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2.xml" ContentType="application/vnd.openxmlformats-officedocument.drawing+xml"/>
  <Override PartName="/xl/charts/chart10.xml" ContentType="application/vnd.openxmlformats-officedocument.drawingml.chart+xml"/>
  <Override PartName="/xl/charts/style1.xml" ContentType="application/vnd.ms-office.chartstyle+xml"/>
  <Override PartName="/xl/charts/colors1.xml" ContentType="application/vnd.ms-office.chartcolorstyle+xml"/>
  <Override PartName="/xl/charts/chart11.xml" ContentType="application/vnd.openxmlformats-officedocument.drawingml.chart+xml"/>
  <Override PartName="/xl/charts/style2.xml" ContentType="application/vnd.ms-office.chartstyle+xml"/>
  <Override PartName="/xl/charts/colors2.xml" ContentType="application/vnd.ms-office.chartcolorstyle+xml"/>
  <Override PartName="/xl/charts/chart12.xml" ContentType="application/vnd.openxmlformats-officedocument.drawingml.chart+xml"/>
  <Override PartName="/xl/charts/style3.xml" ContentType="application/vnd.ms-office.chartstyle+xml"/>
  <Override PartName="/xl/charts/colors3.xml" ContentType="application/vnd.ms-office.chartcolorstyle+xml"/>
  <Override PartName="/xl/charts/chart13.xml" ContentType="application/vnd.openxmlformats-officedocument.drawingml.chart+xml"/>
  <Override PartName="/xl/charts/style4.xml" ContentType="application/vnd.ms-office.chartstyle+xml"/>
  <Override PartName="/xl/charts/colors4.xml" ContentType="application/vnd.ms-office.chartcolorstyle+xml"/>
  <Override PartName="/xl/charts/chart14.xml" ContentType="application/vnd.openxmlformats-officedocument.drawingml.chart+xml"/>
  <Override PartName="/xl/charts/style5.xml" ContentType="application/vnd.ms-office.chartstyle+xml"/>
  <Override PartName="/xl/charts/colors5.xml" ContentType="application/vnd.ms-office.chartcolorstyle+xml"/>
  <Override PartName="/xl/charts/chart1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3.xml" ContentType="application/vnd.openxmlformats-officedocument.drawing+xml"/>
  <Override PartName="/xl/charts/chart16.xml" ContentType="application/vnd.openxmlformats-officedocument.drawingml.chart+xml"/>
  <Override PartName="/xl/charts/style7.xml" ContentType="application/vnd.ms-office.chartstyle+xml"/>
  <Override PartName="/xl/charts/colors7.xml" ContentType="application/vnd.ms-office.chartcolorstyle+xml"/>
  <Override PartName="/xl/charts/chart17.xml" ContentType="application/vnd.openxmlformats-officedocument.drawingml.chart+xml"/>
  <Override PartName="/xl/charts/style8.xml" ContentType="application/vnd.ms-office.chartstyle+xml"/>
  <Override PartName="/xl/charts/colors8.xml" ContentType="application/vnd.ms-office.chartcolorstyle+xml"/>
  <Override PartName="/xl/charts/chart18.xml" ContentType="application/vnd.openxmlformats-officedocument.drawingml.chart+xml"/>
  <Override PartName="/xl/charts/style9.xml" ContentType="application/vnd.ms-office.chartstyle+xml"/>
  <Override PartName="/xl/charts/colors9.xml" ContentType="application/vnd.ms-office.chartcolorstyle+xml"/>
  <Override PartName="/xl/charts/chart1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drawings/drawing4.xml" ContentType="application/vnd.openxmlformats-officedocument.drawing+xml"/>
  <Override PartName="/xl/charts/chart20.xml" ContentType="application/vnd.openxmlformats-officedocument.drawingml.chart+xml"/>
  <Override PartName="/xl/charts/style11.xml" ContentType="application/vnd.ms-office.chartstyle+xml"/>
  <Override PartName="/xl/charts/colors11.xml" ContentType="application/vnd.ms-office.chartcolorstyle+xml"/>
  <Override PartName="/xl/charts/chart21.xml" ContentType="application/vnd.openxmlformats-officedocument.drawingml.chart+xml"/>
  <Override PartName="/xl/charts/style12.xml" ContentType="application/vnd.ms-office.chartstyle+xml"/>
  <Override PartName="/xl/charts/colors12.xml" ContentType="application/vnd.ms-office.chartcolorstyle+xml"/>
  <Override PartName="/xl/charts/chart22.xml" ContentType="application/vnd.openxmlformats-officedocument.drawingml.chart+xml"/>
  <Override PartName="/xl/charts/style13.xml" ContentType="application/vnd.ms-office.chartstyle+xml"/>
  <Override PartName="/xl/charts/colors13.xml" ContentType="application/vnd.ms-office.chartcolorstyle+xml"/>
  <Override PartName="/xl/charts/chart23.xml" ContentType="application/vnd.openxmlformats-officedocument.drawingml.chart+xml"/>
  <Override PartName="/xl/charts/chart2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codeName="ThisWorkbook" defaultThemeVersion="124226"/>
  <mc:AlternateContent xmlns:mc="http://schemas.openxmlformats.org/markup-compatibility/2006">
    <mc:Choice Requires="x15">
      <x15ac:absPath xmlns:x15ac="http://schemas.microsoft.com/office/spreadsheetml/2010/11/ac" url="E:\Work\IOM\HDX-IOM\DataSets\Chad\"/>
    </mc:Choice>
  </mc:AlternateContent>
  <bookViews>
    <workbookView xWindow="396" yWindow="588" windowWidth="19812" windowHeight="6600" tabRatio="626"/>
  </bookViews>
  <sheets>
    <sheet name="ALL_DATA" sheetId="19" r:id="rId1"/>
    <sheet name="Sheet1" sheetId="23" r:id="rId2"/>
    <sheet name="Demographics" sheetId="3" r:id="rId3"/>
    <sheet name="Displacement &amp; Returns" sheetId="20" r:id="rId4"/>
    <sheet name="Settlement_Shelter" sheetId="21" r:id="rId5"/>
    <sheet name="Assistance &amp; needs" sheetId="22" r:id="rId6"/>
  </sheets>
  <definedNames>
    <definedName name="_xlnm._FilterDatabase" localSheetId="0" hidden="1">ALL_DATA!$A$1:$MC$183</definedName>
    <definedName name="_xlnm._FilterDatabase" localSheetId="5" hidden="1">'Assistance &amp; needs'!$C$5:$G$16</definedName>
    <definedName name="_xlnm._FilterDatabase" localSheetId="2" hidden="1">Demographics!$A$1:$T$3062</definedName>
  </definedNames>
  <calcPr calcId="171027"/>
  <pivotCaches>
    <pivotCache cacheId="18" r:id="rId7"/>
    <pivotCache cacheId="19" r:id="rId8"/>
  </pivotCaches>
</workbook>
</file>

<file path=xl/calcChain.xml><?xml version="1.0" encoding="utf-8"?>
<calcChain xmlns="http://schemas.openxmlformats.org/spreadsheetml/2006/main">
  <c r="F3168" i="3" l="1"/>
  <c r="F3167" i="3"/>
  <c r="F3166" i="3"/>
  <c r="F3165" i="3"/>
  <c r="F3164" i="3"/>
  <c r="F3163" i="3"/>
  <c r="D3168" i="3"/>
  <c r="D3167" i="3"/>
  <c r="D3166" i="3"/>
  <c r="D3165" i="3"/>
  <c r="D3164" i="3"/>
  <c r="D3163" i="3"/>
  <c r="E296" i="22" l="1"/>
  <c r="F296" i="22"/>
  <c r="G296" i="22"/>
  <c r="H296" i="22"/>
  <c r="I296" i="22"/>
  <c r="E297" i="22"/>
  <c r="F297" i="22"/>
  <c r="G297" i="22"/>
  <c r="H297" i="22"/>
  <c r="I297" i="22"/>
  <c r="E298" i="22"/>
  <c r="F298" i="22"/>
  <c r="G298" i="22"/>
  <c r="H298" i="22"/>
  <c r="I298" i="22"/>
  <c r="D298" i="22"/>
  <c r="D297" i="22"/>
  <c r="D296" i="22"/>
  <c r="D210" i="22"/>
  <c r="D214" i="22" s="1"/>
  <c r="G266" i="22"/>
  <c r="G265" i="22"/>
  <c r="G264" i="22"/>
  <c r="G257" i="22"/>
  <c r="G256" i="22"/>
  <c r="G255" i="22"/>
  <c r="G254" i="22"/>
  <c r="G253" i="22"/>
  <c r="H253" i="22" s="1"/>
  <c r="E210" i="22"/>
  <c r="E214" i="22" s="1"/>
  <c r="F210" i="22"/>
  <c r="F214" i="22" s="1"/>
  <c r="G210" i="22"/>
  <c r="G214" i="22" s="1"/>
  <c r="H210" i="22"/>
  <c r="H214" i="22" s="1"/>
  <c r="E211" i="22"/>
  <c r="E215" i="22" s="1"/>
  <c r="F211" i="22"/>
  <c r="F215" i="22" s="1"/>
  <c r="G211" i="22"/>
  <c r="G215" i="22" s="1"/>
  <c r="H211" i="22"/>
  <c r="H215" i="22" s="1"/>
  <c r="D211" i="22"/>
  <c r="D215" i="22" s="1"/>
  <c r="D175" i="22"/>
  <c r="E182" i="22"/>
  <c r="D182" i="22"/>
  <c r="E181" i="22"/>
  <c r="D181" i="22"/>
  <c r="E180" i="22"/>
  <c r="D180" i="22"/>
  <c r="E179" i="22"/>
  <c r="D179" i="22"/>
  <c r="E178" i="22"/>
  <c r="D178" i="22"/>
  <c r="E177" i="22"/>
  <c r="D177" i="22"/>
  <c r="E176" i="22"/>
  <c r="D176" i="22"/>
  <c r="E175" i="22"/>
  <c r="D101" i="22"/>
  <c r="D109" i="22"/>
  <c r="D138" i="22"/>
  <c r="E133" i="22" s="1"/>
  <c r="D116" i="22"/>
  <c r="D121" i="22"/>
  <c r="D120" i="22"/>
  <c r="D118" i="22"/>
  <c r="D111" i="22"/>
  <c r="D117" i="22"/>
  <c r="D114" i="22"/>
  <c r="D119" i="22"/>
  <c r="D115" i="22"/>
  <c r="D112" i="22"/>
  <c r="D113" i="22"/>
  <c r="D110" i="22"/>
  <c r="E101" i="22"/>
  <c r="F101" i="22"/>
  <c r="G101" i="22"/>
  <c r="H101" i="22"/>
  <c r="E102" i="22"/>
  <c r="H93" i="22" s="1"/>
  <c r="F102" i="22"/>
  <c r="H94" i="22" s="1"/>
  <c r="G102" i="22"/>
  <c r="H95" i="22" s="1"/>
  <c r="H102" i="22"/>
  <c r="E103" i="22"/>
  <c r="F103" i="22"/>
  <c r="G103" i="22"/>
  <c r="H103" i="22"/>
  <c r="D103" i="22"/>
  <c r="D102" i="22"/>
  <c r="H92" i="22" s="1"/>
  <c r="H74" i="22"/>
  <c r="I70" i="22" s="1"/>
  <c r="F47" i="22"/>
  <c r="E47" i="22"/>
  <c r="F46" i="22"/>
  <c r="E46" i="22"/>
  <c r="F45" i="22"/>
  <c r="E45" i="22"/>
  <c r="D47" i="22"/>
  <c r="D46" i="22"/>
  <c r="D45" i="22"/>
  <c r="E11" i="22"/>
  <c r="D11" i="22"/>
  <c r="E7" i="22"/>
  <c r="D7" i="22"/>
  <c r="E6" i="22"/>
  <c r="D6" i="22"/>
  <c r="E12" i="22"/>
  <c r="D12" i="22"/>
  <c r="E16" i="22"/>
  <c r="D16" i="22"/>
  <c r="E14" i="22"/>
  <c r="D14" i="22"/>
  <c r="E15" i="22"/>
  <c r="D15" i="22"/>
  <c r="E13" i="22"/>
  <c r="D13" i="22"/>
  <c r="E8" i="22"/>
  <c r="D8" i="22"/>
  <c r="E9" i="22"/>
  <c r="D9" i="22"/>
  <c r="E10" i="22"/>
  <c r="D10" i="22"/>
  <c r="D10" i="21"/>
  <c r="V104" i="20"/>
  <c r="V103" i="20"/>
  <c r="U102" i="20"/>
  <c r="T102" i="20"/>
  <c r="S102" i="20"/>
  <c r="R102" i="20"/>
  <c r="Q102" i="20"/>
  <c r="P102" i="20"/>
  <c r="O102" i="20"/>
  <c r="V101" i="20"/>
  <c r="V100" i="20"/>
  <c r="U99" i="20"/>
  <c r="U105" i="20" s="1"/>
  <c r="T99" i="20"/>
  <c r="S99" i="20"/>
  <c r="R99" i="20"/>
  <c r="Q99" i="20"/>
  <c r="Q105" i="20" s="1"/>
  <c r="P99" i="20"/>
  <c r="O99" i="20"/>
  <c r="V98" i="20"/>
  <c r="V97" i="20"/>
  <c r="V96" i="20"/>
  <c r="U95" i="20"/>
  <c r="T95" i="20"/>
  <c r="S95" i="20"/>
  <c r="R95" i="20"/>
  <c r="Q95" i="20"/>
  <c r="P95" i="20"/>
  <c r="O95" i="20"/>
  <c r="E59" i="22"/>
  <c r="I63" i="20"/>
  <c r="I83" i="20"/>
  <c r="I9" i="21"/>
  <c r="E9" i="21"/>
  <c r="D283" i="22"/>
  <c r="E237" i="22"/>
  <c r="G195" i="22"/>
  <c r="G193" i="22"/>
  <c r="G191" i="22"/>
  <c r="G189" i="22"/>
  <c r="E145" i="22"/>
  <c r="E58" i="22"/>
  <c r="G70" i="21"/>
  <c r="G58" i="21"/>
  <c r="G33" i="21"/>
  <c r="E33" i="21"/>
  <c r="G18" i="21"/>
  <c r="R118" i="20"/>
  <c r="I66" i="20"/>
  <c r="F66" i="20"/>
  <c r="O24" i="20"/>
  <c r="G8" i="20"/>
  <c r="H115" i="20"/>
  <c r="H81" i="20"/>
  <c r="I8" i="21"/>
  <c r="C283" i="22"/>
  <c r="E236" i="22"/>
  <c r="H194" i="22"/>
  <c r="H192" i="22"/>
  <c r="H190" i="22"/>
  <c r="H188" i="22"/>
  <c r="E144" i="22"/>
  <c r="E57" i="22"/>
  <c r="G61" i="21"/>
  <c r="G50" i="21"/>
  <c r="G32" i="21"/>
  <c r="E32" i="21"/>
  <c r="G17" i="21"/>
  <c r="Q118" i="20"/>
  <c r="Q115" i="20"/>
  <c r="I65" i="20"/>
  <c r="F65" i="20"/>
  <c r="O23" i="20"/>
  <c r="I117" i="20"/>
  <c r="I113" i="20"/>
  <c r="I82" i="20"/>
  <c r="I7" i="21"/>
  <c r="E239" i="22"/>
  <c r="E235" i="22"/>
  <c r="G194" i="22"/>
  <c r="G192" i="22"/>
  <c r="G190" i="22"/>
  <c r="G188" i="22"/>
  <c r="E143" i="22"/>
  <c r="E56" i="22"/>
  <c r="G60" i="21"/>
  <c r="G49" i="21"/>
  <c r="F33" i="21"/>
  <c r="D33" i="21"/>
  <c r="R120" i="20"/>
  <c r="R117" i="20"/>
  <c r="R113" i="20"/>
  <c r="I64" i="20"/>
  <c r="F64" i="20"/>
  <c r="O22" i="20"/>
  <c r="H117" i="20"/>
  <c r="H113" i="20"/>
  <c r="H82" i="20"/>
  <c r="I6" i="21"/>
  <c r="E6" i="21"/>
  <c r="E238" i="22"/>
  <c r="H195" i="22"/>
  <c r="H193" i="22"/>
  <c r="H191" i="22"/>
  <c r="H189" i="22"/>
  <c r="E146" i="22"/>
  <c r="G71" i="21"/>
  <c r="G59" i="21"/>
  <c r="G48" i="21"/>
  <c r="F32" i="21"/>
  <c r="D32" i="21"/>
  <c r="Q120" i="20"/>
  <c r="Q117" i="20"/>
  <c r="Q113" i="20"/>
  <c r="F63" i="20"/>
  <c r="H8" i="20"/>
  <c r="I115" i="20"/>
  <c r="I81" i="20"/>
  <c r="R115" i="20"/>
  <c r="H83" i="20"/>
  <c r="E8" i="21"/>
  <c r="E299" i="22" l="1"/>
  <c r="D39" i="21"/>
  <c r="D40" i="21"/>
  <c r="F40" i="21"/>
  <c r="E40" i="21"/>
  <c r="G40" i="21"/>
  <c r="O105" i="20"/>
  <c r="S105" i="20"/>
  <c r="V102" i="20"/>
  <c r="H299" i="22"/>
  <c r="F299" i="22"/>
  <c r="G299" i="22"/>
  <c r="H255" i="22"/>
  <c r="D299" i="22"/>
  <c r="H256" i="22"/>
  <c r="I299" i="22"/>
  <c r="G267" i="22"/>
  <c r="H265" i="22" s="1"/>
  <c r="E283" i="22"/>
  <c r="H254" i="22"/>
  <c r="E240" i="22"/>
  <c r="F181" i="22"/>
  <c r="G181" i="22" s="1"/>
  <c r="F179" i="22"/>
  <c r="G179" i="22" s="1"/>
  <c r="F180" i="22"/>
  <c r="G180" i="22" s="1"/>
  <c r="F175" i="22"/>
  <c r="G175" i="22" s="1"/>
  <c r="F177" i="22"/>
  <c r="G177" i="22" s="1"/>
  <c r="F182" i="22"/>
  <c r="G182" i="22" s="1"/>
  <c r="F176" i="22"/>
  <c r="G176" i="22" s="1"/>
  <c r="F178" i="22"/>
  <c r="G178" i="22" s="1"/>
  <c r="I190" i="22"/>
  <c r="I194" i="22"/>
  <c r="I188" i="22"/>
  <c r="I192" i="22"/>
  <c r="I191" i="22"/>
  <c r="I195" i="22"/>
  <c r="I189" i="22"/>
  <c r="I193" i="22"/>
  <c r="E131" i="22"/>
  <c r="E132" i="22"/>
  <c r="E135" i="22"/>
  <c r="E137" i="22"/>
  <c r="E134" i="22"/>
  <c r="E136" i="22"/>
  <c r="F104" i="22"/>
  <c r="I143" i="22"/>
  <c r="H143" i="22"/>
  <c r="H144" i="22"/>
  <c r="D122" i="22"/>
  <c r="E114" i="22" s="1"/>
  <c r="H145" i="22"/>
  <c r="E147" i="22"/>
  <c r="E104" i="22"/>
  <c r="D104" i="22"/>
  <c r="H104" i="22"/>
  <c r="I67" i="22"/>
  <c r="G104" i="22"/>
  <c r="I73" i="22"/>
  <c r="I69" i="22"/>
  <c r="I72" i="22"/>
  <c r="I68" i="22"/>
  <c r="I71" i="22"/>
  <c r="I74" i="22"/>
  <c r="E60" i="22"/>
  <c r="F11" i="22"/>
  <c r="G11" i="22" s="1"/>
  <c r="F16" i="22"/>
  <c r="G16" i="22" s="1"/>
  <c r="F13" i="22"/>
  <c r="G13" i="22" s="1"/>
  <c r="F12" i="22"/>
  <c r="G12" i="22" s="1"/>
  <c r="F10" i="22"/>
  <c r="G10" i="22" s="1"/>
  <c r="F8" i="22"/>
  <c r="G8" i="22" s="1"/>
  <c r="F9" i="22"/>
  <c r="G9" i="22" s="1"/>
  <c r="F14" i="22"/>
  <c r="G14" i="22" s="1"/>
  <c r="F7" i="22"/>
  <c r="G7" i="22" s="1"/>
  <c r="F6" i="22"/>
  <c r="G6" i="22" s="1"/>
  <c r="F15" i="22"/>
  <c r="G15" i="22" s="1"/>
  <c r="G72" i="21"/>
  <c r="D34" i="21"/>
  <c r="H32" i="21"/>
  <c r="H33" i="21"/>
  <c r="E34" i="21"/>
  <c r="E39" i="21" s="1"/>
  <c r="E41" i="21" s="1"/>
  <c r="F34" i="21"/>
  <c r="F39" i="21" s="1"/>
  <c r="F41" i="21" s="1"/>
  <c r="G34" i="21"/>
  <c r="G39" i="21" s="1"/>
  <c r="G41" i="21" s="1"/>
  <c r="G62" i="21"/>
  <c r="H58" i="21" s="1"/>
  <c r="G51" i="21"/>
  <c r="H50" i="21" s="1"/>
  <c r="G19" i="21"/>
  <c r="H17" i="21" s="1"/>
  <c r="I10" i="21"/>
  <c r="Q116" i="20"/>
  <c r="R116" i="20"/>
  <c r="T105" i="20"/>
  <c r="H116" i="20"/>
  <c r="I116" i="20"/>
  <c r="P105" i="20"/>
  <c r="V99" i="20"/>
  <c r="R105" i="20"/>
  <c r="V95" i="20"/>
  <c r="H84" i="20"/>
  <c r="Q112" i="20"/>
  <c r="Q114" i="20"/>
  <c r="I114" i="20"/>
  <c r="I84" i="20"/>
  <c r="J82" i="20" s="1"/>
  <c r="H112" i="20"/>
  <c r="R114" i="20"/>
  <c r="I112" i="20"/>
  <c r="Q119" i="20"/>
  <c r="R112" i="20"/>
  <c r="H114" i="20"/>
  <c r="R119" i="20"/>
  <c r="E7" i="21"/>
  <c r="E121" i="22" l="1"/>
  <c r="D41" i="21"/>
  <c r="H257" i="22"/>
  <c r="H9" i="21"/>
  <c r="H7" i="21"/>
  <c r="H8" i="21"/>
  <c r="H6" i="21"/>
  <c r="H264" i="22"/>
  <c r="H266" i="22"/>
  <c r="E138" i="22"/>
  <c r="E111" i="22"/>
  <c r="E112" i="22"/>
  <c r="E120" i="22"/>
  <c r="E113" i="22"/>
  <c r="E109" i="22"/>
  <c r="E117" i="22"/>
  <c r="E110" i="22"/>
  <c r="E115" i="22"/>
  <c r="E116" i="22"/>
  <c r="E119" i="22"/>
  <c r="E118" i="22"/>
  <c r="H61" i="21"/>
  <c r="H59" i="21"/>
  <c r="H49" i="21"/>
  <c r="H48" i="21"/>
  <c r="H34" i="21"/>
  <c r="H40" i="21" s="1"/>
  <c r="H60" i="21"/>
  <c r="H18" i="21"/>
  <c r="H19" i="21" s="1"/>
  <c r="E10" i="21"/>
  <c r="Q121" i="20"/>
  <c r="R121" i="20"/>
  <c r="S112" i="20" s="1"/>
  <c r="V105" i="20"/>
  <c r="H118" i="20"/>
  <c r="I118" i="20"/>
  <c r="J112" i="20" s="1"/>
  <c r="J83" i="20"/>
  <c r="J81" i="20"/>
  <c r="H39" i="21" l="1"/>
  <c r="H41" i="21" s="1"/>
  <c r="H267" i="22"/>
  <c r="S119" i="20"/>
  <c r="H51" i="21"/>
  <c r="E122" i="22"/>
  <c r="H10" i="21"/>
  <c r="H62" i="21"/>
  <c r="J114" i="20"/>
  <c r="S114" i="20"/>
  <c r="S113" i="20"/>
  <c r="S117" i="20"/>
  <c r="S115" i="20"/>
  <c r="S118" i="20"/>
  <c r="S120" i="20"/>
  <c r="S116" i="20"/>
  <c r="J84" i="20"/>
  <c r="J116" i="20"/>
  <c r="J118" i="20" l="1"/>
  <c r="S121" i="20"/>
  <c r="P19" i="20" l="1"/>
  <c r="Q19" i="20" s="1"/>
  <c r="P17" i="20"/>
  <c r="P18" i="20"/>
  <c r="P16" i="20"/>
  <c r="U38" i="20"/>
  <c r="I52" i="20"/>
  <c r="F38" i="20"/>
  <c r="F53" i="20"/>
  <c r="I50" i="20"/>
  <c r="F51" i="20"/>
  <c r="F49" i="20"/>
  <c r="F52" i="20"/>
  <c r="S38" i="20"/>
  <c r="F35" i="20"/>
  <c r="N24" i="20"/>
  <c r="T38" i="20"/>
  <c r="T39" i="20"/>
  <c r="F54" i="20"/>
  <c r="T41" i="20"/>
  <c r="I36" i="20"/>
  <c r="I35" i="20"/>
  <c r="F39" i="20"/>
  <c r="F37" i="20"/>
  <c r="I39" i="20"/>
  <c r="I53" i="20"/>
  <c r="M24" i="20"/>
  <c r="M23" i="20"/>
  <c r="T36" i="20"/>
  <c r="F50" i="20"/>
  <c r="S37" i="20"/>
  <c r="T37" i="20"/>
  <c r="U39" i="20"/>
  <c r="U37" i="20"/>
  <c r="U36" i="20"/>
  <c r="F36" i="20"/>
  <c r="I49" i="20"/>
  <c r="M22" i="20"/>
  <c r="N23" i="20"/>
  <c r="S40" i="20"/>
  <c r="I37" i="20"/>
  <c r="S39" i="20"/>
  <c r="S36" i="20"/>
  <c r="T40" i="20"/>
  <c r="I51" i="20"/>
  <c r="I54" i="20"/>
  <c r="I38" i="20"/>
  <c r="N22" i="20"/>
  <c r="N25" i="20" l="1"/>
  <c r="M25" i="20"/>
  <c r="O25" i="20"/>
  <c r="F40" i="20"/>
  <c r="I55" i="20"/>
  <c r="U42" i="20"/>
  <c r="F55" i="20"/>
  <c r="I67" i="20"/>
  <c r="I40" i="20"/>
  <c r="S42" i="20"/>
  <c r="F67" i="20"/>
  <c r="T42" i="20"/>
  <c r="Q18" i="20"/>
  <c r="Q16" i="20"/>
  <c r="Q17" i="20"/>
  <c r="G6" i="20"/>
  <c r="H6" i="20"/>
  <c r="G7" i="20"/>
  <c r="H7" i="20"/>
  <c r="G9" i="20" l="1"/>
  <c r="H9" i="20"/>
  <c r="I8" i="20" s="1"/>
  <c r="I7" i="20" l="1"/>
  <c r="I6" i="20"/>
  <c r="I9" i="20" l="1"/>
  <c r="MB183" i="19" l="1"/>
  <c r="MA183" i="19"/>
  <c r="LZ183" i="19"/>
  <c r="MB182" i="19"/>
  <c r="MA182" i="19"/>
  <c r="LZ182" i="19"/>
  <c r="MB181" i="19"/>
  <c r="MA181" i="19"/>
  <c r="LZ181" i="19"/>
  <c r="MB180" i="19"/>
  <c r="MA180" i="19"/>
  <c r="LZ180" i="19"/>
  <c r="MB179" i="19"/>
  <c r="MA179" i="19"/>
  <c r="LZ179" i="19"/>
  <c r="MB178" i="19"/>
  <c r="MA178" i="19"/>
  <c r="LZ178" i="19"/>
  <c r="MB177" i="19"/>
  <c r="MA177" i="19"/>
  <c r="LZ177" i="19"/>
  <c r="MB176" i="19"/>
  <c r="MA176" i="19"/>
  <c r="LZ176" i="19"/>
  <c r="MB175" i="19"/>
  <c r="MA175" i="19"/>
  <c r="LZ175" i="19"/>
  <c r="MB174" i="19"/>
  <c r="MA174" i="19"/>
  <c r="LZ174" i="19"/>
  <c r="MB173" i="19"/>
  <c r="MA173" i="19"/>
  <c r="LZ173" i="19"/>
  <c r="MB172" i="19"/>
  <c r="MA172" i="19"/>
  <c r="LZ172" i="19"/>
  <c r="MB171" i="19"/>
  <c r="MA171" i="19"/>
  <c r="LZ171" i="19"/>
  <c r="MB170" i="19"/>
  <c r="MA170" i="19"/>
  <c r="LZ170" i="19"/>
  <c r="MB169" i="19"/>
  <c r="MA169" i="19"/>
  <c r="LZ169" i="19"/>
  <c r="MB168" i="19"/>
  <c r="MA168" i="19"/>
  <c r="LZ168" i="19"/>
  <c r="MB167" i="19"/>
  <c r="MA167" i="19"/>
  <c r="LZ167" i="19"/>
  <c r="MB166" i="19"/>
  <c r="MA166" i="19"/>
  <c r="LZ166" i="19"/>
  <c r="MB165" i="19"/>
  <c r="MA165" i="19"/>
  <c r="LZ165" i="19"/>
  <c r="MB164" i="19"/>
  <c r="MA164" i="19"/>
  <c r="LZ164" i="19"/>
  <c r="MB163" i="19"/>
  <c r="MA163" i="19"/>
  <c r="LZ163" i="19"/>
  <c r="MB162" i="19"/>
  <c r="MA162" i="19"/>
  <c r="LZ162" i="19"/>
  <c r="MB161" i="19"/>
  <c r="MA161" i="19"/>
  <c r="LZ161" i="19"/>
  <c r="MB160" i="19"/>
  <c r="MA160" i="19"/>
  <c r="LZ160" i="19"/>
  <c r="MB159" i="19"/>
  <c r="MA159" i="19"/>
  <c r="LZ159" i="19"/>
  <c r="MB158" i="19"/>
  <c r="MA158" i="19"/>
  <c r="LZ158" i="19"/>
  <c r="MB157" i="19"/>
  <c r="MA157" i="19"/>
  <c r="LZ157" i="19"/>
  <c r="MB156" i="19"/>
  <c r="MA156" i="19"/>
  <c r="LZ156" i="19"/>
  <c r="MB155" i="19"/>
  <c r="MA155" i="19"/>
  <c r="LZ155" i="19"/>
  <c r="MB154" i="19"/>
  <c r="MA154" i="19"/>
  <c r="LZ154" i="19"/>
  <c r="MB153" i="19"/>
  <c r="MA153" i="19"/>
  <c r="LZ153" i="19"/>
  <c r="MB152" i="19"/>
  <c r="MA152" i="19"/>
  <c r="LZ152" i="19"/>
  <c r="MB151" i="19"/>
  <c r="MA151" i="19"/>
  <c r="LZ151" i="19"/>
  <c r="MB150" i="19"/>
  <c r="MA150" i="19"/>
  <c r="LZ150" i="19"/>
  <c r="MB149" i="19"/>
  <c r="MA149" i="19"/>
  <c r="LZ149" i="19"/>
  <c r="MB148" i="19"/>
  <c r="MA148" i="19"/>
  <c r="LZ148" i="19"/>
  <c r="MB147" i="19"/>
  <c r="MA147" i="19"/>
  <c r="LZ147" i="19"/>
  <c r="MB146" i="19"/>
  <c r="MA146" i="19"/>
  <c r="LZ146" i="19"/>
  <c r="MB145" i="19"/>
  <c r="MA145" i="19"/>
  <c r="LZ145" i="19"/>
  <c r="MB144" i="19"/>
  <c r="MA144" i="19"/>
  <c r="LZ144" i="19"/>
  <c r="MB143" i="19"/>
  <c r="MA143" i="19"/>
  <c r="LZ143" i="19"/>
  <c r="MB142" i="19"/>
  <c r="MA142" i="19"/>
  <c r="LZ142" i="19"/>
  <c r="MB141" i="19"/>
  <c r="MA141" i="19"/>
  <c r="LZ141" i="19"/>
  <c r="MB140" i="19"/>
  <c r="MA140" i="19"/>
  <c r="LZ140" i="19"/>
  <c r="MB139" i="19"/>
  <c r="MA139" i="19"/>
  <c r="LZ139" i="19"/>
  <c r="MB138" i="19"/>
  <c r="MA138" i="19"/>
  <c r="LZ138" i="19"/>
  <c r="MB137" i="19"/>
  <c r="MA137" i="19"/>
  <c r="LZ137" i="19"/>
  <c r="MB136" i="19"/>
  <c r="MA136" i="19"/>
  <c r="LZ136" i="19"/>
  <c r="MB135" i="19"/>
  <c r="MA135" i="19"/>
  <c r="LZ135" i="19"/>
  <c r="MB134" i="19"/>
  <c r="MA134" i="19"/>
  <c r="LZ134" i="19"/>
  <c r="MB133" i="19"/>
  <c r="MA133" i="19"/>
  <c r="LZ133" i="19"/>
  <c r="MB132" i="19"/>
  <c r="MA132" i="19"/>
  <c r="LZ132" i="19"/>
  <c r="MB131" i="19"/>
  <c r="MA131" i="19"/>
  <c r="LZ131" i="19"/>
  <c r="MB130" i="19"/>
  <c r="MA130" i="19"/>
  <c r="LZ130" i="19"/>
  <c r="MB129" i="19"/>
  <c r="MA129" i="19"/>
  <c r="LZ129" i="19"/>
  <c r="MB128" i="19"/>
  <c r="MA128" i="19"/>
  <c r="LZ128" i="19"/>
  <c r="MB127" i="19"/>
  <c r="MA127" i="19"/>
  <c r="LZ127" i="19"/>
  <c r="MB126" i="19"/>
  <c r="MA126" i="19"/>
  <c r="LZ126" i="19"/>
  <c r="MB125" i="19"/>
  <c r="MA125" i="19"/>
  <c r="LZ125" i="19"/>
  <c r="MB124" i="19"/>
  <c r="MA124" i="19"/>
  <c r="LZ124" i="19"/>
  <c r="MB123" i="19"/>
  <c r="MA123" i="19"/>
  <c r="LZ123" i="19"/>
  <c r="MB122" i="19"/>
  <c r="MA122" i="19"/>
  <c r="LZ122" i="19"/>
  <c r="MB121" i="19"/>
  <c r="MA121" i="19"/>
  <c r="LZ121" i="19"/>
  <c r="MB120" i="19"/>
  <c r="MA120" i="19"/>
  <c r="LZ120" i="19"/>
  <c r="MB119" i="19"/>
  <c r="MA119" i="19"/>
  <c r="LZ119" i="19"/>
  <c r="MB118" i="19"/>
  <c r="MA118" i="19"/>
  <c r="LZ118" i="19"/>
  <c r="MB117" i="19"/>
  <c r="MA117" i="19"/>
  <c r="LZ117" i="19"/>
  <c r="MB116" i="19"/>
  <c r="MA116" i="19"/>
  <c r="LZ116" i="19"/>
  <c r="MB115" i="19"/>
  <c r="MA115" i="19"/>
  <c r="LZ115" i="19"/>
  <c r="MB114" i="19"/>
  <c r="MA114" i="19"/>
  <c r="LZ114" i="19"/>
  <c r="MB113" i="19"/>
  <c r="MA113" i="19"/>
  <c r="LZ113" i="19"/>
  <c r="MB112" i="19"/>
  <c r="MA112" i="19"/>
  <c r="LZ112" i="19"/>
  <c r="MB111" i="19"/>
  <c r="MA111" i="19"/>
  <c r="LZ111" i="19"/>
  <c r="MB110" i="19"/>
  <c r="MA110" i="19"/>
  <c r="LZ110" i="19"/>
  <c r="MB109" i="19"/>
  <c r="MA109" i="19"/>
  <c r="LZ109" i="19"/>
  <c r="MB108" i="19"/>
  <c r="MA108" i="19"/>
  <c r="LZ108" i="19"/>
  <c r="MB107" i="19"/>
  <c r="MA107" i="19"/>
  <c r="LZ107" i="19"/>
  <c r="MB106" i="19"/>
  <c r="MA106" i="19"/>
  <c r="LZ106" i="19"/>
  <c r="MB105" i="19"/>
  <c r="MA105" i="19"/>
  <c r="LZ105" i="19"/>
  <c r="MB104" i="19"/>
  <c r="MA104" i="19"/>
  <c r="LZ104" i="19"/>
  <c r="MB103" i="19"/>
  <c r="MA103" i="19"/>
  <c r="LZ103" i="19"/>
  <c r="MB102" i="19"/>
  <c r="MA102" i="19"/>
  <c r="LZ102" i="19"/>
  <c r="MB101" i="19"/>
  <c r="MA101" i="19"/>
  <c r="LZ101" i="19"/>
  <c r="MB100" i="19"/>
  <c r="MA100" i="19"/>
  <c r="LZ100" i="19"/>
  <c r="MB99" i="19"/>
  <c r="MA99" i="19"/>
  <c r="LZ99" i="19"/>
  <c r="MB98" i="19"/>
  <c r="MA98" i="19"/>
  <c r="LZ98" i="19"/>
  <c r="MB97" i="19"/>
  <c r="MA97" i="19"/>
  <c r="LZ97" i="19"/>
  <c r="MB96" i="19"/>
  <c r="MA96" i="19"/>
  <c r="LZ96" i="19"/>
  <c r="MB95" i="19"/>
  <c r="MA95" i="19"/>
  <c r="LZ95" i="19"/>
  <c r="MB94" i="19"/>
  <c r="MA94" i="19"/>
  <c r="LZ94" i="19"/>
  <c r="MB93" i="19"/>
  <c r="MA93" i="19"/>
  <c r="LZ93" i="19"/>
  <c r="MB92" i="19"/>
  <c r="MA92" i="19"/>
  <c r="LZ92" i="19"/>
  <c r="MB91" i="19"/>
  <c r="MA91" i="19"/>
  <c r="LZ91" i="19"/>
  <c r="MB90" i="19"/>
  <c r="MA90" i="19"/>
  <c r="LZ90" i="19"/>
  <c r="MB89" i="19"/>
  <c r="MA89" i="19"/>
  <c r="LZ89" i="19"/>
  <c r="MB88" i="19"/>
  <c r="MA88" i="19"/>
  <c r="LZ88" i="19"/>
  <c r="MB87" i="19"/>
  <c r="MA87" i="19"/>
  <c r="LZ87" i="19"/>
  <c r="MB86" i="19"/>
  <c r="MA86" i="19"/>
  <c r="LZ86" i="19"/>
  <c r="MB85" i="19"/>
  <c r="MA85" i="19"/>
  <c r="LZ85" i="19"/>
  <c r="MB84" i="19"/>
  <c r="MA84" i="19"/>
  <c r="LZ84" i="19"/>
  <c r="MB83" i="19"/>
  <c r="MA83" i="19"/>
  <c r="LZ83" i="19"/>
  <c r="MB82" i="19"/>
  <c r="MA82" i="19"/>
  <c r="LZ82" i="19"/>
  <c r="MB81" i="19"/>
  <c r="MA81" i="19"/>
  <c r="LZ81" i="19"/>
  <c r="MB80" i="19"/>
  <c r="MA80" i="19"/>
  <c r="LZ80" i="19"/>
  <c r="MB79" i="19"/>
  <c r="MA79" i="19"/>
  <c r="LZ79" i="19"/>
  <c r="MB78" i="19"/>
  <c r="MA78" i="19"/>
  <c r="LZ78" i="19"/>
  <c r="MB77" i="19"/>
  <c r="MA77" i="19"/>
  <c r="LZ77" i="19"/>
  <c r="MB76" i="19"/>
  <c r="MA76" i="19"/>
  <c r="LZ76" i="19"/>
  <c r="MB75" i="19"/>
  <c r="MA75" i="19"/>
  <c r="LZ75" i="19"/>
  <c r="MB74" i="19"/>
  <c r="MA74" i="19"/>
  <c r="LZ74" i="19"/>
  <c r="MB73" i="19"/>
  <c r="MA73" i="19"/>
  <c r="LZ73" i="19"/>
  <c r="MB72" i="19"/>
  <c r="MA72" i="19"/>
  <c r="LZ72" i="19"/>
  <c r="MB71" i="19"/>
  <c r="MA71" i="19"/>
  <c r="LZ71" i="19"/>
  <c r="MB70" i="19"/>
  <c r="MA70" i="19"/>
  <c r="LZ70" i="19"/>
  <c r="MB69" i="19"/>
  <c r="MA69" i="19"/>
  <c r="LZ69" i="19"/>
  <c r="MB68" i="19"/>
  <c r="MA68" i="19"/>
  <c r="LZ68" i="19"/>
  <c r="MB67" i="19"/>
  <c r="MA67" i="19"/>
  <c r="LZ67" i="19"/>
  <c r="MB66" i="19"/>
  <c r="MA66" i="19"/>
  <c r="LZ66" i="19"/>
  <c r="MB65" i="19"/>
  <c r="MA65" i="19"/>
  <c r="LZ65" i="19"/>
  <c r="MB64" i="19"/>
  <c r="MA64" i="19"/>
  <c r="LZ64" i="19"/>
  <c r="MB63" i="19"/>
  <c r="MA63" i="19"/>
  <c r="LZ63" i="19"/>
  <c r="MB62" i="19"/>
  <c r="MA62" i="19"/>
  <c r="LZ62" i="19"/>
  <c r="MB61" i="19"/>
  <c r="MA61" i="19"/>
  <c r="LZ61" i="19"/>
  <c r="MB60" i="19"/>
  <c r="MA60" i="19"/>
  <c r="LZ60" i="19"/>
  <c r="MB59" i="19"/>
  <c r="MA59" i="19"/>
  <c r="LZ59" i="19"/>
  <c r="MB58" i="19"/>
  <c r="MA58" i="19"/>
  <c r="LZ58" i="19"/>
  <c r="MB57" i="19"/>
  <c r="MA57" i="19"/>
  <c r="LZ57" i="19"/>
  <c r="MB56" i="19"/>
  <c r="MA56" i="19"/>
  <c r="LZ56" i="19"/>
  <c r="MB55" i="19"/>
  <c r="MA55" i="19"/>
  <c r="LZ55" i="19"/>
  <c r="MB54" i="19"/>
  <c r="MA54" i="19"/>
  <c r="LZ54" i="19"/>
  <c r="MB53" i="19"/>
  <c r="MA53" i="19"/>
  <c r="LZ53" i="19"/>
  <c r="MB52" i="19"/>
  <c r="MA52" i="19"/>
  <c r="LZ52" i="19"/>
  <c r="MB51" i="19"/>
  <c r="MA51" i="19"/>
  <c r="LZ51" i="19"/>
  <c r="MB50" i="19"/>
  <c r="MA50" i="19"/>
  <c r="LZ50" i="19"/>
  <c r="MB49" i="19"/>
  <c r="MA49" i="19"/>
  <c r="LZ49" i="19"/>
  <c r="MB48" i="19"/>
  <c r="MA48" i="19"/>
  <c r="LZ48" i="19"/>
  <c r="MB47" i="19"/>
  <c r="MA47" i="19"/>
  <c r="LZ47" i="19"/>
  <c r="MB46" i="19"/>
  <c r="MA46" i="19"/>
  <c r="LZ46" i="19"/>
  <c r="MB45" i="19"/>
  <c r="MA45" i="19"/>
  <c r="LZ45" i="19"/>
  <c r="MB44" i="19"/>
  <c r="MA44" i="19"/>
  <c r="LZ44" i="19"/>
  <c r="MB43" i="19"/>
  <c r="MA43" i="19"/>
  <c r="LZ43" i="19"/>
  <c r="MB42" i="19"/>
  <c r="MA42" i="19"/>
  <c r="LZ42" i="19"/>
  <c r="MB41" i="19"/>
  <c r="MA41" i="19"/>
  <c r="LZ41" i="19"/>
  <c r="MB40" i="19"/>
  <c r="MA40" i="19"/>
  <c r="LZ40" i="19"/>
  <c r="MB39" i="19"/>
  <c r="MA39" i="19"/>
  <c r="LZ39" i="19"/>
  <c r="MB38" i="19"/>
  <c r="MA38" i="19"/>
  <c r="LZ38" i="19"/>
  <c r="MB37" i="19"/>
  <c r="MA37" i="19"/>
  <c r="LZ37" i="19"/>
  <c r="MB36" i="19"/>
  <c r="MA36" i="19"/>
  <c r="LZ36" i="19"/>
  <c r="MB35" i="19"/>
  <c r="MA35" i="19"/>
  <c r="LZ35" i="19"/>
  <c r="MB34" i="19"/>
  <c r="MA34" i="19"/>
  <c r="LZ34" i="19"/>
  <c r="MB33" i="19"/>
  <c r="MA33" i="19"/>
  <c r="LZ33" i="19"/>
  <c r="MB32" i="19"/>
  <c r="MA32" i="19"/>
  <c r="LZ32" i="19"/>
  <c r="MB31" i="19"/>
  <c r="MA31" i="19"/>
  <c r="LZ31" i="19"/>
  <c r="MB30" i="19"/>
  <c r="MA30" i="19"/>
  <c r="LZ30" i="19"/>
  <c r="MB29" i="19"/>
  <c r="MA29" i="19"/>
  <c r="LZ29" i="19"/>
  <c r="MB28" i="19"/>
  <c r="MA28" i="19"/>
  <c r="LZ28" i="19"/>
  <c r="MB27" i="19"/>
  <c r="MA27" i="19"/>
  <c r="LZ27" i="19"/>
  <c r="MB26" i="19"/>
  <c r="MA26" i="19"/>
  <c r="LZ26" i="19"/>
  <c r="MB25" i="19"/>
  <c r="MA25" i="19"/>
  <c r="LZ25" i="19"/>
  <c r="MB24" i="19"/>
  <c r="MA24" i="19"/>
  <c r="LZ24" i="19"/>
  <c r="MB23" i="19"/>
  <c r="MA23" i="19"/>
  <c r="LZ23" i="19"/>
  <c r="MB22" i="19"/>
  <c r="MA22" i="19"/>
  <c r="LZ22" i="19"/>
  <c r="MB21" i="19"/>
  <c r="MA21" i="19"/>
  <c r="LZ21" i="19"/>
  <c r="MB20" i="19"/>
  <c r="MA20" i="19"/>
  <c r="LZ20" i="19"/>
  <c r="MB19" i="19"/>
  <c r="MA19" i="19"/>
  <c r="LZ19" i="19"/>
  <c r="MB18" i="19"/>
  <c r="MA18" i="19"/>
  <c r="LZ18" i="19"/>
  <c r="MB17" i="19"/>
  <c r="MA17" i="19"/>
  <c r="LZ17" i="19"/>
  <c r="MB16" i="19"/>
  <c r="MA16" i="19"/>
  <c r="LZ16" i="19"/>
  <c r="MB15" i="19"/>
  <c r="MA15" i="19"/>
  <c r="LZ15" i="19"/>
  <c r="MB14" i="19"/>
  <c r="MA14" i="19"/>
  <c r="LZ14" i="19"/>
  <c r="MB13" i="19"/>
  <c r="MA13" i="19"/>
  <c r="LZ13" i="19"/>
  <c r="MB12" i="19"/>
  <c r="MA12" i="19"/>
  <c r="LZ12" i="19"/>
  <c r="MB11" i="19"/>
  <c r="MA11" i="19"/>
  <c r="LZ11" i="19"/>
  <c r="MB10" i="19"/>
  <c r="MA10" i="19"/>
  <c r="LZ10" i="19"/>
  <c r="MB9" i="19"/>
  <c r="MA9" i="19"/>
  <c r="LZ9" i="19"/>
  <c r="MB8" i="19"/>
  <c r="MA8" i="19"/>
  <c r="LZ8" i="19"/>
  <c r="MB7" i="19"/>
  <c r="MA7" i="19"/>
  <c r="LZ7" i="19"/>
  <c r="MB6" i="19"/>
  <c r="MA6" i="19"/>
  <c r="LZ6" i="19"/>
  <c r="MB5" i="19"/>
  <c r="MA5" i="19"/>
  <c r="LZ5" i="19"/>
  <c r="MB4" i="19"/>
  <c r="MA4" i="19"/>
  <c r="LZ4" i="19"/>
  <c r="MB3" i="19"/>
  <c r="MA3" i="19"/>
  <c r="LZ3" i="19"/>
  <c r="H3088" i="3" l="1"/>
  <c r="H3092" i="3" s="1"/>
  <c r="G3088" i="3"/>
  <c r="G3092" i="3" s="1"/>
  <c r="F3088" i="3"/>
  <c r="N3081" i="3"/>
  <c r="D3063" i="3"/>
  <c r="E3063" i="3"/>
  <c r="F3063" i="3"/>
  <c r="G3063" i="3"/>
  <c r="H3063" i="3"/>
  <c r="I3063" i="3"/>
  <c r="J3063" i="3"/>
  <c r="K3063" i="3"/>
  <c r="L3063" i="3"/>
  <c r="M3063" i="3"/>
  <c r="N3063" i="3"/>
  <c r="O3063" i="3"/>
  <c r="P3063" i="3"/>
  <c r="C3063" i="3"/>
  <c r="B3063" i="3"/>
  <c r="M3084" i="3"/>
  <c r="L3084" i="3"/>
  <c r="K3084" i="3"/>
  <c r="J3084" i="3"/>
  <c r="I3084" i="3"/>
  <c r="H3084" i="3"/>
  <c r="G3084" i="3"/>
  <c r="F3084" i="3"/>
  <c r="E3084" i="3"/>
  <c r="D3084" i="3"/>
  <c r="C3084" i="3"/>
  <c r="B3084" i="3"/>
  <c r="O3083" i="3"/>
  <c r="N3083" i="3"/>
  <c r="O3082" i="3"/>
  <c r="N3082" i="3"/>
  <c r="O3081" i="3"/>
  <c r="T2" i="3"/>
  <c r="T3" i="3"/>
  <c r="T4" i="3"/>
  <c r="T5" i="3"/>
  <c r="T6" i="3"/>
  <c r="T7" i="3"/>
  <c r="T8" i="3"/>
  <c r="T9" i="3"/>
  <c r="T10" i="3"/>
  <c r="T11" i="3"/>
  <c r="T12" i="3"/>
  <c r="T13" i="3"/>
  <c r="T14" i="3"/>
  <c r="T15" i="3"/>
  <c r="T16" i="3"/>
  <c r="T17" i="3"/>
  <c r="T18" i="3"/>
  <c r="T19" i="3"/>
  <c r="T20" i="3"/>
  <c r="T21" i="3"/>
  <c r="T22" i="3"/>
  <c r="T23" i="3"/>
  <c r="T24" i="3"/>
  <c r="T25" i="3"/>
  <c r="T26" i="3"/>
  <c r="T27" i="3"/>
  <c r="T28" i="3"/>
  <c r="T29" i="3"/>
  <c r="T30" i="3"/>
  <c r="T31" i="3"/>
  <c r="T32" i="3"/>
  <c r="T33" i="3"/>
  <c r="T34" i="3"/>
  <c r="T35" i="3"/>
  <c r="T36" i="3"/>
  <c r="T37"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5"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E3090" i="3"/>
  <c r="G3091" i="3"/>
  <c r="F3091" i="3"/>
  <c r="F3090" i="3"/>
  <c r="G3090" i="3"/>
  <c r="H3090" i="3"/>
  <c r="H3089" i="3"/>
  <c r="E3089" i="3"/>
  <c r="E3088" i="3" l="1"/>
  <c r="E3092" i="3" s="1"/>
  <c r="F3092" i="3"/>
  <c r="T3063" i="3"/>
  <c r="P3083" i="3"/>
  <c r="P3082" i="3"/>
  <c r="H3137" i="3" s="1"/>
  <c r="N3084" i="3"/>
  <c r="P3081" i="3"/>
  <c r="O3084" i="3"/>
  <c r="F3089" i="3"/>
  <c r="H3091" i="3"/>
  <c r="G3089" i="3"/>
  <c r="H3094" i="3" l="1"/>
  <c r="O3136" i="3"/>
  <c r="P3136" i="3" s="1"/>
  <c r="O3132" i="3"/>
  <c r="P3132" i="3" s="1"/>
  <c r="M3135" i="3"/>
  <c r="L3135" i="3" s="1"/>
  <c r="M3131" i="3"/>
  <c r="L3131" i="3" s="1"/>
  <c r="M3136" i="3"/>
  <c r="L3136" i="3" s="1"/>
  <c r="O3135" i="3"/>
  <c r="P3135" i="3" s="1"/>
  <c r="O3131" i="3"/>
  <c r="P3131" i="3" s="1"/>
  <c r="M3134" i="3"/>
  <c r="L3134" i="3" s="1"/>
  <c r="O3133" i="3"/>
  <c r="P3133" i="3" s="1"/>
  <c r="O3134" i="3"/>
  <c r="P3134" i="3" s="1"/>
  <c r="M3133" i="3"/>
  <c r="L3133" i="3" s="1"/>
  <c r="M3132" i="3"/>
  <c r="L3132" i="3" s="1"/>
  <c r="F3134" i="3"/>
  <c r="G3134" i="3" s="1"/>
  <c r="D3136" i="3"/>
  <c r="C3136" i="3" s="1"/>
  <c r="D3132" i="3"/>
  <c r="C3132" i="3" s="1"/>
  <c r="F3131" i="3"/>
  <c r="G3131" i="3" s="1"/>
  <c r="F3133" i="3"/>
  <c r="G3133" i="3" s="1"/>
  <c r="D3135" i="3"/>
  <c r="C3135" i="3" s="1"/>
  <c r="D3131" i="3"/>
  <c r="C3131" i="3" s="1"/>
  <c r="F3135" i="3"/>
  <c r="G3135" i="3" s="1"/>
  <c r="D3133" i="3"/>
  <c r="C3133" i="3" s="1"/>
  <c r="F3136" i="3"/>
  <c r="G3136" i="3" s="1"/>
  <c r="F3132" i="3"/>
  <c r="G3132" i="3" s="1"/>
  <c r="D3134" i="3"/>
  <c r="C3134" i="3" s="1"/>
  <c r="O3137" i="3"/>
  <c r="Q3131" i="3"/>
  <c r="M3137" i="3"/>
  <c r="Q3137" i="3"/>
  <c r="D3137" i="3"/>
  <c r="F3137" i="3"/>
  <c r="O3106" i="3"/>
  <c r="P3106" i="3" s="1"/>
  <c r="O3102" i="3"/>
  <c r="P3102" i="3" s="1"/>
  <c r="M3105" i="3"/>
  <c r="L3105" i="3" s="1"/>
  <c r="M3107" i="3"/>
  <c r="L3107" i="3" s="1"/>
  <c r="M3103" i="3"/>
  <c r="L3103" i="3" s="1"/>
  <c r="O3103" i="3"/>
  <c r="P3103" i="3" s="1"/>
  <c r="M3102" i="3"/>
  <c r="L3102" i="3" s="1"/>
  <c r="O3105" i="3"/>
  <c r="P3105" i="3" s="1"/>
  <c r="M3104" i="3"/>
  <c r="L3104" i="3" s="1"/>
  <c r="O3104" i="3"/>
  <c r="P3104" i="3" s="1"/>
  <c r="O3107" i="3"/>
  <c r="P3107" i="3" s="1"/>
  <c r="M3106" i="3"/>
  <c r="L3106" i="3" s="1"/>
  <c r="O3108" i="3"/>
  <c r="F3093" i="3"/>
  <c r="M3108" i="3"/>
  <c r="Q3133" i="3"/>
  <c r="Q3134" i="3"/>
  <c r="H3093" i="3"/>
  <c r="Q3136" i="3"/>
  <c r="Q3135" i="3"/>
  <c r="Q3132" i="3"/>
  <c r="H3136" i="3"/>
  <c r="H3134" i="3"/>
  <c r="H3132" i="3"/>
  <c r="H3135" i="3"/>
  <c r="H3133" i="3"/>
  <c r="H3131" i="3"/>
  <c r="G3094" i="3"/>
  <c r="G3093" i="3"/>
  <c r="Q3107" i="3"/>
  <c r="Q3105" i="3"/>
  <c r="Q3103" i="3"/>
  <c r="P3084" i="3"/>
  <c r="D3103" i="3" s="1"/>
  <c r="Q3106" i="3"/>
  <c r="Q3104" i="3"/>
  <c r="F3094" i="3"/>
  <c r="Q3102" i="3"/>
  <c r="Q3108" i="3"/>
  <c r="E3091" i="3"/>
  <c r="C3163" i="3" l="1"/>
  <c r="D3107" i="3"/>
  <c r="C3107" i="3" s="1"/>
  <c r="F3103" i="3"/>
  <c r="F3107" i="3"/>
  <c r="G3107" i="3" s="1"/>
  <c r="C3165" i="3"/>
  <c r="F3102" i="3"/>
  <c r="F3106" i="3"/>
  <c r="G3106" i="3" s="1"/>
  <c r="D3105" i="3"/>
  <c r="C3105" i="3" s="1"/>
  <c r="F3105" i="3"/>
  <c r="C3167" i="3"/>
  <c r="G3165" i="3"/>
  <c r="C3103" i="3"/>
  <c r="G3166" i="3"/>
  <c r="D3102" i="3"/>
  <c r="C3102" i="3" s="1"/>
  <c r="D3106" i="3"/>
  <c r="F3104" i="3"/>
  <c r="G3104" i="3" s="1"/>
  <c r="C3164" i="3"/>
  <c r="C3168" i="3"/>
  <c r="G3164" i="3"/>
  <c r="G3168" i="3"/>
  <c r="D3104" i="3"/>
  <c r="C3104" i="3" s="1"/>
  <c r="G3163" i="3"/>
  <c r="G3167" i="3"/>
  <c r="C3166" i="3"/>
  <c r="H3108" i="3"/>
  <c r="G3105" i="3"/>
  <c r="G3103" i="3"/>
  <c r="G3102" i="3"/>
  <c r="E3094" i="3"/>
  <c r="C3106" i="3"/>
  <c r="F3108" i="3"/>
  <c r="E3093" i="3"/>
  <c r="D3108" i="3"/>
  <c r="H3106" i="3"/>
  <c r="H3104" i="3"/>
  <c r="H3102" i="3"/>
  <c r="H3105" i="3"/>
  <c r="H3103" i="3"/>
  <c r="H3107" i="3"/>
  <c r="H71" i="21"/>
  <c r="H70" i="21"/>
  <c r="H72" i="21" l="1"/>
  <c r="I94" i="22" l="1"/>
  <c r="I93" i="22"/>
  <c r="I95" i="22"/>
  <c r="H96" i="22"/>
  <c r="I92" i="22"/>
  <c r="I96" i="22"/>
</calcChain>
</file>

<file path=xl/sharedStrings.xml><?xml version="1.0" encoding="utf-8"?>
<sst xmlns="http://schemas.openxmlformats.org/spreadsheetml/2006/main" count="113277" uniqueCount="2612">
  <si>
    <t>start</t>
  </si>
  <si>
    <t>end</t>
  </si>
  <si>
    <t>today</t>
  </si>
  <si>
    <t>deviceid</t>
  </si>
  <si>
    <t>simserial</t>
  </si>
  <si>
    <t>phonenumber</t>
  </si>
  <si>
    <t>note_general</t>
  </si>
  <si>
    <t>details_evaluation/date_evaluation</t>
  </si>
  <si>
    <t>details_evaluation/enumerateur</t>
  </si>
  <si>
    <t>details_evaluation/sex_enumerateur</t>
  </si>
  <si>
    <t>A_InfoG/a3_Ville_Village</t>
  </si>
  <si>
    <t>A_InfoG/a3_a_nom_site</t>
  </si>
  <si>
    <t>A_InfoG/a4_gps</t>
  </si>
  <si>
    <t>A_InfoG/_a4_gps_latitude</t>
  </si>
  <si>
    <t>A_InfoG/_a4_gps_longitude</t>
  </si>
  <si>
    <t>A_InfoG/_a4_gps_altitude</t>
  </si>
  <si>
    <t>A_InfoG/_a4_gps_precision</t>
  </si>
  <si>
    <t>A_InfoG/a5_env_site</t>
  </si>
  <si>
    <t>A_InfoG/a6_isole_km/a6_1_isole_ville</t>
  </si>
  <si>
    <t>A_InfoG/a6_isole_km/a6_2_isole_dist</t>
  </si>
  <si>
    <t>A_InfoG/a7_type_site</t>
  </si>
  <si>
    <t>A_InfoG/a7_1_autre</t>
  </si>
  <si>
    <t>A_InfoG/a8_orga_gestion</t>
  </si>
  <si>
    <t>A_InfoG/a8_orga_gestion_O</t>
  </si>
  <si>
    <t>B_Mobilite</t>
  </si>
  <si>
    <t>c0_types</t>
  </si>
  <si>
    <t>c0_types/idps</t>
  </si>
  <si>
    <t>c0_types/retourne</t>
  </si>
  <si>
    <t>note_c1</t>
  </si>
  <si>
    <t>c1_idps/c1a_hh</t>
  </si>
  <si>
    <t>c1_idps/c1b_ind</t>
  </si>
  <si>
    <t>idp_group1/c1g_hh</t>
  </si>
  <si>
    <t>idp_group1/c1h_ind</t>
  </si>
  <si>
    <t>idp_group1/c1i_date_arrivee</t>
  </si>
  <si>
    <t>c2_ret/c2a_hh</t>
  </si>
  <si>
    <t>c2_ret/c2b_ind</t>
  </si>
  <si>
    <t>note_c2_ret/c2c0_pays_O</t>
  </si>
  <si>
    <t>note_c2_ret/c2c_region_O</t>
  </si>
  <si>
    <t>note_c2_ret/c2d_dept_O</t>
  </si>
  <si>
    <t>note_c2_ret/c2g_hh</t>
  </si>
  <si>
    <t>note_c2_ret/c2h_ind</t>
  </si>
  <si>
    <t>note_c2_ret/C2i_date_retour</t>
  </si>
  <si>
    <t>c4_pop_aut/c4_1_hh_non_dep</t>
  </si>
  <si>
    <t>c4_pop_aut/c4_2_ind_non_dep</t>
  </si>
  <si>
    <t>c1_abris/generated_table_list_label_80</t>
  </si>
  <si>
    <t>c1_abris/c1a_paille_tole</t>
  </si>
  <si>
    <t>c1_abris/c1b_bache</t>
  </si>
  <si>
    <t>c1_abris/c1c_dur</t>
  </si>
  <si>
    <t>c1_abris/c1d_sans_abris</t>
  </si>
  <si>
    <t>c2_relation</t>
  </si>
  <si>
    <t>D_Assistance</t>
  </si>
  <si>
    <t>d1_type_assistance</t>
  </si>
  <si>
    <t>d1_type_assistance/articles_non_alimentaires</t>
  </si>
  <si>
    <t>d1_type_assistance/baches</t>
  </si>
  <si>
    <t>d1_type_assistance/eau_hygiene_et_assainissement</t>
  </si>
  <si>
    <t>d1_type_assistance/education</t>
  </si>
  <si>
    <t>d1_type_assistance/materiaux_pour_abris</t>
  </si>
  <si>
    <t>d1_type_assistance/outil_pour_activite_economique</t>
  </si>
  <si>
    <t>d1_type_assistance/psychosociale</t>
  </si>
  <si>
    <t>d1_type_assistance/sante</t>
  </si>
  <si>
    <t>d1_type_assistance/vivres</t>
  </si>
  <si>
    <t>d1_type_assistance/cash</t>
  </si>
  <si>
    <t>d1_type_assistance/aucune</t>
  </si>
  <si>
    <t>SS_D_vivre/d2_1_b/autre</t>
  </si>
  <si>
    <t>SS_D_vivre/d2_1_b/Gouvernement</t>
  </si>
  <si>
    <t>SS_D_vivre/d2_1_b/Nations_Unies</t>
  </si>
  <si>
    <t>SS_D_vivre/d2_1_b/ONG</t>
  </si>
  <si>
    <t>SS_D_vivre/d2_1_b/Organismes_religieux</t>
  </si>
  <si>
    <t>SS_D_vivre/d2_1_c</t>
  </si>
  <si>
    <t>SS_D_vivre/d2_1_d</t>
  </si>
  <si>
    <t>SS_D_nfi/d2_2_b/autre</t>
  </si>
  <si>
    <t>SS_D_nfi/d2_2_b/Gouvernement</t>
  </si>
  <si>
    <t>SS_D_nfi/d2_2_b/Nations_Unies</t>
  </si>
  <si>
    <t>SS_D_nfi/d2_2_b/ONG</t>
  </si>
  <si>
    <t>SS_D_nfi/d2_2_b/Organismes_religieux</t>
  </si>
  <si>
    <t>SS_D_nfi/d2_2_c</t>
  </si>
  <si>
    <t>SS_D_nfi/d2_2_d</t>
  </si>
  <si>
    <t>SS_D_bach/d2_3_b/autre</t>
  </si>
  <si>
    <t>SS_D_bach/d2_3_b/Gouvernement</t>
  </si>
  <si>
    <t>SS_D_bach/d2_3_b/Nations_Unies</t>
  </si>
  <si>
    <t>SS_D_bach/d2_3_b/ONG</t>
  </si>
  <si>
    <t>SS_D_bach/d2_3_b/Organismes_religieux</t>
  </si>
  <si>
    <t>SS_D_bach/d2_3_c</t>
  </si>
  <si>
    <t>SS_D_bach/d2_3_d</t>
  </si>
  <si>
    <t>SS_D_mat_abri/d2_4_b/autre</t>
  </si>
  <si>
    <t>SS_D_mat_abri/d2_4_b/Gouvernement</t>
  </si>
  <si>
    <t>SS_D_mat_abri/d2_4_b/Nations_Unies</t>
  </si>
  <si>
    <t>SS_D_mat_abri/d2_4_b/ONG</t>
  </si>
  <si>
    <t>SS_D_mat_abri/d2_4_b/Organismes_religieux</t>
  </si>
  <si>
    <t>SS_D_mat_abri/d2_4_c</t>
  </si>
  <si>
    <t>SS_D_mat_abri/d2_4_d</t>
  </si>
  <si>
    <t>SS_D_mat_act_eco/d2_5_b/autre</t>
  </si>
  <si>
    <t>SS_D_mat_act_eco/d2_5_b/Gouvernement</t>
  </si>
  <si>
    <t>SS_D_mat_act_eco/d2_5_b/Nations_Unies</t>
  </si>
  <si>
    <t>SS_D_mat_act_eco/d2_5_b/ONG</t>
  </si>
  <si>
    <t>SS_D_mat_act_eco/d2_5_b/Organismes_religieux</t>
  </si>
  <si>
    <t>SS_D_mat_act_eco/d2_5_c</t>
  </si>
  <si>
    <t>SS_D_mat_act_eco/d2_5_d</t>
  </si>
  <si>
    <t>SS_D_sante/d2_6_b/autre</t>
  </si>
  <si>
    <t>SS_D_sante/d2_6_b/Gouvernement</t>
  </si>
  <si>
    <t>SS_D_sante/d2_6_b/Nations_Unies</t>
  </si>
  <si>
    <t>SS_D_sante/d2_6_b/ONG</t>
  </si>
  <si>
    <t>SS_D_sante/d2_6_b/Organismes_religieux</t>
  </si>
  <si>
    <t>SS_D_sante/d2_6_c</t>
  </si>
  <si>
    <t>SS_D_sante/d2_6_d</t>
  </si>
  <si>
    <t>SS_D_psycho/d2_7_b/autre</t>
  </si>
  <si>
    <t>SS_D_psycho/d2_7_b/Gouvernement</t>
  </si>
  <si>
    <t>SS_D_psycho/d2_7_b/Nations_Unies</t>
  </si>
  <si>
    <t>SS_D_psycho/d2_7_b/ONG</t>
  </si>
  <si>
    <t>SS_D_psycho/d2_7_b/Organismes_religieux</t>
  </si>
  <si>
    <t>SS_D_psycho/d2_7_c</t>
  </si>
  <si>
    <t>SS_D_psycho/d2_7_d</t>
  </si>
  <si>
    <t>SS_D_assainiss/d2_8_b/autre</t>
  </si>
  <si>
    <t>SS_D_assainiss/d2_8_b/Gouvernement</t>
  </si>
  <si>
    <t>SS_D_assainiss/d2_8_b/Nations_Unies</t>
  </si>
  <si>
    <t>SS_D_assainiss/d2_8_b/ONG</t>
  </si>
  <si>
    <t>SS_D_assainiss/d2_8_b/Organismes_religieux</t>
  </si>
  <si>
    <t>SS_D_assainiss/d2_8_c</t>
  </si>
  <si>
    <t>SS_D_assainiss/d2_8_d</t>
  </si>
  <si>
    <t>SS_D_education/d2_9_b/autre</t>
  </si>
  <si>
    <t>SS_D_education/d2_9_b/Gouvernement</t>
  </si>
  <si>
    <t>SS_D_education/d2_9_b/Nations_Unies</t>
  </si>
  <si>
    <t>SS_D_education/d2_9_b/ONG</t>
  </si>
  <si>
    <t>SS_D_education/d2_9_b/Organismes_religieux</t>
  </si>
  <si>
    <t>SS_D_education/d2_9_c</t>
  </si>
  <si>
    <t>SS_D_education/d2_9_d</t>
  </si>
  <si>
    <t>SS_D_CASH/d2_10_b/autre</t>
  </si>
  <si>
    <t>SS_D_CASH/d2_10_b/Gouvernement</t>
  </si>
  <si>
    <t>SS_D_CASH/d2_10_b/Nations_Unies</t>
  </si>
  <si>
    <t>SS_D_CASH/d2_10_b/ONG</t>
  </si>
  <si>
    <t>SS_D_CASH/d2_10_b/Organismes_religieux</t>
  </si>
  <si>
    <t>SS_D_CASH/d2_10_c</t>
  </si>
  <si>
    <t>SS_D_CASH/d2_10_d</t>
  </si>
  <si>
    <t>E_Protection/e1_femmes_enceintes</t>
  </si>
  <si>
    <t>E_Protection/e2_femmes_allaitantes</t>
  </si>
  <si>
    <t>E_Protection/e3_handicap_mental</t>
  </si>
  <si>
    <t>E_Protection/e4_handicap_physique</t>
  </si>
  <si>
    <t>E_Protection/e5_handicap_sensoriel</t>
  </si>
  <si>
    <t>E_Protection/e6_maladie_chronique</t>
  </si>
  <si>
    <t>E_Protection/e7_enfants_separes</t>
  </si>
  <si>
    <t>E_Protection/e8_mineurs_na</t>
  </si>
  <si>
    <t>E_Protection/e9_orphelins</t>
  </si>
  <si>
    <t>E_Protection/e10_monoparental_femme</t>
  </si>
  <si>
    <t>E_Protection/e11_monoparental_homme</t>
  </si>
  <si>
    <t>E_Protection/e12_monoparental_enfant</t>
  </si>
  <si>
    <t>E_Protection/e13_personnes_agees</t>
  </si>
  <si>
    <t>E0_Protection/e13_femmes_secu</t>
  </si>
  <si>
    <t>E0_Protection/e14_hommes_secu</t>
  </si>
  <si>
    <t>E0_Protection/e15_enfants_secu</t>
  </si>
  <si>
    <t>e_securite/e13b</t>
  </si>
  <si>
    <t>e_securite/e14b</t>
  </si>
  <si>
    <t>e_securite/e15b</t>
  </si>
  <si>
    <t>e16_doc_id</t>
  </si>
  <si>
    <t>e16_doc_id_non</t>
  </si>
  <si>
    <t>e16_doc_id_non_autre</t>
  </si>
  <si>
    <t>F_WASH</t>
  </si>
  <si>
    <t>WASH/f1_source</t>
  </si>
  <si>
    <t>WASH/f1_source/bladder</t>
  </si>
  <si>
    <t>WASH/f1_source/camion_citerne</t>
  </si>
  <si>
    <t>WASH/f1_source/eau_de_surface</t>
  </si>
  <si>
    <t>WASH/f1_source/eau_robinet</t>
  </si>
  <si>
    <t>WASH/f1_source/forage_pompe_manuelle</t>
  </si>
  <si>
    <t>WASH/f1_source/Puits_ameliore</t>
  </si>
  <si>
    <t>WASH/f1_source/Puits_traditionnel</t>
  </si>
  <si>
    <t>WASH/f1_source/vendeur_eau</t>
  </si>
  <si>
    <t>WASH/f2_fonctionnement_source/f21_Forage_f</t>
  </si>
  <si>
    <t>WASH/f2_fonctionnement_source/f21_Forage_nf</t>
  </si>
  <si>
    <t>WASH/f2_fonctionnement_source/f22_Pompe_manuelle_f</t>
  </si>
  <si>
    <t>WASH/f2_fonctionnement_source/f22_Pompe_manuelle_nf</t>
  </si>
  <si>
    <t>WASH/f2_fonctionnement_source/f23_Puits_ameliore_f</t>
  </si>
  <si>
    <t>WASH/f2_fonctionnement_source/f23_Puits_ameliore_nf</t>
  </si>
  <si>
    <t>WASH/f2_fonctionnement_source/f24_bladder_f</t>
  </si>
  <si>
    <t>WASH/f2_fonctionnement_source/f24_bladder_nf</t>
  </si>
  <si>
    <t>WASH/f2_fonctionnement_source/f25_eau_surface_f</t>
  </si>
  <si>
    <t>WASH/f2_fonctionnement_source/f25_eau_surface_nf</t>
  </si>
  <si>
    <t>WASH/f2_fonctionnement_source/f26_vendeur_eau_f</t>
  </si>
  <si>
    <t>WASH/f2_fonctionnement_source/f26_vendeur_eau_nf</t>
  </si>
  <si>
    <t>WASH/f2_fonctionnement_source/f27_camion_f</t>
  </si>
  <si>
    <t>WASH/f2_fonctionnement_source/f27_camion_nf</t>
  </si>
  <si>
    <t>WASH/f2_fonctionnement_source/f28_robinet_f</t>
  </si>
  <si>
    <t>WASH/f2_fonctionnement_source/f28_robinet_nf</t>
  </si>
  <si>
    <t>WASH/eau/f3_distance_acces_eau</t>
  </si>
  <si>
    <t>WASH/eau/f4_probleme_eau/Aucun</t>
  </si>
  <si>
    <t>WASH/eau/f4_probleme_eau/Eau_trouble</t>
  </si>
  <si>
    <t>WASH/eau/f4_probleme_eau/Gout</t>
  </si>
  <si>
    <t>WASH/eau/f4_probleme_eau/non_potable</t>
  </si>
  <si>
    <t>WASH/eau/f4_probleme_eau/Odeur</t>
  </si>
  <si>
    <t>WASH/f5_latrines</t>
  </si>
  <si>
    <t>WASH/f5_latrines/lat_collec</t>
  </si>
  <si>
    <t>WASH/f5_latrines/lat_privees</t>
  </si>
  <si>
    <t>WASH/f5_latrines/pas_latrines</t>
  </si>
  <si>
    <t>WASH/latrines/f7_etat_lat</t>
  </si>
  <si>
    <t>WASH/latrines/f8_sep_sexe_lat</t>
  </si>
  <si>
    <t>WASH/latrines/f9_distance_lat</t>
  </si>
  <si>
    <t>WASH/f10_douch_</t>
  </si>
  <si>
    <t>WASH/f10_douch_/douches_collec</t>
  </si>
  <si>
    <t>WASH/f10_douch_/douches_privees</t>
  </si>
  <si>
    <t>WASH/f11_acces_vuln_eau</t>
  </si>
  <si>
    <t>WASH/f12_acces_risque</t>
  </si>
  <si>
    <t>WASH/f12_acces_risque/agression</t>
  </si>
  <si>
    <t>WASH/f12_acces_risque/arrestations</t>
  </si>
  <si>
    <t>WASH/f12_acces_risque/autre</t>
  </si>
  <si>
    <t>WASH/f12_acces_risque/enlevements</t>
  </si>
  <si>
    <t>WASH/f12_acces_risque/harcelement_discrimination</t>
  </si>
  <si>
    <t>WASH/f12_acces_risque/violence_sexuelle</t>
  </si>
  <si>
    <t>WASH/f12b_autre_risque</t>
  </si>
  <si>
    <t>G_Education/g2_raison_non</t>
  </si>
  <si>
    <t>G_Education/g2b_autre_raison</t>
  </si>
  <si>
    <t>sante_note</t>
  </si>
  <si>
    <t>serv_o_n</t>
  </si>
  <si>
    <t>H_Sante/h_service_medic/h1_service_medic</t>
  </si>
  <si>
    <t>H_Sante/h_service_medic/h1_service_medic/centre_sante</t>
  </si>
  <si>
    <t>H_Sante/h_service_medic/h1_service_medic/clinique_mobile</t>
  </si>
  <si>
    <t>H_Sante/h_service_medic/h1_service_medic/clinique_privee</t>
  </si>
  <si>
    <t>H_Sante/h_service_medic/h1_service_medic/hopital</t>
  </si>
  <si>
    <t>H_Sante/h_service_medic/h1_service_medic/autre</t>
  </si>
  <si>
    <t>H_Sante/h_service_medic/h1b_autre</t>
  </si>
  <si>
    <t>H_Sante/h_service_medic/h2_lieu_service</t>
  </si>
  <si>
    <t>H_Sante/h_service_medic/h3_proche_distance</t>
  </si>
  <si>
    <t>H_Sante/h4_3_maladies</t>
  </si>
  <si>
    <t>H_Sante/h4_3_maladies/diarrhee</t>
  </si>
  <si>
    <t>H_Sante/h4_3_maladies/fievre</t>
  </si>
  <si>
    <t>H_Sante/h4_3_maladies/infection_plaie</t>
  </si>
  <si>
    <t>H_Sante/h4_3_maladies/maladie_peau</t>
  </si>
  <si>
    <t>H_Sante/h4_3_maladies/malnutrition</t>
  </si>
  <si>
    <t>H_Sante/h4_3_maladies/paludisme</t>
  </si>
  <si>
    <t>H_Sante/h4_3_maladies/toux</t>
  </si>
  <si>
    <t>H_Sante/h4_3_maladies/maux_tete</t>
  </si>
  <si>
    <t>H_Sante/h4_3_maladies/maux_ventre</t>
  </si>
  <si>
    <t>H_Sante/h4_3_maladies/sida</t>
  </si>
  <si>
    <t>H_Sante/h4_3_maladies/troubles_psychologiques</t>
  </si>
  <si>
    <t>H_Sante/h4_3_maladies/problem_tension</t>
  </si>
  <si>
    <t>H_Sante/h4_3_maladies/autre</t>
  </si>
  <si>
    <t>H_Sante/h4_3_maladies/aucune</t>
  </si>
  <si>
    <t>H_Sante/h6_autre</t>
  </si>
  <si>
    <t>J_SecuAlim_not</t>
  </si>
  <si>
    <t>J_SecuAlim/i1_source_food</t>
  </si>
  <si>
    <t>J_SecuAlim/i1_source_food/achat_sur_le_marche</t>
  </si>
  <si>
    <t>J_SecuAlim/i1_source_food/autre</t>
  </si>
  <si>
    <t>J_SecuAlim/i1_source_food/Don_commu_hote</t>
  </si>
  <si>
    <t>J_SecuAlim/i1_source_food/assis_hum_cash</t>
  </si>
  <si>
    <t>J_SecuAlim/i1_source_food/Emprunt</t>
  </si>
  <si>
    <t>J_SecuAlim/i1_source_food/Production_subsistance</t>
  </si>
  <si>
    <t>J_SecuAlim/i1_source_food/Troc</t>
  </si>
  <si>
    <t>J_SecuAlim/i1_autre</t>
  </si>
  <si>
    <t>J_SecuAlim/i2_idp_acces_terre</t>
  </si>
  <si>
    <t>J_SecuAlim/i2_a_terr_tension</t>
  </si>
  <si>
    <t>J_SecuAlim/i3_acces_marche</t>
  </si>
  <si>
    <t>J_SecuAlim/i4_marche_dispo/i4a_nom_marche</t>
  </si>
  <si>
    <t>J_SecuAlim/i4_marche_dispo/i4b_distance_marche</t>
  </si>
  <si>
    <t>J_SecuAlim/i4_marche_dispo/i4c_biens_1e_necessite</t>
  </si>
  <si>
    <t>J_Com_not</t>
  </si>
  <si>
    <t>J_Communication/j1_reseau_tel</t>
  </si>
  <si>
    <t>J_Communication/j2_nom_reseau</t>
  </si>
  <si>
    <t>J_Communication/j2_nom_reseau/airtel</t>
  </si>
  <si>
    <t>J_Communication/j2_nom_reseau/autre</t>
  </si>
  <si>
    <t>J_Communication/j2_nom_reseau/tigo</t>
  </si>
  <si>
    <t>J_Communication/j1_reseau_tel_O</t>
  </si>
  <si>
    <t>K_info_cle</t>
  </si>
  <si>
    <t>K_infrmateur_cle/k1_info</t>
  </si>
  <si>
    <t>K_infrmateur_cle/k2_CONTACTS_INFORMATEURS_CLES_repeat_count</t>
  </si>
  <si>
    <t>comment_last</t>
  </si>
  <si>
    <t>photo</t>
  </si>
  <si>
    <t>photo_site</t>
  </si>
  <si>
    <t>calculateur_demo</t>
  </si>
  <si>
    <t>nb_menage</t>
  </si>
  <si>
    <t>demographic_calculator_count</t>
  </si>
  <si>
    <t>meta/instanceID</t>
  </si>
  <si>
    <t>_id</t>
  </si>
  <si>
    <t>_uuid</t>
  </si>
  <si>
    <t>_submission_time</t>
  </si>
  <si>
    <t>_index</t>
  </si>
  <si>
    <t>_parent_table_name</t>
  </si>
  <si>
    <t>_parent_index</t>
  </si>
  <si>
    <t>_tags</t>
  </si>
  <si>
    <t>_notes</t>
  </si>
  <si>
    <t>demographic_calculator/male_less_than_2</t>
  </si>
  <si>
    <t>demographic_calculator/female_less_than_2</t>
  </si>
  <si>
    <t>demographic_calculator/male_3_to_5</t>
  </si>
  <si>
    <t>demographic_calculator/female_3_to_5</t>
  </si>
  <si>
    <t>demographic_calculator/male_6_to_11</t>
  </si>
  <si>
    <t>demographic_calculator/female_6_to_11</t>
  </si>
  <si>
    <t>demographic_calculator/male_12_to_17</t>
  </si>
  <si>
    <t>demographic_calculator/female_12_to_17</t>
  </si>
  <si>
    <t>demographic_calculator/male_18_to_59</t>
  </si>
  <si>
    <t>demographic_calculator/female_18_to_59</t>
  </si>
  <si>
    <t>demographic_calculator/male_60_above</t>
  </si>
  <si>
    <t>demographic_calculator/female_60_above</t>
  </si>
  <si>
    <t>demographic_calculator/total</t>
  </si>
  <si>
    <t>2018-02-20T08:51:06.910Z</t>
  </si>
  <si>
    <t>2018-02-20T11:40:24.377Z</t>
  </si>
  <si>
    <t>860111012019232</t>
  </si>
  <si>
    <t>E3</t>
  </si>
  <si>
    <t>male</t>
  </si>
  <si>
    <t>TD07</t>
  </si>
  <si>
    <t>TD0701</t>
  </si>
  <si>
    <t>TD070101</t>
  </si>
  <si>
    <t>13.419649599655584 14.744070858717237 298.08228364522 8.0</t>
  </si>
  <si>
    <t>NER</t>
  </si>
  <si>
    <t>NE002</t>
  </si>
  <si>
    <t>NE002002</t>
  </si>
  <si>
    <t>cash</t>
  </si>
  <si>
    <t>forage_pompe_manuelle</t>
  </si>
  <si>
    <t>diarrhee paludisme</t>
  </si>
  <si>
    <t>3</t>
  </si>
  <si>
    <t>RAS</t>
  </si>
  <si>
    <t>uuid:5a82a95f-f78c-4b54-af59-a37e1fa1d44d</t>
  </si>
  <si>
    <t>5a82a95f-f78c-4b54-af59-a37e1fa1d44d</t>
  </si>
  <si>
    <t>2018-02-20T10:40:11</t>
  </si>
  <si>
    <t>ES_R3</t>
  </si>
  <si>
    <t>2</t>
  </si>
  <si>
    <t>8</t>
  </si>
  <si>
    <t>5</t>
  </si>
  <si>
    <t>1</t>
  </si>
  <si>
    <t>2018-02-20T08:47:29.719+01</t>
  </si>
  <si>
    <t>2018-02-20T16:58:12.518+01</t>
  </si>
  <si>
    <t>358449072151878</t>
  </si>
  <si>
    <t>E1</t>
  </si>
  <si>
    <t>13.423040173873039 14.737072931835275 306.3202858179575 4.0</t>
  </si>
  <si>
    <t>baches materiaux_pour_abris outil_pour_activite_economique vivres cash</t>
  </si>
  <si>
    <t>ONG</t>
  </si>
  <si>
    <t>CICR</t>
  </si>
  <si>
    <t>eau_de_surface forage_pompe_manuelle</t>
  </si>
  <si>
    <t>paludisme problem_tension autre</t>
  </si>
  <si>
    <t xml:space="preserve">Ce site a connu le départ de certains méanges vers leurs villages d'origine ,qui sont TCHOUHOULI ET KANGARA. Les ménages utilisent les douches personnels </t>
  </si>
  <si>
    <t>uuid:2f30f931-78cb-428d-8c2b-dec02ea3a17f</t>
  </si>
  <si>
    <t>2f30f931-78cb-428d-8c2b-dec02ea3a17f</t>
  </si>
  <si>
    <t>2018-02-20T16:05:46</t>
  </si>
  <si>
    <t>2018-02-20T08:51:35.686+01</t>
  </si>
  <si>
    <t>2018-02-20T10:01:08.446+01</t>
  </si>
  <si>
    <t>860111012019356</t>
  </si>
  <si>
    <t>S1</t>
  </si>
  <si>
    <t>Bol</t>
  </si>
  <si>
    <t>Kaya</t>
  </si>
  <si>
    <t>13.391577440001186 14.747654509742421 301.7855076783193 8.0</t>
  </si>
  <si>
    <t>NGA</t>
  </si>
  <si>
    <t>NG008</t>
  </si>
  <si>
    <t>NG008024</t>
  </si>
  <si>
    <t>baches eau_hygiene_et_assainissement education vivres cash</t>
  </si>
  <si>
    <t>diarrhee fievre paludisme</t>
  </si>
  <si>
    <t>Le site est sur le village kaya. assistance en école recommandee.</t>
  </si>
  <si>
    <t>uuid:26311b2d-c78b-45de-8cf1-9bb2eccfc6d7</t>
  </si>
  <si>
    <t>26311b2d-c78b-45de-8cf1-9bb2eccfc6d7</t>
  </si>
  <si>
    <t>2018-02-20T16:07:35</t>
  </si>
  <si>
    <t>2018-02-21T08:59:56.347Z</t>
  </si>
  <si>
    <t>2018-02-21T17:15:12.853Z</t>
  </si>
  <si>
    <t>13.53020899819683 14.626932037131866 305.4077309322656 8.0</t>
  </si>
  <si>
    <t>fievre paludisme</t>
  </si>
  <si>
    <t>uuid:f9617224-d3a5-430a-beee-153b0a2e177b</t>
  </si>
  <si>
    <t>f9617224-d3a5-430a-beee-153b0a2e177b</t>
  </si>
  <si>
    <t>2018-02-21T16:14:06</t>
  </si>
  <si>
    <t>2018-02-21T09:06:17.446+01</t>
  </si>
  <si>
    <t>2018-02-21T16:48:50.764+01</t>
  </si>
  <si>
    <t>357770077402219</t>
  </si>
  <si>
    <t>E6</t>
  </si>
  <si>
    <t>13.529548598514411 14.568559248211551 293.413731083499 6.0</t>
  </si>
  <si>
    <t>NG008017</t>
  </si>
  <si>
    <t>education sante cash</t>
  </si>
  <si>
    <t>Gouvernement</t>
  </si>
  <si>
    <t>diarrhee paludisme maux_ventre</t>
  </si>
  <si>
    <t>40 individus des EX combattants BH ET 16 MÉNAGES VENUS DU NIGERIA  ( RETOURNÉS ) ET ENCORE TOUT LE VILLAGE DE MELEA A FAIT UN DÉPLACEMENT DE 4 MOIS VERS KALIDAR1 À 3,LAOURA,BOUROUMTCHOULOUM</t>
  </si>
  <si>
    <t>uuid:188e8a0c-a146-416f-93fe-03a9c53dd614</t>
  </si>
  <si>
    <t>188e8a0c-a146-416f-93fe-03a9c53dd614</t>
  </si>
  <si>
    <t>2018-02-21T16:15:54</t>
  </si>
  <si>
    <t>2018-02-21T09:44:15.020+01</t>
  </si>
  <si>
    <t>2018-02-21T10:33:21.313+01</t>
  </si>
  <si>
    <t>357770073659325</t>
  </si>
  <si>
    <t>Melea</t>
  </si>
  <si>
    <t>Maar</t>
  </si>
  <si>
    <t>13.507431030009432 14.538382064986344 282.13441505029334 12.0</t>
  </si>
  <si>
    <t>materiaux_pour_abris vivres cash</t>
  </si>
  <si>
    <t>Aucun</t>
  </si>
  <si>
    <t xml:space="preserve">Espace insuffisant </t>
  </si>
  <si>
    <t>École Coopi</t>
  </si>
  <si>
    <t>Ras</t>
  </si>
  <si>
    <t>uuid:bd035bab-59c3-4fd7-a0cf-afb1a8d89403</t>
  </si>
  <si>
    <t>bd035bab-59c3-4fd7-a0cf-afb1a8d89403</t>
  </si>
  <si>
    <t>2018-02-21T16:18:05</t>
  </si>
  <si>
    <t>2018-02-21T09:20:20.379+01</t>
  </si>
  <si>
    <t>2018-02-21T17:00:43.174+01</t>
  </si>
  <si>
    <t>357770077401906</t>
  </si>
  <si>
    <t>E4</t>
  </si>
  <si>
    <t>13.535691746631898 14.565095817469762 302.34618551782665 8.0</t>
  </si>
  <si>
    <t>diarrhee paludisme maux_tete</t>
  </si>
  <si>
    <t>uuid:a7b93101-f4db-453b-acfc-848e54c0c471</t>
  </si>
  <si>
    <t>a7b93101-f4db-453b-acfc-848e54c0c471</t>
  </si>
  <si>
    <t>2018-02-21T16:22:42</t>
  </si>
  <si>
    <t>2018-02-21T09:14:33.356+01</t>
  </si>
  <si>
    <t>2018-02-21T12:18:54.507+01</t>
  </si>
  <si>
    <t>E2</t>
  </si>
  <si>
    <t>13.532604908203437 14.554233646703743 312.57790353693633 4.0</t>
  </si>
  <si>
    <t>baches cash</t>
  </si>
  <si>
    <t>paludisme maux_tete maux_ventre</t>
  </si>
  <si>
    <t>uuid:9d7581ed-ad8b-4ec9-ad72-80b8f560a85e</t>
  </si>
  <si>
    <t>9d7581ed-ad8b-4ec9-ad72-80b8f560a85e</t>
  </si>
  <si>
    <t>2018-02-21T16:23:58</t>
  </si>
  <si>
    <t>2018-02-22T08:35:23.690+01</t>
  </si>
  <si>
    <t>2018-02-23T16:43:29.464+01</t>
  </si>
  <si>
    <t>357770076048039</t>
  </si>
  <si>
    <t>E11</t>
  </si>
  <si>
    <t>TD0704</t>
  </si>
  <si>
    <t>TD070402</t>
  </si>
  <si>
    <t>Sallama</t>
  </si>
  <si>
    <t>14.392945030494037 13.665450332443775 257.08059997000635 12.0</t>
  </si>
  <si>
    <t>TD070403</t>
  </si>
  <si>
    <t>articles_non_alimentaires baches cash</t>
  </si>
  <si>
    <t>Puits_traditionnel</t>
  </si>
  <si>
    <t>fievre maux_tete autre</t>
  </si>
  <si>
    <t>Marché de Daboua</t>
  </si>
  <si>
    <t>tigo</t>
  </si>
  <si>
    <t>Le site manque de beaucoup des chose, et la population soufre a côté d l'eau et de moyen de subsistance. Le nombre des individus a augmenté parce que il ya certain qui été absent l'or de l'enregistrement et ceux ki vienne d'arrivé</t>
  </si>
  <si>
    <t>uuid:93d9e86c-8c7f-4903-82e0-03793396b8f2</t>
  </si>
  <si>
    <t>93d9e86c-8c7f-4903-82e0-03793396b8f2</t>
  </si>
  <si>
    <t>2018-02-28T15:35:15</t>
  </si>
  <si>
    <t>2018-02-23T09:13:43.746+01</t>
  </si>
  <si>
    <t>2018-02-28T10:24:21.422+01</t>
  </si>
  <si>
    <t>Chouaram</t>
  </si>
  <si>
    <t>14.409161349066245 13.700717848741679 297.3463295224717 8.0</t>
  </si>
  <si>
    <t>articles_non_alimentaires eau_hygiene_et_assainissement cash</t>
  </si>
  <si>
    <t>forage_pompe_manuelle Puits_traditionnel</t>
  </si>
  <si>
    <t>diarrhee fievre maladie_peau</t>
  </si>
  <si>
    <t>uuid:f6ce96a1-d6f7-4c01-b0fd-5d57d1c5326b</t>
  </si>
  <si>
    <t>f6ce96a1-d6f7-4c01-b0fd-5d57d1c5326b</t>
  </si>
  <si>
    <t>2018-02-28T15:35:20</t>
  </si>
  <si>
    <t>2018-02-23T15:05:13.359+01</t>
  </si>
  <si>
    <t>2018-02-28T10:25:10.248+01</t>
  </si>
  <si>
    <t>École daboua</t>
  </si>
  <si>
    <t>14.418713526468492 13.610707450387226 544.3450091668834 8.0</t>
  </si>
  <si>
    <t>articles_non_alimentaires baches eau_hygiene_et_assainissement cash</t>
  </si>
  <si>
    <t>Daboua</t>
  </si>
  <si>
    <t>uuid:0d79cbdb-599d-482b-8e3b-dcdec91fd920</t>
  </si>
  <si>
    <t>0d79cbdb-599d-482b-8e3b-dcdec91fd920</t>
  </si>
  <si>
    <t>2018-02-28T15:35:23</t>
  </si>
  <si>
    <t>2018-02-24T08:35:05.597+01</t>
  </si>
  <si>
    <t>2018-02-24T13:14:36.489+01</t>
  </si>
  <si>
    <t>Chebrey</t>
  </si>
  <si>
    <t>14.361926814152074 13.724256445423347 298.03493765132447 4.0</t>
  </si>
  <si>
    <t>baches eau_hygiene_et_assainissement education sante vivres cash</t>
  </si>
  <si>
    <t>La distribution de vivre à cessé depuis un certain temp et la population soufre de la famine</t>
  </si>
  <si>
    <t>uuid:048748a8-81f0-448e-a4c2-6289ba061c4e</t>
  </si>
  <si>
    <t>048748a8-81f0-448e-a4c2-6289ba061c4e</t>
  </si>
  <si>
    <t>2018-02-28T15:35:28</t>
  </si>
  <si>
    <t>2018-02-26T08:29:48.472+01</t>
  </si>
  <si>
    <t>2018-02-26T12:04:55.622+01</t>
  </si>
  <si>
    <t>14.2419670217635 13.904527387351246 293.8666543679259 16.0</t>
  </si>
  <si>
    <t>articles_non_alimentaires baches eau_hygiene_et_assainissement vivres cash</t>
  </si>
  <si>
    <t>toux maux_ventre problem_tension</t>
  </si>
  <si>
    <t>Pa d'assistance dans le site depuis quelque mois, il n'ya pas de forage suffisant, ni de centre de santé et école. Matériel agricole</t>
  </si>
  <si>
    <t>uuid:c8327bb3-ca08-4bca-a127-2017070f63be</t>
  </si>
  <si>
    <t>c8327bb3-ca08-4bca-a127-2017070f63be</t>
  </si>
  <si>
    <t>2018-02-28T15:35:40</t>
  </si>
  <si>
    <t>2018-02-26T10:47:54.293+01</t>
  </si>
  <si>
    <t>2018-02-28T10:26:43.120+01</t>
  </si>
  <si>
    <t>Kiskawa nord</t>
  </si>
  <si>
    <t>14.240361826544463 13.91143878906163 295.68269547046964 8.0</t>
  </si>
  <si>
    <t>articles_non_alimentaires baches eau_hygiene_et_assainissement sante vivres cash</t>
  </si>
  <si>
    <t>Kiskawa</t>
  </si>
  <si>
    <t>maladie_peau maux_tete maux_ventre</t>
  </si>
  <si>
    <t>Pas d'assistance dans le site en vivre depuis 3 mois, école, matériel agricole et ils ont ossi besoin de NFI</t>
  </si>
  <si>
    <t>uuid:4e2016d3-4cad-414d-8050-08202850b947</t>
  </si>
  <si>
    <t>4e2016d3-4cad-414d-8050-08202850b947</t>
  </si>
  <si>
    <t>2018-02-28T15:36:18</t>
  </si>
  <si>
    <t>2018-02-22T08:53:57.590+01</t>
  </si>
  <si>
    <t>2018-02-28T11:39:14.927+01</t>
  </si>
  <si>
    <t>357770077401351</t>
  </si>
  <si>
    <t>E12</t>
  </si>
  <si>
    <t>Fadatoulo</t>
  </si>
  <si>
    <t>Fadatoulou</t>
  </si>
  <si>
    <t>14.392372073960162 13.574466256664905 301.22416085374505 8.0</t>
  </si>
  <si>
    <t>aucune</t>
  </si>
  <si>
    <t>diarrhee fievre maux_tete</t>
  </si>
  <si>
    <t>Pas d'assistance depuis leur arrivees</t>
  </si>
  <si>
    <t>uuid:aec8fdc9-5819-4918-9d9f-ecfc956adb61</t>
  </si>
  <si>
    <t>aec8fdc9-5819-4918-9d9f-ecfc956adb61</t>
  </si>
  <si>
    <t>2018-02-28T15:46:27</t>
  </si>
  <si>
    <t>2018-02-23T08:39:27.353+01</t>
  </si>
  <si>
    <t>2018-02-28T11:39:46.258+01</t>
  </si>
  <si>
    <t>E7</t>
  </si>
  <si>
    <t>14.43101493536996 13.645045036325746 303.00599644814616 8.0</t>
  </si>
  <si>
    <t>baches vivres cash</t>
  </si>
  <si>
    <t>Oxfam</t>
  </si>
  <si>
    <t>toux maux_ventre aucune</t>
  </si>
  <si>
    <t>Ya plus à manger</t>
  </si>
  <si>
    <t>uuid:fe5189fe-e72a-4e44-bd6e-a8cd7eb54119</t>
  </si>
  <si>
    <t>fe5189fe-e72a-4e44-bd6e-a8cd7eb54119</t>
  </si>
  <si>
    <t>2018-02-28T15:46:31</t>
  </si>
  <si>
    <t>2018-02-23T14:45:33.975+01</t>
  </si>
  <si>
    <t>2018-02-28T11:40:21.376+01</t>
  </si>
  <si>
    <t>Doboi</t>
  </si>
  <si>
    <t>14.42485230279766 13.60848587880769 316.2702935201951 8.0</t>
  </si>
  <si>
    <t>baches sante cash</t>
  </si>
  <si>
    <t>fievre malnutrition maux_tete</t>
  </si>
  <si>
    <t>Une assistance alimentaire est necessaire</t>
  </si>
  <si>
    <t>uuid:ed5c17ab-5b22-4790-9048-f28957a4054b</t>
  </si>
  <si>
    <t>ed5c17ab-5b22-4790-9048-f28957a4054b</t>
  </si>
  <si>
    <t>2018-02-28T15:46:42</t>
  </si>
  <si>
    <t>2018-02-24T08:44:42.225+01</t>
  </si>
  <si>
    <t>2018-02-28T11:08:39.710+01</t>
  </si>
  <si>
    <t>E0:AA:96:55:FD:1A</t>
  </si>
  <si>
    <t>Toukoul</t>
  </si>
  <si>
    <t>14.372120814291774 13.72683134653718 294.8956700122531 8.0</t>
  </si>
  <si>
    <t>NE002006</t>
  </si>
  <si>
    <t>baches eau_hygiene_et_assainissement cash</t>
  </si>
  <si>
    <t>fievre toux problem_tension</t>
  </si>
  <si>
    <t>Une assistance alimentaire est sollicitée</t>
  </si>
  <si>
    <t>uuid:b6bdc647-2fc3-45e5-b1b1-99ce063aa010</t>
  </si>
  <si>
    <t>b6bdc647-2fc3-45e5-b1b1-99ce063aa010</t>
  </si>
  <si>
    <t>2018-02-28T15:46:46</t>
  </si>
  <si>
    <t>2018-02-26T09:16:35.700+01</t>
  </si>
  <si>
    <t>2018-02-28T11:41:13.856+01</t>
  </si>
  <si>
    <t>Kiskawa dine</t>
  </si>
  <si>
    <t>14.255125375673687 13.8443421400409 294.5701118211211 4.0</t>
  </si>
  <si>
    <t>baches eau_hygiene_et_assainissement vivres cash</t>
  </si>
  <si>
    <t>diarrhee maux_tete autre</t>
  </si>
  <si>
    <t>Maux de coeur</t>
  </si>
  <si>
    <t>Pas dasssistance depuis 6 mois</t>
  </si>
  <si>
    <t>uuid:2081e161-1e51-44f0-9221-fc30538e981a</t>
  </si>
  <si>
    <t>2081e161-1e51-44f0-9221-fc30538e981a</t>
  </si>
  <si>
    <t>2018-02-28T15:46:51</t>
  </si>
  <si>
    <t>2018-02-26T09:58:12.470+01</t>
  </si>
  <si>
    <t>2018-02-28T11:06:04.433+01</t>
  </si>
  <si>
    <t>Moundi A</t>
  </si>
  <si>
    <t>14.25499196936524 13.855943768967165 303.16156005125146 6.0</t>
  </si>
  <si>
    <t>vivres cash</t>
  </si>
  <si>
    <t>malnutrition toux maux_ventre</t>
  </si>
  <si>
    <t>Ya plus de leau ni à manger</t>
  </si>
  <si>
    <t>uuid:cf332233-83f9-41df-b76e-525338f9a3c2</t>
  </si>
  <si>
    <t>cf332233-83f9-41df-b76e-525338f9a3c2</t>
  </si>
  <si>
    <t>2018-02-28T15:46:55</t>
  </si>
  <si>
    <t>2018-02-26T12:16:23.089+01</t>
  </si>
  <si>
    <t>2018-02-28T11:42:27.575+01</t>
  </si>
  <si>
    <t>Kidjarba</t>
  </si>
  <si>
    <t>14.192126490559033 13.96511574263866 302.80782625936456 12.0</t>
  </si>
  <si>
    <t>vivres</t>
  </si>
  <si>
    <t>Magui</t>
  </si>
  <si>
    <t>Pas dassistance depuis 3 mois</t>
  </si>
  <si>
    <t>uuid:b37617cb-eb6a-4c32-b2ba-8c1f44e5f64b</t>
  </si>
  <si>
    <t>b37617cb-eb6a-4c32-b2ba-8c1f44e5f64b</t>
  </si>
  <si>
    <t>2018-02-28T15:46:59</t>
  </si>
  <si>
    <t>2018-02-28T10:23:49.276+01</t>
  </si>
  <si>
    <t>2018-02-28T11:43:17.973+01</t>
  </si>
  <si>
    <t>Djaoune 2</t>
  </si>
  <si>
    <t>Tataverom</t>
  </si>
  <si>
    <t>fievre malnutrition toux</t>
  </si>
  <si>
    <t>uuid:ea89276a-f187-44c2-b9d1-a8be95df4963</t>
  </si>
  <si>
    <t>ea89276a-f187-44c2-b9d1-a8be95df4963</t>
  </si>
  <si>
    <t>2018-02-28T15:47:04</t>
  </si>
  <si>
    <t>2018-02-22T08:32:44.895+01</t>
  </si>
  <si>
    <t>2018-02-28T13:00:47.975+01</t>
  </si>
  <si>
    <t>358449072126201</t>
  </si>
  <si>
    <t>8923503090472090966</t>
  </si>
  <si>
    <t>E09</t>
  </si>
  <si>
    <t>Taboua</t>
  </si>
  <si>
    <t>14.404827171513633 13.616659276644375 303.7902986885174 6.0</t>
  </si>
  <si>
    <t>articles_non_alimentaires baches eau_hygiene_et_assainissement outil_pour_activite_economique vivres cash</t>
  </si>
  <si>
    <t>malnutrition maux_tete maux_ventre</t>
  </si>
  <si>
    <t>F1: insufisant</t>
  </si>
  <si>
    <t>uuid:04ad8381-1f22-4ead-8486-01ff1a19ecd7</t>
  </si>
  <si>
    <t>04ad8381-1f22-4ead-8486-01ff1a19ecd7</t>
  </si>
  <si>
    <t>2018-02-28T15:48:40</t>
  </si>
  <si>
    <t>2018-02-22T14:27:42.017+01</t>
  </si>
  <si>
    <t>2018-02-28T13:01:21.786+01</t>
  </si>
  <si>
    <t>Tataverom 1</t>
  </si>
  <si>
    <t>14.385491481276642 13.689996829628337 307.5488999930413 4.0</t>
  </si>
  <si>
    <t>articles_non_alimentaires baches eau_hygiene_et_assainissement education materiaux_pour_abris outil_pour_activite_economique sante vivres cash</t>
  </si>
  <si>
    <t>Assassinat</t>
  </si>
  <si>
    <t>Peur</t>
  </si>
  <si>
    <t>eau_robinet forage_pompe_manuelle Puits_traditionnel</t>
  </si>
  <si>
    <t>Toux</t>
  </si>
  <si>
    <t>Interruption de distribution de vivre depuis 3mois. Pompe manuel insufisant. Arriver Nouveau IDPs</t>
  </si>
  <si>
    <t>uuid:544bcabb-a522-45c0-966c-3110f9d24964</t>
  </si>
  <si>
    <t>544bcabb-a522-45c0-966c-3110f9d24964</t>
  </si>
  <si>
    <t>2018-02-28T15:48:46</t>
  </si>
  <si>
    <t>2018-02-23T08:42:59.759+01</t>
  </si>
  <si>
    <t>2018-02-28T13:01:54.991+01</t>
  </si>
  <si>
    <t>Manarat</t>
  </si>
  <si>
    <t>14.412174153093625 13.633134562779468 307.43015545696034 4.0</t>
  </si>
  <si>
    <t>articles_non_alimentaires baches eau_hygiene_et_assainissement outil_pour_activite_economique cash</t>
  </si>
  <si>
    <t>diarrhee toux problem_tension</t>
  </si>
  <si>
    <t>uuid:7f6af223-93a5-4c03-a7a6-4084e03f2125</t>
  </si>
  <si>
    <t>7f6af223-93a5-4c03-a7a6-4084e03f2125</t>
  </si>
  <si>
    <t>2018-02-28T15:48:57</t>
  </si>
  <si>
    <t>2018-02-23T14:48:16.428+01</t>
  </si>
  <si>
    <t>2018-02-28T13:02:30.479+01</t>
  </si>
  <si>
    <t>Kindja kirtchima</t>
  </si>
  <si>
    <t>14.449487207583074 13.630506126523912 299.0615406407382 4.0</t>
  </si>
  <si>
    <t>fievre toux</t>
  </si>
  <si>
    <t>uuid:cf7ab44d-4222-4c4b-846a-16d2652d91c6</t>
  </si>
  <si>
    <t>cf7ab44d-4222-4c4b-846a-16d2652d91c6</t>
  </si>
  <si>
    <t>2018-02-28T15:49:13</t>
  </si>
  <si>
    <t>2018-02-24T09:12:10.894+01</t>
  </si>
  <si>
    <t>2018-02-28T13:03:13.480+01</t>
  </si>
  <si>
    <t>Ngarana 2</t>
  </si>
  <si>
    <t>14.300372207514744 13.764079700068185 304.15836256335183 6.0</t>
  </si>
  <si>
    <t>NE002001</t>
  </si>
  <si>
    <t>baches materiaux_pour_abris outil_pour_activite_economique sante vivres cash</t>
  </si>
  <si>
    <t>Peur d'etre attaqué par les arabes et boko haram</t>
  </si>
  <si>
    <t>Peur des hyennes</t>
  </si>
  <si>
    <t>toux maux_tete maux_ventre</t>
  </si>
  <si>
    <t>Eau de pompe manuel imbuvable. Interruption d'aide en service sanitaire depuis 4mois.</t>
  </si>
  <si>
    <t>uuid:42e7aede-c075-4138-9b3b-2f1aa89c2255</t>
  </si>
  <si>
    <t>42e7aede-c075-4138-9b3b-2f1aa89c2255</t>
  </si>
  <si>
    <t>2018-02-28T15:49:19</t>
  </si>
  <si>
    <t>2018-02-24T10:43:16.059+01</t>
  </si>
  <si>
    <t>2018-02-28T13:05:19.077+01</t>
  </si>
  <si>
    <t>Kiskawa bowa</t>
  </si>
  <si>
    <t>14.30110524841365 13.86148125782738 314.30078873103133 4.0</t>
  </si>
  <si>
    <t>baches eau_hygiene_et_assainissement outil_pour_activite_economique sante vivres cash</t>
  </si>
  <si>
    <t>malnutrition paludisme maux_ventre</t>
  </si>
  <si>
    <t>uuid:14cc9c63-88c8-4429-a24f-6d7ecf4af67b</t>
  </si>
  <si>
    <t>14cc9c63-88c8-4429-a24f-6d7ecf4af67b</t>
  </si>
  <si>
    <t>2018-02-28T15:49:24</t>
  </si>
  <si>
    <t>2018-02-26T08:26:11.355+01</t>
  </si>
  <si>
    <t>2018-02-28T13:03:50.592+01</t>
  </si>
  <si>
    <t>Koulagaroua</t>
  </si>
  <si>
    <t>14.247520387628306 13.886725220361317 296.5875497403546 4.0</t>
  </si>
  <si>
    <t>articles_non_alimentaires eau_hygiene_et_assainissement outil_pour_activite_economique cash</t>
  </si>
  <si>
    <t>Section H: D'apres les explication du boulama il ya probleme dû a l'accé au clinique mobile de borora car les IDPs de borora exigent d'etre servie en premier et le temps ne permet pas a tout le monde d'avoir accés au soins de la clinique mobile.</t>
  </si>
  <si>
    <t>uuid:59884474-7c09-4f47-9b50-25af80c9070b</t>
  </si>
  <si>
    <t>59884474-7c09-4f47-9b50-25af80c9070b</t>
  </si>
  <si>
    <t>2018-02-28T15:49:39</t>
  </si>
  <si>
    <t>2018-02-26T11:27:44.703+01</t>
  </si>
  <si>
    <t>2018-02-28T13:04:24.211+01</t>
  </si>
  <si>
    <t>Kiskawa Bowa</t>
  </si>
  <si>
    <t>14.233307234231674 13.915761857476506 315.6105768059343 4.0</t>
  </si>
  <si>
    <t>paludisme maux_ventre problem_tension</t>
  </si>
  <si>
    <t>PLUSIEUR IDPs n'ont pas ete enregistré.</t>
  </si>
  <si>
    <t>uuid:fa904dc2-aa01-4e90-ba44-3ba9bfd0ffa0</t>
  </si>
  <si>
    <t>fa904dc2-aa01-4e90-ba44-3ba9bfd0ffa0</t>
  </si>
  <si>
    <t>2018-02-28T15:49:44</t>
  </si>
  <si>
    <t>2018-02-22T08:41:25.693+01</t>
  </si>
  <si>
    <t>2018-02-28T12:11:35.995+01</t>
  </si>
  <si>
    <t>357770077402177</t>
  </si>
  <si>
    <t>E10</t>
  </si>
  <si>
    <t>Djilkori</t>
  </si>
  <si>
    <t>14.401660413227024 13.602011735743726 308.0249692960891 4.0</t>
  </si>
  <si>
    <t>Interruption de distribution  de vivre. Manque de moyen financiers  pour consultation  medical.</t>
  </si>
  <si>
    <t>uuid:fbc0c65e-097a-4353-ad39-fa275162564b</t>
  </si>
  <si>
    <t>fbc0c65e-097a-4353-ad39-fa275162564b</t>
  </si>
  <si>
    <t>2018-02-28T16:01:36</t>
  </si>
  <si>
    <t>2018-02-22T14:41:29.806+01</t>
  </si>
  <si>
    <t>2018-02-28T12:12:48.346+01</t>
  </si>
  <si>
    <t>Kanirom</t>
  </si>
  <si>
    <t>14.40126325899176 13.763877196094477 309.7706466194288 4.0</t>
  </si>
  <si>
    <t>Besoin  d'assistance de vivre urgement.</t>
  </si>
  <si>
    <t>uuid:30401301-5c39-4043-8301-e1f3b346e741</t>
  </si>
  <si>
    <t>30401301-5c39-4043-8301-e1f3b346e741</t>
  </si>
  <si>
    <t>2018-02-28T16:01:42</t>
  </si>
  <si>
    <t>2018-02-23T09:23:14.601+01</t>
  </si>
  <si>
    <t>2018-02-28T12:09:19.602+01</t>
  </si>
  <si>
    <t>Tafingla</t>
  </si>
  <si>
    <t>14.429740891922004 13.724327076370262 304.62045500750753 4.0</t>
  </si>
  <si>
    <t>diarrhee maladie_peau toux</t>
  </si>
  <si>
    <t>Nous  voulons l'assistance urgent de vivre,  nous sommes vraiment besoin de vivre très  urgent  actuellement.</t>
  </si>
  <si>
    <t>uuid:0ec524d6-ce9f-42c2-a441-aeec2200ae30</t>
  </si>
  <si>
    <t>0ec524d6-ce9f-42c2-a441-aeec2200ae30</t>
  </si>
  <si>
    <t>2018-02-28T16:01:48</t>
  </si>
  <si>
    <t>2018-02-24T09:10:47.225+01</t>
  </si>
  <si>
    <t>2018-02-28T12:07:09.489+01</t>
  </si>
  <si>
    <t>Ngarana 1</t>
  </si>
  <si>
    <t>14.297912775556743 13.779312822164906 296.034704044031 4.0</t>
  </si>
  <si>
    <t>uuid:e5c26404-8c58-4c6a-87f7-f8a50947d6c9</t>
  </si>
  <si>
    <t>e5c26404-8c58-4c6a-87f7-f8a50947d6c9</t>
  </si>
  <si>
    <t>2018-02-28T16:01:53</t>
  </si>
  <si>
    <t>2018-02-24T10:45:55.018+01</t>
  </si>
  <si>
    <t>2018-02-28T11:59:25.400+01</t>
  </si>
  <si>
    <t>Moundi</t>
  </si>
  <si>
    <t>14.306510461381995 13.819477084850115 300.82922736903424 4.0</t>
  </si>
  <si>
    <t>baches eau_hygiene_et_assainissement vivres</t>
  </si>
  <si>
    <t>Interruption de distribution des vivres  depuis plus de 3 mois.</t>
  </si>
  <si>
    <t>uuid:fdb662d9-9595-46b4-96c6-1425f22b3b5d</t>
  </si>
  <si>
    <t>fdb662d9-9595-46b4-96c6-1425f22b3b5d</t>
  </si>
  <si>
    <t>2018-02-28T16:01:57</t>
  </si>
  <si>
    <t>2018-02-26T08:33:13.319+01</t>
  </si>
  <si>
    <t>2018-02-28T11:56:32.297+01</t>
  </si>
  <si>
    <t>Koulamaïnarom</t>
  </si>
  <si>
    <t>14.264920701816703 13.886460948088821 296.82685763208576 4.0</t>
  </si>
  <si>
    <t>fievre paludisme maux_ventre</t>
  </si>
  <si>
    <t>Besoin d'assistance en vivre et matériels agricole</t>
  </si>
  <si>
    <t>uuid:d2ba5571-2b1a-4bf6-8361-03a08e78bf8f</t>
  </si>
  <si>
    <t>d2ba5571-2b1a-4bf6-8361-03a08e78bf8f</t>
  </si>
  <si>
    <t>2018-02-28T16:02:02</t>
  </si>
  <si>
    <t>2018-02-26T13:46:14.711+01</t>
  </si>
  <si>
    <t>2018-02-28T12:27:42.728+01</t>
  </si>
  <si>
    <t>E0:AA:96:55:FD:BE</t>
  </si>
  <si>
    <t>Karbalou</t>
  </si>
  <si>
    <t>14.370642841984216 14.03844456869003 312.01117504503003 4.0</t>
  </si>
  <si>
    <t>diarrhee maux_tete maux_ventre</t>
  </si>
  <si>
    <t>uuid:8b204eb4-2c61-4dd9-bcfd-78105b3f04ce</t>
  </si>
  <si>
    <t>8b204eb4-2c61-4dd9-bcfd-78105b3f04ce</t>
  </si>
  <si>
    <t>2018-02-28T16:02:08</t>
  </si>
  <si>
    <t>2018-02-22T08:13:42.865Z</t>
  </si>
  <si>
    <t>2018-02-22T11:36:09.041Z</t>
  </si>
  <si>
    <t>860111012018838</t>
  </si>
  <si>
    <t>8923503090497992121F</t>
  </si>
  <si>
    <t>E8</t>
  </si>
  <si>
    <t>14.40831677636368 13.537582251391438 298.0095863106214 4.0</t>
  </si>
  <si>
    <t>TCD</t>
  </si>
  <si>
    <t>TD0703</t>
  </si>
  <si>
    <t>baches education sante vivres cash</t>
  </si>
  <si>
    <t>diarrhee fievre maux_ventre</t>
  </si>
  <si>
    <t>Selon l'imam 70 ménages de 150 personne en provenance du Niger en Janvier 2018. et Il n'ont pas reçu assistance depuis quatre mois.</t>
  </si>
  <si>
    <t>uuid:2a8a039d-882b-4b5e-b0cd-58707dc083e8</t>
  </si>
  <si>
    <t>2a8a039d-882b-4b5e-b0cd-58707dc083e8</t>
  </si>
  <si>
    <t>2018-02-28T16:07:35</t>
  </si>
  <si>
    <t>2018-02-22T13:28:12.663Z</t>
  </si>
  <si>
    <t>2018-02-22T15:33:45.005Z</t>
  </si>
  <si>
    <t>14.377780460071028 13.709570567699515 307.71089613628703 4.0</t>
  </si>
  <si>
    <t>articles_non_alimentaires vivres cash</t>
  </si>
  <si>
    <t>forage_pompe_manuelle Puits_ameliore</t>
  </si>
  <si>
    <t>diarrhee toux maux_ventre</t>
  </si>
  <si>
    <t>La plus part des enfants font la diahrée. Ils veulent que la distribution ce fasse dans leur site car ils ont difficulté a transporté leur vivre de Tataverom 1 Jusqu'a leur site. 25 ménages viennent de Gadra frontiere avec le Niger conflit entre Arabe Foulata et Boudouma il ya de cela vingt jours.</t>
  </si>
  <si>
    <t>uuid:7c1dde71-6749-4fb3-988e-68b4b3be8bfa</t>
  </si>
  <si>
    <t>7c1dde71-6749-4fb3-988e-68b4b3be8bfa</t>
  </si>
  <si>
    <t>2018-02-28T16:07:41</t>
  </si>
  <si>
    <t>2018-02-23T07:20:39.335Z</t>
  </si>
  <si>
    <t>2018-02-28T09:30:16.648Z</t>
  </si>
  <si>
    <t>14.401517492450965 13.638703209698571 307.22531165349585 4.0</t>
  </si>
  <si>
    <t>paludisme toux maux_ventre</t>
  </si>
  <si>
    <t>Ils n'ont pas reçu des vivres il y'a de cela trois mois. Et 55 qui bénéficient des aides et partagent avec le reste qui n'ont pas a mangé .</t>
  </si>
  <si>
    <t>uuid:71b26157-bc8e-4981-9169-e542083f30dc</t>
  </si>
  <si>
    <t>71b26157-bc8e-4981-9169-e542083f30dc</t>
  </si>
  <si>
    <t>2018-02-28T16:07:46</t>
  </si>
  <si>
    <t>2018-02-23T13:32:35.301Z</t>
  </si>
  <si>
    <t>2018-02-28T09:33:34.358Z</t>
  </si>
  <si>
    <t>14.411669687989065 13.612015831833258 299.04242532338316 4.0</t>
  </si>
  <si>
    <t>NG008020</t>
  </si>
  <si>
    <t>Manque de vivre ce dernier temps il de cela trois mois.</t>
  </si>
  <si>
    <t>uuid:fb3e379a-757d-4efc-9f2c-032643e89d64</t>
  </si>
  <si>
    <t>fb3e379a-757d-4efc-9f2c-032643e89d64</t>
  </si>
  <si>
    <t>2018-02-28T16:07:51</t>
  </si>
  <si>
    <t>2018-02-24T07:47:18.669Z</t>
  </si>
  <si>
    <t>2018-02-28T09:34:18.151Z</t>
  </si>
  <si>
    <t>14.330832450361651 13.761386720443836 298.5319516603217 4.0</t>
  </si>
  <si>
    <t>IL N'ONT PAS REÇU UNE ASSISTANCE DEPUIS LEURS ARRIVÉE</t>
  </si>
  <si>
    <t>uuid:91834e74-baa2-47ce-bc78-23d3fdbf38b7</t>
  </si>
  <si>
    <t>91834e74-baa2-47ce-bc78-23d3fdbf38b7</t>
  </si>
  <si>
    <t>2018-02-28T16:07:55</t>
  </si>
  <si>
    <t>2018-02-24T08:14:21.297Z</t>
  </si>
  <si>
    <t>2018-02-28T09:36:39.792Z</t>
  </si>
  <si>
    <t>14.286867652617573 13.79491938020764 298.25512861000294 4.0</t>
  </si>
  <si>
    <t>28 Ménage sont venue en Décembre 2017 de Kaiga Kindjiria.</t>
  </si>
  <si>
    <t>uuid:169e05aa-6a04-40ff-96ce-892dc5c98a22</t>
  </si>
  <si>
    <t>169e05aa-6a04-40ff-96ce-892dc5c98a22</t>
  </si>
  <si>
    <t>2018-02-28T16:07:59</t>
  </si>
  <si>
    <t>2018-02-24T10:02:12.528Z</t>
  </si>
  <si>
    <t>2018-02-28T09:37:46.422Z</t>
  </si>
  <si>
    <t>14.33635896315613 13.800356742257154 315.35576978192574 4.0</t>
  </si>
  <si>
    <t>uuid:7048e144-200c-432a-8826-2720dc1da042</t>
  </si>
  <si>
    <t>7048e144-200c-432a-8826-2720dc1da042</t>
  </si>
  <si>
    <t>2018-02-28T16:08:05</t>
  </si>
  <si>
    <t>2018-02-26T07:31:30.164Z</t>
  </si>
  <si>
    <t>2018-02-28T09:38:39.837Z</t>
  </si>
  <si>
    <t>14.27416240144338 13.879498622706965 316.56126187036784 4.0</t>
  </si>
  <si>
    <t>Ils sont dans le besoin de de l'eau a savoir Tuyau a pompe Manuelle dans leur site ils prennent l'eau dans le site de Koula Maïnaram qui est a 2h de marche.</t>
  </si>
  <si>
    <t>uuid:ab40e146-a495-4ab7-948b-7157403395cc</t>
  </si>
  <si>
    <t>ab40e146-a495-4ab7-948b-7157403395cc</t>
  </si>
  <si>
    <t>2018-02-28T16:08:09</t>
  </si>
  <si>
    <t>2018-02-26T10:32:39.969Z</t>
  </si>
  <si>
    <t>2018-02-28T09:39:24.304Z</t>
  </si>
  <si>
    <t>14.240567405522967 13.918143772252112 302.2813363919033 4.0</t>
  </si>
  <si>
    <t>NG008021</t>
  </si>
  <si>
    <t>articles_non_alimentaires baches vivres cash</t>
  </si>
  <si>
    <t>diarrhee paludisme toux</t>
  </si>
  <si>
    <t>L'eau a boire il faut aller vers un puit ouvert a quatre heures de marche a Karboulo de kiskawa.</t>
  </si>
  <si>
    <t>uuid:aa6ff49d-0d70-4076-822b-dc92e2c500dd</t>
  </si>
  <si>
    <t>aa6ff49d-0d70-4076-822b-dc92e2c500dd</t>
  </si>
  <si>
    <t>2018-02-28T16:08:15</t>
  </si>
  <si>
    <t>2018-02-25T12:58:12.163+01</t>
  </si>
  <si>
    <t>2018-02-28T18:08:38.122+01</t>
  </si>
  <si>
    <t>Bol Centre</t>
  </si>
  <si>
    <t>13.467204677578618 14.714864351925808 317.83122656904834 6.0</t>
  </si>
  <si>
    <t>CMR</t>
  </si>
  <si>
    <t>CMR004</t>
  </si>
  <si>
    <t>CMR004002</t>
  </si>
  <si>
    <t>Perdu en cours de route</t>
  </si>
  <si>
    <t>uuid:63f5971b-6a0e-4509-9f81-7f9cfd97f199</t>
  </si>
  <si>
    <t>63f5971b-6a0e-4509-9f81-7f9cfd97f199</t>
  </si>
  <si>
    <t>2018-02-28T17:30:57</t>
  </si>
  <si>
    <t>2018-02-28T11:21:37.176+01</t>
  </si>
  <si>
    <t>2018-02-28T18:10:40.996+01</t>
  </si>
  <si>
    <t>TD070301</t>
  </si>
  <si>
    <t>Baga-sola</t>
  </si>
  <si>
    <t>13.634396649307675 14.31984691149737 302.42819492686914 4.0</t>
  </si>
  <si>
    <t>baches vivres</t>
  </si>
  <si>
    <t>École Dar Nahim</t>
  </si>
  <si>
    <t>Dar Nahim</t>
  </si>
  <si>
    <t>220 ménages déplacés internes venant de Daboua,Kaiga et Kabia en octobre 2017,ils ne sont pas encore enregistrés par OIM.</t>
  </si>
  <si>
    <t>uuid:8b7d483c-1de0-460f-ab2f-11da50ac5062</t>
  </si>
  <si>
    <t>8b7d483c-1de0-460f-ab2f-11da50ac5062</t>
  </si>
  <si>
    <t>2018-02-28T17:31:04</t>
  </si>
  <si>
    <t>2018-02-26T14:32:57.335+01</t>
  </si>
  <si>
    <t>2018-02-28T18:40:05.951+01</t>
  </si>
  <si>
    <t>Tafidinga</t>
  </si>
  <si>
    <t>14.35357120987981 14.069737621283751 317.681362605773 4.0</t>
  </si>
  <si>
    <t>uuid:cdb70081-da27-4091-8ae5-29fec9a2d954</t>
  </si>
  <si>
    <t>cdb70081-da27-4091-8ae5-29fec9a2d954</t>
  </si>
  <si>
    <t>2018-03-01T09:49:16</t>
  </si>
  <si>
    <t>2018-02-26T10:48:02.313+01</t>
  </si>
  <si>
    <t>2018-02-26T15:10:44.619+01</t>
  </si>
  <si>
    <t>Village Kollom</t>
  </si>
  <si>
    <t>13.522048703200442 14.490169962885425 310.2988687278648 6.0</t>
  </si>
  <si>
    <t>baches</t>
  </si>
  <si>
    <t>BESOIN EN VIVRE</t>
  </si>
  <si>
    <t>uuid:00622640-b136-45e3-9258-76f06b7f5312</t>
  </si>
  <si>
    <t>00622640-b136-45e3-9258-76f06b7f5312</t>
  </si>
  <si>
    <t>2018-03-01T14:31:17</t>
  </si>
  <si>
    <t>2018-02-28T11:01:18.351+01</t>
  </si>
  <si>
    <t>2018-02-28T11:57:42.979+01</t>
  </si>
  <si>
    <t>13.633364614464693 14.323844234690105 302.80611853515916 8.0</t>
  </si>
  <si>
    <t>TD070102</t>
  </si>
  <si>
    <t>eau_hygiene_et_assainissement education sante vivres</t>
  </si>
  <si>
    <t>uuid:60a061ae-8794-41fa-85f6-d679da451437</t>
  </si>
  <si>
    <t>60a061ae-8794-41fa-85f6-d679da451437</t>
  </si>
  <si>
    <t>2018-03-01T14:31:23</t>
  </si>
  <si>
    <t>2018-03-01T10:02:37.733+01</t>
  </si>
  <si>
    <t>2018-03-01T10:47:35.169+01</t>
  </si>
  <si>
    <t>13.489353577553057 14.335790724464708 299.5932834053827 6.0</t>
  </si>
  <si>
    <t>TD070302</t>
  </si>
  <si>
    <t xml:space="preserve">Tagal </t>
  </si>
  <si>
    <t>uuid:dcb2c8f6-2d67-4f35-a1ff-2fdac743d59a</t>
  </si>
  <si>
    <t>dcb2c8f6-2d67-4f35-a1ff-2fdac743d59a</t>
  </si>
  <si>
    <t>2018-03-01T14:31:28</t>
  </si>
  <si>
    <t>2018-02-26T11:25:14.368+01</t>
  </si>
  <si>
    <t>2018-02-28T20:03:27.798+01</t>
  </si>
  <si>
    <t>13.486687776370063 14.469882393746403 303.508342149271 4.0</t>
  </si>
  <si>
    <t>NG008016</t>
  </si>
  <si>
    <t>sante cash</t>
  </si>
  <si>
    <t>Ce site demande une assistance médicale et éducative.</t>
  </si>
  <si>
    <t>uuid:c5900c0d-45b7-40dc-9a32-cfaefba840d6</t>
  </si>
  <si>
    <t>c5900c0d-45b7-40dc-9a32-cfaefba840d6</t>
  </si>
  <si>
    <t>2018-03-01T14:31:52</t>
  </si>
  <si>
    <t>2018-02-28T10:53:01.684+01</t>
  </si>
  <si>
    <t>2018-02-28T11:54:49.812+01</t>
  </si>
  <si>
    <t>13.633933911369827 14.31087390048572 309.6927596535648 4.0</t>
  </si>
  <si>
    <t>NG008001</t>
  </si>
  <si>
    <t>articles_non_alimentaires baches eau_hygiene_et_assainissement education sante vivres</t>
  </si>
  <si>
    <t>PAM</t>
  </si>
  <si>
    <t>HCR</t>
  </si>
  <si>
    <t>IMC</t>
  </si>
  <si>
    <t>UNICEF</t>
  </si>
  <si>
    <t>diarrhee infection_plaie maux_tete</t>
  </si>
  <si>
    <t xml:space="preserve">Darnahim 1 a besoin des assistances comme :
Les latrines, des abris ,centre de sante, école et des forages.Selon le blama, il demande une orientation vers une activité lucrative. </t>
  </si>
  <si>
    <t>uuid:b2e9f66b-afd4-4637-92f4-017109593637</t>
  </si>
  <si>
    <t>b2e9f66b-afd4-4637-92f4-017109593637</t>
  </si>
  <si>
    <t>2018-03-01T14:31:55</t>
  </si>
  <si>
    <t>2018-02-28T10:36:41.277Z</t>
  </si>
  <si>
    <t>2018-02-28T14:06:01.215Z</t>
  </si>
  <si>
    <t>13.613656294014783 14.277878435250672 327.66049907874435 8.0</t>
  </si>
  <si>
    <t>uuid:cd78d1a3-1e4f-4c74-a35a-a18db101420f</t>
  </si>
  <si>
    <t>cd78d1a3-1e4f-4c74-a35a-a18db101420f</t>
  </si>
  <si>
    <t>2018-03-01T14:32:20</t>
  </si>
  <si>
    <t>2018-03-01T09:35:21.143Z</t>
  </si>
  <si>
    <t>2018-03-01T12:35:39.709Z</t>
  </si>
  <si>
    <t>13.52842229595262 14.302889374186972 305.81229301853824 8.0</t>
  </si>
  <si>
    <t>uuid:6e2ed605-8d41-4a42-87dd-332d86050a8f</t>
  </si>
  <si>
    <t>6e2ed605-8d41-4a42-87dd-332d86050a8f</t>
  </si>
  <si>
    <t>2018-03-01T14:32:25</t>
  </si>
  <si>
    <t>2018-02-26T11:35:17.074+01</t>
  </si>
  <si>
    <t>2018-02-28T19:09:45.372+01</t>
  </si>
  <si>
    <t>13.47897393117672 14.484598912862305 308.4471730761423 4.0</t>
  </si>
  <si>
    <t>eau_hygiene_et_assainissement education cash</t>
  </si>
  <si>
    <t>uuid:4bbc7af3-da9e-4c27-ab30-e91ac24d7eeb</t>
  </si>
  <si>
    <t>4bbc7af3-da9e-4c27-ab30-e91ac24d7eeb</t>
  </si>
  <si>
    <t>2018-03-01T14:33:20</t>
  </si>
  <si>
    <t>2018-02-28T10:45:15.538+01</t>
  </si>
  <si>
    <t>2018-03-01T15:32:03.932+01</t>
  </si>
  <si>
    <t>13.640700577693194 14.308738571264806 317.1223509951981 8.0</t>
  </si>
  <si>
    <t>articles_non_alimentaires vivres</t>
  </si>
  <si>
    <t>Sur le site</t>
  </si>
  <si>
    <t>fievre paludisme toux</t>
  </si>
  <si>
    <t>uuid:dd9e2ebd-085e-4948-b33f-5fec809b4f7d</t>
  </si>
  <si>
    <t>dd9e2ebd-085e-4948-b33f-5fec809b4f7d</t>
  </si>
  <si>
    <t>2018-03-01T14:33:24</t>
  </si>
  <si>
    <t>2018-03-01T10:09:22.704+01</t>
  </si>
  <si>
    <t>2018-03-01T11:12:45.062+01</t>
  </si>
  <si>
    <t>13.482746831901496 14.334093118830154 295.2052900889372 6.0</t>
  </si>
  <si>
    <t>outil_pour_activite_economique vivres cash</t>
  </si>
  <si>
    <t>fievre paludisme maux_tete</t>
  </si>
  <si>
    <t>uuid:555c3734-9f39-492b-beb2-b75666d82f6c</t>
  </si>
  <si>
    <t>555c3734-9f39-492b-beb2-b75666d82f6c</t>
  </si>
  <si>
    <t>2018-03-01T14:33:27</t>
  </si>
  <si>
    <t>2018-02-24T08:13:17.710+01</t>
  </si>
  <si>
    <t>2018-02-24T10:28:05.767+01</t>
  </si>
  <si>
    <t>E5</t>
  </si>
  <si>
    <t>13.460938386697595 14.691170616114563 300.69538386844096 4.0</t>
  </si>
  <si>
    <t>education vivres cash</t>
  </si>
  <si>
    <t>paludisme maux_ventre autre</t>
  </si>
  <si>
    <t>Sur ce site vivaient trois communautés en harmonie. Ils demandent une assistance des NFIs.</t>
  </si>
  <si>
    <t>uuid:8b98bb79-cb46-4188-adf0-353fcef4675d</t>
  </si>
  <si>
    <t>8b98bb79-cb46-4188-adf0-353fcef4675d</t>
  </si>
  <si>
    <t>2018-03-01T14:34:05</t>
  </si>
  <si>
    <t>2018-02-26T12:07:10.653+01</t>
  </si>
  <si>
    <t>2018-02-28T14:31:42.089+01</t>
  </si>
  <si>
    <t>13.495375746977892 14.460625363741554 315.5983482657495 4.0</t>
  </si>
  <si>
    <t>baches education sante cash</t>
  </si>
  <si>
    <t>uuid:b7850044-f1dc-4961-b380-b2e7547008b5</t>
  </si>
  <si>
    <t>b7850044-f1dc-4961-b380-b2e7547008b5</t>
  </si>
  <si>
    <t>2018-03-01T14:34:09</t>
  </si>
  <si>
    <t>2018-02-28T10:36:57.593+01</t>
  </si>
  <si>
    <t>2018-02-28T11:41:00.622+01</t>
  </si>
  <si>
    <t>13.6266362817727 14.286397502921774 312.80803971000455 4.0</t>
  </si>
  <si>
    <t>articles_non_alimentaires baches sante vivres</t>
  </si>
  <si>
    <t>uuid:db7a2d12-b092-4079-992d-eba9d9fa45c3</t>
  </si>
  <si>
    <t>db7a2d12-b092-4079-992d-eba9d9fa45c3</t>
  </si>
  <si>
    <t>2018-03-01T14:34:13</t>
  </si>
  <si>
    <t>2018-03-01T09:50:13.419+01</t>
  </si>
  <si>
    <t>2018-03-01T10:52:12.653+01</t>
  </si>
  <si>
    <t>13.529905983006483 14.333434804984947 307.77714225230034 4.0</t>
  </si>
  <si>
    <t>baches sante vivres cash</t>
  </si>
  <si>
    <t>uuid:4a0aa01d-907c-4783-8a13-74629545829d</t>
  </si>
  <si>
    <t>4a0aa01d-907c-4783-8a13-74629545829d</t>
  </si>
  <si>
    <t>2018-03-01T14:34:19</t>
  </si>
  <si>
    <t>2018-03-02T14:44:55.942Z</t>
  </si>
  <si>
    <t>2018-03-03T17:26:18.661Z</t>
  </si>
  <si>
    <t>TD070401</t>
  </si>
  <si>
    <t>13.804206727131913 14.153439267542252 316.2119927532413 4.0</t>
  </si>
  <si>
    <t>Sept ménage viennent de kaiga kindjiria ils y'a de cela six mois. Les autochtones disent ils ont tous partager le peu qu'ils ont et maintenant eux mêmes ont besoin d'assistance pour ce relever.</t>
  </si>
  <si>
    <t>uuid:a17345aa-e71c-48a8-8edd-7bcbe908f04a</t>
  </si>
  <si>
    <t>a17345aa-e71c-48a8-8edd-7bcbe908f04a</t>
  </si>
  <si>
    <t>2018-03-07T10:30:34</t>
  </si>
  <si>
    <t>2018-03-03T07:57:23.631Z</t>
  </si>
  <si>
    <t>2018-03-04T16:43:30.244Z</t>
  </si>
  <si>
    <t>14.128618117209097 14.05929730985492 301.9078736102117 4.0</t>
  </si>
  <si>
    <t>NG008008</t>
  </si>
  <si>
    <t>Inutilisable</t>
  </si>
  <si>
    <t>14 Ménage sont venus dune manière individuelle regagné le site en 2017.Le nombre des coupons remis par ACTED  Pour les vivres et cash sont insuffisant par rapport au coupons remis dans la totalité aux bénéficieres  par OIM. Manque d'école et Centre de santé dans le site.</t>
  </si>
  <si>
    <t>uuid:de56657a-9c92-43b5-9d3a-f4f3fcc7e49b</t>
  </si>
  <si>
    <t>de56657a-9c92-43b5-9d3a-f4f3fcc7e49b</t>
  </si>
  <si>
    <t>2018-03-07T10:30:39</t>
  </si>
  <si>
    <t>2018-03-04T06:16:47.758Z</t>
  </si>
  <si>
    <t>2018-03-04T21:32:51.005Z</t>
  </si>
  <si>
    <t>13.830800400894717 14.103366980203285 330.0832112594943 4.0</t>
  </si>
  <si>
    <t>Ils demandent un forage d'eau manuelle et centre de santé dans leur site. Ils n'ont pas a mangé ni même les matériels pour labourer.</t>
  </si>
  <si>
    <t>uuid:61458a82-af1d-481b-ac49-ba3945780eac</t>
  </si>
  <si>
    <t>61458a82-af1d-481b-ac49-ba3945780eac</t>
  </si>
  <si>
    <t>2018-03-07T10:30:44</t>
  </si>
  <si>
    <t>2018-03-04T09:03:35.981Z</t>
  </si>
  <si>
    <t>2018-03-04T21:27:09.638Z</t>
  </si>
  <si>
    <t>13.893546066196807 13.977668909963349 308.21679056088493 4.0</t>
  </si>
  <si>
    <t>articles_non_alimentaires sante vivres</t>
  </si>
  <si>
    <t>30 Ménages sont venus il y'a de cela six mois de Mboma. Ils veulent école et l'unique forage a pompe manuelle cré trop de conflits entre les femmes du a leurs nombre devant cette manne et manque de matériels pour faire le champs.</t>
  </si>
  <si>
    <t>uuid:863fd9db-93a8-4cea-abb2-353b22534071</t>
  </si>
  <si>
    <t>863fd9db-93a8-4cea-abb2-353b22534071</t>
  </si>
  <si>
    <t>2018-03-07T10:30:49</t>
  </si>
  <si>
    <t>2018-03-04T15:59:22.132Z</t>
  </si>
  <si>
    <t>2018-03-07T07:10:24.975Z</t>
  </si>
  <si>
    <t>13.844809980455112 14.152669945355179 295.1383678755281 4.0</t>
  </si>
  <si>
    <t>uuid:2ae47cb0-6c0c-4614-94fb-889f54971491</t>
  </si>
  <si>
    <t>2ae47cb0-6c0c-4614-94fb-889f54971491</t>
  </si>
  <si>
    <t>2018-03-07T10:30:55</t>
  </si>
  <si>
    <t>2018-03-05T09:38:48.396Z</t>
  </si>
  <si>
    <t>2018-03-07T07:57:53.167Z</t>
  </si>
  <si>
    <t>13.867787257442473 14.26196049264811 310.4504648948572 4.0</t>
  </si>
  <si>
    <t>Le responsable de la commune demande aux ONG de voler au secours de sa commune en les aidants avec de vivres pour palier au crise alimentaire qui se vis dans sa commune. il demande aussi les forage a pompe manuelle.</t>
  </si>
  <si>
    <t>uuid:a117b4be-f060-4229-b4ce-da8d27f64cc4</t>
  </si>
  <si>
    <t>a117b4be-f060-4229-b4ce-da8d27f64cc4</t>
  </si>
  <si>
    <t>2018-03-07T10:31:00</t>
  </si>
  <si>
    <t>2018-03-02T12:16:59.871+01</t>
  </si>
  <si>
    <t>2018-03-03T08:04:12.639+01</t>
  </si>
  <si>
    <t>Kiskra</t>
  </si>
  <si>
    <t>Al Djazira</t>
  </si>
  <si>
    <t>13.790724992550976 14.171899144854361 303.3290933690081 6.0</t>
  </si>
  <si>
    <t>maux_tete maux_ventre autre</t>
  </si>
  <si>
    <t>Famine</t>
  </si>
  <si>
    <t>uuid:1c45af57-8d4d-40f0-9e40-6bc7f1db2817</t>
  </si>
  <si>
    <t>1c45af57-8d4d-40f0-9e40-6bc7f1db2817</t>
  </si>
  <si>
    <t>2018-03-07T10:32:53</t>
  </si>
  <si>
    <t>2018-03-02T16:16:58.627+01</t>
  </si>
  <si>
    <t>2018-03-02T17:23:37.445+01</t>
  </si>
  <si>
    <t>8923501000196769425</t>
  </si>
  <si>
    <t>23565863332</t>
  </si>
  <si>
    <t>Fendé 1</t>
  </si>
  <si>
    <t>13.757790394804271 14.120227193362645 295.5301684329819 6.0</t>
  </si>
  <si>
    <t>eau_hygiene_et_assainissement sante vivres</t>
  </si>
  <si>
    <t>forage_pompe_manuelle Puits_ameliore Puits_traditionnel</t>
  </si>
  <si>
    <t>maux_tete maux_ventre</t>
  </si>
  <si>
    <t>uuid:b500883a-b710-42a4-82bc-bb0bc2387f5c</t>
  </si>
  <si>
    <t>b500883a-b710-42a4-82bc-bb0bc2387f5c</t>
  </si>
  <si>
    <t>2018-03-07T10:32:58</t>
  </si>
  <si>
    <t>2018-03-04T07:48:07.424+01</t>
  </si>
  <si>
    <t>2018-03-07T09:18:18.974+01</t>
  </si>
  <si>
    <t>Digou 1</t>
  </si>
  <si>
    <t>13.841931011837906 14.050444908958406 292.97558766325903 4.0</t>
  </si>
  <si>
    <t>articles_non_alimentaires eau_hygiene_et_assainissement education outil_pour_activite_economique psychosociale sante vivres cash</t>
  </si>
  <si>
    <t>Digou</t>
  </si>
  <si>
    <t>Digou1</t>
  </si>
  <si>
    <t>maux_tete maux_ventre problem_tension</t>
  </si>
  <si>
    <t>C:1 plusieurs abris vide. Besoin d'assistance des Baches et NFI.</t>
  </si>
  <si>
    <t>uuid:9c097a4f-f82d-4259-8bfb-3d8b651e2d79</t>
  </si>
  <si>
    <t>9c097a4f-f82d-4259-8bfb-3d8b651e2d79</t>
  </si>
  <si>
    <t>2018-03-07T10:33:03</t>
  </si>
  <si>
    <t>2018-03-05T10:27:34.978+01</t>
  </si>
  <si>
    <t>2018-03-07T09:14:32.698+01</t>
  </si>
  <si>
    <t>Diamarom</t>
  </si>
  <si>
    <t>13.955032426849497 13.939970846480765 292.61779859794177 4.0</t>
  </si>
  <si>
    <t>articles_non_alimentaires baches eau_hygiene_et_assainissement education materiaux_pour_abris outil_pour_activite_economique psychosociale sante vivres cash</t>
  </si>
  <si>
    <t>Diamaram</t>
  </si>
  <si>
    <t>Plusieurs IDP non pas accé à l'assistance car ils n'ont pas ete enregistré car ils sont arrivée aprés l'enregistrement.</t>
  </si>
  <si>
    <t>uuid:eab664f5-4182-42bc-8edb-a7df3a6316d3</t>
  </si>
  <si>
    <t>eab664f5-4182-42bc-8edb-a7df3a6316d3</t>
  </si>
  <si>
    <t>2018-03-07T10:33:07</t>
  </si>
  <si>
    <t>2018-03-05T12:04:45.526+01</t>
  </si>
  <si>
    <t>2018-03-07T09:05:23.649+01</t>
  </si>
  <si>
    <t>Alkoufa</t>
  </si>
  <si>
    <t>13.817992372452235 14.172937976071106 311.26699034941777 4.0</t>
  </si>
  <si>
    <t>articles_non_alimentaires eau_hygiene_et_assainissement materiaux_pour_abris outil_pour_activite_economique sante vivres cash</t>
  </si>
  <si>
    <t>fievre toux autre</t>
  </si>
  <si>
    <t>uuid:2f8c63b2-b788-4b8d-b083-4934e0fa2f97</t>
  </si>
  <si>
    <t>2f8c63b2-b788-4b8d-b083-4934e0fa2f97</t>
  </si>
  <si>
    <t>2018-03-07T10:33:12</t>
  </si>
  <si>
    <t>2018-03-02T12:51:49.283+01</t>
  </si>
  <si>
    <t>2018-03-03T08:12:14.620+01</t>
  </si>
  <si>
    <t>Kiskira</t>
  </si>
  <si>
    <t>Dilerom</t>
  </si>
  <si>
    <t>13.808396016073289 14.146057984034622 302.2693862902506 4.0</t>
  </si>
  <si>
    <t>eau_hygiene_et_assainissement outil_pour_activite_economique vivres</t>
  </si>
  <si>
    <t>uuid:021d2ad5-4894-4fbc-a98e-ba64ce6c748f</t>
  </si>
  <si>
    <t>021d2ad5-4894-4fbc-a98e-ba64ce6c748f</t>
  </si>
  <si>
    <t>2018-03-07T10:34:00</t>
  </si>
  <si>
    <t>2018-03-02T16:02:03.395+01</t>
  </si>
  <si>
    <t>2018-03-02T16:49:36.270+01</t>
  </si>
  <si>
    <t>Wereï</t>
  </si>
  <si>
    <t>13.806313141850309 14.115301466988246 302.90602764105967 8.0</t>
  </si>
  <si>
    <t>Odeur</t>
  </si>
  <si>
    <t>Pas dassistance depuis leur arrivees</t>
  </si>
  <si>
    <t>uuid:883d424e-d439-47cb-aa2e-30593e13448a</t>
  </si>
  <si>
    <t>883d424e-d439-47cb-aa2e-30593e13448a</t>
  </si>
  <si>
    <t>2018-03-07T10:34:06</t>
  </si>
  <si>
    <t>2018-03-03T12:32:38.834+01</t>
  </si>
  <si>
    <t>2018-03-07T10:43:39.183+01</t>
  </si>
  <si>
    <t>Nguilbia</t>
  </si>
  <si>
    <t>14.331248804646185 13.920171053581697 303.7926398631282 4.0</t>
  </si>
  <si>
    <t>Assistance en sante, agriculture et education</t>
  </si>
  <si>
    <t>uuid:44d29665-69a0-44f3-a852-789381eeb959</t>
  </si>
  <si>
    <t>44d29665-69a0-44f3-a852-789381eeb959</t>
  </si>
  <si>
    <t>2018-03-07T10:34:10</t>
  </si>
  <si>
    <t>2018-03-04T07:42:23.904+01</t>
  </si>
  <si>
    <t>2018-03-04T08:42:52.917+01</t>
  </si>
  <si>
    <t>Digou 2</t>
  </si>
  <si>
    <t>13.839273251772628 14.057378762484484 300.69787226965394 8.0</t>
  </si>
  <si>
    <t>eau_hygiene_et_assainissement vivres cash</t>
  </si>
  <si>
    <t>Assistance en education  et sante</t>
  </si>
  <si>
    <t>uuid:1ae2bfc3-795f-41e3-a74a-40d6ee268462</t>
  </si>
  <si>
    <t>1ae2bfc3-795f-41e3-a74a-40d6ee268462</t>
  </si>
  <si>
    <t>2018-03-07T10:34:17</t>
  </si>
  <si>
    <t>2018-03-04T15:21:56.472+01</t>
  </si>
  <si>
    <t>2018-03-04T16:12:34.533+01</t>
  </si>
  <si>
    <t>Kadoulou</t>
  </si>
  <si>
    <t>13.797274481572417 14.0870106663771 296.9582156690586 4.0</t>
  </si>
  <si>
    <t>eau_hygiene_et_assainissement vivres</t>
  </si>
  <si>
    <t xml:space="preserve">Retard des vivres </t>
  </si>
  <si>
    <t>uuid:94587e3d-ddfe-463d-b4b7-66fb69b8c4eb</t>
  </si>
  <si>
    <t>94587e3d-ddfe-463d-b4b7-66fb69b8c4eb</t>
  </si>
  <si>
    <t>2018-03-07T10:34:22</t>
  </si>
  <si>
    <t>2018-03-05T12:08:31.009+01</t>
  </si>
  <si>
    <t>2018-03-07T09:17:33.914+01</t>
  </si>
  <si>
    <t>Liwa</t>
  </si>
  <si>
    <t>Zigueye</t>
  </si>
  <si>
    <t>13.823042522903073 14.185927846400325 399.11780547034743 8.0</t>
  </si>
  <si>
    <t>baches materiaux_pour_abris cash</t>
  </si>
  <si>
    <t>diarrhee paludisme autre</t>
  </si>
  <si>
    <t>uuid:9e81a2c8-4091-44a5-8caf-e9067bca5571</t>
  </si>
  <si>
    <t>9e81a2c8-4091-44a5-8caf-e9067bca5571</t>
  </si>
  <si>
    <t>2018-03-07T10:34:26</t>
  </si>
  <si>
    <t>2018-03-02T15:49:54.490+01</t>
  </si>
  <si>
    <t>2018-03-06T14:57:19.494+01</t>
  </si>
  <si>
    <t>Foulatari</t>
  </si>
  <si>
    <t>13.788067128098323 14.142788435935937 301.48755489977543 4.0</t>
  </si>
  <si>
    <t>NOUS voulons  de l'assistance  urgent  de vivre.  Nous  voulons  de forage  de pompé manuels chaque jour  nous allons  très loin  pour  prendre  de l'eau 40 minutes. Nous  voulons  de construire  nous de l'école dans  notre  site.</t>
  </si>
  <si>
    <t>uuid:796dceaa-3705-4eac-8a7e-609de25e83ec</t>
  </si>
  <si>
    <t>796dceaa-3705-4eac-8a7e-609de25e83ec</t>
  </si>
  <si>
    <t>2018-03-07T10:34:50</t>
  </si>
  <si>
    <t>2018-03-03T11:37:37.273+01</t>
  </si>
  <si>
    <t>2018-03-07T07:56:08.359+01</t>
  </si>
  <si>
    <t>Loudia</t>
  </si>
  <si>
    <t>14.278932138131841 13.980145673984895 307.0719827262752 4.0</t>
  </si>
  <si>
    <t>L'eau  insuffisant pour 2 forage seulement ça nous si vit pas nous sommes nombreux. Nous voulons l'assistance de vivre très urgent. L'hôpital clinique aussi très important.</t>
  </si>
  <si>
    <t>uuid:bb5403f0-66d9-4ba4-8251-4d431314c0f3</t>
  </si>
  <si>
    <t>bb5403f0-66d9-4ba4-8251-4d431314c0f3</t>
  </si>
  <si>
    <t>2018-03-07T10:34:55</t>
  </si>
  <si>
    <t>2018-03-03T16:03:49.395+01</t>
  </si>
  <si>
    <t>2018-03-06T14:56:52.414+01</t>
  </si>
  <si>
    <t>Amma</t>
  </si>
  <si>
    <t>Amma 2</t>
  </si>
  <si>
    <t>14.000409649522092 14.14461013385855 300.101883980006 4.0</t>
  </si>
  <si>
    <t>Amma  2</t>
  </si>
  <si>
    <t>L'assistance de bâche  de l'aidé. L'eau.  Papiers  insuffisant.</t>
  </si>
  <si>
    <t>uuid:4030ce1a-d15a-4605-9fe2-c3c352fe69cd</t>
  </si>
  <si>
    <t>4030ce1a-d15a-4605-9fe2-c3c352fe69cd</t>
  </si>
  <si>
    <t>2018-03-07T10:34:59</t>
  </si>
  <si>
    <t>2018-03-04T07:30:26.614+01</t>
  </si>
  <si>
    <t>2018-03-06T14:56:21.954+01</t>
  </si>
  <si>
    <t>Keiga</t>
  </si>
  <si>
    <t>13.830931755497158 14.071955754694455 306.63159153826774 4.0</t>
  </si>
  <si>
    <t>Ngouloum</t>
  </si>
  <si>
    <t>articles_non_alimentaires eau_hygiene_et_assainissement vivres</t>
  </si>
  <si>
    <t>Selia</t>
  </si>
  <si>
    <t>Besoin  en assistance en eau et vivre</t>
  </si>
  <si>
    <t>uuid:c3c5b4e1-7828-44a4-b8d5-dd500a692a58</t>
  </si>
  <si>
    <t>c3c5b4e1-7828-44a4-b8d5-dd500a692a58</t>
  </si>
  <si>
    <t>2018-03-07T10:35:05</t>
  </si>
  <si>
    <t>2018-03-04T15:14:05.527+01</t>
  </si>
  <si>
    <t>2018-03-06T14:55:53.835+01</t>
  </si>
  <si>
    <t>Salia</t>
  </si>
  <si>
    <t>Abourom</t>
  </si>
  <si>
    <t>13.790963747140829 14.07393673142405 300.961074551746 4.0</t>
  </si>
  <si>
    <t>articles_non_alimentaires baches eau_hygiene_et_assainissement sante vivres</t>
  </si>
  <si>
    <t>fievre toux maux_tete</t>
  </si>
  <si>
    <t>Nouveau IDP et Ret non enregistrés. Besoins d'assistance en NFI.</t>
  </si>
  <si>
    <t>uuid:3af3dbc0-4d88-4815-a603-6f5aba6ccdb8</t>
  </si>
  <si>
    <t>3af3dbc0-4d88-4815-a603-6f5aba6ccdb8</t>
  </si>
  <si>
    <t>2018-03-07T10:35:11</t>
  </si>
  <si>
    <t>2018-03-02T16:03:46.104+01</t>
  </si>
  <si>
    <t>2018-03-03T06:26:48.968+01</t>
  </si>
  <si>
    <t>Farguimi</t>
  </si>
  <si>
    <t>13.801132919974599 14.112235629810609 297.01791970431145 8.0</t>
  </si>
  <si>
    <t>Perdu</t>
  </si>
  <si>
    <t>fievre maux_tete maux_ventre</t>
  </si>
  <si>
    <t>Le nombre estimatif des 2 boulama de farguimi</t>
  </si>
  <si>
    <t>uuid:6ac2fef3-a581-4315-8c31-8fd8f96ddc3c</t>
  </si>
  <si>
    <t>6ac2fef3-a581-4315-8c31-8fd8f96ddc3c</t>
  </si>
  <si>
    <t>2018-03-07T10:35:14</t>
  </si>
  <si>
    <t>2018-03-05T11:47:22.042+01</t>
  </si>
  <si>
    <t>2018-03-06T14:55:24.226+01</t>
  </si>
  <si>
    <t>Kouloum</t>
  </si>
  <si>
    <t>13.840626684199481 14.201008850915644 307.3094780875879 4.0</t>
  </si>
  <si>
    <t>Tous les déplacé ont quitté le site ça  resté qu'un seul ménage</t>
  </si>
  <si>
    <t>uuid:aa007300-2814-4f8d-a9c7-44bdae52e86f</t>
  </si>
  <si>
    <t>aa007300-2814-4f8d-a9c7-44bdae52e86f</t>
  </si>
  <si>
    <t>2018-03-07T10:35:15</t>
  </si>
  <si>
    <t>2018-03-03T10:08:10.532+01</t>
  </si>
  <si>
    <t>2018-03-07T10:54:30.543+01</t>
  </si>
  <si>
    <t>Maggui</t>
  </si>
  <si>
    <t>Kabia</t>
  </si>
  <si>
    <t>14.20327230554835 14.013950280222486 295.80001456622085 6.0</t>
  </si>
  <si>
    <t>eau_hygiene_et_assainissement</t>
  </si>
  <si>
    <t>ACF</t>
  </si>
  <si>
    <t>Ya plus d'assistance sur ce site</t>
  </si>
  <si>
    <t>uuid:b647894d-c174-47a2-a014-6f9ca54337b8</t>
  </si>
  <si>
    <t>b647894d-c174-47a2-a014-6f9ca54337b8</t>
  </si>
  <si>
    <t>2018-03-07T10:35:19</t>
  </si>
  <si>
    <t>2018-03-03T16:09:37.514+01</t>
  </si>
  <si>
    <t>2018-03-06T14:40:57.342+01</t>
  </si>
  <si>
    <t>13.994191858119533 14.136309003437667 313.8415258452734 8.0</t>
  </si>
  <si>
    <t>CARE</t>
  </si>
  <si>
    <t>École Unicef</t>
  </si>
  <si>
    <t>Manque d'assistance alimentaire</t>
  </si>
  <si>
    <t>uuid:04db1803-50b6-4c72-ad33-f65de8ef2cbe</t>
  </si>
  <si>
    <t>04db1803-50b6-4c72-ad33-f65de8ef2cbe</t>
  </si>
  <si>
    <t>2018-03-07T10:35:23</t>
  </si>
  <si>
    <t>2018-03-04T07:32:45.191+01</t>
  </si>
  <si>
    <t>2018-03-06T08:57:45.249+01</t>
  </si>
  <si>
    <t>Yakirom</t>
  </si>
  <si>
    <t>13.971161422117243 13.954481448862358 293.2170811620716 8.0</t>
  </si>
  <si>
    <t>articles_non_alimentaires eau_hygiene_et_assainissement</t>
  </si>
  <si>
    <t>L'assistance n'est pas assez sur le site</t>
  </si>
  <si>
    <t>uuid:1227e1c9-9828-4b0f-bd33-7aa9d73f32d4</t>
  </si>
  <si>
    <t>1227e1c9-9828-4b0f-bd33-7aa9d73f32d4</t>
  </si>
  <si>
    <t>2018-03-07T10:35:28</t>
  </si>
  <si>
    <t>2018-03-04T15:32:38.039+01</t>
  </si>
  <si>
    <t>2018-03-06T14:51:32.092+01</t>
  </si>
  <si>
    <t>Tchoukoubol</t>
  </si>
  <si>
    <t>13.75566756540093 14.079667471103686 302.43987085273517 8.0</t>
  </si>
  <si>
    <t>uuid:ca8d36f1-5227-4752-becf-934f511c3131</t>
  </si>
  <si>
    <t>ca8d36f1-5227-4752-becf-934f511c3131</t>
  </si>
  <si>
    <t>2018-03-07T10:35:34</t>
  </si>
  <si>
    <t>2018-03-05T12:31:37.493+01</t>
  </si>
  <si>
    <t>2018-03-07T10:57:51.164+01</t>
  </si>
  <si>
    <t>Village Nguilini</t>
  </si>
  <si>
    <t>13.733211935127573 14.173215133392974 311.7945785123413 6.0</t>
  </si>
  <si>
    <t>Manque d'assistane alimentaire</t>
  </si>
  <si>
    <t>uuid:e432faa1-1d5d-409a-9052-50290e8aa10d</t>
  </si>
  <si>
    <t>e432faa1-1d5d-409a-9052-50290e8aa10d</t>
  </si>
  <si>
    <t>2018-03-07T10:35:39</t>
  </si>
  <si>
    <t>2018-03-02T16:23:14.907+01</t>
  </si>
  <si>
    <t>2018-03-02T18:19:52.461+01</t>
  </si>
  <si>
    <t>S2</t>
  </si>
  <si>
    <t>13.727803825866566 14.117154886747468 311.2141302651544 4.0</t>
  </si>
  <si>
    <t>uuid:0ec191bf-4b12-4d8d-a920-1a6cfb971d22</t>
  </si>
  <si>
    <t>0ec191bf-4b12-4d8d-a920-1a6cfb971d22</t>
  </si>
  <si>
    <t>2018-03-08T10:47:50</t>
  </si>
  <si>
    <t>2018-03-03T07:34:01.177+01</t>
  </si>
  <si>
    <t>2018-03-06T15:06:01.132+01</t>
  </si>
  <si>
    <t>Kirtchima</t>
  </si>
  <si>
    <t>14.013873549399671 14.040214045218859 301.2996307168991 4.0</t>
  </si>
  <si>
    <t>articles_non_alimentaires baches eau_hygiene_et_assainissement vivres</t>
  </si>
  <si>
    <t>uuid:60ffde3d-2fb7-4a6d-bbde-9218accfaa42</t>
  </si>
  <si>
    <t>60ffde3d-2fb7-4a6d-bbde-9218accfaa42</t>
  </si>
  <si>
    <t>2018-03-08T10:47:57</t>
  </si>
  <si>
    <t>2018-03-03T09:00:11.205+01</t>
  </si>
  <si>
    <t>2018-03-08T07:43:23.684+01</t>
  </si>
  <si>
    <t>14.127873577564685 14.074820010850779 298.30930190692044 4.0</t>
  </si>
  <si>
    <t>sante vivres cash</t>
  </si>
  <si>
    <t>uuid:d9917b04-976c-4671-bf7c-f0e764fecec9</t>
  </si>
  <si>
    <t>d9917b04-976c-4671-bf7c-f0e764fecec9</t>
  </si>
  <si>
    <t>2018-03-08T10:48:15</t>
  </si>
  <si>
    <t>2018-03-03T14:56:29.068+01</t>
  </si>
  <si>
    <t>2018-03-06T15:16:08.550+01</t>
  </si>
  <si>
    <t>14.088915637292308 14.14603340734492 304.3768883698579 4.0</t>
  </si>
  <si>
    <t>ILS N'ONT PAS REÇU UNE ASSISTANCE DE LA PART DES ONG</t>
  </si>
  <si>
    <t>uuid:3c12b2ca-c4d6-472a-9e6c-1eaed36df2a4</t>
  </si>
  <si>
    <t>3c12b2ca-c4d6-472a-9e6c-1eaed36df2a4</t>
  </si>
  <si>
    <t>2018-03-08T10:48:20</t>
  </si>
  <si>
    <t>2018-03-04T10:42:38.712+01</t>
  </si>
  <si>
    <t>2018-03-06T14:23:20.853+01</t>
  </si>
  <si>
    <t>14.041527600771335 13.941295824430668 292.9924839487073 4.0</t>
  </si>
  <si>
    <t>baches sante vivres</t>
  </si>
  <si>
    <t>diarrhee malnutrition maux_ventre</t>
  </si>
  <si>
    <t>uuid:7758e0ce-206c-4ada-8c5b-02cd3b3e947b</t>
  </si>
  <si>
    <t>7758e0ce-206c-4ada-8c5b-02cd3b3e947b</t>
  </si>
  <si>
    <t>2018-03-08T10:48:26</t>
  </si>
  <si>
    <t>2018-03-04T13:44:35.554+01</t>
  </si>
  <si>
    <t>2018-03-04T14:58:00.306+01</t>
  </si>
  <si>
    <t>13.75324212870656 14.039750918219918 280.9789195521566 4.0</t>
  </si>
  <si>
    <t>uuid:066c8826-2db2-42c0-97a7-71686d2c52c6</t>
  </si>
  <si>
    <t>066c8826-2db2-42c0-97a7-71686d2c52c6</t>
  </si>
  <si>
    <t>2018-03-08T10:48:30</t>
  </si>
  <si>
    <t>2018-03-03T15:20:40.404+01</t>
  </si>
  <si>
    <t>2018-03-09T10:25:18.203+01</t>
  </si>
  <si>
    <t>Tchongolé</t>
  </si>
  <si>
    <t>13.233117715889769 14.47898099680576 321.6815705791788 8.0</t>
  </si>
  <si>
    <t>Koulfoua</t>
  </si>
  <si>
    <t>eau_de_surface</t>
  </si>
  <si>
    <t>Marché de Koulfoua</t>
  </si>
  <si>
    <t>uuid:7fd46077-3e94-4e58-82e9-3202a2416cb3</t>
  </si>
  <si>
    <t>7fd46077-3e94-4e58-82e9-3202a2416cb3</t>
  </si>
  <si>
    <t>2018-03-09T09:37:07</t>
  </si>
  <si>
    <t>2018-03-06T16:44:37.844+01</t>
  </si>
  <si>
    <t>2018-03-07T09:10:48.242+01</t>
  </si>
  <si>
    <t>Kangalom</t>
  </si>
  <si>
    <t>Bibi Dar Al amné</t>
  </si>
  <si>
    <t>13.491568758033027 14.410347953362688 293.2858479626735 8.0</t>
  </si>
  <si>
    <t>Bibi Barage</t>
  </si>
  <si>
    <t>École de Bibi Barage</t>
  </si>
  <si>
    <t>uuid:0e8d91f9-2c45-4c38-9440-402a3be36663</t>
  </si>
  <si>
    <t>0e8d91f9-2c45-4c38-9440-402a3be36663</t>
  </si>
  <si>
    <t>2018-03-09T09:37:12</t>
  </si>
  <si>
    <t>2018-03-03T10:56:51.006+01</t>
  </si>
  <si>
    <t>2018-03-06T15:17:21.651+01</t>
  </si>
  <si>
    <t>13.421941013059392 14.454645319925051 309.41646489369657 4.0</t>
  </si>
  <si>
    <t>uuid:c09f390e-6bef-4819-9c32-3b0a47933f66</t>
  </si>
  <si>
    <t>c09f390e-6bef-4819-9c32-3b0a47933f66</t>
  </si>
  <si>
    <t>2018-03-09T09:39:13</t>
  </si>
  <si>
    <t>2018-03-04T07:52:31.434+01</t>
  </si>
  <si>
    <t>2018-03-07T10:16:06.816+01</t>
  </si>
  <si>
    <t>13.219456465052707 14.449174014561438 310.55325563348356 4.0</t>
  </si>
  <si>
    <t>NG020</t>
  </si>
  <si>
    <t>NG020020</t>
  </si>
  <si>
    <t>education aucune</t>
  </si>
  <si>
    <t>eau_de_surface Puits_traditionnel</t>
  </si>
  <si>
    <t>uuid:a5f56904-bb20-4d97-913f-7c80eb8205d8</t>
  </si>
  <si>
    <t>a5f56904-bb20-4d97-913f-7c80eb8205d8</t>
  </si>
  <si>
    <t>2018-03-09T09:39:16</t>
  </si>
  <si>
    <t>2018-03-05T11:04:12.720+01</t>
  </si>
  <si>
    <t>2018-03-06T15:30:43.072+01</t>
  </si>
  <si>
    <t>13.390747233301887 14.403410238600328 268.46171848993606 6.0</t>
  </si>
  <si>
    <t>MLI</t>
  </si>
  <si>
    <t>ML005</t>
  </si>
  <si>
    <t>ML005001</t>
  </si>
  <si>
    <t>uuid:758d4b8d-9a2b-45f0-8a68-89f40a4dffe3</t>
  </si>
  <si>
    <t>758d4b8d-9a2b-45f0-8a68-89f40a4dffe3</t>
  </si>
  <si>
    <t>2018-03-09T09:39:19</t>
  </si>
  <si>
    <t>2018-03-03T11:34:58.740+01</t>
  </si>
  <si>
    <t>2018-03-06T10:50:30.685+01</t>
  </si>
  <si>
    <t>13.401527926266427 14.45201657472707 302.4739770961529 8.0</t>
  </si>
  <si>
    <t>uuid:e5723b4a-d89f-4e61-b58c-771fc5de9be1</t>
  </si>
  <si>
    <t>e5723b4a-d89f-4e61-b58c-771fc5de9be1</t>
  </si>
  <si>
    <t>2018-03-09T09:40:57</t>
  </si>
  <si>
    <t>2018-03-04T12:15:02.152+01</t>
  </si>
  <si>
    <t>2018-03-05T18:12:23.749+01</t>
  </si>
  <si>
    <t>13.19572101184371 14.304000940441123 324.5044229429237 8.0</t>
  </si>
  <si>
    <t>uuid:e918e472-e511-4ce0-945f-ed78c74d4e84</t>
  </si>
  <si>
    <t>e918e472-e511-4ce0-945f-ed78c74d4e84</t>
  </si>
  <si>
    <t>2018-03-09T09:40:59</t>
  </si>
  <si>
    <t>2018-03-05T10:07:53.520+01</t>
  </si>
  <si>
    <t>2018-03-06T11:07:32.756+01</t>
  </si>
  <si>
    <t>13.394845052521728 14.416000293914646 300.8597485181726 8.0</t>
  </si>
  <si>
    <t>uuid:2a390173-9839-46a6-9382-893d8670f9bf</t>
  </si>
  <si>
    <t>2a390173-9839-46a6-9382-893d8670f9bf</t>
  </si>
  <si>
    <t>2018-03-09T09:41:03</t>
  </si>
  <si>
    <t>2018-03-03T16:24:05.347Z</t>
  </si>
  <si>
    <t>2018-03-03T19:24:44.205Z</t>
  </si>
  <si>
    <t>13.218567347171135 14.449730248534948 298.63750169205105 8.0</t>
  </si>
  <si>
    <t>uuid:8792d2bb-534d-41a0-8a3f-f2434c3cd86a</t>
  </si>
  <si>
    <t>8792d2bb-534d-41a0-8a3f-f2434c3cd86a</t>
  </si>
  <si>
    <t>2018-03-09T09:43:03</t>
  </si>
  <si>
    <t>2018-03-04T15:25:23.721Z</t>
  </si>
  <si>
    <t>2018-03-05T10:28:54.789Z</t>
  </si>
  <si>
    <t>13.210226058116175 14.407947595110636 324.16377602516957 8.0</t>
  </si>
  <si>
    <t>uuid:09b24249-201d-42a7-a804-8717d91cd7ff</t>
  </si>
  <si>
    <t>09b24249-201d-42a7-a804-8717d91cd7ff</t>
  </si>
  <si>
    <t>2018-03-09T09:43:06</t>
  </si>
  <si>
    <t>2018-03-06T16:37:48.475Z</t>
  </si>
  <si>
    <t>2018-03-07T09:29:25.085Z</t>
  </si>
  <si>
    <t>13.502602225437876 14.397483773549352 284.39060078231654 8.0</t>
  </si>
  <si>
    <t>INSUFFISANCE DE POINT D'EAU</t>
  </si>
  <si>
    <t>uuid:4d1ee0dc-c72c-4129-83f8-9c6fc74befc6</t>
  </si>
  <si>
    <t>4d1ee0dc-c72c-4129-83f8-9c6fc74befc6</t>
  </si>
  <si>
    <t>2018-03-09T09:43:09</t>
  </si>
  <si>
    <t>2018-03-01T09:39:45.325+01</t>
  </si>
  <si>
    <t>2018-03-01T19:19:42.393+01</t>
  </si>
  <si>
    <t>13.52617856528349 14.291081861216027 300.86473872394345 4.0</t>
  </si>
  <si>
    <t>HELP TCHAD</t>
  </si>
  <si>
    <t>airtel</t>
  </si>
  <si>
    <t>A KOUSSERI 2 il demande d'autres  forages.Les deux forages donnent une mauvaises qualité d'eau. Les enfants sont malade.une clinique mobile peut sauver des vies .</t>
  </si>
  <si>
    <t>uuid:7862b22e-ea6f-4543-8e9e-d9ee6f9393a9</t>
  </si>
  <si>
    <t>7862b22e-ea6f-4543-8e9e-d9ee6f9393a9</t>
  </si>
  <si>
    <t>2018-03-09T09:44:49</t>
  </si>
  <si>
    <t>2018-03-03T10:20:13.804+01</t>
  </si>
  <si>
    <t>2018-03-06T13:37:38.155+01</t>
  </si>
  <si>
    <t>13.433205955590438 14.43172843010401 293.447747379266 4.0</t>
  </si>
  <si>
    <t>Les déplacés de FARGUIMI n'ont reçu aucune assistance.</t>
  </si>
  <si>
    <t>uuid:bedfd889-e936-457e-8560-28415108fee1</t>
  </si>
  <si>
    <t>bedfd889-e936-457e-8560-28415108fee1</t>
  </si>
  <si>
    <t>2018-03-09T09:44:52</t>
  </si>
  <si>
    <t>2018-03-09T11:50:24.850+01</t>
  </si>
  <si>
    <t>2018-03-10T16:50:13.542+01</t>
  </si>
  <si>
    <t>uuid:3c0ebb48-9875-4875-912b-601c8cf88f75</t>
  </si>
  <si>
    <t>3c0ebb48-9875-4875-912b-601c8cf88f75</t>
  </si>
  <si>
    <t>2018-03-10T17:45:37</t>
  </si>
  <si>
    <t>2018-03-09T12:04:41.999+01</t>
  </si>
  <si>
    <t>2018-03-10T16:39:06.020+01</t>
  </si>
  <si>
    <t>uuid:6d38b0c2-c7d3-4ada-b73b-3840a34b12c3</t>
  </si>
  <si>
    <t>6d38b0c2-c7d3-4ada-b73b-3840a34b12c3</t>
  </si>
  <si>
    <t>2018-03-10T17:45:51</t>
  </si>
  <si>
    <t>2018-03-09T12:18:28.262+01</t>
  </si>
  <si>
    <t>2018-03-10T16:41:30.224+01</t>
  </si>
  <si>
    <t>uuid:0d52a908-90d0-4d47-b85b-c8bd2e7d1120</t>
  </si>
  <si>
    <t>0d52a908-90d0-4d47-b85b-c8bd2e7d1120</t>
  </si>
  <si>
    <t>2018-03-10T17:45:57</t>
  </si>
  <si>
    <t>2018-03-09T14:40:36.764+01</t>
  </si>
  <si>
    <t>2018-03-10T16:44:08.011+01</t>
  </si>
  <si>
    <t>uuid:2e3506f4-999e-4b30-b950-3d5feaec2d43</t>
  </si>
  <si>
    <t>2e3506f4-999e-4b30-b950-3d5feaec2d43</t>
  </si>
  <si>
    <t>2018-03-10T17:46:05</t>
  </si>
  <si>
    <t>2018-03-09T14:51:19.783+01</t>
  </si>
  <si>
    <t>2018-03-10T16:45:58.067+01</t>
  </si>
  <si>
    <t>uuid:5dd0f2f3-6d7e-4804-b836-8863ddc5704f</t>
  </si>
  <si>
    <t>5dd0f2f3-6d7e-4804-b836-8863ddc5704f</t>
  </si>
  <si>
    <t>2018-03-10T17:46:08</t>
  </si>
  <si>
    <t>2018-03-09T15:12:11.897+01</t>
  </si>
  <si>
    <t>2018-03-10T16:48:02.914+01</t>
  </si>
  <si>
    <t>uuid:c17fdc36-5237-4e09-8e1b-162570bf50a4</t>
  </si>
  <si>
    <t>c17fdc36-5237-4e09-8e1b-162570bf50a4</t>
  </si>
  <si>
    <t>2018-03-10T17:46:12</t>
  </si>
  <si>
    <t>2018-03-10T16:50:34.909+01</t>
  </si>
  <si>
    <t>2018-03-10T18:38:55.309+01</t>
  </si>
  <si>
    <t>13.54046061662713 14.315146841594576 314.67347976896684 8.0</t>
  </si>
  <si>
    <t>NG008014</t>
  </si>
  <si>
    <t>articles_non_alimentaires baches education vivres</t>
  </si>
  <si>
    <t>uuid:ed4b08a7-37fd-4c4a-aa1c-fc0d4dc2bf95</t>
  </si>
  <si>
    <t>ed4b08a7-37fd-4c4a-aa1c-fc0d4dc2bf95</t>
  </si>
  <si>
    <t>2018-03-10T17:46:17</t>
  </si>
  <si>
    <t>2018-03-04T13:55:03.569+01</t>
  </si>
  <si>
    <t>2018-03-10T20:48:57.689+01</t>
  </si>
  <si>
    <t>860111012018010</t>
  </si>
  <si>
    <t>8923503090490135819F</t>
  </si>
  <si>
    <t>Alkalia</t>
  </si>
  <si>
    <t>13.20299412342085 14.386091890652498 304.0541234311775 8.0</t>
  </si>
  <si>
    <t>uuid:8fb7d3f6-0a12-4560-9027-b32d091929be</t>
  </si>
  <si>
    <t>8fb7d3f6-0a12-4560-9027-b32d091929be</t>
  </si>
  <si>
    <t>2018-03-10T19:49:04</t>
  </si>
  <si>
    <t>2018-03-10T15:06:53.621+01</t>
  </si>
  <si>
    <t>2018-03-12T16:08:04.443+01</t>
  </si>
  <si>
    <t>Tinana</t>
  </si>
  <si>
    <t>14.045826645386551 13.852199642320251 293.6019940694769 4.0</t>
  </si>
  <si>
    <t>L'eau,  L'école, insuffisant de l'assistance  de vivre.  Nous  voulons forage dans notre site puisque nous savons aucun forage actuellement nous utilisons le puits ouvert a ciel .</t>
  </si>
  <si>
    <t>uuid:0910f5a4-f45b-483b-8302-0a693341c46e</t>
  </si>
  <si>
    <t>0910f5a4-f45b-483b-8302-0a693341c46e</t>
  </si>
  <si>
    <t>2018-03-13T07:34:40</t>
  </si>
  <si>
    <t>2018-03-10T11:42:42.292+01</t>
  </si>
  <si>
    <t>2018-03-12T10:29:48.044+01</t>
  </si>
  <si>
    <t>13.96288165366635 13.695985356154491 298.8912570291032 4.0</t>
  </si>
  <si>
    <t>sante vivres</t>
  </si>
  <si>
    <t>Ils veulent une aide des matériels à labourer pour leur permettre d'avoir le blé a tout moment. Ils ont un centre de dispensaire mais pas de corps soignant ni médicaments trop des femmes meurent en donnant la naissance. Et demandant aux ONG de leurs aidé à construire un passage pour désenclaver KAÏGA KINDJIRIA.</t>
  </si>
  <si>
    <t>uuid:8ad38cf9-b3c9-4fb7-aa0c-6332ba3c07f4</t>
  </si>
  <si>
    <t>8ad38cf9-b3c9-4fb7-aa0c-6332ba3c07f4</t>
  </si>
  <si>
    <t>2018-03-13T07:35:34</t>
  </si>
  <si>
    <t>2018-03-12T09:24:05.190+01</t>
  </si>
  <si>
    <t>2018-03-12T10:41:22.816+01</t>
  </si>
  <si>
    <t>Boma</t>
  </si>
  <si>
    <t>infection_plaie maladie_peau paludisme</t>
  </si>
  <si>
    <t>Marché de Diamarom</t>
  </si>
  <si>
    <t>Axé qui impraticable du a l'inondation l'évaluation  est faite par téléphone</t>
  </si>
  <si>
    <t>uuid:65ee0baa-fbc1-4afd-84c2-fd32f70f4157</t>
  </si>
  <si>
    <t>65ee0baa-fbc1-4afd-84c2-fd32f70f4157</t>
  </si>
  <si>
    <t>2018-03-13T07:35:40</t>
  </si>
  <si>
    <t>2018-03-03T10:02:04.799+01</t>
  </si>
  <si>
    <t>2018-03-12T11:20:15.551+01</t>
  </si>
  <si>
    <t>14.17614318001651 13.977854914964844 303.73800105791685 4.0</t>
  </si>
  <si>
    <t>Inflamation du coup</t>
  </si>
  <si>
    <t>L'Eau est imbuvable et provoque maux de ventre pour certain personnes. Les salles de classe sont emporté par le vent. Besoin d'assistance en NFI et bache pour se proteger de la pluie.</t>
  </si>
  <si>
    <t>uuid:4e70f9ff-40d1-48b6-b1b8-9c819c455bc7</t>
  </si>
  <si>
    <t>4e70f9ff-40d1-48b6-b1b8-9c819c455bc7</t>
  </si>
  <si>
    <t>2018-03-13T09:37:18</t>
  </si>
  <si>
    <t>2018-03-10T11:49:44.539+01</t>
  </si>
  <si>
    <t>2018-03-12T11:22:42.641+01</t>
  </si>
  <si>
    <t>Kaiga</t>
  </si>
  <si>
    <t>Hakouitchoulouma</t>
  </si>
  <si>
    <t>14.026470695953153 13.78666092353762 303.79113079722356 6.0</t>
  </si>
  <si>
    <t>Insecurité</t>
  </si>
  <si>
    <t>fievre malnutrition paludisme</t>
  </si>
  <si>
    <t>uuid:aa803edb-ef6d-404c-9736-0ab37d8362d8</t>
  </si>
  <si>
    <t>aa803edb-ef6d-404c-9736-0ab37d8362d8</t>
  </si>
  <si>
    <t>2018-03-13T09:40:39</t>
  </si>
  <si>
    <t>2018-03-10T13:05:42.350+01</t>
  </si>
  <si>
    <t>2018-03-12T11:23:42.898+01</t>
  </si>
  <si>
    <t>Kaïga kindjiria</t>
  </si>
  <si>
    <t>Ngorea 2</t>
  </si>
  <si>
    <t>Insecurite</t>
  </si>
  <si>
    <t>fievre toux maux_ventre</t>
  </si>
  <si>
    <t>Besoin d'assistance en vivre. Village inaccessible.</t>
  </si>
  <si>
    <t>uuid:accc4cb8-46ba-4498-828c-027b542eeb3c</t>
  </si>
  <si>
    <t>accc4cb8-46ba-4498-828c-027b542eeb3c</t>
  </si>
  <si>
    <t>2018-03-13T09:41:33</t>
  </si>
  <si>
    <t>2018-03-10T10:09:39.466+01</t>
  </si>
  <si>
    <t>2018-03-12T11:22:01.865+01</t>
  </si>
  <si>
    <t>Ngorea 1</t>
  </si>
  <si>
    <t>13.996088806702517 13.730034631302946 294.70386464017463 6.0</t>
  </si>
  <si>
    <t>fievre maladie_peau maux_tete</t>
  </si>
  <si>
    <t>uuid:87abab93-e2e7-4dff-865d-1e863b19c167</t>
  </si>
  <si>
    <t>87abab93-e2e7-4dff-865d-1e863b19c167</t>
  </si>
  <si>
    <t>2018-03-13T09:42:29</t>
  </si>
  <si>
    <t>2018-03-12T12:22:55.598Z</t>
  </si>
  <si>
    <t>2018-03-12T15:11:23.016Z</t>
  </si>
  <si>
    <t>13.527398821144857 14.012504919329894 292.36326910793724 8.0</t>
  </si>
  <si>
    <t>articles_non_alimentaires</t>
  </si>
  <si>
    <t>uuid:4bf64029-9791-432c-af94-f678f19fc05d</t>
  </si>
  <si>
    <t>4bf64029-9791-432c-af94-f678f19fc05d</t>
  </si>
  <si>
    <t>2018-03-15T10:05:20</t>
  </si>
  <si>
    <t>2018-03-13T10:56:48.225Z</t>
  </si>
  <si>
    <t>2018-03-13T12:06:07.386Z</t>
  </si>
  <si>
    <t>13.688590197444816 13.956244819258428 327.6977707627766 8.0</t>
  </si>
  <si>
    <t>paludisme</t>
  </si>
  <si>
    <t>uuid:384494ea-fbe6-4b20-b89e-13fc65b1de33</t>
  </si>
  <si>
    <t>384494ea-fbe6-4b20-b89e-13fc65b1de33</t>
  </si>
  <si>
    <t>2018-03-15T10:05:25</t>
  </si>
  <si>
    <t>2018-03-13T15:46:58.799Z</t>
  </si>
  <si>
    <t>2018-03-13T16:30:15.014Z</t>
  </si>
  <si>
    <t>13.658878510420795 13.931322772921998 268.7627864729574 6.0</t>
  </si>
  <si>
    <t>uuid:7fe7366a-eb6b-439a-823a-02d04762c5da</t>
  </si>
  <si>
    <t>7fe7366a-eb6b-439a-823a-02d04762c5da</t>
  </si>
  <si>
    <t>2018-03-15T10:05:29</t>
  </si>
  <si>
    <t>2018-03-14T08:22:27.788Z</t>
  </si>
  <si>
    <t>2018-03-14T12:36:53.241Z</t>
  </si>
  <si>
    <t>13.493966256280183 14.08552603156794 289.85862201428967 8.0</t>
  </si>
  <si>
    <t>BESOIN D'UN FORAGE SUPPLEMENTAIRE</t>
  </si>
  <si>
    <t>uuid:e49d05b8-0055-45d7-9ce9-b7bc0f4a5977</t>
  </si>
  <si>
    <t>e49d05b8-0055-45d7-9ce9-b7bc0f4a5977</t>
  </si>
  <si>
    <t>2018-03-15T10:05:33</t>
  </si>
  <si>
    <t>2018-03-14T16:22:27.472Z</t>
  </si>
  <si>
    <t>2018-03-15T09:28:02.191Z</t>
  </si>
  <si>
    <t>13.525231761477738 14.01796812936434 285.98705128481885 8.0</t>
  </si>
  <si>
    <t>NOUS LES AUTHOCTONES ONT N'EST MARGINALISÉ LORS DE L'ASSISTANCE MAIS POURTANT ON LES AS ACCUEILLIS ET ASSISTÉS DANS NOS COMMUNAUTÉS.</t>
  </si>
  <si>
    <t>uuid:c0c3c6af-f574-4d90-a42f-e49ffe4ac1b1</t>
  </si>
  <si>
    <t>c0c3c6af-f574-4d90-a42f-e49ffe4ac1b1</t>
  </si>
  <si>
    <t>2018-03-15T10:05:36</t>
  </si>
  <si>
    <t>2018-03-12T12:33:07.008+01</t>
  </si>
  <si>
    <t>2018-03-13T11:43:27.640+01</t>
  </si>
  <si>
    <t>13.588005519911414 14.015612800392073 296.8583968524204 4.0</t>
  </si>
  <si>
    <t>articles_non_alimentaires education vivres</t>
  </si>
  <si>
    <t>L'école est en contruction</t>
  </si>
  <si>
    <t>paludisme autre</t>
  </si>
  <si>
    <t>R A  S</t>
  </si>
  <si>
    <t>uuid:f41545fb-c1c4-4522-b9e1-8276bc08a340</t>
  </si>
  <si>
    <t>f41545fb-c1c4-4522-b9e1-8276bc08a340</t>
  </si>
  <si>
    <t>2018-03-15T10:08:17</t>
  </si>
  <si>
    <t>2018-03-12T15:54:29.861+01</t>
  </si>
  <si>
    <t>2018-03-13T11:52:30.371+01</t>
  </si>
  <si>
    <t>Ngouboua</t>
  </si>
  <si>
    <t>13.565062197080001 14.0105738090912 295.79920435622637 4.0</t>
  </si>
  <si>
    <t>articles_non_alimentaires outil_pour_activite_economique vivres</t>
  </si>
  <si>
    <t>Ce site a besoin des forages et l'école.Il est assisté aussi avec la viande :les moutons</t>
  </si>
  <si>
    <t>uuid:b8d41520-851d-4d43-b8a1-db9dc77d0298</t>
  </si>
  <si>
    <t>b8d41520-851d-4d43-b8a1-db9dc77d0298</t>
  </si>
  <si>
    <t>2018-03-15T10:08:21</t>
  </si>
  <si>
    <t>2018-03-13T10:12:15.278+01</t>
  </si>
  <si>
    <t>2018-03-14T07:03:09.098+01</t>
  </si>
  <si>
    <t>13.675610571096838 13.993929890991012 284.98334592050725 4.0</t>
  </si>
  <si>
    <t>uuid:0fe974c5-1a73-4e49-ac48-773da8b62c90</t>
  </si>
  <si>
    <t>0fe974c5-1a73-4e49-ac48-773da8b62c90</t>
  </si>
  <si>
    <t>2018-03-15T10:08:24</t>
  </si>
  <si>
    <t>2018-03-13T12:11:02.577+01</t>
  </si>
  <si>
    <t>2018-03-14T06:49:25.613+01</t>
  </si>
  <si>
    <t>Lolia1</t>
  </si>
  <si>
    <t>13.696704469583285 13.949702326455357 298.83850633179736 4.0</t>
  </si>
  <si>
    <t xml:space="preserve">Ces déplacés veulent des forages </t>
  </si>
  <si>
    <t>uuid:141ea002-3156-403a-aab6-68d6b7383865</t>
  </si>
  <si>
    <t>141ea002-3156-403a-aab6-68d6b7383865</t>
  </si>
  <si>
    <t>2018-03-15T10:08:28</t>
  </si>
  <si>
    <t>2018-03-14T11:52:22.043+01</t>
  </si>
  <si>
    <t>2018-03-14T12:51:37.320+01</t>
  </si>
  <si>
    <t>Fadjikal</t>
  </si>
  <si>
    <t>Kangalia</t>
  </si>
  <si>
    <t>13.470303090197705 14.066235517668202 294.41070893581457 4.0</t>
  </si>
  <si>
    <t xml:space="preserve">Kangalia a besoin assistance sanitaire et des forages </t>
  </si>
  <si>
    <t>uuid:45cb32a5-00bb-408a-858b-bec85705aeff</t>
  </si>
  <si>
    <t>45cb32a5-00bb-408a-858b-bec85705aeff</t>
  </si>
  <si>
    <t>2018-03-15T10:08:32</t>
  </si>
  <si>
    <t>2018-03-12T15:55:56.020+01</t>
  </si>
  <si>
    <t>2018-03-13T21:55:51.889+01</t>
  </si>
  <si>
    <t>13.576249972057006 14.00330229426508 305.00821602430113 8.0</t>
  </si>
  <si>
    <t>Marché de Ngouboua</t>
  </si>
  <si>
    <t>uuid:7726863f-9959-43da-bca5-e00bb0e7ad8c</t>
  </si>
  <si>
    <t>7726863f-9959-43da-bca5-e00bb0e7ad8c</t>
  </si>
  <si>
    <t>2018-03-15T10:09:19</t>
  </si>
  <si>
    <t>2018-03-13T11:13:41.905+01</t>
  </si>
  <si>
    <t>2018-03-14T15:20:17.733+01</t>
  </si>
  <si>
    <t>Tchoukoutalia</t>
  </si>
  <si>
    <t>Village Lolia1</t>
  </si>
  <si>
    <t>13.675376167789487 13.952695114658527 304.51862457158285 8.0</t>
  </si>
  <si>
    <t>Marché de Tchoukoutalia</t>
  </si>
  <si>
    <t>Village de retour</t>
  </si>
  <si>
    <t>uuid:b3d36bdb-c354-4e0a-987a-4b79f89038e2</t>
  </si>
  <si>
    <t>b3d36bdb-c354-4e0a-987a-4b79f89038e2</t>
  </si>
  <si>
    <t>2018-03-15T10:09:22</t>
  </si>
  <si>
    <t>2018-03-13T14:31:41.121+01</t>
  </si>
  <si>
    <t>2018-03-13T22:32:23.092+01</t>
  </si>
  <si>
    <t>E0:AA:96:55:FD:88</t>
  </si>
  <si>
    <t>13.684695250315363 13.932875833927074 300.5321575861597 6.0</t>
  </si>
  <si>
    <t>École de Tchoukoutalia</t>
  </si>
  <si>
    <t>uuid:b929b27f-8847-4648-8400-7e3bee9f32cd</t>
  </si>
  <si>
    <t>b929b27f-8847-4648-8400-7e3bee9f32cd</t>
  </si>
  <si>
    <t>2018-03-15T10:09:25</t>
  </si>
  <si>
    <t>2018-03-13T16:45:06.658+01</t>
  </si>
  <si>
    <t>2018-03-13T22:54:57.545+01</t>
  </si>
  <si>
    <t>Village Ngachia</t>
  </si>
  <si>
    <t>Ngachia</t>
  </si>
  <si>
    <t>13.610301827135304 13.976859843719973 297.8233582613574 4.0</t>
  </si>
  <si>
    <t>uuid:65197211-a7a6-40be-9c5f-692187d4145a</t>
  </si>
  <si>
    <t>65197211-a7a6-40be-9c5f-692187d4145a</t>
  </si>
  <si>
    <t>2018-03-15T10:09:28</t>
  </si>
  <si>
    <t>2018-03-14T09:56:20.824+01</t>
  </si>
  <si>
    <t>2018-03-14T15:16:13.903+01</t>
  </si>
  <si>
    <t>Village Sidimirom</t>
  </si>
  <si>
    <t>Barga</t>
  </si>
  <si>
    <t>13.48828855267501 14.067753968560815 288.9111061605646 8.0</t>
  </si>
  <si>
    <t>École de Barga</t>
  </si>
  <si>
    <t>uuid:0e3ed08c-9069-45c6-ad3a-8aa02aa11850</t>
  </si>
  <si>
    <t>0e3ed08c-9069-45c6-ad3a-8aa02aa11850</t>
  </si>
  <si>
    <t>2018-03-15T10:09:34</t>
  </si>
  <si>
    <t>2018-03-14T11:34:43.549+01</t>
  </si>
  <si>
    <t>2018-03-14T14:55:25.839+01</t>
  </si>
  <si>
    <t>Village Kangalia</t>
  </si>
  <si>
    <t>13.491510366399531 14.043869943987751 295.6478186885396 6.0</t>
  </si>
  <si>
    <t>Kapirom1</t>
  </si>
  <si>
    <t>infection_plaie paludisme maux_ventre</t>
  </si>
  <si>
    <t xml:space="preserve">Village de retour </t>
  </si>
  <si>
    <t>uuid:6e73ed82-1693-430a-9ed2-8344c799d778</t>
  </si>
  <si>
    <t>6e73ed82-1693-430a-9ed2-8344c799d778</t>
  </si>
  <si>
    <t>2018-03-15T10:09:38</t>
  </si>
  <si>
    <t>2018-03-14T16:45:28.890+01</t>
  </si>
  <si>
    <t>2018-03-14T17:23:33.418+01</t>
  </si>
  <si>
    <t>Village Kola Ngachia</t>
  </si>
  <si>
    <t>13.59465435586976 13.989815901731296 316.06829286999357 8.0</t>
  </si>
  <si>
    <t>uuid:8631caf2-cb63-4f44-9e80-28b76d766396</t>
  </si>
  <si>
    <t>8631caf2-cb63-4f44-9e80-28b76d766396</t>
  </si>
  <si>
    <t>2018-03-15T10:09:42</t>
  </si>
  <si>
    <t>2018-03-12T10:20:13.798+01</t>
  </si>
  <si>
    <t>2018-03-13T12:28:40.002+01</t>
  </si>
  <si>
    <t>Eu</t>
  </si>
  <si>
    <t>13.602626253373565 14.134988500391152 357.31027713528806 12.0</t>
  </si>
  <si>
    <t>Fourkoulom</t>
  </si>
  <si>
    <t>uuid:038051f2-f466-44d8-af3e-e75c11381f2e</t>
  </si>
  <si>
    <t>038051f2-f466-44d8-af3e-e75c11381f2e</t>
  </si>
  <si>
    <t>2018-03-15T10:11:18</t>
  </si>
  <si>
    <t>2018-03-12T15:58:50.388+01</t>
  </si>
  <si>
    <t>2018-03-12T16:26:43.473+01</t>
  </si>
  <si>
    <t>13.581853535609111 14.001181305995118 303.94473004331434 8.0</t>
  </si>
  <si>
    <t>uuid:79f953a0-b8b1-4122-b912-c9f8ba453ced</t>
  </si>
  <si>
    <t>79f953a0-b8b1-4122-b912-c9f8ba453ced</t>
  </si>
  <si>
    <t>2018-03-15T10:11:22</t>
  </si>
  <si>
    <t>2018-03-13T09:43:34.429+01</t>
  </si>
  <si>
    <t>2018-03-14T07:34:44.889+01</t>
  </si>
  <si>
    <t>13.707418421684586 13.969992092569875 291.60914628463615 6.0</t>
  </si>
  <si>
    <t>uuid:c21015a8-ca5e-479a-81e2-f293e34a7d85</t>
  </si>
  <si>
    <t>c21015a8-ca5e-479a-81e2-f293e34a7d85</t>
  </si>
  <si>
    <t>2018-03-15T10:11:26</t>
  </si>
  <si>
    <t>2018-03-13T14:45:32.204+01</t>
  </si>
  <si>
    <t>2018-03-15T09:10:29.026+01</t>
  </si>
  <si>
    <t>13.678599154485902 13.936360167972289 293.5893869111426 8.0</t>
  </si>
  <si>
    <t>uuid:afc51110-a0aa-434f-a6e8-bef2ebb4f7ae</t>
  </si>
  <si>
    <t>afc51110-a0aa-434f-a6e8-bef2ebb4f7ae</t>
  </si>
  <si>
    <t>2018-03-15T10:11:29</t>
  </si>
  <si>
    <t>2018-03-13T16:43:53.920+01</t>
  </si>
  <si>
    <t>2018-03-14T07:02:06.500+01</t>
  </si>
  <si>
    <t>13.618661521017533 13.971350261937845 307.4140505525007 8.0</t>
  </si>
  <si>
    <t>uuid:059b79c4-301f-413b-8922-b8cb2b90d730</t>
  </si>
  <si>
    <t>059b79c4-301f-413b-8922-b8cb2b90d730</t>
  </si>
  <si>
    <t>2018-03-15T10:11:32</t>
  </si>
  <si>
    <t>2018-03-14T08:39:45.036+01</t>
  </si>
  <si>
    <t>2018-03-14T09:08:42.063+01</t>
  </si>
  <si>
    <t>13.502262016514885 14.112882892704809 292.96734551149495 8.0</t>
  </si>
  <si>
    <t>uuid:502be00f-6bbb-45b6-9879-aa37a041772d</t>
  </si>
  <si>
    <t>502be00f-6bbb-45b6-9879-aa37a041772d</t>
  </si>
  <si>
    <t>2018-03-15T10:11:36</t>
  </si>
  <si>
    <t>2018-03-14T11:50:03.827+01</t>
  </si>
  <si>
    <t>2018-03-14T12:21:17.637+01</t>
  </si>
  <si>
    <t>13.441191657280134 14.082764211817574 304.665117376231 8.0</t>
  </si>
  <si>
    <t>articles_non_alimentaires baches</t>
  </si>
  <si>
    <t>uuid:707ffbca-c2e5-413f-a64b-f6cb78b20894</t>
  </si>
  <si>
    <t>707ffbca-c2e5-413f-a64b-f6cb78b20894</t>
  </si>
  <si>
    <t>2018-03-15T10:11:40</t>
  </si>
  <si>
    <t>2018-03-14T16:38:15.484+01</t>
  </si>
  <si>
    <t>2018-03-14T17:14:28.088+01</t>
  </si>
  <si>
    <t>13.602666822063515 13.986436306098076 301.89857646930915 4.0</t>
  </si>
  <si>
    <t>uuid:b117e775-6d44-4a14-a537-91455dcd4080</t>
  </si>
  <si>
    <t>b117e775-6d44-4a14-a537-91455dcd4080</t>
  </si>
  <si>
    <t>2018-03-15T10:11:43</t>
  </si>
  <si>
    <t>2018-03-12T11:24:34.895+01</t>
  </si>
  <si>
    <t>2018-03-14T18:08:05.435+01</t>
  </si>
  <si>
    <t>Ngouboua koura</t>
  </si>
  <si>
    <t>13.529600880183578 14.043638631770339 291.09371657327836 12.0</t>
  </si>
  <si>
    <t>uuid:cf801780-fae0-4f91-884f-c7f0daf10be0</t>
  </si>
  <si>
    <t>cf801780-fae0-4f91-884f-c7f0daf10be0</t>
  </si>
  <si>
    <t>2018-03-15T10:14:17</t>
  </si>
  <si>
    <t>2018-03-12T16:00:37.070+01</t>
  </si>
  <si>
    <t>2018-03-14T18:15:22.858+01</t>
  </si>
  <si>
    <t>Village kola</t>
  </si>
  <si>
    <t>13.56212129221189 14.003278473635705 338.54187298486255 8.0</t>
  </si>
  <si>
    <t>articles_non_alimentaires baches eau_hygiene_et_assainissement outil_pour_activite_economique vivres</t>
  </si>
  <si>
    <t>uuid:4238006f-1e0c-4835-aadd-eea22e8735ab</t>
  </si>
  <si>
    <t>4238006f-1e0c-4835-aadd-eea22e8735ab</t>
  </si>
  <si>
    <t>2018-03-15T10:14:21</t>
  </si>
  <si>
    <t>2018-03-13T11:02:29.565+01</t>
  </si>
  <si>
    <t>2018-03-14T18:23:05.489+01</t>
  </si>
  <si>
    <t>13.68492998316297 13.963887528173105 275.9747459438176 12.0</t>
  </si>
  <si>
    <t>maladie_peau paludisme toux</t>
  </si>
  <si>
    <t>uuid:99adbc50-86e1-4e12-810f-ecef5eadf8aa</t>
  </si>
  <si>
    <t>99adbc50-86e1-4e12-810f-ecef5eadf8aa</t>
  </si>
  <si>
    <t>2018-03-15T10:14:24</t>
  </si>
  <si>
    <t>2018-03-13T16:27:26.986+01</t>
  </si>
  <si>
    <t>2018-03-14T19:20:30.140+01</t>
  </si>
  <si>
    <t>Wadaram 2</t>
  </si>
  <si>
    <t>13.656138548972915 13.931826004050587 300.3679801040452 8.0</t>
  </si>
  <si>
    <t>Il ya presque 60 menage qui sont arrivés après l'enregistrement</t>
  </si>
  <si>
    <t>uuid:4737e654-3fb1-47d6-b368-23bbaa10a647</t>
  </si>
  <si>
    <t>4737e654-3fb1-47d6-b368-23bbaa10a647</t>
  </si>
  <si>
    <t>2018-03-15T10:14:29</t>
  </si>
  <si>
    <t>2018-03-14T08:22:52.304+01</t>
  </si>
  <si>
    <t>2018-03-14T19:28:44.518+01</t>
  </si>
  <si>
    <t>Boud 1</t>
  </si>
  <si>
    <t>13.500617938939097 14.089072034491943 300.4688649530224 8.0</t>
  </si>
  <si>
    <t>fievre maladie_peau paludisme</t>
  </si>
  <si>
    <t>uuid:ad033994-8bb9-40d7-9ce9-e212385ecdc5</t>
  </si>
  <si>
    <t>ad033994-8bb9-40d7-9ce9-e212385ecdc5</t>
  </si>
  <si>
    <t>2018-03-15T10:14:31</t>
  </si>
  <si>
    <t>2018-03-14T11:39:26.071+01</t>
  </si>
  <si>
    <t>2018-03-14T18:06:51.197+01</t>
  </si>
  <si>
    <t>Kapirom 2</t>
  </si>
  <si>
    <t>13.471602522981652 14.05755863681204 289.8900800588063 12.0</t>
  </si>
  <si>
    <t>articles_non_alimentaires outil_pour_activite_economique</t>
  </si>
  <si>
    <t>Puits_ameliore</t>
  </si>
  <si>
    <t>Pas de nourriture, pas des couvertures, pas d'eau dans le site, école et clinique.</t>
  </si>
  <si>
    <t>uuid:3038f98a-bae0-4f82-a7b3-92f139d05909</t>
  </si>
  <si>
    <t>3038f98a-bae0-4f82-a7b3-92f139d05909</t>
  </si>
  <si>
    <t>2018-03-15T10:14:34</t>
  </si>
  <si>
    <t>2018-03-12T12:33:34.784+01</t>
  </si>
  <si>
    <t>2018-03-15T11:29:14.616+01</t>
  </si>
  <si>
    <t>Kaya 1</t>
  </si>
  <si>
    <t>13.587668447889179 14.011481397505959 296.2233063436205 6.0</t>
  </si>
  <si>
    <t>bladder</t>
  </si>
  <si>
    <t>uuid:8c652078-dbdb-4f81-8fa0-22a906c87b2f</t>
  </si>
  <si>
    <t>8c652078-dbdb-4f81-8fa0-22a906c87b2f</t>
  </si>
  <si>
    <t>2018-03-15T10:40:01</t>
  </si>
  <si>
    <t>2018-03-13T12:20:17.509+01</t>
  </si>
  <si>
    <t>2018-03-15T11:39:53.411+01</t>
  </si>
  <si>
    <t>Tchoukou-Tchadana</t>
  </si>
  <si>
    <t>13.706412118522056 13.946694763944244 293.8714268278873 16.0</t>
  </si>
  <si>
    <t>Lolia 4</t>
  </si>
  <si>
    <t>uuid:f328707f-a034-42c1-b471-7c873c1b65c4</t>
  </si>
  <si>
    <t>f328707f-a034-42c1-b471-7c873c1b65c4</t>
  </si>
  <si>
    <t>2018-03-15T10:40:08</t>
  </si>
  <si>
    <t>2018-03-12T21:23:52.759+01</t>
  </si>
  <si>
    <t>2018-03-15T11:56:44.549+01</t>
  </si>
  <si>
    <t>13.518052655580712 14.100721891765312 296.82150759999416 4.0</t>
  </si>
  <si>
    <t>paludisme problem_tension</t>
  </si>
  <si>
    <t>Les déplacés de Donorom demandent une assistance financière afin de remonter leur activités lucratives</t>
  </si>
  <si>
    <t>uuid:79094042-15a7-4348-99b3-fb7723ad0345</t>
  </si>
  <si>
    <t>79094042-15a7-4348-99b3-fb7723ad0345</t>
  </si>
  <si>
    <t>2018-03-15T11:15:21</t>
  </si>
  <si>
    <t>2018-03-15T11:45:50.241Z</t>
  </si>
  <si>
    <t>2018-03-16T13:11:47.542Z</t>
  </si>
  <si>
    <t>Barkarom</t>
  </si>
  <si>
    <t>Cette évaluation est une évaluation téléphonique, car le site était inaccessible au moment de loperation</t>
  </si>
  <si>
    <t>uuid:ed869f9a-5892-40f6-b20a-dd21f3489984</t>
  </si>
  <si>
    <t>ed869f9a-5892-40f6-b20a-dd21f3489984</t>
  </si>
  <si>
    <t>2018-03-17T09:48:02</t>
  </si>
  <si>
    <t>2018-03-15T11:55:47.628Z</t>
  </si>
  <si>
    <t>2018-03-16T13:13:43.869Z</t>
  </si>
  <si>
    <t>Hougoua Kangara</t>
  </si>
  <si>
    <t>Cette évaluation est une évaluation téléphonique car le site était inaccessible au moment de l'opération</t>
  </si>
  <si>
    <t>uuid:6d3d890a-d015-4c40-a6e3-8318e1932476</t>
  </si>
  <si>
    <t>6d3d890a-d015-4c40-a6e3-8318e1932476</t>
  </si>
  <si>
    <t>2018-03-17T09:48:06</t>
  </si>
  <si>
    <t>2018-03-15T12:06:03.383Z</t>
  </si>
  <si>
    <t>2018-03-17T08:49:18.454Z</t>
  </si>
  <si>
    <t>Village Wadaram</t>
  </si>
  <si>
    <t>uuid:6636d30c-81a4-4f1f-8af3-562186042435</t>
  </si>
  <si>
    <t>6636d30c-81a4-4f1f-8af3-562186042435</t>
  </si>
  <si>
    <t>2018-03-17T09:48:09</t>
  </si>
  <si>
    <t>2018-03-16T13:00:06.648Z</t>
  </si>
  <si>
    <t>2018-03-16T13:05:01.520Z</t>
  </si>
  <si>
    <t>Choua</t>
  </si>
  <si>
    <t>Marché de Kangalom</t>
  </si>
  <si>
    <t>Village de retour.</t>
  </si>
  <si>
    <t>uuid:86a23b4c-9a41-40fe-88a9-03a02f4e0e84</t>
  </si>
  <si>
    <t>86a23b4c-9a41-40fe-88a9-03a02f4e0e84</t>
  </si>
  <si>
    <t>2018-03-17T09:48:13</t>
  </si>
  <si>
    <t>2018-03-16T13:05:13.914Z</t>
  </si>
  <si>
    <t>2018-03-16T13:10:17.118Z</t>
  </si>
  <si>
    <t>diarrhee maladie_peau paludisme</t>
  </si>
  <si>
    <t>Village de retour. Cette évaluation est une évaluation telephonique</t>
  </si>
  <si>
    <t>uuid:f141f51f-8dfd-4841-9663-36c21819beae</t>
  </si>
  <si>
    <t>f141f51f-8dfd-4841-9663-36c21819beae</t>
  </si>
  <si>
    <t>2018-03-17T09:48:17</t>
  </si>
  <si>
    <t>2018-03-22T11:49:50.460+01</t>
  </si>
  <si>
    <t>2018-03-25T08:08:59.996+01</t>
  </si>
  <si>
    <t>Ngalamia</t>
  </si>
  <si>
    <t>Marché de Bol</t>
  </si>
  <si>
    <t>uuid:2c2912e8-aac7-4cea-9599-c307682c63bb</t>
  </si>
  <si>
    <t>2c2912e8-aac7-4cea-9599-c307682c63bb</t>
  </si>
  <si>
    <t>2018-03-25T07:11:03</t>
  </si>
  <si>
    <t>2018-03-22T12:00:20.243+01</t>
  </si>
  <si>
    <t>2018-03-25T08:07:16.175+01</t>
  </si>
  <si>
    <t>Dallerom</t>
  </si>
  <si>
    <t>Narh</t>
  </si>
  <si>
    <t>uuid:8cf96024-6654-4ec4-b401-0bafef56ee62</t>
  </si>
  <si>
    <t>8cf96024-6654-4ec4-b401-0bafef56ee62</t>
  </si>
  <si>
    <t>2018-03-25T07:11:06</t>
  </si>
  <si>
    <t>2018-03-22T12:07:26.966+01</t>
  </si>
  <si>
    <t>2018-03-25T08:05:29.284+01</t>
  </si>
  <si>
    <t>diarrhee malnutrition maux_tete</t>
  </si>
  <si>
    <t>uuid:5ff0b437-f3fa-45ab-ac54-07312d1844f2</t>
  </si>
  <si>
    <t>5ff0b437-f3fa-45ab-ac54-07312d1844f2</t>
  </si>
  <si>
    <t>2018-03-25T07:11:09</t>
  </si>
  <si>
    <t>2018-03-20T17:54:20.271+01</t>
  </si>
  <si>
    <t>2018-03-20T20:10:57.118+01</t>
  </si>
  <si>
    <t>Village Gomirom Doumou</t>
  </si>
  <si>
    <t>Village Gomirom Killi</t>
  </si>
  <si>
    <t>École de Gomirom Killi</t>
  </si>
  <si>
    <t>Gomirom Killi</t>
  </si>
  <si>
    <t>Village de retour.Ils sont tous partis au village Medi Koura et au site de Meléa en 2015 à cause de conflits Boko Haram et ils se sont retournés en 2016.</t>
  </si>
  <si>
    <t>uuid:3873cf79-a728-4acd-b568-8bc57e3c77e8</t>
  </si>
  <si>
    <t>3873cf79-a728-4acd-b568-8bc57e3c77e8</t>
  </si>
  <si>
    <t>2018-03-25T07:11:32</t>
  </si>
  <si>
    <t>2018-03-20T18:18:01.012+01</t>
  </si>
  <si>
    <t>2018-03-20T23:00:50.942+01</t>
  </si>
  <si>
    <t>Village Ngalamia</t>
  </si>
  <si>
    <t>Village Tchallam</t>
  </si>
  <si>
    <t>paludisme toux maux_tete</t>
  </si>
  <si>
    <t>uuid:201a67b0-29d5-4cbc-98b4-d31066bc228f</t>
  </si>
  <si>
    <t>201a67b0-29d5-4cbc-98b4-d31066bc228f</t>
  </si>
  <si>
    <t>2018-03-25T07:11:35</t>
  </si>
  <si>
    <t>2018-03-20T19:40:07.841+01</t>
  </si>
  <si>
    <t>2018-03-20T20:45:13.664+01</t>
  </si>
  <si>
    <t>Village Selia</t>
  </si>
  <si>
    <t>sante</t>
  </si>
  <si>
    <t>Village de retour.Ils sont tous partis à Bol et aux sites de Maar et Meléa en 2015 à cause de conflits Boko Haram et ils se sont retournés en 2016.</t>
  </si>
  <si>
    <t>uuid:c0e9703a-8437-4903-aa8f-5f8a3bfd60fc</t>
  </si>
  <si>
    <t>c0e9703a-8437-4903-aa8f-5f8a3bfd60fc</t>
  </si>
  <si>
    <t>2018-03-25T07:11:37</t>
  </si>
  <si>
    <t>2018-03-14T09:59:37.401+01</t>
  </si>
  <si>
    <t>2018-03-22T18:36:06.841+01</t>
  </si>
  <si>
    <t>Sidimerom</t>
  </si>
  <si>
    <t>13.475669969815185 14.079115789472167 294.27165574446315 24.0</t>
  </si>
  <si>
    <t>uuid:ab721c87-e483-41f9-a85a-1e09249872e8</t>
  </si>
  <si>
    <t>ab721c87-e483-41f9-a85a-1e09249872e8</t>
  </si>
  <si>
    <t>2018-03-25T07:35:25</t>
  </si>
  <si>
    <t>2018-03-19T09:52:23.329+01</t>
  </si>
  <si>
    <t>2018-03-19T09:59:27.535+01</t>
  </si>
  <si>
    <t>Medi Koura</t>
  </si>
  <si>
    <t>Medi kota 1</t>
  </si>
  <si>
    <t>Mesi koura</t>
  </si>
  <si>
    <t>uuid:80b67a15-d4a7-4b4b-bc97-c6dd9298b19a</t>
  </si>
  <si>
    <t>80b67a15-d4a7-4b4b-bc97-c6dd9298b19a</t>
  </si>
  <si>
    <t>2018-03-25T07:35:52</t>
  </si>
  <si>
    <t>Amboua</t>
  </si>
  <si>
    <t>Blarigui</t>
  </si>
  <si>
    <t>Boltoua 3</t>
  </si>
  <si>
    <t>Boudoumarom</t>
  </si>
  <si>
    <t>Bourboura</t>
  </si>
  <si>
    <t>Dar Nahim 3</t>
  </si>
  <si>
    <t>Dar Nahim 4</t>
  </si>
  <si>
    <t>Dar Nahim 1</t>
  </si>
  <si>
    <t>Dar Nahim 2</t>
  </si>
  <si>
    <t>Dar Al amni</t>
  </si>
  <si>
    <t>Djaoune 1</t>
  </si>
  <si>
    <t>Koudouboul</t>
  </si>
  <si>
    <t>Follatari</t>
  </si>
  <si>
    <t>Klou 1</t>
  </si>
  <si>
    <t>Village Yakoua</t>
  </si>
  <si>
    <t>Melea 1</t>
  </si>
  <si>
    <t>Melia 2</t>
  </si>
  <si>
    <t>Daboua Urbain</t>
  </si>
  <si>
    <t>Dodji</t>
  </si>
  <si>
    <t>Dounorom</t>
  </si>
  <si>
    <t>Fallah</t>
  </si>
  <si>
    <t>Fendé 2</t>
  </si>
  <si>
    <t>Kola 2</t>
  </si>
  <si>
    <t>Kola 3</t>
  </si>
  <si>
    <t>Kola 4</t>
  </si>
  <si>
    <t>Lolia 3</t>
  </si>
  <si>
    <t>Lolia 2</t>
  </si>
  <si>
    <t>Tataverom 2</t>
  </si>
  <si>
    <t>Kiskawa Urbain</t>
  </si>
  <si>
    <t>Kiskra Urbain</t>
  </si>
  <si>
    <t xml:space="preserve">Melia  </t>
  </si>
  <si>
    <t>Massala</t>
  </si>
  <si>
    <t>Tchoukou Barka</t>
  </si>
  <si>
    <t>Koulfouwa</t>
  </si>
  <si>
    <t>Site Tagal</t>
  </si>
  <si>
    <t>Koulkime 2</t>
  </si>
  <si>
    <t>Site Taal</t>
  </si>
  <si>
    <t>Site Kousserie 1</t>
  </si>
  <si>
    <t>Koulkime 3</t>
  </si>
  <si>
    <t>Village Tagal</t>
  </si>
  <si>
    <t>Koulkime 1</t>
  </si>
  <si>
    <t>Massakani</t>
  </si>
  <si>
    <t>Koulbou Chouaram</t>
  </si>
  <si>
    <t>Liwa Commune</t>
  </si>
  <si>
    <t>Karamgoboua</t>
  </si>
  <si>
    <t>Village Tetewa</t>
  </si>
  <si>
    <t>Village Doubaba</t>
  </si>
  <si>
    <t>Site Baricaria</t>
  </si>
  <si>
    <t>Village Kollerom</t>
  </si>
  <si>
    <t xml:space="preserve">Site Bibi Barage </t>
  </si>
  <si>
    <t>Kousseri 2</t>
  </si>
  <si>
    <t>Village Korodji</t>
  </si>
  <si>
    <t>Village Maday</t>
  </si>
  <si>
    <t>Village Megra</t>
  </si>
  <si>
    <t>Village Ridjibo</t>
  </si>
  <si>
    <t>Village Daal</t>
  </si>
  <si>
    <t>Village Ndjiguilia</t>
  </si>
  <si>
    <t>Kaiga Kindjiria</t>
  </si>
  <si>
    <t>Kousserie Ngouboua</t>
  </si>
  <si>
    <t>Site Boud 2</t>
  </si>
  <si>
    <t>Ngouboua Centre</t>
  </si>
  <si>
    <t>Mariakouroua</t>
  </si>
  <si>
    <t>NDjalia</t>
  </si>
  <si>
    <t>Kafia</t>
  </si>
  <si>
    <t>Sabre Kouta</t>
  </si>
  <si>
    <t>Wadaram 1</t>
  </si>
  <si>
    <t>14.403070839496287 13.515438360836493 306.7877018101676 32.0</t>
  </si>
  <si>
    <t>13.45430263396926 14.39338232270941 300.03259441335035 6.0</t>
  </si>
  <si>
    <t>13.282749348010862 14.260902771866231 282.64829959468057 8.0</t>
  </si>
  <si>
    <t>13.31078637423072 14.241724960937873 294.0605952629867 6.0</t>
  </si>
  <si>
    <t>13.367327516280463 14.397509612522729 295.89086888684756 6.0</t>
  </si>
  <si>
    <t>13.367635684245936 14.424026166987627 302.399653117366 6.0</t>
  </si>
  <si>
    <t>13.204523266811336 14.278389790687042 269.6455007290411 8.0</t>
  </si>
  <si>
    <t>13.849536024017373 13.795377494813588 293.95263438812304 4.0</t>
  </si>
  <si>
    <t>13.510985291110805 13.852289149750934 299.6825110050434 4.0</t>
  </si>
  <si>
    <t>13.55013504064382 13.981988448288341 301.2029115357893 4.0</t>
  </si>
  <si>
    <t>13.755106283206489 14.039250199561938 299.9982041254825 4.0</t>
  </si>
  <si>
    <t>EVALUATION_SITES_DEPLACEMENT-CH</t>
  </si>
  <si>
    <t>2018-03-04T07:49:22.830+01</t>
  </si>
  <si>
    <t>2018-03-06T09:03:46.928+01</t>
  </si>
  <si>
    <t>358449072155937</t>
  </si>
  <si>
    <t>8923503090491872428</t>
  </si>
  <si>
    <t>Haoura</t>
  </si>
  <si>
    <t>13.816259175186675 14.015422620754917 299.27062419877456 4.0</t>
  </si>
  <si>
    <t>uuid:1b133b56-0afc-48f0-bea4-2652f40b2fb8</t>
  </si>
  <si>
    <t>1b133b56-0afc-48f0-bea4-2652f40b2fb8</t>
  </si>
  <si>
    <t>2018-03-07T10:36:50</t>
  </si>
  <si>
    <t>2018-03-04T08:56:25.699+01</t>
  </si>
  <si>
    <t>2018-03-05T06:15:49.750+01</t>
  </si>
  <si>
    <t>13.827053530596537 14.059621883200897 294.78978904878755 4.0</t>
  </si>
  <si>
    <t>Pas de bureau d'émission</t>
  </si>
  <si>
    <t>uuid:0f39cbb2-63f7-4cb7-b993-7ba8cde1b258</t>
  </si>
  <si>
    <t>0f39cbb2-63f7-4cb7-b993-7ba8cde1b258</t>
  </si>
  <si>
    <t>2018-03-07T10:36:54</t>
  </si>
  <si>
    <t>2018-03-04T10:44:19.611+01</t>
  </si>
  <si>
    <t>2018-03-07T09:23:13.419+01</t>
  </si>
  <si>
    <t>Torbo</t>
  </si>
  <si>
    <t>14.05410425395354 13.947242587346823 296.58196045682035 4.0</t>
  </si>
  <si>
    <t>articles_non_alimentaires baches vivres</t>
  </si>
  <si>
    <t>uuid:c4765c48-2860-49df-8a8b-b00df6801a70</t>
  </si>
  <si>
    <t>c4765c48-2860-49df-8a8b-b00df6801a70</t>
  </si>
  <si>
    <t>2018-03-07T10:36:59</t>
  </si>
  <si>
    <t>2018-03-04T14:01:38.615+01</t>
  </si>
  <si>
    <t>2018-03-07T09:42:26.296+01</t>
  </si>
  <si>
    <t>Bia</t>
  </si>
  <si>
    <t>13.769643663430836 14.034349716853443 312.23501334695237 4.0</t>
  </si>
  <si>
    <t>uuid:600a5f57-45c8-4cb8-b8c4-919a61030f74</t>
  </si>
  <si>
    <t>600a5f57-45c8-4cb8-b8c4-919a61030f74</t>
  </si>
  <si>
    <t>2018-03-07T10:37:02</t>
  </si>
  <si>
    <t>2018-03-05T08:40:02.895+01</t>
  </si>
  <si>
    <t>2018-03-07T10:55:31.744+01</t>
  </si>
  <si>
    <t>Teleguimi</t>
  </si>
  <si>
    <t>14.044141074288422 14.129030150560718 304.08295617717874 4.0</t>
  </si>
  <si>
    <t>uuid:e3b6a8b2-824a-44fd-b932-79b85e49b662</t>
  </si>
  <si>
    <t>e3b6a8b2-824a-44fd-b932-79b85e49b662</t>
  </si>
  <si>
    <t>2018-03-07T10:37:08</t>
  </si>
  <si>
    <t>2018-03-08T16:29:59.740+01</t>
  </si>
  <si>
    <t>2018-03-08T16:46:42.337+01</t>
  </si>
  <si>
    <t>Karounga</t>
  </si>
  <si>
    <t>diarrhee malnutrition paludisme</t>
  </si>
  <si>
    <t>C'est un entretien téléphonique c'est pourquoi pas des coordonnées GPS.</t>
  </si>
  <si>
    <t>uuid:5b30d1b1-680d-478c-a366-a1830b869c2c</t>
  </si>
  <si>
    <t>5b30d1b1-680d-478c-a366-a1830b869c2c</t>
  </si>
  <si>
    <t>2018-03-09T08:45:23</t>
  </si>
  <si>
    <t>2018-03-10T12:46:39.490+01</t>
  </si>
  <si>
    <t>2018-03-12T09:38:37.687+01</t>
  </si>
  <si>
    <t>8923503090479654327</t>
  </si>
  <si>
    <t>Kilikara</t>
  </si>
  <si>
    <t>13.963675890407522 13.697910423984128 299.6629812146823 4.0</t>
  </si>
  <si>
    <t>uuid:b8eda9d3-3147-49d9-88d0-77182f7afab6</t>
  </si>
  <si>
    <t>b8eda9d3-3147-49d9-88d0-77182f7afab6</t>
  </si>
  <si>
    <t>2018-03-13T09:30:09</t>
  </si>
  <si>
    <t>2018-03-10T13:08:41.112+01</t>
  </si>
  <si>
    <t>2018-03-12T10:02:22.322+01</t>
  </si>
  <si>
    <t>Kindjiria Gana</t>
  </si>
  <si>
    <t>13.964892554979222 13.703552018409933 284.4215360764931 4.0</t>
  </si>
  <si>
    <t>materiaux_pour_abris</t>
  </si>
  <si>
    <t>malnutrition paludisme toux</t>
  </si>
  <si>
    <t>uuid:0ce1bb16-7ffa-4b97-bb2e-cf8a2e6cd496</t>
  </si>
  <si>
    <t>0ce1bb16-7ffa-4b97-bb2e-cf8a2e6cd496</t>
  </si>
  <si>
    <t>2018-03-13T09:31:24</t>
  </si>
  <si>
    <t>N/A</t>
  </si>
  <si>
    <t>Oui</t>
  </si>
  <si>
    <t>Non</t>
  </si>
  <si>
    <t>Autre</t>
  </si>
  <si>
    <t>Moyen</t>
  </si>
  <si>
    <t>Cameroun</t>
  </si>
  <si>
    <t>Mali</t>
  </si>
  <si>
    <t>Niger</t>
  </si>
  <si>
    <t>Nigeria</t>
  </si>
  <si>
    <t>Tchad</t>
  </si>
  <si>
    <t>Extreme-Nord</t>
  </si>
  <si>
    <t>Mopti</t>
  </si>
  <si>
    <t>Diffa</t>
  </si>
  <si>
    <t>Borno</t>
  </si>
  <si>
    <t>Kano</t>
  </si>
  <si>
    <t>Lac</t>
  </si>
  <si>
    <t>Kabo</t>
  </si>
  <si>
    <t>Logone-Et-Chari</t>
  </si>
  <si>
    <t>Bosso</t>
  </si>
  <si>
    <t>N'Guigmi</t>
  </si>
  <si>
    <t>Abadam</t>
  </si>
  <si>
    <t>Dikwa</t>
  </si>
  <si>
    <t>Kaga</t>
  </si>
  <si>
    <t>Konduga</t>
  </si>
  <si>
    <t>Kukawa</t>
  </si>
  <si>
    <t>Magumeri</t>
  </si>
  <si>
    <t>Maiduguri</t>
  </si>
  <si>
    <t>Monguno</t>
  </si>
  <si>
    <t>Mamdi</t>
  </si>
  <si>
    <t>Fouli</t>
  </si>
  <si>
    <t>Non, aucun</t>
  </si>
  <si>
    <t>Oui, la majorité</t>
  </si>
  <si>
    <t>Oui, en partie</t>
  </si>
  <si>
    <t>Oui, tous</t>
  </si>
  <si>
    <t>Nations Unies</t>
  </si>
  <si>
    <t>Organismes religieux</t>
  </si>
  <si>
    <t>Retournés</t>
  </si>
  <si>
    <t>10-30 minutes</t>
  </si>
  <si>
    <t>Moins de 10 minutes</t>
  </si>
  <si>
    <t>Plus de 30 minutes</t>
  </si>
  <si>
    <t>30 minutes – 1 heure</t>
  </si>
  <si>
    <t>1h– 1h30</t>
  </si>
  <si>
    <t>Ne sait pas</t>
  </si>
  <si>
    <t>10 – 50 mètres</t>
  </si>
  <si>
    <t>Moins de 10 mètres</t>
  </si>
  <si>
    <t>Plus de 50 mètres</t>
  </si>
  <si>
    <t>15 - 30 minutes</t>
  </si>
  <si>
    <t>30 - 50 minutes</t>
  </si>
  <si>
    <t>Plus de 50 minutes</t>
  </si>
  <si>
    <t>Moins de 15 minutes</t>
  </si>
  <si>
    <t>15-30 minutes</t>
  </si>
  <si>
    <t>30-50 minutes</t>
  </si>
  <si>
    <t>Non, nous n’avons pas accès à la terre cultivable</t>
  </si>
  <si>
    <t>Oui, les personnes déplacées cultivent des terres sans autorisation</t>
  </si>
  <si>
    <t>Oui, c’est la terre de nos ancêtres</t>
  </si>
  <si>
    <t>En dehors du site</t>
  </si>
  <si>
    <t>Diarrhée</t>
  </si>
  <si>
    <t>Fièvre</t>
  </si>
  <si>
    <t>Infection de plaie</t>
  </si>
  <si>
    <t>Malnutrition</t>
  </si>
  <si>
    <t>Paludisme</t>
  </si>
  <si>
    <t>Maux de tête</t>
  </si>
  <si>
    <t>Maux de ventre</t>
  </si>
  <si>
    <t>Aucune</t>
  </si>
  <si>
    <t>Milieu rural isolé</t>
  </si>
  <si>
    <t>Milieu rural proche d’une ville moyenne</t>
  </si>
  <si>
    <t>Ville / milieu urbain</t>
  </si>
  <si>
    <t>Non, l'accès est risqué</t>
  </si>
  <si>
    <t>Non, insuffisant</t>
  </si>
  <si>
    <t>Oui, marché très bien fourni</t>
  </si>
  <si>
    <t>Forces armées</t>
  </si>
  <si>
    <t>Organisation / ONG Internationale</t>
  </si>
  <si>
    <t>Pas d’école</t>
  </si>
  <si>
    <t>Manque de moyens financiers (Transport ou inscription trop chers)</t>
  </si>
  <si>
    <t>Problèmes de cohabitation avec la communauté où se trouve l’école</t>
  </si>
  <si>
    <t>Manque de personnel enseignant</t>
  </si>
  <si>
    <t>Goût</t>
  </si>
  <si>
    <t>Continue</t>
  </si>
  <si>
    <t>Ponctuelle</t>
  </si>
  <si>
    <t>Bonnes</t>
  </si>
  <si>
    <t>Excellentes</t>
  </si>
  <si>
    <t>Oui, certaines</t>
  </si>
  <si>
    <t>Oui, toutes</t>
  </si>
  <si>
    <t>Centre de santé</t>
  </si>
  <si>
    <t>Clinique mobile</t>
  </si>
  <si>
    <t>Hôpital</t>
  </si>
  <si>
    <t>Négligence</t>
  </si>
  <si>
    <t>Manque de temps</t>
  </si>
  <si>
    <t>Manque de connaissance sur l'importance de la documentation</t>
  </si>
  <si>
    <t>Manque d’information sur les procédures et services disponibles</t>
  </si>
  <si>
    <t>Baga-Sola</t>
  </si>
  <si>
    <t>Kaiga-Kindjiria</t>
  </si>
  <si>
    <t>A_InfoG/region_Code</t>
  </si>
  <si>
    <t>A_InfoG/region_Name</t>
  </si>
  <si>
    <t>A_InfoG/a1_department_code</t>
  </si>
  <si>
    <t>A_InfoG/a1_department_Name</t>
  </si>
  <si>
    <t>A_InfoG/a2_sous_prefecture_Code</t>
  </si>
  <si>
    <t>A_InfoG/a2_sous_prefecture_Name</t>
  </si>
  <si>
    <t>idp_group1/c1c_region_name</t>
  </si>
  <si>
    <t>idp_group1/c1c_region_code</t>
  </si>
  <si>
    <t>idp_group1/c1d_dept_code</t>
  </si>
  <si>
    <t>idp_group1/c1d_dept_name</t>
  </si>
  <si>
    <t>idp_group1/c1e_sous_pref_code</t>
  </si>
  <si>
    <t>idp_group1/c1e_sous_pref_name</t>
  </si>
  <si>
    <t>note_c2_ret/c2c0_pays_code</t>
  </si>
  <si>
    <t>note_c2_ret/c2c_region_code</t>
  </si>
  <si>
    <t>note_c2_ret/c2d_dept_code</t>
  </si>
  <si>
    <t>note_c2_ret/c2c0_pays_name</t>
  </si>
  <si>
    <t>note_c2_ret/c2c_region_name</t>
  </si>
  <si>
    <t>note_c2_ret/c2d_dept_name</t>
  </si>
  <si>
    <t>Plus d'un mois</t>
  </si>
  <si>
    <t>Moins d'un mois</t>
  </si>
  <si>
    <t>Row Labels</t>
  </si>
  <si>
    <t>Grand Total</t>
  </si>
  <si>
    <t>parent_index</t>
  </si>
  <si>
    <t>Sida/VIH</t>
  </si>
  <si>
    <t>Problème de tension</t>
  </si>
  <si>
    <t>Maladie de la peau</t>
  </si>
  <si>
    <t>Maladie_1</t>
  </si>
  <si>
    <t>Maladie_2</t>
  </si>
  <si>
    <t>Maladie_3</t>
  </si>
  <si>
    <t>SSID</t>
  </si>
  <si>
    <t>Meme Departement (IDP)</t>
  </si>
  <si>
    <t>Meme Sous-Prefecture (IDP)</t>
  </si>
  <si>
    <t>Meme Region (IDP)</t>
  </si>
  <si>
    <t>airtel / tigo</t>
  </si>
  <si>
    <t>Par peur</t>
  </si>
  <si>
    <t>Opérationnelle</t>
  </si>
  <si>
    <t>Mauvais état</t>
  </si>
  <si>
    <t>Village Méléa</t>
  </si>
  <si>
    <t>Commune de Liwa</t>
  </si>
  <si>
    <t>ACTED</t>
  </si>
  <si>
    <t>HELP TCHAD / HCR</t>
  </si>
  <si>
    <t>Individu (commerçant)</t>
  </si>
  <si>
    <t>Kidnapping</t>
  </si>
  <si>
    <t>Peur d'attaques de Boko Haram</t>
  </si>
  <si>
    <t>Dallaram</t>
  </si>
  <si>
    <t>Kadjila</t>
  </si>
  <si>
    <t>Village Kadjila</t>
  </si>
  <si>
    <t>Kangara</t>
  </si>
  <si>
    <t>Kola Ngachia</t>
  </si>
  <si>
    <t>Lolia 1</t>
  </si>
  <si>
    <t>Ngolom</t>
  </si>
  <si>
    <t>Tagal</t>
  </si>
  <si>
    <t>Tarbo</t>
  </si>
  <si>
    <t>Village Taal</t>
  </si>
  <si>
    <t>Village Kousserie Ngouboua</t>
  </si>
  <si>
    <t>Village Koulkime</t>
  </si>
  <si>
    <t>Village Kola</t>
  </si>
  <si>
    <t>Village Boltoua</t>
  </si>
  <si>
    <t>Village Bibi Barage</t>
  </si>
  <si>
    <t>Village Dallam Toulaya</t>
  </si>
  <si>
    <t>Yiga</t>
  </si>
  <si>
    <t>Yare</t>
  </si>
  <si>
    <t>Kaya 2</t>
  </si>
  <si>
    <t>Kollom</t>
  </si>
  <si>
    <t>Village Kapirom 1</t>
  </si>
  <si>
    <t>Kousserie Tchoukoutalia</t>
  </si>
  <si>
    <t>13.271394710263547 14.137822807683023 298.22845577734626 8.0</t>
  </si>
  <si>
    <t>13.236950802031455 14.111469053668081 298.8140423223744 8.0</t>
  </si>
  <si>
    <t>13.65758778505235 13.933938681370028 301.80771309728374 4.0</t>
  </si>
  <si>
    <t>Doubaba</t>
  </si>
  <si>
    <t>Kanterea</t>
  </si>
  <si>
    <t>Nguelea</t>
  </si>
  <si>
    <t>Village Alkalia</t>
  </si>
  <si>
    <t>Village Kola 1</t>
  </si>
  <si>
    <t>Village Lolia 1</t>
  </si>
  <si>
    <t>Village Tchoukoutalia</t>
  </si>
  <si>
    <t>Village Djigliya</t>
  </si>
  <si>
    <t>Village Blarguo</t>
  </si>
  <si>
    <t>IDPs</t>
  </si>
  <si>
    <t>c0_types/TCNs</t>
  </si>
  <si>
    <t>TCNs</t>
  </si>
  <si>
    <t>48 ménages TCNs sont arrivés en juillet 2015,ils ne sont pas encore enregistrés par OIM.</t>
  </si>
  <si>
    <t>IDPs / Retournés</t>
  </si>
  <si>
    <t>IDPs / Retournés / TCNs</t>
  </si>
  <si>
    <t>Retournés / TCNs</t>
  </si>
  <si>
    <t>IDPs / TCNs</t>
  </si>
  <si>
    <t>Gouvernement / ONG</t>
  </si>
  <si>
    <t>SS D CASH/d2 10 b</t>
  </si>
  <si>
    <t>SS D education/d2 9 b</t>
  </si>
  <si>
    <t>SS D assainiss/d2 8 b</t>
  </si>
  <si>
    <t>Nations Unies / ONG</t>
  </si>
  <si>
    <t>SS D psycho/d2 7 b</t>
  </si>
  <si>
    <t>SS D sante/d2 6 b</t>
  </si>
  <si>
    <t>SS D mat act eco/d2 5 b</t>
  </si>
  <si>
    <t>SS D mat abri/d2 4 b</t>
  </si>
  <si>
    <t>SS D bach/d2 3 b</t>
  </si>
  <si>
    <t>SS D nfi/d2 2 b</t>
  </si>
  <si>
    <t>SS D vivre/d2 1 b</t>
  </si>
  <si>
    <t>WASH/eau/f4 probleme eau</t>
  </si>
  <si>
    <t>Eau trouble</t>
  </si>
  <si>
    <t>Eau trouble / Odeur</t>
  </si>
  <si>
    <t>Eau trouble / Goût</t>
  </si>
  <si>
    <t>Goût / Odeur</t>
  </si>
  <si>
    <t>Eau trouble / Goût / Odeur</t>
  </si>
  <si>
    <t>Eau trouble / Goût / Non potable</t>
  </si>
  <si>
    <t>Non potable</t>
  </si>
  <si>
    <t>Goût / Non potable</t>
  </si>
  <si>
    <t>Goût / Non potable / Odeur</t>
  </si>
  <si>
    <t>Eau trouble / Non potable</t>
  </si>
  <si>
    <t>Eau trouble / Non potable / Odeur</t>
  </si>
  <si>
    <t>Eau trouble / Goût / Non potable / Odeur</t>
  </si>
  <si>
    <t>Latrines collectives</t>
  </si>
  <si>
    <t>Latrines privées</t>
  </si>
  <si>
    <t>Latrines collectives / Latrines privées</t>
  </si>
  <si>
    <t>Pas de latrines</t>
  </si>
  <si>
    <t>Douches privées</t>
  </si>
  <si>
    <t>Douches collectives</t>
  </si>
  <si>
    <t>Douches collectives / Douches privées</t>
  </si>
  <si>
    <t>Centre de santé / Clinique mobile</t>
  </si>
  <si>
    <t>Centre de santé / Hôpital</t>
  </si>
  <si>
    <t>Centre de santé / Clinique priveé</t>
  </si>
  <si>
    <t>Clinique priveé</t>
  </si>
  <si>
    <t>diarrhee paludisme sida</t>
  </si>
  <si>
    <t>Thyphoide</t>
  </si>
  <si>
    <t>Problèmes urinaires</t>
  </si>
  <si>
    <t>Rhumes</t>
  </si>
  <si>
    <t>Hémorroïdes</t>
  </si>
  <si>
    <t>Maux aux reins</t>
  </si>
  <si>
    <t>paludisme sida toux</t>
  </si>
  <si>
    <t>Hémorroïdes / Fièvre jaune</t>
  </si>
  <si>
    <t>Marché de Blarigui</t>
  </si>
  <si>
    <t>Marché de Dabansali</t>
  </si>
  <si>
    <t>Marché de Baga-sola</t>
  </si>
  <si>
    <t>Marché de Kiskawa</t>
  </si>
  <si>
    <t>Marché de Kiskira</t>
  </si>
  <si>
    <t>Marché de Tétéwa</t>
  </si>
  <si>
    <t>Marché de Amma</t>
  </si>
  <si>
    <t>Marché de Koudouboul</t>
  </si>
  <si>
    <t>Marché de Melea</t>
  </si>
  <si>
    <t>Marché de Salia</t>
  </si>
  <si>
    <t>Marché de Tataverom</t>
  </si>
  <si>
    <t>Marché non spécifié</t>
  </si>
  <si>
    <t>Marché de Liwa</t>
  </si>
  <si>
    <t>Marché de Magui</t>
  </si>
  <si>
    <t>Marché de Kaiga</t>
  </si>
  <si>
    <t>Marché de Fourkouloum</t>
  </si>
  <si>
    <t>Marché de Kaïga Kindjiria</t>
  </si>
  <si>
    <t>Marché de Salia / Marché de  Kiskira</t>
  </si>
  <si>
    <t>Marché de Tchali</t>
  </si>
  <si>
    <t>Marché de Medi koura</t>
  </si>
  <si>
    <t>École de Daboua</t>
  </si>
  <si>
    <t>École de Kiskawa</t>
  </si>
  <si>
    <t>Pas dassistance  depuis deux mois besoin dunÉcole de et assistance sanitaire</t>
  </si>
  <si>
    <t>G_Education/g1_École</t>
  </si>
  <si>
    <t>G_Education/g3_info_École/g3a_nom_École</t>
  </si>
  <si>
    <t>G_Education/g3_info_École/g3b_lieu_École</t>
  </si>
  <si>
    <t>G_Education/g3_info_École/g4_distance_École</t>
  </si>
  <si>
    <t>École trop loin</t>
  </si>
  <si>
    <t>ILS DISENT ILS NONT PAS RECU DES VIVRES IL YA DE CELA TROIS MOIS.ILS VEULENT École DANS LEUR SITE</t>
  </si>
  <si>
    <t>École Coopi / École Unicef</t>
  </si>
  <si>
    <t>École de Chebrey</t>
  </si>
  <si>
    <t>École de Diamaram</t>
  </si>
  <si>
    <t>École de Digou</t>
  </si>
  <si>
    <t>École de Borora</t>
  </si>
  <si>
    <t>École de Digou 1</t>
  </si>
  <si>
    <t>École de Baga-sola</t>
  </si>
  <si>
    <t>École Dar Al Salam</t>
  </si>
  <si>
    <t>École de Kiskira</t>
  </si>
  <si>
    <t>École de Kiskra</t>
  </si>
  <si>
    <t>École de Magui</t>
  </si>
  <si>
    <t>École de Blarigui</t>
  </si>
  <si>
    <t>École de Tchongolé Centre</t>
  </si>
  <si>
    <t>École de Kangalia</t>
  </si>
  <si>
    <t>École de Kapirom 1</t>
  </si>
  <si>
    <t>École de Fourkouloum</t>
  </si>
  <si>
    <t>École de Djaoune</t>
  </si>
  <si>
    <t>École de Fallah 1</t>
  </si>
  <si>
    <t>École des Déplacés (Site Yiga)</t>
  </si>
  <si>
    <t>École Officielle de Tétéwa</t>
  </si>
  <si>
    <t>École Pilote / Ouadidoum</t>
  </si>
  <si>
    <t>École Sodelac</t>
  </si>
  <si>
    <t>École Sodelac / École Pilote / École Evangelique</t>
  </si>
  <si>
    <t>École Wakil de Ngouboua</t>
  </si>
  <si>
    <t>École de Tagal</t>
  </si>
  <si>
    <t>École de Ngouboua</t>
  </si>
  <si>
    <t>École de Kollerom</t>
  </si>
  <si>
    <t>École de Koulfoua</t>
  </si>
  <si>
    <t>École de Kousserie 1</t>
  </si>
  <si>
    <t>École de Lolia 3</t>
  </si>
  <si>
    <t>École de Melea</t>
  </si>
  <si>
    <t>École de Tataverom</t>
  </si>
  <si>
    <t>École de Tataverom 2</t>
  </si>
  <si>
    <t>École de Yakoua</t>
  </si>
  <si>
    <t>École de Koulkime 1</t>
  </si>
  <si>
    <t>Site Borora</t>
  </si>
  <si>
    <t>Site De Chebrey</t>
  </si>
  <si>
    <t>Fallah 1</t>
  </si>
  <si>
    <t>Tétewa</t>
  </si>
  <si>
    <t>Site Kadoulou</t>
  </si>
  <si>
    <t>Yakoua</t>
  </si>
  <si>
    <t xml:space="preserve">Camp De Dar Al Salam </t>
  </si>
  <si>
    <t>Bibi Barrage</t>
  </si>
  <si>
    <t>Dar Al Salam</t>
  </si>
  <si>
    <t>Kollerom</t>
  </si>
  <si>
    <t>A 6 km du site</t>
  </si>
  <si>
    <t>Dans le site voisin (Kousserie 1)</t>
  </si>
  <si>
    <t>Tétéwa</t>
  </si>
  <si>
    <r>
      <t>Op</t>
    </r>
    <r>
      <rPr>
        <sz val="11"/>
        <rFont val="Calibri"/>
        <family val="2"/>
      </rPr>
      <t>é</t>
    </r>
    <r>
      <rPr>
        <sz val="11"/>
        <rFont val="Calibri"/>
        <family val="2"/>
        <scheme val="minor"/>
      </rPr>
      <t>rationnelle</t>
    </r>
  </si>
  <si>
    <r>
      <t>Autorit</t>
    </r>
    <r>
      <rPr>
        <sz val="11"/>
        <rFont val="Calibri"/>
        <family val="2"/>
      </rPr>
      <t>és locales</t>
    </r>
  </si>
  <si>
    <r>
      <t xml:space="preserve">Maux aux reins dûs </t>
    </r>
    <r>
      <rPr>
        <sz val="11"/>
        <rFont val="Calibri"/>
        <family val="2"/>
      </rPr>
      <t>à</t>
    </r>
    <r>
      <rPr>
        <sz val="11"/>
        <rFont val="Calibri"/>
        <family val="2"/>
        <scheme val="minor"/>
      </rPr>
      <t xml:space="preserve"> la qualité de l'eau</t>
    </r>
  </si>
  <si>
    <r>
      <t>R</t>
    </r>
    <r>
      <rPr>
        <sz val="11"/>
        <rFont val="Calibri"/>
        <family val="2"/>
      </rPr>
      <t>é</t>
    </r>
    <r>
      <rPr>
        <sz val="11"/>
        <rFont val="Calibri"/>
        <family val="2"/>
        <scheme val="minor"/>
      </rPr>
      <t>cente attaque de Boko Haram</t>
    </r>
  </si>
  <si>
    <t>Displacement Type</t>
  </si>
  <si>
    <t>0-2 / Male</t>
  </si>
  <si>
    <t>0-2 / Female</t>
  </si>
  <si>
    <t>3-5 / Male</t>
  </si>
  <si>
    <t>3-5 / Female</t>
  </si>
  <si>
    <t>6-11 / Male</t>
  </si>
  <si>
    <t>6-11 / Female</t>
  </si>
  <si>
    <t>12-17 / Male</t>
  </si>
  <si>
    <t>12-17 / Female</t>
  </si>
  <si>
    <t>18-59 / Male</t>
  </si>
  <si>
    <t>18-59 / Female</t>
  </si>
  <si>
    <t>60+ / Male</t>
  </si>
  <si>
    <t>60+ / Female</t>
  </si>
  <si>
    <t>Total Male</t>
  </si>
  <si>
    <t>Total Female</t>
  </si>
  <si>
    <t>GRAND TOTAL</t>
  </si>
  <si>
    <t># of Children</t>
  </si>
  <si>
    <t>IDP</t>
  </si>
  <si>
    <t>Returnee</t>
  </si>
  <si>
    <t>TCN</t>
  </si>
  <si>
    <t>Sum of 0-2 / Male</t>
  </si>
  <si>
    <t>Sum of 0-2 / Female</t>
  </si>
  <si>
    <t>Sum of 3-5 / Male</t>
  </si>
  <si>
    <t>Sum of 3-5 / Female</t>
  </si>
  <si>
    <t>Sum of 6-11 / Male</t>
  </si>
  <si>
    <t>Sum of 6-11 / Female</t>
  </si>
  <si>
    <t>Sum of 12-17 / Male</t>
  </si>
  <si>
    <t>Sum of 12-17 / Female</t>
  </si>
  <si>
    <t>Sum of 18-59 / Male</t>
  </si>
  <si>
    <t>Sum of 18-59 / Female</t>
  </si>
  <si>
    <t>Sum of 60+ / Male</t>
  </si>
  <si>
    <t>Sum of 60+ / Female</t>
  </si>
  <si>
    <t>0-2 years</t>
  </si>
  <si>
    <t>3-5 years</t>
  </si>
  <si>
    <t>6-11 years</t>
  </si>
  <si>
    <t>12-17 years</t>
  </si>
  <si>
    <t>18-59 years</t>
  </si>
  <si>
    <t>60+</t>
  </si>
  <si>
    <t>Total</t>
  </si>
  <si>
    <t>Male</t>
  </si>
  <si>
    <t>Female</t>
  </si>
  <si>
    <t>Returnees</t>
  </si>
  <si>
    <t>Average</t>
  </si>
  <si>
    <t>Column Labels</t>
  </si>
  <si>
    <t># Children</t>
  </si>
  <si>
    <t>Values</t>
  </si>
  <si>
    <t>Percentage of Households with Children</t>
  </si>
  <si>
    <t>Count of GRAND TOTAL</t>
  </si>
  <si>
    <t>Average Household Size</t>
  </si>
  <si>
    <t>Sum of GRAND TOTAL2</t>
  </si>
  <si>
    <t>Average Number of Children per Household</t>
  </si>
  <si>
    <t>% of minors between 0-5 (out of all chidren)</t>
  </si>
  <si>
    <t>Minors (-18)</t>
  </si>
  <si>
    <t>Elders (60+)</t>
  </si>
  <si>
    <r>
      <t xml:space="preserve">Age &amp; sex breakdown - </t>
    </r>
    <r>
      <rPr>
        <b/>
        <u/>
        <sz val="14"/>
        <color theme="3"/>
        <rFont val="Calibri"/>
        <family val="2"/>
        <scheme val="minor"/>
      </rPr>
      <t>Average for all categories</t>
    </r>
  </si>
  <si>
    <r>
      <t xml:space="preserve">Age &amp; sex breakdown - </t>
    </r>
    <r>
      <rPr>
        <b/>
        <u/>
        <sz val="14"/>
        <color theme="3"/>
        <rFont val="Calibri"/>
        <family val="2"/>
        <scheme val="minor"/>
      </rPr>
      <t>IDPs</t>
    </r>
  </si>
  <si>
    <t>Age</t>
  </si>
  <si>
    <t>100_Male</t>
  </si>
  <si>
    <t>Gap</t>
  </si>
  <si>
    <t>100_Female</t>
  </si>
  <si>
    <t xml:space="preserve">0-2 </t>
  </si>
  <si>
    <t xml:space="preserve">3-5 </t>
  </si>
  <si>
    <t>5-11</t>
  </si>
  <si>
    <t>12-17</t>
  </si>
  <si>
    <t>18-59</t>
  </si>
  <si>
    <r>
      <t xml:space="preserve">Age &amp; sex breakdown - </t>
    </r>
    <r>
      <rPr>
        <b/>
        <u/>
        <sz val="14"/>
        <color theme="3"/>
        <rFont val="Calibri"/>
        <family val="2"/>
        <scheme val="minor"/>
      </rPr>
      <t>Returnees</t>
    </r>
  </si>
  <si>
    <r>
      <t xml:space="preserve">Age &amp; sex breakdown - </t>
    </r>
    <r>
      <rPr>
        <b/>
        <u/>
        <sz val="14"/>
        <color theme="3"/>
        <rFont val="Calibri"/>
        <family val="2"/>
        <scheme val="minor"/>
      </rPr>
      <t>TCNs</t>
    </r>
  </si>
  <si>
    <t>Agression</t>
  </si>
  <si>
    <t>Eléphants aux alentours</t>
  </si>
  <si>
    <t>-</t>
  </si>
  <si>
    <t>Camp / site</t>
  </si>
  <si>
    <t>Assistance humanitaire (incluant Cash) / Production de subsistance</t>
  </si>
  <si>
    <t>Oui, accès aux terres cultivables donné par les autorités / notables</t>
  </si>
  <si>
    <t>Achat sur le marché</t>
  </si>
  <si>
    <t>Familles d’Accueil</t>
  </si>
  <si>
    <t>Achat sur le marché / Assistance humanitaire (incluant Cash)</t>
  </si>
  <si>
    <t>Achat sur le marché / Production de subsistance</t>
  </si>
  <si>
    <t>Assistance humanitaire (incluant Cash)</t>
  </si>
  <si>
    <t xml:space="preserve">Farguimi </t>
  </si>
  <si>
    <t>Assistance humanitaire (incluant Cash) / Emprunt</t>
  </si>
  <si>
    <t>Emprunt / Production de subsistance</t>
  </si>
  <si>
    <t>Don des communautés hôtes et voisines / Assistance humanitaire (incluant Cash)</t>
  </si>
  <si>
    <t>Achat sur le marché / Don des communautés hôtes et voisines</t>
  </si>
  <si>
    <t xml:space="preserve">Kiskawa bowa </t>
  </si>
  <si>
    <t xml:space="preserve">Koudouboul </t>
  </si>
  <si>
    <t>Production de subsistance</t>
  </si>
  <si>
    <t>Achat sur le marché / Emprunt</t>
  </si>
  <si>
    <t>Don des communautés hôtes et voisines / Production de subsistance</t>
  </si>
  <si>
    <t>Nombre d'individus et menages deplaces</t>
  </si>
  <si>
    <t>Category</t>
  </si>
  <si>
    <t>Households</t>
  </si>
  <si>
    <t>Individuals</t>
  </si>
  <si>
    <t>% Individuals</t>
  </si>
  <si>
    <t xml:space="preserve">Personnes Déplacées Internes </t>
  </si>
  <si>
    <t xml:space="preserve">Retournés </t>
  </si>
  <si>
    <t xml:space="preserve">Ressortissants de Pays Tiers </t>
  </si>
  <si>
    <t>Nombre d'individus et menages deplaces par Sous-Prefecture</t>
  </si>
  <si>
    <t>Populations autochtones</t>
  </si>
  <si>
    <t>Ret</t>
  </si>
  <si>
    <t>Sum of c1_idps/c1a_hh</t>
  </si>
  <si>
    <t>Sum of c1_idps/c1b_ind</t>
  </si>
  <si>
    <t>Sum of c2_ret/c2a_hh</t>
  </si>
  <si>
    <t>Sum of c2_ret/c2b_ind</t>
  </si>
  <si>
    <t>Count of A_InfoG/a3_Ville_Village</t>
  </si>
  <si>
    <t>Sum of c4_pop_aut/c4_1_hh_non_dep</t>
  </si>
  <si>
    <t>Sum of c4_pop_aut/c4_2_ind_non_dep</t>
  </si>
  <si>
    <t>Periodes de deplacement des PDI</t>
  </si>
  <si>
    <t>Annee de deplacement</t>
  </si>
  <si>
    <t>Individus (#)</t>
  </si>
  <si>
    <t>2014</t>
  </si>
  <si>
    <t>2015</t>
  </si>
  <si>
    <t>2016</t>
  </si>
  <si>
    <t>2017</t>
  </si>
  <si>
    <t>Sum of idp_group1/c1g_hh</t>
  </si>
  <si>
    <t>Sum of idp_group1/c1h_ind</t>
  </si>
  <si>
    <t>Periodes de deplacement des TCN</t>
  </si>
  <si>
    <t>Periodes de retour des Retournes</t>
  </si>
  <si>
    <t>Sum of note_c2_ret/c2g_hh</t>
  </si>
  <si>
    <t>Sum of note_c2_ret/c2h_ind</t>
  </si>
  <si>
    <t>2018</t>
  </si>
  <si>
    <t>Returnees (Ind)</t>
  </si>
  <si>
    <t>IDPs (Ind)</t>
  </si>
  <si>
    <t>TCN (Ind)</t>
  </si>
  <si>
    <t>Zone d'origine des personnes deplacees internes</t>
  </si>
  <si>
    <t>TRUE</t>
  </si>
  <si>
    <t>Origine / Population</t>
  </si>
  <si>
    <t># menages</t>
  </si>
  <si>
    <t># Individus</t>
  </si>
  <si>
    <t>% Individus</t>
  </si>
  <si>
    <t>FALSE</t>
  </si>
  <si>
    <t>Meme region, Autre Departement</t>
  </si>
  <si>
    <t>Meme Departement, Autre Sous-Prefecture</t>
  </si>
  <si>
    <t>Meme Sous-Prefecture</t>
  </si>
  <si>
    <t>Individus</t>
  </si>
  <si>
    <t>Zone d'origine</t>
  </si>
  <si>
    <t>Zone de residence actuelle</t>
  </si>
  <si>
    <t>Zone d'origine des retournes</t>
  </si>
  <si>
    <t>Zone d'origine des TCN</t>
  </si>
  <si>
    <t>Retournes</t>
  </si>
  <si>
    <t>Households (#)</t>
  </si>
  <si>
    <t>Individuals (#)</t>
  </si>
  <si>
    <t>Individus (%)</t>
  </si>
  <si>
    <t>Ressortissants de Pays Tiers</t>
  </si>
  <si>
    <t>Chad</t>
  </si>
  <si>
    <t>c3_tcn/c3a_hh</t>
  </si>
  <si>
    <t>c3_tcn/c3b_ind</t>
  </si>
  <si>
    <t>note_c3_tcn/c3c0_pays_code</t>
  </si>
  <si>
    <t>note_c3_tcn/c3c0_pays_name</t>
  </si>
  <si>
    <t>note_c3_tcn/c3c_region_code</t>
  </si>
  <si>
    <t>note_c3_tcn/c3c_region_name</t>
  </si>
  <si>
    <t>note_c3_tcn/c3d_dept_code</t>
  </si>
  <si>
    <t>note_c3_tcn/c3d_dept_name</t>
  </si>
  <si>
    <t>note_c3_tcn/c3c0_pays_O</t>
  </si>
  <si>
    <t>note_c3_tcn/c3c_region_O</t>
  </si>
  <si>
    <t>note_c3_tcn/c3d_dept_O</t>
  </si>
  <si>
    <t>note_c3_tcn/c3g_hh</t>
  </si>
  <si>
    <t>note_c3_tcn/c3h_ind</t>
  </si>
  <si>
    <t>note_c3_tcn/C3i_date_arrivee</t>
  </si>
  <si>
    <t>Sum of c3_tcn/c3a_hh</t>
  </si>
  <si>
    <t>Sum of c3_tcn/c3b_ind</t>
  </si>
  <si>
    <t>Type d'abris</t>
  </si>
  <si>
    <t>Type d'abris / Population</t>
  </si>
  <si>
    <t>Paille / Tole</t>
  </si>
  <si>
    <t>Bache</t>
  </si>
  <si>
    <t>En Dur</t>
  </si>
  <si>
    <t>Sans Abris</t>
  </si>
  <si>
    <t>% Households</t>
  </si>
  <si>
    <t># Households</t>
  </si>
  <si>
    <t>Type de sites</t>
  </si>
  <si>
    <t>Type</t>
  </si>
  <si>
    <t># site</t>
  </si>
  <si>
    <t>% site</t>
  </si>
  <si>
    <t>Camp / Site</t>
  </si>
  <si>
    <t>Familles d’accueil</t>
  </si>
  <si>
    <t>Count of A_InfoG/a7_type_site</t>
  </si>
  <si>
    <t>Environnement du site</t>
  </si>
  <si>
    <t>Milieu rural proche d’une ville</t>
  </si>
  <si>
    <t>Organisation de gestion du site</t>
  </si>
  <si>
    <t>Armée</t>
  </si>
  <si>
    <t>Relations avec les communautes hotes</t>
  </si>
  <si>
    <t>Sites</t>
  </si>
  <si>
    <t>IDP households</t>
  </si>
  <si>
    <t>Returnee households</t>
  </si>
  <si>
    <t>TCN households</t>
  </si>
  <si>
    <t>Moyenne de tous les déplacés</t>
  </si>
  <si>
    <r>
      <t>R</t>
    </r>
    <r>
      <rPr>
        <b/>
        <sz val="11"/>
        <color theme="3"/>
        <rFont val="Calibri"/>
        <family val="2"/>
      </rPr>
      <t>éparition des populations déplacées par t</t>
    </r>
    <r>
      <rPr>
        <b/>
        <sz val="11"/>
        <color theme="3"/>
        <rFont val="Calibri"/>
        <family val="2"/>
        <scheme val="minor"/>
      </rPr>
      <t>ype de sites (# hh)</t>
    </r>
  </si>
  <si>
    <r>
      <t>R</t>
    </r>
    <r>
      <rPr>
        <b/>
        <sz val="11"/>
        <color theme="3"/>
        <rFont val="Calibri"/>
        <family val="2"/>
      </rPr>
      <t>éparition des populations déplacées par t</t>
    </r>
    <r>
      <rPr>
        <b/>
        <sz val="11"/>
        <color theme="3"/>
        <rFont val="Calibri"/>
        <family val="2"/>
        <scheme val="minor"/>
      </rPr>
      <t>ype de sites (% hh)</t>
    </r>
  </si>
  <si>
    <r>
      <t>R</t>
    </r>
    <r>
      <rPr>
        <b/>
        <sz val="11"/>
        <color theme="3"/>
        <rFont val="Calibri"/>
        <family val="2"/>
      </rPr>
      <t>éparition des populations déplacées par t</t>
    </r>
    <r>
      <rPr>
        <b/>
        <sz val="11"/>
        <color theme="3"/>
        <rFont val="Calibri"/>
        <family val="2"/>
        <scheme val="minor"/>
      </rPr>
      <t>ype de sites (# hh &amp; ind)</t>
    </r>
  </si>
  <si>
    <t>Count of A_InfoG/a5_env_site</t>
  </si>
  <si>
    <t>Autorités locales</t>
  </si>
  <si>
    <t>Count of A_InfoG/a8_orga_gestion</t>
  </si>
  <si>
    <t>Autorités Locales</t>
  </si>
  <si>
    <t>Count of c2_relation</t>
  </si>
  <si>
    <t>Type d'assistance recu (sites)</t>
  </si>
  <si>
    <t>Type d'assistance</t>
  </si>
  <si>
    <t>Assistance recue</t>
  </si>
  <si>
    <t>Assistance non recue</t>
  </si>
  <si>
    <t>% sites assistes</t>
  </si>
  <si>
    <t>Soutien Psychosocial</t>
  </si>
  <si>
    <t>Matériaux/ outils pour construire l’abri</t>
  </si>
  <si>
    <t>Matériaux pour lancer des activités économiques</t>
  </si>
  <si>
    <t>Education</t>
  </si>
  <si>
    <t>Santé</t>
  </si>
  <si>
    <t>Eau, Hygiène et Assainissement</t>
  </si>
  <si>
    <t>Bâches</t>
  </si>
  <si>
    <t>Articles non alimentaires</t>
  </si>
  <si>
    <t>Vivres</t>
  </si>
  <si>
    <t>Cash</t>
  </si>
  <si>
    <t>PROTECTION</t>
  </si>
  <si>
    <t>Vulnerabilites identifiees</t>
  </si>
  <si>
    <t>Raisons de non possession de documents d'identite</t>
  </si>
  <si>
    <t>Securite dans le site</t>
  </si>
  <si>
    <t>Sentiment de securite</t>
  </si>
  <si>
    <t>Femmes</t>
  </si>
  <si>
    <t>Hommes</t>
  </si>
  <si>
    <t>Enfants</t>
  </si>
  <si>
    <t>Documents d'identite (majorite par site)</t>
  </si>
  <si>
    <t>Count of e16_doc_id</t>
  </si>
  <si>
    <t>Count of e16_doc_id_non</t>
  </si>
  <si>
    <t>WASH</t>
  </si>
  <si>
    <t>Disponibilite des sources d'eau</t>
  </si>
  <si>
    <t># sites - Oui</t>
  </si>
  <si>
    <t># sites - Non</t>
  </si>
  <si>
    <t># sources fontionnelles</t>
  </si>
  <si>
    <t>Average per site</t>
  </si>
  <si>
    <t>camion_citerne</t>
  </si>
  <si>
    <t>eau_robinet</t>
  </si>
  <si>
    <t>vendeur_eau</t>
  </si>
  <si>
    <t>Nombre de sources d'eau</t>
  </si>
  <si>
    <t>Nombre de sources d'eau - Fonctionnels / non focntionnels</t>
  </si>
  <si>
    <t>Source</t>
  </si>
  <si>
    <t>Fonctionnel</t>
  </si>
  <si>
    <t>Non Fonctionnel</t>
  </si>
  <si>
    <t>Forage_f</t>
  </si>
  <si>
    <t>Forage</t>
  </si>
  <si>
    <t>Forage_nf</t>
  </si>
  <si>
    <t>Pompe Manuelle</t>
  </si>
  <si>
    <t>Pompe_manuelle_f</t>
  </si>
  <si>
    <t>Puits Ameliores</t>
  </si>
  <si>
    <t>Pompe_manuelle_nf</t>
  </si>
  <si>
    <t>Bladder</t>
  </si>
  <si>
    <t>Puits_ameliore_f</t>
  </si>
  <si>
    <t>Eau de surface</t>
  </si>
  <si>
    <t>Puits_ameliore_nf</t>
  </si>
  <si>
    <t>Vendeur d'eau</t>
  </si>
  <si>
    <t>bladder_f</t>
  </si>
  <si>
    <t>Camion d'eau</t>
  </si>
  <si>
    <t>bladder_nf</t>
  </si>
  <si>
    <t>Robinet</t>
  </si>
  <si>
    <t>eau_surface_f</t>
  </si>
  <si>
    <t>eau_surface_nf</t>
  </si>
  <si>
    <t>vendeur_eau_f</t>
  </si>
  <si>
    <t>vendeur_eau_nf</t>
  </si>
  <si>
    <t>camion_f</t>
  </si>
  <si>
    <t>camion_nf</t>
  </si>
  <si>
    <t>robinet_f</t>
  </si>
  <si>
    <t>robinet_nf</t>
  </si>
  <si>
    <t>Distance des points d'eau</t>
  </si>
  <si>
    <t>Count of WASH/eau/f3_distance_acces_eau</t>
  </si>
  <si>
    <t>Problemes d'eau</t>
  </si>
  <si>
    <t>Gout</t>
  </si>
  <si>
    <t>Count of WASH/f5_latrines</t>
  </si>
  <si>
    <t>Distance des latrines</t>
  </si>
  <si>
    <t>Disponibilite et nombre des douches</t>
  </si>
  <si>
    <t>Acces aux equipements WASH pour les personnes vulnerables</t>
  </si>
  <si>
    <t>Count of WASH/f11_acces_vuln_eau</t>
  </si>
  <si>
    <t>Risques d'acces aux equipements WASH pour les personnes vulnerables</t>
  </si>
  <si>
    <t>Risque / # lieux</t>
  </si>
  <si>
    <t>Arrestations</t>
  </si>
  <si>
    <t>Enlevements</t>
  </si>
  <si>
    <t>Harcelement / Discrimination</t>
  </si>
  <si>
    <t>Violence Sexuelle</t>
  </si>
  <si>
    <t>Autres risques</t>
  </si>
  <si>
    <t>Count of WASH/f12b_autre_risque</t>
  </si>
  <si>
    <t>EDUCATION</t>
  </si>
  <si>
    <t>Enfants allant a l'ecole</t>
  </si>
  <si>
    <t>Raisons empechant les enfants d'aller a l'ecole</t>
  </si>
  <si>
    <t>Raison</t>
  </si>
  <si>
    <t>Autre:</t>
  </si>
  <si>
    <t>Distance de l'ecole</t>
  </si>
  <si>
    <t>Count of G_Education/g1_École</t>
  </si>
  <si>
    <t>Count of G_Education/g3_info_École/g4_distance_École</t>
  </si>
  <si>
    <t>Count of G_Education/g2_raison_non</t>
  </si>
  <si>
    <t>Raisons empechant les enfants d'aller a l'ecole (# &amp; %)</t>
  </si>
  <si>
    <t># Sites</t>
  </si>
  <si>
    <t>% Sites</t>
  </si>
  <si>
    <t>SANTE</t>
  </si>
  <si>
    <t>Acces aux services medicaux</t>
  </si>
  <si>
    <r>
      <t>Centre de sant</t>
    </r>
    <r>
      <rPr>
        <sz val="11"/>
        <color theme="1"/>
        <rFont val="Calibri"/>
        <family val="2"/>
      </rPr>
      <t>é</t>
    </r>
  </si>
  <si>
    <t>Count of serv_o_n</t>
  </si>
  <si>
    <t>Hopital</t>
  </si>
  <si>
    <t>Type de service / # lieux</t>
  </si>
  <si>
    <t>centre_sante</t>
  </si>
  <si>
    <t>clinique_mobile</t>
  </si>
  <si>
    <t>clinique_privee</t>
  </si>
  <si>
    <t>hopital</t>
  </si>
  <si>
    <t>autre</t>
  </si>
  <si>
    <t>Maladies principales</t>
  </si>
  <si>
    <t>Localisation et distance des services medicaux</t>
  </si>
  <si>
    <t>Maladies</t>
  </si>
  <si>
    <t>Oui %</t>
  </si>
  <si>
    <t>Count of H_Sante/h_service_medic/h3_proche_distance</t>
  </si>
  <si>
    <t xml:space="preserve">Type de service </t>
  </si>
  <si>
    <t>Clinique privée</t>
  </si>
  <si>
    <t># Services</t>
  </si>
  <si>
    <t>% Services</t>
  </si>
  <si>
    <t>Type de services medicaux diponibles (# &amp; %)</t>
  </si>
  <si>
    <t>Type de services medicaux diponibles (#)</t>
  </si>
  <si>
    <t>SECURITE ALIMENTAIRE</t>
  </si>
  <si>
    <t>Emprunt</t>
  </si>
  <si>
    <t>Acces a la terre cultivable pour les Personnes Deplacees Internes</t>
  </si>
  <si>
    <t>Count of J_SecuAlim/i2_idp_acces_terre</t>
  </si>
  <si>
    <t>Accès donné par les autorités locales / notables des communautés</t>
  </si>
  <si>
    <t>Terre des ancêtres</t>
  </si>
  <si>
    <t>Utilisation des terres sans autorisation</t>
  </si>
  <si>
    <t>Acces a un marche</t>
  </si>
  <si>
    <t>Count of J_SecuAlim/i3_acces_marche</t>
  </si>
  <si>
    <t>Disponibilite des biens de premiere necessite sur le marche</t>
  </si>
  <si>
    <t>Count of J_SecuAlim/i4_marche_dispo/i4c_biens_1e_necessite</t>
  </si>
  <si>
    <t>Count of J_SecuAlim/i4_marche_dispo/i4b_distance_marche</t>
  </si>
  <si>
    <t>Count of J_SecuAlim/i2_a_terr_tension</t>
  </si>
  <si>
    <t>Distance du marche</t>
  </si>
  <si>
    <t>idp_acces_terre (%)</t>
  </si>
  <si>
    <t>Si exploitation de la terre sans autorisation, est-ce que cela cree des tensions?</t>
  </si>
  <si>
    <t>Troc</t>
  </si>
  <si>
    <t>Oui (#)</t>
  </si>
  <si>
    <t>Oui (%)</t>
  </si>
  <si>
    <t>Dons des communautés hotes</t>
  </si>
  <si>
    <t>Assistance humanitaire</t>
  </si>
  <si>
    <t>Sources principales de nouriture (plusieurs réponses par site)</t>
  </si>
  <si>
    <t>nb_latrines_collec</t>
  </si>
  <si>
    <t>nb_latrines_privees</t>
  </si>
  <si>
    <t>Sum of nb_latrines_collec</t>
  </si>
  <si>
    <t>Sum of nb_latrines_privees</t>
  </si>
  <si>
    <t># individus</t>
  </si>
  <si>
    <t>% individus</t>
  </si>
  <si>
    <t>% sites</t>
  </si>
  <si>
    <t>Count of WASH/latrines/f9_distance_lat</t>
  </si>
  <si>
    <t>Total Latrines (#)</t>
  </si>
  <si>
    <t>Total Latrines (%)</t>
  </si>
  <si>
    <t>nb_douches_colec</t>
  </si>
  <si>
    <t>nb_douches_priv</t>
  </si>
  <si>
    <t>Disponibilite des latrines</t>
  </si>
  <si>
    <t>Etat et nombre des latrines (par type et nombre de personnes)</t>
  </si>
  <si>
    <t>Sum of nb_douches_colec</t>
  </si>
  <si>
    <t>Sum of nb_douches_priv</t>
  </si>
  <si>
    <t>Count of WASH/f10_douch_</t>
  </si>
  <si>
    <t>Nombre de douches (par type et nombre de personnes</t>
  </si>
  <si>
    <t>Sum of note_c3_tcn/c3h_ind</t>
  </si>
  <si>
    <t>Total douches</t>
  </si>
  <si>
    <t>Total individus</t>
  </si>
  <si>
    <t>Ratio (# personnes par douche)</t>
  </si>
  <si>
    <t>femmes_enceintes</t>
  </si>
  <si>
    <t>femmes_allaitantes</t>
  </si>
  <si>
    <t>handicap_mental</t>
  </si>
  <si>
    <t>handicap_physique</t>
  </si>
  <si>
    <t>handicap_sensoriel</t>
  </si>
  <si>
    <t>maladie_chronique</t>
  </si>
  <si>
    <t>enfants_separes</t>
  </si>
  <si>
    <t>mineurs_na</t>
  </si>
  <si>
    <t>orphelins</t>
  </si>
  <si>
    <t>monoparental_femme</t>
  </si>
  <si>
    <t>monoparental_homme</t>
  </si>
  <si>
    <t>monoparental_enfant</t>
  </si>
  <si>
    <t>personnes_agees</t>
  </si>
  <si>
    <t>paille_tole</t>
  </si>
  <si>
    <t>bache</t>
  </si>
  <si>
    <t>dur</t>
  </si>
  <si>
    <t>sans_abris</t>
  </si>
  <si>
    <t>Maux aux reins dûs à la qualité de l'eau</t>
  </si>
  <si>
    <t>Récente attaque de Boko Haram</t>
  </si>
  <si>
    <t>#loc +name +site</t>
  </si>
  <si>
    <t>#date +start</t>
  </si>
  <si>
    <t>#date +end</t>
  </si>
  <si>
    <t>#date +approved</t>
  </si>
  <si>
    <t>#adm2 +code</t>
  </si>
  <si>
    <t>#adm1 +code</t>
  </si>
  <si>
    <t>#adm1 +name</t>
  </si>
  <si>
    <t>#adm2 +name</t>
  </si>
  <si>
    <t>#adm3 +code</t>
  </si>
  <si>
    <t>#adm3 +name</t>
  </si>
  <si>
    <t>#loc +name +village</t>
  </si>
  <si>
    <t>#geo +lat</t>
  </si>
  <si>
    <t>#geo +lon</t>
  </si>
  <si>
    <t>#geo +elevation</t>
  </si>
  <si>
    <t>#geo +coord</t>
  </si>
  <si>
    <t>#loc +site +type</t>
  </si>
  <si>
    <t>#indicator +phoneprovider</t>
  </si>
  <si>
    <t>#indicator +infected +type</t>
  </si>
  <si>
    <t>#population +displaced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</si>
</sst>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_);_(* \(#,##0.00\);_(* &quot;-&quot;??_);_(@_)"/>
    <numFmt numFmtId="164" formatCode="yyyy\-mm\-dd"/>
    <numFmt numFmtId="165" formatCode="#,##0.0"/>
    <numFmt numFmtId="166" formatCode="0.0%"/>
  </numFmts>
  <fonts count="20" x14ac:knownFonts="1">
    <font>
      <sz val="11"/>
      <color theme="1"/>
      <name val="Calibri"/>
      <family val="2"/>
      <scheme val="minor"/>
    </font>
    <font>
      <sz val="1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name val="Calibri"/>
      <family val="2"/>
    </font>
    <font>
      <b/>
      <sz val="14"/>
      <color theme="3"/>
      <name val="Calibri"/>
      <family val="2"/>
      <scheme val="minor"/>
    </font>
    <font>
      <b/>
      <u/>
      <sz val="14"/>
      <color theme="3"/>
      <name val="Calibri"/>
      <family val="2"/>
      <scheme val="minor"/>
    </font>
    <font>
      <sz val="11"/>
      <color theme="1" tint="4.9989318521683403E-2"/>
      <name val="Calibri"/>
      <family val="2"/>
      <scheme val="minor"/>
    </font>
    <font>
      <b/>
      <sz val="11"/>
      <color theme="3"/>
      <name val="Calibri"/>
      <family val="2"/>
      <scheme val="minor"/>
    </font>
    <font>
      <sz val="11"/>
      <color theme="0"/>
      <name val="Calibri"/>
      <family val="2"/>
      <scheme val="minor"/>
    </font>
    <font>
      <sz val="11"/>
      <color rgb="FFFF0000"/>
      <name val="Calibri"/>
      <family val="2"/>
      <scheme val="minor"/>
    </font>
    <font>
      <b/>
      <sz val="11"/>
      <color theme="3"/>
      <name val="Calibri"/>
      <family val="2"/>
    </font>
    <font>
      <b/>
      <sz val="14"/>
      <color rgb="FF0070C0"/>
      <name val="Calibri"/>
      <family val="2"/>
      <scheme val="minor"/>
    </font>
    <font>
      <b/>
      <sz val="11"/>
      <color rgb="FF000000"/>
      <name val="Calibri"/>
      <family val="2"/>
      <scheme val="minor"/>
    </font>
    <font>
      <sz val="11"/>
      <color rgb="FFFFFFFF"/>
      <name val="Calibri"/>
      <family val="2"/>
      <scheme val="minor"/>
    </font>
    <font>
      <sz val="11"/>
      <color rgb="FF000000"/>
      <name val="Calibri"/>
      <family val="2"/>
      <scheme val="minor"/>
    </font>
    <font>
      <b/>
      <sz val="11"/>
      <name val="Calibri"/>
      <family val="2"/>
      <scheme val="minor"/>
    </font>
    <font>
      <sz val="11"/>
      <color theme="1"/>
      <name val="Calibri"/>
      <family val="2"/>
    </font>
    <font>
      <sz val="10"/>
      <color theme="1"/>
      <name val="Arial"/>
      <family val="2"/>
    </font>
  </fonts>
  <fills count="12">
    <fill>
      <patternFill patternType="none"/>
    </fill>
    <fill>
      <patternFill patternType="gray125"/>
    </fill>
    <fill>
      <patternFill patternType="solid">
        <fgColor rgb="FFFFFF00"/>
        <bgColor indexed="64"/>
      </patternFill>
    </fill>
    <fill>
      <patternFill patternType="solid">
        <fgColor rgb="FF0070C0"/>
        <bgColor indexed="64"/>
      </patternFill>
    </fill>
    <fill>
      <patternFill patternType="solid">
        <fgColor rgb="FF0039A6"/>
        <bgColor indexed="64"/>
      </patternFill>
    </fill>
    <fill>
      <patternFill patternType="solid">
        <fgColor theme="3"/>
        <bgColor indexed="64"/>
      </patternFill>
    </fill>
    <fill>
      <patternFill patternType="solid">
        <fgColor theme="4" tint="0.79998168889431442"/>
        <bgColor theme="4" tint="0.79998168889431442"/>
      </patternFill>
    </fill>
    <fill>
      <patternFill patternType="solid">
        <fgColor theme="0" tint="-0.34998626667073579"/>
        <bgColor indexed="64"/>
      </patternFill>
    </fill>
    <fill>
      <patternFill patternType="solid">
        <fgColor theme="4"/>
        <bgColor indexed="64"/>
      </patternFill>
    </fill>
    <fill>
      <patternFill patternType="solid">
        <fgColor rgb="FF5B9BD5"/>
        <bgColor indexed="64"/>
      </patternFill>
    </fill>
    <fill>
      <patternFill patternType="solid">
        <fgColor rgb="FFDEEAF6"/>
        <bgColor indexed="64"/>
      </patternFill>
    </fill>
    <fill>
      <patternFill patternType="solid">
        <fgColor rgb="FFFFFFCC"/>
      </patternFill>
    </fill>
  </fills>
  <borders count="62">
    <border>
      <left/>
      <right/>
      <top/>
      <bottom/>
      <diagonal/>
    </border>
    <border>
      <left/>
      <right style="thin">
        <color rgb="FF05058D"/>
      </right>
      <top/>
      <bottom style="thin">
        <color rgb="FF05058D"/>
      </bottom>
      <diagonal/>
    </border>
    <border>
      <left style="thin">
        <color rgb="FF05058D"/>
      </left>
      <right style="thin">
        <color rgb="FF05058D"/>
      </right>
      <top/>
      <bottom style="thin">
        <color rgb="FF05058D"/>
      </bottom>
      <diagonal/>
    </border>
    <border>
      <left style="thin">
        <color rgb="FF05058D"/>
      </left>
      <right/>
      <top/>
      <bottom style="thin">
        <color rgb="FF05058D"/>
      </bottom>
      <diagonal/>
    </border>
    <border>
      <left style="thin">
        <color rgb="FF05058D"/>
      </left>
      <right style="thin">
        <color rgb="FF05058D"/>
      </right>
      <top style="thin">
        <color rgb="FF05058D"/>
      </top>
      <bottom style="thin">
        <color rgb="FF05058D"/>
      </bottom>
      <diagonal/>
    </border>
    <border>
      <left style="thin">
        <color indexed="64"/>
      </left>
      <right style="thin">
        <color indexed="64"/>
      </right>
      <top style="thin">
        <color indexed="64"/>
      </top>
      <bottom style="thin">
        <color indexed="64"/>
      </bottom>
      <diagonal/>
    </border>
    <border>
      <left style="thin">
        <color rgb="FF05058D"/>
      </left>
      <right style="thin">
        <color rgb="FF05058D"/>
      </right>
      <top style="thin">
        <color rgb="FF05058D"/>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thin">
        <color theme="0"/>
      </bottom>
      <diagonal/>
    </border>
    <border>
      <left/>
      <right style="thin">
        <color indexed="64"/>
      </right>
      <top style="thin">
        <color indexed="64"/>
      </top>
      <bottom style="thin">
        <color indexed="64"/>
      </bottom>
      <diagonal/>
    </border>
    <border>
      <left/>
      <right/>
      <top style="thin">
        <color theme="0"/>
      </top>
      <bottom style="thin">
        <color theme="0"/>
      </bottom>
      <diagonal/>
    </border>
    <border>
      <left/>
      <right/>
      <top style="thin">
        <color theme="0"/>
      </top>
      <bottom/>
      <diagonal/>
    </border>
    <border>
      <left style="thick">
        <color rgb="FF0070C0"/>
      </left>
      <right/>
      <top style="thick">
        <color rgb="FF0070C0"/>
      </top>
      <bottom/>
      <diagonal/>
    </border>
    <border>
      <left/>
      <right/>
      <top style="thick">
        <color rgb="FF0070C0"/>
      </top>
      <bottom/>
      <diagonal/>
    </border>
    <border>
      <left/>
      <right style="thick">
        <color rgb="FF0070C0"/>
      </right>
      <top style="thick">
        <color rgb="FF0070C0"/>
      </top>
      <bottom/>
      <diagonal/>
    </border>
    <border>
      <left style="thick">
        <color rgb="FF0070C0"/>
      </left>
      <right/>
      <top/>
      <bottom/>
      <diagonal/>
    </border>
    <border>
      <left/>
      <right style="thick">
        <color rgb="FF0070C0"/>
      </right>
      <top/>
      <bottom/>
      <diagonal/>
    </border>
    <border>
      <left style="thin">
        <color theme="0"/>
      </left>
      <right style="thin">
        <color indexed="64"/>
      </right>
      <top/>
      <bottom style="thin">
        <color theme="0"/>
      </bottom>
      <diagonal/>
    </border>
    <border>
      <left style="thin">
        <color theme="0"/>
      </left>
      <right style="thin">
        <color theme="0"/>
      </right>
      <top style="thin">
        <color theme="0"/>
      </top>
      <bottom style="thin">
        <color theme="0"/>
      </bottom>
      <diagonal/>
    </border>
    <border>
      <left style="thick">
        <color rgb="FF0070C0"/>
      </left>
      <right/>
      <top/>
      <bottom style="thick">
        <color rgb="FF0070C0"/>
      </bottom>
      <diagonal/>
    </border>
    <border>
      <left/>
      <right/>
      <top/>
      <bottom style="thick">
        <color rgb="FF0070C0"/>
      </bottom>
      <diagonal/>
    </border>
    <border>
      <left/>
      <right style="thick">
        <color rgb="FF0070C0"/>
      </right>
      <top/>
      <bottom style="thick">
        <color rgb="FF0070C0"/>
      </bottom>
      <diagonal/>
    </border>
    <border>
      <left style="medium">
        <color rgb="FF0070C0"/>
      </left>
      <right/>
      <top style="medium">
        <color rgb="FF0070C0"/>
      </top>
      <bottom/>
      <diagonal/>
    </border>
    <border>
      <left/>
      <right/>
      <top style="medium">
        <color rgb="FF0070C0"/>
      </top>
      <bottom/>
      <diagonal/>
    </border>
    <border>
      <left/>
      <right style="medium">
        <color rgb="FF0070C0"/>
      </right>
      <top style="medium">
        <color rgb="FF0070C0"/>
      </top>
      <bottom/>
      <diagonal/>
    </border>
    <border>
      <left style="medium">
        <color rgb="FF0070C0"/>
      </left>
      <right/>
      <top/>
      <bottom/>
      <diagonal/>
    </border>
    <border>
      <left/>
      <right style="medium">
        <color rgb="FF0070C0"/>
      </right>
      <top/>
      <bottom/>
      <diagonal/>
    </border>
    <border>
      <left style="medium">
        <color rgb="FF0070C0"/>
      </left>
      <right style="medium">
        <color rgb="FF0070C0"/>
      </right>
      <top style="medium">
        <color rgb="FF0070C0"/>
      </top>
      <bottom style="medium">
        <color rgb="FF0070C0"/>
      </bottom>
      <diagonal/>
    </border>
    <border>
      <left style="medium">
        <color rgb="FF0070C0"/>
      </left>
      <right style="medium">
        <color rgb="FF0070C0"/>
      </right>
      <top style="medium">
        <color rgb="FF0070C0"/>
      </top>
      <bottom/>
      <diagonal/>
    </border>
    <border>
      <left style="medium">
        <color rgb="FF0070C0"/>
      </left>
      <right style="medium">
        <color rgb="FF0070C0"/>
      </right>
      <top/>
      <bottom/>
      <diagonal/>
    </border>
    <border>
      <left style="medium">
        <color rgb="FF0070C0"/>
      </left>
      <right style="medium">
        <color rgb="FF0070C0"/>
      </right>
      <top/>
      <bottom style="medium">
        <color rgb="FF0070C0"/>
      </bottom>
      <diagonal/>
    </border>
    <border>
      <left style="medium">
        <color rgb="FF0070C0"/>
      </left>
      <right/>
      <top/>
      <bottom style="medium">
        <color rgb="FF0070C0"/>
      </bottom>
      <diagonal/>
    </border>
    <border>
      <left/>
      <right/>
      <top/>
      <bottom style="medium">
        <color rgb="FF0070C0"/>
      </bottom>
      <diagonal/>
    </border>
    <border>
      <left/>
      <right style="medium">
        <color rgb="FF0070C0"/>
      </right>
      <top/>
      <bottom style="medium">
        <color rgb="FF0070C0"/>
      </bottom>
      <diagonal/>
    </border>
    <border>
      <left style="medium">
        <color rgb="FF0070C0"/>
      </left>
      <right/>
      <top style="thin">
        <color theme="4" tint="0.39997558519241921"/>
      </top>
      <bottom style="medium">
        <color rgb="FF0070C0"/>
      </bottom>
      <diagonal/>
    </border>
    <border>
      <left/>
      <right/>
      <top style="thin">
        <color theme="4" tint="0.39997558519241921"/>
      </top>
      <bottom style="medium">
        <color rgb="FF0070C0"/>
      </bottom>
      <diagonal/>
    </border>
    <border>
      <left/>
      <right style="medium">
        <color rgb="FF0070C0"/>
      </right>
      <top style="thin">
        <color theme="4" tint="0.39997558519241921"/>
      </top>
      <bottom style="medium">
        <color rgb="FF0070C0"/>
      </bottom>
      <diagonal/>
    </border>
    <border>
      <left style="medium">
        <color rgb="FF0070C0"/>
      </left>
      <right/>
      <top style="medium">
        <color rgb="FF0070C0"/>
      </top>
      <bottom style="thin">
        <color theme="4" tint="0.39997558519241921"/>
      </bottom>
      <diagonal/>
    </border>
    <border>
      <left/>
      <right/>
      <top style="medium">
        <color rgb="FF0070C0"/>
      </top>
      <bottom style="thin">
        <color theme="4" tint="0.39997558519241921"/>
      </bottom>
      <diagonal/>
    </border>
    <border>
      <left/>
      <right style="medium">
        <color rgb="FF0070C0"/>
      </right>
      <top style="medium">
        <color rgb="FF0070C0"/>
      </top>
      <bottom style="thin">
        <color theme="4" tint="0.39997558519241921"/>
      </bottom>
      <diagonal/>
    </border>
    <border>
      <left style="medium">
        <color rgb="FF0070C0"/>
      </left>
      <right/>
      <top style="medium">
        <color rgb="FF0070C0"/>
      </top>
      <bottom style="medium">
        <color rgb="FF0070C0"/>
      </bottom>
      <diagonal/>
    </border>
    <border>
      <left/>
      <right style="medium">
        <color rgb="FF0070C0"/>
      </right>
      <top style="medium">
        <color rgb="FF0070C0"/>
      </top>
      <bottom style="medium">
        <color rgb="FF0070C0"/>
      </bottom>
      <diagonal/>
    </border>
    <border>
      <left/>
      <right/>
      <top style="medium">
        <color rgb="FF0070C0"/>
      </top>
      <bottom style="medium">
        <color rgb="FF0070C0"/>
      </bottom>
      <diagonal/>
    </border>
    <border>
      <left/>
      <right style="thin">
        <color theme="0"/>
      </right>
      <top/>
      <bottom style="thin">
        <color theme="0"/>
      </bottom>
      <diagonal/>
    </border>
    <border>
      <left style="thin">
        <color theme="0"/>
      </left>
      <right style="thin">
        <color theme="0"/>
      </right>
      <top/>
      <bottom style="thin">
        <color theme="0"/>
      </bottom>
      <diagonal/>
    </border>
    <border>
      <left style="thin">
        <color theme="0"/>
      </left>
      <right/>
      <top/>
      <bottom style="thin">
        <color theme="0"/>
      </bottom>
      <diagonal/>
    </border>
    <border>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style="thin">
        <color theme="0"/>
      </top>
      <bottom/>
      <diagonal/>
    </border>
    <border>
      <left style="medium">
        <color rgb="FF0070C0"/>
      </left>
      <right style="medium">
        <color rgb="FF0070C0"/>
      </right>
      <top style="thin">
        <color theme="4" tint="0.39997558519241921"/>
      </top>
      <bottom style="medium">
        <color rgb="FF0070C0"/>
      </bottom>
      <diagonal/>
    </border>
    <border>
      <left/>
      <right style="medium">
        <color indexed="64"/>
      </right>
      <top/>
      <bottom/>
      <diagonal/>
    </border>
    <border>
      <left style="medium">
        <color rgb="FF5B9BD5"/>
      </left>
      <right/>
      <top style="medium">
        <color rgb="FF5B9BD5"/>
      </top>
      <bottom style="medium">
        <color rgb="FF5B9BD5"/>
      </bottom>
      <diagonal/>
    </border>
    <border>
      <left style="medium">
        <color rgb="FF9CC2E5"/>
      </left>
      <right/>
      <top style="medium">
        <color rgb="FF5B9BD5"/>
      </top>
      <bottom style="medium">
        <color rgb="FF9CC2E5"/>
      </bottom>
      <diagonal/>
    </border>
    <border>
      <left/>
      <right style="medium">
        <color rgb="FF9CC2E5"/>
      </right>
      <top style="medium">
        <color rgb="FF5B9BD5"/>
      </top>
      <bottom style="medium">
        <color rgb="FF9CC2E5"/>
      </bottom>
      <diagonal/>
    </border>
    <border>
      <left/>
      <right style="medium">
        <color rgb="FF9CC2E5"/>
      </right>
      <top/>
      <bottom style="medium">
        <color rgb="FF9CC2E5"/>
      </bottom>
      <diagonal/>
    </border>
    <border>
      <left/>
      <right/>
      <top/>
      <bottom style="medium">
        <color rgb="FF5B9BD5"/>
      </bottom>
      <diagonal/>
    </border>
    <border>
      <left/>
      <right/>
      <top style="medium">
        <color rgb="FF9CC2E5"/>
      </top>
      <bottom style="medium">
        <color rgb="FF5B9BD5"/>
      </bottom>
      <diagonal/>
    </border>
    <border>
      <left style="thin">
        <color theme="0"/>
      </left>
      <right style="thin">
        <color indexed="64"/>
      </right>
      <top/>
      <bottom/>
      <diagonal/>
    </border>
    <border>
      <left style="thin">
        <color rgb="FFB2B2B2"/>
      </left>
      <right style="thin">
        <color rgb="FFB2B2B2"/>
      </right>
      <top style="thin">
        <color rgb="FFB2B2B2"/>
      </top>
      <bottom style="thin">
        <color rgb="FFB2B2B2"/>
      </bottom>
      <diagonal/>
    </border>
  </borders>
  <cellStyleXfs count="4">
    <xf numFmtId="0" fontId="0" fillId="0" borderId="0"/>
    <xf numFmtId="9" fontId="2" fillId="0" borderId="0" applyFont="0" applyFill="0" applyBorder="0" applyAlignment="0" applyProtection="0"/>
    <xf numFmtId="43" fontId="2" fillId="0" borderId="0" applyFont="0" applyFill="0" applyBorder="0" applyAlignment="0" applyProtection="0"/>
    <xf numFmtId="0" fontId="2" fillId="11" borderId="61" applyNumberFormat="0" applyFont="0" applyAlignment="0" applyProtection="0"/>
  </cellStyleXfs>
  <cellXfs count="192">
    <xf numFmtId="0" fontId="0" fillId="0" borderId="0" xfId="0"/>
    <xf numFmtId="0" fontId="1" fillId="0" borderId="0" xfId="0" applyFont="1" applyFill="1"/>
    <xf numFmtId="0" fontId="0" fillId="0" borderId="0" xfId="0" applyNumberFormat="1"/>
    <xf numFmtId="0" fontId="0" fillId="0" borderId="0" xfId="0" pivotButton="1"/>
    <xf numFmtId="0" fontId="0" fillId="0" borderId="0" xfId="0" applyAlignment="1">
      <alignment horizontal="left"/>
    </xf>
    <xf numFmtId="164" fontId="1" fillId="0" borderId="0" xfId="0" applyNumberFormat="1" applyFont="1" applyFill="1"/>
    <xf numFmtId="0" fontId="1" fillId="2" borderId="0" xfId="0" applyFont="1" applyFill="1"/>
    <xf numFmtId="3" fontId="1" fillId="0" borderId="0" xfId="0" applyNumberFormat="1" applyFont="1" applyFill="1"/>
    <xf numFmtId="3" fontId="1" fillId="0" borderId="0" xfId="0" applyNumberFormat="1" applyFont="1" applyFill="1" applyAlignment="1">
      <alignment horizontal="center"/>
    </xf>
    <xf numFmtId="0" fontId="3" fillId="3" borderId="0" xfId="0" applyFont="1" applyFill="1"/>
    <xf numFmtId="3" fontId="3" fillId="3" borderId="0" xfId="0" applyNumberFormat="1" applyFont="1" applyFill="1"/>
    <xf numFmtId="0" fontId="1" fillId="0" borderId="0" xfId="0" applyNumberFormat="1" applyFont="1" applyFill="1"/>
    <xf numFmtId="3" fontId="3" fillId="3" borderId="0" xfId="0" applyNumberFormat="1" applyFont="1" applyFill="1" applyAlignment="1">
      <alignment horizontal="center"/>
    </xf>
    <xf numFmtId="3" fontId="1" fillId="2" borderId="0" xfId="0" applyNumberFormat="1" applyFont="1" applyFill="1" applyAlignment="1">
      <alignment horizontal="center"/>
    </xf>
    <xf numFmtId="3" fontId="1" fillId="0" borderId="0" xfId="0" applyNumberFormat="1" applyFont="1" applyFill="1" applyAlignment="1">
      <alignment horizontal="right"/>
    </xf>
    <xf numFmtId="0" fontId="3" fillId="4" borderId="1" xfId="0" applyFont="1" applyFill="1" applyBorder="1" applyAlignment="1">
      <alignment vertical="center" wrapText="1"/>
    </xf>
    <xf numFmtId="0" fontId="3" fillId="4" borderId="2" xfId="0" applyFont="1" applyFill="1" applyBorder="1" applyAlignment="1">
      <alignment vertical="center"/>
    </xf>
    <xf numFmtId="0" fontId="3" fillId="4" borderId="2" xfId="0" applyFont="1" applyFill="1" applyBorder="1" applyAlignment="1">
      <alignment vertical="center" wrapText="1"/>
    </xf>
    <xf numFmtId="3" fontId="3" fillId="4" borderId="3" xfId="0" applyNumberFormat="1" applyFont="1" applyFill="1" applyBorder="1" applyAlignment="1">
      <alignment vertical="center" wrapText="1"/>
    </xf>
    <xf numFmtId="3" fontId="0" fillId="0" borderId="0" xfId="0" applyNumberFormat="1"/>
    <xf numFmtId="0" fontId="3" fillId="4" borderId="7" xfId="0" applyFont="1" applyFill="1" applyBorder="1" applyAlignment="1">
      <alignment horizontal="center" vertical="center"/>
    </xf>
    <xf numFmtId="0" fontId="0" fillId="0" borderId="4" xfId="0" applyBorder="1"/>
    <xf numFmtId="3" fontId="0" fillId="0" borderId="4" xfId="0" applyNumberFormat="1" applyBorder="1" applyAlignment="1">
      <alignment horizontal="right"/>
    </xf>
    <xf numFmtId="3" fontId="0" fillId="0" borderId="4" xfId="0" applyNumberFormat="1" applyBorder="1"/>
    <xf numFmtId="0" fontId="3" fillId="4" borderId="8" xfId="0" applyFont="1" applyFill="1" applyBorder="1" applyAlignment="1">
      <alignment horizontal="center" vertical="center"/>
    </xf>
    <xf numFmtId="3" fontId="3" fillId="4" borderId="8" xfId="0" applyNumberFormat="1" applyFont="1" applyFill="1" applyBorder="1" applyAlignment="1">
      <alignment horizontal="center" vertical="center"/>
    </xf>
    <xf numFmtId="0" fontId="3" fillId="4" borderId="9" xfId="0" applyFont="1" applyFill="1" applyBorder="1" applyAlignment="1">
      <alignment horizontal="center" vertical="center"/>
    </xf>
    <xf numFmtId="0" fontId="3" fillId="4" borderId="9" xfId="0" applyFont="1" applyFill="1" applyBorder="1" applyAlignment="1">
      <alignment horizontal="left" vertical="center"/>
    </xf>
    <xf numFmtId="3" fontId="4" fillId="0" borderId="10" xfId="0" applyNumberFormat="1" applyFont="1" applyBorder="1"/>
    <xf numFmtId="0" fontId="3" fillId="4" borderId="0" xfId="0" applyFont="1" applyFill="1" applyAlignment="1">
      <alignment horizontal="center" vertical="center"/>
    </xf>
    <xf numFmtId="0" fontId="3" fillId="4" borderId="11" xfId="0" applyFont="1" applyFill="1" applyBorder="1" applyAlignment="1">
      <alignment horizontal="left" vertical="center"/>
    </xf>
    <xf numFmtId="9" fontId="4" fillId="0" borderId="10" xfId="1" applyFont="1" applyBorder="1"/>
    <xf numFmtId="3" fontId="1" fillId="0" borderId="0" xfId="0" applyNumberFormat="1" applyFont="1"/>
    <xf numFmtId="165" fontId="4" fillId="0" borderId="10" xfId="0" applyNumberFormat="1" applyFont="1" applyBorder="1"/>
    <xf numFmtId="0" fontId="3" fillId="4" borderId="12" xfId="0" applyFont="1" applyFill="1" applyBorder="1" applyAlignment="1">
      <alignment horizontal="left" vertical="center"/>
    </xf>
    <xf numFmtId="9" fontId="4" fillId="0" borderId="5" xfId="1" applyFont="1" applyFill="1" applyBorder="1"/>
    <xf numFmtId="9" fontId="4" fillId="0" borderId="8" xfId="1" applyFont="1" applyBorder="1"/>
    <xf numFmtId="0" fontId="0" fillId="0" borderId="13" xfId="0" applyBorder="1"/>
    <xf numFmtId="0" fontId="0" fillId="0" borderId="14" xfId="0" applyBorder="1"/>
    <xf numFmtId="0" fontId="0" fillId="0" borderId="15" xfId="0" applyBorder="1"/>
    <xf numFmtId="0" fontId="0" fillId="0" borderId="16" xfId="0" applyBorder="1"/>
    <xf numFmtId="0" fontId="6" fillId="0" borderId="0" xfId="0" applyFont="1" applyBorder="1"/>
    <xf numFmtId="0" fontId="0" fillId="0" borderId="0" xfId="0" applyBorder="1"/>
    <xf numFmtId="0" fontId="0" fillId="0" borderId="17" xfId="0" applyBorder="1"/>
    <xf numFmtId="0" fontId="3" fillId="4" borderId="18" xfId="0" applyFont="1" applyFill="1" applyBorder="1" applyAlignment="1">
      <alignment horizontal="center" vertical="center"/>
    </xf>
    <xf numFmtId="49" fontId="3" fillId="4" borderId="18" xfId="0" applyNumberFormat="1" applyFont="1" applyFill="1" applyBorder="1" applyAlignment="1">
      <alignment horizontal="left" vertical="center"/>
    </xf>
    <xf numFmtId="43" fontId="0" fillId="0" borderId="5" xfId="2" applyFont="1" applyBorder="1"/>
    <xf numFmtId="9" fontId="2" fillId="0" borderId="19" xfId="1" applyFont="1" applyBorder="1" applyAlignment="1">
      <alignment horizontal="right"/>
    </xf>
    <xf numFmtId="0" fontId="0" fillId="0" borderId="5" xfId="0" applyBorder="1"/>
    <xf numFmtId="0" fontId="3" fillId="4" borderId="18" xfId="0" applyFont="1" applyFill="1" applyBorder="1" applyAlignment="1">
      <alignment horizontal="left" vertical="center"/>
    </xf>
    <xf numFmtId="166" fontId="3" fillId="4" borderId="18" xfId="0" applyNumberFormat="1" applyFont="1" applyFill="1" applyBorder="1" applyAlignment="1">
      <alignment horizontal="center" vertical="center"/>
    </xf>
    <xf numFmtId="9" fontId="3" fillId="4" borderId="18" xfId="0" applyNumberFormat="1" applyFont="1" applyFill="1" applyBorder="1" applyAlignment="1">
      <alignment horizontal="center" vertical="center"/>
    </xf>
    <xf numFmtId="0" fontId="0" fillId="0" borderId="20" xfId="0" applyBorder="1"/>
    <xf numFmtId="0" fontId="0" fillId="0" borderId="21" xfId="0" applyBorder="1"/>
    <xf numFmtId="0" fontId="0" fillId="0" borderId="22" xfId="0" applyBorder="1"/>
    <xf numFmtId="0" fontId="8" fillId="0" borderId="0" xfId="0" applyFont="1"/>
    <xf numFmtId="0" fontId="8" fillId="0" borderId="0" xfId="0" applyNumberFormat="1" applyFont="1"/>
    <xf numFmtId="3" fontId="8" fillId="0" borderId="0" xfId="0" applyNumberFormat="1" applyFont="1"/>
    <xf numFmtId="0" fontId="0" fillId="0" borderId="23" xfId="0" applyBorder="1"/>
    <xf numFmtId="0" fontId="0" fillId="0" borderId="24" xfId="0" applyBorder="1"/>
    <xf numFmtId="0" fontId="0" fillId="0" borderId="25" xfId="0" applyBorder="1"/>
    <xf numFmtId="0" fontId="0" fillId="0" borderId="26" xfId="0" applyBorder="1"/>
    <xf numFmtId="0" fontId="9" fillId="0" borderId="0" xfId="0" applyFont="1" applyBorder="1"/>
    <xf numFmtId="0" fontId="0" fillId="0" borderId="27" xfId="0" applyBorder="1"/>
    <xf numFmtId="0" fontId="0" fillId="0" borderId="28" xfId="0" applyBorder="1"/>
    <xf numFmtId="0" fontId="10" fillId="3" borderId="0" xfId="0" applyFont="1" applyFill="1" applyBorder="1"/>
    <xf numFmtId="0" fontId="0" fillId="0" borderId="29" xfId="0" applyBorder="1" applyAlignment="1">
      <alignment horizontal="left"/>
    </xf>
    <xf numFmtId="3" fontId="0" fillId="0" borderId="29" xfId="0" applyNumberFormat="1" applyBorder="1"/>
    <xf numFmtId="3" fontId="0" fillId="0" borderId="0" xfId="0" applyNumberFormat="1" applyBorder="1"/>
    <xf numFmtId="9" fontId="0" fillId="0" borderId="0" xfId="0" applyNumberFormat="1" applyBorder="1"/>
    <xf numFmtId="0" fontId="0" fillId="0" borderId="30" xfId="0" applyBorder="1" applyAlignment="1">
      <alignment horizontal="left"/>
    </xf>
    <xf numFmtId="3" fontId="0" fillId="0" borderId="30" xfId="0" applyNumberFormat="1" applyBorder="1"/>
    <xf numFmtId="3" fontId="10" fillId="3" borderId="0" xfId="0" applyNumberFormat="1" applyFont="1" applyFill="1" applyBorder="1"/>
    <xf numFmtId="9" fontId="10" fillId="3" borderId="0" xfId="0" applyNumberFormat="1" applyFont="1" applyFill="1" applyBorder="1"/>
    <xf numFmtId="0" fontId="0" fillId="0" borderId="31" xfId="0" applyBorder="1" applyAlignment="1">
      <alignment horizontal="left"/>
    </xf>
    <xf numFmtId="3" fontId="0" fillId="0" borderId="31" xfId="0" applyNumberFormat="1" applyBorder="1"/>
    <xf numFmtId="3" fontId="0" fillId="0" borderId="23" xfId="0" applyNumberFormat="1" applyBorder="1"/>
    <xf numFmtId="3" fontId="0" fillId="0" borderId="24" xfId="0" applyNumberFormat="1" applyBorder="1"/>
    <xf numFmtId="3" fontId="0" fillId="0" borderId="25" xfId="0" applyNumberFormat="1" applyBorder="1"/>
    <xf numFmtId="9" fontId="0" fillId="0" borderId="0" xfId="0" applyNumberFormat="1"/>
    <xf numFmtId="3" fontId="0" fillId="0" borderId="26" xfId="0" applyNumberFormat="1" applyBorder="1"/>
    <xf numFmtId="3" fontId="0" fillId="0" borderId="27" xfId="0" applyNumberFormat="1" applyBorder="1"/>
    <xf numFmtId="3" fontId="0" fillId="0" borderId="32" xfId="0" applyNumberFormat="1" applyBorder="1"/>
    <xf numFmtId="3" fontId="0" fillId="0" borderId="33" xfId="0" applyNumberFormat="1" applyBorder="1"/>
    <xf numFmtId="3" fontId="0" fillId="0" borderId="34" xfId="0" applyNumberFormat="1" applyBorder="1"/>
    <xf numFmtId="0" fontId="0" fillId="0" borderId="26" xfId="0" applyBorder="1" applyAlignment="1">
      <alignment horizontal="left" indent="1"/>
    </xf>
    <xf numFmtId="0" fontId="0" fillId="0" borderId="32" xfId="0" applyBorder="1"/>
    <xf numFmtId="0" fontId="0" fillId="0" borderId="33" xfId="0" applyBorder="1"/>
    <xf numFmtId="0" fontId="0" fillId="0" borderId="34" xfId="0" applyBorder="1"/>
    <xf numFmtId="0" fontId="0" fillId="0" borderId="28" xfId="0" pivotButton="1" applyBorder="1"/>
    <xf numFmtId="0" fontId="0" fillId="0" borderId="23" xfId="0" pivotButton="1" applyBorder="1"/>
    <xf numFmtId="0" fontId="0" fillId="0" borderId="26" xfId="0" applyBorder="1" applyAlignment="1">
      <alignment horizontal="left"/>
    </xf>
    <xf numFmtId="0" fontId="0" fillId="0" borderId="32" xfId="0" applyBorder="1" applyAlignment="1">
      <alignment horizontal="left"/>
    </xf>
    <xf numFmtId="0" fontId="0" fillId="0" borderId="0" xfId="0" applyFill="1" applyBorder="1" applyAlignment="1">
      <alignment horizontal="left"/>
    </xf>
    <xf numFmtId="0" fontId="10" fillId="5" borderId="0" xfId="0" applyFont="1" applyFill="1" applyBorder="1"/>
    <xf numFmtId="9" fontId="1" fillId="0" borderId="0" xfId="0" applyNumberFormat="1" applyFont="1" applyBorder="1"/>
    <xf numFmtId="3" fontId="1" fillId="0" borderId="0" xfId="0" applyNumberFormat="1" applyFont="1" applyBorder="1"/>
    <xf numFmtId="3" fontId="4" fillId="6" borderId="35" xfId="0" applyNumberFormat="1" applyFont="1" applyFill="1" applyBorder="1"/>
    <xf numFmtId="3" fontId="4" fillId="6" borderId="36" xfId="0" applyNumberFormat="1" applyFont="1" applyFill="1" applyBorder="1"/>
    <xf numFmtId="0" fontId="4" fillId="6" borderId="28" xfId="0" applyFont="1" applyFill="1" applyBorder="1"/>
    <xf numFmtId="0" fontId="4" fillId="6" borderId="39" xfId="0" applyFont="1" applyFill="1" applyBorder="1"/>
    <xf numFmtId="0" fontId="4" fillId="6" borderId="40" xfId="0" applyFont="1" applyFill="1" applyBorder="1"/>
    <xf numFmtId="0" fontId="10" fillId="0" borderId="0" xfId="0" applyFont="1" applyFill="1" applyBorder="1" applyAlignment="1">
      <alignment horizontal="center" vertical="center"/>
    </xf>
    <xf numFmtId="0" fontId="0" fillId="0" borderId="41" xfId="0" applyBorder="1"/>
    <xf numFmtId="0" fontId="0" fillId="0" borderId="42" xfId="0" applyBorder="1"/>
    <xf numFmtId="0" fontId="10" fillId="0" borderId="0" xfId="0" applyFont="1" applyFill="1" applyBorder="1"/>
    <xf numFmtId="0" fontId="0" fillId="0" borderId="28" xfId="0" applyBorder="1" applyAlignment="1">
      <alignment horizontal="left"/>
    </xf>
    <xf numFmtId="3" fontId="0" fillId="0" borderId="0" xfId="0" applyNumberFormat="1" applyFill="1" applyBorder="1"/>
    <xf numFmtId="3" fontId="11" fillId="0" borderId="0" xfId="0" applyNumberFormat="1" applyFont="1" applyFill="1" applyBorder="1"/>
    <xf numFmtId="3" fontId="10" fillId="0" borderId="0" xfId="0" applyNumberFormat="1" applyFont="1" applyFill="1" applyBorder="1"/>
    <xf numFmtId="0" fontId="0" fillId="0" borderId="0" xfId="0" applyFill="1" applyBorder="1"/>
    <xf numFmtId="0" fontId="10" fillId="0" borderId="0" xfId="0" applyFont="1" applyFill="1" applyBorder="1" applyAlignment="1"/>
    <xf numFmtId="0" fontId="0" fillId="0" borderId="43" xfId="0" applyBorder="1"/>
    <xf numFmtId="0" fontId="10" fillId="3" borderId="44" xfId="0" applyFont="1" applyFill="1" applyBorder="1" applyAlignment="1">
      <alignment horizontal="center" vertical="center"/>
    </xf>
    <xf numFmtId="0" fontId="10" fillId="3" borderId="48" xfId="0" applyFont="1" applyFill="1" applyBorder="1" applyAlignment="1">
      <alignment horizontal="center" vertical="center"/>
    </xf>
    <xf numFmtId="0" fontId="10" fillId="3" borderId="50" xfId="0" applyFont="1" applyFill="1" applyBorder="1" applyAlignment="1">
      <alignment horizontal="center" vertical="center"/>
    </xf>
    <xf numFmtId="0" fontId="10" fillId="3" borderId="51" xfId="0" applyFont="1" applyFill="1" applyBorder="1" applyAlignment="1">
      <alignment horizontal="center" vertical="center"/>
    </xf>
    <xf numFmtId="0" fontId="0" fillId="7" borderId="0" xfId="0" applyFill="1"/>
    <xf numFmtId="3" fontId="0" fillId="7" borderId="0" xfId="0" applyNumberFormat="1" applyFill="1"/>
    <xf numFmtId="3" fontId="10" fillId="3" borderId="44" xfId="0" applyNumberFormat="1" applyFont="1" applyFill="1" applyBorder="1" applyAlignment="1">
      <alignment horizontal="center" vertical="center"/>
    </xf>
    <xf numFmtId="0" fontId="10" fillId="8" borderId="0" xfId="0" applyFont="1" applyFill="1" applyBorder="1" applyAlignment="1">
      <alignment horizontal="left"/>
    </xf>
    <xf numFmtId="3" fontId="10" fillId="8" borderId="0" xfId="0" applyNumberFormat="1" applyFont="1" applyFill="1" applyBorder="1" applyAlignment="1">
      <alignment horizontal="center"/>
    </xf>
    <xf numFmtId="9" fontId="10" fillId="8" borderId="0" xfId="0" applyNumberFormat="1" applyFont="1" applyFill="1" applyBorder="1"/>
    <xf numFmtId="0" fontId="0" fillId="0" borderId="0" xfId="0" applyBorder="1" applyAlignment="1">
      <alignment horizontal="left" indent="1"/>
    </xf>
    <xf numFmtId="3" fontId="0" fillId="0" borderId="0" xfId="0" applyNumberFormat="1" applyFont="1" applyBorder="1" applyAlignment="1">
      <alignment horizontal="center"/>
    </xf>
    <xf numFmtId="9" fontId="0" fillId="0" borderId="0" xfId="0" applyNumberFormat="1" applyFont="1" applyBorder="1"/>
    <xf numFmtId="3" fontId="10" fillId="3" borderId="0" xfId="0" applyNumberFormat="1" applyFont="1" applyFill="1" applyBorder="1" applyAlignment="1">
      <alignment horizontal="center"/>
    </xf>
    <xf numFmtId="0" fontId="4" fillId="6" borderId="28" xfId="0" applyFont="1" applyFill="1" applyBorder="1" applyAlignment="1">
      <alignment horizontal="left"/>
    </xf>
    <xf numFmtId="0" fontId="0" fillId="0" borderId="0" xfId="0" applyAlignment="1">
      <alignment horizontal="left" indent="1"/>
    </xf>
    <xf numFmtId="0" fontId="0" fillId="0" borderId="0" xfId="0" applyAlignment="1">
      <alignment horizontal="left" indent="2"/>
    </xf>
    <xf numFmtId="0" fontId="0" fillId="0" borderId="0" xfId="0" applyAlignment="1">
      <alignment horizontal="center"/>
    </xf>
    <xf numFmtId="0" fontId="0" fillId="0" borderId="0" xfId="0" applyFill="1" applyBorder="1" applyAlignment="1">
      <alignment horizontal="left" indent="1"/>
    </xf>
    <xf numFmtId="0" fontId="0" fillId="0" borderId="0" xfId="0" applyBorder="1" applyAlignment="1">
      <alignment horizontal="left"/>
    </xf>
    <xf numFmtId="9" fontId="0" fillId="0" borderId="27" xfId="0" applyNumberFormat="1" applyBorder="1"/>
    <xf numFmtId="3" fontId="0" fillId="0" borderId="28" xfId="0" applyNumberFormat="1" applyBorder="1"/>
    <xf numFmtId="3" fontId="1" fillId="0" borderId="10" xfId="0" applyNumberFormat="1" applyFont="1" applyBorder="1"/>
    <xf numFmtId="9" fontId="1" fillId="0" borderId="10" xfId="1" applyFont="1" applyBorder="1"/>
    <xf numFmtId="0" fontId="13" fillId="0" borderId="0" xfId="0" applyFont="1" applyBorder="1"/>
    <xf numFmtId="0" fontId="1" fillId="0" borderId="0" xfId="0" applyFont="1" applyBorder="1"/>
    <xf numFmtId="0" fontId="3" fillId="4" borderId="0" xfId="0" applyFont="1" applyFill="1" applyBorder="1" applyAlignment="1">
      <alignment horizontal="center" vertical="center"/>
    </xf>
    <xf numFmtId="165" fontId="0" fillId="0" borderId="0" xfId="0" applyNumberFormat="1" applyBorder="1"/>
    <xf numFmtId="0" fontId="14" fillId="0" borderId="0" xfId="0" applyFont="1"/>
    <xf numFmtId="0" fontId="1" fillId="10" borderId="57" xfId="0" applyFont="1" applyFill="1" applyBorder="1" applyAlignment="1">
      <alignment horizontal="right" vertical="center"/>
    </xf>
    <xf numFmtId="9" fontId="1" fillId="10" borderId="57" xfId="0" applyNumberFormat="1" applyFont="1" applyFill="1" applyBorder="1" applyAlignment="1">
      <alignment horizontal="right" vertical="center"/>
    </xf>
    <xf numFmtId="0" fontId="4" fillId="6" borderId="38" xfId="0" applyFont="1" applyFill="1" applyBorder="1"/>
    <xf numFmtId="0" fontId="15" fillId="9" borderId="54" xfId="0" applyFont="1" applyFill="1" applyBorder="1" applyAlignment="1">
      <alignment vertical="center"/>
    </xf>
    <xf numFmtId="0" fontId="16" fillId="10" borderId="56" xfId="0" applyFont="1" applyFill="1" applyBorder="1" applyAlignment="1">
      <alignment vertical="center"/>
    </xf>
    <xf numFmtId="9" fontId="16" fillId="10" borderId="56" xfId="0" applyNumberFormat="1" applyFont="1" applyFill="1" applyBorder="1" applyAlignment="1">
      <alignment vertical="center"/>
    </xf>
    <xf numFmtId="9" fontId="15" fillId="9" borderId="54" xfId="0" applyNumberFormat="1" applyFont="1" applyFill="1" applyBorder="1" applyAlignment="1">
      <alignment vertical="center"/>
    </xf>
    <xf numFmtId="0" fontId="3" fillId="4" borderId="18" xfId="0" applyFont="1" applyFill="1" applyBorder="1" applyAlignment="1">
      <alignment horizontal="right" vertical="center"/>
    </xf>
    <xf numFmtId="9" fontId="3" fillId="4" borderId="18" xfId="0" applyNumberFormat="1" applyFont="1" applyFill="1" applyBorder="1" applyAlignment="1">
      <alignment horizontal="right" vertical="center"/>
    </xf>
    <xf numFmtId="0" fontId="1" fillId="0" borderId="60" xfId="0" applyFont="1" applyBorder="1"/>
    <xf numFmtId="0" fontId="17" fillId="5" borderId="5" xfId="0" applyFont="1" applyFill="1" applyBorder="1"/>
    <xf numFmtId="0" fontId="3" fillId="5" borderId="5" xfId="0" applyFont="1" applyFill="1" applyBorder="1"/>
    <xf numFmtId="0" fontId="1" fillId="0" borderId="5" xfId="0" applyFont="1" applyBorder="1"/>
    <xf numFmtId="9" fontId="1" fillId="0" borderId="5" xfId="0" applyNumberFormat="1" applyFont="1" applyBorder="1"/>
    <xf numFmtId="9" fontId="4" fillId="6" borderId="28" xfId="0" applyNumberFormat="1" applyFont="1" applyFill="1" applyBorder="1"/>
    <xf numFmtId="9" fontId="0" fillId="0" borderId="29" xfId="0" applyNumberFormat="1" applyBorder="1"/>
    <xf numFmtId="9" fontId="0" fillId="0" borderId="30" xfId="0" applyNumberFormat="1" applyBorder="1"/>
    <xf numFmtId="9" fontId="4" fillId="6" borderId="52" xfId="0" applyNumberFormat="1" applyFont="1" applyFill="1" applyBorder="1"/>
    <xf numFmtId="9" fontId="0" fillId="0" borderId="25" xfId="0" applyNumberFormat="1" applyBorder="1"/>
    <xf numFmtId="9" fontId="4" fillId="6" borderId="37" xfId="0" applyNumberFormat="1" applyFont="1" applyFill="1" applyBorder="1"/>
    <xf numFmtId="3" fontId="0" fillId="0" borderId="42" xfId="0" applyNumberFormat="1" applyBorder="1"/>
    <xf numFmtId="3" fontId="0" fillId="0" borderId="43" xfId="0" applyNumberFormat="1" applyBorder="1"/>
    <xf numFmtId="9" fontId="0" fillId="0" borderId="0" xfId="0" applyNumberFormat="1" applyBorder="1" applyAlignment="1">
      <alignment horizontal="left"/>
    </xf>
    <xf numFmtId="0" fontId="0" fillId="0" borderId="26" xfId="0" pivotButton="1" applyBorder="1"/>
    <xf numFmtId="166" fontId="0" fillId="0" borderId="53" xfId="0" applyNumberFormat="1" applyBorder="1"/>
    <xf numFmtId="9" fontId="1" fillId="0" borderId="53" xfId="0" applyNumberFormat="1" applyFont="1" applyBorder="1"/>
    <xf numFmtId="0" fontId="3" fillId="4" borderId="5" xfId="0" applyFont="1" applyFill="1" applyBorder="1" applyAlignment="1">
      <alignment horizontal="center" vertical="center"/>
    </xf>
    <xf numFmtId="0" fontId="3" fillId="4" borderId="4" xfId="0" applyFont="1" applyFill="1" applyBorder="1" applyAlignment="1">
      <alignment horizontal="center" vertical="center" wrapText="1"/>
    </xf>
    <xf numFmtId="0" fontId="3" fillId="4" borderId="6" xfId="0" applyFont="1" applyFill="1" applyBorder="1" applyAlignment="1">
      <alignment horizontal="center" vertical="center" wrapText="1"/>
    </xf>
    <xf numFmtId="0" fontId="10" fillId="0" borderId="0" xfId="0" applyFont="1" applyFill="1" applyBorder="1" applyAlignment="1">
      <alignment horizontal="center"/>
    </xf>
    <xf numFmtId="0" fontId="10" fillId="0" borderId="0" xfId="0" applyFont="1" applyFill="1" applyBorder="1" applyAlignment="1">
      <alignment vertical="center" wrapText="1"/>
    </xf>
    <xf numFmtId="0" fontId="10" fillId="0" borderId="0" xfId="0" applyFont="1" applyFill="1" applyBorder="1" applyAlignment="1">
      <alignment horizontal="center" vertical="center" wrapText="1"/>
    </xf>
    <xf numFmtId="0" fontId="10" fillId="0" borderId="0" xfId="0" applyFont="1" applyFill="1" applyBorder="1" applyAlignment="1">
      <alignment horizontal="center" vertical="center"/>
    </xf>
    <xf numFmtId="0" fontId="10" fillId="3" borderId="45" xfId="0" applyFont="1" applyFill="1" applyBorder="1" applyAlignment="1">
      <alignment horizontal="center" vertical="center"/>
    </xf>
    <xf numFmtId="0" fontId="10" fillId="3" borderId="46" xfId="0" applyFont="1" applyFill="1" applyBorder="1" applyAlignment="1">
      <alignment horizontal="center" vertical="center"/>
    </xf>
    <xf numFmtId="0" fontId="10" fillId="3" borderId="47" xfId="0" applyFont="1" applyFill="1" applyBorder="1" applyAlignment="1">
      <alignment horizontal="center" vertical="center" wrapText="1"/>
    </xf>
    <xf numFmtId="0" fontId="10" fillId="3" borderId="49" xfId="0" applyFont="1" applyFill="1" applyBorder="1" applyAlignment="1">
      <alignment horizontal="center" vertical="center" wrapText="1"/>
    </xf>
    <xf numFmtId="0" fontId="10" fillId="3" borderId="19" xfId="0" applyFont="1" applyFill="1" applyBorder="1" applyAlignment="1">
      <alignment horizontal="center" vertical="center"/>
    </xf>
    <xf numFmtId="9" fontId="1" fillId="0" borderId="5" xfId="0" applyNumberFormat="1" applyFont="1" applyBorder="1" applyAlignment="1">
      <alignment horizontal="center" vertical="center"/>
    </xf>
    <xf numFmtId="0" fontId="16" fillId="10" borderId="55" xfId="0" applyFont="1" applyFill="1" applyBorder="1" applyAlignment="1">
      <alignment horizontal="left" vertical="center"/>
    </xf>
    <xf numFmtId="0" fontId="16" fillId="10" borderId="56" xfId="0" applyFont="1" applyFill="1" applyBorder="1" applyAlignment="1">
      <alignment horizontal="left" vertical="center"/>
    </xf>
    <xf numFmtId="0" fontId="0" fillId="0" borderId="0" xfId="0" applyAlignment="1">
      <alignment horizontal="left" vertical="center"/>
    </xf>
    <xf numFmtId="0" fontId="0" fillId="0" borderId="58" xfId="0" applyBorder="1" applyAlignment="1">
      <alignment horizontal="left" vertical="center"/>
    </xf>
    <xf numFmtId="0" fontId="0" fillId="0" borderId="59" xfId="0" applyBorder="1" applyAlignment="1">
      <alignment horizontal="left"/>
    </xf>
    <xf numFmtId="0" fontId="17" fillId="11" borderId="61" xfId="3" applyFont="1"/>
    <xf numFmtId="3" fontId="17" fillId="11" borderId="61" xfId="3" applyNumberFormat="1" applyFont="1"/>
    <xf numFmtId="3" fontId="17" fillId="11" borderId="61" xfId="3" applyNumberFormat="1" applyFont="1" applyAlignment="1">
      <alignment horizontal="center"/>
    </xf>
    <xf numFmtId="0" fontId="1" fillId="11" borderId="61" xfId="3" applyFont="1"/>
    <xf numFmtId="0" fontId="0" fillId="11" borderId="61" xfId="3" applyFont="1" applyAlignment="1">
      <alignment vertical="center"/>
    </xf>
    <xf numFmtId="0" fontId="19" fillId="11" borderId="61" xfId="3" applyFont="1" applyAlignment="1">
      <alignment vertical="center" wrapText="1"/>
    </xf>
  </cellXfs>
  <cellStyles count="4">
    <cellStyle name="Milliers 2" xfId="2"/>
    <cellStyle name="Normal" xfId="0" builtinId="0"/>
    <cellStyle name="Note" xfId="3" builtinId="10"/>
    <cellStyle name="Percent" xfId="1" builtinId="5"/>
  </cellStyles>
  <dxfs count="248">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numFmt numFmtId="3" formatCode="#,##0"/>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numFmt numFmtId="3" formatCode="#,##0"/>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numFmt numFmtId="3" formatCode="#,##0"/>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numFmt numFmtId="3" formatCode="#,##0"/>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numFmt numFmtId="3" formatCode="#,##0"/>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numFmt numFmtId="3" formatCode="#,##0"/>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numFmt numFmtId="3" formatCode="#,##0"/>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numFmt numFmtId="3" formatCode="#,##0"/>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numFmt numFmtId="3" formatCode="#,##0"/>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numFmt numFmtId="3" formatCode="#,##0"/>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numFmt numFmtId="3" formatCode="#,##0"/>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numFmt numFmtId="3" formatCode="#,##0"/>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numFmt numFmtId="3" formatCode="#,##0"/>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numFmt numFmtId="3" formatCode="#,##0"/>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numFmt numFmtId="3" formatCode="#,##0"/>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numFmt numFmtId="3" formatCode="#,##0"/>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numFmt numFmtId="3" formatCode="#,##0"/>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numFmt numFmtId="3" formatCode="#,##0"/>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numFmt numFmtId="3" formatCode="#,##0"/>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numFmt numFmtId="3" formatCode="#,##0"/>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numFmt numFmtId="3" formatCode="#,##0"/>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numFmt numFmtId="3" formatCode="#,##0"/>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numFmt numFmtId="3" formatCode="#,##0"/>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numFmt numFmtId="3" formatCode="#,##0"/>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numFmt numFmtId="3" formatCode="#,##0"/>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numFmt numFmtId="3" formatCode="#,##0"/>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numFmt numFmtId="3" formatCode="#,##0"/>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numFmt numFmtId="3" formatCode="#,##0"/>
    </dxf>
    <dxf>
      <numFmt numFmtId="3" formatCode="#,##0"/>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numFmt numFmtId="3" formatCode="#,##0"/>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numFmt numFmtId="3" formatCode="#,##0"/>
    </dxf>
    <dxf>
      <numFmt numFmtId="3" formatCode="#,##0"/>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numFmt numFmtId="3" formatCode="#,##0"/>
    </dxf>
    <dxf>
      <alignment horizontal="center" readingOrder="0"/>
    </dxf>
    <dxf>
      <numFmt numFmtId="3" formatCode="#,##0"/>
    </dxf>
    <dxf>
      <numFmt numFmtId="3" formatCode="#,##0"/>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border>
        <left style="medium">
          <color rgb="FF0070C0"/>
        </left>
        <right style="medium">
          <color rgb="FF0070C0"/>
        </right>
        <top style="medium">
          <color rgb="FF0070C0"/>
        </top>
        <bottom style="medium">
          <color rgb="FF0070C0"/>
        </bottom>
      </border>
    </dxf>
    <dxf>
      <numFmt numFmtId="3" formatCode="#,##0"/>
    </dxf>
    <dxf>
      <numFmt numFmtId="3" formatCode="#,##0"/>
    </dxf>
    <dxf>
      <font>
        <b val="0"/>
        <i val="0"/>
        <strike val="0"/>
        <condense val="0"/>
        <extend val="0"/>
        <outline val="0"/>
        <shadow val="0"/>
        <u val="none"/>
        <vertAlign val="baseline"/>
        <sz val="11"/>
        <color theme="1" tint="4.9989318521683403E-2"/>
        <name val="Calibri"/>
        <scheme val="minor"/>
      </font>
      <numFmt numFmtId="3" formatCode="#,##0"/>
    </dxf>
    <dxf>
      <font>
        <strike val="0"/>
        <outline val="0"/>
        <shadow val="0"/>
        <u val="none"/>
        <vertAlign val="baseline"/>
        <sz val="11"/>
        <color theme="1" tint="4.9989318521683403E-2"/>
        <name val="Calibri"/>
        <scheme val="minor"/>
      </font>
      <numFmt numFmtId="3" formatCode="#,##0"/>
    </dxf>
    <dxf>
      <font>
        <b val="0"/>
        <i val="0"/>
        <strike val="0"/>
        <condense val="0"/>
        <extend val="0"/>
        <outline val="0"/>
        <shadow val="0"/>
        <u val="none"/>
        <vertAlign val="baseline"/>
        <sz val="11"/>
        <color theme="1" tint="4.9989318521683403E-2"/>
        <name val="Calibri"/>
        <scheme val="minor"/>
      </font>
    </dxf>
    <dxf>
      <font>
        <strike val="0"/>
        <outline val="0"/>
        <shadow val="0"/>
        <u val="none"/>
        <vertAlign val="baseline"/>
        <sz val="11"/>
        <color theme="1" tint="4.9989318521683403E-2"/>
        <name val="Calibri"/>
        <scheme val="minor"/>
      </font>
    </dxf>
    <dxf>
      <font>
        <b val="0"/>
        <i val="0"/>
        <strike val="0"/>
        <condense val="0"/>
        <extend val="0"/>
        <outline val="0"/>
        <shadow val="0"/>
        <u val="none"/>
        <vertAlign val="baseline"/>
        <sz val="11"/>
        <color theme="1" tint="4.9989318521683403E-2"/>
        <name val="Calibri"/>
        <scheme val="minor"/>
      </font>
    </dxf>
    <dxf>
      <font>
        <strike val="0"/>
        <outline val="0"/>
        <shadow val="0"/>
        <u val="none"/>
        <vertAlign val="baseline"/>
        <sz val="11"/>
        <color theme="1" tint="4.9989318521683403E-2"/>
        <name val="Calibri"/>
        <scheme val="minor"/>
      </font>
    </dxf>
    <dxf>
      <font>
        <b val="0"/>
        <i val="0"/>
        <strike val="0"/>
        <condense val="0"/>
        <extend val="0"/>
        <outline val="0"/>
        <shadow val="0"/>
        <u val="none"/>
        <vertAlign val="baseline"/>
        <sz val="11"/>
        <color theme="1" tint="4.9989318521683403E-2"/>
        <name val="Calibri"/>
        <scheme val="minor"/>
      </font>
    </dxf>
    <dxf>
      <font>
        <strike val="0"/>
        <outline val="0"/>
        <shadow val="0"/>
        <u val="none"/>
        <vertAlign val="baseline"/>
        <sz val="11"/>
        <color theme="1" tint="4.9989318521683403E-2"/>
        <name val="Calibri"/>
        <scheme val="minor"/>
      </font>
    </dxf>
    <dxf>
      <font>
        <b val="0"/>
        <i val="0"/>
        <strike val="0"/>
        <condense val="0"/>
        <extend val="0"/>
        <outline val="0"/>
        <shadow val="0"/>
        <u val="none"/>
        <vertAlign val="baseline"/>
        <sz val="11"/>
        <color theme="1" tint="4.9989318521683403E-2"/>
        <name val="Calibri"/>
        <scheme val="minor"/>
      </font>
    </dxf>
    <dxf>
      <font>
        <strike val="0"/>
        <outline val="0"/>
        <shadow val="0"/>
        <u val="none"/>
        <vertAlign val="baseline"/>
        <sz val="11"/>
        <color theme="1" tint="4.9989318521683403E-2"/>
        <name val="Calibri"/>
        <scheme val="minor"/>
      </font>
      <numFmt numFmtId="0" formatCode="General"/>
    </dxf>
    <dxf>
      <font>
        <b val="0"/>
        <i val="0"/>
        <strike val="0"/>
        <condense val="0"/>
        <extend val="0"/>
        <outline val="0"/>
        <shadow val="0"/>
        <u val="none"/>
        <vertAlign val="baseline"/>
        <sz val="11"/>
        <color theme="1" tint="4.9989318521683403E-2"/>
        <name val="Calibri"/>
        <scheme val="minor"/>
      </font>
    </dxf>
    <dxf>
      <font>
        <strike val="0"/>
        <outline val="0"/>
        <shadow val="0"/>
        <u val="none"/>
        <vertAlign val="baseline"/>
        <sz val="11"/>
        <color theme="1" tint="4.9989318521683403E-2"/>
        <name val="Calibri"/>
        <scheme val="minor"/>
      </font>
      <numFmt numFmtId="0" formatCode="General"/>
    </dxf>
    <dxf>
      <font>
        <b val="0"/>
        <i val="0"/>
        <strike val="0"/>
        <condense val="0"/>
        <extend val="0"/>
        <outline val="0"/>
        <shadow val="0"/>
        <u val="none"/>
        <vertAlign val="baseline"/>
        <sz val="11"/>
        <color theme="1" tint="4.9989318521683403E-2"/>
        <name val="Calibri"/>
        <scheme val="minor"/>
      </font>
    </dxf>
    <dxf>
      <font>
        <strike val="0"/>
        <outline val="0"/>
        <shadow val="0"/>
        <u val="none"/>
        <vertAlign val="baseline"/>
        <sz val="11"/>
        <color theme="1" tint="4.9989318521683403E-2"/>
        <name val="Calibri"/>
        <scheme val="minor"/>
      </font>
      <numFmt numFmtId="0" formatCode="General"/>
    </dxf>
    <dxf>
      <font>
        <b val="0"/>
        <i val="0"/>
        <strike val="0"/>
        <condense val="0"/>
        <extend val="0"/>
        <outline val="0"/>
        <shadow val="0"/>
        <u val="none"/>
        <vertAlign val="baseline"/>
        <sz val="11"/>
        <color theme="1" tint="4.9989318521683403E-2"/>
        <name val="Calibri"/>
        <scheme val="minor"/>
      </font>
    </dxf>
    <dxf>
      <font>
        <strike val="0"/>
        <outline val="0"/>
        <shadow val="0"/>
        <u val="none"/>
        <vertAlign val="baseline"/>
        <sz val="11"/>
        <color theme="1" tint="4.9989318521683403E-2"/>
        <name val="Calibri"/>
        <scheme val="minor"/>
      </font>
    </dxf>
    <dxf>
      <font>
        <b val="0"/>
        <i val="0"/>
        <strike val="0"/>
        <condense val="0"/>
        <extend val="0"/>
        <outline val="0"/>
        <shadow val="0"/>
        <u val="none"/>
        <vertAlign val="baseline"/>
        <sz val="11"/>
        <color theme="1" tint="4.9989318521683403E-2"/>
        <name val="Calibri"/>
        <scheme val="minor"/>
      </font>
    </dxf>
    <dxf>
      <font>
        <strike val="0"/>
        <outline val="0"/>
        <shadow val="0"/>
        <u val="none"/>
        <vertAlign val="baseline"/>
        <sz val="11"/>
        <color theme="1" tint="4.9989318521683403E-2"/>
        <name val="Calibri"/>
        <scheme val="minor"/>
      </font>
    </dxf>
    <dxf>
      <font>
        <b val="0"/>
        <i val="0"/>
        <strike val="0"/>
        <condense val="0"/>
        <extend val="0"/>
        <outline val="0"/>
        <shadow val="0"/>
        <u val="none"/>
        <vertAlign val="baseline"/>
        <sz val="11"/>
        <color theme="1" tint="4.9989318521683403E-2"/>
        <name val="Calibri"/>
        <scheme val="minor"/>
      </font>
    </dxf>
    <dxf>
      <font>
        <strike val="0"/>
        <outline val="0"/>
        <shadow val="0"/>
        <u val="none"/>
        <vertAlign val="baseline"/>
        <sz val="11"/>
        <color theme="1" tint="4.9989318521683403E-2"/>
        <name val="Calibri"/>
        <scheme val="minor"/>
      </font>
    </dxf>
    <dxf>
      <font>
        <b val="0"/>
        <i val="0"/>
        <strike val="0"/>
        <condense val="0"/>
        <extend val="0"/>
        <outline val="0"/>
        <shadow val="0"/>
        <u val="none"/>
        <vertAlign val="baseline"/>
        <sz val="11"/>
        <color theme="1" tint="4.9989318521683403E-2"/>
        <name val="Calibri"/>
        <scheme val="minor"/>
      </font>
    </dxf>
    <dxf>
      <font>
        <strike val="0"/>
        <outline val="0"/>
        <shadow val="0"/>
        <u val="none"/>
        <vertAlign val="baseline"/>
        <sz val="11"/>
        <color theme="1" tint="4.9989318521683403E-2"/>
        <name val="Calibri"/>
        <scheme val="minor"/>
      </font>
    </dxf>
    <dxf>
      <font>
        <b val="0"/>
        <i val="0"/>
        <strike val="0"/>
        <condense val="0"/>
        <extend val="0"/>
        <outline val="0"/>
        <shadow val="0"/>
        <u val="none"/>
        <vertAlign val="baseline"/>
        <sz val="11"/>
        <color theme="1" tint="4.9989318521683403E-2"/>
        <name val="Calibri"/>
        <scheme val="minor"/>
      </font>
    </dxf>
    <dxf>
      <font>
        <strike val="0"/>
        <outline val="0"/>
        <shadow val="0"/>
        <u val="none"/>
        <vertAlign val="baseline"/>
        <sz val="11"/>
        <color theme="1" tint="4.9989318521683403E-2"/>
        <name val="Calibri"/>
        <scheme val="minor"/>
      </font>
    </dxf>
    <dxf>
      <font>
        <b val="0"/>
        <i val="0"/>
        <strike val="0"/>
        <condense val="0"/>
        <extend val="0"/>
        <outline val="0"/>
        <shadow val="0"/>
        <u val="none"/>
        <vertAlign val="baseline"/>
        <sz val="11"/>
        <color theme="1" tint="4.9989318521683403E-2"/>
        <name val="Calibri"/>
        <scheme val="minor"/>
      </font>
    </dxf>
    <dxf>
      <font>
        <strike val="0"/>
        <outline val="0"/>
        <shadow val="0"/>
        <u val="none"/>
        <vertAlign val="baseline"/>
        <sz val="11"/>
        <color theme="1" tint="4.9989318521683403E-2"/>
        <name val="Calibri"/>
        <scheme val="minor"/>
      </font>
    </dxf>
    <dxf>
      <font>
        <b val="0"/>
        <i val="0"/>
        <strike val="0"/>
        <condense val="0"/>
        <extend val="0"/>
        <outline val="0"/>
        <shadow val="0"/>
        <u val="none"/>
        <vertAlign val="baseline"/>
        <sz val="11"/>
        <color theme="1" tint="4.9989318521683403E-2"/>
        <name val="Calibri"/>
        <scheme val="minor"/>
      </font>
    </dxf>
    <dxf>
      <font>
        <strike val="0"/>
        <outline val="0"/>
        <shadow val="0"/>
        <u val="none"/>
        <vertAlign val="baseline"/>
        <sz val="11"/>
        <color theme="1" tint="4.9989318521683403E-2"/>
        <name val="Calibri"/>
        <scheme val="minor"/>
      </font>
    </dxf>
    <dxf>
      <font>
        <b val="0"/>
        <i val="0"/>
        <strike val="0"/>
        <condense val="0"/>
        <extend val="0"/>
        <outline val="0"/>
        <shadow val="0"/>
        <u val="none"/>
        <vertAlign val="baseline"/>
        <sz val="11"/>
        <color theme="1" tint="4.9989318521683403E-2"/>
        <name val="Calibri"/>
        <scheme val="minor"/>
      </font>
    </dxf>
    <dxf>
      <font>
        <strike val="0"/>
        <outline val="0"/>
        <shadow val="0"/>
        <u val="none"/>
        <vertAlign val="baseline"/>
        <sz val="11"/>
        <color theme="1" tint="4.9989318521683403E-2"/>
        <name val="Calibri"/>
        <scheme val="minor"/>
      </font>
    </dxf>
    <dxf>
      <font>
        <b val="0"/>
        <i val="0"/>
        <strike val="0"/>
        <condense val="0"/>
        <extend val="0"/>
        <outline val="0"/>
        <shadow val="0"/>
        <u val="none"/>
        <vertAlign val="baseline"/>
        <sz val="11"/>
        <color theme="1" tint="4.9989318521683403E-2"/>
        <name val="Calibri"/>
        <scheme val="minor"/>
      </font>
    </dxf>
    <dxf>
      <font>
        <strike val="0"/>
        <outline val="0"/>
        <shadow val="0"/>
        <u val="none"/>
        <vertAlign val="baseline"/>
        <sz val="11"/>
        <color theme="1" tint="4.9989318521683403E-2"/>
        <name val="Calibri"/>
        <scheme val="minor"/>
      </font>
    </dxf>
    <dxf>
      <font>
        <b val="0"/>
        <i val="0"/>
        <strike val="0"/>
        <condense val="0"/>
        <extend val="0"/>
        <outline val="0"/>
        <shadow val="0"/>
        <u val="none"/>
        <vertAlign val="baseline"/>
        <sz val="11"/>
        <color theme="1" tint="4.9989318521683403E-2"/>
        <name val="Calibri"/>
        <scheme val="minor"/>
      </font>
    </dxf>
    <dxf>
      <font>
        <strike val="0"/>
        <outline val="0"/>
        <shadow val="0"/>
        <u val="none"/>
        <vertAlign val="baseline"/>
        <sz val="11"/>
        <color theme="1" tint="4.9989318521683403E-2"/>
        <name val="Calibri"/>
        <scheme val="minor"/>
      </font>
    </dxf>
    <dxf>
      <font>
        <b val="0"/>
        <i val="0"/>
        <strike val="0"/>
        <condense val="0"/>
        <extend val="0"/>
        <outline val="0"/>
        <shadow val="0"/>
        <u val="none"/>
        <vertAlign val="baseline"/>
        <sz val="11"/>
        <color theme="1" tint="4.9989318521683403E-2"/>
        <name val="Calibri"/>
        <scheme val="minor"/>
      </font>
    </dxf>
    <dxf>
      <font>
        <strike val="0"/>
        <outline val="0"/>
        <shadow val="0"/>
        <u val="none"/>
        <vertAlign val="baseline"/>
        <sz val="11"/>
        <color theme="1" tint="4.9989318521683403E-2"/>
        <name val="Calibri"/>
        <scheme val="minor"/>
      </font>
    </dxf>
    <dxf>
      <font>
        <b val="0"/>
        <i val="0"/>
        <strike val="0"/>
        <condense val="0"/>
        <extend val="0"/>
        <outline val="0"/>
        <shadow val="0"/>
        <u val="none"/>
        <vertAlign val="baseline"/>
        <sz val="11"/>
        <color theme="1" tint="4.9989318521683403E-2"/>
        <name val="Calibri"/>
        <scheme val="minor"/>
      </font>
    </dxf>
    <dxf>
      <font>
        <strike val="0"/>
        <outline val="0"/>
        <shadow val="0"/>
        <u val="none"/>
        <vertAlign val="baseline"/>
        <sz val="11"/>
        <color theme="1" tint="4.9989318521683403E-2"/>
        <name val="Calibri"/>
        <scheme val="minor"/>
      </font>
    </dxf>
    <dxf>
      <font>
        <b val="0"/>
        <i val="0"/>
        <strike val="0"/>
        <condense val="0"/>
        <extend val="0"/>
        <outline val="0"/>
        <shadow val="0"/>
        <u val="none"/>
        <vertAlign val="baseline"/>
        <sz val="11"/>
        <color theme="1" tint="4.9989318521683403E-2"/>
        <name val="Calibri"/>
        <scheme val="minor"/>
      </font>
    </dxf>
    <dxf>
      <font>
        <strike val="0"/>
        <outline val="0"/>
        <shadow val="0"/>
        <u val="none"/>
        <vertAlign val="baseline"/>
        <sz val="11"/>
        <color theme="1" tint="4.9989318521683403E-2"/>
        <name val="Calibri"/>
        <scheme val="minor"/>
      </font>
    </dxf>
    <dxf>
      <font>
        <strike val="0"/>
        <outline val="0"/>
        <shadow val="0"/>
        <u val="none"/>
        <vertAlign val="baseline"/>
        <sz val="11"/>
        <color theme="1" tint="4.9989318521683403E-2"/>
        <name val="Calibri"/>
        <scheme val="minor"/>
      </font>
    </dxf>
    <dxf>
      <border outline="0">
        <bottom style="thin">
          <color rgb="FF05058D"/>
        </bottom>
      </border>
    </dxf>
    <dxf>
      <font>
        <b/>
        <i val="0"/>
        <strike val="0"/>
        <condense val="0"/>
        <extend val="0"/>
        <outline val="0"/>
        <shadow val="0"/>
        <u val="none"/>
        <vertAlign val="baseline"/>
        <sz val="11"/>
        <color theme="0"/>
        <name val="Calibri"/>
        <scheme val="minor"/>
      </font>
      <fill>
        <patternFill patternType="solid">
          <fgColor indexed="64"/>
          <bgColor rgb="FF0039A6"/>
        </patternFill>
      </fill>
      <alignment horizontal="general" vertical="center" textRotation="0" wrapText="1" indent="0" justifyLastLine="0" shrinkToFit="0" readingOrder="0"/>
      <border diagonalUp="0" diagonalDown="0" outline="0">
        <left style="thin">
          <color rgb="FF05058D"/>
        </left>
        <right style="thin">
          <color rgb="FF05058D"/>
        </right>
        <top/>
        <bottom/>
      </border>
    </dxf>
    <dxf>
      <font>
        <color auto="1"/>
      </font>
    </dxf>
    <dxf>
      <font>
        <color rgb="FFFF0000"/>
      </font>
    </dxf>
    <dxf>
      <font>
        <b/>
        <color theme="0"/>
      </font>
      <fill>
        <patternFill patternType="solid">
          <fgColor indexed="64"/>
          <bgColor rgb="FF0039A6"/>
        </patternFill>
      </fill>
      <alignment horizontal="center" vertical="center" readingOrder="0"/>
    </dxf>
    <dxf>
      <font>
        <b/>
        <color theme="0"/>
      </font>
      <fill>
        <patternFill patternType="solid">
          <fgColor indexed="64"/>
          <bgColor rgb="FF0039A6"/>
        </patternFill>
      </fill>
      <alignment horizontal="center" vertical="center" readingOrder="0"/>
    </dxf>
    <dxf>
      <numFmt numFmtId="3" formatCode="#,##0"/>
    </dxf>
  </dxfs>
  <tableStyles count="0" defaultTableStyle="TableStyleMedium9" defaultPivotStyle="PivotStyleLight16"/>
  <colors>
    <mruColors>
      <color rgb="FF00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0.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1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1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7.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8.xml"/><Relationship Id="rId1" Type="http://schemas.microsoft.com/office/2011/relationships/chartStyle" Target="style8.xml"/><Relationship Id="rId4" Type="http://schemas.openxmlformats.org/officeDocument/2006/relationships/image" Target="../media/image2.png"/></Relationships>
</file>

<file path=xl/charts/_rels/chart1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2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2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2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2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dPt>
            <c:idx val="0"/>
            <c:bubble3D val="0"/>
            <c:spPr>
              <a:solidFill>
                <a:srgbClr val="0039A6"/>
              </a:solidFill>
            </c:spPr>
            <c:extLst>
              <c:ext xmlns:c16="http://schemas.microsoft.com/office/drawing/2014/chart" uri="{C3380CC4-5D6E-409C-BE32-E72D297353CC}">
                <c16:uniqueId val="{00000001-2952-4EE8-A74E-8878DB07E0DC}"/>
              </c:ext>
            </c:extLst>
          </c:dPt>
          <c:dPt>
            <c:idx val="1"/>
            <c:bubble3D val="0"/>
            <c:spPr>
              <a:solidFill>
                <a:schemeClr val="tx2">
                  <a:lumMod val="75000"/>
                </a:schemeClr>
              </a:solidFill>
            </c:spPr>
            <c:extLst>
              <c:ext xmlns:c16="http://schemas.microsoft.com/office/drawing/2014/chart" uri="{C3380CC4-5D6E-409C-BE32-E72D297353CC}">
                <c16:uniqueId val="{00000003-2952-4EE8-A74E-8878DB07E0DC}"/>
              </c:ext>
            </c:extLst>
          </c:dPt>
          <c:dLbls>
            <c:spPr>
              <a:noFill/>
              <a:ln>
                <a:noFill/>
              </a:ln>
              <a:effectLst/>
            </c:spPr>
            <c:txPr>
              <a:bodyPr/>
              <a:lstStyle/>
              <a:p>
                <a:pPr>
                  <a:defRPr b="1">
                    <a:solidFill>
                      <a:schemeClr val="bg1"/>
                    </a:solidFill>
                  </a:defRPr>
                </a:pPr>
                <a:endParaRPr lang="en-US"/>
              </a:p>
            </c:txPr>
            <c:showLegendKey val="0"/>
            <c:showVal val="1"/>
            <c:showCatName val="0"/>
            <c:showSerName val="0"/>
            <c:showPercent val="0"/>
            <c:showBubbleSize val="0"/>
            <c:showLeaderLines val="1"/>
            <c:extLst>
              <c:ext xmlns:c15="http://schemas.microsoft.com/office/drawing/2012/chart" uri="{CE6537A1-D6FC-4f65-9D91-7224C49458BB}"/>
            </c:extLst>
          </c:dLbls>
          <c:cat>
            <c:strRef>
              <c:f>(Demographics!$D$3101,Demographics!$F$3101)</c:f>
              <c:strCache>
                <c:ptCount val="2"/>
                <c:pt idx="0">
                  <c:v>Male</c:v>
                </c:pt>
                <c:pt idx="1">
                  <c:v>Female</c:v>
                </c:pt>
              </c:strCache>
            </c:strRef>
          </c:cat>
          <c:val>
            <c:numRef>
              <c:f>(Demographics!$D$3108,Demographics!$F$3108)</c:f>
              <c:numCache>
                <c:formatCode>0.0%</c:formatCode>
                <c:ptCount val="2"/>
                <c:pt idx="0">
                  <c:v>0.47769616189132658</c:v>
                </c:pt>
                <c:pt idx="1">
                  <c:v>0.52230383810867342</c:v>
                </c:pt>
              </c:numCache>
            </c:numRef>
          </c:val>
          <c:extLst>
            <c:ext xmlns:c16="http://schemas.microsoft.com/office/drawing/2014/chart" uri="{C3380CC4-5D6E-409C-BE32-E72D297353CC}">
              <c16:uniqueId val="{00000004-2952-4EE8-A74E-8878DB07E0DC}"/>
            </c:ext>
          </c:extLst>
        </c:ser>
        <c:dLbls>
          <c:showLegendKey val="0"/>
          <c:showVal val="0"/>
          <c:showCatName val="0"/>
          <c:showSerName val="0"/>
          <c:showPercent val="0"/>
          <c:showBubbleSize val="0"/>
          <c:showLeaderLines val="1"/>
        </c:dLbls>
        <c:firstSliceAng val="0"/>
        <c:holeSize val="50"/>
      </c:doughnutChart>
    </c:plotArea>
    <c:legend>
      <c:legendPos val="r"/>
      <c:overlay val="0"/>
      <c:txPr>
        <a:bodyPr/>
        <a:lstStyle/>
        <a:p>
          <a:pPr rtl="0">
            <a:defRPr/>
          </a:pPr>
          <a:endParaRPr lang="en-US"/>
        </a:p>
      </c:txPr>
    </c:legend>
    <c:plotVisOnly val="1"/>
    <c:dispBlanksAs val="gap"/>
    <c:showDLblsOverMax val="0"/>
  </c:chart>
  <c:spPr>
    <a:noFill/>
    <a:ln>
      <a:noFill/>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solidFill>
                  <a:srgbClr val="0039A6"/>
                </a:solidFill>
              </a:defRPr>
            </a:pPr>
            <a:r>
              <a:rPr lang="fr-FR" sz="1200" b="1" i="0" baseline="0">
                <a:solidFill>
                  <a:srgbClr val="0039A6"/>
                </a:solidFill>
                <a:effectLst/>
              </a:rPr>
              <a:t>Displaced population age distribution</a:t>
            </a:r>
            <a:endParaRPr lang="fr-FR" sz="1200">
              <a:solidFill>
                <a:srgbClr val="0039A6"/>
              </a:solidFill>
              <a:effectLst/>
            </a:endParaRPr>
          </a:p>
        </c:rich>
      </c:tx>
      <c:overlay val="1"/>
    </c:title>
    <c:autoTitleDeleted val="0"/>
    <c:plotArea>
      <c:layout>
        <c:manualLayout>
          <c:layoutTarget val="inner"/>
          <c:xMode val="edge"/>
          <c:yMode val="edge"/>
          <c:x val="2.2494887525562373E-2"/>
          <c:y val="0.15902140672782875"/>
          <c:w val="0.9038854805725971"/>
          <c:h val="0.7961264016309888"/>
        </c:manualLayout>
      </c:layout>
      <c:barChart>
        <c:barDir val="bar"/>
        <c:grouping val="percentStacked"/>
        <c:varyColors val="0"/>
        <c:ser>
          <c:idx val="0"/>
          <c:order val="0"/>
          <c:tx>
            <c:strRef>
              <c:f>Demographics!$C$3101</c:f>
              <c:strCache>
                <c:ptCount val="1"/>
                <c:pt idx="0">
                  <c:v>100_Male</c:v>
                </c:pt>
              </c:strCache>
            </c:strRef>
          </c:tx>
          <c:spPr>
            <a:noFill/>
          </c:spPr>
          <c:invertIfNegative val="0"/>
          <c:cat>
            <c:strRef>
              <c:f>Demographics!$B$3102:$B$3107</c:f>
              <c:strCache>
                <c:ptCount val="6"/>
                <c:pt idx="0">
                  <c:v>0-2 </c:v>
                </c:pt>
                <c:pt idx="1">
                  <c:v>3-5 </c:v>
                </c:pt>
                <c:pt idx="2">
                  <c:v>5-11</c:v>
                </c:pt>
                <c:pt idx="3">
                  <c:v>12-17</c:v>
                </c:pt>
                <c:pt idx="4">
                  <c:v>18-59</c:v>
                </c:pt>
                <c:pt idx="5">
                  <c:v>60+</c:v>
                </c:pt>
              </c:strCache>
            </c:strRef>
          </c:cat>
          <c:val>
            <c:numRef>
              <c:f>Demographics!$C$3102:$C$3107</c:f>
              <c:numCache>
                <c:formatCode>_(* #,##0.00_);_(* \(#,##0.00\);_(* "-"??_);_(@_)</c:formatCode>
                <c:ptCount val="6"/>
                <c:pt idx="0">
                  <c:v>0.44702534416500461</c:v>
                </c:pt>
                <c:pt idx="1">
                  <c:v>0.41443303984044366</c:v>
                </c:pt>
                <c:pt idx="2">
                  <c:v>0.39006177944252568</c:v>
                </c:pt>
                <c:pt idx="3">
                  <c:v>0.43875565500802649</c:v>
                </c:pt>
                <c:pt idx="4">
                  <c:v>0.35620469912925035</c:v>
                </c:pt>
                <c:pt idx="5">
                  <c:v>0.47582332052342269</c:v>
                </c:pt>
              </c:numCache>
            </c:numRef>
          </c:val>
          <c:extLst>
            <c:ext xmlns:c16="http://schemas.microsoft.com/office/drawing/2014/chart" uri="{C3380CC4-5D6E-409C-BE32-E72D297353CC}">
              <c16:uniqueId val="{00000000-0445-484F-B264-575DAD186F0C}"/>
            </c:ext>
          </c:extLst>
        </c:ser>
        <c:ser>
          <c:idx val="1"/>
          <c:order val="1"/>
          <c:tx>
            <c:strRef>
              <c:f>Demographics!$D$3101</c:f>
              <c:strCache>
                <c:ptCount val="1"/>
                <c:pt idx="0">
                  <c:v>Male</c:v>
                </c:pt>
              </c:strCache>
            </c:strRef>
          </c:tx>
          <c:spPr>
            <a:solidFill>
              <a:srgbClr val="0039A6"/>
            </a:solidFill>
          </c:spPr>
          <c:invertIfNegative val="0"/>
          <c:dLbls>
            <c:spPr>
              <a:noFill/>
              <a:ln>
                <a:noFill/>
              </a:ln>
              <a:effectLst/>
            </c:spPr>
            <c:txPr>
              <a:bodyPr/>
              <a:lstStyle/>
              <a:p>
                <a:pPr>
                  <a:defRPr sz="1100" b="0">
                    <a:solidFill>
                      <a:schemeClr val="bg1"/>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Demographics!$B$3102:$B$3107</c:f>
              <c:strCache>
                <c:ptCount val="6"/>
                <c:pt idx="0">
                  <c:v>0-2 </c:v>
                </c:pt>
                <c:pt idx="1">
                  <c:v>3-5 </c:v>
                </c:pt>
                <c:pt idx="2">
                  <c:v>5-11</c:v>
                </c:pt>
                <c:pt idx="3">
                  <c:v>12-17</c:v>
                </c:pt>
                <c:pt idx="4">
                  <c:v>18-59</c:v>
                </c:pt>
                <c:pt idx="5">
                  <c:v>60+</c:v>
                </c:pt>
              </c:strCache>
            </c:strRef>
          </c:cat>
          <c:val>
            <c:numRef>
              <c:f>Demographics!$D$3102:$D$3107</c:f>
              <c:numCache>
                <c:formatCode>0%</c:formatCode>
                <c:ptCount val="6"/>
                <c:pt idx="0">
                  <c:v>5.2974655834995381E-2</c:v>
                </c:pt>
                <c:pt idx="1">
                  <c:v>8.5566960159556352E-2</c:v>
                </c:pt>
                <c:pt idx="2">
                  <c:v>0.10993822055747433</c:v>
                </c:pt>
                <c:pt idx="3">
                  <c:v>6.1244344991973537E-2</c:v>
                </c:pt>
                <c:pt idx="4">
                  <c:v>0.14379530087074963</c:v>
                </c:pt>
                <c:pt idx="5">
                  <c:v>2.4176679476577322E-2</c:v>
                </c:pt>
              </c:numCache>
            </c:numRef>
          </c:val>
          <c:extLst>
            <c:ext xmlns:c16="http://schemas.microsoft.com/office/drawing/2014/chart" uri="{C3380CC4-5D6E-409C-BE32-E72D297353CC}">
              <c16:uniqueId val="{00000001-0445-484F-B264-575DAD186F0C}"/>
            </c:ext>
          </c:extLst>
        </c:ser>
        <c:ser>
          <c:idx val="2"/>
          <c:order val="2"/>
          <c:tx>
            <c:strRef>
              <c:f>Demographics!$E$3101</c:f>
              <c:strCache>
                <c:ptCount val="1"/>
                <c:pt idx="0">
                  <c:v>Gap</c:v>
                </c:pt>
              </c:strCache>
            </c:strRef>
          </c:tx>
          <c:spPr>
            <a:noFill/>
          </c:spPr>
          <c:invertIfNegative val="0"/>
          <c:dLbls>
            <c:dLbl>
              <c:idx val="0"/>
              <c:layout>
                <c:manualLayout>
                  <c:x val="-0.35804717125819091"/>
                  <c:y val="-5.3724049591951034E-3"/>
                </c:manualLayout>
              </c:layout>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445-484F-B264-575DAD186F0C}"/>
                </c:ext>
              </c:extLst>
            </c:dLbl>
            <c:dLbl>
              <c:idx val="1"/>
              <c:layout>
                <c:manualLayout>
                  <c:x val="-0.35566019011646965"/>
                  <c:y val="-1.0744809918390207E-2"/>
                </c:manualLayout>
              </c:layout>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445-484F-B264-575DAD186F0C}"/>
                </c:ext>
              </c:extLst>
            </c:dLbl>
            <c:dLbl>
              <c:idx val="2"/>
              <c:layout>
                <c:manualLayout>
                  <c:x val="-0.36043415239991217"/>
                  <c:y val="-1.2176746200821343E-2"/>
                </c:manualLayout>
              </c:layout>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445-484F-B264-575DAD186F0C}"/>
                </c:ext>
              </c:extLst>
            </c:dLbl>
            <c:dLbl>
              <c:idx val="3"/>
              <c:layout>
                <c:manualLayout>
                  <c:x val="-0.36043415239991217"/>
                  <c:y val="-5.3724049591951034E-3"/>
                </c:manualLayout>
              </c:layout>
              <c:spPr/>
              <c:txPr>
                <a:bodyPr/>
                <a:lstStyle/>
                <a:p>
                  <a:pPr>
                    <a:defRPr sz="1100" b="0">
                      <a:solidFill>
                        <a:schemeClr val="tx1">
                          <a:lumMod val="65000"/>
                          <a:lumOff val="35000"/>
                        </a:schemeClr>
                      </a:solidFill>
                    </a:defRPr>
                  </a:pPr>
                  <a:endParaRPr lang="en-US"/>
                </a:p>
              </c:txPr>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445-484F-B264-575DAD186F0C}"/>
                </c:ext>
              </c:extLst>
            </c:dLbl>
            <c:dLbl>
              <c:idx val="4"/>
              <c:layout>
                <c:manualLayout>
                  <c:x val="-0.36282113354163348"/>
                  <c:y val="1.2176746200821343E-2"/>
                </c:manualLayout>
              </c:layout>
              <c:spPr/>
              <c:txPr>
                <a:bodyPr/>
                <a:lstStyle/>
                <a:p>
                  <a:pPr>
                    <a:defRPr sz="1100" b="0">
                      <a:solidFill>
                        <a:schemeClr val="tx1">
                          <a:lumMod val="65000"/>
                          <a:lumOff val="35000"/>
                        </a:schemeClr>
                      </a:solidFill>
                    </a:defRPr>
                  </a:pPr>
                  <a:endParaRPr lang="en-US"/>
                </a:p>
              </c:txPr>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445-484F-B264-575DAD186F0C}"/>
                </c:ext>
              </c:extLst>
            </c:dLbl>
            <c:dLbl>
              <c:idx val="5"/>
              <c:layout>
                <c:manualLayout>
                  <c:x val="-0.35804717125819091"/>
                  <c:y val="0"/>
                </c:manualLayout>
              </c:layout>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445-484F-B264-575DAD186F0C}"/>
                </c:ext>
              </c:extLst>
            </c:dLbl>
            <c:spPr>
              <a:noFill/>
              <a:ln>
                <a:noFill/>
              </a:ln>
              <a:effectLst/>
            </c:spPr>
            <c:txPr>
              <a:bodyPr/>
              <a:lstStyle/>
              <a:p>
                <a:pPr>
                  <a:defRPr sz="1100" b="0">
                    <a:solidFill>
                      <a:schemeClr val="tx1">
                        <a:lumMod val="65000"/>
                        <a:lumOff val="35000"/>
                      </a:schemeClr>
                    </a:solidFill>
                  </a:defRPr>
                </a:pPr>
                <a:endParaRPr lang="en-US"/>
              </a:p>
            </c:txPr>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cat>
            <c:strRef>
              <c:f>Demographics!$B$3102:$B$3107</c:f>
              <c:strCache>
                <c:ptCount val="6"/>
                <c:pt idx="0">
                  <c:v>0-2 </c:v>
                </c:pt>
                <c:pt idx="1">
                  <c:v>3-5 </c:v>
                </c:pt>
                <c:pt idx="2">
                  <c:v>5-11</c:v>
                </c:pt>
                <c:pt idx="3">
                  <c:v>12-17</c:v>
                </c:pt>
                <c:pt idx="4">
                  <c:v>18-59</c:v>
                </c:pt>
                <c:pt idx="5">
                  <c:v>60+</c:v>
                </c:pt>
              </c:strCache>
            </c:strRef>
          </c:cat>
          <c:val>
            <c:numRef>
              <c:f>Demographics!$E$3102:$E$3107</c:f>
              <c:numCache>
                <c:formatCode>General</c:formatCode>
                <c:ptCount val="6"/>
                <c:pt idx="0">
                  <c:v>0.01</c:v>
                </c:pt>
                <c:pt idx="1">
                  <c:v>0.01</c:v>
                </c:pt>
                <c:pt idx="2">
                  <c:v>0.01</c:v>
                </c:pt>
                <c:pt idx="3">
                  <c:v>0.01</c:v>
                </c:pt>
                <c:pt idx="4">
                  <c:v>0.01</c:v>
                </c:pt>
                <c:pt idx="5">
                  <c:v>0.01</c:v>
                </c:pt>
              </c:numCache>
            </c:numRef>
          </c:val>
          <c:extLst>
            <c:ext xmlns:c16="http://schemas.microsoft.com/office/drawing/2014/chart" uri="{C3380CC4-5D6E-409C-BE32-E72D297353CC}">
              <c16:uniqueId val="{00000008-0445-484F-B264-575DAD186F0C}"/>
            </c:ext>
          </c:extLst>
        </c:ser>
        <c:ser>
          <c:idx val="3"/>
          <c:order val="3"/>
          <c:tx>
            <c:strRef>
              <c:f>Demographics!$F$3101</c:f>
              <c:strCache>
                <c:ptCount val="1"/>
                <c:pt idx="0">
                  <c:v>Female</c:v>
                </c:pt>
              </c:strCache>
            </c:strRef>
          </c:tx>
          <c:spPr>
            <a:solidFill>
              <a:srgbClr val="6E99D4"/>
            </a:solidFill>
          </c:spPr>
          <c:invertIfNegative val="0"/>
          <c:dLbls>
            <c:dLbl>
              <c:idx val="5"/>
              <c:layout>
                <c:manualLayout>
                  <c:x val="2.8103942097912806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445-484F-B264-575DAD186F0C}"/>
                </c:ext>
              </c:extLst>
            </c:dLbl>
            <c:spPr>
              <a:noFill/>
              <a:ln>
                <a:noFill/>
              </a:ln>
              <a:effectLst/>
            </c:spPr>
            <c:txPr>
              <a:bodyPr/>
              <a:lstStyle/>
              <a:p>
                <a:pPr>
                  <a:defRPr sz="1100" b="0">
                    <a:solidFill>
                      <a:schemeClr val="bg1"/>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Demographics!$B$3102:$B$3107</c:f>
              <c:strCache>
                <c:ptCount val="6"/>
                <c:pt idx="0">
                  <c:v>0-2 </c:v>
                </c:pt>
                <c:pt idx="1">
                  <c:v>3-5 </c:v>
                </c:pt>
                <c:pt idx="2">
                  <c:v>5-11</c:v>
                </c:pt>
                <c:pt idx="3">
                  <c:v>12-17</c:v>
                </c:pt>
                <c:pt idx="4">
                  <c:v>18-59</c:v>
                </c:pt>
                <c:pt idx="5">
                  <c:v>60+</c:v>
                </c:pt>
              </c:strCache>
            </c:strRef>
          </c:cat>
          <c:val>
            <c:numRef>
              <c:f>Demographics!$F$3102:$F$3107</c:f>
              <c:numCache>
                <c:formatCode>0%</c:formatCode>
                <c:ptCount val="6"/>
                <c:pt idx="0">
                  <c:v>5.7595952716836117E-2</c:v>
                </c:pt>
                <c:pt idx="1">
                  <c:v>9.4274456389551009E-2</c:v>
                </c:pt>
                <c:pt idx="2">
                  <c:v>0.1272559225567933</c:v>
                </c:pt>
                <c:pt idx="3">
                  <c:v>6.6984482171523085E-2</c:v>
                </c:pt>
                <c:pt idx="4">
                  <c:v>0.16145351948241474</c:v>
                </c:pt>
                <c:pt idx="5">
                  <c:v>1.4739504791555188E-2</c:v>
                </c:pt>
              </c:numCache>
            </c:numRef>
          </c:val>
          <c:extLst>
            <c:ext xmlns:c16="http://schemas.microsoft.com/office/drawing/2014/chart" uri="{C3380CC4-5D6E-409C-BE32-E72D297353CC}">
              <c16:uniqueId val="{0000000A-0445-484F-B264-575DAD186F0C}"/>
            </c:ext>
          </c:extLst>
        </c:ser>
        <c:ser>
          <c:idx val="4"/>
          <c:order val="4"/>
          <c:tx>
            <c:strRef>
              <c:f>Demographics!$G$3101</c:f>
              <c:strCache>
                <c:ptCount val="1"/>
                <c:pt idx="0">
                  <c:v>100_Female</c:v>
                </c:pt>
              </c:strCache>
            </c:strRef>
          </c:tx>
          <c:spPr>
            <a:noFill/>
          </c:spPr>
          <c:invertIfNegative val="0"/>
          <c:cat>
            <c:strRef>
              <c:f>Demographics!$B$3102:$B$3107</c:f>
              <c:strCache>
                <c:ptCount val="6"/>
                <c:pt idx="0">
                  <c:v>0-2 </c:v>
                </c:pt>
                <c:pt idx="1">
                  <c:v>3-5 </c:v>
                </c:pt>
                <c:pt idx="2">
                  <c:v>5-11</c:v>
                </c:pt>
                <c:pt idx="3">
                  <c:v>12-17</c:v>
                </c:pt>
                <c:pt idx="4">
                  <c:v>18-59</c:v>
                </c:pt>
                <c:pt idx="5">
                  <c:v>60+</c:v>
                </c:pt>
              </c:strCache>
            </c:strRef>
          </c:cat>
          <c:val>
            <c:numRef>
              <c:f>Demographics!$G$3102:$G$3107</c:f>
              <c:numCache>
                <c:formatCode>_(* #,##0.00_);_(* \(#,##0.00\);_(* "-"??_);_(@_)</c:formatCode>
                <c:ptCount val="6"/>
                <c:pt idx="0">
                  <c:v>0.4424040472831639</c:v>
                </c:pt>
                <c:pt idx="1">
                  <c:v>0.40572554361044899</c:v>
                </c:pt>
                <c:pt idx="2">
                  <c:v>0.3727440774432067</c:v>
                </c:pt>
                <c:pt idx="3">
                  <c:v>0.43301551782847691</c:v>
                </c:pt>
                <c:pt idx="4">
                  <c:v>0.33854648051758529</c:v>
                </c:pt>
                <c:pt idx="5">
                  <c:v>0.48526049520844483</c:v>
                </c:pt>
              </c:numCache>
            </c:numRef>
          </c:val>
          <c:extLst>
            <c:ext xmlns:c16="http://schemas.microsoft.com/office/drawing/2014/chart" uri="{C3380CC4-5D6E-409C-BE32-E72D297353CC}">
              <c16:uniqueId val="{0000000B-0445-484F-B264-575DAD186F0C}"/>
            </c:ext>
          </c:extLst>
        </c:ser>
        <c:dLbls>
          <c:showLegendKey val="0"/>
          <c:showVal val="0"/>
          <c:showCatName val="0"/>
          <c:showSerName val="0"/>
          <c:showPercent val="0"/>
          <c:showBubbleSize val="0"/>
        </c:dLbls>
        <c:gapWidth val="42"/>
        <c:overlap val="100"/>
        <c:axId val="226769792"/>
        <c:axId val="226770184"/>
      </c:barChart>
      <c:catAx>
        <c:axId val="226769792"/>
        <c:scaling>
          <c:orientation val="minMax"/>
        </c:scaling>
        <c:delete val="1"/>
        <c:axPos val="l"/>
        <c:numFmt formatCode="General" sourceLinked="0"/>
        <c:majorTickMark val="out"/>
        <c:minorTickMark val="none"/>
        <c:tickLblPos val="nextTo"/>
        <c:crossAx val="226770184"/>
        <c:crosses val="autoZero"/>
        <c:auto val="1"/>
        <c:lblAlgn val="ctr"/>
        <c:lblOffset val="100"/>
        <c:noMultiLvlLbl val="0"/>
      </c:catAx>
      <c:valAx>
        <c:axId val="226770184"/>
        <c:scaling>
          <c:orientation val="minMax"/>
        </c:scaling>
        <c:delete val="1"/>
        <c:axPos val="b"/>
        <c:numFmt formatCode="0%" sourceLinked="1"/>
        <c:majorTickMark val="out"/>
        <c:minorTickMark val="none"/>
        <c:tickLblPos val="nextTo"/>
        <c:crossAx val="226769792"/>
        <c:crosses val="autoZero"/>
        <c:crossBetween val="between"/>
      </c:valAx>
      <c:spPr>
        <a:noFill/>
      </c:spPr>
    </c:plotArea>
    <c:plotVisOnly val="1"/>
    <c:dispBlanksAs val="gap"/>
    <c:showDLblsOverMax val="0"/>
  </c:chart>
  <c:spPr>
    <a:solidFill>
      <a:schemeClr val="bg1"/>
    </a:solidFill>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dPt>
            <c:idx val="0"/>
            <c:bubble3D val="0"/>
            <c:spPr>
              <a:solidFill>
                <a:srgbClr val="0039A6"/>
              </a:solidFill>
            </c:spPr>
            <c:extLst>
              <c:ext xmlns:c16="http://schemas.microsoft.com/office/drawing/2014/chart" uri="{C3380CC4-5D6E-409C-BE32-E72D297353CC}">
                <c16:uniqueId val="{00000001-8960-482C-8D37-5806244839CB}"/>
              </c:ext>
            </c:extLst>
          </c:dPt>
          <c:dPt>
            <c:idx val="1"/>
            <c:bubble3D val="0"/>
            <c:spPr>
              <a:solidFill>
                <a:schemeClr val="tx2">
                  <a:lumMod val="75000"/>
                </a:schemeClr>
              </a:solidFill>
            </c:spPr>
            <c:extLst>
              <c:ext xmlns:c16="http://schemas.microsoft.com/office/drawing/2014/chart" uri="{C3380CC4-5D6E-409C-BE32-E72D297353CC}">
                <c16:uniqueId val="{00000003-8960-482C-8D37-5806244839CB}"/>
              </c:ext>
            </c:extLst>
          </c:dPt>
          <c:dLbls>
            <c:spPr>
              <a:noFill/>
              <a:ln>
                <a:noFill/>
              </a:ln>
              <a:effectLst/>
            </c:spPr>
            <c:txPr>
              <a:bodyPr/>
              <a:lstStyle/>
              <a:p>
                <a:pPr>
                  <a:defRPr b="1">
                    <a:solidFill>
                      <a:schemeClr val="bg1"/>
                    </a:solidFill>
                  </a:defRPr>
                </a:pPr>
                <a:endParaRPr lang="en-US"/>
              </a:p>
            </c:txPr>
            <c:showLegendKey val="0"/>
            <c:showVal val="1"/>
            <c:showCatName val="0"/>
            <c:showSerName val="0"/>
            <c:showPercent val="0"/>
            <c:showBubbleSize val="0"/>
            <c:showLeaderLines val="1"/>
            <c:extLst>
              <c:ext xmlns:c15="http://schemas.microsoft.com/office/drawing/2012/chart" uri="{CE6537A1-D6FC-4f65-9D91-7224C49458BB}"/>
            </c:extLst>
          </c:dLbls>
          <c:cat>
            <c:strRef>
              <c:f>(Demographics!$M$3101,Demographics!$O$3101)</c:f>
              <c:strCache>
                <c:ptCount val="2"/>
                <c:pt idx="0">
                  <c:v>Male</c:v>
                </c:pt>
                <c:pt idx="1">
                  <c:v>Female</c:v>
                </c:pt>
              </c:strCache>
            </c:strRef>
          </c:cat>
          <c:val>
            <c:numRef>
              <c:f>(Demographics!$M$3108,Demographics!$O$3108)</c:f>
              <c:numCache>
                <c:formatCode>0.0%</c:formatCode>
                <c:ptCount val="2"/>
                <c:pt idx="0">
                  <c:v>0.47717435216713799</c:v>
                </c:pt>
                <c:pt idx="1">
                  <c:v>0.52282564783286201</c:v>
                </c:pt>
              </c:numCache>
            </c:numRef>
          </c:val>
          <c:extLst>
            <c:ext xmlns:c16="http://schemas.microsoft.com/office/drawing/2014/chart" uri="{C3380CC4-5D6E-409C-BE32-E72D297353CC}">
              <c16:uniqueId val="{00000004-8960-482C-8D37-5806244839CB}"/>
            </c:ext>
          </c:extLst>
        </c:ser>
        <c:dLbls>
          <c:showLegendKey val="0"/>
          <c:showVal val="0"/>
          <c:showCatName val="0"/>
          <c:showSerName val="0"/>
          <c:showPercent val="0"/>
          <c:showBubbleSize val="0"/>
          <c:showLeaderLines val="1"/>
        </c:dLbls>
        <c:firstSliceAng val="0"/>
        <c:holeSize val="50"/>
      </c:doughnutChart>
    </c:plotArea>
    <c:legend>
      <c:legendPos val="r"/>
      <c:overlay val="0"/>
      <c:txPr>
        <a:bodyPr/>
        <a:lstStyle/>
        <a:p>
          <a:pPr rtl="0">
            <a:defRPr/>
          </a:pPr>
          <a:endParaRPr lang="en-US"/>
        </a:p>
      </c:txPr>
    </c:legend>
    <c:plotVisOnly val="1"/>
    <c:dispBlanksAs val="gap"/>
    <c:showDLblsOverMax val="0"/>
  </c:chart>
  <c:spPr>
    <a:noFill/>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solidFill>
                  <a:srgbClr val="0039A6"/>
                </a:solidFill>
              </a:defRPr>
            </a:pPr>
            <a:r>
              <a:rPr lang="fr-FR" sz="1200" b="1" i="0" baseline="0">
                <a:solidFill>
                  <a:srgbClr val="0039A6"/>
                </a:solidFill>
                <a:effectLst/>
              </a:rPr>
              <a:t>Displaced population age distribution</a:t>
            </a:r>
            <a:endParaRPr lang="fr-FR" sz="1200">
              <a:solidFill>
                <a:srgbClr val="0039A6"/>
              </a:solidFill>
              <a:effectLst/>
            </a:endParaRPr>
          </a:p>
        </c:rich>
      </c:tx>
      <c:overlay val="1"/>
    </c:title>
    <c:autoTitleDeleted val="0"/>
    <c:plotArea>
      <c:layout>
        <c:manualLayout>
          <c:layoutTarget val="inner"/>
          <c:xMode val="edge"/>
          <c:yMode val="edge"/>
          <c:x val="2.2494887525562373E-2"/>
          <c:y val="0.15902140672782875"/>
          <c:w val="0.9038854805725971"/>
          <c:h val="0.7961264016309888"/>
        </c:manualLayout>
      </c:layout>
      <c:barChart>
        <c:barDir val="bar"/>
        <c:grouping val="percentStacked"/>
        <c:varyColors val="0"/>
        <c:ser>
          <c:idx val="0"/>
          <c:order val="0"/>
          <c:tx>
            <c:strRef>
              <c:f>Demographics!$L$3101</c:f>
              <c:strCache>
                <c:ptCount val="1"/>
                <c:pt idx="0">
                  <c:v>100_Male</c:v>
                </c:pt>
              </c:strCache>
            </c:strRef>
          </c:tx>
          <c:spPr>
            <a:noFill/>
          </c:spPr>
          <c:invertIfNegative val="0"/>
          <c:cat>
            <c:strRef>
              <c:f>Demographics!$K$3102:$K$3107</c:f>
              <c:strCache>
                <c:ptCount val="6"/>
                <c:pt idx="0">
                  <c:v>0-2 years</c:v>
                </c:pt>
                <c:pt idx="1">
                  <c:v>3-5 years</c:v>
                </c:pt>
                <c:pt idx="2">
                  <c:v>6-11 years</c:v>
                </c:pt>
                <c:pt idx="3">
                  <c:v>12-17 years</c:v>
                </c:pt>
                <c:pt idx="4">
                  <c:v>18-59 years</c:v>
                </c:pt>
                <c:pt idx="5">
                  <c:v>60+</c:v>
                </c:pt>
              </c:strCache>
            </c:strRef>
          </c:cat>
          <c:val>
            <c:numRef>
              <c:f>Demographics!$L$3102:$L$3107</c:f>
              <c:numCache>
                <c:formatCode>_(* #,##0.00_);_(* \(#,##0.00\);_(* "-"??_);_(@_)</c:formatCode>
                <c:ptCount val="6"/>
                <c:pt idx="0">
                  <c:v>0.4463842557857679</c:v>
                </c:pt>
                <c:pt idx="1">
                  <c:v>0.41712356437929243</c:v>
                </c:pt>
                <c:pt idx="2">
                  <c:v>0.38965198822646735</c:v>
                </c:pt>
                <c:pt idx="3">
                  <c:v>0.43934322156172445</c:v>
                </c:pt>
                <c:pt idx="4">
                  <c:v>0.35467767068736655</c:v>
                </c:pt>
                <c:pt idx="5">
                  <c:v>0.47564494719224332</c:v>
                </c:pt>
              </c:numCache>
            </c:numRef>
          </c:val>
          <c:extLst>
            <c:ext xmlns:c16="http://schemas.microsoft.com/office/drawing/2014/chart" uri="{C3380CC4-5D6E-409C-BE32-E72D297353CC}">
              <c16:uniqueId val="{00000000-1CE5-4BDD-A014-19CE5D40A3EE}"/>
            </c:ext>
          </c:extLst>
        </c:ser>
        <c:ser>
          <c:idx val="1"/>
          <c:order val="1"/>
          <c:tx>
            <c:strRef>
              <c:f>Demographics!$M$3101</c:f>
              <c:strCache>
                <c:ptCount val="1"/>
                <c:pt idx="0">
                  <c:v>Male</c:v>
                </c:pt>
              </c:strCache>
            </c:strRef>
          </c:tx>
          <c:spPr>
            <a:solidFill>
              <a:srgbClr val="0039A6"/>
            </a:solidFill>
          </c:spPr>
          <c:invertIfNegative val="0"/>
          <c:dLbls>
            <c:spPr>
              <a:noFill/>
              <a:ln>
                <a:noFill/>
              </a:ln>
              <a:effectLst/>
            </c:spPr>
            <c:txPr>
              <a:bodyPr/>
              <a:lstStyle/>
              <a:p>
                <a:pPr>
                  <a:defRPr sz="1100" b="0">
                    <a:solidFill>
                      <a:schemeClr val="bg1"/>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Demographics!$K$3102:$K$3107</c:f>
              <c:strCache>
                <c:ptCount val="6"/>
                <c:pt idx="0">
                  <c:v>0-2 years</c:v>
                </c:pt>
                <c:pt idx="1">
                  <c:v>3-5 years</c:v>
                </c:pt>
                <c:pt idx="2">
                  <c:v>6-11 years</c:v>
                </c:pt>
                <c:pt idx="3">
                  <c:v>12-17 years</c:v>
                </c:pt>
                <c:pt idx="4">
                  <c:v>18-59 years</c:v>
                </c:pt>
                <c:pt idx="5">
                  <c:v>60+</c:v>
                </c:pt>
              </c:strCache>
            </c:strRef>
          </c:cat>
          <c:val>
            <c:numRef>
              <c:f>Demographics!$M$3102:$M$3107</c:f>
              <c:numCache>
                <c:formatCode>0%</c:formatCode>
                <c:ptCount val="6"/>
                <c:pt idx="0">
                  <c:v>5.3615744214232125E-2</c:v>
                </c:pt>
                <c:pt idx="1">
                  <c:v>8.2876435620707567E-2</c:v>
                </c:pt>
                <c:pt idx="2">
                  <c:v>0.11034801177353264</c:v>
                </c:pt>
                <c:pt idx="3">
                  <c:v>6.0656778438275522E-2</c:v>
                </c:pt>
                <c:pt idx="4">
                  <c:v>0.14532232931263347</c:v>
                </c:pt>
                <c:pt idx="5">
                  <c:v>2.435505280775668E-2</c:v>
                </c:pt>
              </c:numCache>
            </c:numRef>
          </c:val>
          <c:extLst>
            <c:ext xmlns:c16="http://schemas.microsoft.com/office/drawing/2014/chart" uri="{C3380CC4-5D6E-409C-BE32-E72D297353CC}">
              <c16:uniqueId val="{00000001-1CE5-4BDD-A014-19CE5D40A3EE}"/>
            </c:ext>
          </c:extLst>
        </c:ser>
        <c:ser>
          <c:idx val="2"/>
          <c:order val="2"/>
          <c:tx>
            <c:strRef>
              <c:f>Demographics!$N$3101</c:f>
              <c:strCache>
                <c:ptCount val="1"/>
                <c:pt idx="0">
                  <c:v>Gap</c:v>
                </c:pt>
              </c:strCache>
            </c:strRef>
          </c:tx>
          <c:spPr>
            <a:noFill/>
          </c:spPr>
          <c:invertIfNegative val="0"/>
          <c:dLbls>
            <c:dLbl>
              <c:idx val="0"/>
              <c:layout>
                <c:manualLayout>
                  <c:x val="-0.35804717125819091"/>
                  <c:y val="-5.3724049591951034E-3"/>
                </c:manualLayout>
              </c:layout>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CE5-4BDD-A014-19CE5D40A3EE}"/>
                </c:ext>
              </c:extLst>
            </c:dLbl>
            <c:dLbl>
              <c:idx val="1"/>
              <c:layout>
                <c:manualLayout>
                  <c:x val="-0.35566019011646965"/>
                  <c:y val="-1.0744809918390207E-2"/>
                </c:manualLayout>
              </c:layout>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CE5-4BDD-A014-19CE5D40A3EE}"/>
                </c:ext>
              </c:extLst>
            </c:dLbl>
            <c:dLbl>
              <c:idx val="2"/>
              <c:layout>
                <c:manualLayout>
                  <c:x val="-0.36043415239991217"/>
                  <c:y val="-1.2176746200821343E-2"/>
                </c:manualLayout>
              </c:layout>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CE5-4BDD-A014-19CE5D40A3EE}"/>
                </c:ext>
              </c:extLst>
            </c:dLbl>
            <c:dLbl>
              <c:idx val="3"/>
              <c:layout>
                <c:manualLayout>
                  <c:x val="-0.36043415239991217"/>
                  <c:y val="-5.3724049591951034E-3"/>
                </c:manualLayout>
              </c:layout>
              <c:spPr/>
              <c:txPr>
                <a:bodyPr/>
                <a:lstStyle/>
                <a:p>
                  <a:pPr>
                    <a:defRPr sz="1100" b="0">
                      <a:solidFill>
                        <a:schemeClr val="tx1">
                          <a:lumMod val="65000"/>
                          <a:lumOff val="35000"/>
                        </a:schemeClr>
                      </a:solidFill>
                    </a:defRPr>
                  </a:pPr>
                  <a:endParaRPr lang="en-US"/>
                </a:p>
              </c:txPr>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CE5-4BDD-A014-19CE5D40A3EE}"/>
                </c:ext>
              </c:extLst>
            </c:dLbl>
            <c:dLbl>
              <c:idx val="4"/>
              <c:layout>
                <c:manualLayout>
                  <c:x val="-0.36282113354163348"/>
                  <c:y val="1.2176746200821343E-2"/>
                </c:manualLayout>
              </c:layout>
              <c:spPr/>
              <c:txPr>
                <a:bodyPr/>
                <a:lstStyle/>
                <a:p>
                  <a:pPr>
                    <a:defRPr sz="1100" b="0">
                      <a:solidFill>
                        <a:schemeClr val="tx1">
                          <a:lumMod val="65000"/>
                          <a:lumOff val="35000"/>
                        </a:schemeClr>
                      </a:solidFill>
                    </a:defRPr>
                  </a:pPr>
                  <a:endParaRPr lang="en-US"/>
                </a:p>
              </c:txPr>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CE5-4BDD-A014-19CE5D40A3EE}"/>
                </c:ext>
              </c:extLst>
            </c:dLbl>
            <c:dLbl>
              <c:idx val="5"/>
              <c:layout>
                <c:manualLayout>
                  <c:x val="-0.35804717125819091"/>
                  <c:y val="0"/>
                </c:manualLayout>
              </c:layout>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CE5-4BDD-A014-19CE5D40A3EE}"/>
                </c:ext>
              </c:extLst>
            </c:dLbl>
            <c:spPr>
              <a:noFill/>
              <a:ln>
                <a:noFill/>
              </a:ln>
              <a:effectLst/>
            </c:spPr>
            <c:txPr>
              <a:bodyPr/>
              <a:lstStyle/>
              <a:p>
                <a:pPr>
                  <a:defRPr sz="1100" b="0">
                    <a:solidFill>
                      <a:schemeClr val="tx1">
                        <a:lumMod val="65000"/>
                        <a:lumOff val="35000"/>
                      </a:schemeClr>
                    </a:solidFill>
                  </a:defRPr>
                </a:pPr>
                <a:endParaRPr lang="en-US"/>
              </a:p>
            </c:txPr>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cat>
            <c:strRef>
              <c:f>Demographics!$K$3102:$K$3107</c:f>
              <c:strCache>
                <c:ptCount val="6"/>
                <c:pt idx="0">
                  <c:v>0-2 years</c:v>
                </c:pt>
                <c:pt idx="1">
                  <c:v>3-5 years</c:v>
                </c:pt>
                <c:pt idx="2">
                  <c:v>6-11 years</c:v>
                </c:pt>
                <c:pt idx="3">
                  <c:v>12-17 years</c:v>
                </c:pt>
                <c:pt idx="4">
                  <c:v>18-59 years</c:v>
                </c:pt>
                <c:pt idx="5">
                  <c:v>60+</c:v>
                </c:pt>
              </c:strCache>
            </c:strRef>
          </c:cat>
          <c:val>
            <c:numRef>
              <c:f>Demographics!$N$3102:$N$3107</c:f>
              <c:numCache>
                <c:formatCode>General</c:formatCode>
                <c:ptCount val="6"/>
                <c:pt idx="0">
                  <c:v>0.01</c:v>
                </c:pt>
                <c:pt idx="1">
                  <c:v>0.01</c:v>
                </c:pt>
                <c:pt idx="2">
                  <c:v>0.01</c:v>
                </c:pt>
                <c:pt idx="3">
                  <c:v>0.01</c:v>
                </c:pt>
                <c:pt idx="4">
                  <c:v>0.01</c:v>
                </c:pt>
                <c:pt idx="5">
                  <c:v>0.01</c:v>
                </c:pt>
              </c:numCache>
            </c:numRef>
          </c:val>
          <c:extLst>
            <c:ext xmlns:c16="http://schemas.microsoft.com/office/drawing/2014/chart" uri="{C3380CC4-5D6E-409C-BE32-E72D297353CC}">
              <c16:uniqueId val="{00000008-1CE5-4BDD-A014-19CE5D40A3EE}"/>
            </c:ext>
          </c:extLst>
        </c:ser>
        <c:ser>
          <c:idx val="3"/>
          <c:order val="3"/>
          <c:tx>
            <c:strRef>
              <c:f>Demographics!$O$3101</c:f>
              <c:strCache>
                <c:ptCount val="1"/>
                <c:pt idx="0">
                  <c:v>Female</c:v>
                </c:pt>
              </c:strCache>
            </c:strRef>
          </c:tx>
          <c:spPr>
            <a:solidFill>
              <a:srgbClr val="6E99D4"/>
            </a:solidFill>
          </c:spPr>
          <c:invertIfNegative val="0"/>
          <c:dLbls>
            <c:dLbl>
              <c:idx val="5"/>
              <c:layout>
                <c:manualLayout>
                  <c:x val="2.8103942097912806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CE5-4BDD-A014-19CE5D40A3EE}"/>
                </c:ext>
              </c:extLst>
            </c:dLbl>
            <c:spPr>
              <a:noFill/>
              <a:ln>
                <a:noFill/>
              </a:ln>
              <a:effectLst/>
            </c:spPr>
            <c:txPr>
              <a:bodyPr/>
              <a:lstStyle/>
              <a:p>
                <a:pPr>
                  <a:defRPr sz="1100" b="0">
                    <a:solidFill>
                      <a:schemeClr val="bg1"/>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Demographics!$K$3102:$K$3107</c:f>
              <c:strCache>
                <c:ptCount val="6"/>
                <c:pt idx="0">
                  <c:v>0-2 years</c:v>
                </c:pt>
                <c:pt idx="1">
                  <c:v>3-5 years</c:v>
                </c:pt>
                <c:pt idx="2">
                  <c:v>6-11 years</c:v>
                </c:pt>
                <c:pt idx="3">
                  <c:v>12-17 years</c:v>
                </c:pt>
                <c:pt idx="4">
                  <c:v>18-59 years</c:v>
                </c:pt>
                <c:pt idx="5">
                  <c:v>60+</c:v>
                </c:pt>
              </c:strCache>
            </c:strRef>
          </c:cat>
          <c:val>
            <c:numRef>
              <c:f>Demographics!$O$3102:$O$3107</c:f>
              <c:numCache>
                <c:formatCode>0%</c:formatCode>
                <c:ptCount val="6"/>
                <c:pt idx="0">
                  <c:v>5.6789980954579558E-2</c:v>
                </c:pt>
                <c:pt idx="1">
                  <c:v>9.3264846770935536E-2</c:v>
                </c:pt>
                <c:pt idx="2">
                  <c:v>0.12679632942806024</c:v>
                </c:pt>
                <c:pt idx="3">
                  <c:v>6.7928666243435104E-2</c:v>
                </c:pt>
                <c:pt idx="4">
                  <c:v>0.16223235412939344</c:v>
                </c:pt>
                <c:pt idx="5">
                  <c:v>1.5813470306458129E-2</c:v>
                </c:pt>
              </c:numCache>
            </c:numRef>
          </c:val>
          <c:extLst>
            <c:ext xmlns:c16="http://schemas.microsoft.com/office/drawing/2014/chart" uri="{C3380CC4-5D6E-409C-BE32-E72D297353CC}">
              <c16:uniqueId val="{0000000A-1CE5-4BDD-A014-19CE5D40A3EE}"/>
            </c:ext>
          </c:extLst>
        </c:ser>
        <c:ser>
          <c:idx val="4"/>
          <c:order val="4"/>
          <c:tx>
            <c:strRef>
              <c:f>Demographics!$P$3101</c:f>
              <c:strCache>
                <c:ptCount val="1"/>
                <c:pt idx="0">
                  <c:v>100_Female</c:v>
                </c:pt>
              </c:strCache>
            </c:strRef>
          </c:tx>
          <c:spPr>
            <a:noFill/>
          </c:spPr>
          <c:invertIfNegative val="0"/>
          <c:cat>
            <c:strRef>
              <c:f>Demographics!$K$3102:$K$3107</c:f>
              <c:strCache>
                <c:ptCount val="6"/>
                <c:pt idx="0">
                  <c:v>0-2 years</c:v>
                </c:pt>
                <c:pt idx="1">
                  <c:v>3-5 years</c:v>
                </c:pt>
                <c:pt idx="2">
                  <c:v>6-11 years</c:v>
                </c:pt>
                <c:pt idx="3">
                  <c:v>12-17 years</c:v>
                </c:pt>
                <c:pt idx="4">
                  <c:v>18-59 years</c:v>
                </c:pt>
                <c:pt idx="5">
                  <c:v>60+</c:v>
                </c:pt>
              </c:strCache>
            </c:strRef>
          </c:cat>
          <c:val>
            <c:numRef>
              <c:f>Demographics!$P$3102:$P$3107</c:f>
              <c:numCache>
                <c:formatCode>_(* #,##0.00_);_(* \(#,##0.00\);_(* "-"??_);_(@_)</c:formatCode>
                <c:ptCount val="6"/>
                <c:pt idx="0">
                  <c:v>0.44321001904542046</c:v>
                </c:pt>
                <c:pt idx="1">
                  <c:v>0.40673515322906445</c:v>
                </c:pt>
                <c:pt idx="2">
                  <c:v>0.37320367057193976</c:v>
                </c:pt>
                <c:pt idx="3">
                  <c:v>0.43207133375656492</c:v>
                </c:pt>
                <c:pt idx="4">
                  <c:v>0.33776764587060659</c:v>
                </c:pt>
                <c:pt idx="5">
                  <c:v>0.48418652969354187</c:v>
                </c:pt>
              </c:numCache>
            </c:numRef>
          </c:val>
          <c:extLst>
            <c:ext xmlns:c16="http://schemas.microsoft.com/office/drawing/2014/chart" uri="{C3380CC4-5D6E-409C-BE32-E72D297353CC}">
              <c16:uniqueId val="{0000000B-1CE5-4BDD-A014-19CE5D40A3EE}"/>
            </c:ext>
          </c:extLst>
        </c:ser>
        <c:dLbls>
          <c:showLegendKey val="0"/>
          <c:showVal val="0"/>
          <c:showCatName val="0"/>
          <c:showSerName val="0"/>
          <c:showPercent val="0"/>
          <c:showBubbleSize val="0"/>
        </c:dLbls>
        <c:gapWidth val="42"/>
        <c:overlap val="100"/>
        <c:axId val="395813696"/>
        <c:axId val="395819968"/>
      </c:barChart>
      <c:catAx>
        <c:axId val="395813696"/>
        <c:scaling>
          <c:orientation val="minMax"/>
        </c:scaling>
        <c:delete val="1"/>
        <c:axPos val="l"/>
        <c:numFmt formatCode="General" sourceLinked="0"/>
        <c:majorTickMark val="out"/>
        <c:minorTickMark val="none"/>
        <c:tickLblPos val="nextTo"/>
        <c:crossAx val="395819968"/>
        <c:crosses val="autoZero"/>
        <c:auto val="1"/>
        <c:lblAlgn val="ctr"/>
        <c:lblOffset val="100"/>
        <c:noMultiLvlLbl val="0"/>
      </c:catAx>
      <c:valAx>
        <c:axId val="395819968"/>
        <c:scaling>
          <c:orientation val="minMax"/>
        </c:scaling>
        <c:delete val="1"/>
        <c:axPos val="b"/>
        <c:numFmt formatCode="0%" sourceLinked="1"/>
        <c:majorTickMark val="out"/>
        <c:minorTickMark val="none"/>
        <c:tickLblPos val="nextTo"/>
        <c:crossAx val="395813696"/>
        <c:crosses val="autoZero"/>
        <c:crossBetween val="between"/>
      </c:valAx>
      <c:spPr>
        <a:noFill/>
      </c:spPr>
    </c:plotArea>
    <c:plotVisOnly val="1"/>
    <c:dispBlanksAs val="gap"/>
    <c:showDLblsOverMax val="0"/>
  </c:chart>
  <c:spPr>
    <a:solidFill>
      <a:schemeClr val="bg1"/>
    </a:solidFill>
    <a:ln>
      <a:noFill/>
    </a:ln>
  </c:sp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dPt>
            <c:idx val="0"/>
            <c:bubble3D val="0"/>
            <c:spPr>
              <a:solidFill>
                <a:srgbClr val="0039A6"/>
              </a:solidFill>
            </c:spPr>
            <c:extLst>
              <c:ext xmlns:c16="http://schemas.microsoft.com/office/drawing/2014/chart" uri="{C3380CC4-5D6E-409C-BE32-E72D297353CC}">
                <c16:uniqueId val="{00000001-B79B-49C8-A0D7-EF227DA58B31}"/>
              </c:ext>
            </c:extLst>
          </c:dPt>
          <c:dPt>
            <c:idx val="1"/>
            <c:bubble3D val="0"/>
            <c:spPr>
              <a:solidFill>
                <a:schemeClr val="tx2">
                  <a:lumMod val="75000"/>
                </a:schemeClr>
              </a:solidFill>
            </c:spPr>
            <c:extLst>
              <c:ext xmlns:c16="http://schemas.microsoft.com/office/drawing/2014/chart" uri="{C3380CC4-5D6E-409C-BE32-E72D297353CC}">
                <c16:uniqueId val="{00000003-B79B-49C8-A0D7-EF227DA58B31}"/>
              </c:ext>
            </c:extLst>
          </c:dPt>
          <c:dLbls>
            <c:spPr>
              <a:noFill/>
              <a:ln>
                <a:noFill/>
              </a:ln>
              <a:effectLst/>
            </c:spPr>
            <c:txPr>
              <a:bodyPr/>
              <a:lstStyle/>
              <a:p>
                <a:pPr>
                  <a:defRPr b="1">
                    <a:solidFill>
                      <a:schemeClr val="bg1"/>
                    </a:solidFill>
                  </a:defRPr>
                </a:pPr>
                <a:endParaRPr lang="en-US"/>
              </a:p>
            </c:txPr>
            <c:showLegendKey val="0"/>
            <c:showVal val="1"/>
            <c:showCatName val="0"/>
            <c:showSerName val="0"/>
            <c:showPercent val="0"/>
            <c:showBubbleSize val="0"/>
            <c:showLeaderLines val="1"/>
            <c:extLst>
              <c:ext xmlns:c15="http://schemas.microsoft.com/office/drawing/2012/chart" uri="{CE6537A1-D6FC-4f65-9D91-7224C49458BB}"/>
            </c:extLst>
          </c:dLbls>
          <c:cat>
            <c:strRef>
              <c:f>(Demographics!$D$3130,Demographics!$F$3130)</c:f>
              <c:strCache>
                <c:ptCount val="2"/>
                <c:pt idx="0">
                  <c:v>Male</c:v>
                </c:pt>
                <c:pt idx="1">
                  <c:v>Female</c:v>
                </c:pt>
              </c:strCache>
            </c:strRef>
          </c:cat>
          <c:val>
            <c:numRef>
              <c:f>(Demographics!$D$3137,Demographics!$F$3137)</c:f>
              <c:numCache>
                <c:formatCode>0.0%</c:formatCode>
                <c:ptCount val="2"/>
                <c:pt idx="0">
                  <c:v>0.48696558915537019</c:v>
                </c:pt>
                <c:pt idx="1">
                  <c:v>0.51303441084462986</c:v>
                </c:pt>
              </c:numCache>
            </c:numRef>
          </c:val>
          <c:extLst>
            <c:ext xmlns:c16="http://schemas.microsoft.com/office/drawing/2014/chart" uri="{C3380CC4-5D6E-409C-BE32-E72D297353CC}">
              <c16:uniqueId val="{00000004-B79B-49C8-A0D7-EF227DA58B31}"/>
            </c:ext>
          </c:extLst>
        </c:ser>
        <c:dLbls>
          <c:showLegendKey val="0"/>
          <c:showVal val="0"/>
          <c:showCatName val="0"/>
          <c:showSerName val="0"/>
          <c:showPercent val="0"/>
          <c:showBubbleSize val="0"/>
          <c:showLeaderLines val="1"/>
        </c:dLbls>
        <c:firstSliceAng val="0"/>
        <c:holeSize val="50"/>
      </c:doughnutChart>
    </c:plotArea>
    <c:legend>
      <c:legendPos val="r"/>
      <c:overlay val="0"/>
      <c:txPr>
        <a:bodyPr/>
        <a:lstStyle/>
        <a:p>
          <a:pPr rtl="0">
            <a:defRPr/>
          </a:pPr>
          <a:endParaRPr lang="en-US"/>
        </a:p>
      </c:txPr>
    </c:legend>
    <c:plotVisOnly val="1"/>
    <c:dispBlanksAs val="gap"/>
    <c:showDLblsOverMax val="0"/>
  </c:chart>
  <c:spPr>
    <a:noFill/>
    <a:ln>
      <a:noFill/>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solidFill>
                  <a:srgbClr val="0039A6"/>
                </a:solidFill>
              </a:defRPr>
            </a:pPr>
            <a:r>
              <a:rPr lang="fr-FR" sz="1200" b="1" i="0" baseline="0">
                <a:solidFill>
                  <a:srgbClr val="0039A6"/>
                </a:solidFill>
                <a:effectLst/>
              </a:rPr>
              <a:t>Displaced population age distribution</a:t>
            </a:r>
            <a:endParaRPr lang="fr-FR" sz="1200">
              <a:solidFill>
                <a:srgbClr val="0039A6"/>
              </a:solidFill>
              <a:effectLst/>
            </a:endParaRPr>
          </a:p>
        </c:rich>
      </c:tx>
      <c:overlay val="1"/>
    </c:title>
    <c:autoTitleDeleted val="0"/>
    <c:plotArea>
      <c:layout>
        <c:manualLayout>
          <c:layoutTarget val="inner"/>
          <c:xMode val="edge"/>
          <c:yMode val="edge"/>
          <c:x val="2.2494887525562373E-2"/>
          <c:y val="0.15902140672782875"/>
          <c:w val="0.9038854805725971"/>
          <c:h val="0.7961264016309888"/>
        </c:manualLayout>
      </c:layout>
      <c:barChart>
        <c:barDir val="bar"/>
        <c:grouping val="percentStacked"/>
        <c:varyColors val="0"/>
        <c:ser>
          <c:idx val="0"/>
          <c:order val="0"/>
          <c:tx>
            <c:strRef>
              <c:f>Demographics!$C$3130</c:f>
              <c:strCache>
                <c:ptCount val="1"/>
                <c:pt idx="0">
                  <c:v>100_Male</c:v>
                </c:pt>
              </c:strCache>
            </c:strRef>
          </c:tx>
          <c:spPr>
            <a:noFill/>
          </c:spPr>
          <c:invertIfNegative val="0"/>
          <c:cat>
            <c:strRef>
              <c:f>Demographics!$B$3131:$B$3136</c:f>
              <c:strCache>
                <c:ptCount val="6"/>
                <c:pt idx="0">
                  <c:v>0-2 years</c:v>
                </c:pt>
                <c:pt idx="1">
                  <c:v>3-5 years</c:v>
                </c:pt>
                <c:pt idx="2">
                  <c:v>6-11 years</c:v>
                </c:pt>
                <c:pt idx="3">
                  <c:v>12-17 years</c:v>
                </c:pt>
                <c:pt idx="4">
                  <c:v>18-59 years</c:v>
                </c:pt>
                <c:pt idx="5">
                  <c:v>60+</c:v>
                </c:pt>
              </c:strCache>
            </c:strRef>
          </c:cat>
          <c:val>
            <c:numRef>
              <c:f>Demographics!$C$3131:$C$3136</c:f>
              <c:numCache>
                <c:formatCode>_(* #,##0.00_);_(* \(#,##0.00\);_(* "-"??_);_(@_)</c:formatCode>
                <c:ptCount val="6"/>
                <c:pt idx="0">
                  <c:v>0.45099061522419187</c:v>
                </c:pt>
                <c:pt idx="1">
                  <c:v>0.39885297184567259</c:v>
                </c:pt>
                <c:pt idx="2">
                  <c:v>0.38981578032672926</c:v>
                </c:pt>
                <c:pt idx="3">
                  <c:v>0.43395898505387553</c:v>
                </c:pt>
                <c:pt idx="4">
                  <c:v>0.36409454292665971</c:v>
                </c:pt>
                <c:pt idx="5">
                  <c:v>0.47532151546750084</c:v>
                </c:pt>
              </c:numCache>
            </c:numRef>
          </c:val>
          <c:extLst>
            <c:ext xmlns:c16="http://schemas.microsoft.com/office/drawing/2014/chart" uri="{C3380CC4-5D6E-409C-BE32-E72D297353CC}">
              <c16:uniqueId val="{00000000-AA77-4D16-9194-FDDC09FFE540}"/>
            </c:ext>
          </c:extLst>
        </c:ser>
        <c:ser>
          <c:idx val="1"/>
          <c:order val="1"/>
          <c:tx>
            <c:strRef>
              <c:f>Demographics!$D$3130</c:f>
              <c:strCache>
                <c:ptCount val="1"/>
                <c:pt idx="0">
                  <c:v>Male</c:v>
                </c:pt>
              </c:strCache>
            </c:strRef>
          </c:tx>
          <c:spPr>
            <a:solidFill>
              <a:srgbClr val="0039A6"/>
            </a:solidFill>
          </c:spPr>
          <c:invertIfNegative val="0"/>
          <c:dLbls>
            <c:spPr>
              <a:noFill/>
              <a:ln>
                <a:noFill/>
              </a:ln>
              <a:effectLst/>
            </c:spPr>
            <c:txPr>
              <a:bodyPr/>
              <a:lstStyle/>
              <a:p>
                <a:pPr>
                  <a:defRPr sz="1100" b="0">
                    <a:solidFill>
                      <a:schemeClr val="bg1"/>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Demographics!$B$3131:$B$3136</c:f>
              <c:strCache>
                <c:ptCount val="6"/>
                <c:pt idx="0">
                  <c:v>0-2 years</c:v>
                </c:pt>
                <c:pt idx="1">
                  <c:v>3-5 years</c:v>
                </c:pt>
                <c:pt idx="2">
                  <c:v>6-11 years</c:v>
                </c:pt>
                <c:pt idx="3">
                  <c:v>12-17 years</c:v>
                </c:pt>
                <c:pt idx="4">
                  <c:v>18-59 years</c:v>
                </c:pt>
                <c:pt idx="5">
                  <c:v>60+</c:v>
                </c:pt>
              </c:strCache>
            </c:strRef>
          </c:cat>
          <c:val>
            <c:numRef>
              <c:f>Demographics!$D$3131:$D$3136</c:f>
              <c:numCache>
                <c:formatCode>0%</c:formatCode>
                <c:ptCount val="6"/>
                <c:pt idx="0">
                  <c:v>4.9009384775808136E-2</c:v>
                </c:pt>
                <c:pt idx="1">
                  <c:v>0.10114702815432743</c:v>
                </c:pt>
                <c:pt idx="2">
                  <c:v>0.11018421967327077</c:v>
                </c:pt>
                <c:pt idx="3">
                  <c:v>6.6041014946124438E-2</c:v>
                </c:pt>
                <c:pt idx="4">
                  <c:v>0.13590545707334029</c:v>
                </c:pt>
                <c:pt idx="5">
                  <c:v>2.4678484532499132E-2</c:v>
                </c:pt>
              </c:numCache>
            </c:numRef>
          </c:val>
          <c:extLst>
            <c:ext xmlns:c16="http://schemas.microsoft.com/office/drawing/2014/chart" uri="{C3380CC4-5D6E-409C-BE32-E72D297353CC}">
              <c16:uniqueId val="{00000001-AA77-4D16-9194-FDDC09FFE540}"/>
            </c:ext>
          </c:extLst>
        </c:ser>
        <c:ser>
          <c:idx val="2"/>
          <c:order val="2"/>
          <c:tx>
            <c:strRef>
              <c:f>Demographics!$E$3130</c:f>
              <c:strCache>
                <c:ptCount val="1"/>
                <c:pt idx="0">
                  <c:v>Gap</c:v>
                </c:pt>
              </c:strCache>
            </c:strRef>
          </c:tx>
          <c:spPr>
            <a:noFill/>
          </c:spPr>
          <c:invertIfNegative val="0"/>
          <c:dLbls>
            <c:dLbl>
              <c:idx val="0"/>
              <c:layout>
                <c:manualLayout>
                  <c:x val="-0.35804717125819091"/>
                  <c:y val="-5.3724049591951034E-3"/>
                </c:manualLayout>
              </c:layout>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A77-4D16-9194-FDDC09FFE540}"/>
                </c:ext>
              </c:extLst>
            </c:dLbl>
            <c:dLbl>
              <c:idx val="1"/>
              <c:layout>
                <c:manualLayout>
                  <c:x val="-0.35566019011646965"/>
                  <c:y val="-1.0744809918390207E-2"/>
                </c:manualLayout>
              </c:layout>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A77-4D16-9194-FDDC09FFE540}"/>
                </c:ext>
              </c:extLst>
            </c:dLbl>
            <c:dLbl>
              <c:idx val="2"/>
              <c:layout>
                <c:manualLayout>
                  <c:x val="-0.36043415239991217"/>
                  <c:y val="-1.2176746200821343E-2"/>
                </c:manualLayout>
              </c:layout>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A77-4D16-9194-FDDC09FFE540}"/>
                </c:ext>
              </c:extLst>
            </c:dLbl>
            <c:dLbl>
              <c:idx val="3"/>
              <c:layout>
                <c:manualLayout>
                  <c:x val="-0.36043415239991217"/>
                  <c:y val="-5.3724049591951034E-3"/>
                </c:manualLayout>
              </c:layout>
              <c:spPr/>
              <c:txPr>
                <a:bodyPr/>
                <a:lstStyle/>
                <a:p>
                  <a:pPr>
                    <a:defRPr sz="1100" b="0">
                      <a:solidFill>
                        <a:schemeClr val="tx1">
                          <a:lumMod val="65000"/>
                          <a:lumOff val="35000"/>
                        </a:schemeClr>
                      </a:solidFill>
                    </a:defRPr>
                  </a:pPr>
                  <a:endParaRPr lang="en-US"/>
                </a:p>
              </c:txPr>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A77-4D16-9194-FDDC09FFE540}"/>
                </c:ext>
              </c:extLst>
            </c:dLbl>
            <c:dLbl>
              <c:idx val="4"/>
              <c:layout>
                <c:manualLayout>
                  <c:x val="-0.36282113354163348"/>
                  <c:y val="1.2176746200821343E-2"/>
                </c:manualLayout>
              </c:layout>
              <c:spPr/>
              <c:txPr>
                <a:bodyPr/>
                <a:lstStyle/>
                <a:p>
                  <a:pPr>
                    <a:defRPr sz="1100" b="0">
                      <a:solidFill>
                        <a:schemeClr val="tx1">
                          <a:lumMod val="65000"/>
                          <a:lumOff val="35000"/>
                        </a:schemeClr>
                      </a:solidFill>
                    </a:defRPr>
                  </a:pPr>
                  <a:endParaRPr lang="en-US"/>
                </a:p>
              </c:txPr>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A77-4D16-9194-FDDC09FFE540}"/>
                </c:ext>
              </c:extLst>
            </c:dLbl>
            <c:dLbl>
              <c:idx val="5"/>
              <c:layout>
                <c:manualLayout>
                  <c:x val="-0.35804717125819091"/>
                  <c:y val="0"/>
                </c:manualLayout>
              </c:layout>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A77-4D16-9194-FDDC09FFE540}"/>
                </c:ext>
              </c:extLst>
            </c:dLbl>
            <c:spPr>
              <a:noFill/>
              <a:ln>
                <a:noFill/>
              </a:ln>
              <a:effectLst/>
            </c:spPr>
            <c:txPr>
              <a:bodyPr/>
              <a:lstStyle/>
              <a:p>
                <a:pPr>
                  <a:defRPr sz="1100" b="0">
                    <a:solidFill>
                      <a:schemeClr val="tx1">
                        <a:lumMod val="65000"/>
                        <a:lumOff val="35000"/>
                      </a:schemeClr>
                    </a:solidFill>
                  </a:defRPr>
                </a:pPr>
                <a:endParaRPr lang="en-US"/>
              </a:p>
            </c:txPr>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cat>
            <c:strRef>
              <c:f>Demographics!$B$3131:$B$3136</c:f>
              <c:strCache>
                <c:ptCount val="6"/>
                <c:pt idx="0">
                  <c:v>0-2 years</c:v>
                </c:pt>
                <c:pt idx="1">
                  <c:v>3-5 years</c:v>
                </c:pt>
                <c:pt idx="2">
                  <c:v>6-11 years</c:v>
                </c:pt>
                <c:pt idx="3">
                  <c:v>12-17 years</c:v>
                </c:pt>
                <c:pt idx="4">
                  <c:v>18-59 years</c:v>
                </c:pt>
                <c:pt idx="5">
                  <c:v>60+</c:v>
                </c:pt>
              </c:strCache>
            </c:strRef>
          </c:cat>
          <c:val>
            <c:numRef>
              <c:f>Demographics!$E$3131:$E$3136</c:f>
              <c:numCache>
                <c:formatCode>General</c:formatCode>
                <c:ptCount val="6"/>
                <c:pt idx="0">
                  <c:v>0.01</c:v>
                </c:pt>
                <c:pt idx="1">
                  <c:v>0.01</c:v>
                </c:pt>
                <c:pt idx="2">
                  <c:v>0.01</c:v>
                </c:pt>
                <c:pt idx="3">
                  <c:v>0.01</c:v>
                </c:pt>
                <c:pt idx="4">
                  <c:v>0.01</c:v>
                </c:pt>
                <c:pt idx="5">
                  <c:v>0.01</c:v>
                </c:pt>
              </c:numCache>
            </c:numRef>
          </c:val>
          <c:extLst>
            <c:ext xmlns:c16="http://schemas.microsoft.com/office/drawing/2014/chart" uri="{C3380CC4-5D6E-409C-BE32-E72D297353CC}">
              <c16:uniqueId val="{00000008-AA77-4D16-9194-FDDC09FFE540}"/>
            </c:ext>
          </c:extLst>
        </c:ser>
        <c:ser>
          <c:idx val="3"/>
          <c:order val="3"/>
          <c:tx>
            <c:strRef>
              <c:f>Demographics!$F$3130</c:f>
              <c:strCache>
                <c:ptCount val="1"/>
                <c:pt idx="0">
                  <c:v>Female</c:v>
                </c:pt>
              </c:strCache>
            </c:strRef>
          </c:tx>
          <c:spPr>
            <a:solidFill>
              <a:srgbClr val="6E99D4"/>
            </a:solidFill>
          </c:spPr>
          <c:invertIfNegative val="0"/>
          <c:dLbls>
            <c:dLbl>
              <c:idx val="5"/>
              <c:layout>
                <c:manualLayout>
                  <c:x val="2.8103942097912806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AA77-4D16-9194-FDDC09FFE540}"/>
                </c:ext>
              </c:extLst>
            </c:dLbl>
            <c:spPr>
              <a:noFill/>
              <a:ln>
                <a:noFill/>
              </a:ln>
              <a:effectLst/>
            </c:spPr>
            <c:txPr>
              <a:bodyPr/>
              <a:lstStyle/>
              <a:p>
                <a:pPr>
                  <a:defRPr sz="1100" b="0">
                    <a:solidFill>
                      <a:schemeClr val="bg1"/>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Demographics!$B$3131:$B$3136</c:f>
              <c:strCache>
                <c:ptCount val="6"/>
                <c:pt idx="0">
                  <c:v>0-2 years</c:v>
                </c:pt>
                <c:pt idx="1">
                  <c:v>3-5 years</c:v>
                </c:pt>
                <c:pt idx="2">
                  <c:v>6-11 years</c:v>
                </c:pt>
                <c:pt idx="3">
                  <c:v>12-17 years</c:v>
                </c:pt>
                <c:pt idx="4">
                  <c:v>18-59 years</c:v>
                </c:pt>
                <c:pt idx="5">
                  <c:v>60+</c:v>
                </c:pt>
              </c:strCache>
            </c:strRef>
          </c:cat>
          <c:val>
            <c:numRef>
              <c:f>Demographics!$F$3131:$F$3136</c:f>
              <c:numCache>
                <c:formatCode>0%</c:formatCode>
                <c:ptCount val="6"/>
                <c:pt idx="0">
                  <c:v>6.1174834897462636E-2</c:v>
                </c:pt>
                <c:pt idx="1">
                  <c:v>9.8018769551616272E-2</c:v>
                </c:pt>
                <c:pt idx="2">
                  <c:v>0.13103927702467849</c:v>
                </c:pt>
                <c:pt idx="3">
                  <c:v>5.8046576294751476E-2</c:v>
                </c:pt>
                <c:pt idx="4">
                  <c:v>0.15537017726798749</c:v>
                </c:pt>
                <c:pt idx="5">
                  <c:v>9.384775808133473E-3</c:v>
                </c:pt>
              </c:numCache>
            </c:numRef>
          </c:val>
          <c:extLst>
            <c:ext xmlns:c16="http://schemas.microsoft.com/office/drawing/2014/chart" uri="{C3380CC4-5D6E-409C-BE32-E72D297353CC}">
              <c16:uniqueId val="{0000000A-AA77-4D16-9194-FDDC09FFE540}"/>
            </c:ext>
          </c:extLst>
        </c:ser>
        <c:ser>
          <c:idx val="4"/>
          <c:order val="4"/>
          <c:tx>
            <c:strRef>
              <c:f>Demographics!$G$3130</c:f>
              <c:strCache>
                <c:ptCount val="1"/>
                <c:pt idx="0">
                  <c:v>100_Female</c:v>
                </c:pt>
              </c:strCache>
            </c:strRef>
          </c:tx>
          <c:spPr>
            <a:noFill/>
          </c:spPr>
          <c:invertIfNegative val="0"/>
          <c:cat>
            <c:strRef>
              <c:f>Demographics!$B$3131:$B$3136</c:f>
              <c:strCache>
                <c:ptCount val="6"/>
                <c:pt idx="0">
                  <c:v>0-2 years</c:v>
                </c:pt>
                <c:pt idx="1">
                  <c:v>3-5 years</c:v>
                </c:pt>
                <c:pt idx="2">
                  <c:v>6-11 years</c:v>
                </c:pt>
                <c:pt idx="3">
                  <c:v>12-17 years</c:v>
                </c:pt>
                <c:pt idx="4">
                  <c:v>18-59 years</c:v>
                </c:pt>
                <c:pt idx="5">
                  <c:v>60+</c:v>
                </c:pt>
              </c:strCache>
            </c:strRef>
          </c:cat>
          <c:val>
            <c:numRef>
              <c:f>Demographics!$G$3131:$G$3136</c:f>
              <c:numCache>
                <c:formatCode>_(* #,##0.00_);_(* \(#,##0.00\);_(* "-"??_);_(@_)</c:formatCode>
                <c:ptCount val="6"/>
                <c:pt idx="0">
                  <c:v>0.43882516510253738</c:v>
                </c:pt>
                <c:pt idx="1">
                  <c:v>0.40198123044838374</c:v>
                </c:pt>
                <c:pt idx="2">
                  <c:v>0.36896072297532151</c:v>
                </c:pt>
                <c:pt idx="3">
                  <c:v>0.44195342370524854</c:v>
                </c:pt>
                <c:pt idx="4">
                  <c:v>0.34462982273201248</c:v>
                </c:pt>
                <c:pt idx="5">
                  <c:v>0.49061522419186654</c:v>
                </c:pt>
              </c:numCache>
            </c:numRef>
          </c:val>
          <c:extLst>
            <c:ext xmlns:c16="http://schemas.microsoft.com/office/drawing/2014/chart" uri="{C3380CC4-5D6E-409C-BE32-E72D297353CC}">
              <c16:uniqueId val="{0000000B-AA77-4D16-9194-FDDC09FFE540}"/>
            </c:ext>
          </c:extLst>
        </c:ser>
        <c:dLbls>
          <c:showLegendKey val="0"/>
          <c:showVal val="0"/>
          <c:showCatName val="0"/>
          <c:showSerName val="0"/>
          <c:showPercent val="0"/>
          <c:showBubbleSize val="0"/>
        </c:dLbls>
        <c:gapWidth val="42"/>
        <c:overlap val="100"/>
        <c:axId val="395819576"/>
        <c:axId val="395814480"/>
      </c:barChart>
      <c:catAx>
        <c:axId val="395819576"/>
        <c:scaling>
          <c:orientation val="minMax"/>
        </c:scaling>
        <c:delete val="1"/>
        <c:axPos val="l"/>
        <c:numFmt formatCode="General" sourceLinked="0"/>
        <c:majorTickMark val="out"/>
        <c:minorTickMark val="none"/>
        <c:tickLblPos val="nextTo"/>
        <c:crossAx val="395814480"/>
        <c:crosses val="autoZero"/>
        <c:auto val="1"/>
        <c:lblAlgn val="ctr"/>
        <c:lblOffset val="100"/>
        <c:noMultiLvlLbl val="0"/>
      </c:catAx>
      <c:valAx>
        <c:axId val="395814480"/>
        <c:scaling>
          <c:orientation val="minMax"/>
        </c:scaling>
        <c:delete val="1"/>
        <c:axPos val="b"/>
        <c:numFmt formatCode="0%" sourceLinked="1"/>
        <c:majorTickMark val="out"/>
        <c:minorTickMark val="none"/>
        <c:tickLblPos val="nextTo"/>
        <c:crossAx val="395819576"/>
        <c:crosses val="autoZero"/>
        <c:crossBetween val="between"/>
      </c:valAx>
      <c:spPr>
        <a:noFill/>
      </c:spPr>
    </c:plotArea>
    <c:plotVisOnly val="1"/>
    <c:dispBlanksAs val="gap"/>
    <c:showDLblsOverMax val="0"/>
  </c:chart>
  <c:spPr>
    <a:solidFill>
      <a:schemeClr val="bg1"/>
    </a:solidFill>
    <a:ln>
      <a:noFill/>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dPt>
            <c:idx val="0"/>
            <c:bubble3D val="0"/>
            <c:spPr>
              <a:solidFill>
                <a:srgbClr val="0039A6"/>
              </a:solidFill>
            </c:spPr>
            <c:extLst>
              <c:ext xmlns:c16="http://schemas.microsoft.com/office/drawing/2014/chart" uri="{C3380CC4-5D6E-409C-BE32-E72D297353CC}">
                <c16:uniqueId val="{00000001-027B-4E5A-A464-C07708144E83}"/>
              </c:ext>
            </c:extLst>
          </c:dPt>
          <c:dPt>
            <c:idx val="1"/>
            <c:bubble3D val="0"/>
            <c:spPr>
              <a:solidFill>
                <a:schemeClr val="tx2">
                  <a:lumMod val="75000"/>
                </a:schemeClr>
              </a:solidFill>
            </c:spPr>
            <c:extLst>
              <c:ext xmlns:c16="http://schemas.microsoft.com/office/drawing/2014/chart" uri="{C3380CC4-5D6E-409C-BE32-E72D297353CC}">
                <c16:uniqueId val="{00000003-027B-4E5A-A464-C07708144E83}"/>
              </c:ext>
            </c:extLst>
          </c:dPt>
          <c:dLbls>
            <c:spPr>
              <a:noFill/>
              <a:ln>
                <a:noFill/>
              </a:ln>
              <a:effectLst/>
            </c:spPr>
            <c:txPr>
              <a:bodyPr/>
              <a:lstStyle/>
              <a:p>
                <a:pPr>
                  <a:defRPr b="1">
                    <a:solidFill>
                      <a:schemeClr val="bg1"/>
                    </a:solidFill>
                  </a:defRPr>
                </a:pPr>
                <a:endParaRPr lang="en-US"/>
              </a:p>
            </c:txPr>
            <c:showLegendKey val="0"/>
            <c:showVal val="1"/>
            <c:showCatName val="0"/>
            <c:showSerName val="0"/>
            <c:showPercent val="0"/>
            <c:showBubbleSize val="0"/>
            <c:showLeaderLines val="1"/>
            <c:extLst>
              <c:ext xmlns:c15="http://schemas.microsoft.com/office/drawing/2012/chart" uri="{CE6537A1-D6FC-4f65-9D91-7224C49458BB}"/>
            </c:extLst>
          </c:dLbls>
          <c:cat>
            <c:strRef>
              <c:f>(Demographics!$M$3130,Demographics!$O$3130)</c:f>
              <c:strCache>
                <c:ptCount val="2"/>
                <c:pt idx="0">
                  <c:v>Male</c:v>
                </c:pt>
                <c:pt idx="1">
                  <c:v>Female</c:v>
                </c:pt>
              </c:strCache>
            </c:strRef>
          </c:cat>
          <c:val>
            <c:numRef>
              <c:f>(Demographics!$M$3137,Demographics!$O$3137)</c:f>
              <c:numCache>
                <c:formatCode>0.0%</c:formatCode>
                <c:ptCount val="2"/>
                <c:pt idx="0">
                  <c:v>0.42776203966005666</c:v>
                </c:pt>
                <c:pt idx="1">
                  <c:v>0.57223796033994334</c:v>
                </c:pt>
              </c:numCache>
            </c:numRef>
          </c:val>
          <c:extLst>
            <c:ext xmlns:c16="http://schemas.microsoft.com/office/drawing/2014/chart" uri="{C3380CC4-5D6E-409C-BE32-E72D297353CC}">
              <c16:uniqueId val="{00000004-027B-4E5A-A464-C07708144E83}"/>
            </c:ext>
          </c:extLst>
        </c:ser>
        <c:dLbls>
          <c:showLegendKey val="0"/>
          <c:showVal val="0"/>
          <c:showCatName val="0"/>
          <c:showSerName val="0"/>
          <c:showPercent val="0"/>
          <c:showBubbleSize val="0"/>
          <c:showLeaderLines val="1"/>
        </c:dLbls>
        <c:firstSliceAng val="0"/>
        <c:holeSize val="50"/>
      </c:doughnutChart>
    </c:plotArea>
    <c:legend>
      <c:legendPos val="r"/>
      <c:overlay val="0"/>
      <c:txPr>
        <a:bodyPr/>
        <a:lstStyle/>
        <a:p>
          <a:pPr rtl="0">
            <a:defRPr/>
          </a:pPr>
          <a:endParaRPr lang="en-US"/>
        </a:p>
      </c:txPr>
    </c:legend>
    <c:plotVisOnly val="1"/>
    <c:dispBlanksAs val="gap"/>
    <c:showDLblsOverMax val="0"/>
  </c:chart>
  <c:spPr>
    <a:noFill/>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solidFill>
                  <a:srgbClr val="0039A6"/>
                </a:solidFill>
              </a:defRPr>
            </a:pPr>
            <a:r>
              <a:rPr lang="fr-FR" sz="1200" b="1" i="0" baseline="0">
                <a:solidFill>
                  <a:srgbClr val="0039A6"/>
                </a:solidFill>
                <a:effectLst/>
              </a:rPr>
              <a:t>Displaced population age distribution</a:t>
            </a:r>
            <a:endParaRPr lang="fr-FR" sz="1200">
              <a:solidFill>
                <a:srgbClr val="0039A6"/>
              </a:solidFill>
              <a:effectLst/>
            </a:endParaRPr>
          </a:p>
        </c:rich>
      </c:tx>
      <c:overlay val="1"/>
    </c:title>
    <c:autoTitleDeleted val="0"/>
    <c:plotArea>
      <c:layout>
        <c:manualLayout>
          <c:layoutTarget val="inner"/>
          <c:xMode val="edge"/>
          <c:yMode val="edge"/>
          <c:x val="2.2494887525562373E-2"/>
          <c:y val="0.15902140672782875"/>
          <c:w val="0.9038854805725971"/>
          <c:h val="0.7961264016309888"/>
        </c:manualLayout>
      </c:layout>
      <c:barChart>
        <c:barDir val="bar"/>
        <c:grouping val="percentStacked"/>
        <c:varyColors val="0"/>
        <c:ser>
          <c:idx val="0"/>
          <c:order val="0"/>
          <c:tx>
            <c:strRef>
              <c:f>Demographics!$L$3130</c:f>
              <c:strCache>
                <c:ptCount val="1"/>
                <c:pt idx="0">
                  <c:v>100_Male</c:v>
                </c:pt>
              </c:strCache>
            </c:strRef>
          </c:tx>
          <c:spPr>
            <a:noFill/>
          </c:spPr>
          <c:invertIfNegative val="0"/>
          <c:cat>
            <c:strRef>
              <c:f>Demographics!$K$3131:$K$3136</c:f>
              <c:strCache>
                <c:ptCount val="6"/>
                <c:pt idx="0">
                  <c:v>0-2 years</c:v>
                </c:pt>
                <c:pt idx="1">
                  <c:v>3-5 years</c:v>
                </c:pt>
                <c:pt idx="2">
                  <c:v>6-11 years</c:v>
                </c:pt>
                <c:pt idx="3">
                  <c:v>12-17 years</c:v>
                </c:pt>
                <c:pt idx="4">
                  <c:v>18-59 years</c:v>
                </c:pt>
                <c:pt idx="5">
                  <c:v>60+</c:v>
                </c:pt>
              </c:strCache>
            </c:strRef>
          </c:cat>
          <c:val>
            <c:numRef>
              <c:f>Demographics!$L$3131:$L$3136</c:f>
              <c:numCache>
                <c:formatCode>_(* #,##0.00_);_(* \(#,##0.00\);_(* "-"??_);_(@_)</c:formatCode>
                <c:ptCount val="6"/>
                <c:pt idx="0">
                  <c:v>0.4461756373937677</c:v>
                </c:pt>
                <c:pt idx="1">
                  <c:v>0.40934844192634562</c:v>
                </c:pt>
                <c:pt idx="2">
                  <c:v>0.41218130311614731</c:v>
                </c:pt>
                <c:pt idx="3">
                  <c:v>0.44900849858356939</c:v>
                </c:pt>
                <c:pt idx="4">
                  <c:v>0.36685552407932009</c:v>
                </c:pt>
                <c:pt idx="5">
                  <c:v>0.48866855524079322</c:v>
                </c:pt>
              </c:numCache>
            </c:numRef>
          </c:val>
          <c:extLst>
            <c:ext xmlns:c16="http://schemas.microsoft.com/office/drawing/2014/chart" uri="{C3380CC4-5D6E-409C-BE32-E72D297353CC}">
              <c16:uniqueId val="{00000000-6C66-46FF-82C1-7317D33D8E9A}"/>
            </c:ext>
          </c:extLst>
        </c:ser>
        <c:ser>
          <c:idx val="1"/>
          <c:order val="1"/>
          <c:tx>
            <c:strRef>
              <c:f>Demographics!$M$3130</c:f>
              <c:strCache>
                <c:ptCount val="1"/>
                <c:pt idx="0">
                  <c:v>Male</c:v>
                </c:pt>
              </c:strCache>
            </c:strRef>
          </c:tx>
          <c:spPr>
            <a:solidFill>
              <a:srgbClr val="0039A6"/>
            </a:solidFill>
          </c:spPr>
          <c:invertIfNegative val="0"/>
          <c:dLbls>
            <c:spPr>
              <a:noFill/>
              <a:ln>
                <a:noFill/>
              </a:ln>
              <a:effectLst/>
            </c:spPr>
            <c:txPr>
              <a:bodyPr/>
              <a:lstStyle/>
              <a:p>
                <a:pPr>
                  <a:defRPr sz="1100" b="0">
                    <a:solidFill>
                      <a:schemeClr val="bg1"/>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Demographics!$K$3131:$K$3136</c:f>
              <c:strCache>
                <c:ptCount val="6"/>
                <c:pt idx="0">
                  <c:v>0-2 years</c:v>
                </c:pt>
                <c:pt idx="1">
                  <c:v>3-5 years</c:v>
                </c:pt>
                <c:pt idx="2">
                  <c:v>6-11 years</c:v>
                </c:pt>
                <c:pt idx="3">
                  <c:v>12-17 years</c:v>
                </c:pt>
                <c:pt idx="4">
                  <c:v>18-59 years</c:v>
                </c:pt>
                <c:pt idx="5">
                  <c:v>60+</c:v>
                </c:pt>
              </c:strCache>
            </c:strRef>
          </c:cat>
          <c:val>
            <c:numRef>
              <c:f>Demographics!$M$3131:$M$3136</c:f>
              <c:numCache>
                <c:formatCode>0%</c:formatCode>
                <c:ptCount val="6"/>
                <c:pt idx="0">
                  <c:v>5.3824362606232294E-2</c:v>
                </c:pt>
                <c:pt idx="1">
                  <c:v>9.0651558073654395E-2</c:v>
                </c:pt>
                <c:pt idx="2">
                  <c:v>8.7818696883852687E-2</c:v>
                </c:pt>
                <c:pt idx="3">
                  <c:v>5.0991501416430593E-2</c:v>
                </c:pt>
                <c:pt idx="4">
                  <c:v>0.13314447592067988</c:v>
                </c:pt>
                <c:pt idx="5">
                  <c:v>1.1331444759206799E-2</c:v>
                </c:pt>
              </c:numCache>
            </c:numRef>
          </c:val>
          <c:extLst>
            <c:ext xmlns:c16="http://schemas.microsoft.com/office/drawing/2014/chart" uri="{C3380CC4-5D6E-409C-BE32-E72D297353CC}">
              <c16:uniqueId val="{00000001-6C66-46FF-82C1-7317D33D8E9A}"/>
            </c:ext>
          </c:extLst>
        </c:ser>
        <c:ser>
          <c:idx val="2"/>
          <c:order val="2"/>
          <c:tx>
            <c:strRef>
              <c:f>Demographics!$N$3130</c:f>
              <c:strCache>
                <c:ptCount val="1"/>
                <c:pt idx="0">
                  <c:v>Gap</c:v>
                </c:pt>
              </c:strCache>
            </c:strRef>
          </c:tx>
          <c:spPr>
            <a:noFill/>
          </c:spPr>
          <c:invertIfNegative val="0"/>
          <c:dLbls>
            <c:dLbl>
              <c:idx val="0"/>
              <c:layout>
                <c:manualLayout>
                  <c:x val="-0.35804717125819091"/>
                  <c:y val="-5.3724049591951034E-3"/>
                </c:manualLayout>
              </c:layout>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C66-46FF-82C1-7317D33D8E9A}"/>
                </c:ext>
              </c:extLst>
            </c:dLbl>
            <c:dLbl>
              <c:idx val="1"/>
              <c:layout>
                <c:manualLayout>
                  <c:x val="-0.35566019011646965"/>
                  <c:y val="-1.0744809918390207E-2"/>
                </c:manualLayout>
              </c:layout>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C66-46FF-82C1-7317D33D8E9A}"/>
                </c:ext>
              </c:extLst>
            </c:dLbl>
            <c:dLbl>
              <c:idx val="2"/>
              <c:layout>
                <c:manualLayout>
                  <c:x val="-0.36043415239991217"/>
                  <c:y val="-1.2176746200821343E-2"/>
                </c:manualLayout>
              </c:layout>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C66-46FF-82C1-7317D33D8E9A}"/>
                </c:ext>
              </c:extLst>
            </c:dLbl>
            <c:dLbl>
              <c:idx val="3"/>
              <c:layout>
                <c:manualLayout>
                  <c:x val="-0.36043415239991217"/>
                  <c:y val="-5.3724049591951034E-3"/>
                </c:manualLayout>
              </c:layout>
              <c:spPr/>
              <c:txPr>
                <a:bodyPr/>
                <a:lstStyle/>
                <a:p>
                  <a:pPr>
                    <a:defRPr sz="1100" b="0">
                      <a:solidFill>
                        <a:schemeClr val="tx1">
                          <a:lumMod val="65000"/>
                          <a:lumOff val="35000"/>
                        </a:schemeClr>
                      </a:solidFill>
                    </a:defRPr>
                  </a:pPr>
                  <a:endParaRPr lang="en-US"/>
                </a:p>
              </c:txPr>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C66-46FF-82C1-7317D33D8E9A}"/>
                </c:ext>
              </c:extLst>
            </c:dLbl>
            <c:dLbl>
              <c:idx val="4"/>
              <c:layout>
                <c:manualLayout>
                  <c:x val="-0.36282113354163348"/>
                  <c:y val="1.2176746200821343E-2"/>
                </c:manualLayout>
              </c:layout>
              <c:spPr/>
              <c:txPr>
                <a:bodyPr/>
                <a:lstStyle/>
                <a:p>
                  <a:pPr>
                    <a:defRPr sz="1100" b="0">
                      <a:solidFill>
                        <a:schemeClr val="tx1">
                          <a:lumMod val="65000"/>
                          <a:lumOff val="35000"/>
                        </a:schemeClr>
                      </a:solidFill>
                    </a:defRPr>
                  </a:pPr>
                  <a:endParaRPr lang="en-US"/>
                </a:p>
              </c:txPr>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C66-46FF-82C1-7317D33D8E9A}"/>
                </c:ext>
              </c:extLst>
            </c:dLbl>
            <c:dLbl>
              <c:idx val="5"/>
              <c:layout>
                <c:manualLayout>
                  <c:x val="-0.35804717125819091"/>
                  <c:y val="0"/>
                </c:manualLayout>
              </c:layout>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C66-46FF-82C1-7317D33D8E9A}"/>
                </c:ext>
              </c:extLst>
            </c:dLbl>
            <c:spPr>
              <a:noFill/>
              <a:ln>
                <a:noFill/>
              </a:ln>
              <a:effectLst/>
            </c:spPr>
            <c:txPr>
              <a:bodyPr/>
              <a:lstStyle/>
              <a:p>
                <a:pPr>
                  <a:defRPr sz="1100" b="0">
                    <a:solidFill>
                      <a:schemeClr val="tx1">
                        <a:lumMod val="65000"/>
                        <a:lumOff val="35000"/>
                      </a:schemeClr>
                    </a:solidFill>
                  </a:defRPr>
                </a:pPr>
                <a:endParaRPr lang="en-US"/>
              </a:p>
            </c:txPr>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cat>
            <c:strRef>
              <c:f>Demographics!$K$3131:$K$3136</c:f>
              <c:strCache>
                <c:ptCount val="6"/>
                <c:pt idx="0">
                  <c:v>0-2 years</c:v>
                </c:pt>
                <c:pt idx="1">
                  <c:v>3-5 years</c:v>
                </c:pt>
                <c:pt idx="2">
                  <c:v>6-11 years</c:v>
                </c:pt>
                <c:pt idx="3">
                  <c:v>12-17 years</c:v>
                </c:pt>
                <c:pt idx="4">
                  <c:v>18-59 years</c:v>
                </c:pt>
                <c:pt idx="5">
                  <c:v>60+</c:v>
                </c:pt>
              </c:strCache>
            </c:strRef>
          </c:cat>
          <c:val>
            <c:numRef>
              <c:f>Demographics!$N$3131:$N$3136</c:f>
              <c:numCache>
                <c:formatCode>General</c:formatCode>
                <c:ptCount val="6"/>
                <c:pt idx="0">
                  <c:v>0.01</c:v>
                </c:pt>
                <c:pt idx="1">
                  <c:v>0.01</c:v>
                </c:pt>
                <c:pt idx="2">
                  <c:v>0.01</c:v>
                </c:pt>
                <c:pt idx="3">
                  <c:v>0.01</c:v>
                </c:pt>
                <c:pt idx="4">
                  <c:v>0.01</c:v>
                </c:pt>
                <c:pt idx="5">
                  <c:v>0.01</c:v>
                </c:pt>
              </c:numCache>
            </c:numRef>
          </c:val>
          <c:extLst>
            <c:ext xmlns:c16="http://schemas.microsoft.com/office/drawing/2014/chart" uri="{C3380CC4-5D6E-409C-BE32-E72D297353CC}">
              <c16:uniqueId val="{00000008-6C66-46FF-82C1-7317D33D8E9A}"/>
            </c:ext>
          </c:extLst>
        </c:ser>
        <c:ser>
          <c:idx val="3"/>
          <c:order val="3"/>
          <c:tx>
            <c:strRef>
              <c:f>Demographics!$O$3130</c:f>
              <c:strCache>
                <c:ptCount val="1"/>
                <c:pt idx="0">
                  <c:v>Female</c:v>
                </c:pt>
              </c:strCache>
            </c:strRef>
          </c:tx>
          <c:spPr>
            <a:solidFill>
              <a:srgbClr val="6E99D4"/>
            </a:solidFill>
          </c:spPr>
          <c:invertIfNegative val="0"/>
          <c:dLbls>
            <c:dLbl>
              <c:idx val="5"/>
              <c:layout>
                <c:manualLayout>
                  <c:x val="2.8103942097912806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C66-46FF-82C1-7317D33D8E9A}"/>
                </c:ext>
              </c:extLst>
            </c:dLbl>
            <c:spPr>
              <a:noFill/>
              <a:ln>
                <a:noFill/>
              </a:ln>
              <a:effectLst/>
            </c:spPr>
            <c:txPr>
              <a:bodyPr/>
              <a:lstStyle/>
              <a:p>
                <a:pPr>
                  <a:defRPr sz="1100" b="0">
                    <a:solidFill>
                      <a:schemeClr val="bg1"/>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Demographics!$K$3131:$K$3136</c:f>
              <c:strCache>
                <c:ptCount val="6"/>
                <c:pt idx="0">
                  <c:v>0-2 years</c:v>
                </c:pt>
                <c:pt idx="1">
                  <c:v>3-5 years</c:v>
                </c:pt>
                <c:pt idx="2">
                  <c:v>6-11 years</c:v>
                </c:pt>
                <c:pt idx="3">
                  <c:v>12-17 years</c:v>
                </c:pt>
                <c:pt idx="4">
                  <c:v>18-59 years</c:v>
                </c:pt>
                <c:pt idx="5">
                  <c:v>60+</c:v>
                </c:pt>
              </c:strCache>
            </c:strRef>
          </c:cat>
          <c:val>
            <c:numRef>
              <c:f>Demographics!$O$3131:$O$3136</c:f>
              <c:numCache>
                <c:formatCode>0%</c:formatCode>
                <c:ptCount val="6"/>
                <c:pt idx="0">
                  <c:v>6.79886685552408E-2</c:v>
                </c:pt>
                <c:pt idx="1">
                  <c:v>0.11331444759206799</c:v>
                </c:pt>
                <c:pt idx="2">
                  <c:v>0.11898016997167139</c:v>
                </c:pt>
                <c:pt idx="3">
                  <c:v>9.3484419263456089E-2</c:v>
                </c:pt>
                <c:pt idx="4">
                  <c:v>0.17280453257790368</c:v>
                </c:pt>
                <c:pt idx="5">
                  <c:v>5.6657223796033997E-3</c:v>
                </c:pt>
              </c:numCache>
            </c:numRef>
          </c:val>
          <c:extLst>
            <c:ext xmlns:c16="http://schemas.microsoft.com/office/drawing/2014/chart" uri="{C3380CC4-5D6E-409C-BE32-E72D297353CC}">
              <c16:uniqueId val="{0000000A-6C66-46FF-82C1-7317D33D8E9A}"/>
            </c:ext>
          </c:extLst>
        </c:ser>
        <c:ser>
          <c:idx val="4"/>
          <c:order val="4"/>
          <c:tx>
            <c:strRef>
              <c:f>Demographics!$P$3130</c:f>
              <c:strCache>
                <c:ptCount val="1"/>
                <c:pt idx="0">
                  <c:v>100_Female</c:v>
                </c:pt>
              </c:strCache>
            </c:strRef>
          </c:tx>
          <c:spPr>
            <a:noFill/>
          </c:spPr>
          <c:invertIfNegative val="0"/>
          <c:cat>
            <c:strRef>
              <c:f>Demographics!$K$3131:$K$3136</c:f>
              <c:strCache>
                <c:ptCount val="6"/>
                <c:pt idx="0">
                  <c:v>0-2 years</c:v>
                </c:pt>
                <c:pt idx="1">
                  <c:v>3-5 years</c:v>
                </c:pt>
                <c:pt idx="2">
                  <c:v>6-11 years</c:v>
                </c:pt>
                <c:pt idx="3">
                  <c:v>12-17 years</c:v>
                </c:pt>
                <c:pt idx="4">
                  <c:v>18-59 years</c:v>
                </c:pt>
                <c:pt idx="5">
                  <c:v>60+</c:v>
                </c:pt>
              </c:strCache>
            </c:strRef>
          </c:cat>
          <c:val>
            <c:numRef>
              <c:f>Demographics!$P$3131:$P$3136</c:f>
              <c:numCache>
                <c:formatCode>_(* #,##0.00_);_(* \(#,##0.00\);_(* "-"??_);_(@_)</c:formatCode>
                <c:ptCount val="6"/>
                <c:pt idx="0">
                  <c:v>0.43201133144475923</c:v>
                </c:pt>
                <c:pt idx="1">
                  <c:v>0.38668555240793201</c:v>
                </c:pt>
                <c:pt idx="2">
                  <c:v>0.38101983002832862</c:v>
                </c:pt>
                <c:pt idx="3">
                  <c:v>0.40651558073654392</c:v>
                </c:pt>
                <c:pt idx="4">
                  <c:v>0.32719546742209632</c:v>
                </c:pt>
                <c:pt idx="5">
                  <c:v>0.49433427762039661</c:v>
                </c:pt>
              </c:numCache>
            </c:numRef>
          </c:val>
          <c:extLst>
            <c:ext xmlns:c16="http://schemas.microsoft.com/office/drawing/2014/chart" uri="{C3380CC4-5D6E-409C-BE32-E72D297353CC}">
              <c16:uniqueId val="{0000000B-6C66-46FF-82C1-7317D33D8E9A}"/>
            </c:ext>
          </c:extLst>
        </c:ser>
        <c:dLbls>
          <c:showLegendKey val="0"/>
          <c:showVal val="0"/>
          <c:showCatName val="0"/>
          <c:showSerName val="0"/>
          <c:showPercent val="0"/>
          <c:showBubbleSize val="0"/>
        </c:dLbls>
        <c:gapWidth val="42"/>
        <c:overlap val="100"/>
        <c:axId val="395815656"/>
        <c:axId val="395815264"/>
      </c:barChart>
      <c:catAx>
        <c:axId val="395815656"/>
        <c:scaling>
          <c:orientation val="minMax"/>
        </c:scaling>
        <c:delete val="1"/>
        <c:axPos val="l"/>
        <c:numFmt formatCode="General" sourceLinked="0"/>
        <c:majorTickMark val="out"/>
        <c:minorTickMark val="none"/>
        <c:tickLblPos val="nextTo"/>
        <c:crossAx val="395815264"/>
        <c:crosses val="autoZero"/>
        <c:auto val="1"/>
        <c:lblAlgn val="ctr"/>
        <c:lblOffset val="100"/>
        <c:noMultiLvlLbl val="0"/>
      </c:catAx>
      <c:valAx>
        <c:axId val="395815264"/>
        <c:scaling>
          <c:orientation val="minMax"/>
        </c:scaling>
        <c:delete val="1"/>
        <c:axPos val="b"/>
        <c:numFmt formatCode="0%" sourceLinked="1"/>
        <c:majorTickMark val="out"/>
        <c:minorTickMark val="none"/>
        <c:tickLblPos val="nextTo"/>
        <c:crossAx val="395815656"/>
        <c:crosses val="autoZero"/>
        <c:crossBetween val="between"/>
      </c:valAx>
      <c:spPr>
        <a:noFill/>
      </c:spPr>
    </c:plotArea>
    <c:plotVisOnly val="1"/>
    <c:dispBlanksAs val="gap"/>
    <c:showDLblsOverMax val="0"/>
  </c:chart>
  <c:spPr>
    <a:solidFill>
      <a:schemeClr val="bg1"/>
    </a:solidFill>
    <a:ln>
      <a:noFill/>
    </a:ln>
  </c:sp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solidFill>
                  <a:srgbClr val="0039A6"/>
                </a:solidFill>
              </a:defRPr>
            </a:pPr>
            <a:r>
              <a:rPr lang="fr-FR" sz="1200" b="1" i="0" baseline="0">
                <a:solidFill>
                  <a:srgbClr val="0039A6"/>
                </a:solidFill>
                <a:effectLst/>
              </a:rPr>
              <a:t>Displaced population age distribution</a:t>
            </a:r>
            <a:endParaRPr lang="fr-FR" sz="1200">
              <a:solidFill>
                <a:srgbClr val="0039A6"/>
              </a:solidFill>
              <a:effectLst/>
            </a:endParaRPr>
          </a:p>
        </c:rich>
      </c:tx>
      <c:overlay val="1"/>
    </c:title>
    <c:autoTitleDeleted val="0"/>
    <c:plotArea>
      <c:layout>
        <c:manualLayout>
          <c:layoutTarget val="inner"/>
          <c:xMode val="edge"/>
          <c:yMode val="edge"/>
          <c:x val="2.2494887525562373E-2"/>
          <c:y val="0.15902140672782875"/>
          <c:w val="0.9038854805725971"/>
          <c:h val="0.7961264016309888"/>
        </c:manualLayout>
      </c:layout>
      <c:barChart>
        <c:barDir val="bar"/>
        <c:grouping val="percentStacked"/>
        <c:varyColors val="0"/>
        <c:ser>
          <c:idx val="0"/>
          <c:order val="0"/>
          <c:tx>
            <c:strRef>
              <c:f>Demographics!$C$3162</c:f>
              <c:strCache>
                <c:ptCount val="1"/>
                <c:pt idx="0">
                  <c:v>100_Male</c:v>
                </c:pt>
              </c:strCache>
            </c:strRef>
          </c:tx>
          <c:spPr>
            <a:noFill/>
          </c:spPr>
          <c:invertIfNegative val="0"/>
          <c:cat>
            <c:strRef>
              <c:f>Demographics!$B$3163:$B$3168</c:f>
              <c:strCache>
                <c:ptCount val="6"/>
                <c:pt idx="0">
                  <c:v>0-2 </c:v>
                </c:pt>
                <c:pt idx="1">
                  <c:v>3-5 </c:v>
                </c:pt>
                <c:pt idx="2">
                  <c:v>5-11</c:v>
                </c:pt>
                <c:pt idx="3">
                  <c:v>12-17</c:v>
                </c:pt>
                <c:pt idx="4">
                  <c:v>18-59</c:v>
                </c:pt>
                <c:pt idx="5">
                  <c:v>60+</c:v>
                </c:pt>
              </c:strCache>
            </c:strRef>
          </c:cat>
          <c:val>
            <c:numRef>
              <c:f>Demographics!$C$3163:$C$3168</c:f>
              <c:numCache>
                <c:formatCode>_(* #,##0.00_);_(* \(#,##0.00\);_(* "-"??_);_(@_)</c:formatCode>
                <c:ptCount val="6"/>
                <c:pt idx="0">
                  <c:v>0.38910386965376781</c:v>
                </c:pt>
                <c:pt idx="1">
                  <c:v>0.32087576374745419</c:v>
                </c:pt>
                <c:pt idx="2">
                  <c:v>0.26985743380855398</c:v>
                </c:pt>
                <c:pt idx="3">
                  <c:v>0.37179226069246435</c:v>
                </c:pt>
                <c:pt idx="4">
                  <c:v>0.19898167006109979</c:v>
                </c:pt>
                <c:pt idx="5">
                  <c:v>0.44938900203665988</c:v>
                </c:pt>
              </c:numCache>
            </c:numRef>
          </c:val>
          <c:extLst>
            <c:ext xmlns:c16="http://schemas.microsoft.com/office/drawing/2014/chart" uri="{C3380CC4-5D6E-409C-BE32-E72D297353CC}">
              <c16:uniqueId val="{00000000-0445-484F-B264-575DAD186F0C}"/>
            </c:ext>
          </c:extLst>
        </c:ser>
        <c:ser>
          <c:idx val="1"/>
          <c:order val="1"/>
          <c:tx>
            <c:strRef>
              <c:f>Demographics!$D$3162</c:f>
              <c:strCache>
                <c:ptCount val="1"/>
                <c:pt idx="0">
                  <c:v>Male</c:v>
                </c:pt>
              </c:strCache>
            </c:strRef>
          </c:tx>
          <c:spPr>
            <a:solidFill>
              <a:srgbClr val="0039A6"/>
            </a:solidFill>
          </c:spPr>
          <c:invertIfNegative val="0"/>
          <c:dLbls>
            <c:spPr>
              <a:noFill/>
              <a:ln>
                <a:noFill/>
              </a:ln>
              <a:effectLst/>
            </c:spPr>
            <c:txPr>
              <a:bodyPr/>
              <a:lstStyle/>
              <a:p>
                <a:pPr>
                  <a:defRPr sz="1100" b="0">
                    <a:solidFill>
                      <a:schemeClr val="bg1"/>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Demographics!$B$3163:$B$3168</c:f>
              <c:strCache>
                <c:ptCount val="6"/>
                <c:pt idx="0">
                  <c:v>0-2 </c:v>
                </c:pt>
                <c:pt idx="1">
                  <c:v>3-5 </c:v>
                </c:pt>
                <c:pt idx="2">
                  <c:v>5-11</c:v>
                </c:pt>
                <c:pt idx="3">
                  <c:v>12-17</c:v>
                </c:pt>
                <c:pt idx="4">
                  <c:v>18-59</c:v>
                </c:pt>
                <c:pt idx="5">
                  <c:v>60+</c:v>
                </c:pt>
              </c:strCache>
            </c:strRef>
          </c:cat>
          <c:val>
            <c:numRef>
              <c:f>Demographics!$D$3163:$D$3168</c:f>
              <c:numCache>
                <c:formatCode>0%</c:formatCode>
                <c:ptCount val="6"/>
                <c:pt idx="0">
                  <c:v>0.11089613034623218</c:v>
                </c:pt>
                <c:pt idx="1">
                  <c:v>0.17912423625254584</c:v>
                </c:pt>
                <c:pt idx="2">
                  <c:v>0.23014256619144602</c:v>
                </c:pt>
                <c:pt idx="3">
                  <c:v>0.12820773930753565</c:v>
                </c:pt>
                <c:pt idx="4">
                  <c:v>0.30101832993890021</c:v>
                </c:pt>
                <c:pt idx="5">
                  <c:v>5.0610997963340121E-2</c:v>
                </c:pt>
              </c:numCache>
            </c:numRef>
          </c:val>
          <c:extLst>
            <c:ext xmlns:c16="http://schemas.microsoft.com/office/drawing/2014/chart" uri="{C3380CC4-5D6E-409C-BE32-E72D297353CC}">
              <c16:uniqueId val="{00000001-0445-484F-B264-575DAD186F0C}"/>
            </c:ext>
          </c:extLst>
        </c:ser>
        <c:ser>
          <c:idx val="2"/>
          <c:order val="2"/>
          <c:tx>
            <c:strRef>
              <c:f>Demographics!$E$3162</c:f>
              <c:strCache>
                <c:ptCount val="1"/>
                <c:pt idx="0">
                  <c:v>Gap</c:v>
                </c:pt>
              </c:strCache>
            </c:strRef>
          </c:tx>
          <c:spPr>
            <a:noFill/>
          </c:spPr>
          <c:invertIfNegative val="0"/>
          <c:dLbls>
            <c:dLbl>
              <c:idx val="0"/>
              <c:layout>
                <c:manualLayout>
                  <c:x val="-0.35804717125819091"/>
                  <c:y val="-5.3724049591951034E-3"/>
                </c:manualLayout>
              </c:layout>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445-484F-B264-575DAD186F0C}"/>
                </c:ext>
              </c:extLst>
            </c:dLbl>
            <c:dLbl>
              <c:idx val="1"/>
              <c:layout>
                <c:manualLayout>
                  <c:x val="-0.35566019011646965"/>
                  <c:y val="-1.0744809918390207E-2"/>
                </c:manualLayout>
              </c:layout>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445-484F-B264-575DAD186F0C}"/>
                </c:ext>
              </c:extLst>
            </c:dLbl>
            <c:dLbl>
              <c:idx val="2"/>
              <c:layout>
                <c:manualLayout>
                  <c:x val="-0.36043415239991217"/>
                  <c:y val="-1.2176746200821343E-2"/>
                </c:manualLayout>
              </c:layout>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445-484F-B264-575DAD186F0C}"/>
                </c:ext>
              </c:extLst>
            </c:dLbl>
            <c:dLbl>
              <c:idx val="3"/>
              <c:layout>
                <c:manualLayout>
                  <c:x val="-0.36043415239991217"/>
                  <c:y val="-5.3724049591951034E-3"/>
                </c:manualLayout>
              </c:layout>
              <c:spPr/>
              <c:txPr>
                <a:bodyPr/>
                <a:lstStyle/>
                <a:p>
                  <a:pPr>
                    <a:defRPr sz="1100" b="0">
                      <a:solidFill>
                        <a:schemeClr val="tx1">
                          <a:lumMod val="65000"/>
                          <a:lumOff val="35000"/>
                        </a:schemeClr>
                      </a:solidFill>
                    </a:defRPr>
                  </a:pPr>
                  <a:endParaRPr lang="en-US"/>
                </a:p>
              </c:txPr>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445-484F-B264-575DAD186F0C}"/>
                </c:ext>
              </c:extLst>
            </c:dLbl>
            <c:dLbl>
              <c:idx val="4"/>
              <c:layout>
                <c:manualLayout>
                  <c:x val="-0.36282113354163348"/>
                  <c:y val="1.2176746200821343E-2"/>
                </c:manualLayout>
              </c:layout>
              <c:spPr/>
              <c:txPr>
                <a:bodyPr/>
                <a:lstStyle/>
                <a:p>
                  <a:pPr>
                    <a:defRPr sz="1100" b="0">
                      <a:solidFill>
                        <a:schemeClr val="tx1">
                          <a:lumMod val="65000"/>
                          <a:lumOff val="35000"/>
                        </a:schemeClr>
                      </a:solidFill>
                    </a:defRPr>
                  </a:pPr>
                  <a:endParaRPr lang="en-US"/>
                </a:p>
              </c:txPr>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445-484F-B264-575DAD186F0C}"/>
                </c:ext>
              </c:extLst>
            </c:dLbl>
            <c:dLbl>
              <c:idx val="5"/>
              <c:layout>
                <c:manualLayout>
                  <c:x val="-0.35804717125819091"/>
                  <c:y val="0"/>
                </c:manualLayout>
              </c:layout>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445-484F-B264-575DAD186F0C}"/>
                </c:ext>
              </c:extLst>
            </c:dLbl>
            <c:spPr>
              <a:noFill/>
              <a:ln>
                <a:noFill/>
              </a:ln>
              <a:effectLst/>
            </c:spPr>
            <c:txPr>
              <a:bodyPr/>
              <a:lstStyle/>
              <a:p>
                <a:pPr>
                  <a:defRPr sz="1100" b="0">
                    <a:solidFill>
                      <a:schemeClr val="tx1">
                        <a:lumMod val="65000"/>
                        <a:lumOff val="35000"/>
                      </a:schemeClr>
                    </a:solidFill>
                  </a:defRPr>
                </a:pPr>
                <a:endParaRPr lang="en-US"/>
              </a:p>
            </c:txPr>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cat>
            <c:strRef>
              <c:f>Demographics!$B$3163:$B$3168</c:f>
              <c:strCache>
                <c:ptCount val="6"/>
                <c:pt idx="0">
                  <c:v>0-2 </c:v>
                </c:pt>
                <c:pt idx="1">
                  <c:v>3-5 </c:v>
                </c:pt>
                <c:pt idx="2">
                  <c:v>5-11</c:v>
                </c:pt>
                <c:pt idx="3">
                  <c:v>12-17</c:v>
                </c:pt>
                <c:pt idx="4">
                  <c:v>18-59</c:v>
                </c:pt>
                <c:pt idx="5">
                  <c:v>60+</c:v>
                </c:pt>
              </c:strCache>
            </c:strRef>
          </c:cat>
          <c:val>
            <c:numRef>
              <c:f>Demographics!$E$3163:$E$3168</c:f>
              <c:numCache>
                <c:formatCode>General</c:formatCode>
                <c:ptCount val="6"/>
                <c:pt idx="0">
                  <c:v>0.01</c:v>
                </c:pt>
                <c:pt idx="1">
                  <c:v>0.01</c:v>
                </c:pt>
                <c:pt idx="2">
                  <c:v>0.01</c:v>
                </c:pt>
                <c:pt idx="3">
                  <c:v>0.01</c:v>
                </c:pt>
                <c:pt idx="4">
                  <c:v>0.01</c:v>
                </c:pt>
                <c:pt idx="5">
                  <c:v>0.01</c:v>
                </c:pt>
              </c:numCache>
            </c:numRef>
          </c:val>
          <c:extLst>
            <c:ext xmlns:c16="http://schemas.microsoft.com/office/drawing/2014/chart" uri="{C3380CC4-5D6E-409C-BE32-E72D297353CC}">
              <c16:uniqueId val="{00000008-0445-484F-B264-575DAD186F0C}"/>
            </c:ext>
          </c:extLst>
        </c:ser>
        <c:ser>
          <c:idx val="3"/>
          <c:order val="3"/>
          <c:tx>
            <c:strRef>
              <c:f>Demographics!$F$3162</c:f>
              <c:strCache>
                <c:ptCount val="1"/>
                <c:pt idx="0">
                  <c:v>Female</c:v>
                </c:pt>
              </c:strCache>
            </c:strRef>
          </c:tx>
          <c:spPr>
            <a:solidFill>
              <a:srgbClr val="6E99D4"/>
            </a:solidFill>
          </c:spPr>
          <c:invertIfNegative val="0"/>
          <c:dLbls>
            <c:dLbl>
              <c:idx val="5"/>
              <c:layout>
                <c:manualLayout>
                  <c:x val="2.8103942097912806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445-484F-B264-575DAD186F0C}"/>
                </c:ext>
              </c:extLst>
            </c:dLbl>
            <c:spPr>
              <a:noFill/>
              <a:ln>
                <a:noFill/>
              </a:ln>
              <a:effectLst/>
            </c:spPr>
            <c:txPr>
              <a:bodyPr/>
              <a:lstStyle/>
              <a:p>
                <a:pPr>
                  <a:defRPr sz="1100" b="0">
                    <a:solidFill>
                      <a:schemeClr val="bg1"/>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Demographics!$B$3163:$B$3168</c:f>
              <c:strCache>
                <c:ptCount val="6"/>
                <c:pt idx="0">
                  <c:v>0-2 </c:v>
                </c:pt>
                <c:pt idx="1">
                  <c:v>3-5 </c:v>
                </c:pt>
                <c:pt idx="2">
                  <c:v>5-11</c:v>
                </c:pt>
                <c:pt idx="3">
                  <c:v>12-17</c:v>
                </c:pt>
                <c:pt idx="4">
                  <c:v>18-59</c:v>
                </c:pt>
                <c:pt idx="5">
                  <c:v>60+</c:v>
                </c:pt>
              </c:strCache>
            </c:strRef>
          </c:cat>
          <c:val>
            <c:numRef>
              <c:f>Demographics!$F$3163:$F$3168</c:f>
              <c:numCache>
                <c:formatCode>0%</c:formatCode>
                <c:ptCount val="6"/>
                <c:pt idx="0">
                  <c:v>0.1102728881438018</c:v>
                </c:pt>
                <c:pt idx="1">
                  <c:v>0.18049734562727018</c:v>
                </c:pt>
                <c:pt idx="2">
                  <c:v>0.24364347583123777</c:v>
                </c:pt>
                <c:pt idx="3">
                  <c:v>0.12824811399832356</c:v>
                </c:pt>
                <c:pt idx="4">
                  <c:v>0.30911800316662008</c:v>
                </c:pt>
                <c:pt idx="5">
                  <c:v>2.8220173232746577E-2</c:v>
                </c:pt>
              </c:numCache>
            </c:numRef>
          </c:val>
          <c:extLst>
            <c:ext xmlns:c16="http://schemas.microsoft.com/office/drawing/2014/chart" uri="{C3380CC4-5D6E-409C-BE32-E72D297353CC}">
              <c16:uniqueId val="{0000000A-0445-484F-B264-575DAD186F0C}"/>
            </c:ext>
          </c:extLst>
        </c:ser>
        <c:ser>
          <c:idx val="4"/>
          <c:order val="4"/>
          <c:tx>
            <c:strRef>
              <c:f>Demographics!$G$3162</c:f>
              <c:strCache>
                <c:ptCount val="1"/>
                <c:pt idx="0">
                  <c:v>100_Female</c:v>
                </c:pt>
              </c:strCache>
            </c:strRef>
          </c:tx>
          <c:spPr>
            <a:noFill/>
          </c:spPr>
          <c:invertIfNegative val="0"/>
          <c:cat>
            <c:strRef>
              <c:f>Demographics!$B$3163:$B$3168</c:f>
              <c:strCache>
                <c:ptCount val="6"/>
                <c:pt idx="0">
                  <c:v>0-2 </c:v>
                </c:pt>
                <c:pt idx="1">
                  <c:v>3-5 </c:v>
                </c:pt>
                <c:pt idx="2">
                  <c:v>5-11</c:v>
                </c:pt>
                <c:pt idx="3">
                  <c:v>12-17</c:v>
                </c:pt>
                <c:pt idx="4">
                  <c:v>18-59</c:v>
                </c:pt>
                <c:pt idx="5">
                  <c:v>60+</c:v>
                </c:pt>
              </c:strCache>
            </c:strRef>
          </c:cat>
          <c:val>
            <c:numRef>
              <c:f>Demographics!$G$3163:$G$3168</c:f>
              <c:numCache>
                <c:formatCode>_(* #,##0.00_);_(* \(#,##0.00\);_(* "-"??_);_(@_)</c:formatCode>
                <c:ptCount val="6"/>
                <c:pt idx="0">
                  <c:v>0.38972711185619818</c:v>
                </c:pt>
                <c:pt idx="1">
                  <c:v>0.31950265437272984</c:v>
                </c:pt>
                <c:pt idx="2">
                  <c:v>0.2563565241687622</c:v>
                </c:pt>
                <c:pt idx="3">
                  <c:v>0.37175188600167641</c:v>
                </c:pt>
                <c:pt idx="4">
                  <c:v>0.19088199683337992</c:v>
                </c:pt>
                <c:pt idx="5">
                  <c:v>0.47177982676725344</c:v>
                </c:pt>
              </c:numCache>
            </c:numRef>
          </c:val>
          <c:extLst>
            <c:ext xmlns:c16="http://schemas.microsoft.com/office/drawing/2014/chart" uri="{C3380CC4-5D6E-409C-BE32-E72D297353CC}">
              <c16:uniqueId val="{0000000B-0445-484F-B264-575DAD186F0C}"/>
            </c:ext>
          </c:extLst>
        </c:ser>
        <c:dLbls>
          <c:showLegendKey val="0"/>
          <c:showVal val="0"/>
          <c:showCatName val="0"/>
          <c:showSerName val="0"/>
          <c:showPercent val="0"/>
          <c:showBubbleSize val="0"/>
        </c:dLbls>
        <c:gapWidth val="42"/>
        <c:overlap val="100"/>
        <c:axId val="473656792"/>
        <c:axId val="473659144"/>
      </c:barChart>
      <c:catAx>
        <c:axId val="473656792"/>
        <c:scaling>
          <c:orientation val="minMax"/>
        </c:scaling>
        <c:delete val="1"/>
        <c:axPos val="l"/>
        <c:numFmt formatCode="General" sourceLinked="0"/>
        <c:majorTickMark val="out"/>
        <c:minorTickMark val="none"/>
        <c:tickLblPos val="nextTo"/>
        <c:crossAx val="473659144"/>
        <c:crosses val="autoZero"/>
        <c:auto val="1"/>
        <c:lblAlgn val="ctr"/>
        <c:lblOffset val="100"/>
        <c:noMultiLvlLbl val="0"/>
      </c:catAx>
      <c:valAx>
        <c:axId val="473659144"/>
        <c:scaling>
          <c:orientation val="minMax"/>
        </c:scaling>
        <c:delete val="1"/>
        <c:axPos val="b"/>
        <c:numFmt formatCode="0%" sourceLinked="1"/>
        <c:majorTickMark val="out"/>
        <c:minorTickMark val="none"/>
        <c:tickLblPos val="nextTo"/>
        <c:crossAx val="473656792"/>
        <c:crosses val="autoZero"/>
        <c:crossBetween val="between"/>
      </c:valAx>
      <c:spPr>
        <a:noFill/>
      </c:spPr>
    </c:plotArea>
    <c:plotVisOnly val="1"/>
    <c:dispBlanksAs val="gap"/>
    <c:showDLblsOverMax val="0"/>
  </c:chart>
  <c:spPr>
    <a:solidFill>
      <a:schemeClr val="bg1"/>
    </a:solidFill>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'Displacement &amp; Returns'!$I$5</c:f>
              <c:strCache>
                <c:ptCount val="1"/>
                <c:pt idx="0">
                  <c:v>% Individuals</c:v>
                </c:pt>
              </c:strCache>
            </c:strRef>
          </c:tx>
          <c:spPr>
            <a:ln>
              <a:noFill/>
            </a:ln>
          </c:spPr>
          <c:dPt>
            <c:idx val="0"/>
            <c:bubble3D val="0"/>
            <c:spPr>
              <a:solidFill>
                <a:srgbClr val="05058D"/>
              </a:solidFill>
              <a:ln w="19050">
                <a:noFill/>
              </a:ln>
              <a:effectLst/>
            </c:spPr>
            <c:extLst>
              <c:ext xmlns:c16="http://schemas.microsoft.com/office/drawing/2014/chart" uri="{C3380CC4-5D6E-409C-BE32-E72D297353CC}">
                <c16:uniqueId val="{00000001-01C7-49C7-9BEF-E7A11F53F4D8}"/>
              </c:ext>
            </c:extLst>
          </c:dPt>
          <c:dPt>
            <c:idx val="1"/>
            <c:bubble3D val="0"/>
            <c:spPr>
              <a:solidFill>
                <a:schemeClr val="tx2">
                  <a:lumMod val="40000"/>
                  <a:lumOff val="60000"/>
                </a:schemeClr>
              </a:solidFill>
              <a:ln w="19050">
                <a:noFill/>
              </a:ln>
              <a:effectLst/>
            </c:spPr>
            <c:extLst>
              <c:ext xmlns:c16="http://schemas.microsoft.com/office/drawing/2014/chart" uri="{C3380CC4-5D6E-409C-BE32-E72D297353CC}">
                <c16:uniqueId val="{00000003-01C7-49C7-9BEF-E7A11F53F4D8}"/>
              </c:ext>
            </c:extLst>
          </c:dPt>
          <c:dPt>
            <c:idx val="2"/>
            <c:bubble3D val="0"/>
            <c:spPr>
              <a:solidFill>
                <a:srgbClr val="F5770F"/>
              </a:solidFill>
              <a:ln w="19050">
                <a:noFill/>
              </a:ln>
              <a:effectLst/>
            </c:spPr>
            <c:extLst>
              <c:ext xmlns:c16="http://schemas.microsoft.com/office/drawing/2014/chart" uri="{C3380CC4-5D6E-409C-BE32-E72D297353CC}">
                <c16:uniqueId val="{00000005-01C7-49C7-9BEF-E7A11F53F4D8}"/>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'Displacement &amp; Returns'!$F$6:$F$8</c:f>
              <c:strCache>
                <c:ptCount val="3"/>
                <c:pt idx="0">
                  <c:v>Personnes Déplacées Internes </c:v>
                </c:pt>
                <c:pt idx="1">
                  <c:v>Retournés </c:v>
                </c:pt>
                <c:pt idx="2">
                  <c:v>Ressortissants de Pays Tiers </c:v>
                </c:pt>
              </c:strCache>
            </c:strRef>
          </c:cat>
          <c:val>
            <c:numRef>
              <c:f>'Displacement &amp; Returns'!$I$6:$I$8</c:f>
              <c:numCache>
                <c:formatCode>0%</c:formatCode>
                <c:ptCount val="3"/>
                <c:pt idx="0">
                  <c:v>0.78085439407766943</c:v>
                </c:pt>
                <c:pt idx="1">
                  <c:v>0.20358011410275367</c:v>
                </c:pt>
                <c:pt idx="2">
                  <c:v>1.5565491819576933E-2</c:v>
                </c:pt>
              </c:numCache>
            </c:numRef>
          </c:val>
          <c:extLst>
            <c:ext xmlns:c16="http://schemas.microsoft.com/office/drawing/2014/chart" uri="{C3380CC4-5D6E-409C-BE32-E72D297353CC}">
              <c16:uniqueId val="{00000006-01C7-49C7-9BEF-E7A11F53F4D8}"/>
            </c:ext>
          </c:extLst>
        </c:ser>
        <c:dLbls>
          <c:showLegendKey val="0"/>
          <c:showVal val="1"/>
          <c:showCatName val="0"/>
          <c:showSerName val="0"/>
          <c:showPercent val="0"/>
          <c:showBubbleSize val="0"/>
          <c:showLeaderLines val="1"/>
        </c:dLbls>
        <c:firstSliceAng val="0"/>
        <c:holeSize val="65"/>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percentStacked"/>
        <c:varyColors val="0"/>
        <c:ser>
          <c:idx val="0"/>
          <c:order val="0"/>
          <c:tx>
            <c:strRef>
              <c:f>'Displacement &amp; Returns'!$F$6</c:f>
              <c:strCache>
                <c:ptCount val="1"/>
                <c:pt idx="0">
                  <c:v>Personnes Déplacées Internes </c:v>
                </c:pt>
              </c:strCache>
            </c:strRef>
          </c:tx>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'Displacement &amp; Returns'!$I$5</c:f>
              <c:strCache>
                <c:ptCount val="1"/>
                <c:pt idx="0">
                  <c:v>% Individuals</c:v>
                </c:pt>
              </c:strCache>
            </c:strRef>
          </c:cat>
          <c:val>
            <c:numRef>
              <c:f>'Displacement &amp; Returns'!$I$6</c:f>
              <c:numCache>
                <c:formatCode>0%</c:formatCode>
                <c:ptCount val="1"/>
                <c:pt idx="0">
                  <c:v>0.78085439407766943</c:v>
                </c:pt>
              </c:numCache>
            </c:numRef>
          </c:val>
          <c:extLst>
            <c:ext xmlns:c16="http://schemas.microsoft.com/office/drawing/2014/chart" uri="{C3380CC4-5D6E-409C-BE32-E72D297353CC}">
              <c16:uniqueId val="{00000000-D91D-49D2-A7CF-D7D7BCE541A9}"/>
            </c:ext>
          </c:extLst>
        </c:ser>
        <c:ser>
          <c:idx val="1"/>
          <c:order val="1"/>
          <c:tx>
            <c:strRef>
              <c:f>'Displacement &amp; Returns'!$F$7</c:f>
              <c:strCache>
                <c:ptCount val="1"/>
                <c:pt idx="0">
                  <c:v>Retournés </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'Displacement &amp; Returns'!$I$5</c:f>
              <c:strCache>
                <c:ptCount val="1"/>
                <c:pt idx="0">
                  <c:v>% Individuals</c:v>
                </c:pt>
              </c:strCache>
            </c:strRef>
          </c:cat>
          <c:val>
            <c:numRef>
              <c:f>'Displacement &amp; Returns'!$I$7</c:f>
              <c:numCache>
                <c:formatCode>0%</c:formatCode>
                <c:ptCount val="1"/>
                <c:pt idx="0">
                  <c:v>0.20358011410275367</c:v>
                </c:pt>
              </c:numCache>
            </c:numRef>
          </c:val>
          <c:extLst>
            <c:ext xmlns:c16="http://schemas.microsoft.com/office/drawing/2014/chart" uri="{C3380CC4-5D6E-409C-BE32-E72D297353CC}">
              <c16:uniqueId val="{00000001-D91D-49D2-A7CF-D7D7BCE541A9}"/>
            </c:ext>
          </c:extLst>
        </c:ser>
        <c:ser>
          <c:idx val="2"/>
          <c:order val="2"/>
          <c:tx>
            <c:strRef>
              <c:f>'Displacement &amp; Returns'!$F$8</c:f>
              <c:strCache>
                <c:ptCount val="1"/>
                <c:pt idx="0">
                  <c:v>Ressortissants de Pays Tiers </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'Displacement &amp; Returns'!$I$5</c:f>
              <c:strCache>
                <c:ptCount val="1"/>
                <c:pt idx="0">
                  <c:v>% Individuals</c:v>
                </c:pt>
              </c:strCache>
            </c:strRef>
          </c:cat>
          <c:val>
            <c:numRef>
              <c:f>'Displacement &amp; Returns'!$I$8</c:f>
              <c:numCache>
                <c:formatCode>0%</c:formatCode>
                <c:ptCount val="1"/>
                <c:pt idx="0">
                  <c:v>1.5565491819576933E-2</c:v>
                </c:pt>
              </c:numCache>
            </c:numRef>
          </c:val>
          <c:extLst>
            <c:ext xmlns:c16="http://schemas.microsoft.com/office/drawing/2014/chart" uri="{C3380CC4-5D6E-409C-BE32-E72D297353CC}">
              <c16:uniqueId val="{00000002-D91D-49D2-A7CF-D7D7BCE541A9}"/>
            </c:ext>
          </c:extLst>
        </c:ser>
        <c:dLbls>
          <c:dLblPos val="ctr"/>
          <c:showLegendKey val="0"/>
          <c:showVal val="1"/>
          <c:showCatName val="0"/>
          <c:showSerName val="0"/>
          <c:showPercent val="0"/>
          <c:showBubbleSize val="0"/>
        </c:dLbls>
        <c:gapWidth val="0"/>
        <c:overlap val="100"/>
        <c:axId val="396987288"/>
        <c:axId val="396984936"/>
      </c:barChart>
      <c:catAx>
        <c:axId val="396987288"/>
        <c:scaling>
          <c:orientation val="minMax"/>
        </c:scaling>
        <c:delete val="1"/>
        <c:axPos val="l"/>
        <c:numFmt formatCode="General" sourceLinked="1"/>
        <c:majorTickMark val="none"/>
        <c:minorTickMark val="none"/>
        <c:tickLblPos val="nextTo"/>
        <c:crossAx val="396984936"/>
        <c:crosses val="autoZero"/>
        <c:auto val="1"/>
        <c:lblAlgn val="ctr"/>
        <c:lblOffset val="100"/>
        <c:noMultiLvlLbl val="0"/>
      </c:catAx>
      <c:valAx>
        <c:axId val="396984936"/>
        <c:scaling>
          <c:orientation val="minMax"/>
          <c:min val="0"/>
        </c:scaling>
        <c:delete val="1"/>
        <c:axPos val="b"/>
        <c:numFmt formatCode="0%" sourceLinked="1"/>
        <c:majorTickMark val="out"/>
        <c:minorTickMark val="none"/>
        <c:tickLblPos val="nextTo"/>
        <c:crossAx val="3969872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tx>
            <c:strRef>
              <c:f>'Displacement &amp; Returns'!$I$34</c:f>
              <c:strCache>
                <c:ptCount val="1"/>
                <c:pt idx="0">
                  <c:v>Individus (#)</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s>
            <c:dLbl>
              <c:idx val="0"/>
              <c:layout>
                <c:manualLayout>
                  <c:x val="-2.7777777777777779E-3"/>
                  <c:y val="-5.55555555555555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902-4480-8FF4-14CF37A1085F}"/>
                </c:ext>
              </c:extLst>
            </c:dLbl>
            <c:dLbl>
              <c:idx val="1"/>
              <c:layout>
                <c:manualLayout>
                  <c:x val="-8.3333333333333592E-3"/>
                  <c:y val="-0.1990740740740740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902-4480-8FF4-14CF37A1085F}"/>
                </c:ext>
              </c:extLst>
            </c:dLbl>
            <c:dLbl>
              <c:idx val="2"/>
              <c:layout>
                <c:manualLayout>
                  <c:x val="-5.0925337632079971E-17"/>
                  <c:y val="-0.4027777777777777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902-4480-8FF4-14CF37A1085F}"/>
                </c:ext>
              </c:extLst>
            </c:dLbl>
            <c:dLbl>
              <c:idx val="3"/>
              <c:layout>
                <c:manualLayout>
                  <c:x val="1.1111111111111112E-2"/>
                  <c:y val="-0.111111111111111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902-4480-8FF4-14CF37A1085F}"/>
                </c:ext>
              </c:extLst>
            </c:dLbl>
            <c:dLbl>
              <c:idx val="4"/>
              <c:layout>
                <c:manualLayout>
                  <c:x val="-2.777777777777676E-3"/>
                  <c:y val="-0.1203703703703704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902-4480-8FF4-14CF37A1085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'Displacement &amp; Returns'!$H$35:$H$39</c:f>
              <c:strCache>
                <c:ptCount val="5"/>
                <c:pt idx="0">
                  <c:v>N/A</c:v>
                </c:pt>
                <c:pt idx="1">
                  <c:v>2014</c:v>
                </c:pt>
                <c:pt idx="2">
                  <c:v>2015</c:v>
                </c:pt>
                <c:pt idx="3">
                  <c:v>2016</c:v>
                </c:pt>
                <c:pt idx="4">
                  <c:v>2017</c:v>
                </c:pt>
              </c:strCache>
            </c:strRef>
          </c:cat>
          <c:val>
            <c:numRef>
              <c:f>'Displacement &amp; Returns'!$I$35:$I$39</c:f>
              <c:numCache>
                <c:formatCode>#,##0</c:formatCode>
                <c:ptCount val="5"/>
                <c:pt idx="0">
                  <c:v>0</c:v>
                </c:pt>
                <c:pt idx="1">
                  <c:v>30184</c:v>
                </c:pt>
                <c:pt idx="2">
                  <c:v>88186</c:v>
                </c:pt>
                <c:pt idx="3">
                  <c:v>21353</c:v>
                </c:pt>
                <c:pt idx="4">
                  <c:v>13433</c:v>
                </c:pt>
              </c:numCache>
            </c:numRef>
          </c:val>
          <c:extLst>
            <c:ext xmlns:c16="http://schemas.microsoft.com/office/drawing/2014/chart" uri="{C3380CC4-5D6E-409C-BE32-E72D297353CC}">
              <c16:uniqueId val="{00000005-F902-4480-8FF4-14CF37A1085F}"/>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396986896"/>
        <c:axId val="396990032"/>
      </c:areaChart>
      <c:catAx>
        <c:axId val="396986896"/>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ysClr val="windowText" lastClr="000000"/>
                </a:solidFill>
                <a:latin typeface="+mn-lt"/>
                <a:ea typeface="+mn-ea"/>
                <a:cs typeface="+mn-cs"/>
              </a:defRPr>
            </a:pPr>
            <a:endParaRPr lang="en-US"/>
          </a:p>
        </c:txPr>
        <c:crossAx val="396990032"/>
        <c:crosses val="autoZero"/>
        <c:auto val="1"/>
        <c:lblAlgn val="ctr"/>
        <c:lblOffset val="100"/>
        <c:noMultiLvlLbl val="0"/>
      </c:catAx>
      <c:valAx>
        <c:axId val="396990032"/>
        <c:scaling>
          <c:orientation val="minMax"/>
        </c:scaling>
        <c:delete val="1"/>
        <c:axPos val="l"/>
        <c:numFmt formatCode="#,##0" sourceLinked="1"/>
        <c:majorTickMark val="out"/>
        <c:minorTickMark val="none"/>
        <c:tickLblPos val="nextTo"/>
        <c:crossAx val="396986896"/>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plotArea>
      <c:layout/>
      <c:areaChart>
        <c:grouping val="standard"/>
        <c:varyColors val="0"/>
        <c:ser>
          <c:idx val="0"/>
          <c:order val="0"/>
          <c:spPr>
            <a:gradFill>
              <a:gsLst>
                <a:gs pos="100000">
                  <a:schemeClr val="accent3"/>
                </a:gs>
                <a:gs pos="0">
                  <a:schemeClr val="accent3">
                    <a:lumMod val="75000"/>
                  </a:schemeClr>
                </a:gs>
              </a:gsLst>
              <a:lin ang="0" scaled="1"/>
            </a:gradFill>
            <a:ln>
              <a:noFill/>
            </a:ln>
            <a:effectLst>
              <a:innerShdw dist="12700" dir="16200000">
                <a:schemeClr val="lt1">
                  <a:alpha val="75000"/>
                </a:schemeClr>
              </a:innerShdw>
            </a:effectLst>
          </c:spPr>
          <c:dLbls>
            <c:dLbl>
              <c:idx val="0"/>
              <c:layout>
                <c:manualLayout>
                  <c:x val="-2.7777777777777779E-3"/>
                  <c:y val="-5.55555555555555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979-43DA-AABC-BC8632AEC208}"/>
                </c:ext>
              </c:extLst>
            </c:dLbl>
            <c:dLbl>
              <c:idx val="1"/>
              <c:layout>
                <c:manualLayout>
                  <c:x val="-8.3333333333333592E-3"/>
                  <c:y val="-0.1990740740740740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979-43DA-AABC-BC8632AEC208}"/>
                </c:ext>
              </c:extLst>
            </c:dLbl>
            <c:dLbl>
              <c:idx val="2"/>
              <c:layout>
                <c:manualLayout>
                  <c:x val="-5.0925337632079971E-17"/>
                  <c:y val="-0.4027777777777777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979-43DA-AABC-BC8632AEC208}"/>
                </c:ext>
              </c:extLst>
            </c:dLbl>
            <c:dLbl>
              <c:idx val="3"/>
              <c:layout>
                <c:manualLayout>
                  <c:x val="1.1111111111111112E-2"/>
                  <c:y val="-0.111111111111111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979-43DA-AABC-BC8632AEC208}"/>
                </c:ext>
              </c:extLst>
            </c:dLbl>
            <c:dLbl>
              <c:idx val="4"/>
              <c:layout>
                <c:manualLayout>
                  <c:x val="-2.777777777777676E-3"/>
                  <c:y val="-0.1203703703703704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979-43DA-AABC-BC8632AEC20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'Displacement &amp; Returns'!$H$63:$H$66</c:f>
              <c:strCache>
                <c:ptCount val="4"/>
                <c:pt idx="0">
                  <c:v>N/A</c:v>
                </c:pt>
                <c:pt idx="1">
                  <c:v>2014</c:v>
                </c:pt>
                <c:pt idx="2">
                  <c:v>2015</c:v>
                </c:pt>
                <c:pt idx="3">
                  <c:v>2016</c:v>
                </c:pt>
              </c:strCache>
            </c:strRef>
          </c:cat>
          <c:val>
            <c:numRef>
              <c:f>'Displacement &amp; Returns'!$I$63:$I$66</c:f>
              <c:numCache>
                <c:formatCode>#,##0</c:formatCode>
                <c:ptCount val="4"/>
                <c:pt idx="0">
                  <c:v>0</c:v>
                </c:pt>
                <c:pt idx="1">
                  <c:v>928</c:v>
                </c:pt>
                <c:pt idx="2">
                  <c:v>2084</c:v>
                </c:pt>
                <c:pt idx="3">
                  <c:v>41</c:v>
                </c:pt>
              </c:numCache>
            </c:numRef>
          </c:val>
          <c:extLst>
            <c:ext xmlns:c16="http://schemas.microsoft.com/office/drawing/2014/chart" uri="{C3380CC4-5D6E-409C-BE32-E72D297353CC}">
              <c16:uniqueId val="{00000005-7979-43DA-AABC-BC8632AEC208}"/>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396985328"/>
        <c:axId val="396987680"/>
      </c:areaChart>
      <c:catAx>
        <c:axId val="396985328"/>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ysClr val="windowText" lastClr="000000"/>
                </a:solidFill>
                <a:latin typeface="+mn-lt"/>
                <a:ea typeface="+mn-ea"/>
                <a:cs typeface="+mn-cs"/>
              </a:defRPr>
            </a:pPr>
            <a:endParaRPr lang="en-US"/>
          </a:p>
        </c:txPr>
        <c:crossAx val="396987680"/>
        <c:crosses val="autoZero"/>
        <c:auto val="1"/>
        <c:lblAlgn val="ctr"/>
        <c:lblOffset val="100"/>
        <c:noMultiLvlLbl val="0"/>
      </c:catAx>
      <c:valAx>
        <c:axId val="396987680"/>
        <c:scaling>
          <c:orientation val="minMax"/>
        </c:scaling>
        <c:delete val="1"/>
        <c:axPos val="l"/>
        <c:numFmt formatCode="#,##0" sourceLinked="1"/>
        <c:majorTickMark val="out"/>
        <c:minorTickMark val="none"/>
        <c:tickLblPos val="nextTo"/>
        <c:crossAx val="396985328"/>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1"/>
          <c:order val="0"/>
          <c:spPr>
            <a:gradFill>
              <a:gsLst>
                <a:gs pos="100000">
                  <a:schemeClr val="accent2"/>
                </a:gs>
                <a:gs pos="0">
                  <a:schemeClr val="accent2">
                    <a:lumMod val="75000"/>
                  </a:schemeClr>
                </a:gs>
              </a:gsLst>
              <a:lin ang="0" scaled="1"/>
            </a:gradFill>
            <a:ln w="25400">
              <a:noFill/>
            </a:ln>
            <a:effectLst>
              <a:innerShdw dist="12700" dir="16200000">
                <a:schemeClr val="lt1">
                  <a:alpha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numRef>
              <c:f>'Displacement &amp; Returns'!$H$50:$H$54</c:f>
              <c:numCache>
                <c:formatCode>General</c:formatCode>
                <c:ptCount val="5"/>
                <c:pt idx="0">
                  <c:v>2014</c:v>
                </c:pt>
                <c:pt idx="1">
                  <c:v>2015</c:v>
                </c:pt>
                <c:pt idx="2">
                  <c:v>2016</c:v>
                </c:pt>
                <c:pt idx="3">
                  <c:v>2017</c:v>
                </c:pt>
                <c:pt idx="4">
                  <c:v>2018</c:v>
                </c:pt>
              </c:numCache>
            </c:numRef>
          </c:cat>
          <c:val>
            <c:numRef>
              <c:f>'Displacement &amp; Returns'!$I$49:$I$54</c:f>
              <c:numCache>
                <c:formatCode>#,##0</c:formatCode>
                <c:ptCount val="6"/>
                <c:pt idx="0">
                  <c:v>400</c:v>
                </c:pt>
                <c:pt idx="1">
                  <c:v>869</c:v>
                </c:pt>
                <c:pt idx="2">
                  <c:v>18845</c:v>
                </c:pt>
                <c:pt idx="3">
                  <c:v>11637</c:v>
                </c:pt>
                <c:pt idx="4">
                  <c:v>7900</c:v>
                </c:pt>
                <c:pt idx="5">
                  <c:v>279</c:v>
                </c:pt>
              </c:numCache>
            </c:numRef>
          </c:val>
          <c:extLst>
            <c:ext xmlns:c16="http://schemas.microsoft.com/office/drawing/2014/chart" uri="{C3380CC4-5D6E-409C-BE32-E72D297353CC}">
              <c16:uniqueId val="{00000000-B4BC-44DB-B5D6-4879FADAD414}"/>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396983368"/>
        <c:axId val="396989640"/>
      </c:areaChart>
      <c:catAx>
        <c:axId val="396983368"/>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ysClr val="windowText" lastClr="000000"/>
                </a:solidFill>
                <a:latin typeface="+mn-lt"/>
                <a:ea typeface="+mn-ea"/>
                <a:cs typeface="+mn-cs"/>
              </a:defRPr>
            </a:pPr>
            <a:endParaRPr lang="en-US"/>
          </a:p>
        </c:txPr>
        <c:crossAx val="396989640"/>
        <c:crosses val="autoZero"/>
        <c:auto val="1"/>
        <c:lblAlgn val="ctr"/>
        <c:lblOffset val="100"/>
        <c:noMultiLvlLbl val="0"/>
      </c:catAx>
      <c:valAx>
        <c:axId val="396989640"/>
        <c:scaling>
          <c:orientation val="minMax"/>
        </c:scaling>
        <c:delete val="1"/>
        <c:axPos val="l"/>
        <c:numFmt formatCode="#,##0" sourceLinked="1"/>
        <c:majorTickMark val="out"/>
        <c:minorTickMark val="none"/>
        <c:tickLblPos val="nextTo"/>
        <c:crossAx val="396983368"/>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'Displacement &amp; Returns'!$S$35</c:f>
              <c:strCache>
                <c:ptCount val="1"/>
                <c:pt idx="0">
                  <c:v>IDPs (Ind)</c:v>
                </c:pt>
              </c:strCache>
            </c:strRef>
          </c:tx>
          <c:spPr>
            <a:ln w="28575" cap="rnd">
              <a:solidFill>
                <a:schemeClr val="accent1"/>
              </a:solidFill>
              <a:round/>
            </a:ln>
            <a:effectLst/>
          </c:spPr>
          <c:marker>
            <c:symbol val="none"/>
          </c:marker>
          <c:cat>
            <c:strRef>
              <c:f>'Displacement &amp; Returns'!$R$36:$R$41</c:f>
              <c:strCache>
                <c:ptCount val="6"/>
                <c:pt idx="0">
                  <c:v>N/A</c:v>
                </c:pt>
                <c:pt idx="1">
                  <c:v>2014</c:v>
                </c:pt>
                <c:pt idx="2">
                  <c:v>2015</c:v>
                </c:pt>
                <c:pt idx="3">
                  <c:v>2016</c:v>
                </c:pt>
                <c:pt idx="4">
                  <c:v>2017</c:v>
                </c:pt>
                <c:pt idx="5">
                  <c:v>2018</c:v>
                </c:pt>
              </c:strCache>
            </c:strRef>
          </c:cat>
          <c:val>
            <c:numRef>
              <c:f>'Displacement &amp; Returns'!$S$36:$S$41</c:f>
              <c:numCache>
                <c:formatCode>#,##0</c:formatCode>
                <c:ptCount val="6"/>
                <c:pt idx="0">
                  <c:v>0</c:v>
                </c:pt>
                <c:pt idx="1">
                  <c:v>30184</c:v>
                </c:pt>
                <c:pt idx="2">
                  <c:v>88186</c:v>
                </c:pt>
                <c:pt idx="3">
                  <c:v>21353</c:v>
                </c:pt>
                <c:pt idx="4">
                  <c:v>13433</c:v>
                </c:pt>
              </c:numCache>
            </c:numRef>
          </c:val>
          <c:smooth val="0"/>
          <c:extLst>
            <c:ext xmlns:c16="http://schemas.microsoft.com/office/drawing/2014/chart" uri="{C3380CC4-5D6E-409C-BE32-E72D297353CC}">
              <c16:uniqueId val="{00000000-BA40-4460-A163-4FFE0E8DF245}"/>
            </c:ext>
          </c:extLst>
        </c:ser>
        <c:ser>
          <c:idx val="1"/>
          <c:order val="1"/>
          <c:tx>
            <c:strRef>
              <c:f>'Displacement &amp; Returns'!$T$35</c:f>
              <c:strCache>
                <c:ptCount val="1"/>
                <c:pt idx="0">
                  <c:v>Returnees (Ind)</c:v>
                </c:pt>
              </c:strCache>
            </c:strRef>
          </c:tx>
          <c:spPr>
            <a:ln w="28575" cap="rnd">
              <a:solidFill>
                <a:schemeClr val="accent2"/>
              </a:solidFill>
              <a:round/>
            </a:ln>
            <a:effectLst/>
          </c:spPr>
          <c:marker>
            <c:symbol val="none"/>
          </c:marker>
          <c:cat>
            <c:strRef>
              <c:f>'Displacement &amp; Returns'!$R$36:$R$41</c:f>
              <c:strCache>
                <c:ptCount val="6"/>
                <c:pt idx="0">
                  <c:v>N/A</c:v>
                </c:pt>
                <c:pt idx="1">
                  <c:v>2014</c:v>
                </c:pt>
                <c:pt idx="2">
                  <c:v>2015</c:v>
                </c:pt>
                <c:pt idx="3">
                  <c:v>2016</c:v>
                </c:pt>
                <c:pt idx="4">
                  <c:v>2017</c:v>
                </c:pt>
                <c:pt idx="5">
                  <c:v>2018</c:v>
                </c:pt>
              </c:strCache>
            </c:strRef>
          </c:cat>
          <c:val>
            <c:numRef>
              <c:f>'Displacement &amp; Returns'!$T$36:$T$41</c:f>
              <c:numCache>
                <c:formatCode>#,##0</c:formatCode>
                <c:ptCount val="6"/>
                <c:pt idx="0">
                  <c:v>400</c:v>
                </c:pt>
                <c:pt idx="1">
                  <c:v>869</c:v>
                </c:pt>
                <c:pt idx="2">
                  <c:v>18845</c:v>
                </c:pt>
                <c:pt idx="3">
                  <c:v>11637</c:v>
                </c:pt>
                <c:pt idx="4">
                  <c:v>7900</c:v>
                </c:pt>
                <c:pt idx="5">
                  <c:v>279</c:v>
                </c:pt>
              </c:numCache>
            </c:numRef>
          </c:val>
          <c:smooth val="0"/>
          <c:extLst>
            <c:ext xmlns:c16="http://schemas.microsoft.com/office/drawing/2014/chart" uri="{C3380CC4-5D6E-409C-BE32-E72D297353CC}">
              <c16:uniqueId val="{00000001-BA40-4460-A163-4FFE0E8DF245}"/>
            </c:ext>
          </c:extLst>
        </c:ser>
        <c:ser>
          <c:idx val="2"/>
          <c:order val="2"/>
          <c:tx>
            <c:strRef>
              <c:f>'Displacement &amp; Returns'!$U$35</c:f>
              <c:strCache>
                <c:ptCount val="1"/>
                <c:pt idx="0">
                  <c:v>TCN (Ind)</c:v>
                </c:pt>
              </c:strCache>
            </c:strRef>
          </c:tx>
          <c:spPr>
            <a:ln w="28575" cap="rnd">
              <a:solidFill>
                <a:schemeClr val="accent3"/>
              </a:solidFill>
              <a:round/>
            </a:ln>
            <a:effectLst/>
          </c:spPr>
          <c:marker>
            <c:symbol val="none"/>
          </c:marker>
          <c:cat>
            <c:strRef>
              <c:f>'Displacement &amp; Returns'!$R$36:$R$41</c:f>
              <c:strCache>
                <c:ptCount val="6"/>
                <c:pt idx="0">
                  <c:v>N/A</c:v>
                </c:pt>
                <c:pt idx="1">
                  <c:v>2014</c:v>
                </c:pt>
                <c:pt idx="2">
                  <c:v>2015</c:v>
                </c:pt>
                <c:pt idx="3">
                  <c:v>2016</c:v>
                </c:pt>
                <c:pt idx="4">
                  <c:v>2017</c:v>
                </c:pt>
                <c:pt idx="5">
                  <c:v>2018</c:v>
                </c:pt>
              </c:strCache>
            </c:strRef>
          </c:cat>
          <c:val>
            <c:numRef>
              <c:f>'Displacement &amp; Returns'!$U$36:$U$41</c:f>
              <c:numCache>
                <c:formatCode>#,##0</c:formatCode>
                <c:ptCount val="6"/>
                <c:pt idx="0">
                  <c:v>0</c:v>
                </c:pt>
                <c:pt idx="1">
                  <c:v>0</c:v>
                </c:pt>
                <c:pt idx="2">
                  <c:v>0</c:v>
                </c:pt>
                <c:pt idx="3">
                  <c:v>0</c:v>
                </c:pt>
              </c:numCache>
            </c:numRef>
          </c:val>
          <c:smooth val="0"/>
          <c:extLst>
            <c:ext xmlns:c16="http://schemas.microsoft.com/office/drawing/2014/chart" uri="{C3380CC4-5D6E-409C-BE32-E72D297353CC}">
              <c16:uniqueId val="{00000002-BA40-4460-A163-4FFE0E8DF245}"/>
            </c:ext>
          </c:extLst>
        </c:ser>
        <c:dLbls>
          <c:showLegendKey val="0"/>
          <c:showVal val="0"/>
          <c:showCatName val="0"/>
          <c:showSerName val="0"/>
          <c:showPercent val="0"/>
          <c:showBubbleSize val="0"/>
        </c:dLbls>
        <c:smooth val="0"/>
        <c:axId val="396988856"/>
        <c:axId val="396985720"/>
      </c:lineChart>
      <c:catAx>
        <c:axId val="396988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985720"/>
        <c:crosses val="autoZero"/>
        <c:auto val="1"/>
        <c:lblAlgn val="ctr"/>
        <c:lblOffset val="100"/>
        <c:noMultiLvlLbl val="0"/>
      </c:catAx>
      <c:valAx>
        <c:axId val="39698572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9888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Settlement_Shelter!$H$5</c:f>
              <c:strCache>
                <c:ptCount val="1"/>
                <c:pt idx="0">
                  <c:v>% Households</c:v>
                </c:pt>
              </c:strCache>
            </c:strRef>
          </c:tx>
          <c:dPt>
            <c:idx val="0"/>
            <c:bubble3D val="0"/>
            <c:spPr>
              <a:solidFill>
                <a:srgbClr val="05058D"/>
              </a:solidFill>
              <a:ln w="19050">
                <a:solidFill>
                  <a:schemeClr val="lt1"/>
                </a:solidFill>
              </a:ln>
              <a:effectLst/>
            </c:spPr>
            <c:extLst>
              <c:ext xmlns:c16="http://schemas.microsoft.com/office/drawing/2014/chart" uri="{C3380CC4-5D6E-409C-BE32-E72D297353CC}">
                <c16:uniqueId val="{00000001-EE98-4DD3-A50A-48A5BC7B7EA2}"/>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EE98-4DD3-A50A-48A5BC7B7EA2}"/>
              </c:ext>
            </c:extLst>
          </c:dPt>
          <c:dPt>
            <c:idx val="2"/>
            <c:bubble3D val="0"/>
            <c:spPr>
              <a:solidFill>
                <a:srgbClr val="ADB9CA"/>
              </a:solidFill>
              <a:ln w="19050">
                <a:solidFill>
                  <a:schemeClr val="lt1"/>
                </a:solidFill>
              </a:ln>
              <a:effectLst/>
            </c:spPr>
            <c:extLst>
              <c:ext xmlns:c16="http://schemas.microsoft.com/office/drawing/2014/chart" uri="{C3380CC4-5D6E-409C-BE32-E72D297353CC}">
                <c16:uniqueId val="{00000005-EE98-4DD3-A50A-48A5BC7B7EA2}"/>
              </c:ext>
            </c:extLst>
          </c:dPt>
          <c:dPt>
            <c:idx val="3"/>
            <c:bubble3D val="0"/>
            <c:spPr>
              <a:solidFill>
                <a:srgbClr val="F5770F"/>
              </a:solidFill>
              <a:ln w="19050">
                <a:solidFill>
                  <a:schemeClr val="lt1"/>
                </a:solidFill>
              </a:ln>
              <a:effectLst/>
            </c:spPr>
            <c:extLst>
              <c:ext xmlns:c16="http://schemas.microsoft.com/office/drawing/2014/chart" uri="{C3380CC4-5D6E-409C-BE32-E72D297353CC}">
                <c16:uniqueId val="{00000007-EE98-4DD3-A50A-48A5BC7B7EA2}"/>
              </c:ext>
            </c:extLst>
          </c:dPt>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Settlement_Shelter!$G$6:$G$9</c:f>
              <c:strCache>
                <c:ptCount val="4"/>
                <c:pt idx="0">
                  <c:v>Paille / Tole</c:v>
                </c:pt>
                <c:pt idx="1">
                  <c:v>Bache</c:v>
                </c:pt>
                <c:pt idx="2">
                  <c:v>En Dur</c:v>
                </c:pt>
                <c:pt idx="3">
                  <c:v>Sans Abris</c:v>
                </c:pt>
              </c:strCache>
            </c:strRef>
          </c:cat>
          <c:val>
            <c:numRef>
              <c:f>Settlement_Shelter!$H$6:$H$9</c:f>
              <c:numCache>
                <c:formatCode>0%</c:formatCode>
                <c:ptCount val="4"/>
                <c:pt idx="0">
                  <c:v>0.88960044549631079</c:v>
                </c:pt>
                <c:pt idx="1">
                  <c:v>3.3951691493804816E-2</c:v>
                </c:pt>
                <c:pt idx="2">
                  <c:v>7.2253932897118192E-2</c:v>
                </c:pt>
                <c:pt idx="3">
                  <c:v>4.193930112766254E-3</c:v>
                </c:pt>
              </c:numCache>
            </c:numRef>
          </c:val>
          <c:extLst>
            <c:ext xmlns:c16="http://schemas.microsoft.com/office/drawing/2014/chart" uri="{C3380CC4-5D6E-409C-BE32-E72D297353CC}">
              <c16:uniqueId val="{00000008-EE98-4DD3-A50A-48A5BC7B7EA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rtl="0">
            <a:defRPr sz="12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Settlement_Shelter!$F$17</c:f>
              <c:strCache>
                <c:ptCount val="1"/>
                <c:pt idx="0">
                  <c:v>Camp / Site</c:v>
                </c:pt>
              </c:strCache>
            </c:strRef>
          </c:tx>
          <c:spPr>
            <a:blipFill>
              <a:blip xmlns:r="http://schemas.openxmlformats.org/officeDocument/2006/relationships" r:embed="rId3"/>
              <a:stretch>
                <a:fillRect/>
              </a:stretch>
            </a:blipFill>
            <a:ln>
              <a:noFill/>
            </a:ln>
            <a:effectLst/>
          </c:spPr>
          <c:invertIfNegative val="0"/>
          <c:pictureOptions>
            <c:pictureFormat val="stack"/>
          </c:pictureOptions>
          <c:cat>
            <c:strRef>
              <c:f>Settlement_Shelter!$G$16</c:f>
              <c:strCache>
                <c:ptCount val="1"/>
                <c:pt idx="0">
                  <c:v># site</c:v>
                </c:pt>
              </c:strCache>
            </c:strRef>
          </c:cat>
          <c:val>
            <c:numRef>
              <c:f>Settlement_Shelter!$G$17</c:f>
              <c:numCache>
                <c:formatCode>#,##0</c:formatCode>
                <c:ptCount val="1"/>
                <c:pt idx="0">
                  <c:v>124</c:v>
                </c:pt>
              </c:numCache>
            </c:numRef>
          </c:val>
          <c:extLst>
            <c:ext xmlns:c16="http://schemas.microsoft.com/office/drawing/2014/chart" uri="{C3380CC4-5D6E-409C-BE32-E72D297353CC}">
              <c16:uniqueId val="{00000000-BC31-4BE1-8EE4-EF0F87539713}"/>
            </c:ext>
          </c:extLst>
        </c:ser>
        <c:ser>
          <c:idx val="1"/>
          <c:order val="1"/>
          <c:tx>
            <c:strRef>
              <c:f>Settlement_Shelter!$F$18</c:f>
              <c:strCache>
                <c:ptCount val="1"/>
                <c:pt idx="0">
                  <c:v>Familles d’accueil</c:v>
                </c:pt>
              </c:strCache>
            </c:strRef>
          </c:tx>
          <c:spPr>
            <a:blipFill>
              <a:blip xmlns:r="http://schemas.openxmlformats.org/officeDocument/2006/relationships" r:embed="rId4"/>
              <a:stretch>
                <a:fillRect/>
              </a:stretch>
            </a:blipFill>
            <a:ln>
              <a:noFill/>
            </a:ln>
            <a:effectLst/>
          </c:spPr>
          <c:invertIfNegative val="0"/>
          <c:pictureOptions>
            <c:pictureFormat val="stack"/>
          </c:pictureOptions>
          <c:cat>
            <c:strRef>
              <c:f>Settlement_Shelter!$G$16</c:f>
              <c:strCache>
                <c:ptCount val="1"/>
                <c:pt idx="0">
                  <c:v># site</c:v>
                </c:pt>
              </c:strCache>
            </c:strRef>
          </c:cat>
          <c:val>
            <c:numRef>
              <c:f>Settlement_Shelter!$G$18</c:f>
              <c:numCache>
                <c:formatCode>General</c:formatCode>
                <c:ptCount val="1"/>
                <c:pt idx="0">
                  <c:v>57</c:v>
                </c:pt>
              </c:numCache>
            </c:numRef>
          </c:val>
          <c:extLst>
            <c:ext xmlns:c16="http://schemas.microsoft.com/office/drawing/2014/chart" uri="{C3380CC4-5D6E-409C-BE32-E72D297353CC}">
              <c16:uniqueId val="{00000001-BC31-4BE1-8EE4-EF0F87539713}"/>
            </c:ext>
          </c:extLst>
        </c:ser>
        <c:dLbls>
          <c:showLegendKey val="0"/>
          <c:showVal val="0"/>
          <c:showCatName val="0"/>
          <c:showSerName val="0"/>
          <c:showPercent val="0"/>
          <c:showBubbleSize val="0"/>
        </c:dLbls>
        <c:gapWidth val="0"/>
        <c:overlap val="100"/>
        <c:axId val="397958296"/>
        <c:axId val="397955944"/>
      </c:barChart>
      <c:catAx>
        <c:axId val="397958296"/>
        <c:scaling>
          <c:orientation val="minMax"/>
        </c:scaling>
        <c:delete val="1"/>
        <c:axPos val="l"/>
        <c:numFmt formatCode="General" sourceLinked="1"/>
        <c:majorTickMark val="none"/>
        <c:minorTickMark val="none"/>
        <c:tickLblPos val="nextTo"/>
        <c:crossAx val="397955944"/>
        <c:crosses val="autoZero"/>
        <c:auto val="1"/>
        <c:lblAlgn val="ctr"/>
        <c:lblOffset val="100"/>
        <c:noMultiLvlLbl val="0"/>
      </c:catAx>
      <c:valAx>
        <c:axId val="397955944"/>
        <c:scaling>
          <c:orientation val="minMax"/>
        </c:scaling>
        <c:delete val="1"/>
        <c:axPos val="b"/>
        <c:numFmt formatCode="0%" sourceLinked="1"/>
        <c:majorTickMark val="none"/>
        <c:minorTickMark val="none"/>
        <c:tickLblPos val="nextTo"/>
        <c:crossAx val="397958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0"/>
          <c:order val="0"/>
          <c:tx>
            <c:strRef>
              <c:f>Settlement_Shelter!$C$39</c:f>
              <c:strCache>
                <c:ptCount val="1"/>
                <c:pt idx="0">
                  <c:v>Camp / site</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Settlement_Shelter!$E$38:$H$38</c:f>
              <c:strCache>
                <c:ptCount val="4"/>
                <c:pt idx="0">
                  <c:v>Personnes Déplacées Internes </c:v>
                </c:pt>
                <c:pt idx="1">
                  <c:v>Retournés </c:v>
                </c:pt>
                <c:pt idx="2">
                  <c:v>Ressortissants de Pays Tiers </c:v>
                </c:pt>
                <c:pt idx="3">
                  <c:v>Moyenne de tous les déplacés</c:v>
                </c:pt>
              </c:strCache>
            </c:strRef>
          </c:cat>
          <c:val>
            <c:numRef>
              <c:f>Settlement_Shelter!$E$39:$H$39</c:f>
              <c:numCache>
                <c:formatCode>0%</c:formatCode>
                <c:ptCount val="4"/>
                <c:pt idx="0">
                  <c:v>0.76876193465693587</c:v>
                </c:pt>
                <c:pt idx="1">
                  <c:v>0.33350801802746044</c:v>
                </c:pt>
                <c:pt idx="2">
                  <c:v>0.39315068493150684</c:v>
                </c:pt>
                <c:pt idx="3">
                  <c:v>0.67751278732975906</c:v>
                </c:pt>
              </c:numCache>
            </c:numRef>
          </c:val>
          <c:extLst>
            <c:ext xmlns:c16="http://schemas.microsoft.com/office/drawing/2014/chart" uri="{C3380CC4-5D6E-409C-BE32-E72D297353CC}">
              <c16:uniqueId val="{00000000-1F30-4D4D-BE4F-D1D211777527}"/>
            </c:ext>
          </c:extLst>
        </c:ser>
        <c:ser>
          <c:idx val="1"/>
          <c:order val="1"/>
          <c:tx>
            <c:strRef>
              <c:f>Settlement_Shelter!$C$40</c:f>
              <c:strCache>
                <c:ptCount val="1"/>
                <c:pt idx="0">
                  <c:v>Familles d’Accueil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Settlement_Shelter!$E$38:$H$38</c:f>
              <c:strCache>
                <c:ptCount val="4"/>
                <c:pt idx="0">
                  <c:v>Personnes Déplacées Internes </c:v>
                </c:pt>
                <c:pt idx="1">
                  <c:v>Retournés </c:v>
                </c:pt>
                <c:pt idx="2">
                  <c:v>Ressortissants de Pays Tiers </c:v>
                </c:pt>
                <c:pt idx="3">
                  <c:v>Moyenne de tous les déplacés</c:v>
                </c:pt>
              </c:strCache>
            </c:strRef>
          </c:cat>
          <c:val>
            <c:numRef>
              <c:f>Settlement_Shelter!$E$40:$H$40</c:f>
              <c:numCache>
                <c:formatCode>0%</c:formatCode>
                <c:ptCount val="4"/>
                <c:pt idx="0">
                  <c:v>0.23123806534306415</c:v>
                </c:pt>
                <c:pt idx="1">
                  <c:v>0.66649198197253956</c:v>
                </c:pt>
                <c:pt idx="2">
                  <c:v>0.60684931506849316</c:v>
                </c:pt>
                <c:pt idx="3">
                  <c:v>0.32248721267024094</c:v>
                </c:pt>
              </c:numCache>
            </c:numRef>
          </c:val>
          <c:extLst>
            <c:ext xmlns:c16="http://schemas.microsoft.com/office/drawing/2014/chart" uri="{C3380CC4-5D6E-409C-BE32-E72D297353CC}">
              <c16:uniqueId val="{00000001-1F30-4D4D-BE4F-D1D211777527}"/>
            </c:ext>
          </c:extLst>
        </c:ser>
        <c:dLbls>
          <c:dLblPos val="ctr"/>
          <c:showLegendKey val="0"/>
          <c:showVal val="1"/>
          <c:showCatName val="0"/>
          <c:showSerName val="0"/>
          <c:showPercent val="0"/>
          <c:showBubbleSize val="0"/>
        </c:dLbls>
        <c:gapWidth val="150"/>
        <c:overlap val="100"/>
        <c:axId val="397959864"/>
        <c:axId val="397957120"/>
      </c:barChart>
      <c:catAx>
        <c:axId val="397959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957120"/>
        <c:crosses val="autoZero"/>
        <c:auto val="1"/>
        <c:lblAlgn val="ctr"/>
        <c:lblOffset val="100"/>
        <c:noMultiLvlLbl val="0"/>
      </c:catAx>
      <c:valAx>
        <c:axId val="397957120"/>
        <c:scaling>
          <c:orientation val="minMax"/>
        </c:scaling>
        <c:delete val="1"/>
        <c:axPos val="l"/>
        <c:numFmt formatCode="0%" sourceLinked="1"/>
        <c:majorTickMark val="none"/>
        <c:minorTickMark val="none"/>
        <c:tickLblPos val="nextTo"/>
        <c:crossAx val="397959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Settlement_Shelter!$H$69</c:f>
              <c:strCache>
                <c:ptCount val="1"/>
                <c:pt idx="0">
                  <c:v>% site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7DA-43D0-9371-516B04514A07}"/>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7DA-43D0-9371-516B04514A07}"/>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Settlement_Shelter!$F$70:$F$71</c:f>
              <c:strCache>
                <c:ptCount val="2"/>
                <c:pt idx="0">
                  <c:v>Bonnes</c:v>
                </c:pt>
                <c:pt idx="1">
                  <c:v>Excellentes</c:v>
                </c:pt>
              </c:strCache>
            </c:strRef>
          </c:cat>
          <c:val>
            <c:numRef>
              <c:f>Settlement_Shelter!$H$70:$H$71</c:f>
              <c:numCache>
                <c:formatCode>0%</c:formatCode>
                <c:ptCount val="2"/>
                <c:pt idx="0">
                  <c:v>0.94475138121546964</c:v>
                </c:pt>
                <c:pt idx="1">
                  <c:v>5.5248618784530384E-2</c:v>
                </c:pt>
              </c:numCache>
            </c:numRef>
          </c:val>
          <c:extLst>
            <c:ext xmlns:c16="http://schemas.microsoft.com/office/drawing/2014/chart" uri="{C3380CC4-5D6E-409C-BE32-E72D297353CC}">
              <c16:uniqueId val="{00000004-A7DA-43D0-9371-516B04514A07}"/>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'Assistance &amp; needs'!$D$5</c:f>
              <c:strCache>
                <c:ptCount val="1"/>
                <c:pt idx="0">
                  <c:v>Assistance recue</c:v>
                </c:pt>
              </c:strCache>
            </c:strRef>
          </c:tx>
          <c:spPr>
            <a:solidFill>
              <a:srgbClr val="0070C0"/>
            </a:solidFill>
            <a:ln>
              <a:noFill/>
            </a:ln>
            <a:effectLst/>
          </c:spPr>
          <c:invertIfNegative val="0"/>
          <c:cat>
            <c:strRef>
              <c:f>'Assistance &amp; needs'!$C$6:$C$16</c:f>
              <c:strCache>
                <c:ptCount val="11"/>
                <c:pt idx="0">
                  <c:v>Vivres</c:v>
                </c:pt>
                <c:pt idx="1">
                  <c:v>Cash</c:v>
                </c:pt>
                <c:pt idx="2">
                  <c:v>Eau, Hygiène et Assainissement</c:v>
                </c:pt>
                <c:pt idx="3">
                  <c:v>Bâches</c:v>
                </c:pt>
                <c:pt idx="4">
                  <c:v>Articles non alimentaires</c:v>
                </c:pt>
                <c:pt idx="5">
                  <c:v>Aucune</c:v>
                </c:pt>
                <c:pt idx="6">
                  <c:v>Santé</c:v>
                </c:pt>
                <c:pt idx="7">
                  <c:v>Education</c:v>
                </c:pt>
                <c:pt idx="8">
                  <c:v>Matériaux pour lancer des activités économiques</c:v>
                </c:pt>
                <c:pt idx="9">
                  <c:v>Matériaux/ outils pour construire l’abri</c:v>
                </c:pt>
                <c:pt idx="10">
                  <c:v>Soutien Psychosocial</c:v>
                </c:pt>
              </c:strCache>
            </c:strRef>
          </c:cat>
          <c:val>
            <c:numRef>
              <c:f>'Assistance &amp; needs'!$D$6:$D$16</c:f>
              <c:numCache>
                <c:formatCode>#,##0</c:formatCode>
                <c:ptCount val="11"/>
                <c:pt idx="0">
                  <c:v>93</c:v>
                </c:pt>
                <c:pt idx="1">
                  <c:v>62</c:v>
                </c:pt>
                <c:pt idx="2">
                  <c:v>56</c:v>
                </c:pt>
                <c:pt idx="3">
                  <c:v>53</c:v>
                </c:pt>
                <c:pt idx="4">
                  <c:v>52</c:v>
                </c:pt>
                <c:pt idx="5">
                  <c:v>50</c:v>
                </c:pt>
                <c:pt idx="6">
                  <c:v>29</c:v>
                </c:pt>
                <c:pt idx="7">
                  <c:v>18</c:v>
                </c:pt>
                <c:pt idx="8">
                  <c:v>18</c:v>
                </c:pt>
                <c:pt idx="9">
                  <c:v>10</c:v>
                </c:pt>
                <c:pt idx="10">
                  <c:v>3</c:v>
                </c:pt>
              </c:numCache>
            </c:numRef>
          </c:val>
          <c:extLst>
            <c:ext xmlns:c16="http://schemas.microsoft.com/office/drawing/2014/chart" uri="{C3380CC4-5D6E-409C-BE32-E72D297353CC}">
              <c16:uniqueId val="{00000000-87F2-4987-80E8-ECAD097D76E4}"/>
            </c:ext>
          </c:extLst>
        </c:ser>
        <c:ser>
          <c:idx val="1"/>
          <c:order val="1"/>
          <c:tx>
            <c:strRef>
              <c:f>'Assistance &amp; needs'!$E$5</c:f>
              <c:strCache>
                <c:ptCount val="1"/>
                <c:pt idx="0">
                  <c:v>Assistance non recue</c:v>
                </c:pt>
              </c:strCache>
            </c:strRef>
          </c:tx>
          <c:spPr>
            <a:solidFill>
              <a:schemeClr val="bg1">
                <a:lumMod val="85000"/>
              </a:schemeClr>
            </a:solidFill>
            <a:ln>
              <a:noFill/>
            </a:ln>
            <a:effectLst/>
          </c:spPr>
          <c:invertIfNegative val="0"/>
          <c:cat>
            <c:strRef>
              <c:f>'Assistance &amp; needs'!$C$6:$C$16</c:f>
              <c:strCache>
                <c:ptCount val="11"/>
                <c:pt idx="0">
                  <c:v>Vivres</c:v>
                </c:pt>
                <c:pt idx="1">
                  <c:v>Cash</c:v>
                </c:pt>
                <c:pt idx="2">
                  <c:v>Eau, Hygiène et Assainissement</c:v>
                </c:pt>
                <c:pt idx="3">
                  <c:v>Bâches</c:v>
                </c:pt>
                <c:pt idx="4">
                  <c:v>Articles non alimentaires</c:v>
                </c:pt>
                <c:pt idx="5">
                  <c:v>Aucune</c:v>
                </c:pt>
                <c:pt idx="6">
                  <c:v>Santé</c:v>
                </c:pt>
                <c:pt idx="7">
                  <c:v>Education</c:v>
                </c:pt>
                <c:pt idx="8">
                  <c:v>Matériaux pour lancer des activités économiques</c:v>
                </c:pt>
                <c:pt idx="9">
                  <c:v>Matériaux/ outils pour construire l’abri</c:v>
                </c:pt>
                <c:pt idx="10">
                  <c:v>Soutien Psychosocial</c:v>
                </c:pt>
              </c:strCache>
            </c:strRef>
          </c:cat>
          <c:val>
            <c:numRef>
              <c:f>'Assistance &amp; needs'!$E$6:$E$16</c:f>
              <c:numCache>
                <c:formatCode>#,##0</c:formatCode>
                <c:ptCount val="11"/>
                <c:pt idx="0">
                  <c:v>88</c:v>
                </c:pt>
                <c:pt idx="1">
                  <c:v>111</c:v>
                </c:pt>
                <c:pt idx="2">
                  <c:v>125</c:v>
                </c:pt>
                <c:pt idx="3">
                  <c:v>128</c:v>
                </c:pt>
                <c:pt idx="4">
                  <c:v>129</c:v>
                </c:pt>
                <c:pt idx="5">
                  <c:v>131</c:v>
                </c:pt>
                <c:pt idx="6">
                  <c:v>152</c:v>
                </c:pt>
                <c:pt idx="7">
                  <c:v>163</c:v>
                </c:pt>
                <c:pt idx="8">
                  <c:v>163</c:v>
                </c:pt>
                <c:pt idx="9">
                  <c:v>171</c:v>
                </c:pt>
                <c:pt idx="10">
                  <c:v>178</c:v>
                </c:pt>
              </c:numCache>
            </c:numRef>
          </c:val>
          <c:extLst>
            <c:ext xmlns:c16="http://schemas.microsoft.com/office/drawing/2014/chart" uri="{C3380CC4-5D6E-409C-BE32-E72D297353CC}">
              <c16:uniqueId val="{00000001-87F2-4987-80E8-ECAD097D76E4}"/>
            </c:ext>
          </c:extLst>
        </c:ser>
        <c:dLbls>
          <c:showLegendKey val="0"/>
          <c:showVal val="0"/>
          <c:showCatName val="0"/>
          <c:showSerName val="0"/>
          <c:showPercent val="0"/>
          <c:showBubbleSize val="0"/>
        </c:dLbls>
        <c:gapWidth val="150"/>
        <c:overlap val="100"/>
        <c:axId val="398723960"/>
        <c:axId val="398724352"/>
      </c:barChart>
      <c:catAx>
        <c:axId val="398723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398724352"/>
        <c:crosses val="autoZero"/>
        <c:auto val="1"/>
        <c:lblAlgn val="ctr"/>
        <c:lblOffset val="100"/>
        <c:noMultiLvlLbl val="0"/>
      </c:catAx>
      <c:valAx>
        <c:axId val="39872435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8723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[DTM Chad Site Assessment Round 3.xlsx]Assistance &amp; needs!PivotTable47</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pieChart>
        <c:varyColors val="1"/>
        <c:ser>
          <c:idx val="0"/>
          <c:order val="0"/>
          <c:tx>
            <c:strRef>
              <c:f>'Assistance &amp; needs'!$D$55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18F-4A8A-99B4-009B4448A12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18F-4A8A-99B4-009B4448A12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18F-4A8A-99B4-009B4448A12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18F-4A8A-99B4-009B4448A124}"/>
              </c:ext>
            </c:extLst>
          </c:dPt>
          <c:cat>
            <c:strRef>
              <c:f>'Assistance &amp; needs'!$C$56:$C$60</c:f>
              <c:strCache>
                <c:ptCount val="4"/>
                <c:pt idx="0">
                  <c:v>Non, aucun</c:v>
                </c:pt>
                <c:pt idx="1">
                  <c:v>Oui, en partie</c:v>
                </c:pt>
                <c:pt idx="2">
                  <c:v>Oui, la majorité</c:v>
                </c:pt>
                <c:pt idx="3">
                  <c:v>Oui, tous</c:v>
                </c:pt>
              </c:strCache>
            </c:strRef>
          </c:cat>
          <c:val>
            <c:numRef>
              <c:f>'Assistance &amp; needs'!$D$56:$D$60</c:f>
              <c:numCache>
                <c:formatCode>#,##0</c:formatCode>
                <c:ptCount val="4"/>
                <c:pt idx="0">
                  <c:v>109</c:v>
                </c:pt>
                <c:pt idx="1">
                  <c:v>10</c:v>
                </c:pt>
                <c:pt idx="2">
                  <c:v>1</c:v>
                </c:pt>
                <c:pt idx="3">
                  <c:v>61</c:v>
                </c:pt>
              </c:numCache>
            </c:numRef>
          </c:val>
          <c:extLst>
            <c:ext xmlns:c16="http://schemas.microsoft.com/office/drawing/2014/chart" uri="{C3380CC4-5D6E-409C-BE32-E72D297353CC}">
              <c16:uniqueId val="{00000008-018F-4A8A-99B4-009B4448A12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'Assistance &amp; needs'!$I$91</c:f>
              <c:strCache>
                <c:ptCount val="1"/>
                <c:pt idx="0">
                  <c:v>% Services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C41-4339-8D4B-9507DA3D677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C41-4339-8D4B-9507DA3D677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C41-4339-8D4B-9507DA3D677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C41-4339-8D4B-9507DA3D677D}"/>
              </c:ext>
            </c:extLst>
          </c:dPt>
          <c:cat>
            <c:strRef>
              <c:f>'Assistance &amp; needs'!$G$92:$G$95</c:f>
              <c:strCache>
                <c:ptCount val="4"/>
                <c:pt idx="0">
                  <c:v>Centre de santé</c:v>
                </c:pt>
                <c:pt idx="1">
                  <c:v>Clinique mobile</c:v>
                </c:pt>
                <c:pt idx="2">
                  <c:v>Clinique privée</c:v>
                </c:pt>
                <c:pt idx="3">
                  <c:v>Hopital</c:v>
                </c:pt>
              </c:strCache>
            </c:strRef>
          </c:cat>
          <c:val>
            <c:numRef>
              <c:f>'Assistance &amp; needs'!$I$92:$I$95</c:f>
              <c:numCache>
                <c:formatCode>0%</c:formatCode>
                <c:ptCount val="4"/>
                <c:pt idx="0">
                  <c:v>0.52307692307692311</c:v>
                </c:pt>
                <c:pt idx="1">
                  <c:v>0.41538461538461541</c:v>
                </c:pt>
                <c:pt idx="2">
                  <c:v>3.0769230769230771E-2</c:v>
                </c:pt>
                <c:pt idx="3">
                  <c:v>3.0769230769230771E-2</c:v>
                </c:pt>
              </c:numCache>
            </c:numRef>
          </c:val>
          <c:extLst>
            <c:ext xmlns:c16="http://schemas.microsoft.com/office/drawing/2014/chart" uri="{C3380CC4-5D6E-409C-BE32-E72D297353CC}">
              <c16:uniqueId val="{00000008-AC41-4339-8D4B-9507DA3D677D}"/>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2022557991061928E-2"/>
          <c:y val="5.0925925925925923E-2"/>
          <c:w val="0.92797738962313581"/>
          <c:h val="0.66216634303416677"/>
        </c:manualLayout>
      </c:layout>
      <c:barChart>
        <c:barDir val="bar"/>
        <c:grouping val="stacked"/>
        <c:varyColors val="0"/>
        <c:ser>
          <c:idx val="0"/>
          <c:order val="0"/>
          <c:tx>
            <c:strRef>
              <c:f>'Assistance &amp; needs'!$G$143</c:f>
              <c:strCache>
                <c:ptCount val="1"/>
                <c:pt idx="0">
                  <c:v>Accès donné par les autorités locales / notables des communautés</c:v>
                </c:pt>
              </c:strCache>
            </c:strRef>
          </c:tx>
          <c:invertIfNegative val="0"/>
          <c:dPt>
            <c:idx val="0"/>
            <c:invertIfNegative val="0"/>
            <c:bubble3D val="0"/>
            <c:spPr>
              <a:solidFill>
                <a:schemeClr val="tx2"/>
              </a:solidFill>
            </c:spPr>
            <c:extLst>
              <c:ext xmlns:c16="http://schemas.microsoft.com/office/drawing/2014/chart" uri="{C3380CC4-5D6E-409C-BE32-E72D297353CC}">
                <c16:uniqueId val="{00000001-1B35-48CE-99FC-A0AE6B238DA6}"/>
              </c:ext>
            </c:extLst>
          </c:dPt>
          <c:dPt>
            <c:idx val="1"/>
            <c:invertIfNegative val="0"/>
            <c:bubble3D val="0"/>
            <c:spPr>
              <a:solidFill>
                <a:schemeClr val="accent2"/>
              </a:solidFill>
            </c:spPr>
            <c:extLst>
              <c:ext xmlns:c16="http://schemas.microsoft.com/office/drawing/2014/chart" uri="{C3380CC4-5D6E-409C-BE32-E72D297353CC}">
                <c16:uniqueId val="{00000003-1B35-48CE-99FC-A0AE6B238DA6}"/>
              </c:ext>
            </c:extLst>
          </c:dPt>
          <c:dLbls>
            <c:spPr>
              <a:noFill/>
              <a:ln>
                <a:noFill/>
              </a:ln>
              <a:effectLst/>
            </c:spPr>
            <c:txPr>
              <a:bodyPr/>
              <a:lstStyle/>
              <a:p>
                <a:pPr>
                  <a:defRPr b="1">
                    <a:solidFill>
                      <a:schemeClr val="bg1"/>
                    </a:solidFill>
                    <a:latin typeface="+mn-lt"/>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'Assistance &amp; needs'!$H$142:$I$142</c:f>
              <c:strCache>
                <c:ptCount val="2"/>
                <c:pt idx="0">
                  <c:v>Oui</c:v>
                </c:pt>
                <c:pt idx="1">
                  <c:v>Non</c:v>
                </c:pt>
              </c:strCache>
            </c:strRef>
          </c:cat>
          <c:val>
            <c:numRef>
              <c:f>'Assistance &amp; needs'!$H$143:$I$143</c:f>
              <c:numCache>
                <c:formatCode>0%</c:formatCode>
                <c:ptCount val="2"/>
                <c:pt idx="0">
                  <c:v>0.2983425414364641</c:v>
                </c:pt>
                <c:pt idx="1">
                  <c:v>0.19889502762430938</c:v>
                </c:pt>
              </c:numCache>
            </c:numRef>
          </c:val>
          <c:extLst>
            <c:ext xmlns:c16="http://schemas.microsoft.com/office/drawing/2014/chart" uri="{C3380CC4-5D6E-409C-BE32-E72D297353CC}">
              <c16:uniqueId val="{00000004-1B35-48CE-99FC-A0AE6B238DA6}"/>
            </c:ext>
          </c:extLst>
        </c:ser>
        <c:ser>
          <c:idx val="1"/>
          <c:order val="1"/>
          <c:tx>
            <c:strRef>
              <c:f>'Assistance &amp; needs'!$G$144</c:f>
              <c:strCache>
                <c:ptCount val="1"/>
                <c:pt idx="0">
                  <c:v>Terre des ancêtres</c:v>
                </c:pt>
              </c:strCache>
            </c:strRef>
          </c:tx>
          <c:spPr>
            <a:solidFill>
              <a:srgbClr val="00B0F0"/>
            </a:solidFill>
          </c:spPr>
          <c:invertIfNegative val="0"/>
          <c:dPt>
            <c:idx val="0"/>
            <c:invertIfNegative val="0"/>
            <c:bubble3D val="0"/>
            <c:extLst>
              <c:ext xmlns:c16="http://schemas.microsoft.com/office/drawing/2014/chart" uri="{C3380CC4-5D6E-409C-BE32-E72D297353CC}">
                <c16:uniqueId val="{00000005-1B35-48CE-99FC-A0AE6B238DA6}"/>
              </c:ext>
            </c:extLst>
          </c:dPt>
          <c:dLbls>
            <c:spPr>
              <a:noFill/>
              <a:ln>
                <a:noFill/>
              </a:ln>
              <a:effectLst/>
            </c:spPr>
            <c:txPr>
              <a:bodyPr/>
              <a:lstStyle/>
              <a:p>
                <a:pPr>
                  <a:defRPr b="1">
                    <a:solidFill>
                      <a:schemeClr val="bg1"/>
                    </a:solidFill>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'Assistance &amp; needs'!$H$142:$I$142</c:f>
              <c:strCache>
                <c:ptCount val="2"/>
                <c:pt idx="0">
                  <c:v>Oui</c:v>
                </c:pt>
                <c:pt idx="1">
                  <c:v>Non</c:v>
                </c:pt>
              </c:strCache>
            </c:strRef>
          </c:cat>
          <c:val>
            <c:numRef>
              <c:f>'Assistance &amp; needs'!$H$144:$I$144</c:f>
              <c:numCache>
                <c:formatCode>0%</c:formatCode>
                <c:ptCount val="2"/>
                <c:pt idx="0">
                  <c:v>0.23204419889502761</c:v>
                </c:pt>
              </c:numCache>
            </c:numRef>
          </c:val>
          <c:extLst>
            <c:ext xmlns:c16="http://schemas.microsoft.com/office/drawing/2014/chart" uri="{C3380CC4-5D6E-409C-BE32-E72D297353CC}">
              <c16:uniqueId val="{00000006-1B35-48CE-99FC-A0AE6B238DA6}"/>
            </c:ext>
          </c:extLst>
        </c:ser>
        <c:ser>
          <c:idx val="2"/>
          <c:order val="2"/>
          <c:tx>
            <c:strRef>
              <c:f>'Assistance &amp; needs'!$G$145</c:f>
              <c:strCache>
                <c:ptCount val="1"/>
                <c:pt idx="0">
                  <c:v>Utilisation des terres sans autorisation</c:v>
                </c:pt>
              </c:strCache>
            </c:strRef>
          </c:tx>
          <c:spPr>
            <a:solidFill>
              <a:schemeClr val="accent1">
                <a:lumMod val="60000"/>
                <a:lumOff val="40000"/>
              </a:schemeClr>
            </a:solidFill>
          </c:spPr>
          <c:invertIfNegative val="0"/>
          <c:dLbls>
            <c:spPr>
              <a:noFill/>
              <a:ln>
                <a:noFill/>
              </a:ln>
              <a:effectLst/>
            </c:sp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'Assistance &amp; needs'!$H$142:$I$142</c:f>
              <c:strCache>
                <c:ptCount val="2"/>
                <c:pt idx="0">
                  <c:v>Oui</c:v>
                </c:pt>
                <c:pt idx="1">
                  <c:v>Non</c:v>
                </c:pt>
              </c:strCache>
            </c:strRef>
          </c:cat>
          <c:val>
            <c:numRef>
              <c:f>'Assistance &amp; needs'!$H$145:$I$145</c:f>
              <c:numCache>
                <c:formatCode>0%</c:formatCode>
                <c:ptCount val="2"/>
                <c:pt idx="0">
                  <c:v>0.27071823204419887</c:v>
                </c:pt>
              </c:numCache>
            </c:numRef>
          </c:val>
          <c:extLst>
            <c:ext xmlns:c16="http://schemas.microsoft.com/office/drawing/2014/chart" uri="{C3380CC4-5D6E-409C-BE32-E72D297353CC}">
              <c16:uniqueId val="{00000007-1B35-48CE-99FC-A0AE6B238DA6}"/>
            </c:ext>
          </c:extLst>
        </c:ser>
        <c:dLbls>
          <c:dLblPos val="ctr"/>
          <c:showLegendKey val="0"/>
          <c:showVal val="1"/>
          <c:showCatName val="0"/>
          <c:showSerName val="0"/>
          <c:showPercent val="0"/>
          <c:showBubbleSize val="0"/>
        </c:dLbls>
        <c:gapWidth val="34"/>
        <c:overlap val="100"/>
        <c:axId val="398726312"/>
        <c:axId val="398726704"/>
      </c:barChart>
      <c:catAx>
        <c:axId val="398726312"/>
        <c:scaling>
          <c:orientation val="minMax"/>
        </c:scaling>
        <c:delete val="0"/>
        <c:axPos val="l"/>
        <c:numFmt formatCode="General" sourceLinked="0"/>
        <c:majorTickMark val="out"/>
        <c:minorTickMark val="none"/>
        <c:tickLblPos val="nextTo"/>
        <c:txPr>
          <a:bodyPr/>
          <a:lstStyle/>
          <a:p>
            <a:pPr>
              <a:defRPr sz="1100">
                <a:latin typeface="+mn-lt"/>
              </a:defRPr>
            </a:pPr>
            <a:endParaRPr lang="en-US"/>
          </a:p>
        </c:txPr>
        <c:crossAx val="398726704"/>
        <c:crosses val="autoZero"/>
        <c:auto val="1"/>
        <c:lblAlgn val="ctr"/>
        <c:lblOffset val="100"/>
        <c:noMultiLvlLbl val="0"/>
      </c:catAx>
      <c:valAx>
        <c:axId val="398726704"/>
        <c:scaling>
          <c:orientation val="minMax"/>
        </c:scaling>
        <c:delete val="1"/>
        <c:axPos val="b"/>
        <c:numFmt formatCode="0%" sourceLinked="1"/>
        <c:majorTickMark val="out"/>
        <c:minorTickMark val="none"/>
        <c:tickLblPos val="nextTo"/>
        <c:crossAx val="398726312"/>
        <c:crosses val="autoZero"/>
        <c:crossBetween val="between"/>
      </c:valAx>
      <c:spPr>
        <a:noFill/>
        <a:ln>
          <a:noFill/>
        </a:ln>
      </c:spPr>
    </c:plotArea>
    <c:legend>
      <c:legendPos val="r"/>
      <c:layout>
        <c:manualLayout>
          <c:xMode val="edge"/>
          <c:yMode val="edge"/>
          <c:x val="2.6851146294885189E-2"/>
          <c:y val="0.75094932291749239"/>
          <c:w val="0.94459900845727618"/>
          <c:h val="0.24905067708250764"/>
        </c:manualLayout>
      </c:layout>
      <c:overlay val="1"/>
      <c:txPr>
        <a:bodyPr/>
        <a:lstStyle/>
        <a:p>
          <a:pPr>
            <a:defRPr sz="1000">
              <a:latin typeface="+mn-lt"/>
            </a:defRPr>
          </a:pPr>
          <a:endParaRPr lang="en-US"/>
        </a:p>
      </c:txPr>
    </c:legend>
    <c:plotVisOnly val="1"/>
    <c:dispBlanksAs val="gap"/>
    <c:showDLblsOverMax val="0"/>
  </c:chart>
  <c:spPr>
    <a:noFill/>
    <a:ln>
      <a:noFill/>
    </a:ln>
  </c:spPr>
  <c:txPr>
    <a:bodyPr/>
    <a:lstStyle/>
    <a:p>
      <a:pPr>
        <a:defRPr sz="1400">
          <a:latin typeface="+mj-lt"/>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0"/>
          <c:order val="0"/>
          <c:tx>
            <c:strRef>
              <c:f>'Assistance &amp; needs'!$C$214</c:f>
              <c:strCache>
                <c:ptCount val="1"/>
                <c:pt idx="0">
                  <c:v>Oui</c:v>
                </c:pt>
              </c:strCache>
            </c:strRef>
          </c:tx>
          <c:spPr>
            <a:solidFill>
              <a:srgbClr val="05058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'Assistance &amp; needs'!$D$213:$H$213</c:f>
              <c:strCache>
                <c:ptCount val="5"/>
                <c:pt idx="0">
                  <c:v>Aucun</c:v>
                </c:pt>
                <c:pt idx="1">
                  <c:v>Eau trouble</c:v>
                </c:pt>
                <c:pt idx="2">
                  <c:v>Gout</c:v>
                </c:pt>
                <c:pt idx="3">
                  <c:v>Non potable</c:v>
                </c:pt>
                <c:pt idx="4">
                  <c:v>Odeur</c:v>
                </c:pt>
              </c:strCache>
            </c:strRef>
          </c:cat>
          <c:val>
            <c:numRef>
              <c:f>'Assistance &amp; needs'!$D$214:$H$214</c:f>
              <c:numCache>
                <c:formatCode>0%</c:formatCode>
                <c:ptCount val="5"/>
                <c:pt idx="0">
                  <c:v>0.27624309392265195</c:v>
                </c:pt>
                <c:pt idx="1">
                  <c:v>0.37016574585635359</c:v>
                </c:pt>
                <c:pt idx="2">
                  <c:v>0.49171270718232046</c:v>
                </c:pt>
                <c:pt idx="3">
                  <c:v>0.4143646408839779</c:v>
                </c:pt>
                <c:pt idx="4">
                  <c:v>0.11049723756906077</c:v>
                </c:pt>
              </c:numCache>
            </c:numRef>
          </c:val>
          <c:extLst>
            <c:ext xmlns:c16="http://schemas.microsoft.com/office/drawing/2014/chart" uri="{C3380CC4-5D6E-409C-BE32-E72D297353CC}">
              <c16:uniqueId val="{00000000-484A-44E3-9B85-51E54EF06DC3}"/>
            </c:ext>
          </c:extLst>
        </c:ser>
        <c:ser>
          <c:idx val="1"/>
          <c:order val="1"/>
          <c:tx>
            <c:strRef>
              <c:f>'Assistance &amp; needs'!$C$215</c:f>
              <c:strCache>
                <c:ptCount val="1"/>
                <c:pt idx="0">
                  <c:v>Non</c:v>
                </c:pt>
              </c:strCache>
            </c:strRef>
          </c:tx>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'Assistance &amp; needs'!$D$213:$H$213</c:f>
              <c:strCache>
                <c:ptCount val="5"/>
                <c:pt idx="0">
                  <c:v>Aucun</c:v>
                </c:pt>
                <c:pt idx="1">
                  <c:v>Eau trouble</c:v>
                </c:pt>
                <c:pt idx="2">
                  <c:v>Gout</c:v>
                </c:pt>
                <c:pt idx="3">
                  <c:v>Non potable</c:v>
                </c:pt>
                <c:pt idx="4">
                  <c:v>Odeur</c:v>
                </c:pt>
              </c:strCache>
            </c:strRef>
          </c:cat>
          <c:val>
            <c:numRef>
              <c:f>'Assistance &amp; needs'!$D$215:$H$215</c:f>
              <c:numCache>
                <c:formatCode>0%</c:formatCode>
                <c:ptCount val="5"/>
                <c:pt idx="0">
                  <c:v>0.72375690607734811</c:v>
                </c:pt>
                <c:pt idx="1">
                  <c:v>0.62983425414364635</c:v>
                </c:pt>
                <c:pt idx="2">
                  <c:v>0.50828729281767959</c:v>
                </c:pt>
                <c:pt idx="3">
                  <c:v>0.58563535911602205</c:v>
                </c:pt>
                <c:pt idx="4">
                  <c:v>0.88950276243093918</c:v>
                </c:pt>
              </c:numCache>
            </c:numRef>
          </c:val>
          <c:extLst>
            <c:ext xmlns:c16="http://schemas.microsoft.com/office/drawing/2014/chart" uri="{C3380CC4-5D6E-409C-BE32-E72D297353CC}">
              <c16:uniqueId val="{00000001-484A-44E3-9B85-51E54EF06DC3}"/>
            </c:ext>
          </c:extLst>
        </c:ser>
        <c:dLbls>
          <c:showLegendKey val="0"/>
          <c:showVal val="1"/>
          <c:showCatName val="0"/>
          <c:showSerName val="0"/>
          <c:showPercent val="0"/>
          <c:showBubbleSize val="0"/>
        </c:dLbls>
        <c:gapWidth val="219"/>
        <c:overlap val="100"/>
        <c:axId val="398727880"/>
        <c:axId val="398720824"/>
      </c:barChart>
      <c:catAx>
        <c:axId val="398727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8720824"/>
        <c:crosses val="autoZero"/>
        <c:auto val="1"/>
        <c:lblAlgn val="ctr"/>
        <c:lblOffset val="100"/>
        <c:noMultiLvlLbl val="0"/>
      </c:catAx>
      <c:valAx>
        <c:axId val="398720824"/>
        <c:scaling>
          <c:orientation val="minMax"/>
          <c:max val="1"/>
        </c:scaling>
        <c:delete val="1"/>
        <c:axPos val="l"/>
        <c:numFmt formatCode="0%" sourceLinked="1"/>
        <c:majorTickMark val="out"/>
        <c:minorTickMark val="none"/>
        <c:tickLblPos val="nextTo"/>
        <c:crossAx val="3987278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6">
  <a:schemeClr val="accent3"/>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 Id="rId4" Type="http://schemas.openxmlformats.org/officeDocument/2006/relationships/chart" Target="../charts/chart19.xml"/></Relationships>
</file>

<file path=xl/drawings/_rels/drawing4.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 Id="rId5" Type="http://schemas.openxmlformats.org/officeDocument/2006/relationships/chart" Target="../charts/chart24.xml"/><Relationship Id="rId4"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5</xdr:col>
      <xdr:colOff>1295401</xdr:colOff>
      <xdr:row>3109</xdr:row>
      <xdr:rowOff>168047</xdr:rowOff>
    </xdr:from>
    <xdr:to>
      <xdr:col>8</xdr:col>
      <xdr:colOff>400050</xdr:colOff>
      <xdr:row>3124</xdr:row>
      <xdr:rowOff>59189</xdr:rowOff>
    </xdr:to>
    <xdr:graphicFrame macro="">
      <xdr:nvGraphicFramePr>
        <xdr:cNvPr id="2" name="Graphique 2">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26893</xdr:colOff>
      <xdr:row>3108</xdr:row>
      <xdr:rowOff>153681</xdr:rowOff>
    </xdr:from>
    <xdr:to>
      <xdr:col>6</xdr:col>
      <xdr:colOff>242046</xdr:colOff>
      <xdr:row>3124</xdr:row>
      <xdr:rowOff>162339</xdr:rowOff>
    </xdr:to>
    <xdr:graphicFrame macro="">
      <xdr:nvGraphicFramePr>
        <xdr:cNvPr id="3" name="Graphique 1">
          <a:extLst>
            <a:ext uri="{FF2B5EF4-FFF2-40B4-BE49-F238E27FC236}">
              <a16:creationId xmlns:a16="http://schemas.microsoft.com/office/drawing/2014/main" id="{00000000-0008-0000-0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1039905</xdr:colOff>
      <xdr:row>3109</xdr:row>
      <xdr:rowOff>154193</xdr:rowOff>
    </xdr:from>
    <xdr:to>
      <xdr:col>18</xdr:col>
      <xdr:colOff>2565</xdr:colOff>
      <xdr:row>3124</xdr:row>
      <xdr:rowOff>45335</xdr:rowOff>
    </xdr:to>
    <xdr:graphicFrame macro="">
      <xdr:nvGraphicFramePr>
        <xdr:cNvPr id="4" name="Graphique 2">
          <a:extLst>
            <a:ext uri="{FF2B5EF4-FFF2-40B4-BE49-F238E27FC236}">
              <a16:creationId xmlns:a16="http://schemas.microsoft.com/office/drawing/2014/main" id="{00000000-0008-0000-01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89647</xdr:colOff>
      <xdr:row>3108</xdr:row>
      <xdr:rowOff>135752</xdr:rowOff>
    </xdr:from>
    <xdr:to>
      <xdr:col>15</xdr:col>
      <xdr:colOff>172122</xdr:colOff>
      <xdr:row>3124</xdr:row>
      <xdr:rowOff>144410</xdr:rowOff>
    </xdr:to>
    <xdr:graphicFrame macro="">
      <xdr:nvGraphicFramePr>
        <xdr:cNvPr id="5" name="Graphique 1">
          <a:extLst>
            <a:ext uri="{FF2B5EF4-FFF2-40B4-BE49-F238E27FC236}">
              <a16:creationId xmlns:a16="http://schemas.microsoft.com/office/drawing/2014/main" id="{00000000-0008-0000-01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1295401</xdr:colOff>
      <xdr:row>3138</xdr:row>
      <xdr:rowOff>168047</xdr:rowOff>
    </xdr:from>
    <xdr:to>
      <xdr:col>8</xdr:col>
      <xdr:colOff>419100</xdr:colOff>
      <xdr:row>3153</xdr:row>
      <xdr:rowOff>59189</xdr:rowOff>
    </xdr:to>
    <xdr:graphicFrame macro="">
      <xdr:nvGraphicFramePr>
        <xdr:cNvPr id="6" name="Graphique 2">
          <a:extLst>
            <a:ext uri="{FF2B5EF4-FFF2-40B4-BE49-F238E27FC236}">
              <a16:creationId xmlns:a16="http://schemas.microsoft.com/office/drawing/2014/main" id="{00000000-0008-0000-01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62752</xdr:colOff>
      <xdr:row>3137</xdr:row>
      <xdr:rowOff>171611</xdr:rowOff>
    </xdr:from>
    <xdr:to>
      <xdr:col>6</xdr:col>
      <xdr:colOff>277905</xdr:colOff>
      <xdr:row>3154</xdr:row>
      <xdr:rowOff>975</xdr:rowOff>
    </xdr:to>
    <xdr:graphicFrame macro="">
      <xdr:nvGraphicFramePr>
        <xdr:cNvPr id="7" name="Graphique 1">
          <a:extLst>
            <a:ext uri="{FF2B5EF4-FFF2-40B4-BE49-F238E27FC236}">
              <a16:creationId xmlns:a16="http://schemas.microsoft.com/office/drawing/2014/main" id="{00000000-0008-0000-01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824753</xdr:colOff>
      <xdr:row>3138</xdr:row>
      <xdr:rowOff>126483</xdr:rowOff>
    </xdr:from>
    <xdr:to>
      <xdr:col>18</xdr:col>
      <xdr:colOff>1181</xdr:colOff>
      <xdr:row>3153</xdr:row>
      <xdr:rowOff>17625</xdr:rowOff>
    </xdr:to>
    <xdr:graphicFrame macro="">
      <xdr:nvGraphicFramePr>
        <xdr:cNvPr id="8" name="Graphique 2">
          <a:extLst>
            <a:ext uri="{FF2B5EF4-FFF2-40B4-BE49-F238E27FC236}">
              <a16:creationId xmlns:a16="http://schemas.microsoft.com/office/drawing/2014/main" id="{00000000-0008-0000-01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143435</xdr:colOff>
      <xdr:row>3137</xdr:row>
      <xdr:rowOff>55069</xdr:rowOff>
    </xdr:from>
    <xdr:to>
      <xdr:col>15</xdr:col>
      <xdr:colOff>225910</xdr:colOff>
      <xdr:row>3153</xdr:row>
      <xdr:rowOff>63727</xdr:rowOff>
    </xdr:to>
    <xdr:graphicFrame macro="">
      <xdr:nvGraphicFramePr>
        <xdr:cNvPr id="9" name="Graphique 1">
          <a:extLst>
            <a:ext uri="{FF2B5EF4-FFF2-40B4-BE49-F238E27FC236}">
              <a16:creationId xmlns:a16="http://schemas.microsoft.com/office/drawing/2014/main" id="{00000000-0008-0000-01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0</xdr:colOff>
      <xdr:row>3178</xdr:row>
      <xdr:rowOff>0</xdr:rowOff>
    </xdr:from>
    <xdr:to>
      <xdr:col>7</xdr:col>
      <xdr:colOff>932329</xdr:colOff>
      <xdr:row>3194</xdr:row>
      <xdr:rowOff>8659</xdr:rowOff>
    </xdr:to>
    <xdr:graphicFrame macro="">
      <xdr:nvGraphicFramePr>
        <xdr:cNvPr id="11" name="Graphique 1">
          <a:extLst>
            <a:ext uri="{FF2B5EF4-FFF2-40B4-BE49-F238E27FC236}">
              <a16:creationId xmlns:a16="http://schemas.microsoft.com/office/drawing/2014/main" id="{00000000-0008-0000-01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205740</xdr:colOff>
      <xdr:row>2</xdr:row>
      <xdr:rowOff>62753</xdr:rowOff>
    </xdr:from>
    <xdr:to>
      <xdr:col>12</xdr:col>
      <xdr:colOff>754380</xdr:colOff>
      <xdr:row>11</xdr:row>
      <xdr:rowOff>0</xdr:rowOff>
    </xdr:to>
    <xdr:graphicFrame macro="">
      <xdr:nvGraphicFramePr>
        <xdr:cNvPr id="4" name="Chart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xdr:colOff>
      <xdr:row>2</xdr:row>
      <xdr:rowOff>83820</xdr:rowOff>
    </xdr:from>
    <xdr:to>
      <xdr:col>23</xdr:col>
      <xdr:colOff>411480</xdr:colOff>
      <xdr:row>10</xdr:row>
      <xdr:rowOff>125506</xdr:rowOff>
    </xdr:to>
    <xdr:graphicFrame macro="">
      <xdr:nvGraphicFramePr>
        <xdr:cNvPr id="5" name="Chart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591669</xdr:colOff>
      <xdr:row>30</xdr:row>
      <xdr:rowOff>80682</xdr:rowOff>
    </xdr:from>
    <xdr:to>
      <xdr:col>15</xdr:col>
      <xdr:colOff>286869</xdr:colOff>
      <xdr:row>43</xdr:row>
      <xdr:rowOff>143436</xdr:rowOff>
    </xdr:to>
    <xdr:graphicFrame macro="">
      <xdr:nvGraphicFramePr>
        <xdr:cNvPr id="6" name="Chart 5">
          <a:extLst>
            <a:ext uri="{FF2B5EF4-FFF2-40B4-BE49-F238E27FC236}">
              <a16:creationId xmlns:a16="http://schemas.microsoft.com/office/drawing/2014/main" id="{00000000-0008-0000-0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591669</xdr:colOff>
      <xdr:row>58</xdr:row>
      <xdr:rowOff>80682</xdr:rowOff>
    </xdr:from>
    <xdr:to>
      <xdr:col>15</xdr:col>
      <xdr:colOff>286869</xdr:colOff>
      <xdr:row>71</xdr:row>
      <xdr:rowOff>143436</xdr:rowOff>
    </xdr:to>
    <xdr:graphicFrame macro="">
      <xdr:nvGraphicFramePr>
        <xdr:cNvPr id="8" name="Chart 7">
          <a:extLst>
            <a:ext uri="{FF2B5EF4-FFF2-40B4-BE49-F238E27FC236}">
              <a16:creationId xmlns:a16="http://schemas.microsoft.com/office/drawing/2014/main" id="{00000000-0008-0000-02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783771</xdr:colOff>
      <xdr:row>43</xdr:row>
      <xdr:rowOff>141514</xdr:rowOff>
    </xdr:from>
    <xdr:to>
      <xdr:col>15</xdr:col>
      <xdr:colOff>478971</xdr:colOff>
      <xdr:row>57</xdr:row>
      <xdr:rowOff>19211</xdr:rowOff>
    </xdr:to>
    <xdr:graphicFrame macro="">
      <xdr:nvGraphicFramePr>
        <xdr:cNvPr id="10" name="Chart 9">
          <a:extLst>
            <a:ext uri="{FF2B5EF4-FFF2-40B4-BE49-F238E27FC236}">
              <a16:creationId xmlns:a16="http://schemas.microsoft.com/office/drawing/2014/main" id="{00000000-0008-0000-02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609598</xdr:colOff>
      <xdr:row>43</xdr:row>
      <xdr:rowOff>69273</xdr:rowOff>
    </xdr:from>
    <xdr:to>
      <xdr:col>21</xdr:col>
      <xdr:colOff>27708</xdr:colOff>
      <xdr:row>71</xdr:row>
      <xdr:rowOff>55418</xdr:rowOff>
    </xdr:to>
    <xdr:graphicFrame macro="">
      <xdr:nvGraphicFramePr>
        <xdr:cNvPr id="11" name="Chart 10">
          <a:extLst>
            <a:ext uri="{FF2B5EF4-FFF2-40B4-BE49-F238E27FC236}">
              <a16:creationId xmlns:a16="http://schemas.microsoft.com/office/drawing/2014/main" id="{00000000-0008-0000-02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441962</xdr:colOff>
      <xdr:row>1</xdr:row>
      <xdr:rowOff>136499</xdr:rowOff>
    </xdr:from>
    <xdr:to>
      <xdr:col>11</xdr:col>
      <xdr:colOff>1203961</xdr:colOff>
      <xdr:row>10</xdr:row>
      <xdr:rowOff>108669</xdr:rowOff>
    </xdr:to>
    <xdr:graphicFrame macro="">
      <xdr:nvGraphicFramePr>
        <xdr:cNvPr id="2" name="Chart 1">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929640</xdr:colOff>
      <xdr:row>15</xdr:row>
      <xdr:rowOff>5445</xdr:rowOff>
    </xdr:from>
    <xdr:to>
      <xdr:col>12</xdr:col>
      <xdr:colOff>1234440</xdr:colOff>
      <xdr:row>20</xdr:row>
      <xdr:rowOff>97971</xdr:rowOff>
    </xdr:to>
    <xdr:graphicFrame macro="">
      <xdr:nvGraphicFramePr>
        <xdr:cNvPr id="3" name="Chart 2">
          <a:extLst>
            <a:ext uri="{FF2B5EF4-FFF2-40B4-BE49-F238E27FC236}">
              <a16:creationId xmlns:a16="http://schemas.microsoft.com/office/drawing/2014/main" id="{00000000-0008-0000-0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140232</xdr:colOff>
      <xdr:row>30</xdr:row>
      <xdr:rowOff>76200</xdr:rowOff>
    </xdr:from>
    <xdr:to>
      <xdr:col>12</xdr:col>
      <xdr:colOff>1438193</xdr:colOff>
      <xdr:row>41</xdr:row>
      <xdr:rowOff>97971</xdr:rowOff>
    </xdr:to>
    <xdr:graphicFrame macro="">
      <xdr:nvGraphicFramePr>
        <xdr:cNvPr id="6" name="Chart 5">
          <a:extLst>
            <a:ext uri="{FF2B5EF4-FFF2-40B4-BE49-F238E27FC236}">
              <a16:creationId xmlns:a16="http://schemas.microsoft.com/office/drawing/2014/main" id="{00000000-0008-0000-03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696686</xdr:colOff>
      <xdr:row>65</xdr:row>
      <xdr:rowOff>32657</xdr:rowOff>
    </xdr:from>
    <xdr:to>
      <xdr:col>11</xdr:col>
      <xdr:colOff>21772</xdr:colOff>
      <xdr:row>73</xdr:row>
      <xdr:rowOff>130629</xdr:rowOff>
    </xdr:to>
    <xdr:graphicFrame macro="">
      <xdr:nvGraphicFramePr>
        <xdr:cNvPr id="7" name="Chart 6">
          <a:extLst>
            <a:ext uri="{FF2B5EF4-FFF2-40B4-BE49-F238E27FC236}">
              <a16:creationId xmlns:a16="http://schemas.microsoft.com/office/drawing/2014/main" id="{00000000-0008-0000-03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85805</xdr:colOff>
      <xdr:row>3</xdr:row>
      <xdr:rowOff>172892</xdr:rowOff>
    </xdr:from>
    <xdr:to>
      <xdr:col>9</xdr:col>
      <xdr:colOff>2545976</xdr:colOff>
      <xdr:row>19</xdr:row>
      <xdr:rowOff>0</xdr:rowOff>
    </xdr:to>
    <xdr:graphicFrame macro="">
      <xdr:nvGraphicFramePr>
        <xdr:cNvPr id="2" name="Chart 1">
          <a:extLst>
            <a:ext uri="{FF2B5EF4-FFF2-40B4-BE49-F238E27FC236}">
              <a16:creationId xmlns:a16="http://schemas.microsoft.com/office/drawing/2014/main" i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632714</xdr:colOff>
      <xdr:row>50</xdr:row>
      <xdr:rowOff>43544</xdr:rowOff>
    </xdr:from>
    <xdr:to>
      <xdr:col>7</xdr:col>
      <xdr:colOff>2330182</xdr:colOff>
      <xdr:row>61</xdr:row>
      <xdr:rowOff>135047</xdr:rowOff>
    </xdr:to>
    <xdr:graphicFrame macro="">
      <xdr:nvGraphicFramePr>
        <xdr:cNvPr id="4" name="Chart 3">
          <a:extLst>
            <a:ext uri="{FF2B5EF4-FFF2-40B4-BE49-F238E27FC236}">
              <a16:creationId xmlns:a16="http://schemas.microsoft.com/office/drawing/2014/main" id="{00000000-0008-0000-04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130630</xdr:colOff>
      <xdr:row>88</xdr:row>
      <xdr:rowOff>101238</xdr:rowOff>
    </xdr:from>
    <xdr:to>
      <xdr:col>9</xdr:col>
      <xdr:colOff>2775858</xdr:colOff>
      <xdr:row>100</xdr:row>
      <xdr:rowOff>43544</xdr:rowOff>
    </xdr:to>
    <xdr:graphicFrame macro="">
      <xdr:nvGraphicFramePr>
        <xdr:cNvPr id="5" name="Chart 4">
          <a:extLst>
            <a:ext uri="{FF2B5EF4-FFF2-40B4-BE49-F238E27FC236}">
              <a16:creationId xmlns:a16="http://schemas.microsoft.com/office/drawing/2014/main" id="{00000000-0008-0000-04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107448</xdr:colOff>
      <xdr:row>145</xdr:row>
      <xdr:rowOff>146637</xdr:rowOff>
    </xdr:from>
    <xdr:to>
      <xdr:col>9</xdr:col>
      <xdr:colOff>859971</xdr:colOff>
      <xdr:row>156</xdr:row>
      <xdr:rowOff>76200</xdr:rowOff>
    </xdr:to>
    <xdr:graphicFrame macro="">
      <xdr:nvGraphicFramePr>
        <xdr:cNvPr id="6" name="Chart 5">
          <a:extLst>
            <a:ext uri="{FF2B5EF4-FFF2-40B4-BE49-F238E27FC236}">
              <a16:creationId xmlns:a16="http://schemas.microsoft.com/office/drawing/2014/main" id="{00000000-0008-0000-04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21769</xdr:colOff>
      <xdr:row>216</xdr:row>
      <xdr:rowOff>0</xdr:rowOff>
    </xdr:from>
    <xdr:to>
      <xdr:col>8</xdr:col>
      <xdr:colOff>32656</xdr:colOff>
      <xdr:row>229</xdr:row>
      <xdr:rowOff>0</xdr:rowOff>
    </xdr:to>
    <xdr:graphicFrame macro="">
      <xdr:nvGraphicFramePr>
        <xdr:cNvPr id="7" name="Chart 6">
          <a:extLst>
            <a:ext uri="{FF2B5EF4-FFF2-40B4-BE49-F238E27FC236}">
              <a16:creationId xmlns:a16="http://schemas.microsoft.com/office/drawing/2014/main" id="{00000000-0008-0000-04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BDI (SLWOP) Ahmed" refreshedDate="43220.40872511574" createdVersion="5" refreshedVersion="5" minRefreshableVersion="3" recordCount="3061">
  <cacheSource type="worksheet">
    <worksheetSource name="Table1"/>
  </cacheSource>
  <cacheFields count="20">
    <cacheField name="Displacement Type" numFmtId="0">
      <sharedItems count="3">
        <s v="IDP"/>
        <s v="Returnee"/>
        <s v="TCN"/>
      </sharedItems>
    </cacheField>
    <cacheField name="0-2 / Male" numFmtId="0">
      <sharedItems containsSemiMixedTypes="0" containsString="0" containsNumber="1" containsInteger="1" minValue="0" maxValue="10"/>
    </cacheField>
    <cacheField name="0-2 / Female" numFmtId="0">
      <sharedItems containsSemiMixedTypes="0" containsString="0" containsNumber="1" containsInteger="1" minValue="0" maxValue="3"/>
    </cacheField>
    <cacheField name="3-5 / Male" numFmtId="0">
      <sharedItems containsSemiMixedTypes="0" containsString="0" containsNumber="1" containsInteger="1" minValue="0" maxValue="10"/>
    </cacheField>
    <cacheField name="3-5 / Female" numFmtId="0">
      <sharedItems containsSemiMixedTypes="0" containsString="0" containsNumber="1" containsInteger="1" minValue="0" maxValue="4"/>
    </cacheField>
    <cacheField name="6-11 / Male" numFmtId="0">
      <sharedItems containsSemiMixedTypes="0" containsString="0" containsNumber="1" containsInteger="1" minValue="0" maxValue="90"/>
    </cacheField>
    <cacheField name="6-11 / Female" numFmtId="0">
      <sharedItems containsSemiMixedTypes="0" containsString="0" containsNumber="1" containsInteger="1" minValue="0" maxValue="90"/>
    </cacheField>
    <cacheField name="12-17 / Male" numFmtId="0">
      <sharedItems containsSemiMixedTypes="0" containsString="0" containsNumber="1" containsInteger="1" minValue="0" maxValue="5"/>
    </cacheField>
    <cacheField name="12-17 / Female" numFmtId="0">
      <sharedItems containsSemiMixedTypes="0" containsString="0" containsNumber="1" containsInteger="1" minValue="0" maxValue="10"/>
    </cacheField>
    <cacheField name="18-59 / Male" numFmtId="0">
      <sharedItems containsSemiMixedTypes="0" containsString="0" containsNumber="1" containsInteger="1" minValue="0" maxValue="6"/>
    </cacheField>
    <cacheField name="18-59 / Female" numFmtId="0">
      <sharedItems containsSemiMixedTypes="0" containsString="0" containsNumber="1" containsInteger="1" minValue="0" maxValue="6"/>
    </cacheField>
    <cacheField name="60+ / Male" numFmtId="0">
      <sharedItems containsSemiMixedTypes="0" containsString="0" containsNumber="1" containsInteger="1" minValue="0" maxValue="9"/>
    </cacheField>
    <cacheField name="60+ / Female" numFmtId="0">
      <sharedItems containsSemiMixedTypes="0" containsString="0" containsNumber="1" containsInteger="1" minValue="0" maxValue="2"/>
    </cacheField>
    <cacheField name="Total Male" numFmtId="0">
      <sharedItems containsSemiMixedTypes="0" containsString="0" containsNumber="1" containsInteger="1" minValue="0" maxValue="92"/>
    </cacheField>
    <cacheField name="Total Female" numFmtId="0">
      <sharedItems containsSemiMixedTypes="0" containsString="0" containsNumber="1" containsInteger="1" minValue="0" maxValue="92"/>
    </cacheField>
    <cacheField name="GRAND TOTAL" numFmtId="0">
      <sharedItems containsSemiMixedTypes="0" containsString="0" containsNumber="1" containsInteger="1" minValue="0" maxValue="96"/>
    </cacheField>
    <cacheField name="_index" numFmtId="0">
      <sharedItems containsSemiMixedTypes="0" containsString="0" containsNumber="1" containsInteger="1" minValue="1" maxValue="5548"/>
    </cacheField>
    <cacheField name="_parent_table_name" numFmtId="0">
      <sharedItems/>
    </cacheField>
    <cacheField name="_parent_index" numFmtId="0">
      <sharedItems containsSemiMixedTypes="0" containsString="0" containsNumber="1" containsInteger="1" minValue="1" maxValue="286"/>
    </cacheField>
    <cacheField name="# of Children" numFmtId="3">
      <sharedItems containsSemiMixedTypes="0" containsString="0" containsNumber="1" containsInteger="1" minValue="0" maxValue="94"/>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ABDI (SLWOP) Ahmed" refreshedDate="43220.53971041667" createdVersion="5" refreshedVersion="5" minRefreshableVersion="3" recordCount="181">
  <cacheSource type="worksheet">
    <worksheetSource ref="A1:MC183" sheet="ALL_DATA"/>
  </cacheSource>
  <cacheFields count="353">
    <cacheField name="A_InfoG/a3_a_nom_site" numFmtId="0">
      <sharedItems/>
    </cacheField>
    <cacheField name="start" numFmtId="0">
      <sharedItems/>
    </cacheField>
    <cacheField name="end" numFmtId="0">
      <sharedItems/>
    </cacheField>
    <cacheField name="today" numFmtId="164">
      <sharedItems containsSemiMixedTypes="0" containsNonDate="0" containsDate="1" containsString="0" minDate="2018-02-20T00:00:00" maxDate="2018-03-23T00:00:00"/>
    </cacheField>
    <cacheField name="deviceid" numFmtId="0">
      <sharedItems/>
    </cacheField>
    <cacheField name="simserial" numFmtId="0">
      <sharedItems/>
    </cacheField>
    <cacheField name="phonenumber" numFmtId="0">
      <sharedItems/>
    </cacheField>
    <cacheField name="note_general" numFmtId="0">
      <sharedItems/>
    </cacheField>
    <cacheField name="details_evaluation/date_evaluation" numFmtId="164">
      <sharedItems containsSemiMixedTypes="0" containsNonDate="0" containsDate="1" containsString="0" minDate="2018-02-20T00:00:00" maxDate="2018-03-23T00:00:00"/>
    </cacheField>
    <cacheField name="details_evaluation/enumerateur" numFmtId="0">
      <sharedItems/>
    </cacheField>
    <cacheField name="details_evaluation/sex_enumerateur" numFmtId="0">
      <sharedItems/>
    </cacheField>
    <cacheField name="A_InfoG/region_Code" numFmtId="0">
      <sharedItems/>
    </cacheField>
    <cacheField name="A_InfoG/region_Name" numFmtId="0">
      <sharedItems/>
    </cacheField>
    <cacheField name="A_InfoG/a1_department_code" numFmtId="0">
      <sharedItems/>
    </cacheField>
    <cacheField name="A_InfoG/a1_department_Name" numFmtId="0">
      <sharedItems count="3">
        <s v="Fouli"/>
        <s v="Mamdi"/>
        <s v="Kaya"/>
      </sharedItems>
    </cacheField>
    <cacheField name="A_InfoG/a2_sous_prefecture_Code" numFmtId="0">
      <sharedItems/>
    </cacheField>
    <cacheField name="A_InfoG/a2_sous_prefecture_Name" numFmtId="0">
      <sharedItems count="7">
        <s v="Liwa"/>
        <s v="Kangalom"/>
        <s v="Ngouboua"/>
        <s v="Baga-Sola"/>
        <s v="Bol"/>
        <s v="Kaiga-Kindjiria"/>
        <s v="Daboua"/>
      </sharedItems>
    </cacheField>
    <cacheField name="A_InfoG/a3_Ville_Village" numFmtId="0">
      <sharedItems/>
    </cacheField>
    <cacheField name="A_InfoG/a3_a_nom_site2" numFmtId="0">
      <sharedItems/>
    </cacheField>
    <cacheField name="A_InfoG/a4_gps" numFmtId="0">
      <sharedItems/>
    </cacheField>
    <cacheField name="A_InfoG/_a4_gps_latitude" numFmtId="0">
      <sharedItems containsMixedTypes="1" containsNumber="1" minValue="13.1957210118" maxValue="14.449487207600001"/>
    </cacheField>
    <cacheField name="A_InfoG/_a4_gps_longitude" numFmtId="0">
      <sharedItems containsMixedTypes="1" containsNumber="1" minValue="13.515438360799999" maxValue="14.7476545097"/>
    </cacheField>
    <cacheField name="A_InfoG/_a4_gps_altitude" numFmtId="0">
      <sharedItems containsMixedTypes="1" containsNumber="1" minValue="257.08059996999998" maxValue="544.34500916699994"/>
    </cacheField>
    <cacheField name="A_InfoG/_a4_gps_precision" numFmtId="0">
      <sharedItems containsMixedTypes="1" containsNumber="1" containsInteger="1" minValue="4" maxValue="32"/>
    </cacheField>
    <cacheField name="A_InfoG/a5_env_site" numFmtId="0">
      <sharedItems count="3">
        <s v="Milieu rural proche d’une ville moyenne"/>
        <s v="Milieu rural isolé"/>
        <s v="Ville / milieu urbain"/>
      </sharedItems>
    </cacheField>
    <cacheField name="A_InfoG/a6_isole_km/a6_1_isole_ville" numFmtId="0">
      <sharedItems/>
    </cacheField>
    <cacheField name="A_InfoG/a6_isole_km/a6_2_isole_dist" numFmtId="0">
      <sharedItems containsMixedTypes="1" containsNumber="1" containsInteger="1" minValue="1" maxValue="65"/>
    </cacheField>
    <cacheField name="A_InfoG/a7_type_site" numFmtId="0">
      <sharedItems count="3">
        <s v="Camp / site"/>
        <s v="Familles d’Accueil"/>
        <s v="Autre" u="1"/>
      </sharedItems>
    </cacheField>
    <cacheField name="A_InfoG/a7_1_autre" numFmtId="0">
      <sharedItems/>
    </cacheField>
    <cacheField name="A_InfoG/a8_orga_gestion" numFmtId="0">
      <sharedItems count="4">
        <s v="Aucune"/>
        <s v="Organisation / ONG Internationale"/>
        <s v="Autorités locales"/>
        <s v="Forces armées"/>
      </sharedItems>
    </cacheField>
    <cacheField name="A_InfoG/a8_orga_gestion_O" numFmtId="0">
      <sharedItems/>
    </cacheField>
    <cacheField name="B_Mobilite" numFmtId="0">
      <sharedItems/>
    </cacheField>
    <cacheField name="c0_types" numFmtId="0">
      <sharedItems/>
    </cacheField>
    <cacheField name="c0_types/idps" numFmtId="0">
      <sharedItems/>
    </cacheField>
    <cacheField name="c0_types/retourne" numFmtId="0">
      <sharedItems/>
    </cacheField>
    <cacheField name="c0_types/TCNs" numFmtId="0">
      <sharedItems/>
    </cacheField>
    <cacheField name="note_c1" numFmtId="0">
      <sharedItems/>
    </cacheField>
    <cacheField name="c1_idps/c1a_hh" numFmtId="3">
      <sharedItems containsMixedTypes="1" containsNumber="1" containsInteger="1" minValue="1" maxValue="1914"/>
    </cacheField>
    <cacheField name="c1_idps/c1b_ind" numFmtId="3">
      <sharedItems containsMixedTypes="1" containsNumber="1" containsInteger="1" minValue="8" maxValue="8000" count="106">
        <n v="600"/>
        <n v="170"/>
        <s v="-"/>
        <n v="150"/>
        <n v="376"/>
        <n v="1129"/>
        <n v="520"/>
        <n v="3480"/>
        <n v="500"/>
        <n v="2000"/>
        <n v="301"/>
        <n v="478"/>
        <n v="418"/>
        <n v="2926"/>
        <n v="690"/>
        <n v="836"/>
        <n v="1291"/>
        <n v="1000"/>
        <n v="188"/>
        <n v="978"/>
        <n v="1254"/>
        <n v="920"/>
        <n v="2692"/>
        <n v="4000"/>
        <n v="2200"/>
        <n v="750"/>
        <n v="1839"/>
        <n v="1250"/>
        <n v="310"/>
        <n v="71"/>
        <n v="326"/>
        <n v="184"/>
        <n v="134"/>
        <n v="627"/>
        <n v="175"/>
        <n v="272"/>
        <n v="400"/>
        <n v="351"/>
        <n v="2103"/>
        <n v="81"/>
        <n v="5256"/>
        <n v="425"/>
        <n v="235"/>
        <n v="1990"/>
        <n v="3172"/>
        <n v="522"/>
        <n v="2341"/>
        <n v="280"/>
        <n v="300"/>
        <n v="1881"/>
        <n v="1045"/>
        <n v="2145"/>
        <n v="409"/>
        <n v="70"/>
        <n v="1676"/>
        <n v="550"/>
        <n v="514"/>
        <n v="226"/>
        <n v="648"/>
        <n v="585"/>
        <n v="450"/>
        <n v="543"/>
        <n v="200"/>
        <n v="146"/>
        <n v="169"/>
        <n v="1672"/>
        <n v="1170"/>
        <n v="8"/>
        <n v="2395"/>
        <n v="8000"/>
        <n v="2031"/>
        <n v="251"/>
        <n v="1400"/>
        <n v="4163"/>
        <n v="439"/>
        <n v="3202"/>
        <n v="117"/>
        <n v="1003"/>
        <n v="1756"/>
        <n v="735"/>
        <n v="794"/>
        <n v="250"/>
        <n v="297"/>
        <n v="2107"/>
        <n v="72"/>
        <n v="1463"/>
        <n v="5434"/>
        <n v="105"/>
        <n v="700"/>
        <n v="318"/>
        <n v="598"/>
        <n v="120"/>
        <n v="417"/>
        <n v="3712"/>
        <n v="211"/>
        <n v="337"/>
        <n v="217"/>
        <n v="84"/>
        <n v="163"/>
        <n v="1630"/>
        <n v="878"/>
        <n v="86"/>
        <n v="1337"/>
        <n v="715"/>
        <n v="1609"/>
        <n v="1066"/>
      </sharedItems>
    </cacheField>
    <cacheField name="idp_group1/c1c_region_code" numFmtId="0">
      <sharedItems/>
    </cacheField>
    <cacheField name="idp_group1/c1c_region_name" numFmtId="0">
      <sharedItems/>
    </cacheField>
    <cacheField name="idp_group1/c1d_dept_code" numFmtId="0">
      <sharedItems/>
    </cacheField>
    <cacheField name="idp_group1/c1d_dept_name" numFmtId="0">
      <sharedItems count="4">
        <s v="Fouli"/>
        <s v="-"/>
        <s v="Kaya"/>
        <s v="Mamdi"/>
      </sharedItems>
    </cacheField>
    <cacheField name="idp_group1/c1e_sous_pref_code" numFmtId="0">
      <sharedItems/>
    </cacheField>
    <cacheField name="idp_group1/c1e_sous_pref_name" numFmtId="0">
      <sharedItems count="8">
        <s v="Kaiga-Kindjiria"/>
        <s v="-"/>
        <s v="Ngouboua"/>
        <s v="Liwa"/>
        <s v="Baga-Sola"/>
        <s v="Kangalom"/>
        <s v="Bol"/>
        <s v="Daboua"/>
      </sharedItems>
    </cacheField>
    <cacheField name="idp_group1/c1g_hh" numFmtId="3">
      <sharedItems containsMixedTypes="1" containsNumber="1" containsInteger="1" minValue="1" maxValue="1914"/>
    </cacheField>
    <cacheField name="idp_group1/c1h_ind" numFmtId="3">
      <sharedItems containsMixedTypes="1" containsNumber="1" containsInteger="1" minValue="8" maxValue="8000"/>
    </cacheField>
    <cacheField name="idp_group1/c1i_date_arrivee" numFmtId="0">
      <sharedItems containsDate="1" containsMixedTypes="1" minDate="2014-01-01T00:00:00" maxDate="2017-10-02T00:00:00" count="29">
        <d v="2014-09-01T00:00:00"/>
        <d v="2017-06-01T00:00:00"/>
        <s v="-"/>
        <d v="2015-01-01T00:00:00"/>
        <d v="2015-02-01T00:00:00"/>
        <d v="2015-06-01T00:00:00"/>
        <d v="2014-01-01T00:00:00"/>
        <d v="2015-08-01T00:00:00"/>
        <d v="2016-03-01T00:00:00"/>
        <d v="2015-03-01T00:00:00"/>
        <d v="2014-03-01T00:00:00"/>
        <d v="2016-07-01T00:00:00"/>
        <d v="2017-07-01T00:00:00"/>
        <d v="2017-10-01T00:00:00"/>
        <d v="2016-02-01T00:00:00"/>
        <d v="2015-11-01T00:00:00"/>
        <d v="2017-03-01T00:00:00"/>
        <d v="2016-01-01T00:00:00"/>
        <d v="2016-12-01T00:00:00"/>
        <d v="2016-06-01T00:00:00"/>
        <d v="2015-05-01T00:00:00"/>
        <d v="2017-02-01T00:00:00"/>
        <d v="2014-08-01T00:00:00"/>
        <d v="2016-11-01T00:00:00"/>
        <d v="2015-07-01T00:00:00"/>
        <d v="2015-09-01T00:00:00"/>
        <d v="2017-05-01T00:00:00"/>
        <d v="2014-06-01T00:00:00"/>
        <d v="2017-01-01T00:00:00"/>
      </sharedItems>
      <fieldGroup par="350"/>
    </cacheField>
    <cacheField name="c2_ret/c2a_hh" numFmtId="3">
      <sharedItems containsMixedTypes="1" containsNumber="1" containsInteger="1" minValue="1" maxValue="1115"/>
    </cacheField>
    <cacheField name="c2_ret/c2b_ind" numFmtId="3">
      <sharedItems containsMixedTypes="1" containsNumber="1" containsInteger="1" minValue="2" maxValue="4660"/>
    </cacheField>
    <cacheField name="note_c2_ret/c2c0_pays_code" numFmtId="0">
      <sharedItems/>
    </cacheField>
    <cacheField name="note_c2_ret/c2c0_pays_name" numFmtId="0">
      <sharedItems count="4">
        <s v="Tchad"/>
        <s v="-"/>
        <s v="Niger"/>
        <s v="Nigeria"/>
      </sharedItems>
    </cacheField>
    <cacheField name="note_c2_ret/c2c_region_code" numFmtId="0">
      <sharedItems/>
    </cacheField>
    <cacheField name="note_c2_ret/c2c_region_name" numFmtId="0">
      <sharedItems count="4">
        <s v="Lac"/>
        <s v="-"/>
        <s v="Diffa"/>
        <s v="Borno"/>
      </sharedItems>
    </cacheField>
    <cacheField name="note_c2_ret/c2d_dept_code" numFmtId="0">
      <sharedItems/>
    </cacheField>
    <cacheField name="note_c2_ret/c2d_dept_name" numFmtId="0">
      <sharedItems count="14">
        <s v="Kaya"/>
        <s v="-"/>
        <s v="N'Guigmi"/>
        <s v="Maiduguri"/>
        <s v="Magumeri"/>
        <s v="Mamdi"/>
        <s v="Abadam"/>
        <s v="Diffa"/>
        <s v="Bosso"/>
        <s v="Kukawa"/>
        <s v="Monguno"/>
        <s v="Konduga"/>
        <s v="Fouli"/>
        <s v="Dikwa"/>
      </sharedItems>
    </cacheField>
    <cacheField name="note_c2_ret/c2c0_pays_O" numFmtId="0">
      <sharedItems/>
    </cacheField>
    <cacheField name="note_c2_ret/c2c_region_O" numFmtId="0">
      <sharedItems/>
    </cacheField>
    <cacheField name="note_c2_ret/c2d_dept_O" numFmtId="0">
      <sharedItems/>
    </cacheField>
    <cacheField name="note_c2_ret/c2g_hh" numFmtId="3">
      <sharedItems containsMixedTypes="1" containsNumber="1" containsInteger="1" minValue="1" maxValue="1115"/>
    </cacheField>
    <cacheField name="note_c2_ret/c2h_ind" numFmtId="3">
      <sharedItems containsMixedTypes="1" containsNumber="1" containsInteger="1" minValue="2" maxValue="4660"/>
    </cacheField>
    <cacheField name="note_c2_ret/C2i_date_retour" numFmtId="0">
      <sharedItems containsDate="1" containsMixedTypes="1" minDate="2014-09-01T00:00:00" maxDate="2018-12-02T00:00:00" count="23">
        <d v="2018-12-01T00:00:00"/>
        <s v="-"/>
        <d v="2015-03-01T00:00:00"/>
        <d v="2015-01-01T00:00:00"/>
        <d v="2018-02-01T00:00:00"/>
        <d v="2015-08-01T00:00:00"/>
        <d v="2016-01-01T00:00:00"/>
        <d v="2015-02-01T00:00:00"/>
        <d v="2016-09-01T00:00:00"/>
        <d v="2017-01-01T00:00:00"/>
        <d v="2017-07-01T00:00:00"/>
        <d v="2015-07-01T00:00:00"/>
        <d v="2017-09-01T00:00:00"/>
        <d v="2016-02-01T00:00:00"/>
        <d v="2018-10-01T00:00:00"/>
        <d v="2015-11-01T00:00:00"/>
        <d v="2016-06-01T00:00:00"/>
        <d v="2016-03-01T00:00:00"/>
        <d v="2015-06-01T00:00:00"/>
        <d v="2014-09-01T00:00:00"/>
        <d v="2018-11-01T00:00:00"/>
        <d v="2017-05-01T00:00:00"/>
        <d v="2017-04-01T00:00:00"/>
      </sharedItems>
      <fieldGroup par="351"/>
    </cacheField>
    <cacheField name="c3_tcn/c3a_hh" numFmtId="3">
      <sharedItems containsMixedTypes="1" containsNumber="1" containsInteger="1" minValue="1" maxValue="222"/>
    </cacheField>
    <cacheField name="c3_tcn/c3b_ind" numFmtId="3">
      <sharedItems containsMixedTypes="1" containsNumber="1" containsInteger="1" minValue="7" maxValue="928"/>
    </cacheField>
    <cacheField name="note_c3_tcn/c3c0_pays_code" numFmtId="0">
      <sharedItems/>
    </cacheField>
    <cacheField name="note_c3_tcn/c3c0_pays_name" numFmtId="0">
      <sharedItems count="5">
        <s v="-"/>
        <s v="Nigeria"/>
        <s v="Mali"/>
        <s v="Cameroun"/>
        <s v="Niger"/>
      </sharedItems>
    </cacheField>
    <cacheField name="note_c3_tcn/c3c_region_code" numFmtId="0">
      <sharedItems/>
    </cacheField>
    <cacheField name="note_c3_tcn/c3c_region_name" numFmtId="0">
      <sharedItems count="6">
        <s v="-"/>
        <s v="Borno"/>
        <s v="Mopti"/>
        <s v="Extreme-Nord"/>
        <s v="Kano"/>
        <s v="Diffa"/>
      </sharedItems>
    </cacheField>
    <cacheField name="note_c3_tcn/c3d_dept_code" numFmtId="0">
      <sharedItems/>
    </cacheField>
    <cacheField name="note_c3_tcn/c3d_dept_name" numFmtId="0">
      <sharedItems count="8">
        <s v="-"/>
        <s v="Kaga"/>
        <s v="Mopti"/>
        <s v="Logone-Et-Chari"/>
        <s v="Kukawa"/>
        <s v="Kabo"/>
        <s v="N'Guigmi"/>
        <s v="Bosso"/>
      </sharedItems>
    </cacheField>
    <cacheField name="note_c3_tcn/c3c0_pays_O" numFmtId="0">
      <sharedItems/>
    </cacheField>
    <cacheField name="note_c3_tcn/c3c_region_O" numFmtId="0">
      <sharedItems/>
    </cacheField>
    <cacheField name="note_c3_tcn/c3d_dept_O" numFmtId="0">
      <sharedItems/>
    </cacheField>
    <cacheField name="note_c3_tcn/c3g_hh" numFmtId="3">
      <sharedItems containsMixedTypes="1" containsNumber="1" containsInteger="1" minValue="1" maxValue="222"/>
    </cacheField>
    <cacheField name="note_c3_tcn/c3h_ind" numFmtId="3">
      <sharedItems containsMixedTypes="1" containsNumber="1" containsInteger="1" minValue="7" maxValue="928"/>
    </cacheField>
    <cacheField name="note_c3_tcn/C3i_date_arrivee" numFmtId="0">
      <sharedItems containsDate="1" containsMixedTypes="1" minDate="2014-09-01T00:00:00" maxDate="2016-01-02T00:00:00" count="8">
        <s v="-"/>
        <d v="2015-08-01T00:00:00"/>
        <d v="2016-01-01T00:00:00"/>
        <d v="2015-02-01T00:00:00"/>
        <d v="2014-09-01T00:00:00"/>
        <d v="2015-12-01T00:00:00"/>
        <d v="2015-01-01T00:00:00"/>
        <d v="2015-07-01T00:00:00"/>
      </sharedItems>
      <fieldGroup par="352"/>
    </cacheField>
    <cacheField name="c4_pop_aut/c4_1_hh_non_dep" numFmtId="3">
      <sharedItems containsMixedTypes="1" containsNumber="1" containsInteger="1" minValue="1" maxValue="7000"/>
    </cacheField>
    <cacheField name="c4_pop_aut/c4_2_ind_non_dep" numFmtId="3">
      <sharedItems containsMixedTypes="1" containsNumber="1" containsInteger="1" minValue="5" maxValue="29260"/>
    </cacheField>
    <cacheField name="c1_abris/generated_table_list_label_80" numFmtId="0">
      <sharedItems containsSemiMixedTypes="0" containsString="0" containsNumber="1" containsInteger="1" minValue="0" maxValue="0"/>
    </cacheField>
    <cacheField name="c1_abris/c1a_paille_tole" numFmtId="3">
      <sharedItems containsSemiMixedTypes="0" containsString="0" containsNumber="1" containsInteger="1" minValue="0" maxValue="3900"/>
    </cacheField>
    <cacheField name="c1_abris/c1b_bache" numFmtId="3">
      <sharedItems containsSemiMixedTypes="0" containsString="0" containsNumber="1" containsInteger="1" minValue="0" maxValue="500"/>
    </cacheField>
    <cacheField name="c1_abris/c1c_dur" numFmtId="3">
      <sharedItems containsSemiMixedTypes="0" containsString="0" containsNumber="1" containsInteger="1" minValue="0" maxValue="1055"/>
    </cacheField>
    <cacheField name="c1_abris/c1d_sans_abris" numFmtId="3">
      <sharedItems containsSemiMixedTypes="0" containsString="0" containsNumber="1" containsInteger="1" minValue="0" maxValue="100"/>
    </cacheField>
    <cacheField name="c2_relation" numFmtId="0">
      <sharedItems count="2">
        <s v="Bonnes"/>
        <s v="Excellentes"/>
      </sharedItems>
    </cacheField>
    <cacheField name="D_Assistance" numFmtId="0">
      <sharedItems/>
    </cacheField>
    <cacheField name="d1_type_assistance" numFmtId="0">
      <sharedItems/>
    </cacheField>
    <cacheField name="d1_type_assistance/articles_non_alimentaires" numFmtId="0">
      <sharedItems/>
    </cacheField>
    <cacheField name="d1_type_assistance/baches" numFmtId="0">
      <sharedItems/>
    </cacheField>
    <cacheField name="d1_type_assistance/eau_hygiene_et_assainissement" numFmtId="0">
      <sharedItems/>
    </cacheField>
    <cacheField name="d1_type_assistance/education" numFmtId="0">
      <sharedItems/>
    </cacheField>
    <cacheField name="d1_type_assistance/materiaux_pour_abris" numFmtId="0">
      <sharedItems/>
    </cacheField>
    <cacheField name="d1_type_assistance/outil_pour_activite_economique" numFmtId="0">
      <sharedItems/>
    </cacheField>
    <cacheField name="d1_type_assistance/psychosociale" numFmtId="0">
      <sharedItems/>
    </cacheField>
    <cacheField name="d1_type_assistance/sante" numFmtId="0">
      <sharedItems/>
    </cacheField>
    <cacheField name="d1_type_assistance/vivres" numFmtId="0">
      <sharedItems/>
    </cacheField>
    <cacheField name="d1_type_assistance/cash" numFmtId="0">
      <sharedItems/>
    </cacheField>
    <cacheField name="d1_type_assistance/aucune" numFmtId="0">
      <sharedItems/>
    </cacheField>
    <cacheField name="SS D vivre/d2 1 b" numFmtId="0">
      <sharedItems/>
    </cacheField>
    <cacheField name="SS_D_vivre/d2_1_b/autre" numFmtId="0">
      <sharedItems/>
    </cacheField>
    <cacheField name="SS_D_vivre/d2_1_b/Gouvernement" numFmtId="0">
      <sharedItems/>
    </cacheField>
    <cacheField name="SS_D_vivre/d2_1_b/Nations_Unies" numFmtId="0">
      <sharedItems/>
    </cacheField>
    <cacheField name="SS_D_vivre/d2_1_b/ONG" numFmtId="0">
      <sharedItems/>
    </cacheField>
    <cacheField name="SS_D_vivre/d2_1_b/Organismes_religieux" numFmtId="0">
      <sharedItems/>
    </cacheField>
    <cacheField name="SS_D_vivre/d2_1_c" numFmtId="0">
      <sharedItems/>
    </cacheField>
    <cacheField name="SS_D_vivre/d2_1_d" numFmtId="0">
      <sharedItems/>
    </cacheField>
    <cacheField name="SS D nfi/d2 2 b" numFmtId="0">
      <sharedItems/>
    </cacheField>
    <cacheField name="SS_D_nfi/d2_2_b/autre" numFmtId="0">
      <sharedItems/>
    </cacheField>
    <cacheField name="SS_D_nfi/d2_2_b/Gouvernement" numFmtId="0">
      <sharedItems/>
    </cacheField>
    <cacheField name="SS_D_nfi/d2_2_b/Nations_Unies" numFmtId="0">
      <sharedItems/>
    </cacheField>
    <cacheField name="SS_D_nfi/d2_2_b/ONG" numFmtId="0">
      <sharedItems/>
    </cacheField>
    <cacheField name="SS_D_nfi/d2_2_b/Organismes_religieux" numFmtId="0">
      <sharedItems/>
    </cacheField>
    <cacheField name="SS_D_nfi/d2_2_c" numFmtId="0">
      <sharedItems/>
    </cacheField>
    <cacheField name="SS_D_nfi/d2_2_d" numFmtId="0">
      <sharedItems/>
    </cacheField>
    <cacheField name="SS D bach/d2 3 b" numFmtId="0">
      <sharedItems/>
    </cacheField>
    <cacheField name="SS_D_bach/d2_3_b/autre" numFmtId="0">
      <sharedItems/>
    </cacheField>
    <cacheField name="SS_D_bach/d2_3_b/Gouvernement" numFmtId="0">
      <sharedItems/>
    </cacheField>
    <cacheField name="SS_D_bach/d2_3_b/Nations_Unies" numFmtId="0">
      <sharedItems/>
    </cacheField>
    <cacheField name="SS_D_bach/d2_3_b/ONG" numFmtId="0">
      <sharedItems/>
    </cacheField>
    <cacheField name="SS_D_bach/d2_3_b/Organismes_religieux" numFmtId="0">
      <sharedItems/>
    </cacheField>
    <cacheField name="SS_D_bach/d2_3_c" numFmtId="0">
      <sharedItems/>
    </cacheField>
    <cacheField name="SS_D_bach/d2_3_d" numFmtId="0">
      <sharedItems/>
    </cacheField>
    <cacheField name="SS D mat abri/d2 4 b" numFmtId="0">
      <sharedItems/>
    </cacheField>
    <cacheField name="SS_D_mat_abri/d2_4_b/autre" numFmtId="0">
      <sharedItems/>
    </cacheField>
    <cacheField name="SS_D_mat_abri/d2_4_b/Gouvernement" numFmtId="0">
      <sharedItems/>
    </cacheField>
    <cacheField name="SS_D_mat_abri/d2_4_b/Nations_Unies" numFmtId="0">
      <sharedItems/>
    </cacheField>
    <cacheField name="SS_D_mat_abri/d2_4_b/ONG" numFmtId="0">
      <sharedItems/>
    </cacheField>
    <cacheField name="SS_D_mat_abri/d2_4_b/Organismes_religieux" numFmtId="0">
      <sharedItems/>
    </cacheField>
    <cacheField name="SS_D_mat_abri/d2_4_c" numFmtId="0">
      <sharedItems/>
    </cacheField>
    <cacheField name="SS_D_mat_abri/d2_4_d" numFmtId="0">
      <sharedItems/>
    </cacheField>
    <cacheField name="SS D mat act eco/d2 5 b" numFmtId="0">
      <sharedItems/>
    </cacheField>
    <cacheField name="SS_D_mat_act_eco/d2_5_b/autre" numFmtId="0">
      <sharedItems/>
    </cacheField>
    <cacheField name="SS_D_mat_act_eco/d2_5_b/Gouvernement" numFmtId="0">
      <sharedItems/>
    </cacheField>
    <cacheField name="SS_D_mat_act_eco/d2_5_b/Nations_Unies" numFmtId="0">
      <sharedItems/>
    </cacheField>
    <cacheField name="SS_D_mat_act_eco/d2_5_b/ONG" numFmtId="0">
      <sharedItems/>
    </cacheField>
    <cacheField name="SS_D_mat_act_eco/d2_5_b/Organismes_religieux" numFmtId="0">
      <sharedItems/>
    </cacheField>
    <cacheField name="SS_D_mat_act_eco/d2_5_c" numFmtId="0">
      <sharedItems/>
    </cacheField>
    <cacheField name="SS_D_mat_act_eco/d2_5_d" numFmtId="0">
      <sharedItems/>
    </cacheField>
    <cacheField name="SS D sante/d2 6 b" numFmtId="0">
      <sharedItems/>
    </cacheField>
    <cacheField name="SS_D_sante/d2_6_b/autre" numFmtId="0">
      <sharedItems/>
    </cacheField>
    <cacheField name="SS_D_sante/d2_6_b/Gouvernement" numFmtId="0">
      <sharedItems/>
    </cacheField>
    <cacheField name="SS_D_sante/d2_6_b/Nations_Unies" numFmtId="0">
      <sharedItems/>
    </cacheField>
    <cacheField name="SS_D_sante/d2_6_b/ONG" numFmtId="0">
      <sharedItems/>
    </cacheField>
    <cacheField name="SS_D_sante/d2_6_b/Organismes_religieux" numFmtId="0">
      <sharedItems/>
    </cacheField>
    <cacheField name="SS_D_sante/d2_6_c" numFmtId="0">
      <sharedItems/>
    </cacheField>
    <cacheField name="SS_D_sante/d2_6_d" numFmtId="0">
      <sharedItems/>
    </cacheField>
    <cacheField name="SS D psycho/d2 7 b" numFmtId="0">
      <sharedItems/>
    </cacheField>
    <cacheField name="SS_D_psycho/d2_7_b/autre" numFmtId="0">
      <sharedItems/>
    </cacheField>
    <cacheField name="SS_D_psycho/d2_7_b/Gouvernement" numFmtId="0">
      <sharedItems/>
    </cacheField>
    <cacheField name="SS_D_psycho/d2_7_b/Nations_Unies" numFmtId="0">
      <sharedItems/>
    </cacheField>
    <cacheField name="SS_D_psycho/d2_7_b/ONG" numFmtId="0">
      <sharedItems/>
    </cacheField>
    <cacheField name="SS_D_psycho/d2_7_b/Organismes_religieux" numFmtId="0">
      <sharedItems/>
    </cacheField>
    <cacheField name="SS_D_psycho/d2_7_c" numFmtId="0">
      <sharedItems/>
    </cacheField>
    <cacheField name="SS_D_psycho/d2_7_d" numFmtId="0">
      <sharedItems/>
    </cacheField>
    <cacheField name="SS D assainiss/d2 8 b" numFmtId="0">
      <sharedItems/>
    </cacheField>
    <cacheField name="SS_D_assainiss/d2_8_b/autre" numFmtId="0">
      <sharedItems/>
    </cacheField>
    <cacheField name="SS_D_assainiss/d2_8_b/Gouvernement" numFmtId="0">
      <sharedItems/>
    </cacheField>
    <cacheField name="SS_D_assainiss/d2_8_b/Nations_Unies" numFmtId="0">
      <sharedItems/>
    </cacheField>
    <cacheField name="SS_D_assainiss/d2_8_b/ONG" numFmtId="0">
      <sharedItems/>
    </cacheField>
    <cacheField name="SS_D_assainiss/d2_8_b/Organismes_religieux" numFmtId="0">
      <sharedItems/>
    </cacheField>
    <cacheField name="SS_D_assainiss/d2_8_c" numFmtId="0">
      <sharedItems/>
    </cacheField>
    <cacheField name="SS_D_assainiss/d2_8_d" numFmtId="0">
      <sharedItems/>
    </cacheField>
    <cacheField name="SS D education/d2 9 b" numFmtId="0">
      <sharedItems/>
    </cacheField>
    <cacheField name="SS_D_education/d2_9_b/autre" numFmtId="0">
      <sharedItems/>
    </cacheField>
    <cacheField name="SS_D_education/d2_9_b/Gouvernement" numFmtId="0">
      <sharedItems/>
    </cacheField>
    <cacheField name="SS_D_education/d2_9_b/Nations_Unies" numFmtId="0">
      <sharedItems/>
    </cacheField>
    <cacheField name="SS_D_education/d2_9_b/ONG" numFmtId="0">
      <sharedItems/>
    </cacheField>
    <cacheField name="SS_D_education/d2_9_b/Organismes_religieux" numFmtId="0">
      <sharedItems/>
    </cacheField>
    <cacheField name="SS_D_education/d2_9_c" numFmtId="0">
      <sharedItems/>
    </cacheField>
    <cacheField name="SS_D_education/d2_9_d" numFmtId="0">
      <sharedItems/>
    </cacheField>
    <cacheField name="SS D CASH/d2 10 b" numFmtId="0">
      <sharedItems/>
    </cacheField>
    <cacheField name="SS_D_CASH/d2_10_b/autre" numFmtId="0">
      <sharedItems/>
    </cacheField>
    <cacheField name="SS_D_CASH/d2_10_b/Gouvernement" numFmtId="0">
      <sharedItems/>
    </cacheField>
    <cacheField name="SS_D_CASH/d2_10_b/Nations_Unies" numFmtId="0">
      <sharedItems/>
    </cacheField>
    <cacheField name="SS_D_CASH/d2_10_b/ONG" numFmtId="0">
      <sharedItems/>
    </cacheField>
    <cacheField name="SS_D_CASH/d2_10_b/Organismes_religieux" numFmtId="0">
      <sharedItems/>
    </cacheField>
    <cacheField name="SS_D_CASH/d2_10_c" numFmtId="0">
      <sharedItems/>
    </cacheField>
    <cacheField name="SS_D_CASH/d2_10_d" numFmtId="0">
      <sharedItems/>
    </cacheField>
    <cacheField name="E_Protection/e1_femmes_enceintes" numFmtId="3">
      <sharedItems containsMixedTypes="1" containsNumber="1" containsInteger="1" minValue="2" maxValue="440"/>
    </cacheField>
    <cacheField name="E_Protection/e2_femmes_allaitantes" numFmtId="3">
      <sharedItems containsMixedTypes="1" containsNumber="1" containsInteger="1" minValue="3" maxValue="600"/>
    </cacheField>
    <cacheField name="E_Protection/e3_handicap_mental" numFmtId="3">
      <sharedItems containsMixedTypes="1" containsNumber="1" containsInteger="1" minValue="1" maxValue="60"/>
    </cacheField>
    <cacheField name="E_Protection/e4_handicap_physique" numFmtId="3">
      <sharedItems containsMixedTypes="1" containsNumber="1" containsInteger="1" minValue="1" maxValue="62"/>
    </cacheField>
    <cacheField name="E_Protection/e5_handicap_sensoriel" numFmtId="3">
      <sharedItems containsMixedTypes="1" containsNumber="1" containsInteger="1" minValue="1" maxValue="200"/>
    </cacheField>
    <cacheField name="E_Protection/e6_maladie_chronique" numFmtId="3">
      <sharedItems containsMixedTypes="1" containsNumber="1" containsInteger="1" minValue="1" maxValue="80"/>
    </cacheField>
    <cacheField name="E_Protection/e7_enfants_separes" numFmtId="3">
      <sharedItems containsMixedTypes="1" containsNumber="1" containsInteger="1" minValue="1" maxValue="25"/>
    </cacheField>
    <cacheField name="E_Protection/e8_mineurs_na" numFmtId="3">
      <sharedItems containsMixedTypes="1" containsNumber="1" containsInteger="1" minValue="1" maxValue="20"/>
    </cacheField>
    <cacheField name="E_Protection/e9_orphelins" numFmtId="3">
      <sharedItems containsMixedTypes="1" containsNumber="1" containsInteger="1" minValue="1" maxValue="100"/>
    </cacheField>
    <cacheField name="E_Protection/e10_monoparental_femme" numFmtId="3">
      <sharedItems containsMixedTypes="1" containsNumber="1" containsInteger="1" minValue="1" maxValue="200"/>
    </cacheField>
    <cacheField name="E_Protection/e11_monoparental_homme" numFmtId="3">
      <sharedItems containsMixedTypes="1" containsNumber="1" containsInteger="1" minValue="1" maxValue="93"/>
    </cacheField>
    <cacheField name="E_Protection/e12_monoparental_enfant" numFmtId="3">
      <sharedItems containsMixedTypes="1" containsNumber="1" containsInteger="1" minValue="1" maxValue="90"/>
    </cacheField>
    <cacheField name="E_Protection/e13_personnes_agees" numFmtId="3">
      <sharedItems containsMixedTypes="1" containsNumber="1" containsInteger="1" minValue="4" maxValue="400"/>
    </cacheField>
    <cacheField name="E0_Protection/e13_femmes_secu" numFmtId="0">
      <sharedItems/>
    </cacheField>
    <cacheField name="E0_Protection/e14_hommes_secu" numFmtId="0">
      <sharedItems/>
    </cacheField>
    <cacheField name="E0_Protection/e15_enfants_secu" numFmtId="0">
      <sharedItems/>
    </cacheField>
    <cacheField name="e_securite/e13b" numFmtId="0">
      <sharedItems/>
    </cacheField>
    <cacheField name="e_securite/e14b" numFmtId="0">
      <sharedItems/>
    </cacheField>
    <cacheField name="e_securite/e15b" numFmtId="0">
      <sharedItems/>
    </cacheField>
    <cacheField name="e16_doc_id" numFmtId="0">
      <sharedItems count="3">
        <s v="Oui"/>
        <s v="Ne sait pas"/>
        <s v="Non"/>
      </sharedItems>
    </cacheField>
    <cacheField name="e16_doc_id_non" numFmtId="0">
      <sharedItems count="8">
        <s v="-"/>
        <s v="Manque de temps"/>
        <s v="Perdu en cours de route"/>
        <s v="Manque de moyens financiers (Transport ou inscription trop chers)"/>
        <s v="Pas de bureau d'émission"/>
        <s v="Manque de connaissance sur l'importance de la documentation"/>
        <s v="Négligence"/>
        <s v="Manque d’information sur les procédures et services disponibles"/>
      </sharedItems>
    </cacheField>
    <cacheField name="e16_doc_id_non_autre" numFmtId="0">
      <sharedItems/>
    </cacheField>
    <cacheField name="F_WASH" numFmtId="0">
      <sharedItems/>
    </cacheField>
    <cacheField name="WASH/f1_source" numFmtId="0">
      <sharedItems/>
    </cacheField>
    <cacheField name="WASH/f1_source/bladder" numFmtId="0">
      <sharedItems/>
    </cacheField>
    <cacheField name="WASH/f1_source/camion_citerne" numFmtId="0">
      <sharedItems/>
    </cacheField>
    <cacheField name="WASH/f1_source/eau_de_surface" numFmtId="0">
      <sharedItems/>
    </cacheField>
    <cacheField name="WASH/f1_source/eau_robinet" numFmtId="0">
      <sharedItems/>
    </cacheField>
    <cacheField name="WASH/f1_source/forage_pompe_manuelle" numFmtId="0">
      <sharedItems/>
    </cacheField>
    <cacheField name="WASH/f1_source/Puits_ameliore" numFmtId="0">
      <sharedItems/>
    </cacheField>
    <cacheField name="WASH/f1_source/Puits_traditionnel" numFmtId="0">
      <sharedItems/>
    </cacheField>
    <cacheField name="WASH/f1_source/vendeur_eau" numFmtId="0">
      <sharedItems/>
    </cacheField>
    <cacheField name="WASH/f2_fonctionnement_source/f21_Forage_f" numFmtId="3">
      <sharedItems containsMixedTypes="1" containsNumber="1" containsInteger="1" minValue="1" maxValue="25"/>
    </cacheField>
    <cacheField name="WASH/f2_fonctionnement_source/f21_Forage_nf" numFmtId="3">
      <sharedItems containsMixedTypes="1" containsNumber="1" containsInteger="1" minValue="1" maxValue="3"/>
    </cacheField>
    <cacheField name="WASH/f2_fonctionnement_source/f22_Pompe_manuelle_f" numFmtId="3">
      <sharedItems containsMixedTypes="1" containsNumber="1" containsInteger="1" minValue="1" maxValue="25"/>
    </cacheField>
    <cacheField name="WASH/f2_fonctionnement_source/f22_Pompe_manuelle_nf" numFmtId="3">
      <sharedItems containsMixedTypes="1" containsNumber="1" containsInteger="1" minValue="1" maxValue="5"/>
    </cacheField>
    <cacheField name="WASH/f2_fonctionnement_source/f23_Puits_ameliore_f" numFmtId="3">
      <sharedItems containsMixedTypes="1" containsNumber="1" containsInteger="1" minValue="1" maxValue="1"/>
    </cacheField>
    <cacheField name="WASH/f2_fonctionnement_source/f23_Puits_ameliore_nf" numFmtId="3">
      <sharedItems/>
    </cacheField>
    <cacheField name="WASH/f2_fonctionnement_source/f24_bladder_f" numFmtId="3">
      <sharedItems containsMixedTypes="1" containsNumber="1" containsInteger="1" minValue="1" maxValue="1"/>
    </cacheField>
    <cacheField name="WASH/f2_fonctionnement_source/f24_bladder_nf" numFmtId="3">
      <sharedItems/>
    </cacheField>
    <cacheField name="WASH/f2_fonctionnement_source/f25_eau_surface_f" numFmtId="3">
      <sharedItems containsMixedTypes="1" containsNumber="1" containsInteger="1" minValue="1" maxValue="1"/>
    </cacheField>
    <cacheField name="WASH/f2_fonctionnement_source/f25_eau_surface_nf" numFmtId="3">
      <sharedItems containsMixedTypes="1" containsNumber="1" containsInteger="1" minValue="1" maxValue="1"/>
    </cacheField>
    <cacheField name="WASH/f2_fonctionnement_source/f26_vendeur_eau_f" numFmtId="3">
      <sharedItems/>
    </cacheField>
    <cacheField name="WASH/f2_fonctionnement_source/f26_vendeur_eau_nf" numFmtId="3">
      <sharedItems/>
    </cacheField>
    <cacheField name="WASH/f2_fonctionnement_source/f27_camion_f" numFmtId="3">
      <sharedItems/>
    </cacheField>
    <cacheField name="WASH/f2_fonctionnement_source/f27_camion_nf" numFmtId="3">
      <sharedItems/>
    </cacheField>
    <cacheField name="WASH/f2_fonctionnement_source/f28_robinet_f" numFmtId="3">
      <sharedItems/>
    </cacheField>
    <cacheField name="WASH/f2_fonctionnement_source/f28_robinet_nf" numFmtId="3">
      <sharedItems containsMixedTypes="1" containsNumber="1" containsInteger="1" minValue="1" maxValue="1"/>
    </cacheField>
    <cacheField name="WASH/eau/f3_distance_acces_eau" numFmtId="0">
      <sharedItems count="4">
        <s v="Sur le site"/>
        <s v="10-30 minutes"/>
        <s v="Moins de 10 minutes"/>
        <s v="Plus de 30 minutes"/>
      </sharedItems>
    </cacheField>
    <cacheField name="WASH/eau/f4 probleme eau" numFmtId="0">
      <sharedItems/>
    </cacheField>
    <cacheField name="WASH/eau/f4_probleme_eau/Aucun" numFmtId="0">
      <sharedItems/>
    </cacheField>
    <cacheField name="WASH/eau/f4_probleme_eau/Eau_trouble" numFmtId="0">
      <sharedItems/>
    </cacheField>
    <cacheField name="WASH/eau/f4_probleme_eau/Gout" numFmtId="0">
      <sharedItems/>
    </cacheField>
    <cacheField name="WASH/eau/f4_probleme_eau/non_potable" numFmtId="0">
      <sharedItems/>
    </cacheField>
    <cacheField name="WASH/eau/f4_probleme_eau/Odeur" numFmtId="0">
      <sharedItems/>
    </cacheField>
    <cacheField name="WASH/f5_latrines" numFmtId="0">
      <sharedItems count="5">
        <s v="Pas de latrines"/>
        <s v="Latrines collectives"/>
        <s v="Latrines privées"/>
        <s v="Latrines collectives / Latrines privées"/>
        <s v="-"/>
      </sharedItems>
    </cacheField>
    <cacheField name="WASH/f5_latrines/lat_collec" numFmtId="0">
      <sharedItems/>
    </cacheField>
    <cacheField name="WASH/f5_latrines/lat_privees" numFmtId="0">
      <sharedItems/>
    </cacheField>
    <cacheField name="WASH/f5_latrines/pas_latrines" numFmtId="0">
      <sharedItems/>
    </cacheField>
    <cacheField name="nb_latrines_collec" numFmtId="3">
      <sharedItems containsMixedTypes="1" containsNumber="1" containsInteger="1" minValue="3" maxValue="589"/>
    </cacheField>
    <cacheField name="nb_latrines_privees" numFmtId="3">
      <sharedItems containsMixedTypes="1" containsNumber="1" containsInteger="1" minValue="2" maxValue="1050"/>
    </cacheField>
    <cacheField name="WASH/latrines/f7_etat_lat" numFmtId="0">
      <sharedItems count="4">
        <s v="-"/>
        <s v="Opérationnelle"/>
        <s v="Inutilisable"/>
        <s v="Mauvais état"/>
      </sharedItems>
    </cacheField>
    <cacheField name="WASH/latrines/f8_sep_sexe_lat" numFmtId="0">
      <sharedItems/>
    </cacheField>
    <cacheField name="WASH/latrines/f9_distance_lat" numFmtId="0">
      <sharedItems count="4">
        <s v="-"/>
        <s v="Plus de 50 mètres"/>
        <s v="10 – 50 mètres"/>
        <s v="Moins de 10 mètres"/>
      </sharedItems>
    </cacheField>
    <cacheField name="WASH/f10_douch_" numFmtId="0">
      <sharedItems count="3">
        <s v="Douches privées"/>
        <s v="Douches collectives"/>
        <s v="Douches collectives / Douches privées"/>
      </sharedItems>
    </cacheField>
    <cacheField name="WASH/f10_douch_/douches_collec" numFmtId="0">
      <sharedItems count="2">
        <s v="Non"/>
        <s v="Oui"/>
      </sharedItems>
    </cacheField>
    <cacheField name="WASH/f10_douch_/douches_privees" numFmtId="0">
      <sharedItems/>
    </cacheField>
    <cacheField name="nb_douches_colec" numFmtId="3">
      <sharedItems containsMixedTypes="1" containsNumber="1" containsInteger="1" minValue="3" maxValue="4000" count="31">
        <s v="-"/>
        <n v="3"/>
        <n v="33"/>
        <n v="12"/>
        <n v="130"/>
        <n v="60"/>
        <n v="70"/>
        <n v="20"/>
        <n v="10"/>
        <n v="380"/>
        <n v="250"/>
        <n v="160"/>
        <n v="36"/>
        <n v="100"/>
        <n v="4000"/>
        <n v="80"/>
        <n v="707"/>
        <n v="21"/>
        <n v="8"/>
        <n v="40"/>
        <n v="17"/>
        <n v="150"/>
        <n v="420"/>
        <n v="50"/>
        <n v="180"/>
        <n v="74"/>
        <n v="52"/>
        <n v="30"/>
        <n v="685"/>
        <n v="200"/>
        <n v="240"/>
      </sharedItems>
    </cacheField>
    <cacheField name="nb_douches_priv" numFmtId="3">
      <sharedItems containsMixedTypes="1" containsNumber="1" containsInteger="1" minValue="1" maxValue="4000" count="89">
        <n v="100"/>
        <n v="5"/>
        <s v="-"/>
        <n v="150"/>
        <n v="75"/>
        <n v="17"/>
        <n v="120"/>
        <n v="50"/>
        <n v="478"/>
        <n v="400"/>
        <n v="15"/>
        <n v="701"/>
        <n v="140"/>
        <n v="155"/>
        <n v="190"/>
        <n v="290"/>
        <n v="42"/>
        <n v="202"/>
        <n v="370"/>
        <n v="719"/>
        <n v="644"/>
        <n v="800"/>
        <n v="300"/>
        <n v="250"/>
        <n v="320"/>
        <n v="70"/>
        <n v="78"/>
        <n v="80"/>
        <n v="95"/>
        <n v="65"/>
        <n v="54"/>
        <n v="403"/>
        <n v="1424"/>
        <n v="60"/>
        <n v="4000"/>
        <n v="242"/>
        <n v="200"/>
        <n v="16"/>
        <n v="20"/>
        <n v="707"/>
        <n v="23"/>
        <n v="3"/>
        <n v="1050"/>
        <n v="85"/>
        <n v="377"/>
        <n v="108"/>
        <n v="130"/>
        <n v="21"/>
        <n v="40"/>
        <n v="245"/>
        <n v="67"/>
        <n v="1"/>
        <n v="349"/>
        <n v="1655"/>
        <n v="2173"/>
        <n v="195"/>
        <n v="385"/>
        <n v="401"/>
        <n v="105"/>
        <n v="766"/>
        <n v="670"/>
        <n v="176"/>
        <n v="142"/>
        <n v="1130"/>
        <n v="71"/>
        <n v="251"/>
        <n v="18"/>
        <n v="90"/>
        <n v="44"/>
        <n v="1300"/>
        <n v="45"/>
        <n v="19"/>
        <n v="500"/>
        <n v="103"/>
        <n v="143"/>
        <n v="259"/>
        <n v="510"/>
        <n v="167"/>
        <n v="63"/>
        <n v="126"/>
        <n v="220"/>
        <n v="805"/>
        <n v="84"/>
        <n v="125"/>
        <n v="456"/>
        <n v="360"/>
        <n v="160"/>
        <n v="27"/>
        <n v="144"/>
      </sharedItems>
    </cacheField>
    <cacheField name="WASH/f11_acces_vuln_eau" numFmtId="0">
      <sharedItems count="3">
        <s v="Ne sait pas"/>
        <s v="Oui"/>
        <s v="Non, l'accès est risqué"/>
      </sharedItems>
    </cacheField>
    <cacheField name="WASH/f12_acces_risque" numFmtId="0">
      <sharedItems/>
    </cacheField>
    <cacheField name="WASH/f12_acces_risque/agression" numFmtId="0">
      <sharedItems/>
    </cacheField>
    <cacheField name="WASH/f12_acces_risque/arrestations" numFmtId="0">
      <sharedItems/>
    </cacheField>
    <cacheField name="WASH/f12_acces_risque/autre" numFmtId="0">
      <sharedItems/>
    </cacheField>
    <cacheField name="WASH/f12_acces_risque/enlevements" numFmtId="0">
      <sharedItems/>
    </cacheField>
    <cacheField name="WASH/f12_acces_risque/harcelement_discrimination" numFmtId="0">
      <sharedItems/>
    </cacheField>
    <cacheField name="WASH/f12_acces_risque/violence_sexuelle" numFmtId="0">
      <sharedItems/>
    </cacheField>
    <cacheField name="WASH/f12b_autre_risque" numFmtId="0">
      <sharedItems count="3">
        <s v="-"/>
        <s v="Eléphants aux alentours"/>
        <s v="Par peur"/>
      </sharedItems>
    </cacheField>
    <cacheField name="G_Education/g1_École" numFmtId="0">
      <sharedItems count="4">
        <s v="Non, aucun"/>
        <s v="Oui, en partie"/>
        <s v="Oui, tous"/>
        <s v="Oui, la majorité"/>
      </sharedItems>
    </cacheField>
    <cacheField name="G_Education/g2_raison_non" numFmtId="0">
      <sharedItems count="7">
        <s v="Pas d’école"/>
        <s v="Manque de personnel enseignant"/>
        <s v="-"/>
        <s v="École trop loin"/>
        <s v="Manque de moyens financiers (Transport ou inscription trop chers)"/>
        <s v="Autre"/>
        <s v="Problèmes de cohabitation avec la communauté où se trouve l’école"/>
      </sharedItems>
    </cacheField>
    <cacheField name="G_Education/g2b_autre_raison" numFmtId="0">
      <sharedItems count="3">
        <s v="-"/>
        <s v="Espace insuffisant "/>
        <s v="L'école est en contruction"/>
      </sharedItems>
    </cacheField>
    <cacheField name="G_Education/g3_info_École/g3a_nom_École" numFmtId="0">
      <sharedItems/>
    </cacheField>
    <cacheField name="G_Education/g3_info_École/g3b_lieu_École" numFmtId="0">
      <sharedItems/>
    </cacheField>
    <cacheField name="G_Education/g3_info_École/g4_distance_École" numFmtId="0">
      <sharedItems count="5">
        <s v="-"/>
        <s v="10-30 minutes"/>
        <s v="Moins de 10 minutes"/>
        <s v="1h– 1h30"/>
        <s v="30 minutes – 1 heure"/>
      </sharedItems>
    </cacheField>
    <cacheField name="sante_note" numFmtId="0">
      <sharedItems/>
    </cacheField>
    <cacheField name="serv_o_n" numFmtId="0">
      <sharedItems count="2">
        <s v="Oui"/>
        <s v="Non"/>
      </sharedItems>
    </cacheField>
    <cacheField name="H_Sante/h_service_medic/h1_service_medic" numFmtId="0">
      <sharedItems/>
    </cacheField>
    <cacheField name="H_Sante/h_service_medic/h1_service_medic/centre_sante" numFmtId="0">
      <sharedItems/>
    </cacheField>
    <cacheField name="H_Sante/h_service_medic/h1_service_medic/clinique_mobile" numFmtId="0">
      <sharedItems/>
    </cacheField>
    <cacheField name="H_Sante/h_service_medic/h1_service_medic/clinique_privee" numFmtId="0">
      <sharedItems/>
    </cacheField>
    <cacheField name="H_Sante/h_service_medic/h1_service_medic/hopital" numFmtId="0">
      <sharedItems/>
    </cacheField>
    <cacheField name="H_Sante/h_service_medic/h1_service_medic/autre" numFmtId="0">
      <sharedItems/>
    </cacheField>
    <cacheField name="H_Sante/h_service_medic/h1b_autre" numFmtId="0">
      <sharedItems/>
    </cacheField>
    <cacheField name="H_Sante/h_service_medic/h2_lieu_service" numFmtId="0">
      <sharedItems count="3">
        <s v="Sur le site"/>
        <s v="En dehors du site"/>
        <s v="-"/>
      </sharedItems>
    </cacheField>
    <cacheField name="H_Sante/h_service_medic/h3_proche_distance" numFmtId="0">
      <sharedItems count="5">
        <s v="-"/>
        <s v="15-30 minutes"/>
        <s v="30-50 minutes"/>
        <s v="Moins de 15 minutes"/>
        <s v="Plus de 50 minutes"/>
      </sharedItems>
    </cacheField>
    <cacheField name="H_Sante/h4_3_maladies" numFmtId="0">
      <sharedItems/>
    </cacheField>
    <cacheField name="H_Sante/h4_3_maladies/diarrhee" numFmtId="0">
      <sharedItems/>
    </cacheField>
    <cacheField name="H_Sante/h4_3_maladies/fievre" numFmtId="0">
      <sharedItems/>
    </cacheField>
    <cacheField name="H_Sante/h4_3_maladies/infection_plaie" numFmtId="0">
      <sharedItems/>
    </cacheField>
    <cacheField name="H_Sante/h4_3_maladies/maladie_peau" numFmtId="0">
      <sharedItems/>
    </cacheField>
    <cacheField name="H_Sante/h4_3_maladies/malnutrition" numFmtId="0">
      <sharedItems/>
    </cacheField>
    <cacheField name="H_Sante/h4_3_maladies/paludisme" numFmtId="0">
      <sharedItems/>
    </cacheField>
    <cacheField name="H_Sante/h4_3_maladies/toux" numFmtId="0">
      <sharedItems/>
    </cacheField>
    <cacheField name="H_Sante/h4_3_maladies/maux_tete" numFmtId="0">
      <sharedItems/>
    </cacheField>
    <cacheField name="H_Sante/h4_3_maladies/maux_ventre" numFmtId="0">
      <sharedItems/>
    </cacheField>
    <cacheField name="H_Sante/h4_3_maladies/sida" numFmtId="0">
      <sharedItems/>
    </cacheField>
    <cacheField name="H_Sante/h4_3_maladies/troubles_psychologiques" numFmtId="0">
      <sharedItems/>
    </cacheField>
    <cacheField name="H_Sante/h4_3_maladies/problem_tension" numFmtId="0">
      <sharedItems/>
    </cacheField>
    <cacheField name="H_Sante/h4_3_maladies/autre" numFmtId="0">
      <sharedItems/>
    </cacheField>
    <cacheField name="H_Sante/h4_3_maladies/aucune" numFmtId="0">
      <sharedItems/>
    </cacheField>
    <cacheField name="H_Sante/h6_autre" numFmtId="0">
      <sharedItems/>
    </cacheField>
    <cacheField name="J_SecuAlim_not" numFmtId="0">
      <sharedItems/>
    </cacheField>
    <cacheField name="J_SecuAlim/i1_source_food" numFmtId="0">
      <sharedItems/>
    </cacheField>
    <cacheField name="J_SecuAlim/i1_source_food/achat_sur_le_marche" numFmtId="0">
      <sharedItems/>
    </cacheField>
    <cacheField name="J_SecuAlim/i1_source_food/autre" numFmtId="0">
      <sharedItems/>
    </cacheField>
    <cacheField name="J_SecuAlim/i1_source_food/Don_commu_hote" numFmtId="0">
      <sharedItems/>
    </cacheField>
    <cacheField name="J_SecuAlim/i1_source_food/assis_hum_cash" numFmtId="0">
      <sharedItems/>
    </cacheField>
    <cacheField name="J_SecuAlim/i1_source_food/Emprunt" numFmtId="0">
      <sharedItems/>
    </cacheField>
    <cacheField name="J_SecuAlim/i1_source_food/Production_subsistance" numFmtId="0">
      <sharedItems/>
    </cacheField>
    <cacheField name="J_SecuAlim/i1_source_food/Troc" numFmtId="0">
      <sharedItems/>
    </cacheField>
    <cacheField name="J_SecuAlim/i1_autre" numFmtId="0">
      <sharedItems/>
    </cacheField>
    <cacheField name="J_SecuAlim/i2_idp_acces_terre" numFmtId="0">
      <sharedItems count="4">
        <s v="Oui, accès aux terres cultivables donné par les autorités / notables"/>
        <s v="Non, nous n’avons pas accès à la terre cultivable"/>
        <s v="Oui, les personnes déplacées cultivent des terres sans autorisation"/>
        <s v="Oui, c’est la terre de nos ancêtres"/>
      </sharedItems>
    </cacheField>
    <cacheField name="J_SecuAlim/i2_a_terr_tension" numFmtId="0">
      <sharedItems count="4">
        <s v="-"/>
        <s v="Non"/>
        <s v="Ne sait pas"/>
        <s v="Oui"/>
      </sharedItems>
    </cacheField>
    <cacheField name="J_SecuAlim/i3_acces_marche" numFmtId="0">
      <sharedItems count="2">
        <s v="Oui"/>
        <s v="Non"/>
      </sharedItems>
    </cacheField>
    <cacheField name="J_SecuAlim/i4_marche_dispo/i4a_nom_marche" numFmtId="0">
      <sharedItems/>
    </cacheField>
    <cacheField name="J_SecuAlim/i4_marche_dispo/i4b_distance_marche" numFmtId="0">
      <sharedItems count="5">
        <s v="Plus de 50 minutes"/>
        <s v="15 - 30 minutes"/>
        <s v="30 - 50 minutes"/>
        <s v="Moins de 15 minutes"/>
        <s v="-"/>
      </sharedItems>
    </cacheField>
    <cacheField name="J_SecuAlim/i4_marche_dispo/i4c_biens_1e_necessite" numFmtId="0">
      <sharedItems count="4">
        <s v="Non, insuffisant"/>
        <s v="Moyen"/>
        <s v="Oui, marché très bien fourni"/>
        <s v="-"/>
      </sharedItems>
    </cacheField>
    <cacheField name="J_Com_not" numFmtId="0">
      <sharedItems/>
    </cacheField>
    <cacheField name="J_Communication/j1_reseau_tel" numFmtId="0">
      <sharedItems/>
    </cacheField>
    <cacheField name="J_Communication/j2_nom_reseau" numFmtId="0">
      <sharedItems/>
    </cacheField>
    <cacheField name="J_Communication/j2_nom_reseau/airtel" numFmtId="0">
      <sharedItems/>
    </cacheField>
    <cacheField name="J_Communication/j2_nom_reseau/autre" numFmtId="0">
      <sharedItems/>
    </cacheField>
    <cacheField name="J_Communication/j2_nom_reseau/tigo" numFmtId="0">
      <sharedItems/>
    </cacheField>
    <cacheField name="J_Communication/j1_reseau_tel_O" numFmtId="0">
      <sharedItems/>
    </cacheField>
    <cacheField name="K_info_cle" numFmtId="0">
      <sharedItems/>
    </cacheField>
    <cacheField name="K_infrmateur_cle/k1_info" numFmtId="0">
      <sharedItems containsMixedTypes="1" containsNumber="1" containsInteger="1" minValue="1" maxValue="8"/>
    </cacheField>
    <cacheField name="K_infrmateur_cle/k2_CONTACTS_INFORMATEURS_CLES_repeat_count" numFmtId="0">
      <sharedItems/>
    </cacheField>
    <cacheField name="comment_last" numFmtId="0">
      <sharedItems longText="1"/>
    </cacheField>
    <cacheField name="photo" numFmtId="0">
      <sharedItems/>
    </cacheField>
    <cacheField name="photo_site" numFmtId="0">
      <sharedItems/>
    </cacheField>
    <cacheField name="calculateur_demo" numFmtId="0">
      <sharedItems/>
    </cacheField>
    <cacheField name="nb_menage" numFmtId="0">
      <sharedItems containsMixedTypes="1" containsNumber="1" containsInteger="1" minValue="1" maxValue="20"/>
    </cacheField>
    <cacheField name="demographic_calculator_count" numFmtId="0">
      <sharedItems containsMixedTypes="1" containsNumber="1" containsInteger="1" minValue="1" maxValue="20"/>
    </cacheField>
    <cacheField name="meta/instanceID" numFmtId="0">
      <sharedItems/>
    </cacheField>
    <cacheField name="_id" numFmtId="0">
      <sharedItems containsSemiMixedTypes="0" containsString="0" containsNumber="1" containsInteger="1" minValue="130302" maxValue="498597"/>
    </cacheField>
    <cacheField name="_uuid" numFmtId="0">
      <sharedItems/>
    </cacheField>
    <cacheField name="_submission_time" numFmtId="0">
      <sharedItems/>
    </cacheField>
    <cacheField name="_index" numFmtId="0">
      <sharedItems containsSemiMixedTypes="0" containsString="0" containsNumber="1" containsInteger="1" minValue="1" maxValue="286"/>
    </cacheField>
    <cacheField name="_parent_table_name" numFmtId="0">
      <sharedItems/>
    </cacheField>
    <cacheField name="_parent_index" numFmtId="0">
      <sharedItems containsSemiMixedTypes="0" containsString="0" containsNumber="1" containsInteger="1" minValue="-1" maxValue="-1"/>
    </cacheField>
    <cacheField name="_tags" numFmtId="0">
      <sharedItems/>
    </cacheField>
    <cacheField name="_notes" numFmtId="0">
      <sharedItems/>
    </cacheField>
    <cacheField name="parent_index" numFmtId="3">
      <sharedItems containsMixedTypes="1" containsNumber="1" containsInteger="1" minValue="1" maxValue="286"/>
    </cacheField>
    <cacheField name="demographic_calculator/male_less_than_2" numFmtId="3">
      <sharedItems containsSemiMixedTypes="0" containsString="0" containsNumber="1" containsInteger="1" minValue="0" maxValue="18"/>
    </cacheField>
    <cacheField name="demographic_calculator/female_less_than_2" numFmtId="3">
      <sharedItems containsSemiMixedTypes="0" containsString="0" containsNumber="1" containsInteger="1" minValue="0" maxValue="18"/>
    </cacheField>
    <cacheField name="demographic_calculator/male_3_to_5" numFmtId="3">
      <sharedItems containsSemiMixedTypes="0" containsString="0" containsNumber="1" containsInteger="1" minValue="0" maxValue="29"/>
    </cacheField>
    <cacheField name="demographic_calculator/female_3_to_5" numFmtId="3">
      <sharedItems containsSemiMixedTypes="0" containsString="0" containsNumber="1" containsInteger="1" minValue="0" maxValue="28"/>
    </cacheField>
    <cacheField name="demographic_calculator/male_6_to_11" numFmtId="3">
      <sharedItems containsSemiMixedTypes="0" containsString="0" containsNumber="1" containsInteger="1" minValue="0" maxValue="98"/>
    </cacheField>
    <cacheField name="demographic_calculator/female_6_to_11" numFmtId="3">
      <sharedItems containsSemiMixedTypes="0" containsString="0" containsNumber="1" containsInteger="1" minValue="0" maxValue="106"/>
    </cacheField>
    <cacheField name="demographic_calculator/male_12_to_17" numFmtId="3">
      <sharedItems containsSemiMixedTypes="0" containsString="0" containsNumber="1" containsInteger="1" minValue="0" maxValue="27"/>
    </cacheField>
    <cacheField name="demographic_calculator/female_12_to_17" numFmtId="3">
      <sharedItems containsSemiMixedTypes="0" containsString="0" containsNumber="1" containsInteger="1" minValue="0" maxValue="24"/>
    </cacheField>
    <cacheField name="demographic_calculator/male_18_to_59" numFmtId="3">
      <sharedItems containsSemiMixedTypes="0" containsString="0" containsNumber="1" containsInteger="1" minValue="0" maxValue="43"/>
    </cacheField>
    <cacheField name="demographic_calculator/female_18_to_59" numFmtId="3">
      <sharedItems containsSemiMixedTypes="0" containsString="0" containsNumber="1" containsInteger="1" minValue="0" maxValue="42"/>
    </cacheField>
    <cacheField name="demographic_calculator/male_60_above" numFmtId="3">
      <sharedItems containsSemiMixedTypes="0" containsString="0" containsNumber="1" containsInteger="1" minValue="0" maxValue="13"/>
    </cacheField>
    <cacheField name="demographic_calculator/female_60_above" numFmtId="3">
      <sharedItems containsSemiMixedTypes="0" containsString="0" containsNumber="1" containsInteger="1" minValue="0" maxValue="13"/>
    </cacheField>
    <cacheField name="demographic_calculator/total" numFmtId="3">
      <sharedItems containsSemiMixedTypes="0" containsString="0" containsNumber="1" containsInteger="1" minValue="0" maxValue="225"/>
    </cacheField>
    <cacheField name="Maladie_1" numFmtId="0">
      <sharedItems/>
    </cacheField>
    <cacheField name="Maladie_2" numFmtId="0">
      <sharedItems/>
    </cacheField>
    <cacheField name="Maladie_3" numFmtId="0">
      <sharedItems/>
    </cacheField>
    <cacheField name="Meme Region (IDP)" numFmtId="0">
      <sharedItems count="2">
        <b v="1"/>
        <b v="0"/>
      </sharedItems>
    </cacheField>
    <cacheField name="Meme Departement (IDP)" numFmtId="0">
      <sharedItems count="2">
        <b v="1"/>
        <b v="0"/>
      </sharedItems>
    </cacheField>
    <cacheField name="Meme Sous-Prefecture (IDP)" numFmtId="0">
      <sharedItems count="2">
        <b v="0"/>
        <b v="1"/>
      </sharedItems>
    </cacheField>
    <cacheField name="SSID" numFmtId="0">
      <sharedItems/>
    </cacheField>
    <cacheField name="idp_group1/c1i_date_arrivee2" numFmtId="0" databaseField="0">
      <fieldGroup base="47">
        <discretePr count="29">
          <x v="1"/>
          <x v="4"/>
          <x v="0"/>
          <x v="2"/>
          <x v="2"/>
          <x v="2"/>
          <x v="1"/>
          <x v="2"/>
          <x v="3"/>
          <x v="2"/>
          <x v="1"/>
          <x v="3"/>
          <x v="4"/>
          <x v="4"/>
          <x v="3"/>
          <x v="2"/>
          <x v="4"/>
          <x v="3"/>
          <x v="3"/>
          <x v="3"/>
          <x v="2"/>
          <x v="4"/>
          <x v="1"/>
          <x v="3"/>
          <x v="2"/>
          <x v="2"/>
          <x v="4"/>
          <x v="1"/>
          <x v="4"/>
        </discretePr>
        <groupItems count="5">
          <s v="-"/>
          <s v="Group1"/>
          <s v="Group2"/>
          <s v="Group3"/>
          <s v="Group4"/>
        </groupItems>
      </fieldGroup>
    </cacheField>
    <cacheField name="note_c2_ret/C2i_date_retour2" numFmtId="0" databaseField="0">
      <fieldGroup base="61">
        <discretePr count="23">
          <x v="5"/>
          <x v="0"/>
          <x v="2"/>
          <x v="2"/>
          <x v="5"/>
          <x v="2"/>
          <x v="3"/>
          <x v="2"/>
          <x v="3"/>
          <x v="4"/>
          <x v="4"/>
          <x v="2"/>
          <x v="4"/>
          <x v="3"/>
          <x v="5"/>
          <x v="2"/>
          <x v="3"/>
          <x v="3"/>
          <x v="2"/>
          <x v="1"/>
          <x v="5"/>
          <x v="4"/>
          <x v="4"/>
        </discretePr>
        <groupItems count="6">
          <s v="-"/>
          <d v="2014-09-01T00:00:00"/>
          <s v="Group1"/>
          <s v="Group2"/>
          <s v="Group3"/>
          <s v="Group4"/>
        </groupItems>
      </fieldGroup>
    </cacheField>
    <cacheField name="note_c3_tcn/C3i_date_arrivee2" numFmtId="0" databaseField="0">
      <fieldGroup base="75">
        <discretePr count="8">
          <x v="0"/>
          <x v="3"/>
          <x v="1"/>
          <x v="3"/>
          <x v="2"/>
          <x v="3"/>
          <x v="3"/>
          <x v="3"/>
        </discretePr>
        <groupItems count="4">
          <s v="-"/>
          <d v="2016-01-01T00:00:00"/>
          <d v="2014-09-01T00:00:00"/>
          <s v="Group1"/>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061">
  <r>
    <x v="0"/>
    <n v="0"/>
    <n v="0"/>
    <n v="1"/>
    <n v="0"/>
    <n v="3"/>
    <n v="0"/>
    <n v="1"/>
    <n v="0"/>
    <n v="1"/>
    <n v="2"/>
    <n v="0"/>
    <n v="0"/>
    <n v="6"/>
    <n v="2"/>
    <n v="8"/>
    <n v="1"/>
    <s v="ES_R3"/>
    <n v="1"/>
    <n v="5"/>
  </r>
  <r>
    <x v="0"/>
    <n v="0"/>
    <n v="0"/>
    <n v="1"/>
    <n v="0"/>
    <n v="1"/>
    <n v="1"/>
    <n v="2"/>
    <n v="0"/>
    <n v="1"/>
    <n v="1"/>
    <n v="0"/>
    <n v="0"/>
    <n v="5"/>
    <n v="2"/>
    <n v="7"/>
    <n v="2"/>
    <s v="ES_R3"/>
    <n v="1"/>
    <n v="5"/>
  </r>
  <r>
    <x v="0"/>
    <n v="0"/>
    <n v="0"/>
    <n v="1"/>
    <n v="0"/>
    <n v="1"/>
    <n v="0"/>
    <n v="1"/>
    <n v="2"/>
    <n v="1"/>
    <n v="1"/>
    <n v="1"/>
    <n v="0"/>
    <n v="5"/>
    <n v="3"/>
    <n v="8"/>
    <n v="3"/>
    <s v="ES_R3"/>
    <n v="1"/>
    <n v="5"/>
  </r>
  <r>
    <x v="0"/>
    <n v="0"/>
    <n v="0"/>
    <n v="1"/>
    <n v="1"/>
    <n v="1"/>
    <n v="1"/>
    <n v="0"/>
    <n v="0"/>
    <n v="1"/>
    <n v="1"/>
    <n v="0"/>
    <n v="0"/>
    <n v="3"/>
    <n v="3"/>
    <n v="6"/>
    <n v="4"/>
    <s v="ES_R3"/>
    <n v="1"/>
    <n v="4"/>
  </r>
  <r>
    <x v="0"/>
    <n v="1"/>
    <n v="0"/>
    <n v="0"/>
    <n v="4"/>
    <n v="3"/>
    <n v="1"/>
    <n v="1"/>
    <n v="2"/>
    <n v="2"/>
    <n v="3"/>
    <n v="1"/>
    <n v="0"/>
    <n v="8"/>
    <n v="10"/>
    <n v="18"/>
    <n v="5"/>
    <s v="ES_R3"/>
    <n v="1"/>
    <n v="12"/>
  </r>
  <r>
    <x v="0"/>
    <n v="1"/>
    <n v="0"/>
    <n v="0"/>
    <n v="1"/>
    <n v="2"/>
    <n v="1"/>
    <n v="2"/>
    <n v="1"/>
    <n v="1"/>
    <n v="1"/>
    <n v="0"/>
    <n v="1"/>
    <n v="6"/>
    <n v="5"/>
    <n v="11"/>
    <n v="6"/>
    <s v="ES_R3"/>
    <n v="1"/>
    <n v="8"/>
  </r>
  <r>
    <x v="0"/>
    <n v="0"/>
    <n v="0"/>
    <n v="1"/>
    <n v="0"/>
    <n v="1"/>
    <n v="2"/>
    <n v="2"/>
    <n v="1"/>
    <n v="1"/>
    <n v="1"/>
    <n v="1"/>
    <n v="0"/>
    <n v="6"/>
    <n v="4"/>
    <n v="10"/>
    <n v="7"/>
    <s v="ES_R3"/>
    <n v="1"/>
    <n v="7"/>
  </r>
  <r>
    <x v="0"/>
    <n v="0"/>
    <n v="1"/>
    <n v="1"/>
    <n v="1"/>
    <n v="0"/>
    <n v="1"/>
    <n v="1"/>
    <n v="2"/>
    <n v="1"/>
    <n v="1"/>
    <n v="0"/>
    <n v="0"/>
    <n v="3"/>
    <n v="6"/>
    <n v="9"/>
    <n v="8"/>
    <s v="ES_R3"/>
    <n v="1"/>
    <n v="7"/>
  </r>
  <r>
    <x v="0"/>
    <n v="1"/>
    <n v="0"/>
    <n v="1"/>
    <n v="1"/>
    <n v="0"/>
    <n v="1"/>
    <n v="0"/>
    <n v="0"/>
    <n v="1"/>
    <n v="1"/>
    <n v="0"/>
    <n v="0"/>
    <n v="3"/>
    <n v="3"/>
    <n v="6"/>
    <n v="9"/>
    <s v="ES_R3"/>
    <n v="1"/>
    <n v="4"/>
  </r>
  <r>
    <x v="0"/>
    <n v="0"/>
    <n v="1"/>
    <n v="2"/>
    <n v="0"/>
    <n v="1"/>
    <n v="0"/>
    <n v="0"/>
    <n v="0"/>
    <n v="1"/>
    <n v="1"/>
    <n v="0"/>
    <n v="0"/>
    <n v="4"/>
    <n v="2"/>
    <n v="6"/>
    <n v="10"/>
    <s v="ES_R3"/>
    <n v="1"/>
    <n v="4"/>
  </r>
  <r>
    <x v="0"/>
    <n v="0"/>
    <n v="1"/>
    <n v="1"/>
    <n v="1"/>
    <n v="2"/>
    <n v="1"/>
    <n v="0"/>
    <n v="0"/>
    <n v="1"/>
    <n v="1"/>
    <n v="0"/>
    <n v="0"/>
    <n v="4"/>
    <n v="4"/>
    <n v="8"/>
    <n v="11"/>
    <s v="ES_R3"/>
    <n v="1"/>
    <n v="6"/>
  </r>
  <r>
    <x v="0"/>
    <n v="0"/>
    <n v="1"/>
    <n v="0"/>
    <n v="1"/>
    <n v="2"/>
    <n v="0"/>
    <n v="1"/>
    <n v="1"/>
    <n v="1"/>
    <n v="1"/>
    <n v="0"/>
    <n v="0"/>
    <n v="4"/>
    <n v="4"/>
    <n v="8"/>
    <n v="12"/>
    <s v="ES_R3"/>
    <n v="1"/>
    <n v="6"/>
  </r>
  <r>
    <x v="0"/>
    <n v="1"/>
    <n v="0"/>
    <n v="1"/>
    <n v="1"/>
    <n v="2"/>
    <n v="1"/>
    <n v="0"/>
    <n v="0"/>
    <n v="1"/>
    <n v="1"/>
    <n v="0"/>
    <n v="0"/>
    <n v="5"/>
    <n v="3"/>
    <n v="8"/>
    <n v="13"/>
    <s v="ES_R3"/>
    <n v="1"/>
    <n v="6"/>
  </r>
  <r>
    <x v="0"/>
    <n v="1"/>
    <n v="0"/>
    <n v="0"/>
    <n v="0"/>
    <n v="1"/>
    <n v="1"/>
    <n v="2"/>
    <n v="0"/>
    <n v="1"/>
    <n v="1"/>
    <n v="0"/>
    <n v="0"/>
    <n v="5"/>
    <n v="2"/>
    <n v="7"/>
    <n v="14"/>
    <s v="ES_R3"/>
    <n v="1"/>
    <n v="5"/>
  </r>
  <r>
    <x v="1"/>
    <n v="0"/>
    <n v="1"/>
    <n v="1"/>
    <n v="0"/>
    <n v="0"/>
    <n v="0"/>
    <n v="0"/>
    <n v="0"/>
    <n v="1"/>
    <n v="1"/>
    <n v="0"/>
    <n v="0"/>
    <n v="2"/>
    <n v="2"/>
    <n v="4"/>
    <n v="15"/>
    <s v="ES_R3"/>
    <n v="1"/>
    <n v="2"/>
  </r>
  <r>
    <x v="0"/>
    <n v="1"/>
    <n v="0"/>
    <n v="0"/>
    <n v="1"/>
    <n v="0"/>
    <n v="1"/>
    <n v="0"/>
    <n v="0"/>
    <n v="1"/>
    <n v="1"/>
    <n v="0"/>
    <n v="0"/>
    <n v="2"/>
    <n v="3"/>
    <n v="5"/>
    <n v="16"/>
    <s v="ES_R3"/>
    <n v="1"/>
    <n v="3"/>
  </r>
  <r>
    <x v="0"/>
    <n v="0"/>
    <n v="0"/>
    <n v="1"/>
    <n v="0"/>
    <n v="1"/>
    <n v="1"/>
    <n v="0"/>
    <n v="1"/>
    <n v="1"/>
    <n v="1"/>
    <n v="0"/>
    <n v="0"/>
    <n v="3"/>
    <n v="3"/>
    <n v="6"/>
    <n v="17"/>
    <s v="ES_R3"/>
    <n v="1"/>
    <n v="4"/>
  </r>
  <r>
    <x v="0"/>
    <n v="0"/>
    <n v="1"/>
    <n v="0"/>
    <n v="1"/>
    <n v="1"/>
    <n v="1"/>
    <n v="0"/>
    <n v="1"/>
    <n v="1"/>
    <n v="1"/>
    <n v="0"/>
    <n v="0"/>
    <n v="2"/>
    <n v="5"/>
    <n v="7"/>
    <n v="18"/>
    <s v="ES_R3"/>
    <n v="1"/>
    <n v="5"/>
  </r>
  <r>
    <x v="1"/>
    <n v="0"/>
    <n v="0"/>
    <n v="0"/>
    <n v="0"/>
    <n v="0"/>
    <n v="0"/>
    <n v="0"/>
    <n v="0"/>
    <n v="1"/>
    <n v="0"/>
    <n v="0"/>
    <n v="0"/>
    <n v="1"/>
    <n v="0"/>
    <n v="1"/>
    <n v="19"/>
    <s v="ES_R3"/>
    <n v="1"/>
    <n v="0"/>
  </r>
  <r>
    <x v="1"/>
    <n v="0"/>
    <n v="0"/>
    <n v="0"/>
    <n v="0"/>
    <n v="0"/>
    <n v="0"/>
    <n v="0"/>
    <n v="0"/>
    <n v="1"/>
    <n v="0"/>
    <n v="0"/>
    <n v="0"/>
    <n v="1"/>
    <n v="0"/>
    <n v="1"/>
    <n v="20"/>
    <s v="ES_R3"/>
    <n v="1"/>
    <n v="0"/>
  </r>
  <r>
    <x v="0"/>
    <n v="0"/>
    <n v="0"/>
    <n v="0"/>
    <n v="1"/>
    <n v="1"/>
    <n v="0"/>
    <n v="0"/>
    <n v="0"/>
    <n v="1"/>
    <n v="1"/>
    <n v="0"/>
    <n v="0"/>
    <n v="2"/>
    <n v="2"/>
    <n v="4"/>
    <n v="21"/>
    <s v="ES_R3"/>
    <n v="2"/>
    <n v="2"/>
  </r>
  <r>
    <x v="0"/>
    <n v="1"/>
    <n v="1"/>
    <n v="1"/>
    <n v="0"/>
    <n v="0"/>
    <n v="0"/>
    <n v="0"/>
    <n v="0"/>
    <n v="1"/>
    <n v="2"/>
    <n v="0"/>
    <n v="0"/>
    <n v="3"/>
    <n v="3"/>
    <n v="6"/>
    <n v="22"/>
    <s v="ES_R3"/>
    <n v="2"/>
    <n v="3"/>
  </r>
  <r>
    <x v="0"/>
    <n v="0"/>
    <n v="1"/>
    <n v="0"/>
    <n v="2"/>
    <n v="0"/>
    <n v="2"/>
    <n v="4"/>
    <n v="0"/>
    <n v="1"/>
    <n v="3"/>
    <n v="0"/>
    <n v="0"/>
    <n v="5"/>
    <n v="8"/>
    <n v="13"/>
    <n v="23"/>
    <s v="ES_R3"/>
    <n v="2"/>
    <n v="9"/>
  </r>
  <r>
    <x v="0"/>
    <n v="0"/>
    <n v="1"/>
    <n v="3"/>
    <n v="0"/>
    <n v="5"/>
    <n v="2"/>
    <n v="2"/>
    <n v="1"/>
    <n v="1"/>
    <n v="2"/>
    <n v="0"/>
    <n v="0"/>
    <n v="11"/>
    <n v="6"/>
    <n v="17"/>
    <n v="24"/>
    <s v="ES_R3"/>
    <n v="2"/>
    <n v="14"/>
  </r>
  <r>
    <x v="0"/>
    <n v="1"/>
    <n v="0"/>
    <n v="1"/>
    <n v="2"/>
    <n v="2"/>
    <n v="2"/>
    <n v="0"/>
    <n v="1"/>
    <n v="1"/>
    <n v="2"/>
    <n v="0"/>
    <n v="0"/>
    <n v="5"/>
    <n v="7"/>
    <n v="12"/>
    <n v="25"/>
    <s v="ES_R3"/>
    <n v="2"/>
    <n v="9"/>
  </r>
  <r>
    <x v="0"/>
    <n v="0"/>
    <n v="0"/>
    <n v="1"/>
    <n v="0"/>
    <n v="1"/>
    <n v="1"/>
    <n v="5"/>
    <n v="0"/>
    <n v="1"/>
    <n v="1"/>
    <n v="0"/>
    <n v="0"/>
    <n v="8"/>
    <n v="2"/>
    <n v="10"/>
    <n v="26"/>
    <s v="ES_R3"/>
    <n v="2"/>
    <n v="8"/>
  </r>
  <r>
    <x v="0"/>
    <n v="1"/>
    <n v="1"/>
    <n v="1"/>
    <n v="2"/>
    <n v="3"/>
    <n v="1"/>
    <n v="2"/>
    <n v="2"/>
    <n v="1"/>
    <n v="2"/>
    <n v="0"/>
    <n v="0"/>
    <n v="8"/>
    <n v="8"/>
    <n v="16"/>
    <n v="27"/>
    <s v="ES_R3"/>
    <n v="2"/>
    <n v="13"/>
  </r>
  <r>
    <x v="0"/>
    <n v="0"/>
    <n v="2"/>
    <n v="0"/>
    <n v="0"/>
    <n v="1"/>
    <n v="5"/>
    <n v="0"/>
    <n v="0"/>
    <n v="1"/>
    <n v="2"/>
    <n v="0"/>
    <n v="0"/>
    <n v="2"/>
    <n v="9"/>
    <n v="11"/>
    <n v="28"/>
    <s v="ES_R3"/>
    <n v="2"/>
    <n v="8"/>
  </r>
  <r>
    <x v="0"/>
    <n v="1"/>
    <n v="0"/>
    <n v="0"/>
    <n v="1"/>
    <n v="0"/>
    <n v="1"/>
    <n v="0"/>
    <n v="0"/>
    <n v="0"/>
    <n v="1"/>
    <n v="1"/>
    <n v="1"/>
    <n v="2"/>
    <n v="4"/>
    <n v="6"/>
    <n v="29"/>
    <s v="ES_R3"/>
    <n v="2"/>
    <n v="3"/>
  </r>
  <r>
    <x v="0"/>
    <n v="1"/>
    <n v="1"/>
    <n v="1"/>
    <n v="1"/>
    <n v="0"/>
    <n v="0"/>
    <n v="0"/>
    <n v="0"/>
    <n v="1"/>
    <n v="1"/>
    <n v="0"/>
    <n v="0"/>
    <n v="3"/>
    <n v="3"/>
    <n v="6"/>
    <n v="30"/>
    <s v="ES_R3"/>
    <n v="2"/>
    <n v="4"/>
  </r>
  <r>
    <x v="0"/>
    <n v="1"/>
    <n v="0"/>
    <n v="1"/>
    <n v="1"/>
    <n v="1"/>
    <n v="1"/>
    <n v="0"/>
    <n v="0"/>
    <n v="1"/>
    <n v="1"/>
    <n v="0"/>
    <n v="0"/>
    <n v="4"/>
    <n v="3"/>
    <n v="7"/>
    <n v="31"/>
    <s v="ES_R3"/>
    <n v="2"/>
    <n v="5"/>
  </r>
  <r>
    <x v="0"/>
    <n v="1"/>
    <n v="0"/>
    <n v="1"/>
    <n v="0"/>
    <n v="0"/>
    <n v="0"/>
    <n v="0"/>
    <n v="2"/>
    <n v="1"/>
    <n v="1"/>
    <n v="0"/>
    <n v="0"/>
    <n v="3"/>
    <n v="3"/>
    <n v="6"/>
    <n v="32"/>
    <s v="ES_R3"/>
    <n v="2"/>
    <n v="4"/>
  </r>
  <r>
    <x v="0"/>
    <n v="0"/>
    <n v="0"/>
    <n v="1"/>
    <n v="1"/>
    <n v="1"/>
    <n v="1"/>
    <n v="0"/>
    <n v="0"/>
    <n v="1"/>
    <n v="1"/>
    <n v="0"/>
    <n v="0"/>
    <n v="3"/>
    <n v="3"/>
    <n v="6"/>
    <n v="33"/>
    <s v="ES_R3"/>
    <n v="2"/>
    <n v="4"/>
  </r>
  <r>
    <x v="0"/>
    <n v="0"/>
    <n v="1"/>
    <n v="1"/>
    <n v="1"/>
    <n v="1"/>
    <n v="1"/>
    <n v="1"/>
    <n v="1"/>
    <n v="1"/>
    <n v="1"/>
    <n v="0"/>
    <n v="0"/>
    <n v="4"/>
    <n v="5"/>
    <n v="9"/>
    <n v="34"/>
    <s v="ES_R3"/>
    <n v="2"/>
    <n v="7"/>
  </r>
  <r>
    <x v="0"/>
    <n v="1"/>
    <n v="0"/>
    <n v="0"/>
    <n v="1"/>
    <n v="1"/>
    <n v="0"/>
    <n v="0"/>
    <n v="0"/>
    <n v="1"/>
    <n v="1"/>
    <n v="0"/>
    <n v="0"/>
    <n v="3"/>
    <n v="2"/>
    <n v="5"/>
    <n v="35"/>
    <s v="ES_R3"/>
    <n v="2"/>
    <n v="3"/>
  </r>
  <r>
    <x v="0"/>
    <n v="1"/>
    <n v="0"/>
    <n v="0"/>
    <n v="1"/>
    <n v="1"/>
    <n v="1"/>
    <n v="0"/>
    <n v="0"/>
    <n v="1"/>
    <n v="1"/>
    <n v="0"/>
    <n v="0"/>
    <n v="3"/>
    <n v="3"/>
    <n v="6"/>
    <n v="36"/>
    <s v="ES_R3"/>
    <n v="2"/>
    <n v="4"/>
  </r>
  <r>
    <x v="0"/>
    <n v="0"/>
    <n v="0"/>
    <n v="0"/>
    <n v="1"/>
    <n v="1"/>
    <n v="2"/>
    <n v="1"/>
    <n v="1"/>
    <n v="1"/>
    <n v="1"/>
    <n v="0"/>
    <n v="0"/>
    <n v="3"/>
    <n v="5"/>
    <n v="8"/>
    <n v="37"/>
    <s v="ES_R3"/>
    <n v="2"/>
    <n v="6"/>
  </r>
  <r>
    <x v="0"/>
    <n v="0"/>
    <n v="1"/>
    <n v="0"/>
    <n v="1"/>
    <n v="1"/>
    <n v="1"/>
    <n v="1"/>
    <n v="0"/>
    <n v="1"/>
    <n v="1"/>
    <n v="0"/>
    <n v="0"/>
    <n v="3"/>
    <n v="4"/>
    <n v="7"/>
    <n v="38"/>
    <s v="ES_R3"/>
    <n v="2"/>
    <n v="5"/>
  </r>
  <r>
    <x v="0"/>
    <n v="0"/>
    <n v="0"/>
    <n v="0"/>
    <n v="1"/>
    <n v="0"/>
    <n v="1"/>
    <n v="1"/>
    <n v="1"/>
    <n v="1"/>
    <n v="1"/>
    <n v="0"/>
    <n v="1"/>
    <n v="2"/>
    <n v="5"/>
    <n v="7"/>
    <n v="39"/>
    <s v="ES_R3"/>
    <n v="2"/>
    <n v="4"/>
  </r>
  <r>
    <x v="0"/>
    <n v="1"/>
    <n v="0"/>
    <n v="1"/>
    <n v="0"/>
    <n v="0"/>
    <n v="1"/>
    <n v="1"/>
    <n v="2"/>
    <n v="1"/>
    <n v="1"/>
    <n v="0"/>
    <n v="0"/>
    <n v="4"/>
    <n v="4"/>
    <n v="8"/>
    <n v="40"/>
    <s v="ES_R3"/>
    <n v="2"/>
    <n v="6"/>
  </r>
  <r>
    <x v="0"/>
    <n v="0"/>
    <n v="2"/>
    <n v="1"/>
    <n v="0"/>
    <n v="0"/>
    <n v="0"/>
    <n v="0"/>
    <n v="0"/>
    <n v="1"/>
    <n v="1"/>
    <n v="0"/>
    <n v="0"/>
    <n v="2"/>
    <n v="3"/>
    <n v="5"/>
    <n v="41"/>
    <s v="ES_R3"/>
    <n v="3"/>
    <n v="3"/>
  </r>
  <r>
    <x v="0"/>
    <n v="1"/>
    <n v="1"/>
    <n v="1"/>
    <n v="0"/>
    <n v="0"/>
    <n v="0"/>
    <n v="0"/>
    <n v="0"/>
    <n v="0"/>
    <n v="1"/>
    <n v="0"/>
    <n v="0"/>
    <n v="2"/>
    <n v="2"/>
    <n v="4"/>
    <n v="42"/>
    <s v="ES_R3"/>
    <n v="3"/>
    <n v="3"/>
  </r>
  <r>
    <x v="0"/>
    <n v="0"/>
    <n v="0"/>
    <n v="0"/>
    <n v="0"/>
    <n v="1"/>
    <n v="1"/>
    <n v="1"/>
    <n v="1"/>
    <n v="1"/>
    <n v="1"/>
    <n v="0"/>
    <n v="0"/>
    <n v="3"/>
    <n v="3"/>
    <n v="6"/>
    <n v="43"/>
    <s v="ES_R3"/>
    <n v="3"/>
    <n v="4"/>
  </r>
  <r>
    <x v="0"/>
    <n v="0"/>
    <n v="0"/>
    <n v="0"/>
    <n v="0"/>
    <n v="2"/>
    <n v="1"/>
    <n v="2"/>
    <n v="2"/>
    <n v="1"/>
    <n v="1"/>
    <n v="0"/>
    <n v="0"/>
    <n v="5"/>
    <n v="4"/>
    <n v="9"/>
    <n v="44"/>
    <s v="ES_R3"/>
    <n v="3"/>
    <n v="7"/>
  </r>
  <r>
    <x v="0"/>
    <n v="1"/>
    <n v="0"/>
    <n v="0"/>
    <n v="0"/>
    <n v="0"/>
    <n v="0"/>
    <n v="0"/>
    <n v="0"/>
    <n v="1"/>
    <n v="1"/>
    <n v="0"/>
    <n v="0"/>
    <n v="2"/>
    <n v="1"/>
    <n v="3"/>
    <n v="45"/>
    <s v="ES_R3"/>
    <n v="3"/>
    <n v="1"/>
  </r>
  <r>
    <x v="0"/>
    <n v="0"/>
    <n v="1"/>
    <n v="1"/>
    <n v="0"/>
    <n v="0"/>
    <n v="2"/>
    <n v="2"/>
    <n v="0"/>
    <n v="0"/>
    <n v="1"/>
    <n v="0"/>
    <n v="0"/>
    <n v="3"/>
    <n v="4"/>
    <n v="7"/>
    <n v="46"/>
    <s v="ES_R3"/>
    <n v="3"/>
    <n v="6"/>
  </r>
  <r>
    <x v="0"/>
    <n v="0"/>
    <n v="0"/>
    <n v="1"/>
    <n v="1"/>
    <n v="1"/>
    <n v="1"/>
    <n v="1"/>
    <n v="0"/>
    <n v="1"/>
    <n v="1"/>
    <n v="0"/>
    <n v="0"/>
    <n v="4"/>
    <n v="3"/>
    <n v="7"/>
    <n v="47"/>
    <s v="ES_R3"/>
    <n v="3"/>
    <n v="5"/>
  </r>
  <r>
    <x v="0"/>
    <n v="0"/>
    <n v="0"/>
    <n v="0"/>
    <n v="0"/>
    <n v="0"/>
    <n v="1"/>
    <n v="1"/>
    <n v="10"/>
    <n v="0"/>
    <n v="0"/>
    <n v="0"/>
    <n v="1"/>
    <n v="1"/>
    <n v="12"/>
    <n v="13"/>
    <n v="48"/>
    <s v="ES_R3"/>
    <n v="3"/>
    <n v="12"/>
  </r>
  <r>
    <x v="0"/>
    <n v="0"/>
    <n v="0"/>
    <n v="0"/>
    <n v="0"/>
    <n v="1"/>
    <n v="1"/>
    <n v="1"/>
    <n v="1"/>
    <n v="0"/>
    <n v="0"/>
    <n v="0"/>
    <n v="1"/>
    <n v="2"/>
    <n v="3"/>
    <n v="5"/>
    <n v="49"/>
    <s v="ES_R3"/>
    <n v="3"/>
    <n v="4"/>
  </r>
  <r>
    <x v="0"/>
    <n v="0"/>
    <n v="1"/>
    <n v="0"/>
    <n v="1"/>
    <n v="1"/>
    <n v="2"/>
    <n v="0"/>
    <n v="0"/>
    <n v="1"/>
    <n v="1"/>
    <n v="0"/>
    <n v="0"/>
    <n v="2"/>
    <n v="5"/>
    <n v="7"/>
    <n v="50"/>
    <s v="ES_R3"/>
    <n v="3"/>
    <n v="5"/>
  </r>
  <r>
    <x v="0"/>
    <n v="1"/>
    <n v="0"/>
    <n v="0"/>
    <n v="1"/>
    <n v="1"/>
    <n v="2"/>
    <n v="2"/>
    <n v="2"/>
    <n v="1"/>
    <n v="1"/>
    <n v="0"/>
    <n v="0"/>
    <n v="5"/>
    <n v="6"/>
    <n v="11"/>
    <n v="51"/>
    <s v="ES_R3"/>
    <n v="3"/>
    <n v="9"/>
  </r>
  <r>
    <x v="0"/>
    <n v="0"/>
    <n v="0"/>
    <n v="1"/>
    <n v="0"/>
    <n v="1"/>
    <n v="1"/>
    <n v="1"/>
    <n v="1"/>
    <n v="1"/>
    <n v="1"/>
    <n v="0"/>
    <n v="0"/>
    <n v="4"/>
    <n v="3"/>
    <n v="7"/>
    <n v="52"/>
    <s v="ES_R3"/>
    <n v="3"/>
    <n v="5"/>
  </r>
  <r>
    <x v="0"/>
    <n v="1"/>
    <n v="1"/>
    <n v="0"/>
    <n v="1"/>
    <n v="0"/>
    <n v="0"/>
    <n v="0"/>
    <n v="0"/>
    <n v="1"/>
    <n v="1"/>
    <n v="0"/>
    <n v="0"/>
    <n v="2"/>
    <n v="3"/>
    <n v="5"/>
    <n v="53"/>
    <s v="ES_R3"/>
    <n v="3"/>
    <n v="3"/>
  </r>
  <r>
    <x v="0"/>
    <n v="0"/>
    <n v="0"/>
    <n v="0"/>
    <n v="1"/>
    <n v="1"/>
    <n v="1"/>
    <n v="0"/>
    <n v="1"/>
    <n v="1"/>
    <n v="1"/>
    <n v="0"/>
    <n v="0"/>
    <n v="2"/>
    <n v="4"/>
    <n v="6"/>
    <n v="54"/>
    <s v="ES_R3"/>
    <n v="3"/>
    <n v="4"/>
  </r>
  <r>
    <x v="0"/>
    <n v="0"/>
    <n v="2"/>
    <n v="1"/>
    <n v="1"/>
    <n v="1"/>
    <n v="1"/>
    <n v="0"/>
    <n v="0"/>
    <n v="1"/>
    <n v="1"/>
    <n v="0"/>
    <n v="0"/>
    <n v="3"/>
    <n v="5"/>
    <n v="8"/>
    <n v="55"/>
    <s v="ES_R3"/>
    <n v="3"/>
    <n v="6"/>
  </r>
  <r>
    <x v="0"/>
    <n v="0"/>
    <n v="0"/>
    <n v="0"/>
    <n v="1"/>
    <n v="2"/>
    <n v="1"/>
    <n v="1"/>
    <n v="0"/>
    <n v="1"/>
    <n v="1"/>
    <n v="0"/>
    <n v="0"/>
    <n v="4"/>
    <n v="3"/>
    <n v="7"/>
    <n v="56"/>
    <s v="ES_R3"/>
    <n v="3"/>
    <n v="5"/>
  </r>
  <r>
    <x v="0"/>
    <n v="0"/>
    <n v="1"/>
    <n v="0"/>
    <n v="0"/>
    <n v="0"/>
    <n v="0"/>
    <n v="0"/>
    <n v="1"/>
    <n v="1"/>
    <n v="1"/>
    <n v="0"/>
    <n v="0"/>
    <n v="1"/>
    <n v="3"/>
    <n v="4"/>
    <n v="57"/>
    <s v="ES_R3"/>
    <n v="3"/>
    <n v="2"/>
  </r>
  <r>
    <x v="0"/>
    <n v="0"/>
    <n v="0"/>
    <n v="0"/>
    <n v="0"/>
    <n v="1"/>
    <n v="1"/>
    <n v="1"/>
    <n v="0"/>
    <n v="0"/>
    <n v="1"/>
    <n v="0"/>
    <n v="0"/>
    <n v="2"/>
    <n v="2"/>
    <n v="4"/>
    <n v="58"/>
    <s v="ES_R3"/>
    <n v="3"/>
    <n v="3"/>
  </r>
  <r>
    <x v="0"/>
    <n v="1"/>
    <n v="0"/>
    <n v="0"/>
    <n v="0"/>
    <n v="2"/>
    <n v="0"/>
    <n v="1"/>
    <n v="1"/>
    <n v="1"/>
    <n v="1"/>
    <n v="0"/>
    <n v="0"/>
    <n v="5"/>
    <n v="2"/>
    <n v="7"/>
    <n v="59"/>
    <s v="ES_R3"/>
    <n v="3"/>
    <n v="5"/>
  </r>
  <r>
    <x v="0"/>
    <n v="0"/>
    <n v="0"/>
    <n v="0"/>
    <n v="0"/>
    <n v="0"/>
    <n v="0"/>
    <n v="0"/>
    <n v="1"/>
    <n v="1"/>
    <n v="0"/>
    <n v="0"/>
    <n v="1"/>
    <n v="1"/>
    <n v="2"/>
    <n v="3"/>
    <n v="60"/>
    <s v="ES_R3"/>
    <n v="3"/>
    <n v="1"/>
  </r>
  <r>
    <x v="0"/>
    <n v="1"/>
    <n v="0"/>
    <n v="1"/>
    <n v="2"/>
    <n v="2"/>
    <n v="1"/>
    <n v="2"/>
    <n v="1"/>
    <n v="2"/>
    <n v="3"/>
    <n v="1"/>
    <n v="1"/>
    <n v="9"/>
    <n v="8"/>
    <n v="17"/>
    <n v="61"/>
    <s v="ES_R3"/>
    <n v="4"/>
    <n v="10"/>
  </r>
  <r>
    <x v="0"/>
    <n v="0"/>
    <n v="0"/>
    <n v="3"/>
    <n v="2"/>
    <n v="0"/>
    <n v="3"/>
    <n v="0"/>
    <n v="0"/>
    <n v="1"/>
    <n v="1"/>
    <n v="0"/>
    <n v="0"/>
    <n v="4"/>
    <n v="6"/>
    <n v="10"/>
    <n v="62"/>
    <s v="ES_R3"/>
    <n v="4"/>
    <n v="8"/>
  </r>
  <r>
    <x v="0"/>
    <n v="1"/>
    <n v="1"/>
    <n v="4"/>
    <n v="3"/>
    <n v="5"/>
    <n v="0"/>
    <n v="2"/>
    <n v="1"/>
    <n v="1"/>
    <n v="2"/>
    <n v="0"/>
    <n v="0"/>
    <n v="13"/>
    <n v="7"/>
    <n v="20"/>
    <n v="63"/>
    <s v="ES_R3"/>
    <n v="4"/>
    <n v="17"/>
  </r>
  <r>
    <x v="0"/>
    <n v="0"/>
    <n v="1"/>
    <n v="1"/>
    <n v="0"/>
    <n v="1"/>
    <n v="3"/>
    <n v="1"/>
    <n v="0"/>
    <n v="1"/>
    <n v="2"/>
    <n v="0"/>
    <n v="0"/>
    <n v="4"/>
    <n v="6"/>
    <n v="10"/>
    <n v="64"/>
    <s v="ES_R3"/>
    <n v="4"/>
    <n v="7"/>
  </r>
  <r>
    <x v="0"/>
    <n v="1"/>
    <n v="0"/>
    <n v="0"/>
    <n v="0"/>
    <n v="0"/>
    <n v="0"/>
    <n v="0"/>
    <n v="0"/>
    <n v="1"/>
    <n v="1"/>
    <n v="0"/>
    <n v="0"/>
    <n v="2"/>
    <n v="1"/>
    <n v="3"/>
    <n v="65"/>
    <s v="ES_R3"/>
    <n v="4"/>
    <n v="1"/>
  </r>
  <r>
    <x v="0"/>
    <n v="1"/>
    <n v="0"/>
    <n v="1"/>
    <n v="0"/>
    <n v="1"/>
    <n v="1"/>
    <n v="1"/>
    <n v="0"/>
    <n v="1"/>
    <n v="2"/>
    <n v="0"/>
    <n v="0"/>
    <n v="5"/>
    <n v="3"/>
    <n v="8"/>
    <n v="66"/>
    <s v="ES_R3"/>
    <n v="4"/>
    <n v="5"/>
  </r>
  <r>
    <x v="0"/>
    <n v="0"/>
    <n v="1"/>
    <n v="2"/>
    <n v="1"/>
    <n v="1"/>
    <n v="1"/>
    <n v="0"/>
    <n v="1"/>
    <n v="1"/>
    <n v="2"/>
    <n v="0"/>
    <n v="0"/>
    <n v="4"/>
    <n v="6"/>
    <n v="10"/>
    <n v="67"/>
    <s v="ES_R3"/>
    <n v="4"/>
    <n v="7"/>
  </r>
  <r>
    <x v="0"/>
    <n v="0"/>
    <n v="1"/>
    <n v="1"/>
    <n v="0"/>
    <n v="1"/>
    <n v="1"/>
    <n v="0"/>
    <n v="0"/>
    <n v="1"/>
    <n v="1"/>
    <n v="0"/>
    <n v="0"/>
    <n v="3"/>
    <n v="3"/>
    <n v="6"/>
    <n v="68"/>
    <s v="ES_R3"/>
    <n v="4"/>
    <n v="4"/>
  </r>
  <r>
    <x v="0"/>
    <n v="1"/>
    <n v="1"/>
    <n v="0"/>
    <n v="1"/>
    <n v="1"/>
    <n v="2"/>
    <n v="1"/>
    <n v="1"/>
    <n v="1"/>
    <n v="2"/>
    <n v="1"/>
    <n v="0"/>
    <n v="5"/>
    <n v="7"/>
    <n v="12"/>
    <n v="69"/>
    <s v="ES_R3"/>
    <n v="4"/>
    <n v="8"/>
  </r>
  <r>
    <x v="0"/>
    <n v="0"/>
    <n v="0"/>
    <n v="0"/>
    <n v="0"/>
    <n v="2"/>
    <n v="1"/>
    <n v="0"/>
    <n v="1"/>
    <n v="0"/>
    <n v="3"/>
    <n v="1"/>
    <n v="0"/>
    <n v="3"/>
    <n v="5"/>
    <n v="8"/>
    <n v="70"/>
    <s v="ES_R3"/>
    <n v="4"/>
    <n v="4"/>
  </r>
  <r>
    <x v="0"/>
    <n v="0"/>
    <n v="0"/>
    <n v="1"/>
    <n v="0"/>
    <n v="0"/>
    <n v="3"/>
    <n v="0"/>
    <n v="0"/>
    <n v="1"/>
    <n v="2"/>
    <n v="0"/>
    <n v="0"/>
    <n v="2"/>
    <n v="5"/>
    <n v="7"/>
    <n v="71"/>
    <s v="ES_R3"/>
    <n v="4"/>
    <n v="4"/>
  </r>
  <r>
    <x v="0"/>
    <n v="1"/>
    <n v="2"/>
    <n v="0"/>
    <n v="2"/>
    <n v="0"/>
    <n v="1"/>
    <n v="1"/>
    <n v="0"/>
    <n v="1"/>
    <n v="2"/>
    <n v="0"/>
    <n v="0"/>
    <n v="3"/>
    <n v="7"/>
    <n v="10"/>
    <n v="72"/>
    <s v="ES_R3"/>
    <n v="4"/>
    <n v="7"/>
  </r>
  <r>
    <x v="0"/>
    <n v="0"/>
    <n v="1"/>
    <n v="1"/>
    <n v="1"/>
    <n v="0"/>
    <n v="1"/>
    <n v="0"/>
    <n v="1"/>
    <n v="0"/>
    <n v="1"/>
    <n v="1"/>
    <n v="0"/>
    <n v="2"/>
    <n v="5"/>
    <n v="7"/>
    <n v="73"/>
    <s v="ES_R3"/>
    <n v="4"/>
    <n v="5"/>
  </r>
  <r>
    <x v="0"/>
    <n v="0"/>
    <n v="0"/>
    <n v="1"/>
    <n v="0"/>
    <n v="2"/>
    <n v="2"/>
    <n v="2"/>
    <n v="1"/>
    <n v="0"/>
    <n v="2"/>
    <n v="1"/>
    <n v="0"/>
    <n v="6"/>
    <n v="5"/>
    <n v="11"/>
    <n v="74"/>
    <s v="ES_R3"/>
    <n v="4"/>
    <n v="8"/>
  </r>
  <r>
    <x v="0"/>
    <n v="1"/>
    <n v="0"/>
    <n v="0"/>
    <n v="1"/>
    <n v="1"/>
    <n v="1"/>
    <n v="0"/>
    <n v="1"/>
    <n v="1"/>
    <n v="1"/>
    <n v="0"/>
    <n v="0"/>
    <n v="3"/>
    <n v="4"/>
    <n v="7"/>
    <n v="75"/>
    <s v="ES_R3"/>
    <n v="4"/>
    <n v="5"/>
  </r>
  <r>
    <x v="0"/>
    <n v="0"/>
    <n v="0"/>
    <n v="1"/>
    <n v="0"/>
    <n v="1"/>
    <n v="2"/>
    <n v="1"/>
    <n v="1"/>
    <n v="1"/>
    <n v="2"/>
    <n v="0"/>
    <n v="0"/>
    <n v="4"/>
    <n v="5"/>
    <n v="9"/>
    <n v="76"/>
    <s v="ES_R3"/>
    <n v="4"/>
    <n v="6"/>
  </r>
  <r>
    <x v="0"/>
    <n v="1"/>
    <n v="0"/>
    <n v="0"/>
    <n v="1"/>
    <n v="2"/>
    <n v="1"/>
    <n v="1"/>
    <n v="0"/>
    <n v="1"/>
    <n v="1"/>
    <n v="0"/>
    <n v="0"/>
    <n v="5"/>
    <n v="3"/>
    <n v="8"/>
    <n v="77"/>
    <s v="ES_R3"/>
    <n v="4"/>
    <n v="6"/>
  </r>
  <r>
    <x v="0"/>
    <n v="0"/>
    <n v="1"/>
    <n v="0"/>
    <n v="2"/>
    <n v="2"/>
    <n v="0"/>
    <n v="1"/>
    <n v="0"/>
    <n v="1"/>
    <n v="1"/>
    <n v="0"/>
    <n v="0"/>
    <n v="4"/>
    <n v="4"/>
    <n v="8"/>
    <n v="78"/>
    <s v="ES_R3"/>
    <n v="4"/>
    <n v="6"/>
  </r>
  <r>
    <x v="0"/>
    <n v="0"/>
    <n v="0"/>
    <n v="1"/>
    <n v="0"/>
    <n v="1"/>
    <n v="1"/>
    <n v="0"/>
    <n v="0"/>
    <n v="0"/>
    <n v="0"/>
    <n v="0"/>
    <n v="1"/>
    <n v="2"/>
    <n v="2"/>
    <n v="4"/>
    <n v="79"/>
    <s v="ES_R3"/>
    <n v="4"/>
    <n v="3"/>
  </r>
  <r>
    <x v="0"/>
    <n v="1"/>
    <n v="0"/>
    <n v="1"/>
    <n v="0"/>
    <n v="0"/>
    <n v="2"/>
    <n v="0"/>
    <n v="0"/>
    <n v="1"/>
    <n v="1"/>
    <n v="0"/>
    <n v="0"/>
    <n v="3"/>
    <n v="3"/>
    <n v="6"/>
    <n v="80"/>
    <s v="ES_R3"/>
    <n v="4"/>
    <n v="4"/>
  </r>
  <r>
    <x v="0"/>
    <n v="0"/>
    <n v="1"/>
    <n v="1"/>
    <n v="1"/>
    <n v="1"/>
    <n v="0"/>
    <n v="1"/>
    <n v="2"/>
    <n v="1"/>
    <n v="1"/>
    <n v="0"/>
    <n v="0"/>
    <n v="4"/>
    <n v="5"/>
    <n v="9"/>
    <n v="81"/>
    <s v="ES_R3"/>
    <n v="5"/>
    <n v="7"/>
  </r>
  <r>
    <x v="0"/>
    <n v="0"/>
    <n v="0"/>
    <n v="1"/>
    <n v="0"/>
    <n v="2"/>
    <n v="0"/>
    <n v="2"/>
    <n v="0"/>
    <n v="1"/>
    <n v="1"/>
    <n v="1"/>
    <n v="0"/>
    <n v="7"/>
    <n v="1"/>
    <n v="8"/>
    <n v="82"/>
    <s v="ES_R3"/>
    <n v="5"/>
    <n v="5"/>
  </r>
  <r>
    <x v="0"/>
    <n v="1"/>
    <n v="0"/>
    <n v="0"/>
    <n v="1"/>
    <n v="2"/>
    <n v="0"/>
    <n v="0"/>
    <n v="1"/>
    <n v="1"/>
    <n v="1"/>
    <n v="0"/>
    <n v="1"/>
    <n v="4"/>
    <n v="4"/>
    <n v="8"/>
    <n v="83"/>
    <s v="ES_R3"/>
    <n v="5"/>
    <n v="5"/>
  </r>
  <r>
    <x v="0"/>
    <n v="0"/>
    <n v="1"/>
    <n v="0"/>
    <n v="0"/>
    <n v="1"/>
    <n v="1"/>
    <n v="0"/>
    <n v="2"/>
    <n v="1"/>
    <n v="1"/>
    <n v="0"/>
    <n v="0"/>
    <n v="2"/>
    <n v="5"/>
    <n v="7"/>
    <n v="84"/>
    <s v="ES_R3"/>
    <n v="5"/>
    <n v="5"/>
  </r>
  <r>
    <x v="0"/>
    <n v="1"/>
    <n v="0"/>
    <n v="0"/>
    <n v="1"/>
    <n v="2"/>
    <n v="0"/>
    <n v="0"/>
    <n v="1"/>
    <n v="1"/>
    <n v="1"/>
    <n v="0"/>
    <n v="1"/>
    <n v="4"/>
    <n v="4"/>
    <n v="8"/>
    <n v="85"/>
    <s v="ES_R3"/>
    <n v="5"/>
    <n v="5"/>
  </r>
  <r>
    <x v="0"/>
    <n v="0"/>
    <n v="1"/>
    <n v="0"/>
    <n v="2"/>
    <n v="1"/>
    <n v="1"/>
    <n v="0"/>
    <n v="0"/>
    <n v="1"/>
    <n v="1"/>
    <n v="0"/>
    <n v="1"/>
    <n v="2"/>
    <n v="6"/>
    <n v="8"/>
    <n v="86"/>
    <s v="ES_R3"/>
    <n v="5"/>
    <n v="5"/>
  </r>
  <r>
    <x v="0"/>
    <n v="0"/>
    <n v="1"/>
    <n v="0"/>
    <n v="1"/>
    <n v="1"/>
    <n v="1"/>
    <n v="0"/>
    <n v="0"/>
    <n v="1"/>
    <n v="1"/>
    <n v="0"/>
    <n v="1"/>
    <n v="2"/>
    <n v="5"/>
    <n v="7"/>
    <n v="87"/>
    <s v="ES_R3"/>
    <n v="5"/>
    <n v="4"/>
  </r>
  <r>
    <x v="1"/>
    <n v="0"/>
    <n v="1"/>
    <n v="1"/>
    <n v="1"/>
    <n v="0"/>
    <n v="2"/>
    <n v="1"/>
    <n v="1"/>
    <n v="1"/>
    <n v="1"/>
    <n v="0"/>
    <n v="0"/>
    <n v="3"/>
    <n v="6"/>
    <n v="9"/>
    <n v="88"/>
    <s v="ES_R3"/>
    <n v="5"/>
    <n v="7"/>
  </r>
  <r>
    <x v="1"/>
    <n v="0"/>
    <n v="1"/>
    <n v="1"/>
    <n v="1"/>
    <n v="2"/>
    <n v="0"/>
    <n v="1"/>
    <n v="1"/>
    <n v="1"/>
    <n v="1"/>
    <n v="0"/>
    <n v="0"/>
    <n v="5"/>
    <n v="4"/>
    <n v="9"/>
    <n v="89"/>
    <s v="ES_R3"/>
    <n v="5"/>
    <n v="7"/>
  </r>
  <r>
    <x v="1"/>
    <n v="0"/>
    <n v="0"/>
    <n v="2"/>
    <n v="0"/>
    <n v="0"/>
    <n v="0"/>
    <n v="2"/>
    <n v="0"/>
    <n v="2"/>
    <n v="1"/>
    <n v="1"/>
    <n v="0"/>
    <n v="7"/>
    <n v="1"/>
    <n v="8"/>
    <n v="90"/>
    <s v="ES_R3"/>
    <n v="5"/>
    <n v="4"/>
  </r>
  <r>
    <x v="1"/>
    <n v="1"/>
    <n v="0"/>
    <n v="1"/>
    <n v="0"/>
    <n v="1"/>
    <n v="1"/>
    <n v="0"/>
    <n v="0"/>
    <n v="1"/>
    <n v="1"/>
    <n v="0"/>
    <n v="1"/>
    <n v="4"/>
    <n v="3"/>
    <n v="7"/>
    <n v="91"/>
    <s v="ES_R3"/>
    <n v="5"/>
    <n v="4"/>
  </r>
  <r>
    <x v="1"/>
    <n v="1"/>
    <n v="0"/>
    <n v="0"/>
    <n v="2"/>
    <n v="1"/>
    <n v="0"/>
    <n v="0"/>
    <n v="1"/>
    <n v="1"/>
    <n v="1"/>
    <n v="0"/>
    <n v="0"/>
    <n v="3"/>
    <n v="4"/>
    <n v="7"/>
    <n v="92"/>
    <s v="ES_R3"/>
    <n v="5"/>
    <n v="5"/>
  </r>
  <r>
    <x v="1"/>
    <n v="0"/>
    <n v="1"/>
    <n v="0"/>
    <n v="1"/>
    <n v="2"/>
    <n v="0"/>
    <n v="0"/>
    <n v="1"/>
    <n v="1"/>
    <n v="1"/>
    <n v="0"/>
    <n v="1"/>
    <n v="3"/>
    <n v="5"/>
    <n v="8"/>
    <n v="93"/>
    <s v="ES_R3"/>
    <n v="5"/>
    <n v="5"/>
  </r>
  <r>
    <x v="0"/>
    <n v="0"/>
    <n v="1"/>
    <n v="0"/>
    <n v="0"/>
    <n v="2"/>
    <n v="0"/>
    <n v="2"/>
    <n v="0"/>
    <n v="1"/>
    <n v="1"/>
    <n v="0"/>
    <n v="0"/>
    <n v="5"/>
    <n v="2"/>
    <n v="7"/>
    <n v="94"/>
    <s v="ES_R3"/>
    <n v="5"/>
    <n v="5"/>
  </r>
  <r>
    <x v="0"/>
    <n v="0"/>
    <n v="1"/>
    <n v="1"/>
    <n v="1"/>
    <n v="0"/>
    <n v="2"/>
    <n v="1"/>
    <n v="0"/>
    <n v="1"/>
    <n v="1"/>
    <n v="0"/>
    <n v="0"/>
    <n v="3"/>
    <n v="5"/>
    <n v="8"/>
    <n v="95"/>
    <s v="ES_R3"/>
    <n v="5"/>
    <n v="6"/>
  </r>
  <r>
    <x v="0"/>
    <n v="0"/>
    <n v="1"/>
    <n v="0"/>
    <n v="1"/>
    <n v="1"/>
    <n v="0"/>
    <n v="0"/>
    <n v="1"/>
    <n v="1"/>
    <n v="1"/>
    <n v="0"/>
    <n v="0"/>
    <n v="2"/>
    <n v="4"/>
    <n v="6"/>
    <n v="96"/>
    <s v="ES_R3"/>
    <n v="5"/>
    <n v="4"/>
  </r>
  <r>
    <x v="0"/>
    <n v="0"/>
    <n v="0"/>
    <n v="2"/>
    <n v="0"/>
    <n v="0"/>
    <n v="1"/>
    <n v="0"/>
    <n v="0"/>
    <n v="1"/>
    <n v="1"/>
    <n v="0"/>
    <n v="1"/>
    <n v="3"/>
    <n v="3"/>
    <n v="6"/>
    <n v="97"/>
    <s v="ES_R3"/>
    <n v="5"/>
    <n v="3"/>
  </r>
  <r>
    <x v="1"/>
    <n v="0"/>
    <n v="1"/>
    <n v="0"/>
    <n v="2"/>
    <n v="1"/>
    <n v="0"/>
    <n v="0"/>
    <n v="0"/>
    <n v="1"/>
    <n v="1"/>
    <n v="0"/>
    <n v="0"/>
    <n v="2"/>
    <n v="4"/>
    <n v="6"/>
    <n v="98"/>
    <s v="ES_R3"/>
    <n v="5"/>
    <n v="4"/>
  </r>
  <r>
    <x v="0"/>
    <n v="0"/>
    <n v="1"/>
    <n v="0"/>
    <n v="0"/>
    <n v="1"/>
    <n v="1"/>
    <n v="0"/>
    <n v="0"/>
    <n v="1"/>
    <n v="1"/>
    <n v="0"/>
    <n v="0"/>
    <n v="2"/>
    <n v="3"/>
    <n v="5"/>
    <n v="99"/>
    <s v="ES_R3"/>
    <n v="5"/>
    <n v="3"/>
  </r>
  <r>
    <x v="0"/>
    <n v="0"/>
    <n v="1"/>
    <n v="0"/>
    <n v="0"/>
    <n v="2"/>
    <n v="0"/>
    <n v="0"/>
    <n v="0"/>
    <n v="1"/>
    <n v="1"/>
    <n v="0"/>
    <n v="1"/>
    <n v="3"/>
    <n v="3"/>
    <n v="6"/>
    <n v="100"/>
    <s v="ES_R3"/>
    <n v="5"/>
    <n v="3"/>
  </r>
  <r>
    <x v="0"/>
    <n v="0"/>
    <n v="0"/>
    <n v="0"/>
    <n v="0"/>
    <n v="1"/>
    <n v="0"/>
    <n v="0"/>
    <n v="0"/>
    <n v="1"/>
    <n v="1"/>
    <n v="0"/>
    <n v="0"/>
    <n v="2"/>
    <n v="1"/>
    <n v="3"/>
    <n v="101"/>
    <s v="ES_R3"/>
    <n v="6"/>
    <n v="1"/>
  </r>
  <r>
    <x v="0"/>
    <n v="0"/>
    <n v="0"/>
    <n v="0"/>
    <n v="0"/>
    <n v="1"/>
    <n v="0"/>
    <n v="0"/>
    <n v="0"/>
    <n v="1"/>
    <n v="1"/>
    <n v="0"/>
    <n v="0"/>
    <n v="2"/>
    <n v="1"/>
    <n v="3"/>
    <n v="102"/>
    <s v="ES_R3"/>
    <n v="6"/>
    <n v="1"/>
  </r>
  <r>
    <x v="0"/>
    <n v="0"/>
    <n v="0"/>
    <n v="0"/>
    <n v="0"/>
    <n v="0"/>
    <n v="0"/>
    <n v="0"/>
    <n v="0"/>
    <n v="1"/>
    <n v="1"/>
    <n v="0"/>
    <n v="0"/>
    <n v="1"/>
    <n v="1"/>
    <n v="2"/>
    <n v="103"/>
    <s v="ES_R3"/>
    <n v="6"/>
    <n v="0"/>
  </r>
  <r>
    <x v="0"/>
    <n v="0"/>
    <n v="0"/>
    <n v="0"/>
    <n v="0"/>
    <n v="0"/>
    <n v="0"/>
    <n v="0"/>
    <n v="0"/>
    <n v="1"/>
    <n v="1"/>
    <n v="0"/>
    <n v="0"/>
    <n v="1"/>
    <n v="1"/>
    <n v="2"/>
    <n v="104"/>
    <s v="ES_R3"/>
    <n v="6"/>
    <n v="0"/>
  </r>
  <r>
    <x v="0"/>
    <n v="0"/>
    <n v="0"/>
    <n v="0"/>
    <n v="0"/>
    <n v="0"/>
    <n v="0"/>
    <n v="0"/>
    <n v="2"/>
    <n v="1"/>
    <n v="1"/>
    <n v="0"/>
    <n v="0"/>
    <n v="1"/>
    <n v="3"/>
    <n v="4"/>
    <n v="105"/>
    <s v="ES_R3"/>
    <n v="6"/>
    <n v="2"/>
  </r>
  <r>
    <x v="0"/>
    <n v="0"/>
    <n v="0"/>
    <n v="0"/>
    <n v="0"/>
    <n v="0"/>
    <n v="0"/>
    <n v="0"/>
    <n v="0"/>
    <n v="1"/>
    <n v="1"/>
    <n v="0"/>
    <n v="0"/>
    <n v="1"/>
    <n v="1"/>
    <n v="2"/>
    <n v="106"/>
    <s v="ES_R3"/>
    <n v="6"/>
    <n v="0"/>
  </r>
  <r>
    <x v="0"/>
    <n v="0"/>
    <n v="0"/>
    <n v="0"/>
    <n v="0"/>
    <n v="0"/>
    <n v="0"/>
    <n v="1"/>
    <n v="2"/>
    <n v="1"/>
    <n v="1"/>
    <n v="0"/>
    <n v="1"/>
    <n v="2"/>
    <n v="4"/>
    <n v="6"/>
    <n v="107"/>
    <s v="ES_R3"/>
    <n v="6"/>
    <n v="3"/>
  </r>
  <r>
    <x v="0"/>
    <n v="0"/>
    <n v="0"/>
    <n v="0"/>
    <n v="0"/>
    <n v="0"/>
    <n v="0"/>
    <n v="0"/>
    <n v="0"/>
    <n v="1"/>
    <n v="1"/>
    <n v="0"/>
    <n v="0"/>
    <n v="1"/>
    <n v="1"/>
    <n v="2"/>
    <n v="108"/>
    <s v="ES_R3"/>
    <n v="6"/>
    <n v="0"/>
  </r>
  <r>
    <x v="0"/>
    <n v="0"/>
    <n v="1"/>
    <n v="1"/>
    <n v="0"/>
    <n v="0"/>
    <n v="0"/>
    <n v="0"/>
    <n v="0"/>
    <n v="1"/>
    <n v="1"/>
    <n v="0"/>
    <n v="0"/>
    <n v="2"/>
    <n v="2"/>
    <n v="4"/>
    <n v="109"/>
    <s v="ES_R3"/>
    <n v="6"/>
    <n v="2"/>
  </r>
  <r>
    <x v="0"/>
    <n v="0"/>
    <n v="0"/>
    <n v="0"/>
    <n v="0"/>
    <n v="0"/>
    <n v="1"/>
    <n v="1"/>
    <n v="0"/>
    <n v="1"/>
    <n v="1"/>
    <n v="0"/>
    <n v="0"/>
    <n v="2"/>
    <n v="2"/>
    <n v="4"/>
    <n v="110"/>
    <s v="ES_R3"/>
    <n v="6"/>
    <n v="2"/>
  </r>
  <r>
    <x v="0"/>
    <n v="0"/>
    <n v="0"/>
    <n v="0"/>
    <n v="1"/>
    <n v="1"/>
    <n v="0"/>
    <n v="2"/>
    <n v="0"/>
    <n v="1"/>
    <n v="1"/>
    <n v="0"/>
    <n v="0"/>
    <n v="4"/>
    <n v="2"/>
    <n v="6"/>
    <n v="111"/>
    <s v="ES_R3"/>
    <n v="6"/>
    <n v="4"/>
  </r>
  <r>
    <x v="0"/>
    <n v="0"/>
    <n v="0"/>
    <n v="1"/>
    <n v="0"/>
    <n v="1"/>
    <n v="0"/>
    <n v="0"/>
    <n v="1"/>
    <n v="1"/>
    <n v="1"/>
    <n v="0"/>
    <n v="0"/>
    <n v="3"/>
    <n v="2"/>
    <n v="5"/>
    <n v="112"/>
    <s v="ES_R3"/>
    <n v="6"/>
    <n v="3"/>
  </r>
  <r>
    <x v="0"/>
    <n v="0"/>
    <n v="0"/>
    <n v="0"/>
    <n v="1"/>
    <n v="0"/>
    <n v="0"/>
    <n v="0"/>
    <n v="1"/>
    <n v="1"/>
    <n v="1"/>
    <n v="0"/>
    <n v="0"/>
    <n v="1"/>
    <n v="3"/>
    <n v="4"/>
    <n v="113"/>
    <s v="ES_R3"/>
    <n v="6"/>
    <n v="2"/>
  </r>
  <r>
    <x v="0"/>
    <n v="0"/>
    <n v="0"/>
    <n v="0"/>
    <n v="1"/>
    <n v="1"/>
    <n v="0"/>
    <n v="0"/>
    <n v="1"/>
    <n v="1"/>
    <n v="1"/>
    <n v="0"/>
    <n v="0"/>
    <n v="2"/>
    <n v="3"/>
    <n v="5"/>
    <n v="114"/>
    <s v="ES_R3"/>
    <n v="6"/>
    <n v="3"/>
  </r>
  <r>
    <x v="0"/>
    <n v="0"/>
    <n v="1"/>
    <n v="1"/>
    <n v="2"/>
    <n v="0"/>
    <n v="0"/>
    <n v="0"/>
    <n v="0"/>
    <n v="1"/>
    <n v="1"/>
    <n v="0"/>
    <n v="0"/>
    <n v="2"/>
    <n v="4"/>
    <n v="6"/>
    <n v="115"/>
    <s v="ES_R3"/>
    <n v="6"/>
    <n v="4"/>
  </r>
  <r>
    <x v="0"/>
    <n v="0"/>
    <n v="0"/>
    <n v="0"/>
    <n v="1"/>
    <n v="1"/>
    <n v="0"/>
    <n v="0"/>
    <n v="1"/>
    <n v="1"/>
    <n v="1"/>
    <n v="0"/>
    <n v="0"/>
    <n v="2"/>
    <n v="3"/>
    <n v="5"/>
    <n v="116"/>
    <s v="ES_R3"/>
    <n v="6"/>
    <n v="3"/>
  </r>
  <r>
    <x v="0"/>
    <n v="0"/>
    <n v="0"/>
    <n v="0"/>
    <n v="1"/>
    <n v="0"/>
    <n v="1"/>
    <n v="0"/>
    <n v="0"/>
    <n v="1"/>
    <n v="1"/>
    <n v="0"/>
    <n v="0"/>
    <n v="1"/>
    <n v="3"/>
    <n v="4"/>
    <n v="117"/>
    <s v="ES_R3"/>
    <n v="6"/>
    <n v="2"/>
  </r>
  <r>
    <x v="0"/>
    <n v="0"/>
    <n v="1"/>
    <n v="0"/>
    <n v="0"/>
    <n v="0"/>
    <n v="0"/>
    <n v="1"/>
    <n v="1"/>
    <n v="1"/>
    <n v="1"/>
    <n v="0"/>
    <n v="0"/>
    <n v="2"/>
    <n v="3"/>
    <n v="5"/>
    <n v="118"/>
    <s v="ES_R3"/>
    <n v="6"/>
    <n v="3"/>
  </r>
  <r>
    <x v="0"/>
    <n v="0"/>
    <n v="1"/>
    <n v="1"/>
    <n v="1"/>
    <n v="1"/>
    <n v="0"/>
    <n v="1"/>
    <n v="0"/>
    <n v="1"/>
    <n v="1"/>
    <n v="0"/>
    <n v="0"/>
    <n v="4"/>
    <n v="3"/>
    <n v="7"/>
    <n v="119"/>
    <s v="ES_R3"/>
    <n v="6"/>
    <n v="5"/>
  </r>
  <r>
    <x v="0"/>
    <n v="0"/>
    <n v="0"/>
    <n v="0"/>
    <n v="1"/>
    <n v="0"/>
    <n v="0"/>
    <n v="0"/>
    <n v="1"/>
    <n v="1"/>
    <n v="1"/>
    <n v="0"/>
    <n v="0"/>
    <n v="1"/>
    <n v="3"/>
    <n v="4"/>
    <n v="120"/>
    <s v="ES_R3"/>
    <n v="6"/>
    <n v="2"/>
  </r>
  <r>
    <x v="0"/>
    <n v="0"/>
    <n v="0"/>
    <n v="0"/>
    <n v="0"/>
    <n v="1"/>
    <n v="1"/>
    <n v="2"/>
    <n v="1"/>
    <n v="1"/>
    <n v="1"/>
    <n v="0"/>
    <n v="0"/>
    <n v="4"/>
    <n v="3"/>
    <n v="7"/>
    <n v="121"/>
    <s v="ES_R3"/>
    <n v="7"/>
    <n v="5"/>
  </r>
  <r>
    <x v="0"/>
    <n v="1"/>
    <n v="0"/>
    <n v="1"/>
    <n v="1"/>
    <n v="0"/>
    <n v="2"/>
    <n v="0"/>
    <n v="2"/>
    <n v="0"/>
    <n v="1"/>
    <n v="1"/>
    <n v="0"/>
    <n v="3"/>
    <n v="6"/>
    <n v="9"/>
    <n v="122"/>
    <s v="ES_R3"/>
    <n v="7"/>
    <n v="7"/>
  </r>
  <r>
    <x v="0"/>
    <n v="0"/>
    <n v="1"/>
    <n v="2"/>
    <n v="0"/>
    <n v="1"/>
    <n v="1"/>
    <n v="0"/>
    <n v="1"/>
    <n v="1"/>
    <n v="1"/>
    <n v="0"/>
    <n v="0"/>
    <n v="4"/>
    <n v="4"/>
    <n v="8"/>
    <n v="123"/>
    <s v="ES_R3"/>
    <n v="7"/>
    <n v="6"/>
  </r>
  <r>
    <x v="0"/>
    <n v="1"/>
    <n v="0"/>
    <n v="0"/>
    <n v="1"/>
    <n v="1"/>
    <n v="1"/>
    <n v="0"/>
    <n v="0"/>
    <n v="1"/>
    <n v="1"/>
    <n v="0"/>
    <n v="0"/>
    <n v="3"/>
    <n v="3"/>
    <n v="6"/>
    <n v="124"/>
    <s v="ES_R3"/>
    <n v="7"/>
    <n v="4"/>
  </r>
  <r>
    <x v="0"/>
    <n v="0"/>
    <n v="1"/>
    <n v="1"/>
    <n v="1"/>
    <n v="1"/>
    <n v="2"/>
    <n v="0"/>
    <n v="1"/>
    <n v="0"/>
    <n v="1"/>
    <n v="1"/>
    <n v="0"/>
    <n v="3"/>
    <n v="6"/>
    <n v="9"/>
    <n v="125"/>
    <s v="ES_R3"/>
    <n v="7"/>
    <n v="7"/>
  </r>
  <r>
    <x v="1"/>
    <n v="1"/>
    <n v="0"/>
    <n v="0"/>
    <n v="0"/>
    <n v="0"/>
    <n v="1"/>
    <n v="0"/>
    <n v="0"/>
    <n v="1"/>
    <n v="1"/>
    <n v="0"/>
    <n v="0"/>
    <n v="2"/>
    <n v="2"/>
    <n v="4"/>
    <n v="126"/>
    <s v="ES_R3"/>
    <n v="7"/>
    <n v="2"/>
  </r>
  <r>
    <x v="0"/>
    <n v="0"/>
    <n v="0"/>
    <n v="0"/>
    <n v="0"/>
    <n v="0"/>
    <n v="1"/>
    <n v="1"/>
    <n v="1"/>
    <n v="1"/>
    <n v="1"/>
    <n v="0"/>
    <n v="0"/>
    <n v="2"/>
    <n v="3"/>
    <n v="5"/>
    <n v="127"/>
    <s v="ES_R3"/>
    <n v="7"/>
    <n v="3"/>
  </r>
  <r>
    <x v="0"/>
    <n v="0"/>
    <n v="1"/>
    <n v="0"/>
    <n v="1"/>
    <n v="2"/>
    <n v="1"/>
    <n v="0"/>
    <n v="0"/>
    <n v="1"/>
    <n v="1"/>
    <n v="0"/>
    <n v="0"/>
    <n v="3"/>
    <n v="4"/>
    <n v="7"/>
    <n v="128"/>
    <s v="ES_R3"/>
    <n v="7"/>
    <n v="5"/>
  </r>
  <r>
    <x v="0"/>
    <n v="0"/>
    <n v="0"/>
    <n v="0"/>
    <n v="1"/>
    <n v="1"/>
    <n v="1"/>
    <n v="1"/>
    <n v="0"/>
    <n v="1"/>
    <n v="1"/>
    <n v="0"/>
    <n v="0"/>
    <n v="3"/>
    <n v="3"/>
    <n v="6"/>
    <n v="129"/>
    <s v="ES_R3"/>
    <n v="7"/>
    <n v="4"/>
  </r>
  <r>
    <x v="0"/>
    <n v="1"/>
    <n v="0"/>
    <n v="0"/>
    <n v="1"/>
    <n v="0"/>
    <n v="1"/>
    <n v="0"/>
    <n v="0"/>
    <n v="1"/>
    <n v="1"/>
    <n v="0"/>
    <n v="0"/>
    <n v="2"/>
    <n v="3"/>
    <n v="5"/>
    <n v="130"/>
    <s v="ES_R3"/>
    <n v="7"/>
    <n v="3"/>
  </r>
  <r>
    <x v="0"/>
    <n v="0"/>
    <n v="0"/>
    <n v="1"/>
    <n v="0"/>
    <n v="0"/>
    <n v="3"/>
    <n v="0"/>
    <n v="1"/>
    <n v="1"/>
    <n v="1"/>
    <n v="0"/>
    <n v="0"/>
    <n v="2"/>
    <n v="5"/>
    <n v="7"/>
    <n v="131"/>
    <s v="ES_R3"/>
    <n v="7"/>
    <n v="5"/>
  </r>
  <r>
    <x v="0"/>
    <n v="0"/>
    <n v="0"/>
    <n v="1"/>
    <n v="1"/>
    <n v="1"/>
    <n v="1"/>
    <n v="2"/>
    <n v="0"/>
    <n v="1"/>
    <n v="1"/>
    <n v="0"/>
    <n v="0"/>
    <n v="5"/>
    <n v="3"/>
    <n v="8"/>
    <n v="132"/>
    <s v="ES_R3"/>
    <n v="7"/>
    <n v="6"/>
  </r>
  <r>
    <x v="0"/>
    <n v="1"/>
    <n v="0"/>
    <n v="1"/>
    <n v="1"/>
    <n v="1"/>
    <n v="2"/>
    <n v="1"/>
    <n v="0"/>
    <n v="1"/>
    <n v="1"/>
    <n v="0"/>
    <n v="0"/>
    <n v="5"/>
    <n v="4"/>
    <n v="9"/>
    <n v="133"/>
    <s v="ES_R3"/>
    <n v="7"/>
    <n v="7"/>
  </r>
  <r>
    <x v="0"/>
    <n v="0"/>
    <n v="1"/>
    <n v="1"/>
    <n v="1"/>
    <n v="1"/>
    <n v="1"/>
    <n v="0"/>
    <n v="0"/>
    <n v="1"/>
    <n v="1"/>
    <n v="0"/>
    <n v="0"/>
    <n v="3"/>
    <n v="4"/>
    <n v="7"/>
    <n v="134"/>
    <s v="ES_R3"/>
    <n v="7"/>
    <n v="5"/>
  </r>
  <r>
    <x v="0"/>
    <n v="0"/>
    <n v="0"/>
    <n v="1"/>
    <n v="1"/>
    <n v="1"/>
    <n v="2"/>
    <n v="1"/>
    <n v="1"/>
    <n v="1"/>
    <n v="1"/>
    <n v="0"/>
    <n v="1"/>
    <n v="4"/>
    <n v="6"/>
    <n v="10"/>
    <n v="135"/>
    <s v="ES_R3"/>
    <n v="7"/>
    <n v="7"/>
  </r>
  <r>
    <x v="0"/>
    <n v="0"/>
    <n v="0"/>
    <n v="0"/>
    <n v="2"/>
    <n v="2"/>
    <n v="0"/>
    <n v="0"/>
    <n v="1"/>
    <n v="0"/>
    <n v="1"/>
    <n v="1"/>
    <n v="0"/>
    <n v="3"/>
    <n v="4"/>
    <n v="7"/>
    <n v="136"/>
    <s v="ES_R3"/>
    <n v="7"/>
    <n v="5"/>
  </r>
  <r>
    <x v="0"/>
    <n v="1"/>
    <n v="1"/>
    <n v="1"/>
    <n v="0"/>
    <n v="0"/>
    <n v="1"/>
    <n v="0"/>
    <n v="0"/>
    <n v="1"/>
    <n v="1"/>
    <n v="0"/>
    <n v="0"/>
    <n v="3"/>
    <n v="3"/>
    <n v="6"/>
    <n v="137"/>
    <s v="ES_R3"/>
    <n v="7"/>
    <n v="4"/>
  </r>
  <r>
    <x v="0"/>
    <n v="0"/>
    <n v="0"/>
    <n v="1"/>
    <n v="1"/>
    <n v="0"/>
    <n v="0"/>
    <n v="2"/>
    <n v="1"/>
    <n v="0"/>
    <n v="1"/>
    <n v="1"/>
    <n v="0"/>
    <n v="4"/>
    <n v="3"/>
    <n v="7"/>
    <n v="138"/>
    <s v="ES_R3"/>
    <n v="7"/>
    <n v="5"/>
  </r>
  <r>
    <x v="0"/>
    <n v="0"/>
    <n v="1"/>
    <n v="2"/>
    <n v="0"/>
    <n v="2"/>
    <n v="1"/>
    <n v="1"/>
    <n v="1"/>
    <n v="1"/>
    <n v="1"/>
    <n v="0"/>
    <n v="0"/>
    <n v="6"/>
    <n v="4"/>
    <n v="10"/>
    <n v="139"/>
    <s v="ES_R3"/>
    <n v="7"/>
    <n v="8"/>
  </r>
  <r>
    <x v="0"/>
    <n v="0"/>
    <n v="1"/>
    <n v="1"/>
    <n v="0"/>
    <n v="1"/>
    <n v="2"/>
    <n v="0"/>
    <n v="0"/>
    <n v="1"/>
    <n v="1"/>
    <n v="0"/>
    <n v="0"/>
    <n v="3"/>
    <n v="4"/>
    <n v="7"/>
    <n v="140"/>
    <s v="ES_R3"/>
    <n v="7"/>
    <n v="5"/>
  </r>
  <r>
    <x v="0"/>
    <n v="0"/>
    <n v="0"/>
    <n v="0"/>
    <n v="1"/>
    <n v="0"/>
    <n v="1"/>
    <n v="2"/>
    <n v="1"/>
    <n v="3"/>
    <n v="1"/>
    <n v="1"/>
    <n v="0"/>
    <n v="6"/>
    <n v="4"/>
    <n v="10"/>
    <n v="141"/>
    <s v="ES_R3"/>
    <n v="8"/>
    <n v="5"/>
  </r>
  <r>
    <x v="0"/>
    <n v="0"/>
    <n v="0"/>
    <n v="0"/>
    <n v="0"/>
    <n v="1"/>
    <n v="1"/>
    <n v="1"/>
    <n v="1"/>
    <n v="0"/>
    <n v="1"/>
    <n v="0"/>
    <n v="0"/>
    <n v="2"/>
    <n v="3"/>
    <n v="5"/>
    <n v="142"/>
    <s v="ES_R3"/>
    <n v="8"/>
    <n v="4"/>
  </r>
  <r>
    <x v="0"/>
    <n v="0"/>
    <n v="0"/>
    <n v="0"/>
    <n v="0"/>
    <n v="1"/>
    <n v="1"/>
    <n v="1"/>
    <n v="2"/>
    <n v="2"/>
    <n v="2"/>
    <n v="0"/>
    <n v="0"/>
    <n v="4"/>
    <n v="5"/>
    <n v="9"/>
    <n v="143"/>
    <s v="ES_R3"/>
    <n v="8"/>
    <n v="5"/>
  </r>
  <r>
    <x v="0"/>
    <n v="0"/>
    <n v="0"/>
    <n v="1"/>
    <n v="0"/>
    <n v="1"/>
    <n v="2"/>
    <n v="1"/>
    <n v="1"/>
    <n v="1"/>
    <n v="0"/>
    <n v="1"/>
    <n v="1"/>
    <n v="5"/>
    <n v="4"/>
    <n v="9"/>
    <n v="144"/>
    <s v="ES_R3"/>
    <n v="8"/>
    <n v="6"/>
  </r>
  <r>
    <x v="0"/>
    <n v="0"/>
    <n v="0"/>
    <n v="0"/>
    <n v="1"/>
    <n v="2"/>
    <n v="0"/>
    <n v="1"/>
    <n v="2"/>
    <n v="2"/>
    <n v="3"/>
    <n v="0"/>
    <n v="0"/>
    <n v="5"/>
    <n v="6"/>
    <n v="11"/>
    <n v="145"/>
    <s v="ES_R3"/>
    <n v="8"/>
    <n v="6"/>
  </r>
  <r>
    <x v="0"/>
    <n v="0"/>
    <n v="0"/>
    <n v="1"/>
    <n v="0"/>
    <n v="0"/>
    <n v="2"/>
    <n v="1"/>
    <n v="2"/>
    <n v="1"/>
    <n v="1"/>
    <n v="0"/>
    <n v="0"/>
    <n v="3"/>
    <n v="5"/>
    <n v="8"/>
    <n v="146"/>
    <s v="ES_R3"/>
    <n v="8"/>
    <n v="6"/>
  </r>
  <r>
    <x v="0"/>
    <n v="0"/>
    <n v="0"/>
    <n v="1"/>
    <n v="0"/>
    <n v="0"/>
    <n v="2"/>
    <n v="0"/>
    <n v="0"/>
    <n v="0"/>
    <n v="1"/>
    <n v="0"/>
    <n v="0"/>
    <n v="1"/>
    <n v="3"/>
    <n v="4"/>
    <n v="147"/>
    <s v="ES_R3"/>
    <n v="8"/>
    <n v="3"/>
  </r>
  <r>
    <x v="0"/>
    <n v="0"/>
    <n v="0"/>
    <n v="0"/>
    <n v="1"/>
    <n v="1"/>
    <n v="2"/>
    <n v="2"/>
    <n v="0"/>
    <n v="2"/>
    <n v="1"/>
    <n v="1"/>
    <n v="0"/>
    <n v="6"/>
    <n v="4"/>
    <n v="10"/>
    <n v="148"/>
    <s v="ES_R3"/>
    <n v="8"/>
    <n v="6"/>
  </r>
  <r>
    <x v="0"/>
    <n v="1"/>
    <n v="0"/>
    <n v="0"/>
    <n v="0"/>
    <n v="0"/>
    <n v="1"/>
    <n v="1"/>
    <n v="0"/>
    <n v="2"/>
    <n v="1"/>
    <n v="0"/>
    <n v="0"/>
    <n v="4"/>
    <n v="2"/>
    <n v="6"/>
    <n v="149"/>
    <s v="ES_R3"/>
    <n v="8"/>
    <n v="3"/>
  </r>
  <r>
    <x v="0"/>
    <n v="0"/>
    <n v="0"/>
    <n v="1"/>
    <n v="0"/>
    <n v="0"/>
    <n v="1"/>
    <n v="2"/>
    <n v="1"/>
    <n v="0"/>
    <n v="1"/>
    <n v="1"/>
    <n v="0"/>
    <n v="4"/>
    <n v="3"/>
    <n v="7"/>
    <n v="150"/>
    <s v="ES_R3"/>
    <n v="8"/>
    <n v="5"/>
  </r>
  <r>
    <x v="0"/>
    <n v="0"/>
    <n v="0"/>
    <n v="1"/>
    <n v="2"/>
    <n v="2"/>
    <n v="1"/>
    <n v="2"/>
    <n v="0"/>
    <n v="2"/>
    <n v="1"/>
    <n v="0"/>
    <n v="0"/>
    <n v="7"/>
    <n v="4"/>
    <n v="11"/>
    <n v="151"/>
    <s v="ES_R3"/>
    <n v="8"/>
    <n v="8"/>
  </r>
  <r>
    <x v="0"/>
    <n v="0"/>
    <n v="0"/>
    <n v="1"/>
    <n v="1"/>
    <n v="2"/>
    <n v="1"/>
    <n v="0"/>
    <n v="0"/>
    <n v="0"/>
    <n v="1"/>
    <n v="0"/>
    <n v="0"/>
    <n v="3"/>
    <n v="3"/>
    <n v="6"/>
    <n v="152"/>
    <s v="ES_R3"/>
    <n v="8"/>
    <n v="5"/>
  </r>
  <r>
    <x v="0"/>
    <n v="0"/>
    <n v="0"/>
    <n v="0"/>
    <n v="1"/>
    <n v="2"/>
    <n v="1"/>
    <n v="1"/>
    <n v="1"/>
    <n v="1"/>
    <n v="1"/>
    <n v="0"/>
    <n v="0"/>
    <n v="4"/>
    <n v="4"/>
    <n v="8"/>
    <n v="153"/>
    <s v="ES_R3"/>
    <n v="8"/>
    <n v="6"/>
  </r>
  <r>
    <x v="0"/>
    <n v="0"/>
    <n v="1"/>
    <n v="1"/>
    <n v="0"/>
    <n v="2"/>
    <n v="0"/>
    <n v="1"/>
    <n v="1"/>
    <n v="0"/>
    <n v="1"/>
    <n v="0"/>
    <n v="0"/>
    <n v="4"/>
    <n v="3"/>
    <n v="7"/>
    <n v="154"/>
    <s v="ES_R3"/>
    <n v="8"/>
    <n v="6"/>
  </r>
  <r>
    <x v="0"/>
    <n v="0"/>
    <n v="0"/>
    <n v="0"/>
    <n v="1"/>
    <n v="0"/>
    <n v="0"/>
    <n v="1"/>
    <n v="1"/>
    <n v="0"/>
    <n v="1"/>
    <n v="1"/>
    <n v="0"/>
    <n v="2"/>
    <n v="3"/>
    <n v="5"/>
    <n v="155"/>
    <s v="ES_R3"/>
    <n v="8"/>
    <n v="3"/>
  </r>
  <r>
    <x v="0"/>
    <n v="0"/>
    <n v="0"/>
    <n v="2"/>
    <n v="0"/>
    <n v="1"/>
    <n v="1"/>
    <n v="1"/>
    <n v="0"/>
    <n v="1"/>
    <n v="1"/>
    <n v="0"/>
    <n v="0"/>
    <n v="5"/>
    <n v="2"/>
    <n v="7"/>
    <n v="156"/>
    <s v="ES_R3"/>
    <n v="8"/>
    <n v="5"/>
  </r>
  <r>
    <x v="0"/>
    <n v="0"/>
    <n v="0"/>
    <n v="0"/>
    <n v="0"/>
    <n v="0"/>
    <n v="1"/>
    <n v="0"/>
    <n v="1"/>
    <n v="1"/>
    <n v="1"/>
    <n v="0"/>
    <n v="0"/>
    <n v="1"/>
    <n v="3"/>
    <n v="4"/>
    <n v="157"/>
    <s v="ES_R3"/>
    <n v="8"/>
    <n v="2"/>
  </r>
  <r>
    <x v="0"/>
    <n v="1"/>
    <n v="0"/>
    <n v="0"/>
    <n v="0"/>
    <n v="1"/>
    <n v="2"/>
    <n v="1"/>
    <n v="1"/>
    <n v="0"/>
    <n v="2"/>
    <n v="0"/>
    <n v="0"/>
    <n v="3"/>
    <n v="5"/>
    <n v="8"/>
    <n v="158"/>
    <s v="ES_R3"/>
    <n v="8"/>
    <n v="6"/>
  </r>
  <r>
    <x v="0"/>
    <n v="1"/>
    <n v="0"/>
    <n v="1"/>
    <n v="1"/>
    <n v="1"/>
    <n v="2"/>
    <n v="0"/>
    <n v="0"/>
    <n v="0"/>
    <n v="1"/>
    <n v="0"/>
    <n v="0"/>
    <n v="3"/>
    <n v="4"/>
    <n v="7"/>
    <n v="159"/>
    <s v="ES_R3"/>
    <n v="8"/>
    <n v="6"/>
  </r>
  <r>
    <x v="0"/>
    <n v="0"/>
    <n v="0"/>
    <n v="0"/>
    <n v="0"/>
    <n v="0"/>
    <n v="1"/>
    <n v="1"/>
    <n v="2"/>
    <n v="0"/>
    <n v="0"/>
    <n v="0"/>
    <n v="1"/>
    <n v="1"/>
    <n v="4"/>
    <n v="5"/>
    <n v="160"/>
    <s v="ES_R3"/>
    <n v="8"/>
    <n v="4"/>
  </r>
  <r>
    <x v="0"/>
    <n v="0"/>
    <n v="1"/>
    <n v="2"/>
    <n v="0"/>
    <n v="1"/>
    <n v="0"/>
    <n v="0"/>
    <n v="0"/>
    <n v="1"/>
    <n v="1"/>
    <n v="0"/>
    <n v="0"/>
    <n v="4"/>
    <n v="2"/>
    <n v="6"/>
    <n v="161"/>
    <s v="ES_R3"/>
    <n v="9"/>
    <n v="4"/>
  </r>
  <r>
    <x v="0"/>
    <n v="0"/>
    <n v="1"/>
    <n v="0"/>
    <n v="0"/>
    <n v="0"/>
    <n v="0"/>
    <n v="0"/>
    <n v="0"/>
    <n v="0"/>
    <n v="1"/>
    <n v="0"/>
    <n v="0"/>
    <n v="0"/>
    <n v="2"/>
    <n v="2"/>
    <n v="162"/>
    <s v="ES_R3"/>
    <n v="9"/>
    <n v="1"/>
  </r>
  <r>
    <x v="0"/>
    <n v="0"/>
    <n v="0"/>
    <n v="0"/>
    <n v="0"/>
    <n v="0"/>
    <n v="0"/>
    <n v="0"/>
    <n v="0"/>
    <n v="1"/>
    <n v="1"/>
    <n v="0"/>
    <n v="0"/>
    <n v="1"/>
    <n v="1"/>
    <n v="2"/>
    <n v="163"/>
    <s v="ES_R3"/>
    <n v="9"/>
    <n v="0"/>
  </r>
  <r>
    <x v="0"/>
    <n v="0"/>
    <n v="1"/>
    <n v="1"/>
    <n v="0"/>
    <n v="1"/>
    <n v="1"/>
    <n v="0"/>
    <n v="0"/>
    <n v="1"/>
    <n v="1"/>
    <n v="0"/>
    <n v="0"/>
    <n v="3"/>
    <n v="3"/>
    <n v="6"/>
    <n v="164"/>
    <s v="ES_R3"/>
    <n v="9"/>
    <n v="4"/>
  </r>
  <r>
    <x v="0"/>
    <n v="1"/>
    <n v="1"/>
    <n v="1"/>
    <n v="0"/>
    <n v="1"/>
    <n v="1"/>
    <n v="0"/>
    <n v="1"/>
    <n v="1"/>
    <n v="1"/>
    <n v="0"/>
    <n v="0"/>
    <n v="4"/>
    <n v="4"/>
    <n v="8"/>
    <n v="165"/>
    <s v="ES_R3"/>
    <n v="9"/>
    <n v="6"/>
  </r>
  <r>
    <x v="0"/>
    <n v="1"/>
    <n v="1"/>
    <n v="0"/>
    <n v="1"/>
    <n v="0"/>
    <n v="0"/>
    <n v="0"/>
    <n v="0"/>
    <n v="1"/>
    <n v="1"/>
    <n v="0"/>
    <n v="0"/>
    <n v="2"/>
    <n v="3"/>
    <n v="5"/>
    <n v="166"/>
    <s v="ES_R3"/>
    <n v="9"/>
    <n v="3"/>
  </r>
  <r>
    <x v="0"/>
    <n v="0"/>
    <n v="0"/>
    <n v="0"/>
    <n v="0"/>
    <n v="3"/>
    <n v="2"/>
    <n v="0"/>
    <n v="1"/>
    <n v="0"/>
    <n v="1"/>
    <n v="1"/>
    <n v="0"/>
    <n v="4"/>
    <n v="4"/>
    <n v="8"/>
    <n v="167"/>
    <s v="ES_R3"/>
    <n v="10"/>
    <n v="6"/>
  </r>
  <r>
    <x v="0"/>
    <n v="1"/>
    <n v="0"/>
    <n v="1"/>
    <n v="0"/>
    <n v="1"/>
    <n v="1"/>
    <n v="0"/>
    <n v="0"/>
    <n v="1"/>
    <n v="1"/>
    <n v="0"/>
    <n v="0"/>
    <n v="4"/>
    <n v="2"/>
    <n v="6"/>
    <n v="168"/>
    <s v="ES_R3"/>
    <n v="10"/>
    <n v="4"/>
  </r>
  <r>
    <x v="0"/>
    <n v="0"/>
    <n v="0"/>
    <n v="0"/>
    <n v="1"/>
    <n v="0"/>
    <n v="3"/>
    <n v="0"/>
    <n v="0"/>
    <n v="1"/>
    <n v="1"/>
    <n v="0"/>
    <n v="0"/>
    <n v="1"/>
    <n v="5"/>
    <n v="6"/>
    <n v="169"/>
    <s v="ES_R3"/>
    <n v="10"/>
    <n v="4"/>
  </r>
  <r>
    <x v="0"/>
    <n v="1"/>
    <n v="1"/>
    <n v="1"/>
    <n v="0"/>
    <n v="1"/>
    <n v="1"/>
    <n v="1"/>
    <n v="1"/>
    <n v="1"/>
    <n v="1"/>
    <n v="0"/>
    <n v="0"/>
    <n v="5"/>
    <n v="4"/>
    <n v="9"/>
    <n v="170"/>
    <s v="ES_R3"/>
    <n v="10"/>
    <n v="7"/>
  </r>
  <r>
    <x v="0"/>
    <n v="0"/>
    <n v="1"/>
    <n v="2"/>
    <n v="0"/>
    <n v="0"/>
    <n v="0"/>
    <n v="0"/>
    <n v="0"/>
    <n v="1"/>
    <n v="1"/>
    <n v="0"/>
    <n v="0"/>
    <n v="3"/>
    <n v="2"/>
    <n v="5"/>
    <n v="171"/>
    <s v="ES_R3"/>
    <n v="10"/>
    <n v="3"/>
  </r>
  <r>
    <x v="0"/>
    <n v="0"/>
    <n v="1"/>
    <n v="2"/>
    <n v="0"/>
    <n v="0"/>
    <n v="0"/>
    <n v="0"/>
    <n v="0"/>
    <n v="1"/>
    <n v="1"/>
    <n v="0"/>
    <n v="0"/>
    <n v="3"/>
    <n v="2"/>
    <n v="5"/>
    <n v="172"/>
    <s v="ES_R3"/>
    <n v="10"/>
    <n v="3"/>
  </r>
  <r>
    <x v="0"/>
    <n v="0"/>
    <n v="0"/>
    <n v="0"/>
    <n v="0"/>
    <n v="0"/>
    <n v="2"/>
    <n v="0"/>
    <n v="0"/>
    <n v="1"/>
    <n v="1"/>
    <n v="0"/>
    <n v="0"/>
    <n v="1"/>
    <n v="3"/>
    <n v="4"/>
    <n v="173"/>
    <s v="ES_R3"/>
    <n v="10"/>
    <n v="2"/>
  </r>
  <r>
    <x v="0"/>
    <n v="0"/>
    <n v="0"/>
    <n v="0"/>
    <n v="0"/>
    <n v="0"/>
    <n v="2"/>
    <n v="0"/>
    <n v="0"/>
    <n v="0"/>
    <n v="0"/>
    <n v="1"/>
    <n v="1"/>
    <n v="1"/>
    <n v="3"/>
    <n v="4"/>
    <n v="174"/>
    <s v="ES_R3"/>
    <n v="10"/>
    <n v="2"/>
  </r>
  <r>
    <x v="0"/>
    <n v="1"/>
    <n v="1"/>
    <n v="0"/>
    <n v="0"/>
    <n v="0"/>
    <n v="0"/>
    <n v="0"/>
    <n v="0"/>
    <n v="1"/>
    <n v="1"/>
    <n v="0"/>
    <n v="0"/>
    <n v="2"/>
    <n v="2"/>
    <n v="4"/>
    <n v="175"/>
    <s v="ES_R3"/>
    <n v="10"/>
    <n v="2"/>
  </r>
  <r>
    <x v="0"/>
    <n v="0"/>
    <n v="0"/>
    <n v="1"/>
    <n v="1"/>
    <n v="0"/>
    <n v="0"/>
    <n v="0"/>
    <n v="0"/>
    <n v="1"/>
    <n v="1"/>
    <n v="0"/>
    <n v="0"/>
    <n v="2"/>
    <n v="2"/>
    <n v="4"/>
    <n v="176"/>
    <s v="ES_R3"/>
    <n v="10"/>
    <n v="2"/>
  </r>
  <r>
    <x v="0"/>
    <n v="1"/>
    <n v="1"/>
    <n v="0"/>
    <n v="1"/>
    <n v="1"/>
    <n v="2"/>
    <n v="2"/>
    <n v="1"/>
    <n v="0"/>
    <n v="1"/>
    <n v="1"/>
    <n v="0"/>
    <n v="5"/>
    <n v="6"/>
    <n v="11"/>
    <n v="177"/>
    <s v="ES_R3"/>
    <n v="10"/>
    <n v="9"/>
  </r>
  <r>
    <x v="0"/>
    <n v="0"/>
    <n v="0"/>
    <n v="0"/>
    <n v="0"/>
    <n v="0"/>
    <n v="0"/>
    <n v="0"/>
    <n v="0"/>
    <n v="1"/>
    <n v="1"/>
    <n v="0"/>
    <n v="0"/>
    <n v="1"/>
    <n v="1"/>
    <n v="2"/>
    <n v="178"/>
    <s v="ES_R3"/>
    <n v="10"/>
    <n v="0"/>
  </r>
  <r>
    <x v="1"/>
    <n v="1"/>
    <n v="0"/>
    <n v="1"/>
    <n v="1"/>
    <n v="0"/>
    <n v="1"/>
    <n v="0"/>
    <n v="1"/>
    <n v="1"/>
    <n v="1"/>
    <n v="0"/>
    <n v="0"/>
    <n v="3"/>
    <n v="4"/>
    <n v="7"/>
    <n v="179"/>
    <s v="ES_R3"/>
    <n v="11"/>
    <n v="5"/>
  </r>
  <r>
    <x v="1"/>
    <n v="0"/>
    <n v="1"/>
    <n v="0"/>
    <n v="0"/>
    <n v="0"/>
    <n v="0"/>
    <n v="0"/>
    <n v="0"/>
    <n v="1"/>
    <n v="1"/>
    <n v="0"/>
    <n v="0"/>
    <n v="1"/>
    <n v="2"/>
    <n v="3"/>
    <n v="180"/>
    <s v="ES_R3"/>
    <n v="11"/>
    <n v="1"/>
  </r>
  <r>
    <x v="1"/>
    <n v="0"/>
    <n v="1"/>
    <n v="0"/>
    <n v="0"/>
    <n v="0"/>
    <n v="0"/>
    <n v="0"/>
    <n v="0"/>
    <n v="1"/>
    <n v="1"/>
    <n v="0"/>
    <n v="0"/>
    <n v="1"/>
    <n v="2"/>
    <n v="3"/>
    <n v="181"/>
    <s v="ES_R3"/>
    <n v="11"/>
    <n v="1"/>
  </r>
  <r>
    <x v="1"/>
    <n v="0"/>
    <n v="0"/>
    <n v="1"/>
    <n v="0"/>
    <n v="0"/>
    <n v="0"/>
    <n v="0"/>
    <n v="0"/>
    <n v="0"/>
    <n v="0"/>
    <n v="0"/>
    <n v="1"/>
    <n v="1"/>
    <n v="1"/>
    <n v="2"/>
    <n v="182"/>
    <s v="ES_R3"/>
    <n v="11"/>
    <n v="1"/>
  </r>
  <r>
    <x v="1"/>
    <n v="0"/>
    <n v="0"/>
    <n v="1"/>
    <n v="1"/>
    <n v="0"/>
    <n v="0"/>
    <n v="0"/>
    <n v="0"/>
    <n v="0"/>
    <n v="0"/>
    <n v="0"/>
    <n v="1"/>
    <n v="1"/>
    <n v="2"/>
    <n v="3"/>
    <n v="183"/>
    <s v="ES_R3"/>
    <n v="11"/>
    <n v="2"/>
  </r>
  <r>
    <x v="1"/>
    <n v="0"/>
    <n v="1"/>
    <n v="0"/>
    <n v="0"/>
    <n v="1"/>
    <n v="1"/>
    <n v="2"/>
    <n v="0"/>
    <n v="1"/>
    <n v="1"/>
    <n v="0"/>
    <n v="0"/>
    <n v="4"/>
    <n v="3"/>
    <n v="7"/>
    <n v="184"/>
    <s v="ES_R3"/>
    <n v="11"/>
    <n v="5"/>
  </r>
  <r>
    <x v="1"/>
    <n v="0"/>
    <n v="1"/>
    <n v="2"/>
    <n v="0"/>
    <n v="0"/>
    <n v="0"/>
    <n v="0"/>
    <n v="0"/>
    <n v="1"/>
    <n v="1"/>
    <n v="0"/>
    <n v="0"/>
    <n v="3"/>
    <n v="2"/>
    <n v="5"/>
    <n v="185"/>
    <s v="ES_R3"/>
    <n v="11"/>
    <n v="3"/>
  </r>
  <r>
    <x v="1"/>
    <n v="0"/>
    <n v="0"/>
    <n v="0"/>
    <n v="0"/>
    <n v="0"/>
    <n v="2"/>
    <n v="0"/>
    <n v="1"/>
    <n v="1"/>
    <n v="1"/>
    <n v="0"/>
    <n v="0"/>
    <n v="1"/>
    <n v="4"/>
    <n v="5"/>
    <n v="186"/>
    <s v="ES_R3"/>
    <n v="11"/>
    <n v="3"/>
  </r>
  <r>
    <x v="1"/>
    <n v="0"/>
    <n v="0"/>
    <n v="0"/>
    <n v="0"/>
    <n v="0"/>
    <n v="2"/>
    <n v="1"/>
    <n v="0"/>
    <n v="1"/>
    <n v="1"/>
    <n v="0"/>
    <n v="0"/>
    <n v="2"/>
    <n v="3"/>
    <n v="5"/>
    <n v="187"/>
    <s v="ES_R3"/>
    <n v="11"/>
    <n v="3"/>
  </r>
  <r>
    <x v="1"/>
    <n v="0"/>
    <n v="0"/>
    <n v="0"/>
    <n v="0"/>
    <n v="2"/>
    <n v="1"/>
    <n v="0"/>
    <n v="0"/>
    <n v="1"/>
    <n v="1"/>
    <n v="0"/>
    <n v="0"/>
    <n v="3"/>
    <n v="2"/>
    <n v="5"/>
    <n v="188"/>
    <s v="ES_R3"/>
    <n v="11"/>
    <n v="3"/>
  </r>
  <r>
    <x v="1"/>
    <n v="0"/>
    <n v="0"/>
    <n v="0"/>
    <n v="0"/>
    <n v="0"/>
    <n v="1"/>
    <n v="2"/>
    <n v="0"/>
    <n v="0"/>
    <n v="1"/>
    <n v="1"/>
    <n v="0"/>
    <n v="3"/>
    <n v="2"/>
    <n v="5"/>
    <n v="189"/>
    <s v="ES_R3"/>
    <n v="11"/>
    <n v="3"/>
  </r>
  <r>
    <x v="1"/>
    <n v="0"/>
    <n v="0"/>
    <n v="1"/>
    <n v="0"/>
    <n v="0"/>
    <n v="2"/>
    <n v="0"/>
    <n v="0"/>
    <n v="1"/>
    <n v="1"/>
    <n v="0"/>
    <n v="0"/>
    <n v="2"/>
    <n v="3"/>
    <n v="5"/>
    <n v="190"/>
    <s v="ES_R3"/>
    <n v="11"/>
    <n v="3"/>
  </r>
  <r>
    <x v="0"/>
    <n v="0"/>
    <n v="0"/>
    <n v="0"/>
    <n v="1"/>
    <n v="0"/>
    <n v="1"/>
    <n v="1"/>
    <n v="0"/>
    <n v="1"/>
    <n v="1"/>
    <n v="0"/>
    <n v="0"/>
    <n v="2"/>
    <n v="3"/>
    <n v="5"/>
    <n v="191"/>
    <s v="ES_R3"/>
    <n v="11"/>
    <n v="3"/>
  </r>
  <r>
    <x v="0"/>
    <n v="0"/>
    <n v="0"/>
    <n v="0"/>
    <n v="0"/>
    <n v="2"/>
    <n v="1"/>
    <n v="1"/>
    <n v="0"/>
    <n v="0"/>
    <n v="0"/>
    <n v="1"/>
    <n v="1"/>
    <n v="4"/>
    <n v="2"/>
    <n v="6"/>
    <n v="192"/>
    <s v="ES_R3"/>
    <n v="11"/>
    <n v="4"/>
  </r>
  <r>
    <x v="0"/>
    <n v="0"/>
    <n v="0"/>
    <n v="0"/>
    <n v="1"/>
    <n v="0"/>
    <n v="0"/>
    <n v="1"/>
    <n v="2"/>
    <n v="1"/>
    <n v="1"/>
    <n v="1"/>
    <n v="0"/>
    <n v="3"/>
    <n v="4"/>
    <n v="7"/>
    <n v="193"/>
    <s v="ES_R3"/>
    <n v="11"/>
    <n v="4"/>
  </r>
  <r>
    <x v="0"/>
    <n v="0"/>
    <n v="0"/>
    <n v="0"/>
    <n v="1"/>
    <n v="0"/>
    <n v="0"/>
    <n v="2"/>
    <n v="2"/>
    <n v="0"/>
    <n v="1"/>
    <n v="0"/>
    <n v="0"/>
    <n v="2"/>
    <n v="4"/>
    <n v="6"/>
    <n v="194"/>
    <s v="ES_R3"/>
    <n v="11"/>
    <n v="5"/>
  </r>
  <r>
    <x v="0"/>
    <n v="0"/>
    <n v="2"/>
    <n v="0"/>
    <n v="1"/>
    <n v="0"/>
    <n v="0"/>
    <n v="0"/>
    <n v="0"/>
    <n v="1"/>
    <n v="1"/>
    <n v="0"/>
    <n v="0"/>
    <n v="1"/>
    <n v="4"/>
    <n v="5"/>
    <n v="195"/>
    <s v="ES_R3"/>
    <n v="11"/>
    <n v="3"/>
  </r>
  <r>
    <x v="0"/>
    <n v="0"/>
    <n v="0"/>
    <n v="1"/>
    <n v="0"/>
    <n v="1"/>
    <n v="0"/>
    <n v="0"/>
    <n v="0"/>
    <n v="1"/>
    <n v="1"/>
    <n v="0"/>
    <n v="0"/>
    <n v="3"/>
    <n v="1"/>
    <n v="4"/>
    <n v="196"/>
    <s v="ES_R3"/>
    <n v="11"/>
    <n v="2"/>
  </r>
  <r>
    <x v="0"/>
    <n v="0"/>
    <n v="0"/>
    <n v="0"/>
    <n v="1"/>
    <n v="0"/>
    <n v="0"/>
    <n v="2"/>
    <n v="1"/>
    <n v="1"/>
    <n v="1"/>
    <n v="0"/>
    <n v="0"/>
    <n v="3"/>
    <n v="3"/>
    <n v="6"/>
    <n v="197"/>
    <s v="ES_R3"/>
    <n v="11"/>
    <n v="4"/>
  </r>
  <r>
    <x v="0"/>
    <n v="0"/>
    <n v="0"/>
    <n v="0"/>
    <n v="1"/>
    <n v="1"/>
    <n v="2"/>
    <n v="3"/>
    <n v="0"/>
    <n v="1"/>
    <n v="1"/>
    <n v="0"/>
    <n v="0"/>
    <n v="5"/>
    <n v="4"/>
    <n v="9"/>
    <n v="198"/>
    <s v="ES_R3"/>
    <n v="12"/>
    <n v="7"/>
  </r>
  <r>
    <x v="0"/>
    <n v="0"/>
    <n v="0"/>
    <n v="1"/>
    <n v="0"/>
    <n v="1"/>
    <n v="0"/>
    <n v="0"/>
    <n v="0"/>
    <n v="1"/>
    <n v="1"/>
    <n v="0"/>
    <n v="0"/>
    <n v="3"/>
    <n v="1"/>
    <n v="4"/>
    <n v="199"/>
    <s v="ES_R3"/>
    <n v="12"/>
    <n v="2"/>
  </r>
  <r>
    <x v="0"/>
    <n v="0"/>
    <n v="1"/>
    <n v="0"/>
    <n v="2"/>
    <n v="2"/>
    <n v="0"/>
    <n v="2"/>
    <n v="0"/>
    <n v="1"/>
    <n v="1"/>
    <n v="0"/>
    <n v="0"/>
    <n v="5"/>
    <n v="4"/>
    <n v="9"/>
    <n v="200"/>
    <s v="ES_R3"/>
    <n v="12"/>
    <n v="7"/>
  </r>
  <r>
    <x v="0"/>
    <n v="0"/>
    <n v="0"/>
    <n v="0"/>
    <n v="0"/>
    <n v="0"/>
    <n v="1"/>
    <n v="2"/>
    <n v="0"/>
    <n v="1"/>
    <n v="1"/>
    <n v="0"/>
    <n v="0"/>
    <n v="3"/>
    <n v="2"/>
    <n v="5"/>
    <n v="201"/>
    <s v="ES_R3"/>
    <n v="12"/>
    <n v="3"/>
  </r>
  <r>
    <x v="0"/>
    <n v="0"/>
    <n v="1"/>
    <n v="1"/>
    <n v="1"/>
    <n v="0"/>
    <n v="1"/>
    <n v="1"/>
    <n v="2"/>
    <n v="3"/>
    <n v="1"/>
    <n v="0"/>
    <n v="0"/>
    <n v="5"/>
    <n v="6"/>
    <n v="11"/>
    <n v="202"/>
    <s v="ES_R3"/>
    <n v="12"/>
    <n v="7"/>
  </r>
  <r>
    <x v="0"/>
    <n v="0"/>
    <n v="2"/>
    <n v="0"/>
    <n v="1"/>
    <n v="2"/>
    <n v="1"/>
    <n v="2"/>
    <n v="0"/>
    <n v="0"/>
    <n v="1"/>
    <n v="1"/>
    <n v="0"/>
    <n v="5"/>
    <n v="5"/>
    <n v="10"/>
    <n v="203"/>
    <s v="ES_R3"/>
    <n v="12"/>
    <n v="8"/>
  </r>
  <r>
    <x v="0"/>
    <n v="0"/>
    <n v="0"/>
    <n v="0"/>
    <n v="0"/>
    <n v="1"/>
    <n v="2"/>
    <n v="4"/>
    <n v="1"/>
    <n v="1"/>
    <n v="1"/>
    <n v="0"/>
    <n v="0"/>
    <n v="6"/>
    <n v="4"/>
    <n v="10"/>
    <n v="204"/>
    <s v="ES_R3"/>
    <n v="12"/>
    <n v="8"/>
  </r>
  <r>
    <x v="0"/>
    <n v="0"/>
    <n v="0"/>
    <n v="0"/>
    <n v="0"/>
    <n v="1"/>
    <n v="2"/>
    <n v="0"/>
    <n v="1"/>
    <n v="1"/>
    <n v="1"/>
    <n v="0"/>
    <n v="0"/>
    <n v="2"/>
    <n v="4"/>
    <n v="6"/>
    <n v="205"/>
    <s v="ES_R3"/>
    <n v="12"/>
    <n v="4"/>
  </r>
  <r>
    <x v="0"/>
    <n v="1"/>
    <n v="1"/>
    <n v="0"/>
    <n v="1"/>
    <n v="1"/>
    <n v="2"/>
    <n v="0"/>
    <n v="1"/>
    <n v="1"/>
    <n v="1"/>
    <n v="0"/>
    <n v="0"/>
    <n v="3"/>
    <n v="6"/>
    <n v="9"/>
    <n v="206"/>
    <s v="ES_R3"/>
    <n v="12"/>
    <n v="7"/>
  </r>
  <r>
    <x v="0"/>
    <n v="0"/>
    <n v="1"/>
    <n v="1"/>
    <n v="0"/>
    <n v="3"/>
    <n v="0"/>
    <n v="1"/>
    <n v="3"/>
    <n v="1"/>
    <n v="1"/>
    <n v="0"/>
    <n v="0"/>
    <n v="6"/>
    <n v="5"/>
    <n v="11"/>
    <n v="207"/>
    <s v="ES_R3"/>
    <n v="12"/>
    <n v="9"/>
  </r>
  <r>
    <x v="0"/>
    <n v="1"/>
    <n v="0"/>
    <n v="1"/>
    <n v="1"/>
    <n v="0"/>
    <n v="0"/>
    <n v="0"/>
    <n v="0"/>
    <n v="1"/>
    <n v="1"/>
    <n v="0"/>
    <n v="0"/>
    <n v="3"/>
    <n v="2"/>
    <n v="5"/>
    <n v="208"/>
    <s v="ES_R3"/>
    <n v="12"/>
    <n v="3"/>
  </r>
  <r>
    <x v="0"/>
    <n v="0"/>
    <n v="0"/>
    <n v="1"/>
    <n v="3"/>
    <n v="3"/>
    <n v="0"/>
    <n v="0"/>
    <n v="0"/>
    <n v="0"/>
    <n v="1"/>
    <n v="1"/>
    <n v="0"/>
    <n v="5"/>
    <n v="4"/>
    <n v="9"/>
    <n v="209"/>
    <s v="ES_R3"/>
    <n v="12"/>
    <n v="7"/>
  </r>
  <r>
    <x v="0"/>
    <n v="1"/>
    <n v="0"/>
    <n v="0"/>
    <n v="0"/>
    <n v="1"/>
    <n v="1"/>
    <n v="0"/>
    <n v="0"/>
    <n v="1"/>
    <n v="1"/>
    <n v="0"/>
    <n v="0"/>
    <n v="3"/>
    <n v="2"/>
    <n v="5"/>
    <n v="210"/>
    <s v="ES_R3"/>
    <n v="12"/>
    <n v="3"/>
  </r>
  <r>
    <x v="0"/>
    <n v="0"/>
    <n v="0"/>
    <n v="0"/>
    <n v="0"/>
    <n v="0"/>
    <n v="0"/>
    <n v="1"/>
    <n v="1"/>
    <n v="0"/>
    <n v="0"/>
    <n v="1"/>
    <n v="0"/>
    <n v="2"/>
    <n v="1"/>
    <n v="3"/>
    <n v="211"/>
    <s v="ES_R3"/>
    <n v="12"/>
    <n v="2"/>
  </r>
  <r>
    <x v="0"/>
    <n v="0"/>
    <n v="0"/>
    <n v="0"/>
    <n v="1"/>
    <n v="1"/>
    <n v="1"/>
    <n v="0"/>
    <n v="1"/>
    <n v="1"/>
    <n v="1"/>
    <n v="0"/>
    <n v="0"/>
    <n v="2"/>
    <n v="4"/>
    <n v="6"/>
    <n v="212"/>
    <s v="ES_R3"/>
    <n v="12"/>
    <n v="4"/>
  </r>
  <r>
    <x v="0"/>
    <n v="0"/>
    <n v="0"/>
    <n v="1"/>
    <n v="1"/>
    <n v="1"/>
    <n v="3"/>
    <n v="1"/>
    <n v="1"/>
    <n v="1"/>
    <n v="1"/>
    <n v="0"/>
    <n v="0"/>
    <n v="4"/>
    <n v="6"/>
    <n v="10"/>
    <n v="213"/>
    <s v="ES_R3"/>
    <n v="12"/>
    <n v="8"/>
  </r>
  <r>
    <x v="0"/>
    <n v="0"/>
    <n v="1"/>
    <n v="0"/>
    <n v="1"/>
    <n v="1"/>
    <n v="2"/>
    <n v="0"/>
    <n v="0"/>
    <n v="3"/>
    <n v="1"/>
    <n v="0"/>
    <n v="0"/>
    <n v="4"/>
    <n v="5"/>
    <n v="9"/>
    <n v="214"/>
    <s v="ES_R3"/>
    <n v="12"/>
    <n v="5"/>
  </r>
  <r>
    <x v="0"/>
    <n v="0"/>
    <n v="1"/>
    <n v="1"/>
    <n v="0"/>
    <n v="0"/>
    <n v="0"/>
    <n v="0"/>
    <n v="0"/>
    <n v="1"/>
    <n v="1"/>
    <n v="0"/>
    <n v="0"/>
    <n v="2"/>
    <n v="2"/>
    <n v="4"/>
    <n v="215"/>
    <s v="ES_R3"/>
    <n v="12"/>
    <n v="2"/>
  </r>
  <r>
    <x v="0"/>
    <n v="0"/>
    <n v="0"/>
    <n v="0"/>
    <n v="1"/>
    <n v="1"/>
    <n v="2"/>
    <n v="1"/>
    <n v="0"/>
    <n v="1"/>
    <n v="1"/>
    <n v="1"/>
    <n v="0"/>
    <n v="4"/>
    <n v="4"/>
    <n v="8"/>
    <n v="216"/>
    <s v="ES_R3"/>
    <n v="12"/>
    <n v="5"/>
  </r>
  <r>
    <x v="0"/>
    <n v="0"/>
    <n v="0"/>
    <n v="1"/>
    <n v="0"/>
    <n v="3"/>
    <n v="2"/>
    <n v="0"/>
    <n v="1"/>
    <n v="0"/>
    <n v="1"/>
    <n v="1"/>
    <n v="0"/>
    <n v="5"/>
    <n v="4"/>
    <n v="9"/>
    <n v="217"/>
    <s v="ES_R3"/>
    <n v="12"/>
    <n v="7"/>
  </r>
  <r>
    <x v="0"/>
    <n v="0"/>
    <n v="0"/>
    <n v="0"/>
    <n v="1"/>
    <n v="2"/>
    <n v="1"/>
    <n v="0"/>
    <n v="0"/>
    <n v="0"/>
    <n v="1"/>
    <n v="1"/>
    <n v="0"/>
    <n v="3"/>
    <n v="3"/>
    <n v="6"/>
    <n v="218"/>
    <s v="ES_R3"/>
    <n v="13"/>
    <n v="4"/>
  </r>
  <r>
    <x v="0"/>
    <n v="0"/>
    <n v="0"/>
    <n v="0"/>
    <n v="0"/>
    <n v="1"/>
    <n v="2"/>
    <n v="1"/>
    <n v="1"/>
    <n v="1"/>
    <n v="1"/>
    <n v="0"/>
    <n v="0"/>
    <n v="3"/>
    <n v="4"/>
    <n v="7"/>
    <n v="219"/>
    <s v="ES_R3"/>
    <n v="13"/>
    <n v="5"/>
  </r>
  <r>
    <x v="0"/>
    <n v="0"/>
    <n v="0"/>
    <n v="1"/>
    <n v="1"/>
    <n v="1"/>
    <n v="1"/>
    <n v="1"/>
    <n v="1"/>
    <n v="0"/>
    <n v="1"/>
    <n v="1"/>
    <n v="0"/>
    <n v="4"/>
    <n v="4"/>
    <n v="8"/>
    <n v="220"/>
    <s v="ES_R3"/>
    <n v="13"/>
    <n v="6"/>
  </r>
  <r>
    <x v="0"/>
    <n v="1"/>
    <n v="0"/>
    <n v="0"/>
    <n v="0"/>
    <n v="0"/>
    <n v="2"/>
    <n v="1"/>
    <n v="1"/>
    <n v="1"/>
    <n v="1"/>
    <n v="0"/>
    <n v="0"/>
    <n v="3"/>
    <n v="4"/>
    <n v="7"/>
    <n v="221"/>
    <s v="ES_R3"/>
    <n v="13"/>
    <n v="5"/>
  </r>
  <r>
    <x v="0"/>
    <n v="0"/>
    <n v="0"/>
    <n v="1"/>
    <n v="0"/>
    <n v="2"/>
    <n v="2"/>
    <n v="1"/>
    <n v="1"/>
    <n v="1"/>
    <n v="1"/>
    <n v="0"/>
    <n v="0"/>
    <n v="5"/>
    <n v="4"/>
    <n v="9"/>
    <n v="222"/>
    <s v="ES_R3"/>
    <n v="13"/>
    <n v="7"/>
  </r>
  <r>
    <x v="0"/>
    <n v="1"/>
    <n v="0"/>
    <n v="0"/>
    <n v="1"/>
    <n v="0"/>
    <n v="2"/>
    <n v="0"/>
    <n v="1"/>
    <n v="1"/>
    <n v="1"/>
    <n v="0"/>
    <n v="0"/>
    <n v="2"/>
    <n v="5"/>
    <n v="7"/>
    <n v="223"/>
    <s v="ES_R3"/>
    <n v="13"/>
    <n v="5"/>
  </r>
  <r>
    <x v="0"/>
    <n v="1"/>
    <n v="0"/>
    <n v="1"/>
    <n v="0"/>
    <n v="1"/>
    <n v="2"/>
    <n v="2"/>
    <n v="1"/>
    <n v="1"/>
    <n v="1"/>
    <n v="0"/>
    <n v="0"/>
    <n v="6"/>
    <n v="4"/>
    <n v="10"/>
    <n v="224"/>
    <s v="ES_R3"/>
    <n v="13"/>
    <n v="8"/>
  </r>
  <r>
    <x v="0"/>
    <n v="1"/>
    <n v="0"/>
    <n v="0"/>
    <n v="1"/>
    <n v="0"/>
    <n v="0"/>
    <n v="0"/>
    <n v="0"/>
    <n v="1"/>
    <n v="1"/>
    <n v="0"/>
    <n v="0"/>
    <n v="2"/>
    <n v="2"/>
    <n v="4"/>
    <n v="225"/>
    <s v="ES_R3"/>
    <n v="13"/>
    <n v="2"/>
  </r>
  <r>
    <x v="0"/>
    <n v="0"/>
    <n v="0"/>
    <n v="1"/>
    <n v="0"/>
    <n v="2"/>
    <n v="2"/>
    <n v="1"/>
    <n v="1"/>
    <n v="2"/>
    <n v="1"/>
    <n v="0"/>
    <n v="0"/>
    <n v="6"/>
    <n v="4"/>
    <n v="10"/>
    <n v="226"/>
    <s v="ES_R3"/>
    <n v="13"/>
    <n v="7"/>
  </r>
  <r>
    <x v="0"/>
    <n v="0"/>
    <n v="0"/>
    <n v="0"/>
    <n v="0"/>
    <n v="0"/>
    <n v="0"/>
    <n v="0"/>
    <n v="0"/>
    <n v="1"/>
    <n v="1"/>
    <n v="0"/>
    <n v="0"/>
    <n v="1"/>
    <n v="1"/>
    <n v="2"/>
    <n v="227"/>
    <s v="ES_R3"/>
    <n v="13"/>
    <n v="0"/>
  </r>
  <r>
    <x v="0"/>
    <n v="0"/>
    <n v="0"/>
    <n v="1"/>
    <n v="1"/>
    <n v="0"/>
    <n v="1"/>
    <n v="1"/>
    <n v="1"/>
    <n v="1"/>
    <n v="1"/>
    <n v="0"/>
    <n v="0"/>
    <n v="3"/>
    <n v="4"/>
    <n v="7"/>
    <n v="228"/>
    <s v="ES_R3"/>
    <n v="13"/>
    <n v="5"/>
  </r>
  <r>
    <x v="0"/>
    <n v="0"/>
    <n v="1"/>
    <n v="0"/>
    <n v="1"/>
    <n v="1"/>
    <n v="2"/>
    <n v="3"/>
    <n v="0"/>
    <n v="1"/>
    <n v="1"/>
    <n v="0"/>
    <n v="0"/>
    <n v="5"/>
    <n v="5"/>
    <n v="10"/>
    <n v="229"/>
    <s v="ES_R3"/>
    <n v="13"/>
    <n v="8"/>
  </r>
  <r>
    <x v="0"/>
    <n v="0"/>
    <n v="0"/>
    <n v="0"/>
    <n v="0"/>
    <n v="2"/>
    <n v="2"/>
    <n v="1"/>
    <n v="0"/>
    <n v="0"/>
    <n v="1"/>
    <n v="1"/>
    <n v="0"/>
    <n v="4"/>
    <n v="3"/>
    <n v="7"/>
    <n v="230"/>
    <s v="ES_R3"/>
    <n v="13"/>
    <n v="5"/>
  </r>
  <r>
    <x v="0"/>
    <n v="0"/>
    <n v="1"/>
    <n v="0"/>
    <n v="2"/>
    <n v="1"/>
    <n v="0"/>
    <n v="0"/>
    <n v="0"/>
    <n v="1"/>
    <n v="1"/>
    <n v="1"/>
    <n v="0"/>
    <n v="3"/>
    <n v="4"/>
    <n v="7"/>
    <n v="231"/>
    <s v="ES_R3"/>
    <n v="13"/>
    <n v="4"/>
  </r>
  <r>
    <x v="0"/>
    <n v="0"/>
    <n v="0"/>
    <n v="2"/>
    <n v="0"/>
    <n v="1"/>
    <n v="1"/>
    <n v="2"/>
    <n v="3"/>
    <n v="1"/>
    <n v="1"/>
    <n v="0"/>
    <n v="0"/>
    <n v="6"/>
    <n v="5"/>
    <n v="11"/>
    <n v="232"/>
    <s v="ES_R3"/>
    <n v="13"/>
    <n v="9"/>
  </r>
  <r>
    <x v="0"/>
    <n v="0"/>
    <n v="0"/>
    <n v="1"/>
    <n v="0"/>
    <n v="2"/>
    <n v="1"/>
    <n v="0"/>
    <n v="2"/>
    <n v="0"/>
    <n v="1"/>
    <n v="1"/>
    <n v="0"/>
    <n v="4"/>
    <n v="4"/>
    <n v="8"/>
    <n v="233"/>
    <s v="ES_R3"/>
    <n v="13"/>
    <n v="6"/>
  </r>
  <r>
    <x v="0"/>
    <n v="0"/>
    <n v="1"/>
    <n v="0"/>
    <n v="1"/>
    <n v="0"/>
    <n v="1"/>
    <n v="0"/>
    <n v="0"/>
    <n v="1"/>
    <n v="1"/>
    <n v="0"/>
    <n v="0"/>
    <n v="1"/>
    <n v="4"/>
    <n v="5"/>
    <n v="234"/>
    <s v="ES_R3"/>
    <n v="13"/>
    <n v="3"/>
  </r>
  <r>
    <x v="0"/>
    <n v="0"/>
    <n v="0"/>
    <n v="0"/>
    <n v="0"/>
    <n v="0"/>
    <n v="0"/>
    <n v="0"/>
    <n v="0"/>
    <n v="1"/>
    <n v="1"/>
    <n v="0"/>
    <n v="0"/>
    <n v="1"/>
    <n v="1"/>
    <n v="2"/>
    <n v="235"/>
    <s v="ES_R3"/>
    <n v="13"/>
    <n v="0"/>
  </r>
  <r>
    <x v="0"/>
    <n v="1"/>
    <n v="0"/>
    <n v="0"/>
    <n v="1"/>
    <n v="0"/>
    <n v="1"/>
    <n v="0"/>
    <n v="0"/>
    <n v="1"/>
    <n v="1"/>
    <n v="0"/>
    <n v="0"/>
    <n v="2"/>
    <n v="3"/>
    <n v="5"/>
    <n v="236"/>
    <s v="ES_R3"/>
    <n v="14"/>
    <n v="3"/>
  </r>
  <r>
    <x v="0"/>
    <n v="1"/>
    <n v="0"/>
    <n v="0"/>
    <n v="0"/>
    <n v="1"/>
    <n v="1"/>
    <n v="0"/>
    <n v="0"/>
    <n v="1"/>
    <n v="1"/>
    <n v="0"/>
    <n v="0"/>
    <n v="3"/>
    <n v="2"/>
    <n v="5"/>
    <n v="237"/>
    <s v="ES_R3"/>
    <n v="14"/>
    <n v="3"/>
  </r>
  <r>
    <x v="0"/>
    <n v="1"/>
    <n v="1"/>
    <n v="0"/>
    <n v="0"/>
    <n v="0"/>
    <n v="0"/>
    <n v="0"/>
    <n v="0"/>
    <n v="1"/>
    <n v="1"/>
    <n v="0"/>
    <n v="0"/>
    <n v="2"/>
    <n v="2"/>
    <n v="4"/>
    <n v="238"/>
    <s v="ES_R3"/>
    <n v="14"/>
    <n v="2"/>
  </r>
  <r>
    <x v="0"/>
    <n v="1"/>
    <n v="1"/>
    <n v="0"/>
    <n v="1"/>
    <n v="0"/>
    <n v="0"/>
    <n v="3"/>
    <n v="0"/>
    <n v="1"/>
    <n v="1"/>
    <n v="0"/>
    <n v="0"/>
    <n v="5"/>
    <n v="3"/>
    <n v="8"/>
    <n v="239"/>
    <s v="ES_R3"/>
    <n v="14"/>
    <n v="6"/>
  </r>
  <r>
    <x v="0"/>
    <n v="0"/>
    <n v="0"/>
    <n v="0"/>
    <n v="1"/>
    <n v="0"/>
    <n v="3"/>
    <n v="2"/>
    <n v="1"/>
    <n v="0"/>
    <n v="1"/>
    <n v="1"/>
    <n v="0"/>
    <n v="3"/>
    <n v="6"/>
    <n v="9"/>
    <n v="240"/>
    <s v="ES_R3"/>
    <n v="14"/>
    <n v="7"/>
  </r>
  <r>
    <x v="0"/>
    <n v="0"/>
    <n v="0"/>
    <n v="0"/>
    <n v="0"/>
    <n v="1"/>
    <n v="3"/>
    <n v="2"/>
    <n v="0"/>
    <n v="1"/>
    <n v="1"/>
    <n v="0"/>
    <n v="0"/>
    <n v="4"/>
    <n v="4"/>
    <n v="8"/>
    <n v="241"/>
    <s v="ES_R3"/>
    <n v="14"/>
    <n v="6"/>
  </r>
  <r>
    <x v="0"/>
    <n v="0"/>
    <n v="0"/>
    <n v="0"/>
    <n v="0"/>
    <n v="0"/>
    <n v="1"/>
    <n v="1"/>
    <n v="2"/>
    <n v="2"/>
    <n v="1"/>
    <n v="1"/>
    <n v="0"/>
    <n v="4"/>
    <n v="4"/>
    <n v="8"/>
    <n v="242"/>
    <s v="ES_R3"/>
    <n v="14"/>
    <n v="4"/>
  </r>
  <r>
    <x v="0"/>
    <n v="0"/>
    <n v="0"/>
    <n v="0"/>
    <n v="0"/>
    <n v="0"/>
    <n v="0"/>
    <n v="0"/>
    <n v="0"/>
    <n v="1"/>
    <n v="1"/>
    <n v="0"/>
    <n v="0"/>
    <n v="1"/>
    <n v="1"/>
    <n v="2"/>
    <n v="243"/>
    <s v="ES_R3"/>
    <n v="14"/>
    <n v="0"/>
  </r>
  <r>
    <x v="0"/>
    <n v="0"/>
    <n v="0"/>
    <n v="2"/>
    <n v="0"/>
    <n v="1"/>
    <n v="2"/>
    <n v="0"/>
    <n v="0"/>
    <n v="1"/>
    <n v="1"/>
    <n v="0"/>
    <n v="0"/>
    <n v="4"/>
    <n v="3"/>
    <n v="7"/>
    <n v="244"/>
    <s v="ES_R3"/>
    <n v="14"/>
    <n v="5"/>
  </r>
  <r>
    <x v="0"/>
    <n v="0"/>
    <n v="0"/>
    <n v="0"/>
    <n v="2"/>
    <n v="0"/>
    <n v="2"/>
    <n v="0"/>
    <n v="0"/>
    <n v="0"/>
    <n v="1"/>
    <n v="1"/>
    <n v="0"/>
    <n v="1"/>
    <n v="5"/>
    <n v="6"/>
    <n v="245"/>
    <s v="ES_R3"/>
    <n v="14"/>
    <n v="4"/>
  </r>
  <r>
    <x v="0"/>
    <n v="0"/>
    <n v="0"/>
    <n v="0"/>
    <n v="0"/>
    <n v="3"/>
    <n v="0"/>
    <n v="0"/>
    <n v="3"/>
    <n v="1"/>
    <n v="1"/>
    <n v="0"/>
    <n v="0"/>
    <n v="4"/>
    <n v="4"/>
    <n v="8"/>
    <n v="246"/>
    <s v="ES_R3"/>
    <n v="14"/>
    <n v="6"/>
  </r>
  <r>
    <x v="0"/>
    <n v="1"/>
    <n v="1"/>
    <n v="1"/>
    <n v="0"/>
    <n v="0"/>
    <n v="0"/>
    <n v="0"/>
    <n v="0"/>
    <n v="1"/>
    <n v="1"/>
    <n v="0"/>
    <n v="0"/>
    <n v="3"/>
    <n v="2"/>
    <n v="5"/>
    <n v="247"/>
    <s v="ES_R3"/>
    <n v="14"/>
    <n v="3"/>
  </r>
  <r>
    <x v="0"/>
    <n v="0"/>
    <n v="0"/>
    <n v="0"/>
    <n v="0"/>
    <n v="0"/>
    <n v="3"/>
    <n v="3"/>
    <n v="0"/>
    <n v="0"/>
    <n v="0"/>
    <n v="1"/>
    <n v="1"/>
    <n v="4"/>
    <n v="4"/>
    <n v="8"/>
    <n v="248"/>
    <s v="ES_R3"/>
    <n v="14"/>
    <n v="6"/>
  </r>
  <r>
    <x v="0"/>
    <n v="0"/>
    <n v="0"/>
    <n v="0"/>
    <n v="1"/>
    <n v="2"/>
    <n v="1"/>
    <n v="0"/>
    <n v="0"/>
    <n v="0"/>
    <n v="0"/>
    <n v="1"/>
    <n v="1"/>
    <n v="3"/>
    <n v="3"/>
    <n v="6"/>
    <n v="249"/>
    <s v="ES_R3"/>
    <n v="14"/>
    <n v="4"/>
  </r>
  <r>
    <x v="1"/>
    <n v="0"/>
    <n v="0"/>
    <n v="1"/>
    <n v="0"/>
    <n v="1"/>
    <n v="2"/>
    <n v="0"/>
    <n v="0"/>
    <n v="1"/>
    <n v="1"/>
    <n v="0"/>
    <n v="0"/>
    <n v="3"/>
    <n v="3"/>
    <n v="6"/>
    <n v="250"/>
    <s v="ES_R3"/>
    <n v="14"/>
    <n v="4"/>
  </r>
  <r>
    <x v="1"/>
    <n v="0"/>
    <n v="1"/>
    <n v="0"/>
    <n v="1"/>
    <n v="2"/>
    <n v="0"/>
    <n v="0"/>
    <n v="0"/>
    <n v="0"/>
    <n v="1"/>
    <n v="0"/>
    <n v="0"/>
    <n v="2"/>
    <n v="3"/>
    <n v="5"/>
    <n v="251"/>
    <s v="ES_R3"/>
    <n v="14"/>
    <n v="4"/>
  </r>
  <r>
    <x v="1"/>
    <n v="0"/>
    <n v="0"/>
    <n v="0"/>
    <n v="1"/>
    <n v="2"/>
    <n v="1"/>
    <n v="0"/>
    <n v="0"/>
    <n v="1"/>
    <n v="1"/>
    <n v="0"/>
    <n v="0"/>
    <n v="3"/>
    <n v="3"/>
    <n v="6"/>
    <n v="252"/>
    <s v="ES_R3"/>
    <n v="14"/>
    <n v="4"/>
  </r>
  <r>
    <x v="1"/>
    <n v="1"/>
    <n v="0"/>
    <n v="1"/>
    <n v="0"/>
    <n v="0"/>
    <n v="2"/>
    <n v="0"/>
    <n v="0"/>
    <n v="1"/>
    <n v="1"/>
    <n v="0"/>
    <n v="0"/>
    <n v="3"/>
    <n v="3"/>
    <n v="6"/>
    <n v="253"/>
    <s v="ES_R3"/>
    <n v="14"/>
    <n v="4"/>
  </r>
  <r>
    <x v="1"/>
    <n v="0"/>
    <n v="0"/>
    <n v="0"/>
    <n v="0"/>
    <n v="2"/>
    <n v="0"/>
    <n v="0"/>
    <n v="2"/>
    <n v="0"/>
    <n v="0"/>
    <n v="1"/>
    <n v="1"/>
    <n v="3"/>
    <n v="3"/>
    <n v="6"/>
    <n v="254"/>
    <s v="ES_R3"/>
    <n v="14"/>
    <n v="4"/>
  </r>
  <r>
    <x v="0"/>
    <n v="1"/>
    <n v="0"/>
    <n v="1"/>
    <n v="0"/>
    <n v="0"/>
    <n v="1"/>
    <n v="0"/>
    <n v="0"/>
    <n v="1"/>
    <n v="1"/>
    <n v="0"/>
    <n v="0"/>
    <n v="3"/>
    <n v="2"/>
    <n v="5"/>
    <n v="255"/>
    <s v="ES_R3"/>
    <n v="15"/>
    <n v="3"/>
  </r>
  <r>
    <x v="0"/>
    <n v="1"/>
    <n v="0"/>
    <n v="1"/>
    <n v="0"/>
    <n v="0"/>
    <n v="2"/>
    <n v="1"/>
    <n v="0"/>
    <n v="1"/>
    <n v="1"/>
    <n v="0"/>
    <n v="0"/>
    <n v="4"/>
    <n v="3"/>
    <n v="7"/>
    <n v="256"/>
    <s v="ES_R3"/>
    <n v="15"/>
    <n v="5"/>
  </r>
  <r>
    <x v="0"/>
    <n v="0"/>
    <n v="0"/>
    <n v="0"/>
    <n v="0"/>
    <n v="0"/>
    <n v="1"/>
    <n v="1"/>
    <n v="0"/>
    <n v="2"/>
    <n v="3"/>
    <n v="0"/>
    <n v="0"/>
    <n v="3"/>
    <n v="4"/>
    <n v="7"/>
    <n v="257"/>
    <s v="ES_R3"/>
    <n v="15"/>
    <n v="2"/>
  </r>
  <r>
    <x v="0"/>
    <n v="1"/>
    <n v="0"/>
    <n v="0"/>
    <n v="0"/>
    <n v="0"/>
    <n v="1"/>
    <n v="0"/>
    <n v="1"/>
    <n v="1"/>
    <n v="1"/>
    <n v="0"/>
    <n v="0"/>
    <n v="2"/>
    <n v="3"/>
    <n v="5"/>
    <n v="258"/>
    <s v="ES_R3"/>
    <n v="15"/>
    <n v="3"/>
  </r>
  <r>
    <x v="0"/>
    <n v="0"/>
    <n v="1"/>
    <n v="0"/>
    <n v="0"/>
    <n v="0"/>
    <n v="1"/>
    <n v="1"/>
    <n v="2"/>
    <n v="1"/>
    <n v="1"/>
    <n v="0"/>
    <n v="0"/>
    <n v="2"/>
    <n v="5"/>
    <n v="7"/>
    <n v="259"/>
    <s v="ES_R3"/>
    <n v="15"/>
    <n v="5"/>
  </r>
  <r>
    <x v="0"/>
    <n v="0"/>
    <n v="0"/>
    <n v="0"/>
    <n v="0"/>
    <n v="0"/>
    <n v="1"/>
    <n v="2"/>
    <n v="2"/>
    <n v="1"/>
    <n v="1"/>
    <n v="0"/>
    <n v="0"/>
    <n v="3"/>
    <n v="4"/>
    <n v="7"/>
    <n v="260"/>
    <s v="ES_R3"/>
    <n v="15"/>
    <n v="5"/>
  </r>
  <r>
    <x v="0"/>
    <n v="0"/>
    <n v="0"/>
    <n v="0"/>
    <n v="1"/>
    <n v="1"/>
    <n v="1"/>
    <n v="1"/>
    <n v="0"/>
    <n v="1"/>
    <n v="1"/>
    <n v="0"/>
    <n v="0"/>
    <n v="3"/>
    <n v="3"/>
    <n v="6"/>
    <n v="261"/>
    <s v="ES_R3"/>
    <n v="15"/>
    <n v="4"/>
  </r>
  <r>
    <x v="0"/>
    <n v="0"/>
    <n v="0"/>
    <n v="0"/>
    <n v="0"/>
    <n v="0"/>
    <n v="1"/>
    <n v="0"/>
    <n v="2"/>
    <n v="1"/>
    <n v="1"/>
    <n v="0"/>
    <n v="0"/>
    <n v="1"/>
    <n v="4"/>
    <n v="5"/>
    <n v="262"/>
    <s v="ES_R3"/>
    <n v="15"/>
    <n v="3"/>
  </r>
  <r>
    <x v="0"/>
    <n v="0"/>
    <n v="0"/>
    <n v="0"/>
    <n v="1"/>
    <n v="0"/>
    <n v="1"/>
    <n v="0"/>
    <n v="1"/>
    <n v="1"/>
    <n v="1"/>
    <n v="0"/>
    <n v="0"/>
    <n v="1"/>
    <n v="4"/>
    <n v="5"/>
    <n v="263"/>
    <s v="ES_R3"/>
    <n v="15"/>
    <n v="3"/>
  </r>
  <r>
    <x v="0"/>
    <n v="0"/>
    <n v="0"/>
    <n v="0"/>
    <n v="0"/>
    <n v="0"/>
    <n v="1"/>
    <n v="0"/>
    <n v="1"/>
    <n v="1"/>
    <n v="1"/>
    <n v="0"/>
    <n v="0"/>
    <n v="1"/>
    <n v="3"/>
    <n v="4"/>
    <n v="264"/>
    <s v="ES_R3"/>
    <n v="15"/>
    <n v="2"/>
  </r>
  <r>
    <x v="0"/>
    <n v="0"/>
    <n v="0"/>
    <n v="1"/>
    <n v="1"/>
    <n v="1"/>
    <n v="1"/>
    <n v="0"/>
    <n v="1"/>
    <n v="0"/>
    <n v="1"/>
    <n v="0"/>
    <n v="0"/>
    <n v="2"/>
    <n v="4"/>
    <n v="6"/>
    <n v="265"/>
    <s v="ES_R3"/>
    <n v="15"/>
    <n v="5"/>
  </r>
  <r>
    <x v="0"/>
    <n v="0"/>
    <n v="0"/>
    <n v="0"/>
    <n v="0"/>
    <n v="0"/>
    <n v="1"/>
    <n v="0"/>
    <n v="2"/>
    <n v="0"/>
    <n v="1"/>
    <n v="1"/>
    <n v="0"/>
    <n v="1"/>
    <n v="4"/>
    <n v="5"/>
    <n v="266"/>
    <s v="ES_R3"/>
    <n v="15"/>
    <n v="3"/>
  </r>
  <r>
    <x v="0"/>
    <n v="0"/>
    <n v="0"/>
    <n v="1"/>
    <n v="0"/>
    <n v="0"/>
    <n v="1"/>
    <n v="0"/>
    <n v="0"/>
    <n v="1"/>
    <n v="1"/>
    <n v="0"/>
    <n v="0"/>
    <n v="2"/>
    <n v="2"/>
    <n v="4"/>
    <n v="267"/>
    <s v="ES_R3"/>
    <n v="15"/>
    <n v="2"/>
  </r>
  <r>
    <x v="0"/>
    <n v="0"/>
    <n v="1"/>
    <n v="0"/>
    <n v="0"/>
    <n v="0"/>
    <n v="0"/>
    <n v="0"/>
    <n v="0"/>
    <n v="1"/>
    <n v="1"/>
    <n v="0"/>
    <n v="0"/>
    <n v="1"/>
    <n v="2"/>
    <n v="3"/>
    <n v="268"/>
    <s v="ES_R3"/>
    <n v="15"/>
    <n v="1"/>
  </r>
  <r>
    <x v="0"/>
    <n v="0"/>
    <n v="1"/>
    <n v="0"/>
    <n v="0"/>
    <n v="0"/>
    <n v="0"/>
    <n v="0"/>
    <n v="0"/>
    <n v="1"/>
    <n v="1"/>
    <n v="0"/>
    <n v="0"/>
    <n v="1"/>
    <n v="2"/>
    <n v="3"/>
    <n v="269"/>
    <s v="ES_R3"/>
    <n v="15"/>
    <n v="1"/>
  </r>
  <r>
    <x v="0"/>
    <n v="1"/>
    <n v="0"/>
    <n v="0"/>
    <n v="0"/>
    <n v="0"/>
    <n v="0"/>
    <n v="0"/>
    <n v="0"/>
    <n v="1"/>
    <n v="1"/>
    <n v="0"/>
    <n v="0"/>
    <n v="2"/>
    <n v="1"/>
    <n v="3"/>
    <n v="270"/>
    <s v="ES_R3"/>
    <n v="15"/>
    <n v="1"/>
  </r>
  <r>
    <x v="0"/>
    <n v="1"/>
    <n v="1"/>
    <n v="0"/>
    <n v="0"/>
    <n v="0"/>
    <n v="1"/>
    <n v="0"/>
    <n v="0"/>
    <n v="1"/>
    <n v="1"/>
    <n v="0"/>
    <n v="0"/>
    <n v="2"/>
    <n v="3"/>
    <n v="5"/>
    <n v="271"/>
    <s v="ES_R3"/>
    <n v="15"/>
    <n v="3"/>
  </r>
  <r>
    <x v="0"/>
    <n v="0"/>
    <n v="0"/>
    <n v="0"/>
    <n v="0"/>
    <n v="0"/>
    <n v="0"/>
    <n v="0"/>
    <n v="0"/>
    <n v="1"/>
    <n v="1"/>
    <n v="0"/>
    <n v="0"/>
    <n v="1"/>
    <n v="1"/>
    <n v="2"/>
    <n v="272"/>
    <s v="ES_R3"/>
    <n v="15"/>
    <n v="0"/>
  </r>
  <r>
    <x v="0"/>
    <n v="0"/>
    <n v="0"/>
    <n v="1"/>
    <n v="1"/>
    <n v="0"/>
    <n v="1"/>
    <n v="0"/>
    <n v="1"/>
    <n v="0"/>
    <n v="1"/>
    <n v="1"/>
    <n v="0"/>
    <n v="2"/>
    <n v="4"/>
    <n v="6"/>
    <n v="273"/>
    <s v="ES_R3"/>
    <n v="15"/>
    <n v="4"/>
  </r>
  <r>
    <x v="0"/>
    <n v="0"/>
    <n v="1"/>
    <n v="0"/>
    <n v="0"/>
    <n v="0"/>
    <n v="1"/>
    <n v="0"/>
    <n v="0"/>
    <n v="1"/>
    <n v="1"/>
    <n v="0"/>
    <n v="0"/>
    <n v="1"/>
    <n v="3"/>
    <n v="4"/>
    <n v="274"/>
    <s v="ES_R3"/>
    <n v="15"/>
    <n v="2"/>
  </r>
  <r>
    <x v="0"/>
    <n v="0"/>
    <n v="1"/>
    <n v="1"/>
    <n v="0"/>
    <n v="0"/>
    <n v="1"/>
    <n v="0"/>
    <n v="0"/>
    <n v="1"/>
    <n v="1"/>
    <n v="0"/>
    <n v="0"/>
    <n v="2"/>
    <n v="3"/>
    <n v="5"/>
    <n v="275"/>
    <s v="ES_R3"/>
    <n v="16"/>
    <n v="3"/>
  </r>
  <r>
    <x v="0"/>
    <n v="0"/>
    <n v="0"/>
    <n v="0"/>
    <n v="0"/>
    <n v="0"/>
    <n v="2"/>
    <n v="1"/>
    <n v="1"/>
    <n v="3"/>
    <n v="3"/>
    <n v="1"/>
    <n v="0"/>
    <n v="5"/>
    <n v="6"/>
    <n v="11"/>
    <n v="276"/>
    <s v="ES_R3"/>
    <n v="16"/>
    <n v="4"/>
  </r>
  <r>
    <x v="0"/>
    <n v="1"/>
    <n v="0"/>
    <n v="1"/>
    <n v="0"/>
    <n v="1"/>
    <n v="0"/>
    <n v="1"/>
    <n v="1"/>
    <n v="3"/>
    <n v="1"/>
    <n v="0"/>
    <n v="0"/>
    <n v="7"/>
    <n v="2"/>
    <n v="9"/>
    <n v="277"/>
    <s v="ES_R3"/>
    <n v="16"/>
    <n v="5"/>
  </r>
  <r>
    <x v="0"/>
    <n v="0"/>
    <n v="1"/>
    <n v="1"/>
    <n v="0"/>
    <n v="0"/>
    <n v="1"/>
    <n v="0"/>
    <n v="2"/>
    <n v="2"/>
    <n v="1"/>
    <n v="1"/>
    <n v="0"/>
    <n v="4"/>
    <n v="5"/>
    <n v="9"/>
    <n v="278"/>
    <s v="ES_R3"/>
    <n v="16"/>
    <n v="5"/>
  </r>
  <r>
    <x v="0"/>
    <n v="0"/>
    <n v="0"/>
    <n v="0"/>
    <n v="1"/>
    <n v="1"/>
    <n v="1"/>
    <n v="1"/>
    <n v="1"/>
    <n v="1"/>
    <n v="1"/>
    <n v="0"/>
    <n v="0"/>
    <n v="3"/>
    <n v="4"/>
    <n v="7"/>
    <n v="279"/>
    <s v="ES_R3"/>
    <n v="16"/>
    <n v="5"/>
  </r>
  <r>
    <x v="0"/>
    <n v="0"/>
    <n v="0"/>
    <n v="0"/>
    <n v="0"/>
    <n v="1"/>
    <n v="1"/>
    <n v="0"/>
    <n v="3"/>
    <n v="3"/>
    <n v="1"/>
    <n v="1"/>
    <n v="0"/>
    <n v="5"/>
    <n v="5"/>
    <n v="10"/>
    <n v="280"/>
    <s v="ES_R3"/>
    <n v="16"/>
    <n v="5"/>
  </r>
  <r>
    <x v="0"/>
    <n v="1"/>
    <n v="0"/>
    <n v="1"/>
    <n v="0"/>
    <n v="0"/>
    <n v="1"/>
    <n v="0"/>
    <n v="0"/>
    <n v="1"/>
    <n v="1"/>
    <n v="0"/>
    <n v="0"/>
    <n v="3"/>
    <n v="2"/>
    <n v="5"/>
    <n v="281"/>
    <s v="ES_R3"/>
    <n v="16"/>
    <n v="3"/>
  </r>
  <r>
    <x v="0"/>
    <n v="0"/>
    <n v="1"/>
    <n v="0"/>
    <n v="1"/>
    <n v="0"/>
    <n v="1"/>
    <n v="0"/>
    <n v="0"/>
    <n v="1"/>
    <n v="1"/>
    <n v="0"/>
    <n v="0"/>
    <n v="1"/>
    <n v="4"/>
    <n v="5"/>
    <n v="282"/>
    <s v="ES_R3"/>
    <n v="16"/>
    <n v="3"/>
  </r>
  <r>
    <x v="0"/>
    <n v="1"/>
    <n v="0"/>
    <n v="1"/>
    <n v="0"/>
    <n v="0"/>
    <n v="0"/>
    <n v="0"/>
    <n v="0"/>
    <n v="1"/>
    <n v="1"/>
    <n v="0"/>
    <n v="0"/>
    <n v="3"/>
    <n v="1"/>
    <n v="4"/>
    <n v="283"/>
    <s v="ES_R3"/>
    <n v="16"/>
    <n v="2"/>
  </r>
  <r>
    <x v="0"/>
    <n v="1"/>
    <n v="0"/>
    <n v="0"/>
    <n v="1"/>
    <n v="0"/>
    <n v="3"/>
    <n v="0"/>
    <n v="0"/>
    <n v="1"/>
    <n v="1"/>
    <n v="0"/>
    <n v="0"/>
    <n v="2"/>
    <n v="5"/>
    <n v="7"/>
    <n v="284"/>
    <s v="ES_R3"/>
    <n v="16"/>
    <n v="5"/>
  </r>
  <r>
    <x v="0"/>
    <n v="0"/>
    <n v="1"/>
    <n v="0"/>
    <n v="1"/>
    <n v="1"/>
    <n v="0"/>
    <n v="0"/>
    <n v="0"/>
    <n v="1"/>
    <n v="1"/>
    <n v="0"/>
    <n v="0"/>
    <n v="2"/>
    <n v="3"/>
    <n v="5"/>
    <n v="285"/>
    <s v="ES_R3"/>
    <n v="16"/>
    <n v="3"/>
  </r>
  <r>
    <x v="0"/>
    <n v="0"/>
    <n v="1"/>
    <n v="1"/>
    <n v="0"/>
    <n v="0"/>
    <n v="0"/>
    <n v="0"/>
    <n v="0"/>
    <n v="1"/>
    <n v="1"/>
    <n v="0"/>
    <n v="0"/>
    <n v="2"/>
    <n v="2"/>
    <n v="4"/>
    <n v="286"/>
    <s v="ES_R3"/>
    <n v="16"/>
    <n v="2"/>
  </r>
  <r>
    <x v="0"/>
    <n v="0"/>
    <n v="1"/>
    <n v="1"/>
    <n v="0"/>
    <n v="0"/>
    <n v="0"/>
    <n v="0"/>
    <n v="0"/>
    <n v="1"/>
    <n v="1"/>
    <n v="0"/>
    <n v="0"/>
    <n v="2"/>
    <n v="2"/>
    <n v="4"/>
    <n v="287"/>
    <s v="ES_R3"/>
    <n v="16"/>
    <n v="2"/>
  </r>
  <r>
    <x v="0"/>
    <n v="0"/>
    <n v="1"/>
    <n v="1"/>
    <n v="0"/>
    <n v="0"/>
    <n v="0"/>
    <n v="0"/>
    <n v="0"/>
    <n v="1"/>
    <n v="1"/>
    <n v="0"/>
    <n v="0"/>
    <n v="2"/>
    <n v="2"/>
    <n v="4"/>
    <n v="288"/>
    <s v="ES_R3"/>
    <n v="16"/>
    <n v="2"/>
  </r>
  <r>
    <x v="0"/>
    <n v="0"/>
    <n v="0"/>
    <n v="1"/>
    <n v="0"/>
    <n v="3"/>
    <n v="0"/>
    <n v="0"/>
    <n v="1"/>
    <n v="1"/>
    <n v="1"/>
    <n v="0"/>
    <n v="0"/>
    <n v="5"/>
    <n v="2"/>
    <n v="7"/>
    <n v="289"/>
    <s v="ES_R3"/>
    <n v="16"/>
    <n v="5"/>
  </r>
  <r>
    <x v="0"/>
    <n v="0"/>
    <n v="0"/>
    <n v="0"/>
    <n v="0"/>
    <n v="0"/>
    <n v="0"/>
    <n v="0"/>
    <n v="0"/>
    <n v="1"/>
    <n v="1"/>
    <n v="0"/>
    <n v="0"/>
    <n v="1"/>
    <n v="1"/>
    <n v="2"/>
    <n v="290"/>
    <s v="ES_R3"/>
    <n v="16"/>
    <n v="0"/>
  </r>
  <r>
    <x v="0"/>
    <n v="0"/>
    <n v="0"/>
    <n v="0"/>
    <n v="1"/>
    <n v="1"/>
    <n v="1"/>
    <n v="1"/>
    <n v="1"/>
    <n v="0"/>
    <n v="0"/>
    <n v="1"/>
    <n v="1"/>
    <n v="3"/>
    <n v="4"/>
    <n v="7"/>
    <n v="291"/>
    <s v="ES_R3"/>
    <n v="16"/>
    <n v="5"/>
  </r>
  <r>
    <x v="0"/>
    <n v="0"/>
    <n v="0"/>
    <n v="0"/>
    <n v="0"/>
    <n v="0"/>
    <n v="0"/>
    <n v="0"/>
    <n v="0"/>
    <n v="1"/>
    <n v="1"/>
    <n v="0"/>
    <n v="0"/>
    <n v="1"/>
    <n v="1"/>
    <n v="2"/>
    <n v="292"/>
    <s v="ES_R3"/>
    <n v="16"/>
    <n v="0"/>
  </r>
  <r>
    <x v="0"/>
    <n v="0"/>
    <n v="1"/>
    <n v="1"/>
    <n v="0"/>
    <n v="1"/>
    <n v="0"/>
    <n v="0"/>
    <n v="0"/>
    <n v="1"/>
    <n v="1"/>
    <n v="0"/>
    <n v="0"/>
    <n v="3"/>
    <n v="2"/>
    <n v="5"/>
    <n v="293"/>
    <s v="ES_R3"/>
    <n v="16"/>
    <n v="3"/>
  </r>
  <r>
    <x v="0"/>
    <n v="0"/>
    <n v="1"/>
    <n v="1"/>
    <n v="0"/>
    <n v="1"/>
    <n v="0"/>
    <n v="0"/>
    <n v="0"/>
    <n v="1"/>
    <n v="1"/>
    <n v="0"/>
    <n v="0"/>
    <n v="3"/>
    <n v="2"/>
    <n v="5"/>
    <n v="294"/>
    <s v="ES_R3"/>
    <n v="16"/>
    <n v="3"/>
  </r>
  <r>
    <x v="0"/>
    <n v="0"/>
    <n v="1"/>
    <n v="0"/>
    <n v="2"/>
    <n v="2"/>
    <n v="1"/>
    <n v="2"/>
    <n v="1"/>
    <n v="3"/>
    <n v="2"/>
    <n v="0"/>
    <n v="0"/>
    <n v="7"/>
    <n v="7"/>
    <n v="14"/>
    <n v="295"/>
    <s v="ES_R3"/>
    <n v="17"/>
    <n v="9"/>
  </r>
  <r>
    <x v="0"/>
    <n v="0"/>
    <n v="1"/>
    <n v="0"/>
    <n v="0"/>
    <n v="2"/>
    <n v="1"/>
    <n v="2"/>
    <n v="0"/>
    <n v="2"/>
    <n v="1"/>
    <n v="0"/>
    <n v="0"/>
    <n v="6"/>
    <n v="3"/>
    <n v="9"/>
    <n v="296"/>
    <s v="ES_R3"/>
    <n v="17"/>
    <n v="6"/>
  </r>
  <r>
    <x v="0"/>
    <n v="0"/>
    <n v="0"/>
    <n v="0"/>
    <n v="0"/>
    <n v="2"/>
    <n v="0"/>
    <n v="1"/>
    <n v="0"/>
    <n v="2"/>
    <n v="0"/>
    <n v="0"/>
    <n v="1"/>
    <n v="5"/>
    <n v="1"/>
    <n v="6"/>
    <n v="297"/>
    <s v="ES_R3"/>
    <n v="17"/>
    <n v="3"/>
  </r>
  <r>
    <x v="0"/>
    <n v="0"/>
    <n v="0"/>
    <n v="1"/>
    <n v="0"/>
    <n v="3"/>
    <n v="0"/>
    <n v="1"/>
    <n v="0"/>
    <n v="1"/>
    <n v="1"/>
    <n v="1"/>
    <n v="0"/>
    <n v="7"/>
    <n v="1"/>
    <n v="8"/>
    <n v="298"/>
    <s v="ES_R3"/>
    <n v="17"/>
    <n v="5"/>
  </r>
  <r>
    <x v="0"/>
    <n v="0"/>
    <n v="1"/>
    <n v="1"/>
    <n v="0"/>
    <n v="1"/>
    <n v="1"/>
    <n v="1"/>
    <n v="0"/>
    <n v="1"/>
    <n v="1"/>
    <n v="1"/>
    <n v="0"/>
    <n v="5"/>
    <n v="3"/>
    <n v="8"/>
    <n v="299"/>
    <s v="ES_R3"/>
    <n v="17"/>
    <n v="5"/>
  </r>
  <r>
    <x v="0"/>
    <n v="0"/>
    <n v="0"/>
    <n v="2"/>
    <n v="0"/>
    <n v="2"/>
    <n v="0"/>
    <n v="1"/>
    <n v="1"/>
    <n v="1"/>
    <n v="1"/>
    <n v="0"/>
    <n v="0"/>
    <n v="6"/>
    <n v="2"/>
    <n v="8"/>
    <n v="300"/>
    <s v="ES_R3"/>
    <n v="17"/>
    <n v="6"/>
  </r>
  <r>
    <x v="0"/>
    <n v="1"/>
    <n v="0"/>
    <n v="0"/>
    <n v="0"/>
    <n v="1"/>
    <n v="2"/>
    <n v="1"/>
    <n v="0"/>
    <n v="2"/>
    <n v="1"/>
    <n v="0"/>
    <n v="0"/>
    <n v="5"/>
    <n v="3"/>
    <n v="8"/>
    <n v="301"/>
    <s v="ES_R3"/>
    <n v="17"/>
    <n v="5"/>
  </r>
  <r>
    <x v="0"/>
    <n v="0"/>
    <n v="2"/>
    <n v="0"/>
    <n v="0"/>
    <n v="1"/>
    <n v="1"/>
    <n v="2"/>
    <n v="0"/>
    <n v="1"/>
    <n v="1"/>
    <n v="0"/>
    <n v="0"/>
    <n v="4"/>
    <n v="4"/>
    <n v="8"/>
    <n v="302"/>
    <s v="ES_R3"/>
    <n v="17"/>
    <n v="6"/>
  </r>
  <r>
    <x v="0"/>
    <n v="0"/>
    <n v="1"/>
    <n v="0"/>
    <n v="2"/>
    <n v="1"/>
    <n v="0"/>
    <n v="0"/>
    <n v="0"/>
    <n v="1"/>
    <n v="1"/>
    <n v="0"/>
    <n v="0"/>
    <n v="2"/>
    <n v="4"/>
    <n v="6"/>
    <n v="303"/>
    <s v="ES_R3"/>
    <n v="17"/>
    <n v="4"/>
  </r>
  <r>
    <x v="0"/>
    <n v="0"/>
    <n v="0"/>
    <n v="0"/>
    <n v="0"/>
    <n v="2"/>
    <n v="0"/>
    <n v="1"/>
    <n v="1"/>
    <n v="1"/>
    <n v="1"/>
    <n v="1"/>
    <n v="0"/>
    <n v="5"/>
    <n v="2"/>
    <n v="7"/>
    <n v="304"/>
    <s v="ES_R3"/>
    <n v="17"/>
    <n v="4"/>
  </r>
  <r>
    <x v="0"/>
    <n v="0"/>
    <n v="0"/>
    <n v="0"/>
    <n v="1"/>
    <n v="2"/>
    <n v="1"/>
    <n v="0"/>
    <n v="0"/>
    <n v="1"/>
    <n v="1"/>
    <n v="0"/>
    <n v="0"/>
    <n v="3"/>
    <n v="3"/>
    <n v="6"/>
    <n v="305"/>
    <s v="ES_R3"/>
    <n v="17"/>
    <n v="4"/>
  </r>
  <r>
    <x v="0"/>
    <n v="0"/>
    <n v="0"/>
    <n v="2"/>
    <n v="0"/>
    <n v="2"/>
    <n v="0"/>
    <n v="1"/>
    <n v="0"/>
    <n v="2"/>
    <n v="1"/>
    <n v="0"/>
    <n v="0"/>
    <n v="7"/>
    <n v="1"/>
    <n v="8"/>
    <n v="306"/>
    <s v="ES_R3"/>
    <n v="17"/>
    <n v="5"/>
  </r>
  <r>
    <x v="0"/>
    <n v="1"/>
    <n v="0"/>
    <n v="0"/>
    <n v="0"/>
    <n v="0"/>
    <n v="0"/>
    <n v="0"/>
    <n v="0"/>
    <n v="1"/>
    <n v="1"/>
    <n v="0"/>
    <n v="0"/>
    <n v="2"/>
    <n v="1"/>
    <n v="3"/>
    <n v="307"/>
    <s v="ES_R3"/>
    <n v="17"/>
    <n v="1"/>
  </r>
  <r>
    <x v="0"/>
    <n v="0"/>
    <n v="0"/>
    <n v="0"/>
    <n v="0"/>
    <n v="0"/>
    <n v="0"/>
    <n v="0"/>
    <n v="0"/>
    <n v="1"/>
    <n v="1"/>
    <n v="0"/>
    <n v="0"/>
    <n v="1"/>
    <n v="1"/>
    <n v="2"/>
    <n v="308"/>
    <s v="ES_R3"/>
    <n v="17"/>
    <n v="0"/>
  </r>
  <r>
    <x v="0"/>
    <n v="0"/>
    <n v="1"/>
    <n v="0"/>
    <n v="0"/>
    <n v="0"/>
    <n v="0"/>
    <n v="0"/>
    <n v="0"/>
    <n v="1"/>
    <n v="1"/>
    <n v="0"/>
    <n v="0"/>
    <n v="1"/>
    <n v="2"/>
    <n v="3"/>
    <n v="309"/>
    <s v="ES_R3"/>
    <n v="17"/>
    <n v="1"/>
  </r>
  <r>
    <x v="0"/>
    <n v="1"/>
    <n v="0"/>
    <n v="1"/>
    <n v="0"/>
    <n v="1"/>
    <n v="0"/>
    <n v="0"/>
    <n v="0"/>
    <n v="1"/>
    <n v="1"/>
    <n v="0"/>
    <n v="0"/>
    <n v="4"/>
    <n v="1"/>
    <n v="5"/>
    <n v="310"/>
    <s v="ES_R3"/>
    <n v="17"/>
    <n v="3"/>
  </r>
  <r>
    <x v="0"/>
    <n v="0"/>
    <n v="0"/>
    <n v="0"/>
    <n v="0"/>
    <n v="0"/>
    <n v="0"/>
    <n v="0"/>
    <n v="0"/>
    <n v="1"/>
    <n v="1"/>
    <n v="0"/>
    <n v="0"/>
    <n v="1"/>
    <n v="1"/>
    <n v="2"/>
    <n v="311"/>
    <s v="ES_R3"/>
    <n v="17"/>
    <n v="0"/>
  </r>
  <r>
    <x v="0"/>
    <n v="1"/>
    <n v="0"/>
    <n v="0"/>
    <n v="1"/>
    <n v="1"/>
    <n v="1"/>
    <n v="1"/>
    <n v="1"/>
    <n v="2"/>
    <n v="1"/>
    <n v="0"/>
    <n v="0"/>
    <n v="5"/>
    <n v="4"/>
    <n v="9"/>
    <n v="312"/>
    <s v="ES_R3"/>
    <n v="17"/>
    <n v="6"/>
  </r>
  <r>
    <x v="0"/>
    <n v="0"/>
    <n v="1"/>
    <n v="0"/>
    <n v="1"/>
    <n v="2"/>
    <n v="0"/>
    <n v="0"/>
    <n v="0"/>
    <n v="2"/>
    <n v="1"/>
    <n v="0"/>
    <n v="0"/>
    <n v="4"/>
    <n v="3"/>
    <n v="7"/>
    <n v="313"/>
    <s v="ES_R3"/>
    <n v="17"/>
    <n v="4"/>
  </r>
  <r>
    <x v="0"/>
    <n v="0"/>
    <n v="0"/>
    <n v="1"/>
    <n v="1"/>
    <n v="1"/>
    <n v="0"/>
    <n v="0"/>
    <n v="0"/>
    <n v="1"/>
    <n v="1"/>
    <n v="0"/>
    <n v="0"/>
    <n v="3"/>
    <n v="2"/>
    <n v="5"/>
    <n v="314"/>
    <s v="ES_R3"/>
    <n v="17"/>
    <n v="3"/>
  </r>
  <r>
    <x v="0"/>
    <n v="1"/>
    <n v="0"/>
    <n v="0"/>
    <n v="1"/>
    <n v="2"/>
    <n v="1"/>
    <n v="1"/>
    <n v="1"/>
    <n v="1"/>
    <n v="1"/>
    <n v="0"/>
    <n v="0"/>
    <n v="5"/>
    <n v="4"/>
    <n v="9"/>
    <n v="315"/>
    <s v="ES_R3"/>
    <n v="18"/>
    <n v="7"/>
  </r>
  <r>
    <x v="0"/>
    <n v="1"/>
    <n v="0"/>
    <n v="1"/>
    <n v="0"/>
    <n v="2"/>
    <n v="2"/>
    <n v="1"/>
    <n v="2"/>
    <n v="2"/>
    <n v="3"/>
    <n v="1"/>
    <n v="0"/>
    <n v="8"/>
    <n v="7"/>
    <n v="15"/>
    <n v="316"/>
    <s v="ES_R3"/>
    <n v="18"/>
    <n v="9"/>
  </r>
  <r>
    <x v="0"/>
    <n v="0"/>
    <n v="1"/>
    <n v="1"/>
    <n v="0"/>
    <n v="1"/>
    <n v="1"/>
    <n v="2"/>
    <n v="0"/>
    <n v="3"/>
    <n v="3"/>
    <n v="0"/>
    <n v="0"/>
    <n v="7"/>
    <n v="5"/>
    <n v="12"/>
    <n v="317"/>
    <s v="ES_R3"/>
    <n v="18"/>
    <n v="6"/>
  </r>
  <r>
    <x v="0"/>
    <n v="0"/>
    <n v="1"/>
    <n v="0"/>
    <n v="0"/>
    <n v="3"/>
    <n v="0"/>
    <n v="0"/>
    <n v="1"/>
    <n v="1"/>
    <n v="1"/>
    <n v="0"/>
    <n v="0"/>
    <n v="4"/>
    <n v="3"/>
    <n v="7"/>
    <n v="318"/>
    <s v="ES_R3"/>
    <n v="18"/>
    <n v="5"/>
  </r>
  <r>
    <x v="0"/>
    <n v="1"/>
    <n v="0"/>
    <n v="1"/>
    <n v="0"/>
    <n v="1"/>
    <n v="1"/>
    <n v="0"/>
    <n v="0"/>
    <n v="1"/>
    <n v="1"/>
    <n v="0"/>
    <n v="0"/>
    <n v="4"/>
    <n v="2"/>
    <n v="6"/>
    <n v="319"/>
    <s v="ES_R3"/>
    <n v="18"/>
    <n v="4"/>
  </r>
  <r>
    <x v="0"/>
    <n v="1"/>
    <n v="0"/>
    <n v="2"/>
    <n v="0"/>
    <n v="0"/>
    <n v="0"/>
    <n v="0"/>
    <n v="0"/>
    <n v="1"/>
    <n v="1"/>
    <n v="0"/>
    <n v="0"/>
    <n v="4"/>
    <n v="1"/>
    <n v="5"/>
    <n v="320"/>
    <s v="ES_R3"/>
    <n v="18"/>
    <n v="3"/>
  </r>
  <r>
    <x v="0"/>
    <n v="0"/>
    <n v="1"/>
    <n v="0"/>
    <n v="0"/>
    <n v="0"/>
    <n v="0"/>
    <n v="0"/>
    <n v="0"/>
    <n v="1"/>
    <n v="1"/>
    <n v="0"/>
    <n v="0"/>
    <n v="1"/>
    <n v="2"/>
    <n v="3"/>
    <n v="321"/>
    <s v="ES_R3"/>
    <n v="18"/>
    <n v="1"/>
  </r>
  <r>
    <x v="1"/>
    <n v="1"/>
    <n v="1"/>
    <n v="0"/>
    <n v="1"/>
    <n v="1"/>
    <n v="1"/>
    <n v="0"/>
    <n v="1"/>
    <n v="1"/>
    <n v="1"/>
    <n v="0"/>
    <n v="0"/>
    <n v="3"/>
    <n v="5"/>
    <n v="8"/>
    <n v="322"/>
    <s v="ES_R3"/>
    <n v="18"/>
    <n v="6"/>
  </r>
  <r>
    <x v="1"/>
    <n v="0"/>
    <n v="1"/>
    <n v="0"/>
    <n v="1"/>
    <n v="2"/>
    <n v="1"/>
    <n v="2"/>
    <n v="0"/>
    <n v="2"/>
    <n v="1"/>
    <n v="0"/>
    <n v="0"/>
    <n v="6"/>
    <n v="4"/>
    <n v="10"/>
    <n v="323"/>
    <s v="ES_R3"/>
    <n v="18"/>
    <n v="7"/>
  </r>
  <r>
    <x v="0"/>
    <n v="0"/>
    <n v="0"/>
    <n v="1"/>
    <n v="0"/>
    <n v="1"/>
    <n v="0"/>
    <n v="3"/>
    <n v="0"/>
    <n v="4"/>
    <n v="1"/>
    <n v="0"/>
    <n v="0"/>
    <n v="9"/>
    <n v="1"/>
    <n v="10"/>
    <n v="324"/>
    <s v="ES_R3"/>
    <n v="18"/>
    <n v="5"/>
  </r>
  <r>
    <x v="0"/>
    <n v="0"/>
    <n v="1"/>
    <n v="1"/>
    <n v="0"/>
    <n v="2"/>
    <n v="1"/>
    <n v="2"/>
    <n v="2"/>
    <n v="2"/>
    <n v="1"/>
    <n v="0"/>
    <n v="0"/>
    <n v="7"/>
    <n v="5"/>
    <n v="12"/>
    <n v="325"/>
    <s v="ES_R3"/>
    <n v="18"/>
    <n v="9"/>
  </r>
  <r>
    <x v="0"/>
    <n v="0"/>
    <n v="1"/>
    <n v="1"/>
    <n v="0"/>
    <n v="1"/>
    <n v="1"/>
    <n v="0"/>
    <n v="2"/>
    <n v="2"/>
    <n v="1"/>
    <n v="0"/>
    <n v="0"/>
    <n v="4"/>
    <n v="5"/>
    <n v="9"/>
    <n v="326"/>
    <s v="ES_R3"/>
    <n v="18"/>
    <n v="6"/>
  </r>
  <r>
    <x v="0"/>
    <n v="1"/>
    <n v="1"/>
    <n v="1"/>
    <n v="0"/>
    <n v="0"/>
    <n v="2"/>
    <n v="1"/>
    <n v="0"/>
    <n v="3"/>
    <n v="1"/>
    <n v="0"/>
    <n v="0"/>
    <n v="6"/>
    <n v="4"/>
    <n v="10"/>
    <n v="327"/>
    <s v="ES_R3"/>
    <n v="18"/>
    <n v="6"/>
  </r>
  <r>
    <x v="1"/>
    <n v="0"/>
    <n v="0"/>
    <n v="1"/>
    <n v="1"/>
    <n v="0"/>
    <n v="0"/>
    <n v="2"/>
    <n v="0"/>
    <n v="3"/>
    <n v="1"/>
    <n v="0"/>
    <n v="0"/>
    <n v="6"/>
    <n v="2"/>
    <n v="8"/>
    <n v="328"/>
    <s v="ES_R3"/>
    <n v="18"/>
    <n v="4"/>
  </r>
  <r>
    <x v="1"/>
    <n v="1"/>
    <n v="0"/>
    <n v="0"/>
    <n v="1"/>
    <n v="1"/>
    <n v="0"/>
    <n v="0"/>
    <n v="2"/>
    <n v="4"/>
    <n v="3"/>
    <n v="0"/>
    <n v="0"/>
    <n v="6"/>
    <n v="6"/>
    <n v="12"/>
    <n v="329"/>
    <s v="ES_R3"/>
    <n v="18"/>
    <n v="5"/>
  </r>
  <r>
    <x v="0"/>
    <n v="1"/>
    <n v="0"/>
    <n v="1"/>
    <n v="0"/>
    <n v="0"/>
    <n v="1"/>
    <n v="0"/>
    <n v="0"/>
    <n v="2"/>
    <n v="1"/>
    <n v="1"/>
    <n v="0"/>
    <n v="5"/>
    <n v="2"/>
    <n v="7"/>
    <n v="330"/>
    <s v="ES_R3"/>
    <n v="18"/>
    <n v="3"/>
  </r>
  <r>
    <x v="0"/>
    <n v="0"/>
    <n v="0"/>
    <n v="0"/>
    <n v="0"/>
    <n v="0"/>
    <n v="0"/>
    <n v="0"/>
    <n v="1"/>
    <n v="6"/>
    <n v="2"/>
    <n v="1"/>
    <n v="0"/>
    <n v="7"/>
    <n v="3"/>
    <n v="10"/>
    <n v="331"/>
    <s v="ES_R3"/>
    <n v="18"/>
    <n v="1"/>
  </r>
  <r>
    <x v="1"/>
    <n v="1"/>
    <n v="0"/>
    <n v="0"/>
    <n v="0"/>
    <n v="0"/>
    <n v="0"/>
    <n v="0"/>
    <n v="0"/>
    <n v="1"/>
    <n v="1"/>
    <n v="0"/>
    <n v="0"/>
    <n v="2"/>
    <n v="1"/>
    <n v="3"/>
    <n v="332"/>
    <s v="ES_R3"/>
    <n v="18"/>
    <n v="1"/>
  </r>
  <r>
    <x v="1"/>
    <n v="0"/>
    <n v="0"/>
    <n v="0"/>
    <n v="0"/>
    <n v="0"/>
    <n v="0"/>
    <n v="1"/>
    <n v="0"/>
    <n v="1"/>
    <n v="3"/>
    <n v="0"/>
    <n v="0"/>
    <n v="2"/>
    <n v="3"/>
    <n v="5"/>
    <n v="333"/>
    <s v="ES_R3"/>
    <n v="18"/>
    <n v="1"/>
  </r>
  <r>
    <x v="0"/>
    <n v="1"/>
    <n v="0"/>
    <n v="0"/>
    <n v="0"/>
    <n v="1"/>
    <n v="0"/>
    <n v="2"/>
    <n v="1"/>
    <n v="2"/>
    <n v="1"/>
    <n v="0"/>
    <n v="0"/>
    <n v="6"/>
    <n v="2"/>
    <n v="8"/>
    <n v="334"/>
    <s v="ES_R3"/>
    <n v="18"/>
    <n v="5"/>
  </r>
  <r>
    <x v="0"/>
    <n v="0"/>
    <n v="0"/>
    <n v="0"/>
    <n v="2"/>
    <n v="1"/>
    <n v="1"/>
    <n v="1"/>
    <n v="1"/>
    <n v="2"/>
    <n v="1"/>
    <n v="0"/>
    <n v="0"/>
    <n v="4"/>
    <n v="5"/>
    <n v="9"/>
    <n v="335"/>
    <s v="ES_R3"/>
    <n v="19"/>
    <n v="6"/>
  </r>
  <r>
    <x v="0"/>
    <n v="0"/>
    <n v="1"/>
    <n v="0"/>
    <n v="1"/>
    <n v="1"/>
    <n v="1"/>
    <n v="2"/>
    <n v="1"/>
    <n v="1"/>
    <n v="1"/>
    <n v="0"/>
    <n v="0"/>
    <n v="4"/>
    <n v="5"/>
    <n v="9"/>
    <n v="336"/>
    <s v="ES_R3"/>
    <n v="19"/>
    <n v="7"/>
  </r>
  <r>
    <x v="0"/>
    <n v="1"/>
    <n v="0"/>
    <n v="1"/>
    <n v="0"/>
    <n v="1"/>
    <n v="1"/>
    <n v="0"/>
    <n v="2"/>
    <n v="1"/>
    <n v="2"/>
    <n v="0"/>
    <n v="0"/>
    <n v="4"/>
    <n v="5"/>
    <n v="9"/>
    <n v="337"/>
    <s v="ES_R3"/>
    <n v="19"/>
    <n v="6"/>
  </r>
  <r>
    <x v="0"/>
    <n v="0"/>
    <n v="1"/>
    <n v="1"/>
    <n v="2"/>
    <n v="1"/>
    <n v="2"/>
    <n v="1"/>
    <n v="0"/>
    <n v="1"/>
    <n v="1"/>
    <n v="0"/>
    <n v="0"/>
    <n v="4"/>
    <n v="6"/>
    <n v="10"/>
    <n v="338"/>
    <s v="ES_R3"/>
    <n v="19"/>
    <n v="8"/>
  </r>
  <r>
    <x v="0"/>
    <n v="0"/>
    <n v="1"/>
    <n v="0"/>
    <n v="1"/>
    <n v="0"/>
    <n v="0"/>
    <n v="0"/>
    <n v="0"/>
    <n v="1"/>
    <n v="1"/>
    <n v="0"/>
    <n v="0"/>
    <n v="1"/>
    <n v="3"/>
    <n v="4"/>
    <n v="339"/>
    <s v="ES_R3"/>
    <n v="19"/>
    <n v="2"/>
  </r>
  <r>
    <x v="0"/>
    <n v="0"/>
    <n v="1"/>
    <n v="2"/>
    <n v="0"/>
    <n v="1"/>
    <n v="1"/>
    <n v="1"/>
    <n v="1"/>
    <n v="1"/>
    <n v="1"/>
    <n v="0"/>
    <n v="0"/>
    <n v="5"/>
    <n v="4"/>
    <n v="9"/>
    <n v="340"/>
    <s v="ES_R3"/>
    <n v="19"/>
    <n v="7"/>
  </r>
  <r>
    <x v="0"/>
    <n v="0"/>
    <n v="0"/>
    <n v="0"/>
    <n v="1"/>
    <n v="1"/>
    <n v="0"/>
    <n v="1"/>
    <n v="0"/>
    <n v="1"/>
    <n v="2"/>
    <n v="1"/>
    <n v="0"/>
    <n v="4"/>
    <n v="3"/>
    <n v="7"/>
    <n v="341"/>
    <s v="ES_R3"/>
    <n v="19"/>
    <n v="3"/>
  </r>
  <r>
    <x v="0"/>
    <n v="0"/>
    <n v="0"/>
    <n v="0"/>
    <n v="0"/>
    <n v="0"/>
    <n v="2"/>
    <n v="3"/>
    <n v="0"/>
    <n v="1"/>
    <n v="1"/>
    <n v="1"/>
    <n v="0"/>
    <n v="5"/>
    <n v="3"/>
    <n v="8"/>
    <n v="342"/>
    <s v="ES_R3"/>
    <n v="19"/>
    <n v="5"/>
  </r>
  <r>
    <x v="0"/>
    <n v="1"/>
    <n v="1"/>
    <n v="0"/>
    <n v="1"/>
    <n v="1"/>
    <n v="0"/>
    <n v="0"/>
    <n v="0"/>
    <n v="1"/>
    <n v="1"/>
    <n v="0"/>
    <n v="0"/>
    <n v="3"/>
    <n v="3"/>
    <n v="6"/>
    <n v="343"/>
    <s v="ES_R3"/>
    <n v="19"/>
    <n v="4"/>
  </r>
  <r>
    <x v="0"/>
    <n v="0"/>
    <n v="0"/>
    <n v="0"/>
    <n v="0"/>
    <n v="0"/>
    <n v="0"/>
    <n v="0"/>
    <n v="0"/>
    <n v="2"/>
    <n v="2"/>
    <n v="1"/>
    <n v="0"/>
    <n v="3"/>
    <n v="2"/>
    <n v="5"/>
    <n v="344"/>
    <s v="ES_R3"/>
    <n v="19"/>
    <n v="0"/>
  </r>
  <r>
    <x v="0"/>
    <n v="0"/>
    <n v="0"/>
    <n v="0"/>
    <n v="0"/>
    <n v="0"/>
    <n v="0"/>
    <n v="0"/>
    <n v="0"/>
    <n v="1"/>
    <n v="3"/>
    <n v="0"/>
    <n v="1"/>
    <n v="1"/>
    <n v="4"/>
    <n v="5"/>
    <n v="345"/>
    <s v="ES_R3"/>
    <n v="19"/>
    <n v="0"/>
  </r>
  <r>
    <x v="0"/>
    <n v="1"/>
    <n v="0"/>
    <n v="1"/>
    <n v="0"/>
    <n v="1"/>
    <n v="2"/>
    <n v="0"/>
    <n v="2"/>
    <n v="1"/>
    <n v="1"/>
    <n v="0"/>
    <n v="0"/>
    <n v="4"/>
    <n v="5"/>
    <n v="9"/>
    <n v="346"/>
    <s v="ES_R3"/>
    <n v="19"/>
    <n v="7"/>
  </r>
  <r>
    <x v="0"/>
    <n v="0"/>
    <n v="0"/>
    <n v="0"/>
    <n v="0"/>
    <n v="0"/>
    <n v="1"/>
    <n v="1"/>
    <n v="1"/>
    <n v="2"/>
    <n v="4"/>
    <n v="1"/>
    <n v="0"/>
    <n v="4"/>
    <n v="6"/>
    <n v="10"/>
    <n v="347"/>
    <s v="ES_R3"/>
    <n v="19"/>
    <n v="3"/>
  </r>
  <r>
    <x v="0"/>
    <n v="0"/>
    <n v="1"/>
    <n v="0"/>
    <n v="3"/>
    <n v="2"/>
    <n v="1"/>
    <n v="1"/>
    <n v="0"/>
    <n v="1"/>
    <n v="1"/>
    <n v="0"/>
    <n v="0"/>
    <n v="4"/>
    <n v="6"/>
    <n v="10"/>
    <n v="348"/>
    <s v="ES_R3"/>
    <n v="19"/>
    <n v="8"/>
  </r>
  <r>
    <x v="0"/>
    <n v="0"/>
    <n v="1"/>
    <n v="1"/>
    <n v="0"/>
    <n v="1"/>
    <n v="2"/>
    <n v="0"/>
    <n v="0"/>
    <n v="1"/>
    <n v="1"/>
    <n v="0"/>
    <n v="0"/>
    <n v="3"/>
    <n v="4"/>
    <n v="7"/>
    <n v="349"/>
    <s v="ES_R3"/>
    <n v="19"/>
    <n v="5"/>
  </r>
  <r>
    <x v="0"/>
    <n v="1"/>
    <n v="0"/>
    <n v="0"/>
    <n v="1"/>
    <n v="3"/>
    <n v="0"/>
    <n v="0"/>
    <n v="0"/>
    <n v="1"/>
    <n v="1"/>
    <n v="0"/>
    <n v="0"/>
    <n v="5"/>
    <n v="2"/>
    <n v="7"/>
    <n v="350"/>
    <s v="ES_R3"/>
    <n v="19"/>
    <n v="5"/>
  </r>
  <r>
    <x v="0"/>
    <n v="0"/>
    <n v="1"/>
    <n v="0"/>
    <n v="1"/>
    <n v="1"/>
    <n v="0"/>
    <n v="0"/>
    <n v="0"/>
    <n v="1"/>
    <n v="1"/>
    <n v="0"/>
    <n v="0"/>
    <n v="2"/>
    <n v="3"/>
    <n v="5"/>
    <n v="351"/>
    <s v="ES_R3"/>
    <n v="19"/>
    <n v="3"/>
  </r>
  <r>
    <x v="0"/>
    <n v="0"/>
    <n v="1"/>
    <n v="0"/>
    <n v="1"/>
    <n v="1"/>
    <n v="1"/>
    <n v="2"/>
    <n v="1"/>
    <n v="1"/>
    <n v="1"/>
    <n v="0"/>
    <n v="0"/>
    <n v="4"/>
    <n v="5"/>
    <n v="9"/>
    <n v="352"/>
    <s v="ES_R3"/>
    <n v="19"/>
    <n v="7"/>
  </r>
  <r>
    <x v="0"/>
    <n v="0"/>
    <n v="0"/>
    <n v="0"/>
    <n v="1"/>
    <n v="3"/>
    <n v="1"/>
    <n v="1"/>
    <n v="2"/>
    <n v="4"/>
    <n v="1"/>
    <n v="0"/>
    <n v="0"/>
    <n v="8"/>
    <n v="5"/>
    <n v="13"/>
    <n v="353"/>
    <s v="ES_R3"/>
    <n v="19"/>
    <n v="8"/>
  </r>
  <r>
    <x v="0"/>
    <n v="0"/>
    <n v="0"/>
    <n v="0"/>
    <n v="0"/>
    <n v="0"/>
    <n v="2"/>
    <n v="1"/>
    <n v="0"/>
    <n v="1"/>
    <n v="1"/>
    <n v="0"/>
    <n v="0"/>
    <n v="2"/>
    <n v="3"/>
    <n v="5"/>
    <n v="354"/>
    <s v="ES_R3"/>
    <n v="19"/>
    <n v="3"/>
  </r>
  <r>
    <x v="0"/>
    <n v="1"/>
    <n v="0"/>
    <n v="0"/>
    <n v="1"/>
    <n v="0"/>
    <n v="0"/>
    <n v="0"/>
    <n v="0"/>
    <n v="1"/>
    <n v="1"/>
    <n v="0"/>
    <n v="0"/>
    <n v="2"/>
    <n v="2"/>
    <n v="4"/>
    <n v="355"/>
    <s v="ES_R3"/>
    <n v="20"/>
    <n v="2"/>
  </r>
  <r>
    <x v="0"/>
    <n v="0"/>
    <n v="0"/>
    <n v="0"/>
    <n v="1"/>
    <n v="0"/>
    <n v="0"/>
    <n v="0"/>
    <n v="0"/>
    <n v="1"/>
    <n v="1"/>
    <n v="0"/>
    <n v="0"/>
    <n v="1"/>
    <n v="2"/>
    <n v="3"/>
    <n v="356"/>
    <s v="ES_R3"/>
    <n v="20"/>
    <n v="1"/>
  </r>
  <r>
    <x v="0"/>
    <n v="0"/>
    <n v="0"/>
    <n v="1"/>
    <n v="1"/>
    <n v="0"/>
    <n v="2"/>
    <n v="0"/>
    <n v="2"/>
    <n v="1"/>
    <n v="1"/>
    <n v="0"/>
    <n v="0"/>
    <n v="2"/>
    <n v="6"/>
    <n v="8"/>
    <n v="357"/>
    <s v="ES_R3"/>
    <n v="20"/>
    <n v="6"/>
  </r>
  <r>
    <x v="0"/>
    <n v="0"/>
    <n v="0"/>
    <n v="0"/>
    <n v="0"/>
    <n v="1"/>
    <n v="1"/>
    <n v="0"/>
    <n v="0"/>
    <n v="1"/>
    <n v="1"/>
    <n v="0"/>
    <n v="0"/>
    <n v="2"/>
    <n v="2"/>
    <n v="4"/>
    <n v="358"/>
    <s v="ES_R3"/>
    <n v="20"/>
    <n v="2"/>
  </r>
  <r>
    <x v="0"/>
    <n v="0"/>
    <n v="1"/>
    <n v="0"/>
    <n v="1"/>
    <n v="0"/>
    <n v="0"/>
    <n v="0"/>
    <n v="0"/>
    <n v="1"/>
    <n v="1"/>
    <n v="0"/>
    <n v="0"/>
    <n v="1"/>
    <n v="3"/>
    <n v="4"/>
    <n v="359"/>
    <s v="ES_R3"/>
    <n v="20"/>
    <n v="2"/>
  </r>
  <r>
    <x v="0"/>
    <n v="0"/>
    <n v="0"/>
    <n v="1"/>
    <n v="0"/>
    <n v="1"/>
    <n v="1"/>
    <n v="0"/>
    <n v="0"/>
    <n v="1"/>
    <n v="1"/>
    <n v="0"/>
    <n v="0"/>
    <n v="3"/>
    <n v="2"/>
    <n v="5"/>
    <n v="360"/>
    <s v="ES_R3"/>
    <n v="20"/>
    <n v="3"/>
  </r>
  <r>
    <x v="0"/>
    <n v="1"/>
    <n v="0"/>
    <n v="0"/>
    <n v="1"/>
    <n v="1"/>
    <n v="0"/>
    <n v="0"/>
    <n v="1"/>
    <n v="1"/>
    <n v="1"/>
    <n v="0"/>
    <n v="0"/>
    <n v="3"/>
    <n v="3"/>
    <n v="6"/>
    <n v="361"/>
    <s v="ES_R3"/>
    <n v="20"/>
    <n v="4"/>
  </r>
  <r>
    <x v="0"/>
    <n v="0"/>
    <n v="0"/>
    <n v="0"/>
    <n v="1"/>
    <n v="1"/>
    <n v="0"/>
    <n v="0"/>
    <n v="0"/>
    <n v="1"/>
    <n v="1"/>
    <n v="0"/>
    <n v="1"/>
    <n v="2"/>
    <n v="3"/>
    <n v="5"/>
    <n v="362"/>
    <s v="ES_R3"/>
    <n v="20"/>
    <n v="2"/>
  </r>
  <r>
    <x v="0"/>
    <n v="0"/>
    <n v="0"/>
    <n v="0"/>
    <n v="1"/>
    <n v="0"/>
    <n v="0"/>
    <n v="0"/>
    <n v="0"/>
    <n v="1"/>
    <n v="1"/>
    <n v="0"/>
    <n v="0"/>
    <n v="1"/>
    <n v="2"/>
    <n v="3"/>
    <n v="363"/>
    <s v="ES_R3"/>
    <n v="20"/>
    <n v="1"/>
  </r>
  <r>
    <x v="0"/>
    <n v="1"/>
    <n v="1"/>
    <n v="0"/>
    <n v="1"/>
    <n v="0"/>
    <n v="0"/>
    <n v="1"/>
    <n v="1"/>
    <n v="0"/>
    <n v="0"/>
    <n v="1"/>
    <n v="1"/>
    <n v="3"/>
    <n v="4"/>
    <n v="7"/>
    <n v="364"/>
    <s v="ES_R3"/>
    <n v="20"/>
    <n v="5"/>
  </r>
  <r>
    <x v="0"/>
    <n v="0"/>
    <n v="0"/>
    <n v="0"/>
    <n v="2"/>
    <n v="1"/>
    <n v="0"/>
    <n v="2"/>
    <n v="0"/>
    <n v="1"/>
    <n v="1"/>
    <n v="0"/>
    <n v="0"/>
    <n v="4"/>
    <n v="3"/>
    <n v="7"/>
    <n v="365"/>
    <s v="ES_R3"/>
    <n v="20"/>
    <n v="5"/>
  </r>
  <r>
    <x v="0"/>
    <n v="0"/>
    <n v="0"/>
    <n v="0"/>
    <n v="0"/>
    <n v="1"/>
    <n v="2"/>
    <n v="1"/>
    <n v="1"/>
    <n v="0"/>
    <n v="1"/>
    <n v="1"/>
    <n v="0"/>
    <n v="3"/>
    <n v="4"/>
    <n v="7"/>
    <n v="366"/>
    <s v="ES_R3"/>
    <n v="20"/>
    <n v="5"/>
  </r>
  <r>
    <x v="0"/>
    <n v="0"/>
    <n v="0"/>
    <n v="1"/>
    <n v="0"/>
    <n v="1"/>
    <n v="0"/>
    <n v="1"/>
    <n v="1"/>
    <n v="0"/>
    <n v="2"/>
    <n v="1"/>
    <n v="0"/>
    <n v="4"/>
    <n v="3"/>
    <n v="7"/>
    <n v="367"/>
    <s v="ES_R3"/>
    <n v="20"/>
    <n v="4"/>
  </r>
  <r>
    <x v="0"/>
    <n v="1"/>
    <n v="1"/>
    <n v="0"/>
    <n v="0"/>
    <n v="0"/>
    <n v="0"/>
    <n v="1"/>
    <n v="1"/>
    <n v="0"/>
    <n v="1"/>
    <n v="1"/>
    <n v="0"/>
    <n v="3"/>
    <n v="3"/>
    <n v="6"/>
    <n v="368"/>
    <s v="ES_R3"/>
    <n v="20"/>
    <n v="4"/>
  </r>
  <r>
    <x v="0"/>
    <n v="0"/>
    <n v="1"/>
    <n v="0"/>
    <n v="1"/>
    <n v="0"/>
    <n v="0"/>
    <n v="1"/>
    <n v="0"/>
    <n v="1"/>
    <n v="1"/>
    <n v="0"/>
    <n v="0"/>
    <n v="2"/>
    <n v="3"/>
    <n v="5"/>
    <n v="369"/>
    <s v="ES_R3"/>
    <n v="20"/>
    <n v="3"/>
  </r>
  <r>
    <x v="0"/>
    <n v="0"/>
    <n v="1"/>
    <n v="1"/>
    <n v="0"/>
    <n v="0"/>
    <n v="0"/>
    <n v="1"/>
    <n v="0"/>
    <n v="1"/>
    <n v="1"/>
    <n v="0"/>
    <n v="0"/>
    <n v="3"/>
    <n v="2"/>
    <n v="5"/>
    <n v="370"/>
    <s v="ES_R3"/>
    <n v="20"/>
    <n v="3"/>
  </r>
  <r>
    <x v="0"/>
    <n v="0"/>
    <n v="2"/>
    <n v="1"/>
    <n v="1"/>
    <n v="2"/>
    <n v="2"/>
    <n v="0"/>
    <n v="0"/>
    <n v="1"/>
    <n v="1"/>
    <n v="0"/>
    <n v="0"/>
    <n v="4"/>
    <n v="6"/>
    <n v="10"/>
    <n v="371"/>
    <s v="ES_R3"/>
    <n v="20"/>
    <n v="8"/>
  </r>
  <r>
    <x v="0"/>
    <n v="1"/>
    <n v="1"/>
    <n v="0"/>
    <n v="0"/>
    <n v="0"/>
    <n v="0"/>
    <n v="0"/>
    <n v="0"/>
    <n v="1"/>
    <n v="1"/>
    <n v="0"/>
    <n v="0"/>
    <n v="2"/>
    <n v="2"/>
    <n v="4"/>
    <n v="372"/>
    <s v="ES_R3"/>
    <n v="20"/>
    <n v="2"/>
  </r>
  <r>
    <x v="0"/>
    <n v="0"/>
    <n v="1"/>
    <n v="0"/>
    <n v="1"/>
    <n v="0"/>
    <n v="1"/>
    <n v="1"/>
    <n v="1"/>
    <n v="0"/>
    <n v="0"/>
    <n v="0"/>
    <n v="0"/>
    <n v="1"/>
    <n v="4"/>
    <n v="5"/>
    <n v="373"/>
    <s v="ES_R3"/>
    <n v="20"/>
    <n v="5"/>
  </r>
  <r>
    <x v="0"/>
    <n v="1"/>
    <n v="1"/>
    <n v="0"/>
    <n v="0"/>
    <n v="0"/>
    <n v="0"/>
    <n v="0"/>
    <n v="1"/>
    <n v="1"/>
    <n v="1"/>
    <n v="0"/>
    <n v="1"/>
    <n v="2"/>
    <n v="4"/>
    <n v="6"/>
    <n v="374"/>
    <s v="ES_R3"/>
    <n v="20"/>
    <n v="3"/>
  </r>
  <r>
    <x v="0"/>
    <n v="0"/>
    <n v="1"/>
    <n v="1"/>
    <n v="0"/>
    <n v="0"/>
    <n v="1"/>
    <n v="1"/>
    <n v="1"/>
    <n v="1"/>
    <n v="0"/>
    <n v="0"/>
    <n v="1"/>
    <n v="3"/>
    <n v="4"/>
    <n v="7"/>
    <n v="375"/>
    <s v="ES_R3"/>
    <n v="21"/>
    <n v="5"/>
  </r>
  <r>
    <x v="0"/>
    <n v="0"/>
    <n v="0"/>
    <n v="1"/>
    <n v="0"/>
    <n v="1"/>
    <n v="1"/>
    <n v="0"/>
    <n v="2"/>
    <n v="1"/>
    <n v="0"/>
    <n v="0"/>
    <n v="1"/>
    <n v="3"/>
    <n v="4"/>
    <n v="7"/>
    <n v="376"/>
    <s v="ES_R3"/>
    <n v="21"/>
    <n v="5"/>
  </r>
  <r>
    <x v="0"/>
    <n v="0"/>
    <n v="0"/>
    <n v="1"/>
    <n v="0"/>
    <n v="0"/>
    <n v="2"/>
    <n v="1"/>
    <n v="1"/>
    <n v="1"/>
    <n v="0"/>
    <n v="0"/>
    <n v="1"/>
    <n v="3"/>
    <n v="4"/>
    <n v="7"/>
    <n v="377"/>
    <s v="ES_R3"/>
    <n v="21"/>
    <n v="5"/>
  </r>
  <r>
    <x v="0"/>
    <n v="0"/>
    <n v="1"/>
    <n v="0"/>
    <n v="0"/>
    <n v="1"/>
    <n v="0"/>
    <n v="0"/>
    <n v="0"/>
    <n v="1"/>
    <n v="1"/>
    <n v="0"/>
    <n v="0"/>
    <n v="2"/>
    <n v="2"/>
    <n v="4"/>
    <n v="378"/>
    <s v="ES_R3"/>
    <n v="21"/>
    <n v="2"/>
  </r>
  <r>
    <x v="0"/>
    <n v="1"/>
    <n v="0"/>
    <n v="0"/>
    <n v="1"/>
    <n v="1"/>
    <n v="0"/>
    <n v="0"/>
    <n v="0"/>
    <n v="1"/>
    <n v="1"/>
    <n v="0"/>
    <n v="0"/>
    <n v="3"/>
    <n v="2"/>
    <n v="5"/>
    <n v="379"/>
    <s v="ES_R3"/>
    <n v="21"/>
    <n v="3"/>
  </r>
  <r>
    <x v="0"/>
    <n v="0"/>
    <n v="0"/>
    <n v="1"/>
    <n v="1"/>
    <n v="1"/>
    <n v="0"/>
    <n v="0"/>
    <n v="0"/>
    <n v="1"/>
    <n v="1"/>
    <n v="0"/>
    <n v="0"/>
    <n v="3"/>
    <n v="2"/>
    <n v="5"/>
    <n v="380"/>
    <s v="ES_R3"/>
    <n v="21"/>
    <n v="3"/>
  </r>
  <r>
    <x v="0"/>
    <n v="1"/>
    <n v="0"/>
    <n v="1"/>
    <n v="1"/>
    <n v="0"/>
    <n v="0"/>
    <n v="0"/>
    <n v="0"/>
    <n v="1"/>
    <n v="1"/>
    <n v="0"/>
    <n v="0"/>
    <n v="3"/>
    <n v="2"/>
    <n v="5"/>
    <n v="381"/>
    <s v="ES_R3"/>
    <n v="21"/>
    <n v="3"/>
  </r>
  <r>
    <x v="0"/>
    <n v="0"/>
    <n v="0"/>
    <n v="0"/>
    <n v="1"/>
    <n v="1"/>
    <n v="1"/>
    <n v="0"/>
    <n v="0"/>
    <n v="1"/>
    <n v="1"/>
    <n v="0"/>
    <n v="0"/>
    <n v="2"/>
    <n v="3"/>
    <n v="5"/>
    <n v="382"/>
    <s v="ES_R3"/>
    <n v="21"/>
    <n v="3"/>
  </r>
  <r>
    <x v="0"/>
    <n v="0"/>
    <n v="1"/>
    <n v="1"/>
    <n v="0"/>
    <n v="0"/>
    <n v="0"/>
    <n v="0"/>
    <n v="0"/>
    <n v="1"/>
    <n v="1"/>
    <n v="0"/>
    <n v="0"/>
    <n v="2"/>
    <n v="2"/>
    <n v="4"/>
    <n v="383"/>
    <s v="ES_R3"/>
    <n v="21"/>
    <n v="2"/>
  </r>
  <r>
    <x v="0"/>
    <n v="1"/>
    <n v="0"/>
    <n v="0"/>
    <n v="0"/>
    <n v="1"/>
    <n v="1"/>
    <n v="0"/>
    <n v="1"/>
    <n v="2"/>
    <n v="1"/>
    <n v="0"/>
    <n v="0"/>
    <n v="4"/>
    <n v="3"/>
    <n v="7"/>
    <n v="384"/>
    <s v="ES_R3"/>
    <n v="21"/>
    <n v="4"/>
  </r>
  <r>
    <x v="0"/>
    <n v="0"/>
    <n v="0"/>
    <n v="1"/>
    <n v="0"/>
    <n v="1"/>
    <n v="1"/>
    <n v="0"/>
    <n v="1"/>
    <n v="1"/>
    <n v="1"/>
    <n v="0"/>
    <n v="0"/>
    <n v="3"/>
    <n v="3"/>
    <n v="6"/>
    <n v="385"/>
    <s v="ES_R3"/>
    <n v="21"/>
    <n v="4"/>
  </r>
  <r>
    <x v="0"/>
    <n v="0"/>
    <n v="0"/>
    <n v="1"/>
    <n v="0"/>
    <n v="0"/>
    <n v="0"/>
    <n v="2"/>
    <n v="0"/>
    <n v="1"/>
    <n v="1"/>
    <n v="0"/>
    <n v="0"/>
    <n v="4"/>
    <n v="1"/>
    <n v="5"/>
    <n v="386"/>
    <s v="ES_R3"/>
    <n v="21"/>
    <n v="3"/>
  </r>
  <r>
    <x v="0"/>
    <n v="1"/>
    <n v="0"/>
    <n v="2"/>
    <n v="0"/>
    <n v="0"/>
    <n v="0"/>
    <n v="0"/>
    <n v="0"/>
    <n v="1"/>
    <n v="1"/>
    <n v="0"/>
    <n v="0"/>
    <n v="4"/>
    <n v="1"/>
    <n v="5"/>
    <n v="387"/>
    <s v="ES_R3"/>
    <n v="21"/>
    <n v="3"/>
  </r>
  <r>
    <x v="0"/>
    <n v="1"/>
    <n v="0"/>
    <n v="2"/>
    <n v="0"/>
    <n v="0"/>
    <n v="0"/>
    <n v="0"/>
    <n v="0"/>
    <n v="1"/>
    <n v="1"/>
    <n v="0"/>
    <n v="0"/>
    <n v="4"/>
    <n v="1"/>
    <n v="5"/>
    <n v="388"/>
    <s v="ES_R3"/>
    <n v="21"/>
    <n v="3"/>
  </r>
  <r>
    <x v="0"/>
    <n v="1"/>
    <n v="0"/>
    <n v="0"/>
    <n v="1"/>
    <n v="1"/>
    <n v="1"/>
    <n v="0"/>
    <n v="1"/>
    <n v="1"/>
    <n v="1"/>
    <n v="0"/>
    <n v="0"/>
    <n v="3"/>
    <n v="4"/>
    <n v="7"/>
    <n v="389"/>
    <s v="ES_R3"/>
    <n v="21"/>
    <n v="5"/>
  </r>
  <r>
    <x v="0"/>
    <n v="1"/>
    <n v="0"/>
    <n v="1"/>
    <n v="0"/>
    <n v="1"/>
    <n v="0"/>
    <n v="0"/>
    <n v="0"/>
    <n v="1"/>
    <n v="1"/>
    <n v="0"/>
    <n v="0"/>
    <n v="4"/>
    <n v="1"/>
    <n v="5"/>
    <n v="390"/>
    <s v="ES_R3"/>
    <n v="21"/>
    <n v="3"/>
  </r>
  <r>
    <x v="0"/>
    <n v="1"/>
    <n v="0"/>
    <n v="0"/>
    <n v="0"/>
    <n v="1"/>
    <n v="2"/>
    <n v="0"/>
    <n v="0"/>
    <n v="1"/>
    <n v="1"/>
    <n v="0"/>
    <n v="0"/>
    <n v="3"/>
    <n v="3"/>
    <n v="6"/>
    <n v="391"/>
    <s v="ES_R3"/>
    <n v="21"/>
    <n v="4"/>
  </r>
  <r>
    <x v="0"/>
    <n v="1"/>
    <n v="0"/>
    <n v="0"/>
    <n v="1"/>
    <n v="1"/>
    <n v="0"/>
    <n v="0"/>
    <n v="2"/>
    <n v="1"/>
    <n v="1"/>
    <n v="0"/>
    <n v="0"/>
    <n v="3"/>
    <n v="4"/>
    <n v="7"/>
    <n v="392"/>
    <s v="ES_R3"/>
    <n v="21"/>
    <n v="5"/>
  </r>
  <r>
    <x v="0"/>
    <n v="1"/>
    <n v="0"/>
    <n v="1"/>
    <n v="0"/>
    <n v="0"/>
    <n v="2"/>
    <n v="0"/>
    <n v="0"/>
    <n v="1"/>
    <n v="1"/>
    <n v="0"/>
    <n v="0"/>
    <n v="3"/>
    <n v="3"/>
    <n v="6"/>
    <n v="393"/>
    <s v="ES_R3"/>
    <n v="21"/>
    <n v="4"/>
  </r>
  <r>
    <x v="0"/>
    <n v="0"/>
    <n v="1"/>
    <n v="0"/>
    <n v="1"/>
    <n v="1"/>
    <n v="0"/>
    <n v="0"/>
    <n v="0"/>
    <n v="1"/>
    <n v="1"/>
    <n v="0"/>
    <n v="0"/>
    <n v="2"/>
    <n v="3"/>
    <n v="5"/>
    <n v="394"/>
    <s v="ES_R3"/>
    <n v="21"/>
    <n v="3"/>
  </r>
  <r>
    <x v="0"/>
    <n v="2"/>
    <n v="0"/>
    <n v="0"/>
    <n v="0"/>
    <n v="0"/>
    <n v="0"/>
    <n v="0"/>
    <n v="2"/>
    <n v="1"/>
    <n v="1"/>
    <n v="0"/>
    <n v="0"/>
    <n v="3"/>
    <n v="3"/>
    <n v="6"/>
    <n v="395"/>
    <s v="ES_R3"/>
    <n v="22"/>
    <n v="4"/>
  </r>
  <r>
    <x v="0"/>
    <n v="0"/>
    <n v="1"/>
    <n v="0"/>
    <n v="0"/>
    <n v="2"/>
    <n v="0"/>
    <n v="1"/>
    <n v="0"/>
    <n v="1"/>
    <n v="1"/>
    <n v="0"/>
    <n v="0"/>
    <n v="4"/>
    <n v="2"/>
    <n v="6"/>
    <n v="396"/>
    <s v="ES_R3"/>
    <n v="22"/>
    <n v="4"/>
  </r>
  <r>
    <x v="0"/>
    <n v="0"/>
    <n v="0"/>
    <n v="0"/>
    <n v="0"/>
    <n v="2"/>
    <n v="1"/>
    <n v="0"/>
    <n v="3"/>
    <n v="1"/>
    <n v="1"/>
    <n v="0"/>
    <n v="0"/>
    <n v="3"/>
    <n v="5"/>
    <n v="8"/>
    <n v="397"/>
    <s v="ES_R3"/>
    <n v="22"/>
    <n v="6"/>
  </r>
  <r>
    <x v="0"/>
    <n v="0"/>
    <n v="0"/>
    <n v="0"/>
    <n v="1"/>
    <n v="1"/>
    <n v="1"/>
    <n v="1"/>
    <n v="1"/>
    <n v="1"/>
    <n v="1"/>
    <n v="0"/>
    <n v="0"/>
    <n v="3"/>
    <n v="4"/>
    <n v="7"/>
    <n v="398"/>
    <s v="ES_R3"/>
    <n v="22"/>
    <n v="5"/>
  </r>
  <r>
    <x v="1"/>
    <n v="0"/>
    <n v="1"/>
    <n v="1"/>
    <n v="0"/>
    <n v="1"/>
    <n v="0"/>
    <n v="1"/>
    <n v="0"/>
    <n v="1"/>
    <n v="1"/>
    <n v="0"/>
    <n v="0"/>
    <n v="4"/>
    <n v="2"/>
    <n v="6"/>
    <n v="399"/>
    <s v="ES_R3"/>
    <n v="22"/>
    <n v="4"/>
  </r>
  <r>
    <x v="1"/>
    <n v="0"/>
    <n v="1"/>
    <n v="0"/>
    <n v="1"/>
    <n v="1"/>
    <n v="0"/>
    <n v="0"/>
    <n v="0"/>
    <n v="1"/>
    <n v="1"/>
    <n v="0"/>
    <n v="0"/>
    <n v="2"/>
    <n v="3"/>
    <n v="5"/>
    <n v="400"/>
    <s v="ES_R3"/>
    <n v="22"/>
    <n v="3"/>
  </r>
  <r>
    <x v="1"/>
    <n v="1"/>
    <n v="0"/>
    <n v="0"/>
    <n v="1"/>
    <n v="1"/>
    <n v="0"/>
    <n v="1"/>
    <n v="0"/>
    <n v="0"/>
    <n v="1"/>
    <n v="0"/>
    <n v="0"/>
    <n v="3"/>
    <n v="2"/>
    <n v="5"/>
    <n v="401"/>
    <s v="ES_R3"/>
    <n v="22"/>
    <n v="4"/>
  </r>
  <r>
    <x v="0"/>
    <n v="0"/>
    <n v="0"/>
    <n v="0"/>
    <n v="0"/>
    <n v="2"/>
    <n v="1"/>
    <n v="1"/>
    <n v="1"/>
    <n v="0"/>
    <n v="1"/>
    <n v="0"/>
    <n v="0"/>
    <n v="3"/>
    <n v="3"/>
    <n v="6"/>
    <n v="402"/>
    <s v="ES_R3"/>
    <n v="22"/>
    <n v="5"/>
  </r>
  <r>
    <x v="0"/>
    <n v="0"/>
    <n v="1"/>
    <n v="0"/>
    <n v="0"/>
    <n v="2"/>
    <n v="0"/>
    <n v="0"/>
    <n v="0"/>
    <n v="1"/>
    <n v="1"/>
    <n v="0"/>
    <n v="0"/>
    <n v="3"/>
    <n v="2"/>
    <n v="5"/>
    <n v="403"/>
    <s v="ES_R3"/>
    <n v="22"/>
    <n v="3"/>
  </r>
  <r>
    <x v="0"/>
    <n v="0"/>
    <n v="1"/>
    <n v="1"/>
    <n v="1"/>
    <n v="2"/>
    <n v="1"/>
    <n v="1"/>
    <n v="0"/>
    <n v="1"/>
    <n v="1"/>
    <n v="0"/>
    <n v="0"/>
    <n v="5"/>
    <n v="4"/>
    <n v="9"/>
    <n v="404"/>
    <s v="ES_R3"/>
    <n v="22"/>
    <n v="7"/>
  </r>
  <r>
    <x v="0"/>
    <n v="0"/>
    <n v="0"/>
    <n v="1"/>
    <n v="0"/>
    <n v="0"/>
    <n v="1"/>
    <n v="0"/>
    <n v="2"/>
    <n v="1"/>
    <n v="1"/>
    <n v="0"/>
    <n v="0"/>
    <n v="2"/>
    <n v="4"/>
    <n v="6"/>
    <n v="405"/>
    <s v="ES_R3"/>
    <n v="22"/>
    <n v="4"/>
  </r>
  <r>
    <x v="0"/>
    <n v="0"/>
    <n v="0"/>
    <n v="10"/>
    <n v="0"/>
    <n v="1"/>
    <n v="0"/>
    <n v="1"/>
    <n v="1"/>
    <n v="1"/>
    <n v="1"/>
    <n v="1"/>
    <n v="0"/>
    <n v="14"/>
    <n v="2"/>
    <n v="16"/>
    <n v="406"/>
    <s v="ES_R3"/>
    <n v="22"/>
    <n v="13"/>
  </r>
  <r>
    <x v="1"/>
    <n v="0"/>
    <n v="0"/>
    <n v="0"/>
    <n v="0"/>
    <n v="0"/>
    <n v="0"/>
    <n v="2"/>
    <n v="2"/>
    <n v="1"/>
    <n v="1"/>
    <n v="0"/>
    <n v="0"/>
    <n v="3"/>
    <n v="3"/>
    <n v="6"/>
    <n v="407"/>
    <s v="ES_R3"/>
    <n v="22"/>
    <n v="4"/>
  </r>
  <r>
    <x v="1"/>
    <n v="0"/>
    <n v="1"/>
    <n v="0"/>
    <n v="1"/>
    <n v="0"/>
    <n v="1"/>
    <n v="0"/>
    <n v="2"/>
    <n v="1"/>
    <n v="1"/>
    <n v="0"/>
    <n v="0"/>
    <n v="1"/>
    <n v="6"/>
    <n v="7"/>
    <n v="408"/>
    <s v="ES_R3"/>
    <n v="22"/>
    <n v="5"/>
  </r>
  <r>
    <x v="0"/>
    <n v="0"/>
    <n v="0"/>
    <n v="0"/>
    <n v="0"/>
    <n v="1"/>
    <n v="1"/>
    <n v="0"/>
    <n v="2"/>
    <n v="1"/>
    <n v="1"/>
    <n v="0"/>
    <n v="0"/>
    <n v="2"/>
    <n v="4"/>
    <n v="6"/>
    <n v="409"/>
    <s v="ES_R3"/>
    <n v="22"/>
    <n v="4"/>
  </r>
  <r>
    <x v="0"/>
    <n v="0"/>
    <n v="0"/>
    <n v="0"/>
    <n v="0"/>
    <n v="0"/>
    <n v="1"/>
    <n v="2"/>
    <n v="1"/>
    <n v="0"/>
    <n v="0"/>
    <n v="1"/>
    <n v="1"/>
    <n v="3"/>
    <n v="3"/>
    <n v="6"/>
    <n v="410"/>
    <s v="ES_R3"/>
    <n v="22"/>
    <n v="4"/>
  </r>
  <r>
    <x v="0"/>
    <n v="1"/>
    <n v="0"/>
    <n v="1"/>
    <n v="0"/>
    <n v="0"/>
    <n v="1"/>
    <n v="0"/>
    <n v="0"/>
    <n v="1"/>
    <n v="1"/>
    <n v="0"/>
    <n v="0"/>
    <n v="3"/>
    <n v="2"/>
    <n v="5"/>
    <n v="411"/>
    <s v="ES_R3"/>
    <n v="22"/>
    <n v="3"/>
  </r>
  <r>
    <x v="0"/>
    <n v="0"/>
    <n v="0"/>
    <n v="0"/>
    <n v="0"/>
    <n v="0"/>
    <n v="2"/>
    <n v="1"/>
    <n v="1"/>
    <n v="0"/>
    <n v="1"/>
    <n v="0"/>
    <n v="1"/>
    <n v="1"/>
    <n v="5"/>
    <n v="6"/>
    <n v="412"/>
    <s v="ES_R3"/>
    <n v="22"/>
    <n v="4"/>
  </r>
  <r>
    <x v="0"/>
    <n v="0"/>
    <n v="0"/>
    <n v="0"/>
    <n v="0"/>
    <n v="2"/>
    <n v="1"/>
    <n v="2"/>
    <n v="0"/>
    <n v="3"/>
    <n v="1"/>
    <n v="0"/>
    <n v="0"/>
    <n v="7"/>
    <n v="2"/>
    <n v="9"/>
    <n v="413"/>
    <s v="ES_R3"/>
    <n v="22"/>
    <n v="5"/>
  </r>
  <r>
    <x v="1"/>
    <n v="0"/>
    <n v="1"/>
    <n v="0"/>
    <n v="0"/>
    <n v="2"/>
    <n v="1"/>
    <n v="2"/>
    <n v="0"/>
    <n v="3"/>
    <n v="1"/>
    <n v="0"/>
    <n v="0"/>
    <n v="7"/>
    <n v="3"/>
    <n v="10"/>
    <n v="414"/>
    <s v="ES_R3"/>
    <n v="22"/>
    <n v="6"/>
  </r>
  <r>
    <x v="0"/>
    <n v="0"/>
    <n v="0"/>
    <n v="2"/>
    <n v="0"/>
    <n v="0"/>
    <n v="0"/>
    <n v="1"/>
    <n v="0"/>
    <n v="1"/>
    <n v="0"/>
    <n v="0"/>
    <n v="0"/>
    <n v="4"/>
    <n v="0"/>
    <n v="4"/>
    <n v="415"/>
    <s v="ES_R3"/>
    <n v="23"/>
    <n v="3"/>
  </r>
  <r>
    <x v="0"/>
    <n v="0"/>
    <n v="1"/>
    <n v="0"/>
    <n v="1"/>
    <n v="2"/>
    <n v="1"/>
    <n v="0"/>
    <n v="0"/>
    <n v="0"/>
    <n v="1"/>
    <n v="1"/>
    <n v="0"/>
    <n v="3"/>
    <n v="4"/>
    <n v="7"/>
    <n v="416"/>
    <s v="ES_R3"/>
    <n v="23"/>
    <n v="5"/>
  </r>
  <r>
    <x v="0"/>
    <n v="0"/>
    <n v="0"/>
    <n v="0"/>
    <n v="1"/>
    <n v="0"/>
    <n v="2"/>
    <n v="0"/>
    <n v="0"/>
    <n v="0"/>
    <n v="1"/>
    <n v="0"/>
    <n v="0"/>
    <n v="0"/>
    <n v="4"/>
    <n v="4"/>
    <n v="417"/>
    <s v="ES_R3"/>
    <n v="23"/>
    <n v="3"/>
  </r>
  <r>
    <x v="1"/>
    <n v="0"/>
    <n v="1"/>
    <n v="0"/>
    <n v="0"/>
    <n v="1"/>
    <n v="2"/>
    <n v="2"/>
    <n v="0"/>
    <n v="1"/>
    <n v="1"/>
    <n v="0"/>
    <n v="0"/>
    <n v="4"/>
    <n v="4"/>
    <n v="8"/>
    <n v="418"/>
    <s v="ES_R3"/>
    <n v="23"/>
    <n v="6"/>
  </r>
  <r>
    <x v="0"/>
    <n v="0"/>
    <n v="0"/>
    <n v="1"/>
    <n v="0"/>
    <n v="1"/>
    <n v="0"/>
    <n v="0"/>
    <n v="0"/>
    <n v="1"/>
    <n v="1"/>
    <n v="0"/>
    <n v="0"/>
    <n v="3"/>
    <n v="1"/>
    <n v="4"/>
    <n v="419"/>
    <s v="ES_R3"/>
    <n v="23"/>
    <n v="2"/>
  </r>
  <r>
    <x v="0"/>
    <n v="0"/>
    <n v="1"/>
    <n v="0"/>
    <n v="0"/>
    <n v="1"/>
    <n v="2"/>
    <n v="1"/>
    <n v="0"/>
    <n v="1"/>
    <n v="1"/>
    <n v="0"/>
    <n v="0"/>
    <n v="3"/>
    <n v="4"/>
    <n v="7"/>
    <n v="420"/>
    <s v="ES_R3"/>
    <n v="23"/>
    <n v="5"/>
  </r>
  <r>
    <x v="0"/>
    <n v="0"/>
    <n v="0"/>
    <n v="1"/>
    <n v="0"/>
    <n v="2"/>
    <n v="0"/>
    <n v="0"/>
    <n v="2"/>
    <n v="1"/>
    <n v="1"/>
    <n v="0"/>
    <n v="0"/>
    <n v="4"/>
    <n v="3"/>
    <n v="7"/>
    <n v="421"/>
    <s v="ES_R3"/>
    <n v="23"/>
    <n v="5"/>
  </r>
  <r>
    <x v="0"/>
    <n v="0"/>
    <n v="0"/>
    <n v="0"/>
    <n v="0"/>
    <n v="2"/>
    <n v="1"/>
    <n v="0"/>
    <n v="1"/>
    <n v="0"/>
    <n v="1"/>
    <n v="1"/>
    <n v="0"/>
    <n v="3"/>
    <n v="3"/>
    <n v="6"/>
    <n v="422"/>
    <s v="ES_R3"/>
    <n v="23"/>
    <n v="4"/>
  </r>
  <r>
    <x v="0"/>
    <n v="0"/>
    <n v="0"/>
    <n v="0"/>
    <n v="1"/>
    <n v="0"/>
    <n v="2"/>
    <n v="1"/>
    <n v="0"/>
    <n v="2"/>
    <n v="1"/>
    <n v="1"/>
    <n v="1"/>
    <n v="4"/>
    <n v="5"/>
    <n v="9"/>
    <n v="423"/>
    <s v="ES_R3"/>
    <n v="23"/>
    <n v="4"/>
  </r>
  <r>
    <x v="1"/>
    <n v="1"/>
    <n v="0"/>
    <n v="0"/>
    <n v="2"/>
    <n v="0"/>
    <n v="1"/>
    <n v="1"/>
    <n v="0"/>
    <n v="1"/>
    <n v="1"/>
    <n v="0"/>
    <n v="0"/>
    <n v="3"/>
    <n v="4"/>
    <n v="7"/>
    <n v="424"/>
    <s v="ES_R3"/>
    <n v="23"/>
    <n v="5"/>
  </r>
  <r>
    <x v="0"/>
    <n v="0"/>
    <n v="0"/>
    <n v="1"/>
    <n v="0"/>
    <n v="1"/>
    <n v="1"/>
    <n v="1"/>
    <n v="1"/>
    <n v="0"/>
    <n v="1"/>
    <n v="1"/>
    <n v="0"/>
    <n v="4"/>
    <n v="3"/>
    <n v="7"/>
    <n v="425"/>
    <s v="ES_R3"/>
    <n v="23"/>
    <n v="5"/>
  </r>
  <r>
    <x v="0"/>
    <n v="0"/>
    <n v="0"/>
    <n v="1"/>
    <n v="0"/>
    <n v="0"/>
    <n v="2"/>
    <n v="0"/>
    <n v="0"/>
    <n v="1"/>
    <n v="1"/>
    <n v="1"/>
    <n v="0"/>
    <n v="3"/>
    <n v="3"/>
    <n v="6"/>
    <n v="426"/>
    <s v="ES_R3"/>
    <n v="23"/>
    <n v="3"/>
  </r>
  <r>
    <x v="0"/>
    <n v="1"/>
    <n v="0"/>
    <n v="1"/>
    <n v="0"/>
    <n v="0"/>
    <n v="2"/>
    <n v="0"/>
    <n v="0"/>
    <n v="0"/>
    <n v="1"/>
    <n v="1"/>
    <n v="0"/>
    <n v="3"/>
    <n v="3"/>
    <n v="6"/>
    <n v="427"/>
    <s v="ES_R3"/>
    <n v="23"/>
    <n v="4"/>
  </r>
  <r>
    <x v="0"/>
    <n v="0"/>
    <n v="0"/>
    <n v="0"/>
    <n v="0"/>
    <n v="1"/>
    <n v="2"/>
    <n v="2"/>
    <n v="0"/>
    <n v="0"/>
    <n v="1"/>
    <n v="1"/>
    <n v="0"/>
    <n v="4"/>
    <n v="3"/>
    <n v="7"/>
    <n v="428"/>
    <s v="ES_R3"/>
    <n v="23"/>
    <n v="5"/>
  </r>
  <r>
    <x v="0"/>
    <n v="0"/>
    <n v="0"/>
    <n v="2"/>
    <n v="0"/>
    <n v="2"/>
    <n v="2"/>
    <n v="0"/>
    <n v="0"/>
    <n v="1"/>
    <n v="1"/>
    <n v="0"/>
    <n v="0"/>
    <n v="5"/>
    <n v="3"/>
    <n v="8"/>
    <n v="429"/>
    <s v="ES_R3"/>
    <n v="23"/>
    <n v="6"/>
  </r>
  <r>
    <x v="0"/>
    <n v="0"/>
    <n v="0"/>
    <n v="1"/>
    <n v="0"/>
    <n v="2"/>
    <n v="1"/>
    <n v="0"/>
    <n v="0"/>
    <n v="1"/>
    <n v="1"/>
    <n v="0"/>
    <n v="0"/>
    <n v="4"/>
    <n v="2"/>
    <n v="6"/>
    <n v="430"/>
    <s v="ES_R3"/>
    <n v="23"/>
    <n v="4"/>
  </r>
  <r>
    <x v="0"/>
    <n v="0"/>
    <n v="1"/>
    <n v="0"/>
    <n v="2"/>
    <n v="2"/>
    <n v="1"/>
    <n v="0"/>
    <n v="0"/>
    <n v="0"/>
    <n v="1"/>
    <n v="1"/>
    <n v="0"/>
    <n v="3"/>
    <n v="5"/>
    <n v="8"/>
    <n v="431"/>
    <s v="ES_R3"/>
    <n v="23"/>
    <n v="6"/>
  </r>
  <r>
    <x v="0"/>
    <n v="0"/>
    <n v="1"/>
    <n v="0"/>
    <n v="0"/>
    <n v="2"/>
    <n v="1"/>
    <n v="1"/>
    <n v="0"/>
    <n v="1"/>
    <n v="1"/>
    <n v="1"/>
    <n v="0"/>
    <n v="5"/>
    <n v="3"/>
    <n v="8"/>
    <n v="432"/>
    <s v="ES_R3"/>
    <n v="23"/>
    <n v="5"/>
  </r>
  <r>
    <x v="0"/>
    <n v="1"/>
    <n v="0"/>
    <n v="1"/>
    <n v="0"/>
    <n v="0"/>
    <n v="0"/>
    <n v="0"/>
    <n v="0"/>
    <n v="1"/>
    <n v="1"/>
    <n v="0"/>
    <n v="0"/>
    <n v="3"/>
    <n v="1"/>
    <n v="4"/>
    <n v="433"/>
    <s v="ES_R3"/>
    <n v="23"/>
    <n v="2"/>
  </r>
  <r>
    <x v="0"/>
    <n v="1"/>
    <n v="0"/>
    <n v="1"/>
    <n v="0"/>
    <n v="1"/>
    <n v="1"/>
    <n v="0"/>
    <n v="1"/>
    <n v="1"/>
    <n v="1"/>
    <n v="0"/>
    <n v="0"/>
    <n v="4"/>
    <n v="3"/>
    <n v="7"/>
    <n v="434"/>
    <s v="ES_R3"/>
    <n v="23"/>
    <n v="5"/>
  </r>
  <r>
    <x v="0"/>
    <n v="0"/>
    <n v="0"/>
    <n v="0"/>
    <n v="1"/>
    <n v="0"/>
    <n v="2"/>
    <n v="2"/>
    <n v="1"/>
    <n v="0"/>
    <n v="1"/>
    <n v="1"/>
    <n v="0"/>
    <n v="3"/>
    <n v="5"/>
    <n v="8"/>
    <n v="435"/>
    <s v="ES_R3"/>
    <n v="24"/>
    <n v="6"/>
  </r>
  <r>
    <x v="0"/>
    <n v="0"/>
    <n v="0"/>
    <n v="0"/>
    <n v="1"/>
    <n v="1"/>
    <n v="1"/>
    <n v="0"/>
    <n v="0"/>
    <n v="0"/>
    <n v="1"/>
    <n v="1"/>
    <n v="0"/>
    <n v="2"/>
    <n v="3"/>
    <n v="5"/>
    <n v="436"/>
    <s v="ES_R3"/>
    <n v="24"/>
    <n v="3"/>
  </r>
  <r>
    <x v="2"/>
    <n v="1"/>
    <n v="0"/>
    <n v="0"/>
    <n v="1"/>
    <n v="0"/>
    <n v="1"/>
    <n v="1"/>
    <n v="1"/>
    <n v="0"/>
    <n v="1"/>
    <n v="1"/>
    <n v="0"/>
    <n v="3"/>
    <n v="4"/>
    <n v="7"/>
    <n v="437"/>
    <s v="ES_R3"/>
    <n v="24"/>
    <n v="5"/>
  </r>
  <r>
    <x v="0"/>
    <n v="1"/>
    <n v="0"/>
    <n v="0"/>
    <n v="0"/>
    <n v="1"/>
    <n v="1"/>
    <n v="0"/>
    <n v="1"/>
    <n v="0"/>
    <n v="1"/>
    <n v="1"/>
    <n v="0"/>
    <n v="3"/>
    <n v="3"/>
    <n v="6"/>
    <n v="438"/>
    <s v="ES_R3"/>
    <n v="24"/>
    <n v="4"/>
  </r>
  <r>
    <x v="0"/>
    <n v="0"/>
    <n v="0"/>
    <n v="1"/>
    <n v="0"/>
    <n v="1"/>
    <n v="2"/>
    <n v="0"/>
    <n v="1"/>
    <n v="0"/>
    <n v="1"/>
    <n v="1"/>
    <n v="0"/>
    <n v="3"/>
    <n v="4"/>
    <n v="7"/>
    <n v="439"/>
    <s v="ES_R3"/>
    <n v="24"/>
    <n v="5"/>
  </r>
  <r>
    <x v="0"/>
    <n v="0"/>
    <n v="0"/>
    <n v="0"/>
    <n v="0"/>
    <n v="2"/>
    <n v="2"/>
    <n v="0"/>
    <n v="0"/>
    <n v="0"/>
    <n v="1"/>
    <n v="0"/>
    <n v="0"/>
    <n v="2"/>
    <n v="3"/>
    <n v="5"/>
    <n v="440"/>
    <s v="ES_R3"/>
    <n v="24"/>
    <n v="4"/>
  </r>
  <r>
    <x v="0"/>
    <n v="0"/>
    <n v="0"/>
    <n v="0"/>
    <n v="0"/>
    <n v="2"/>
    <n v="1"/>
    <n v="0"/>
    <n v="1"/>
    <n v="0"/>
    <n v="1"/>
    <n v="0"/>
    <n v="0"/>
    <n v="2"/>
    <n v="3"/>
    <n v="5"/>
    <n v="441"/>
    <s v="ES_R3"/>
    <n v="24"/>
    <n v="4"/>
  </r>
  <r>
    <x v="0"/>
    <n v="0"/>
    <n v="1"/>
    <n v="0"/>
    <n v="0"/>
    <n v="0"/>
    <n v="0"/>
    <n v="1"/>
    <n v="0"/>
    <n v="0"/>
    <n v="1"/>
    <n v="0"/>
    <n v="0"/>
    <n v="1"/>
    <n v="2"/>
    <n v="3"/>
    <n v="442"/>
    <s v="ES_R3"/>
    <n v="24"/>
    <n v="2"/>
  </r>
  <r>
    <x v="0"/>
    <n v="1"/>
    <n v="0"/>
    <n v="0"/>
    <n v="0"/>
    <n v="0"/>
    <n v="1"/>
    <n v="0"/>
    <n v="0"/>
    <n v="1"/>
    <n v="1"/>
    <n v="0"/>
    <n v="0"/>
    <n v="2"/>
    <n v="2"/>
    <n v="4"/>
    <n v="443"/>
    <s v="ES_R3"/>
    <n v="24"/>
    <n v="2"/>
  </r>
  <r>
    <x v="0"/>
    <n v="0"/>
    <n v="0"/>
    <n v="0"/>
    <n v="0"/>
    <n v="0"/>
    <n v="0"/>
    <n v="0"/>
    <n v="0"/>
    <n v="0"/>
    <n v="0"/>
    <n v="1"/>
    <n v="1"/>
    <n v="1"/>
    <n v="1"/>
    <n v="2"/>
    <n v="444"/>
    <s v="ES_R3"/>
    <n v="24"/>
    <n v="0"/>
  </r>
  <r>
    <x v="0"/>
    <n v="0"/>
    <n v="2"/>
    <n v="1"/>
    <n v="0"/>
    <n v="0"/>
    <n v="0"/>
    <n v="0"/>
    <n v="0"/>
    <n v="1"/>
    <n v="1"/>
    <n v="0"/>
    <n v="0"/>
    <n v="2"/>
    <n v="3"/>
    <n v="5"/>
    <n v="445"/>
    <s v="ES_R3"/>
    <n v="24"/>
    <n v="3"/>
  </r>
  <r>
    <x v="0"/>
    <n v="1"/>
    <n v="0"/>
    <n v="1"/>
    <n v="1"/>
    <n v="0"/>
    <n v="0"/>
    <n v="0"/>
    <n v="0"/>
    <n v="1"/>
    <n v="1"/>
    <n v="0"/>
    <n v="0"/>
    <n v="3"/>
    <n v="2"/>
    <n v="5"/>
    <n v="446"/>
    <s v="ES_R3"/>
    <n v="24"/>
    <n v="3"/>
  </r>
  <r>
    <x v="0"/>
    <n v="0"/>
    <n v="0"/>
    <n v="0"/>
    <n v="1"/>
    <n v="0"/>
    <n v="0"/>
    <n v="0"/>
    <n v="0"/>
    <n v="1"/>
    <n v="1"/>
    <n v="0"/>
    <n v="0"/>
    <n v="1"/>
    <n v="2"/>
    <n v="3"/>
    <n v="447"/>
    <s v="ES_R3"/>
    <n v="24"/>
    <n v="1"/>
  </r>
  <r>
    <x v="0"/>
    <n v="0"/>
    <n v="0"/>
    <n v="0"/>
    <n v="0"/>
    <n v="2"/>
    <n v="0"/>
    <n v="0"/>
    <n v="0"/>
    <n v="1"/>
    <n v="1"/>
    <n v="0"/>
    <n v="0"/>
    <n v="3"/>
    <n v="1"/>
    <n v="4"/>
    <n v="448"/>
    <s v="ES_R3"/>
    <n v="24"/>
    <n v="2"/>
  </r>
  <r>
    <x v="0"/>
    <n v="0"/>
    <n v="0"/>
    <n v="0"/>
    <n v="2"/>
    <n v="0"/>
    <n v="0"/>
    <n v="0"/>
    <n v="0"/>
    <n v="1"/>
    <n v="1"/>
    <n v="0"/>
    <n v="0"/>
    <n v="1"/>
    <n v="3"/>
    <n v="4"/>
    <n v="449"/>
    <s v="ES_R3"/>
    <n v="24"/>
    <n v="2"/>
  </r>
  <r>
    <x v="0"/>
    <n v="0"/>
    <n v="1"/>
    <n v="0"/>
    <n v="1"/>
    <n v="2"/>
    <n v="0"/>
    <n v="0"/>
    <n v="0"/>
    <n v="1"/>
    <n v="1"/>
    <n v="0"/>
    <n v="0"/>
    <n v="3"/>
    <n v="3"/>
    <n v="6"/>
    <n v="450"/>
    <s v="ES_R3"/>
    <n v="24"/>
    <n v="4"/>
  </r>
  <r>
    <x v="0"/>
    <n v="0"/>
    <n v="0"/>
    <n v="1"/>
    <n v="2"/>
    <n v="0"/>
    <n v="1"/>
    <n v="0"/>
    <n v="0"/>
    <n v="1"/>
    <n v="1"/>
    <n v="0"/>
    <n v="0"/>
    <n v="2"/>
    <n v="4"/>
    <n v="6"/>
    <n v="451"/>
    <s v="ES_R3"/>
    <n v="24"/>
    <n v="4"/>
  </r>
  <r>
    <x v="0"/>
    <n v="0"/>
    <n v="0"/>
    <n v="0"/>
    <n v="1"/>
    <n v="2"/>
    <n v="2"/>
    <n v="0"/>
    <n v="1"/>
    <n v="1"/>
    <n v="1"/>
    <n v="0"/>
    <n v="1"/>
    <n v="3"/>
    <n v="6"/>
    <n v="9"/>
    <n v="452"/>
    <s v="ES_R3"/>
    <n v="24"/>
    <n v="6"/>
  </r>
  <r>
    <x v="0"/>
    <n v="0"/>
    <n v="0"/>
    <n v="1"/>
    <n v="0"/>
    <n v="2"/>
    <n v="3"/>
    <n v="0"/>
    <n v="0"/>
    <n v="0"/>
    <n v="1"/>
    <n v="1"/>
    <n v="0"/>
    <n v="4"/>
    <n v="4"/>
    <n v="8"/>
    <n v="453"/>
    <s v="ES_R3"/>
    <n v="24"/>
    <n v="6"/>
  </r>
  <r>
    <x v="0"/>
    <n v="0"/>
    <n v="0"/>
    <n v="1"/>
    <n v="1"/>
    <n v="0"/>
    <n v="1"/>
    <n v="0"/>
    <n v="1"/>
    <n v="1"/>
    <n v="1"/>
    <n v="0"/>
    <n v="1"/>
    <n v="2"/>
    <n v="5"/>
    <n v="7"/>
    <n v="454"/>
    <s v="ES_R3"/>
    <n v="24"/>
    <n v="4"/>
  </r>
  <r>
    <x v="0"/>
    <n v="0"/>
    <n v="1"/>
    <n v="1"/>
    <n v="0"/>
    <n v="1"/>
    <n v="0"/>
    <n v="2"/>
    <n v="0"/>
    <n v="0"/>
    <n v="1"/>
    <n v="0"/>
    <n v="1"/>
    <n v="4"/>
    <n v="3"/>
    <n v="7"/>
    <n v="455"/>
    <s v="ES_R3"/>
    <n v="25"/>
    <n v="5"/>
  </r>
  <r>
    <x v="0"/>
    <n v="1"/>
    <n v="0"/>
    <n v="0"/>
    <n v="1"/>
    <n v="0"/>
    <n v="2"/>
    <n v="0"/>
    <n v="0"/>
    <n v="0"/>
    <n v="1"/>
    <n v="1"/>
    <n v="0"/>
    <n v="2"/>
    <n v="4"/>
    <n v="6"/>
    <n v="456"/>
    <s v="ES_R3"/>
    <n v="25"/>
    <n v="4"/>
  </r>
  <r>
    <x v="0"/>
    <n v="1"/>
    <n v="1"/>
    <n v="0"/>
    <n v="0"/>
    <n v="0"/>
    <n v="1"/>
    <n v="0"/>
    <n v="1"/>
    <n v="0"/>
    <n v="3"/>
    <n v="1"/>
    <n v="0"/>
    <n v="2"/>
    <n v="6"/>
    <n v="8"/>
    <n v="457"/>
    <s v="ES_R3"/>
    <n v="25"/>
    <n v="4"/>
  </r>
  <r>
    <x v="0"/>
    <n v="0"/>
    <n v="2"/>
    <n v="2"/>
    <n v="1"/>
    <n v="0"/>
    <n v="0"/>
    <n v="0"/>
    <n v="0"/>
    <n v="1"/>
    <n v="1"/>
    <n v="0"/>
    <n v="0"/>
    <n v="3"/>
    <n v="4"/>
    <n v="7"/>
    <n v="458"/>
    <s v="ES_R3"/>
    <n v="25"/>
    <n v="5"/>
  </r>
  <r>
    <x v="0"/>
    <n v="0"/>
    <n v="1"/>
    <n v="1"/>
    <n v="1"/>
    <n v="1"/>
    <n v="1"/>
    <n v="0"/>
    <n v="0"/>
    <n v="0"/>
    <n v="1"/>
    <n v="1"/>
    <n v="0"/>
    <n v="3"/>
    <n v="4"/>
    <n v="7"/>
    <n v="459"/>
    <s v="ES_R3"/>
    <n v="25"/>
    <n v="5"/>
  </r>
  <r>
    <x v="0"/>
    <n v="1"/>
    <n v="0"/>
    <n v="2"/>
    <n v="0"/>
    <n v="0"/>
    <n v="2"/>
    <n v="0"/>
    <n v="0"/>
    <n v="1"/>
    <n v="1"/>
    <n v="0"/>
    <n v="0"/>
    <n v="4"/>
    <n v="3"/>
    <n v="7"/>
    <n v="460"/>
    <s v="ES_R3"/>
    <n v="25"/>
    <n v="5"/>
  </r>
  <r>
    <x v="0"/>
    <n v="0"/>
    <n v="1"/>
    <n v="0"/>
    <n v="1"/>
    <n v="0"/>
    <n v="0"/>
    <n v="1"/>
    <n v="0"/>
    <n v="0"/>
    <n v="1"/>
    <n v="1"/>
    <n v="0"/>
    <n v="2"/>
    <n v="3"/>
    <n v="5"/>
    <n v="461"/>
    <s v="ES_R3"/>
    <n v="25"/>
    <n v="3"/>
  </r>
  <r>
    <x v="0"/>
    <n v="0"/>
    <n v="0"/>
    <n v="0"/>
    <n v="0"/>
    <n v="0"/>
    <n v="0"/>
    <n v="0"/>
    <n v="0"/>
    <n v="1"/>
    <n v="0"/>
    <n v="0"/>
    <n v="0"/>
    <n v="1"/>
    <n v="0"/>
    <n v="1"/>
    <n v="462"/>
    <s v="ES_R3"/>
    <n v="25"/>
    <n v="0"/>
  </r>
  <r>
    <x v="1"/>
    <n v="0"/>
    <n v="1"/>
    <n v="1"/>
    <n v="1"/>
    <n v="1"/>
    <n v="2"/>
    <n v="0"/>
    <n v="0"/>
    <n v="1"/>
    <n v="2"/>
    <n v="0"/>
    <n v="0"/>
    <n v="3"/>
    <n v="6"/>
    <n v="9"/>
    <n v="463"/>
    <s v="ES_R3"/>
    <n v="25"/>
    <n v="6"/>
  </r>
  <r>
    <x v="0"/>
    <n v="1"/>
    <n v="0"/>
    <n v="0"/>
    <n v="0"/>
    <n v="0"/>
    <n v="0"/>
    <n v="0"/>
    <n v="0"/>
    <n v="1"/>
    <n v="1"/>
    <n v="0"/>
    <n v="0"/>
    <n v="2"/>
    <n v="1"/>
    <n v="3"/>
    <n v="464"/>
    <s v="ES_R3"/>
    <n v="25"/>
    <n v="1"/>
  </r>
  <r>
    <x v="1"/>
    <n v="1"/>
    <n v="0"/>
    <n v="1"/>
    <n v="0"/>
    <n v="0"/>
    <n v="1"/>
    <n v="1"/>
    <n v="1"/>
    <n v="1"/>
    <n v="1"/>
    <n v="1"/>
    <n v="0"/>
    <n v="5"/>
    <n v="3"/>
    <n v="8"/>
    <n v="465"/>
    <s v="ES_R3"/>
    <n v="25"/>
    <n v="5"/>
  </r>
  <r>
    <x v="0"/>
    <n v="1"/>
    <n v="0"/>
    <n v="0"/>
    <n v="1"/>
    <n v="1"/>
    <n v="1"/>
    <n v="0"/>
    <n v="1"/>
    <n v="0"/>
    <n v="1"/>
    <n v="1"/>
    <n v="0"/>
    <n v="3"/>
    <n v="4"/>
    <n v="7"/>
    <n v="466"/>
    <s v="ES_R3"/>
    <n v="25"/>
    <n v="5"/>
  </r>
  <r>
    <x v="0"/>
    <n v="1"/>
    <n v="0"/>
    <n v="1"/>
    <n v="0"/>
    <n v="2"/>
    <n v="1"/>
    <n v="0"/>
    <n v="0"/>
    <n v="1"/>
    <n v="1"/>
    <n v="0"/>
    <n v="0"/>
    <n v="5"/>
    <n v="2"/>
    <n v="7"/>
    <n v="467"/>
    <s v="ES_R3"/>
    <n v="25"/>
    <n v="5"/>
  </r>
  <r>
    <x v="0"/>
    <n v="1"/>
    <n v="1"/>
    <n v="0"/>
    <n v="0"/>
    <n v="0"/>
    <n v="0"/>
    <n v="0"/>
    <n v="0"/>
    <n v="1"/>
    <n v="1"/>
    <n v="0"/>
    <n v="0"/>
    <n v="2"/>
    <n v="2"/>
    <n v="4"/>
    <n v="468"/>
    <s v="ES_R3"/>
    <n v="25"/>
    <n v="2"/>
  </r>
  <r>
    <x v="0"/>
    <n v="0"/>
    <n v="0"/>
    <n v="0"/>
    <n v="1"/>
    <n v="1"/>
    <n v="1"/>
    <n v="1"/>
    <n v="0"/>
    <n v="0"/>
    <n v="0"/>
    <n v="1"/>
    <n v="0"/>
    <n v="3"/>
    <n v="2"/>
    <n v="5"/>
    <n v="469"/>
    <s v="ES_R3"/>
    <n v="25"/>
    <n v="4"/>
  </r>
  <r>
    <x v="0"/>
    <n v="0"/>
    <n v="1"/>
    <n v="0"/>
    <n v="1"/>
    <n v="0"/>
    <n v="0"/>
    <n v="0"/>
    <n v="0"/>
    <n v="1"/>
    <n v="1"/>
    <n v="0"/>
    <n v="0"/>
    <n v="1"/>
    <n v="3"/>
    <n v="4"/>
    <n v="470"/>
    <s v="ES_R3"/>
    <n v="26"/>
    <n v="2"/>
  </r>
  <r>
    <x v="0"/>
    <n v="0"/>
    <n v="0"/>
    <n v="0"/>
    <n v="0"/>
    <n v="0"/>
    <n v="0"/>
    <n v="0"/>
    <n v="0"/>
    <n v="1"/>
    <n v="0"/>
    <n v="0"/>
    <n v="0"/>
    <n v="1"/>
    <n v="0"/>
    <n v="1"/>
    <n v="471"/>
    <s v="ES_R3"/>
    <n v="26"/>
    <n v="0"/>
  </r>
  <r>
    <x v="0"/>
    <n v="0"/>
    <n v="1"/>
    <n v="0"/>
    <n v="1"/>
    <n v="0"/>
    <n v="0"/>
    <n v="0"/>
    <n v="0"/>
    <n v="1"/>
    <n v="1"/>
    <n v="0"/>
    <n v="0"/>
    <n v="1"/>
    <n v="3"/>
    <n v="4"/>
    <n v="472"/>
    <s v="ES_R3"/>
    <n v="26"/>
    <n v="2"/>
  </r>
  <r>
    <x v="0"/>
    <n v="1"/>
    <n v="0"/>
    <n v="0"/>
    <n v="0"/>
    <n v="2"/>
    <n v="0"/>
    <n v="0"/>
    <n v="0"/>
    <n v="0"/>
    <n v="1"/>
    <n v="0"/>
    <n v="1"/>
    <n v="3"/>
    <n v="2"/>
    <n v="5"/>
    <n v="473"/>
    <s v="ES_R3"/>
    <n v="26"/>
    <n v="3"/>
  </r>
  <r>
    <x v="0"/>
    <n v="0"/>
    <n v="1"/>
    <n v="0"/>
    <n v="0"/>
    <n v="1"/>
    <n v="0"/>
    <n v="1"/>
    <n v="1"/>
    <n v="0"/>
    <n v="1"/>
    <n v="0"/>
    <n v="0"/>
    <n v="2"/>
    <n v="3"/>
    <n v="5"/>
    <n v="474"/>
    <s v="ES_R3"/>
    <n v="26"/>
    <n v="4"/>
  </r>
  <r>
    <x v="0"/>
    <n v="0"/>
    <n v="1"/>
    <n v="0"/>
    <n v="0"/>
    <n v="0"/>
    <n v="1"/>
    <n v="0"/>
    <n v="0"/>
    <n v="0"/>
    <n v="2"/>
    <n v="0"/>
    <n v="0"/>
    <n v="0"/>
    <n v="4"/>
    <n v="4"/>
    <n v="475"/>
    <s v="ES_R3"/>
    <n v="26"/>
    <n v="2"/>
  </r>
  <r>
    <x v="0"/>
    <n v="1"/>
    <n v="0"/>
    <n v="2"/>
    <n v="0"/>
    <n v="1"/>
    <n v="0"/>
    <n v="1"/>
    <n v="2"/>
    <n v="3"/>
    <n v="2"/>
    <n v="0"/>
    <n v="0"/>
    <n v="8"/>
    <n v="4"/>
    <n v="12"/>
    <n v="476"/>
    <s v="ES_R3"/>
    <n v="26"/>
    <n v="7"/>
  </r>
  <r>
    <x v="0"/>
    <n v="1"/>
    <n v="1"/>
    <n v="1"/>
    <n v="0"/>
    <n v="1"/>
    <n v="1"/>
    <n v="1"/>
    <n v="1"/>
    <n v="1"/>
    <n v="1"/>
    <n v="0"/>
    <n v="0"/>
    <n v="5"/>
    <n v="4"/>
    <n v="9"/>
    <n v="477"/>
    <s v="ES_R3"/>
    <n v="26"/>
    <n v="7"/>
  </r>
  <r>
    <x v="0"/>
    <n v="0"/>
    <n v="0"/>
    <n v="0"/>
    <n v="0"/>
    <n v="0"/>
    <n v="1"/>
    <n v="0"/>
    <n v="1"/>
    <n v="0"/>
    <n v="0"/>
    <n v="1"/>
    <n v="1"/>
    <n v="1"/>
    <n v="3"/>
    <n v="4"/>
    <n v="478"/>
    <s v="ES_R3"/>
    <n v="26"/>
    <n v="2"/>
  </r>
  <r>
    <x v="0"/>
    <n v="0"/>
    <n v="0"/>
    <n v="0"/>
    <n v="0"/>
    <n v="0"/>
    <n v="0"/>
    <n v="1"/>
    <n v="0"/>
    <n v="1"/>
    <n v="0"/>
    <n v="0"/>
    <n v="0"/>
    <n v="2"/>
    <n v="0"/>
    <n v="2"/>
    <n v="479"/>
    <s v="ES_R3"/>
    <n v="26"/>
    <n v="1"/>
  </r>
  <r>
    <x v="0"/>
    <n v="1"/>
    <n v="0"/>
    <n v="0"/>
    <n v="1"/>
    <n v="2"/>
    <n v="1"/>
    <n v="0"/>
    <n v="0"/>
    <n v="0"/>
    <n v="1"/>
    <n v="0"/>
    <n v="1"/>
    <n v="3"/>
    <n v="4"/>
    <n v="7"/>
    <n v="480"/>
    <s v="ES_R3"/>
    <n v="27"/>
    <n v="5"/>
  </r>
  <r>
    <x v="0"/>
    <n v="1"/>
    <n v="0"/>
    <n v="0"/>
    <n v="0"/>
    <n v="0"/>
    <n v="0"/>
    <n v="1"/>
    <n v="0"/>
    <n v="0"/>
    <n v="0"/>
    <n v="1"/>
    <n v="0"/>
    <n v="3"/>
    <n v="0"/>
    <n v="3"/>
    <n v="481"/>
    <s v="ES_R3"/>
    <n v="27"/>
    <n v="2"/>
  </r>
  <r>
    <x v="1"/>
    <n v="0"/>
    <n v="1"/>
    <n v="1"/>
    <n v="0"/>
    <n v="0"/>
    <n v="2"/>
    <n v="0"/>
    <n v="1"/>
    <n v="1"/>
    <n v="1"/>
    <n v="0"/>
    <n v="0"/>
    <n v="2"/>
    <n v="5"/>
    <n v="7"/>
    <n v="482"/>
    <s v="ES_R3"/>
    <n v="27"/>
    <n v="5"/>
  </r>
  <r>
    <x v="0"/>
    <n v="0"/>
    <n v="0"/>
    <n v="1"/>
    <n v="1"/>
    <n v="1"/>
    <n v="1"/>
    <n v="1"/>
    <n v="2"/>
    <n v="1"/>
    <n v="1"/>
    <n v="0"/>
    <n v="0"/>
    <n v="4"/>
    <n v="5"/>
    <n v="9"/>
    <n v="483"/>
    <s v="ES_R3"/>
    <n v="27"/>
    <n v="7"/>
  </r>
  <r>
    <x v="0"/>
    <n v="0"/>
    <n v="0"/>
    <n v="0"/>
    <n v="0"/>
    <n v="0"/>
    <n v="1"/>
    <n v="0"/>
    <n v="1"/>
    <n v="0"/>
    <n v="0"/>
    <n v="1"/>
    <n v="1"/>
    <n v="1"/>
    <n v="3"/>
    <n v="4"/>
    <n v="484"/>
    <s v="ES_R3"/>
    <n v="27"/>
    <n v="2"/>
  </r>
  <r>
    <x v="0"/>
    <n v="0"/>
    <n v="1"/>
    <n v="0"/>
    <n v="1"/>
    <n v="0"/>
    <n v="1"/>
    <n v="0"/>
    <n v="0"/>
    <n v="1"/>
    <n v="1"/>
    <n v="0"/>
    <n v="0"/>
    <n v="1"/>
    <n v="4"/>
    <n v="5"/>
    <n v="485"/>
    <s v="ES_R3"/>
    <n v="27"/>
    <n v="3"/>
  </r>
  <r>
    <x v="0"/>
    <n v="0"/>
    <n v="1"/>
    <n v="0"/>
    <n v="1"/>
    <n v="0"/>
    <n v="0"/>
    <n v="0"/>
    <n v="1"/>
    <n v="1"/>
    <n v="1"/>
    <n v="0"/>
    <n v="0"/>
    <n v="1"/>
    <n v="4"/>
    <n v="5"/>
    <n v="486"/>
    <s v="ES_R3"/>
    <n v="27"/>
    <n v="3"/>
  </r>
  <r>
    <x v="0"/>
    <n v="0"/>
    <n v="0"/>
    <n v="1"/>
    <n v="0"/>
    <n v="1"/>
    <n v="0"/>
    <n v="0"/>
    <n v="0"/>
    <n v="1"/>
    <n v="1"/>
    <n v="0"/>
    <n v="0"/>
    <n v="3"/>
    <n v="1"/>
    <n v="4"/>
    <n v="487"/>
    <s v="ES_R3"/>
    <n v="27"/>
    <n v="2"/>
  </r>
  <r>
    <x v="0"/>
    <n v="0"/>
    <n v="1"/>
    <n v="0"/>
    <n v="0"/>
    <n v="0"/>
    <n v="2"/>
    <n v="1"/>
    <n v="2"/>
    <n v="1"/>
    <n v="1"/>
    <n v="0"/>
    <n v="1"/>
    <n v="2"/>
    <n v="7"/>
    <n v="9"/>
    <n v="488"/>
    <s v="ES_R3"/>
    <n v="27"/>
    <n v="6"/>
  </r>
  <r>
    <x v="0"/>
    <n v="0"/>
    <n v="0"/>
    <n v="0"/>
    <n v="1"/>
    <n v="0"/>
    <n v="1"/>
    <n v="0"/>
    <n v="1"/>
    <n v="0"/>
    <n v="1"/>
    <n v="1"/>
    <n v="0"/>
    <n v="1"/>
    <n v="4"/>
    <n v="5"/>
    <n v="489"/>
    <s v="ES_R3"/>
    <n v="27"/>
    <n v="3"/>
  </r>
  <r>
    <x v="0"/>
    <n v="0"/>
    <n v="0"/>
    <n v="0"/>
    <n v="0"/>
    <n v="0"/>
    <n v="0"/>
    <n v="0"/>
    <n v="0"/>
    <n v="1"/>
    <n v="1"/>
    <n v="0"/>
    <n v="0"/>
    <n v="1"/>
    <n v="1"/>
    <n v="2"/>
    <n v="490"/>
    <s v="ES_R3"/>
    <n v="27"/>
    <n v="0"/>
  </r>
  <r>
    <x v="0"/>
    <n v="1"/>
    <n v="0"/>
    <n v="1"/>
    <n v="0"/>
    <n v="2"/>
    <n v="1"/>
    <n v="0"/>
    <n v="2"/>
    <n v="2"/>
    <n v="2"/>
    <n v="0"/>
    <n v="0"/>
    <n v="6"/>
    <n v="5"/>
    <n v="11"/>
    <n v="491"/>
    <s v="ES_R3"/>
    <n v="27"/>
    <n v="7"/>
  </r>
  <r>
    <x v="0"/>
    <n v="0"/>
    <n v="1"/>
    <n v="2"/>
    <n v="0"/>
    <n v="0"/>
    <n v="1"/>
    <n v="0"/>
    <n v="1"/>
    <n v="1"/>
    <n v="1"/>
    <n v="0"/>
    <n v="0"/>
    <n v="3"/>
    <n v="4"/>
    <n v="7"/>
    <n v="492"/>
    <s v="ES_R3"/>
    <n v="27"/>
    <n v="5"/>
  </r>
  <r>
    <x v="0"/>
    <n v="0"/>
    <n v="0"/>
    <n v="0"/>
    <n v="0"/>
    <n v="0"/>
    <n v="0"/>
    <n v="1"/>
    <n v="1"/>
    <n v="1"/>
    <n v="0"/>
    <n v="0"/>
    <n v="1"/>
    <n v="2"/>
    <n v="2"/>
    <n v="4"/>
    <n v="493"/>
    <s v="ES_R3"/>
    <n v="27"/>
    <n v="2"/>
  </r>
  <r>
    <x v="0"/>
    <n v="0"/>
    <n v="0"/>
    <n v="0"/>
    <n v="0"/>
    <n v="0"/>
    <n v="1"/>
    <n v="0"/>
    <n v="1"/>
    <n v="0"/>
    <n v="1"/>
    <n v="0"/>
    <n v="0"/>
    <n v="0"/>
    <n v="3"/>
    <n v="3"/>
    <n v="494"/>
    <s v="ES_R3"/>
    <n v="27"/>
    <n v="2"/>
  </r>
  <r>
    <x v="0"/>
    <n v="0"/>
    <n v="0"/>
    <n v="0"/>
    <n v="0"/>
    <n v="0"/>
    <n v="0"/>
    <n v="1"/>
    <n v="0"/>
    <n v="0"/>
    <n v="0"/>
    <n v="0"/>
    <n v="1"/>
    <n v="1"/>
    <n v="1"/>
    <n v="2"/>
    <n v="495"/>
    <s v="ES_R3"/>
    <n v="27"/>
    <n v="1"/>
  </r>
  <r>
    <x v="0"/>
    <n v="0"/>
    <n v="0"/>
    <n v="0"/>
    <n v="0"/>
    <n v="1"/>
    <n v="1"/>
    <n v="0"/>
    <n v="3"/>
    <n v="0"/>
    <n v="1"/>
    <n v="0"/>
    <n v="0"/>
    <n v="1"/>
    <n v="5"/>
    <n v="6"/>
    <n v="496"/>
    <s v="ES_R3"/>
    <n v="27"/>
    <n v="5"/>
  </r>
  <r>
    <x v="0"/>
    <n v="0"/>
    <n v="1"/>
    <n v="0"/>
    <n v="1"/>
    <n v="1"/>
    <n v="1"/>
    <n v="2"/>
    <n v="0"/>
    <n v="1"/>
    <n v="2"/>
    <n v="1"/>
    <n v="0"/>
    <n v="5"/>
    <n v="5"/>
    <n v="10"/>
    <n v="497"/>
    <s v="ES_R3"/>
    <n v="27"/>
    <n v="6"/>
  </r>
  <r>
    <x v="0"/>
    <n v="0"/>
    <n v="0"/>
    <n v="0"/>
    <n v="0"/>
    <n v="0"/>
    <n v="0"/>
    <n v="0"/>
    <n v="0"/>
    <n v="1"/>
    <n v="0"/>
    <n v="0"/>
    <n v="0"/>
    <n v="1"/>
    <n v="0"/>
    <n v="1"/>
    <n v="498"/>
    <s v="ES_R3"/>
    <n v="27"/>
    <n v="0"/>
  </r>
  <r>
    <x v="0"/>
    <n v="0"/>
    <n v="0"/>
    <n v="0"/>
    <n v="2"/>
    <n v="1"/>
    <n v="0"/>
    <n v="2"/>
    <n v="1"/>
    <n v="0"/>
    <n v="1"/>
    <n v="0"/>
    <n v="0"/>
    <n v="3"/>
    <n v="4"/>
    <n v="7"/>
    <n v="499"/>
    <s v="ES_R3"/>
    <n v="27"/>
    <n v="6"/>
  </r>
  <r>
    <x v="0"/>
    <n v="0"/>
    <n v="1"/>
    <n v="1"/>
    <n v="0"/>
    <n v="0"/>
    <n v="2"/>
    <n v="0"/>
    <n v="0"/>
    <n v="1"/>
    <n v="1"/>
    <n v="0"/>
    <n v="0"/>
    <n v="2"/>
    <n v="4"/>
    <n v="6"/>
    <n v="500"/>
    <s v="ES_R3"/>
    <n v="28"/>
    <n v="4"/>
  </r>
  <r>
    <x v="0"/>
    <n v="0"/>
    <n v="0"/>
    <n v="1"/>
    <n v="0"/>
    <n v="0"/>
    <n v="1"/>
    <n v="0"/>
    <n v="0"/>
    <n v="0"/>
    <n v="1"/>
    <n v="0"/>
    <n v="0"/>
    <n v="1"/>
    <n v="2"/>
    <n v="3"/>
    <n v="501"/>
    <s v="ES_R3"/>
    <n v="28"/>
    <n v="2"/>
  </r>
  <r>
    <x v="0"/>
    <n v="0"/>
    <n v="1"/>
    <n v="1"/>
    <n v="0"/>
    <n v="1"/>
    <n v="0"/>
    <n v="0"/>
    <n v="1"/>
    <n v="1"/>
    <n v="1"/>
    <n v="0"/>
    <n v="0"/>
    <n v="3"/>
    <n v="3"/>
    <n v="6"/>
    <n v="502"/>
    <s v="ES_R3"/>
    <n v="28"/>
    <n v="4"/>
  </r>
  <r>
    <x v="0"/>
    <n v="1"/>
    <n v="1"/>
    <n v="0"/>
    <n v="0"/>
    <n v="1"/>
    <n v="1"/>
    <n v="1"/>
    <n v="0"/>
    <n v="0"/>
    <n v="1"/>
    <n v="1"/>
    <n v="0"/>
    <n v="4"/>
    <n v="3"/>
    <n v="7"/>
    <n v="503"/>
    <s v="ES_R3"/>
    <n v="28"/>
    <n v="5"/>
  </r>
  <r>
    <x v="0"/>
    <n v="0"/>
    <n v="1"/>
    <n v="1"/>
    <n v="0"/>
    <n v="0"/>
    <n v="1"/>
    <n v="0"/>
    <n v="0"/>
    <n v="0"/>
    <n v="1"/>
    <n v="1"/>
    <n v="0"/>
    <n v="2"/>
    <n v="3"/>
    <n v="5"/>
    <n v="504"/>
    <s v="ES_R3"/>
    <n v="28"/>
    <n v="3"/>
  </r>
  <r>
    <x v="0"/>
    <n v="0"/>
    <n v="1"/>
    <n v="1"/>
    <n v="1"/>
    <n v="2"/>
    <n v="1"/>
    <n v="0"/>
    <n v="0"/>
    <n v="0"/>
    <n v="1"/>
    <n v="0"/>
    <n v="0"/>
    <n v="3"/>
    <n v="4"/>
    <n v="7"/>
    <n v="505"/>
    <s v="ES_R3"/>
    <n v="28"/>
    <n v="6"/>
  </r>
  <r>
    <x v="0"/>
    <n v="0"/>
    <n v="1"/>
    <n v="1"/>
    <n v="1"/>
    <n v="2"/>
    <n v="0"/>
    <n v="1"/>
    <n v="0"/>
    <n v="0"/>
    <n v="1"/>
    <n v="1"/>
    <n v="0"/>
    <n v="5"/>
    <n v="3"/>
    <n v="8"/>
    <n v="506"/>
    <s v="ES_R3"/>
    <n v="28"/>
    <n v="6"/>
  </r>
  <r>
    <x v="0"/>
    <n v="0"/>
    <n v="0"/>
    <n v="0"/>
    <n v="0"/>
    <n v="0"/>
    <n v="0"/>
    <n v="0"/>
    <n v="0"/>
    <n v="1"/>
    <n v="0"/>
    <n v="0"/>
    <n v="0"/>
    <n v="1"/>
    <n v="0"/>
    <n v="1"/>
    <n v="507"/>
    <s v="ES_R3"/>
    <n v="28"/>
    <n v="0"/>
  </r>
  <r>
    <x v="0"/>
    <n v="0"/>
    <n v="1"/>
    <n v="0"/>
    <n v="0"/>
    <n v="1"/>
    <n v="2"/>
    <n v="0"/>
    <n v="1"/>
    <n v="1"/>
    <n v="1"/>
    <n v="0"/>
    <n v="0"/>
    <n v="2"/>
    <n v="5"/>
    <n v="7"/>
    <n v="508"/>
    <s v="ES_R3"/>
    <n v="28"/>
    <n v="5"/>
  </r>
  <r>
    <x v="0"/>
    <n v="1"/>
    <n v="0"/>
    <n v="0"/>
    <n v="0"/>
    <n v="0"/>
    <n v="1"/>
    <n v="0"/>
    <n v="1"/>
    <n v="1"/>
    <n v="1"/>
    <n v="0"/>
    <n v="0"/>
    <n v="2"/>
    <n v="3"/>
    <n v="5"/>
    <n v="509"/>
    <s v="ES_R3"/>
    <n v="28"/>
    <n v="3"/>
  </r>
  <r>
    <x v="0"/>
    <n v="0"/>
    <n v="1"/>
    <n v="1"/>
    <n v="0"/>
    <n v="0"/>
    <n v="2"/>
    <n v="0"/>
    <n v="0"/>
    <n v="1"/>
    <n v="2"/>
    <n v="0"/>
    <n v="0"/>
    <n v="2"/>
    <n v="5"/>
    <n v="7"/>
    <n v="510"/>
    <s v="ES_R3"/>
    <n v="28"/>
    <n v="4"/>
  </r>
  <r>
    <x v="0"/>
    <n v="0"/>
    <n v="0"/>
    <n v="0"/>
    <n v="1"/>
    <n v="0"/>
    <n v="1"/>
    <n v="0"/>
    <n v="1"/>
    <n v="0"/>
    <n v="1"/>
    <n v="0"/>
    <n v="0"/>
    <n v="0"/>
    <n v="4"/>
    <n v="4"/>
    <n v="511"/>
    <s v="ES_R3"/>
    <n v="28"/>
    <n v="3"/>
  </r>
  <r>
    <x v="0"/>
    <n v="0"/>
    <n v="0"/>
    <n v="0"/>
    <n v="0"/>
    <n v="0"/>
    <n v="0"/>
    <n v="2"/>
    <n v="0"/>
    <n v="1"/>
    <n v="0"/>
    <n v="0"/>
    <n v="1"/>
    <n v="3"/>
    <n v="1"/>
    <n v="4"/>
    <n v="512"/>
    <s v="ES_R3"/>
    <n v="28"/>
    <n v="2"/>
  </r>
  <r>
    <x v="0"/>
    <n v="0"/>
    <n v="0"/>
    <n v="0"/>
    <n v="1"/>
    <n v="0"/>
    <n v="1"/>
    <n v="1"/>
    <n v="2"/>
    <n v="1"/>
    <n v="1"/>
    <n v="0"/>
    <n v="0"/>
    <n v="2"/>
    <n v="5"/>
    <n v="7"/>
    <n v="513"/>
    <s v="ES_R3"/>
    <n v="28"/>
    <n v="5"/>
  </r>
  <r>
    <x v="0"/>
    <n v="0"/>
    <n v="1"/>
    <n v="0"/>
    <n v="1"/>
    <n v="1"/>
    <n v="1"/>
    <n v="1"/>
    <n v="0"/>
    <n v="1"/>
    <n v="1"/>
    <n v="1"/>
    <n v="0"/>
    <n v="4"/>
    <n v="4"/>
    <n v="8"/>
    <n v="514"/>
    <s v="ES_R3"/>
    <n v="28"/>
    <n v="5"/>
  </r>
  <r>
    <x v="0"/>
    <n v="0"/>
    <n v="1"/>
    <n v="0"/>
    <n v="0"/>
    <n v="1"/>
    <n v="2"/>
    <n v="0"/>
    <n v="1"/>
    <n v="1"/>
    <n v="1"/>
    <n v="0"/>
    <n v="0"/>
    <n v="2"/>
    <n v="5"/>
    <n v="7"/>
    <n v="515"/>
    <s v="ES_R3"/>
    <n v="28"/>
    <n v="5"/>
  </r>
  <r>
    <x v="0"/>
    <n v="0"/>
    <n v="0"/>
    <n v="0"/>
    <n v="0"/>
    <n v="3"/>
    <n v="0"/>
    <n v="0"/>
    <n v="1"/>
    <n v="1"/>
    <n v="1"/>
    <n v="0"/>
    <n v="0"/>
    <n v="4"/>
    <n v="2"/>
    <n v="6"/>
    <n v="516"/>
    <s v="ES_R3"/>
    <n v="28"/>
    <n v="4"/>
  </r>
  <r>
    <x v="0"/>
    <n v="0"/>
    <n v="1"/>
    <n v="1"/>
    <n v="0"/>
    <n v="2"/>
    <n v="1"/>
    <n v="0"/>
    <n v="0"/>
    <n v="1"/>
    <n v="1"/>
    <n v="0"/>
    <n v="0"/>
    <n v="4"/>
    <n v="3"/>
    <n v="7"/>
    <n v="517"/>
    <s v="ES_R3"/>
    <n v="28"/>
    <n v="5"/>
  </r>
  <r>
    <x v="0"/>
    <n v="0"/>
    <n v="0"/>
    <n v="0"/>
    <n v="0"/>
    <n v="0"/>
    <n v="0"/>
    <n v="3"/>
    <n v="1"/>
    <n v="0"/>
    <n v="1"/>
    <n v="0"/>
    <n v="0"/>
    <n v="3"/>
    <n v="2"/>
    <n v="5"/>
    <n v="518"/>
    <s v="ES_R3"/>
    <n v="28"/>
    <n v="4"/>
  </r>
  <r>
    <x v="0"/>
    <n v="1"/>
    <n v="0"/>
    <n v="0"/>
    <n v="0"/>
    <n v="1"/>
    <n v="1"/>
    <n v="0"/>
    <n v="0"/>
    <n v="1"/>
    <n v="1"/>
    <n v="0"/>
    <n v="0"/>
    <n v="3"/>
    <n v="2"/>
    <n v="5"/>
    <n v="519"/>
    <s v="ES_R3"/>
    <n v="28"/>
    <n v="3"/>
  </r>
  <r>
    <x v="0"/>
    <n v="0"/>
    <n v="1"/>
    <n v="1"/>
    <n v="0"/>
    <n v="2"/>
    <n v="1"/>
    <n v="0"/>
    <n v="0"/>
    <n v="1"/>
    <n v="1"/>
    <n v="0"/>
    <n v="0"/>
    <n v="4"/>
    <n v="3"/>
    <n v="7"/>
    <n v="520"/>
    <s v="ES_R3"/>
    <n v="29"/>
    <n v="5"/>
  </r>
  <r>
    <x v="0"/>
    <n v="0"/>
    <n v="0"/>
    <n v="0"/>
    <n v="1"/>
    <n v="0"/>
    <n v="1"/>
    <n v="1"/>
    <n v="0"/>
    <n v="2"/>
    <n v="1"/>
    <n v="0"/>
    <n v="0"/>
    <n v="3"/>
    <n v="3"/>
    <n v="6"/>
    <n v="521"/>
    <s v="ES_R3"/>
    <n v="29"/>
    <n v="3"/>
  </r>
  <r>
    <x v="0"/>
    <n v="0"/>
    <n v="0"/>
    <n v="1"/>
    <n v="1"/>
    <n v="0"/>
    <n v="1"/>
    <n v="0"/>
    <n v="2"/>
    <n v="0"/>
    <n v="1"/>
    <n v="1"/>
    <n v="0"/>
    <n v="2"/>
    <n v="5"/>
    <n v="7"/>
    <n v="522"/>
    <s v="ES_R3"/>
    <n v="29"/>
    <n v="5"/>
  </r>
  <r>
    <x v="0"/>
    <n v="0"/>
    <n v="0"/>
    <n v="1"/>
    <n v="0"/>
    <n v="1"/>
    <n v="1"/>
    <n v="1"/>
    <n v="2"/>
    <n v="1"/>
    <n v="1"/>
    <n v="0"/>
    <n v="0"/>
    <n v="4"/>
    <n v="4"/>
    <n v="8"/>
    <n v="523"/>
    <s v="ES_R3"/>
    <n v="29"/>
    <n v="6"/>
  </r>
  <r>
    <x v="0"/>
    <n v="0"/>
    <n v="1"/>
    <n v="0"/>
    <n v="1"/>
    <n v="1"/>
    <n v="2"/>
    <n v="0"/>
    <n v="0"/>
    <n v="0"/>
    <n v="1"/>
    <n v="1"/>
    <n v="0"/>
    <n v="2"/>
    <n v="5"/>
    <n v="7"/>
    <n v="524"/>
    <s v="ES_R3"/>
    <n v="29"/>
    <n v="5"/>
  </r>
  <r>
    <x v="0"/>
    <n v="0"/>
    <n v="0"/>
    <n v="0"/>
    <n v="1"/>
    <n v="0"/>
    <n v="1"/>
    <n v="0"/>
    <n v="2"/>
    <n v="1"/>
    <n v="1"/>
    <n v="0"/>
    <n v="0"/>
    <n v="1"/>
    <n v="5"/>
    <n v="6"/>
    <n v="525"/>
    <s v="ES_R3"/>
    <n v="29"/>
    <n v="4"/>
  </r>
  <r>
    <x v="0"/>
    <n v="0"/>
    <n v="0"/>
    <n v="1"/>
    <n v="0"/>
    <n v="0"/>
    <n v="1"/>
    <n v="0"/>
    <n v="1"/>
    <n v="1"/>
    <n v="2"/>
    <n v="0"/>
    <n v="0"/>
    <n v="2"/>
    <n v="4"/>
    <n v="6"/>
    <n v="526"/>
    <s v="ES_R3"/>
    <n v="29"/>
    <n v="3"/>
  </r>
  <r>
    <x v="0"/>
    <n v="0"/>
    <n v="0"/>
    <n v="1"/>
    <n v="0"/>
    <n v="0"/>
    <n v="3"/>
    <n v="0"/>
    <n v="1"/>
    <n v="1"/>
    <n v="1"/>
    <n v="0"/>
    <n v="0"/>
    <n v="2"/>
    <n v="5"/>
    <n v="7"/>
    <n v="527"/>
    <s v="ES_R3"/>
    <n v="29"/>
    <n v="5"/>
  </r>
  <r>
    <x v="0"/>
    <n v="0"/>
    <n v="0"/>
    <n v="1"/>
    <n v="1"/>
    <n v="1"/>
    <n v="0"/>
    <n v="0"/>
    <n v="1"/>
    <n v="0"/>
    <n v="0"/>
    <n v="0"/>
    <n v="1"/>
    <n v="2"/>
    <n v="3"/>
    <n v="5"/>
    <n v="528"/>
    <s v="ES_R3"/>
    <n v="29"/>
    <n v="4"/>
  </r>
  <r>
    <x v="0"/>
    <n v="0"/>
    <n v="0"/>
    <n v="1"/>
    <n v="0"/>
    <n v="0"/>
    <n v="2"/>
    <n v="0"/>
    <n v="3"/>
    <n v="1"/>
    <n v="1"/>
    <n v="0"/>
    <n v="0"/>
    <n v="2"/>
    <n v="6"/>
    <n v="8"/>
    <n v="529"/>
    <s v="ES_R3"/>
    <n v="29"/>
    <n v="6"/>
  </r>
  <r>
    <x v="0"/>
    <n v="0"/>
    <n v="0"/>
    <n v="0"/>
    <n v="2"/>
    <n v="0"/>
    <n v="3"/>
    <n v="0"/>
    <n v="0"/>
    <n v="1"/>
    <n v="1"/>
    <n v="0"/>
    <n v="0"/>
    <n v="1"/>
    <n v="6"/>
    <n v="7"/>
    <n v="530"/>
    <s v="ES_R3"/>
    <n v="29"/>
    <n v="5"/>
  </r>
  <r>
    <x v="0"/>
    <n v="0"/>
    <n v="0"/>
    <n v="0"/>
    <n v="0"/>
    <n v="0"/>
    <n v="0"/>
    <n v="0"/>
    <n v="1"/>
    <n v="0"/>
    <n v="1"/>
    <n v="1"/>
    <n v="0"/>
    <n v="1"/>
    <n v="2"/>
    <n v="3"/>
    <n v="531"/>
    <s v="ES_R3"/>
    <n v="29"/>
    <n v="1"/>
  </r>
  <r>
    <x v="0"/>
    <n v="1"/>
    <n v="0"/>
    <n v="0"/>
    <n v="1"/>
    <n v="1"/>
    <n v="1"/>
    <n v="0"/>
    <n v="0"/>
    <n v="1"/>
    <n v="1"/>
    <n v="0"/>
    <n v="0"/>
    <n v="3"/>
    <n v="3"/>
    <n v="6"/>
    <n v="532"/>
    <s v="ES_R3"/>
    <n v="29"/>
    <n v="4"/>
  </r>
  <r>
    <x v="0"/>
    <n v="0"/>
    <n v="0"/>
    <n v="0"/>
    <n v="0"/>
    <n v="0"/>
    <n v="2"/>
    <n v="0"/>
    <n v="1"/>
    <n v="1"/>
    <n v="1"/>
    <n v="0"/>
    <n v="0"/>
    <n v="1"/>
    <n v="4"/>
    <n v="5"/>
    <n v="533"/>
    <s v="ES_R3"/>
    <n v="29"/>
    <n v="3"/>
  </r>
  <r>
    <x v="0"/>
    <n v="0"/>
    <n v="0"/>
    <n v="0"/>
    <n v="0"/>
    <n v="1"/>
    <n v="2"/>
    <n v="0"/>
    <n v="1"/>
    <n v="1"/>
    <n v="1"/>
    <n v="0"/>
    <n v="0"/>
    <n v="2"/>
    <n v="4"/>
    <n v="6"/>
    <n v="534"/>
    <s v="ES_R3"/>
    <n v="29"/>
    <n v="4"/>
  </r>
  <r>
    <x v="0"/>
    <n v="0"/>
    <n v="0"/>
    <n v="1"/>
    <n v="0"/>
    <n v="0"/>
    <n v="2"/>
    <n v="0"/>
    <n v="0"/>
    <n v="1"/>
    <n v="1"/>
    <n v="0"/>
    <n v="0"/>
    <n v="2"/>
    <n v="3"/>
    <n v="5"/>
    <n v="535"/>
    <s v="ES_R3"/>
    <n v="29"/>
    <n v="3"/>
  </r>
  <r>
    <x v="0"/>
    <n v="0"/>
    <n v="1"/>
    <n v="0"/>
    <n v="1"/>
    <n v="0"/>
    <n v="2"/>
    <n v="0"/>
    <n v="1"/>
    <n v="1"/>
    <n v="1"/>
    <n v="0"/>
    <n v="0"/>
    <n v="1"/>
    <n v="6"/>
    <n v="7"/>
    <n v="536"/>
    <s v="ES_R3"/>
    <n v="29"/>
    <n v="5"/>
  </r>
  <r>
    <x v="0"/>
    <n v="0"/>
    <n v="0"/>
    <n v="0"/>
    <n v="1"/>
    <n v="1"/>
    <n v="0"/>
    <n v="0"/>
    <n v="0"/>
    <n v="0"/>
    <n v="1"/>
    <n v="0"/>
    <n v="0"/>
    <n v="1"/>
    <n v="2"/>
    <n v="3"/>
    <n v="537"/>
    <s v="ES_R3"/>
    <n v="29"/>
    <n v="2"/>
  </r>
  <r>
    <x v="0"/>
    <n v="1"/>
    <n v="0"/>
    <n v="0"/>
    <n v="1"/>
    <n v="0"/>
    <n v="1"/>
    <n v="1"/>
    <n v="0"/>
    <n v="0"/>
    <n v="1"/>
    <n v="0"/>
    <n v="0"/>
    <n v="2"/>
    <n v="3"/>
    <n v="5"/>
    <n v="538"/>
    <s v="ES_R3"/>
    <n v="29"/>
    <n v="4"/>
  </r>
  <r>
    <x v="0"/>
    <n v="0"/>
    <n v="0"/>
    <n v="0"/>
    <n v="0"/>
    <n v="0"/>
    <n v="1"/>
    <n v="0"/>
    <n v="0"/>
    <n v="0"/>
    <n v="0"/>
    <n v="1"/>
    <n v="1"/>
    <n v="1"/>
    <n v="2"/>
    <n v="3"/>
    <n v="539"/>
    <s v="ES_R3"/>
    <n v="29"/>
    <n v="1"/>
  </r>
  <r>
    <x v="0"/>
    <n v="0"/>
    <n v="0"/>
    <n v="1"/>
    <n v="0"/>
    <n v="2"/>
    <n v="2"/>
    <n v="0"/>
    <n v="2"/>
    <n v="1"/>
    <n v="1"/>
    <n v="0"/>
    <n v="0"/>
    <n v="4"/>
    <n v="5"/>
    <n v="9"/>
    <n v="540"/>
    <s v="ES_R3"/>
    <n v="30"/>
    <n v="7"/>
  </r>
  <r>
    <x v="0"/>
    <n v="0"/>
    <n v="0"/>
    <n v="1"/>
    <n v="1"/>
    <n v="0"/>
    <n v="2"/>
    <n v="0"/>
    <n v="1"/>
    <n v="0"/>
    <n v="1"/>
    <n v="1"/>
    <n v="0"/>
    <n v="2"/>
    <n v="5"/>
    <n v="7"/>
    <n v="541"/>
    <s v="ES_R3"/>
    <n v="30"/>
    <n v="5"/>
  </r>
  <r>
    <x v="0"/>
    <n v="0"/>
    <n v="0"/>
    <n v="0"/>
    <n v="1"/>
    <n v="0"/>
    <n v="2"/>
    <n v="2"/>
    <n v="0"/>
    <n v="0"/>
    <n v="1"/>
    <n v="1"/>
    <n v="0"/>
    <n v="3"/>
    <n v="4"/>
    <n v="7"/>
    <n v="542"/>
    <s v="ES_R3"/>
    <n v="30"/>
    <n v="5"/>
  </r>
  <r>
    <x v="0"/>
    <n v="0"/>
    <n v="1"/>
    <n v="0"/>
    <n v="1"/>
    <n v="0"/>
    <n v="0"/>
    <n v="0"/>
    <n v="0"/>
    <n v="1"/>
    <n v="1"/>
    <n v="0"/>
    <n v="0"/>
    <n v="1"/>
    <n v="3"/>
    <n v="4"/>
    <n v="543"/>
    <s v="ES_R3"/>
    <n v="30"/>
    <n v="2"/>
  </r>
  <r>
    <x v="0"/>
    <n v="0"/>
    <n v="1"/>
    <n v="0"/>
    <n v="1"/>
    <n v="1"/>
    <n v="0"/>
    <n v="0"/>
    <n v="0"/>
    <n v="1"/>
    <n v="1"/>
    <n v="0"/>
    <n v="0"/>
    <n v="2"/>
    <n v="3"/>
    <n v="5"/>
    <n v="544"/>
    <s v="ES_R3"/>
    <n v="30"/>
    <n v="3"/>
  </r>
  <r>
    <x v="0"/>
    <n v="0"/>
    <n v="0"/>
    <n v="1"/>
    <n v="1"/>
    <n v="0"/>
    <n v="1"/>
    <n v="0"/>
    <n v="0"/>
    <n v="1"/>
    <n v="1"/>
    <n v="0"/>
    <n v="0"/>
    <n v="2"/>
    <n v="3"/>
    <n v="5"/>
    <n v="545"/>
    <s v="ES_R3"/>
    <n v="30"/>
    <n v="3"/>
  </r>
  <r>
    <x v="0"/>
    <n v="0"/>
    <n v="0"/>
    <n v="0"/>
    <n v="0"/>
    <n v="0"/>
    <n v="0"/>
    <n v="0"/>
    <n v="0"/>
    <n v="1"/>
    <n v="0"/>
    <n v="0"/>
    <n v="0"/>
    <n v="1"/>
    <n v="0"/>
    <n v="1"/>
    <n v="546"/>
    <s v="ES_R3"/>
    <n v="30"/>
    <n v="0"/>
  </r>
  <r>
    <x v="0"/>
    <n v="0"/>
    <n v="1"/>
    <n v="0"/>
    <n v="1"/>
    <n v="0"/>
    <n v="1"/>
    <n v="0"/>
    <n v="0"/>
    <n v="1"/>
    <n v="1"/>
    <n v="0"/>
    <n v="0"/>
    <n v="1"/>
    <n v="4"/>
    <n v="5"/>
    <n v="547"/>
    <s v="ES_R3"/>
    <n v="30"/>
    <n v="3"/>
  </r>
  <r>
    <x v="0"/>
    <n v="0"/>
    <n v="0"/>
    <n v="0"/>
    <n v="2"/>
    <n v="0"/>
    <n v="0"/>
    <n v="0"/>
    <n v="0"/>
    <n v="1"/>
    <n v="1"/>
    <n v="0"/>
    <n v="0"/>
    <n v="1"/>
    <n v="3"/>
    <n v="4"/>
    <n v="548"/>
    <s v="ES_R3"/>
    <n v="30"/>
    <n v="2"/>
  </r>
  <r>
    <x v="0"/>
    <n v="0"/>
    <n v="0"/>
    <n v="1"/>
    <n v="0"/>
    <n v="1"/>
    <n v="2"/>
    <n v="0"/>
    <n v="1"/>
    <n v="1"/>
    <n v="1"/>
    <n v="0"/>
    <n v="0"/>
    <n v="3"/>
    <n v="4"/>
    <n v="7"/>
    <n v="549"/>
    <s v="ES_R3"/>
    <n v="30"/>
    <n v="5"/>
  </r>
  <r>
    <x v="0"/>
    <n v="0"/>
    <n v="0"/>
    <n v="0"/>
    <n v="1"/>
    <n v="1"/>
    <n v="1"/>
    <n v="1"/>
    <n v="2"/>
    <n v="0"/>
    <n v="1"/>
    <n v="1"/>
    <n v="0"/>
    <n v="3"/>
    <n v="5"/>
    <n v="8"/>
    <n v="550"/>
    <s v="ES_R3"/>
    <n v="30"/>
    <n v="6"/>
  </r>
  <r>
    <x v="0"/>
    <n v="0"/>
    <n v="0"/>
    <n v="1"/>
    <n v="0"/>
    <n v="1"/>
    <n v="2"/>
    <n v="0"/>
    <n v="2"/>
    <n v="1"/>
    <n v="1"/>
    <n v="0"/>
    <n v="0"/>
    <n v="3"/>
    <n v="5"/>
    <n v="8"/>
    <n v="551"/>
    <s v="ES_R3"/>
    <n v="30"/>
    <n v="6"/>
  </r>
  <r>
    <x v="0"/>
    <n v="1"/>
    <n v="0"/>
    <n v="1"/>
    <n v="1"/>
    <n v="0"/>
    <n v="2"/>
    <n v="0"/>
    <n v="0"/>
    <n v="1"/>
    <n v="1"/>
    <n v="0"/>
    <n v="0"/>
    <n v="3"/>
    <n v="4"/>
    <n v="7"/>
    <n v="552"/>
    <s v="ES_R3"/>
    <n v="30"/>
    <n v="5"/>
  </r>
  <r>
    <x v="0"/>
    <n v="1"/>
    <n v="0"/>
    <n v="1"/>
    <n v="0"/>
    <n v="1"/>
    <n v="1"/>
    <n v="0"/>
    <n v="0"/>
    <n v="1"/>
    <n v="1"/>
    <n v="0"/>
    <n v="0"/>
    <n v="4"/>
    <n v="2"/>
    <n v="6"/>
    <n v="553"/>
    <s v="ES_R3"/>
    <n v="30"/>
    <n v="4"/>
  </r>
  <r>
    <x v="1"/>
    <n v="0"/>
    <n v="0"/>
    <n v="0"/>
    <n v="0"/>
    <n v="0"/>
    <n v="0"/>
    <n v="2"/>
    <n v="0"/>
    <n v="0"/>
    <n v="0"/>
    <n v="1"/>
    <n v="0"/>
    <n v="3"/>
    <n v="0"/>
    <n v="3"/>
    <n v="554"/>
    <s v="ES_R3"/>
    <n v="30"/>
    <n v="2"/>
  </r>
  <r>
    <x v="0"/>
    <n v="0"/>
    <n v="1"/>
    <n v="0"/>
    <n v="2"/>
    <n v="0"/>
    <n v="2"/>
    <n v="0"/>
    <n v="2"/>
    <n v="2"/>
    <n v="1"/>
    <n v="0"/>
    <n v="1"/>
    <n v="2"/>
    <n v="9"/>
    <n v="11"/>
    <n v="555"/>
    <s v="ES_R3"/>
    <n v="31"/>
    <n v="7"/>
  </r>
  <r>
    <x v="0"/>
    <n v="0"/>
    <n v="1"/>
    <n v="0"/>
    <n v="1"/>
    <n v="0"/>
    <n v="1"/>
    <n v="1"/>
    <n v="1"/>
    <n v="1"/>
    <n v="1"/>
    <n v="0"/>
    <n v="0"/>
    <n v="2"/>
    <n v="5"/>
    <n v="7"/>
    <n v="556"/>
    <s v="ES_R3"/>
    <n v="31"/>
    <n v="5"/>
  </r>
  <r>
    <x v="0"/>
    <n v="0"/>
    <n v="2"/>
    <n v="0"/>
    <n v="1"/>
    <n v="1"/>
    <n v="1"/>
    <n v="0"/>
    <n v="1"/>
    <n v="2"/>
    <n v="1"/>
    <n v="1"/>
    <n v="1"/>
    <n v="4"/>
    <n v="7"/>
    <n v="11"/>
    <n v="557"/>
    <s v="ES_R3"/>
    <n v="31"/>
    <n v="6"/>
  </r>
  <r>
    <x v="0"/>
    <n v="0"/>
    <n v="1"/>
    <n v="1"/>
    <n v="0"/>
    <n v="0"/>
    <n v="1"/>
    <n v="1"/>
    <n v="1"/>
    <n v="1"/>
    <n v="1"/>
    <n v="0"/>
    <n v="0"/>
    <n v="3"/>
    <n v="4"/>
    <n v="7"/>
    <n v="558"/>
    <s v="ES_R3"/>
    <n v="31"/>
    <n v="5"/>
  </r>
  <r>
    <x v="0"/>
    <n v="0"/>
    <n v="1"/>
    <n v="0"/>
    <n v="0"/>
    <n v="1"/>
    <n v="1"/>
    <n v="1"/>
    <n v="1"/>
    <n v="2"/>
    <n v="1"/>
    <n v="1"/>
    <n v="0"/>
    <n v="5"/>
    <n v="4"/>
    <n v="9"/>
    <n v="559"/>
    <s v="ES_R3"/>
    <n v="31"/>
    <n v="5"/>
  </r>
  <r>
    <x v="1"/>
    <n v="0"/>
    <n v="1"/>
    <n v="1"/>
    <n v="0"/>
    <n v="0"/>
    <n v="0"/>
    <n v="0"/>
    <n v="0"/>
    <n v="1"/>
    <n v="1"/>
    <n v="0"/>
    <n v="0"/>
    <n v="2"/>
    <n v="2"/>
    <n v="4"/>
    <n v="560"/>
    <s v="ES_R3"/>
    <n v="31"/>
    <n v="2"/>
  </r>
  <r>
    <x v="1"/>
    <n v="1"/>
    <n v="0"/>
    <n v="0"/>
    <n v="1"/>
    <n v="1"/>
    <n v="1"/>
    <n v="0"/>
    <n v="0"/>
    <n v="1"/>
    <n v="1"/>
    <n v="1"/>
    <n v="1"/>
    <n v="4"/>
    <n v="4"/>
    <n v="8"/>
    <n v="561"/>
    <s v="ES_R3"/>
    <n v="31"/>
    <n v="4"/>
  </r>
  <r>
    <x v="1"/>
    <n v="1"/>
    <n v="0"/>
    <n v="1"/>
    <n v="0"/>
    <n v="1"/>
    <n v="0"/>
    <n v="1"/>
    <n v="0"/>
    <n v="1"/>
    <n v="2"/>
    <n v="0"/>
    <n v="0"/>
    <n v="5"/>
    <n v="2"/>
    <n v="7"/>
    <n v="562"/>
    <s v="ES_R3"/>
    <n v="31"/>
    <n v="4"/>
  </r>
  <r>
    <x v="0"/>
    <n v="0"/>
    <n v="1"/>
    <n v="0"/>
    <n v="1"/>
    <n v="0"/>
    <n v="1"/>
    <n v="1"/>
    <n v="0"/>
    <n v="1"/>
    <n v="1"/>
    <n v="1"/>
    <n v="1"/>
    <n v="3"/>
    <n v="5"/>
    <n v="8"/>
    <n v="563"/>
    <s v="ES_R3"/>
    <n v="31"/>
    <n v="4"/>
  </r>
  <r>
    <x v="0"/>
    <n v="0"/>
    <n v="2"/>
    <n v="0"/>
    <n v="2"/>
    <n v="2"/>
    <n v="2"/>
    <n v="0"/>
    <n v="1"/>
    <n v="1"/>
    <n v="1"/>
    <n v="1"/>
    <n v="1"/>
    <n v="4"/>
    <n v="9"/>
    <n v="13"/>
    <n v="564"/>
    <s v="ES_R3"/>
    <n v="31"/>
    <n v="9"/>
  </r>
  <r>
    <x v="0"/>
    <n v="0"/>
    <n v="1"/>
    <n v="1"/>
    <n v="0"/>
    <n v="1"/>
    <n v="0"/>
    <n v="1"/>
    <n v="1"/>
    <n v="1"/>
    <n v="1"/>
    <n v="0"/>
    <n v="1"/>
    <n v="4"/>
    <n v="4"/>
    <n v="8"/>
    <n v="565"/>
    <s v="ES_R3"/>
    <n v="31"/>
    <n v="5"/>
  </r>
  <r>
    <x v="0"/>
    <n v="0"/>
    <n v="1"/>
    <n v="0"/>
    <n v="1"/>
    <n v="2"/>
    <n v="1"/>
    <n v="0"/>
    <n v="0"/>
    <n v="1"/>
    <n v="1"/>
    <n v="0"/>
    <n v="1"/>
    <n v="3"/>
    <n v="5"/>
    <n v="8"/>
    <n v="566"/>
    <s v="ES_R3"/>
    <n v="31"/>
    <n v="5"/>
  </r>
  <r>
    <x v="0"/>
    <n v="1"/>
    <n v="0"/>
    <n v="1"/>
    <n v="0"/>
    <n v="0"/>
    <n v="0"/>
    <n v="0"/>
    <n v="0"/>
    <n v="1"/>
    <n v="1"/>
    <n v="1"/>
    <n v="1"/>
    <n v="4"/>
    <n v="2"/>
    <n v="6"/>
    <n v="567"/>
    <s v="ES_R3"/>
    <n v="31"/>
    <n v="2"/>
  </r>
  <r>
    <x v="0"/>
    <n v="0"/>
    <n v="1"/>
    <n v="0"/>
    <n v="1"/>
    <n v="0"/>
    <n v="1"/>
    <n v="0"/>
    <n v="0"/>
    <n v="2"/>
    <n v="1"/>
    <n v="1"/>
    <n v="1"/>
    <n v="3"/>
    <n v="5"/>
    <n v="8"/>
    <n v="568"/>
    <s v="ES_R3"/>
    <n v="31"/>
    <n v="3"/>
  </r>
  <r>
    <x v="0"/>
    <n v="1"/>
    <n v="0"/>
    <n v="1"/>
    <n v="1"/>
    <n v="0"/>
    <n v="0"/>
    <n v="1"/>
    <n v="1"/>
    <n v="1"/>
    <n v="1"/>
    <n v="1"/>
    <n v="0"/>
    <n v="5"/>
    <n v="3"/>
    <n v="8"/>
    <n v="569"/>
    <s v="ES_R3"/>
    <n v="31"/>
    <n v="5"/>
  </r>
  <r>
    <x v="1"/>
    <n v="0"/>
    <n v="1"/>
    <n v="0"/>
    <n v="1"/>
    <n v="0"/>
    <n v="1"/>
    <n v="0"/>
    <n v="0"/>
    <n v="1"/>
    <n v="1"/>
    <n v="1"/>
    <n v="1"/>
    <n v="2"/>
    <n v="5"/>
    <n v="7"/>
    <n v="570"/>
    <s v="ES_R3"/>
    <n v="31"/>
    <n v="3"/>
  </r>
  <r>
    <x v="1"/>
    <n v="1"/>
    <n v="1"/>
    <n v="0"/>
    <n v="1"/>
    <n v="0"/>
    <n v="1"/>
    <n v="0"/>
    <n v="1"/>
    <n v="2"/>
    <n v="2"/>
    <n v="1"/>
    <n v="0"/>
    <n v="4"/>
    <n v="6"/>
    <n v="10"/>
    <n v="571"/>
    <s v="ES_R3"/>
    <n v="31"/>
    <n v="5"/>
  </r>
  <r>
    <x v="0"/>
    <n v="0"/>
    <n v="1"/>
    <n v="1"/>
    <n v="1"/>
    <n v="0"/>
    <n v="1"/>
    <n v="0"/>
    <n v="0"/>
    <n v="1"/>
    <n v="1"/>
    <n v="1"/>
    <n v="1"/>
    <n v="3"/>
    <n v="5"/>
    <n v="8"/>
    <n v="572"/>
    <s v="ES_R3"/>
    <n v="31"/>
    <n v="4"/>
  </r>
  <r>
    <x v="1"/>
    <n v="0"/>
    <n v="1"/>
    <n v="0"/>
    <n v="1"/>
    <n v="0"/>
    <n v="1"/>
    <n v="0"/>
    <n v="1"/>
    <n v="1"/>
    <n v="0"/>
    <n v="1"/>
    <n v="1"/>
    <n v="2"/>
    <n v="5"/>
    <n v="7"/>
    <n v="573"/>
    <s v="ES_R3"/>
    <n v="31"/>
    <n v="4"/>
  </r>
  <r>
    <x v="0"/>
    <n v="1"/>
    <n v="0"/>
    <n v="1"/>
    <n v="0"/>
    <n v="1"/>
    <n v="0"/>
    <n v="1"/>
    <n v="0"/>
    <n v="2"/>
    <n v="2"/>
    <n v="1"/>
    <n v="1"/>
    <n v="7"/>
    <n v="3"/>
    <n v="10"/>
    <n v="574"/>
    <s v="ES_R3"/>
    <n v="31"/>
    <n v="4"/>
  </r>
  <r>
    <x v="0"/>
    <n v="1"/>
    <n v="0"/>
    <n v="0"/>
    <n v="1"/>
    <n v="1"/>
    <n v="0"/>
    <n v="0"/>
    <n v="0"/>
    <n v="1"/>
    <n v="1"/>
    <n v="0"/>
    <n v="0"/>
    <n v="3"/>
    <n v="2"/>
    <n v="5"/>
    <n v="575"/>
    <s v="ES_R3"/>
    <n v="32"/>
    <n v="3"/>
  </r>
  <r>
    <x v="0"/>
    <n v="0"/>
    <n v="1"/>
    <n v="0"/>
    <n v="1"/>
    <n v="0"/>
    <n v="1"/>
    <n v="0"/>
    <n v="0"/>
    <n v="1"/>
    <n v="1"/>
    <n v="0"/>
    <n v="0"/>
    <n v="1"/>
    <n v="4"/>
    <n v="5"/>
    <n v="576"/>
    <s v="ES_R3"/>
    <n v="32"/>
    <n v="3"/>
  </r>
  <r>
    <x v="0"/>
    <n v="1"/>
    <n v="0"/>
    <n v="0"/>
    <n v="1"/>
    <n v="1"/>
    <n v="1"/>
    <n v="2"/>
    <n v="0"/>
    <n v="1"/>
    <n v="1"/>
    <n v="0"/>
    <n v="0"/>
    <n v="5"/>
    <n v="3"/>
    <n v="8"/>
    <n v="577"/>
    <s v="ES_R3"/>
    <n v="32"/>
    <n v="6"/>
  </r>
  <r>
    <x v="0"/>
    <n v="0"/>
    <n v="1"/>
    <n v="0"/>
    <n v="1"/>
    <n v="3"/>
    <n v="1"/>
    <n v="0"/>
    <n v="0"/>
    <n v="0"/>
    <n v="1"/>
    <n v="1"/>
    <n v="0"/>
    <n v="4"/>
    <n v="4"/>
    <n v="8"/>
    <n v="578"/>
    <s v="ES_R3"/>
    <n v="32"/>
    <n v="6"/>
  </r>
  <r>
    <x v="0"/>
    <n v="2"/>
    <n v="1"/>
    <n v="2"/>
    <n v="0"/>
    <n v="0"/>
    <n v="0"/>
    <n v="1"/>
    <n v="1"/>
    <n v="0"/>
    <n v="0"/>
    <n v="0"/>
    <n v="1"/>
    <n v="5"/>
    <n v="3"/>
    <n v="8"/>
    <n v="579"/>
    <s v="ES_R3"/>
    <n v="32"/>
    <n v="7"/>
  </r>
  <r>
    <x v="0"/>
    <n v="0"/>
    <n v="0"/>
    <n v="0"/>
    <n v="1"/>
    <n v="1"/>
    <n v="1"/>
    <n v="2"/>
    <n v="1"/>
    <n v="1"/>
    <n v="1"/>
    <n v="0"/>
    <n v="1"/>
    <n v="4"/>
    <n v="5"/>
    <n v="9"/>
    <n v="580"/>
    <s v="ES_R3"/>
    <n v="32"/>
    <n v="6"/>
  </r>
  <r>
    <x v="0"/>
    <n v="0"/>
    <n v="0"/>
    <n v="0"/>
    <n v="0"/>
    <n v="2"/>
    <n v="0"/>
    <n v="0"/>
    <n v="3"/>
    <n v="1"/>
    <n v="0"/>
    <n v="0"/>
    <n v="0"/>
    <n v="3"/>
    <n v="3"/>
    <n v="6"/>
    <n v="581"/>
    <s v="ES_R3"/>
    <n v="32"/>
    <n v="5"/>
  </r>
  <r>
    <x v="0"/>
    <n v="0"/>
    <n v="0"/>
    <n v="0"/>
    <n v="0"/>
    <n v="1"/>
    <n v="2"/>
    <n v="0"/>
    <n v="1"/>
    <n v="1"/>
    <n v="1"/>
    <n v="0"/>
    <n v="0"/>
    <n v="2"/>
    <n v="4"/>
    <n v="6"/>
    <n v="582"/>
    <s v="ES_R3"/>
    <n v="32"/>
    <n v="4"/>
  </r>
  <r>
    <x v="0"/>
    <n v="0"/>
    <n v="0"/>
    <n v="0"/>
    <n v="0"/>
    <n v="1"/>
    <n v="2"/>
    <n v="0"/>
    <n v="1"/>
    <n v="0"/>
    <n v="1"/>
    <n v="1"/>
    <n v="0"/>
    <n v="2"/>
    <n v="4"/>
    <n v="6"/>
    <n v="583"/>
    <s v="ES_R3"/>
    <n v="32"/>
    <n v="4"/>
  </r>
  <r>
    <x v="0"/>
    <n v="0"/>
    <n v="0"/>
    <n v="0"/>
    <n v="0"/>
    <n v="0"/>
    <n v="2"/>
    <n v="1"/>
    <n v="0"/>
    <n v="2"/>
    <n v="1"/>
    <n v="1"/>
    <n v="0"/>
    <n v="4"/>
    <n v="3"/>
    <n v="7"/>
    <n v="584"/>
    <s v="ES_R3"/>
    <n v="32"/>
    <n v="3"/>
  </r>
  <r>
    <x v="0"/>
    <n v="0"/>
    <n v="0"/>
    <n v="0"/>
    <n v="1"/>
    <n v="3"/>
    <n v="0"/>
    <n v="1"/>
    <n v="1"/>
    <n v="0"/>
    <n v="1"/>
    <n v="0"/>
    <n v="0"/>
    <n v="4"/>
    <n v="3"/>
    <n v="7"/>
    <n v="585"/>
    <s v="ES_R3"/>
    <n v="32"/>
    <n v="6"/>
  </r>
  <r>
    <x v="0"/>
    <n v="0"/>
    <n v="1"/>
    <n v="0"/>
    <n v="1"/>
    <n v="1"/>
    <n v="1"/>
    <n v="0"/>
    <n v="0"/>
    <n v="1"/>
    <n v="1"/>
    <n v="0"/>
    <n v="0"/>
    <n v="2"/>
    <n v="4"/>
    <n v="6"/>
    <n v="586"/>
    <s v="ES_R3"/>
    <n v="32"/>
    <n v="4"/>
  </r>
  <r>
    <x v="0"/>
    <n v="1"/>
    <n v="0"/>
    <n v="0"/>
    <n v="1"/>
    <n v="1"/>
    <n v="0"/>
    <n v="0"/>
    <n v="0"/>
    <n v="1"/>
    <n v="1"/>
    <n v="0"/>
    <n v="0"/>
    <n v="3"/>
    <n v="2"/>
    <n v="5"/>
    <n v="587"/>
    <s v="ES_R3"/>
    <n v="32"/>
    <n v="3"/>
  </r>
  <r>
    <x v="1"/>
    <n v="0"/>
    <n v="1"/>
    <n v="0"/>
    <n v="1"/>
    <n v="0"/>
    <n v="1"/>
    <n v="0"/>
    <n v="0"/>
    <n v="1"/>
    <n v="1"/>
    <n v="0"/>
    <n v="0"/>
    <n v="1"/>
    <n v="4"/>
    <n v="5"/>
    <n v="588"/>
    <s v="ES_R3"/>
    <n v="32"/>
    <n v="3"/>
  </r>
  <r>
    <x v="0"/>
    <n v="0"/>
    <n v="1"/>
    <n v="1"/>
    <n v="0"/>
    <n v="0"/>
    <n v="0"/>
    <n v="0"/>
    <n v="0"/>
    <n v="1"/>
    <n v="1"/>
    <n v="0"/>
    <n v="0"/>
    <n v="2"/>
    <n v="2"/>
    <n v="4"/>
    <n v="589"/>
    <s v="ES_R3"/>
    <n v="32"/>
    <n v="2"/>
  </r>
  <r>
    <x v="0"/>
    <n v="0"/>
    <n v="1"/>
    <n v="0"/>
    <n v="1"/>
    <n v="3"/>
    <n v="1"/>
    <n v="0"/>
    <n v="0"/>
    <n v="0"/>
    <n v="1"/>
    <n v="1"/>
    <n v="0"/>
    <n v="4"/>
    <n v="4"/>
    <n v="8"/>
    <n v="590"/>
    <s v="ES_R3"/>
    <n v="32"/>
    <n v="6"/>
  </r>
  <r>
    <x v="1"/>
    <n v="0"/>
    <n v="1"/>
    <n v="0"/>
    <n v="0"/>
    <n v="0"/>
    <n v="2"/>
    <n v="0"/>
    <n v="2"/>
    <n v="1"/>
    <n v="1"/>
    <n v="0"/>
    <n v="0"/>
    <n v="1"/>
    <n v="6"/>
    <n v="7"/>
    <n v="591"/>
    <s v="ES_R3"/>
    <n v="32"/>
    <n v="5"/>
  </r>
  <r>
    <x v="0"/>
    <n v="0"/>
    <n v="0"/>
    <n v="2"/>
    <n v="0"/>
    <n v="0"/>
    <n v="0"/>
    <n v="0"/>
    <n v="0"/>
    <n v="1"/>
    <n v="1"/>
    <n v="0"/>
    <n v="0"/>
    <n v="3"/>
    <n v="1"/>
    <n v="4"/>
    <n v="592"/>
    <s v="ES_R3"/>
    <n v="32"/>
    <n v="2"/>
  </r>
  <r>
    <x v="0"/>
    <n v="0"/>
    <n v="1"/>
    <n v="0"/>
    <n v="1"/>
    <n v="0"/>
    <n v="1"/>
    <n v="0"/>
    <n v="0"/>
    <n v="1"/>
    <n v="1"/>
    <n v="0"/>
    <n v="1"/>
    <n v="1"/>
    <n v="5"/>
    <n v="6"/>
    <n v="593"/>
    <s v="ES_R3"/>
    <n v="32"/>
    <n v="3"/>
  </r>
  <r>
    <x v="0"/>
    <n v="1"/>
    <n v="0"/>
    <n v="1"/>
    <n v="0"/>
    <n v="0"/>
    <n v="1"/>
    <n v="0"/>
    <n v="0"/>
    <n v="1"/>
    <n v="1"/>
    <n v="1"/>
    <n v="0"/>
    <n v="4"/>
    <n v="2"/>
    <n v="6"/>
    <n v="594"/>
    <s v="ES_R3"/>
    <n v="32"/>
    <n v="3"/>
  </r>
  <r>
    <x v="0"/>
    <n v="1"/>
    <n v="1"/>
    <n v="0"/>
    <n v="1"/>
    <n v="0"/>
    <n v="1"/>
    <n v="0"/>
    <n v="0"/>
    <n v="1"/>
    <n v="1"/>
    <n v="0"/>
    <n v="1"/>
    <n v="2"/>
    <n v="5"/>
    <n v="7"/>
    <n v="595"/>
    <s v="ES_R3"/>
    <n v="33"/>
    <n v="4"/>
  </r>
  <r>
    <x v="0"/>
    <n v="0"/>
    <n v="1"/>
    <n v="0"/>
    <n v="1"/>
    <n v="0"/>
    <n v="0"/>
    <n v="1"/>
    <n v="0"/>
    <n v="2"/>
    <n v="2"/>
    <n v="1"/>
    <n v="0"/>
    <n v="4"/>
    <n v="4"/>
    <n v="8"/>
    <n v="596"/>
    <s v="ES_R3"/>
    <n v="33"/>
    <n v="3"/>
  </r>
  <r>
    <x v="0"/>
    <n v="0"/>
    <n v="0"/>
    <n v="1"/>
    <n v="1"/>
    <n v="0"/>
    <n v="0"/>
    <n v="0"/>
    <n v="0"/>
    <n v="1"/>
    <n v="1"/>
    <n v="1"/>
    <n v="0"/>
    <n v="3"/>
    <n v="2"/>
    <n v="5"/>
    <n v="597"/>
    <s v="ES_R3"/>
    <n v="33"/>
    <n v="2"/>
  </r>
  <r>
    <x v="0"/>
    <n v="1"/>
    <n v="0"/>
    <n v="1"/>
    <n v="1"/>
    <n v="0"/>
    <n v="1"/>
    <n v="0"/>
    <n v="1"/>
    <n v="1"/>
    <n v="1"/>
    <n v="0"/>
    <n v="0"/>
    <n v="3"/>
    <n v="4"/>
    <n v="7"/>
    <n v="598"/>
    <s v="ES_R3"/>
    <n v="33"/>
    <n v="5"/>
  </r>
  <r>
    <x v="0"/>
    <n v="1"/>
    <n v="0"/>
    <n v="1"/>
    <n v="0"/>
    <n v="0"/>
    <n v="0"/>
    <n v="0"/>
    <n v="0"/>
    <n v="1"/>
    <n v="1"/>
    <n v="0"/>
    <n v="1"/>
    <n v="3"/>
    <n v="2"/>
    <n v="5"/>
    <n v="599"/>
    <s v="ES_R3"/>
    <n v="33"/>
    <n v="2"/>
  </r>
  <r>
    <x v="0"/>
    <n v="0"/>
    <n v="1"/>
    <n v="1"/>
    <n v="0"/>
    <n v="1"/>
    <n v="0"/>
    <n v="1"/>
    <n v="0"/>
    <n v="1"/>
    <n v="1"/>
    <n v="0"/>
    <n v="0"/>
    <n v="4"/>
    <n v="2"/>
    <n v="6"/>
    <n v="600"/>
    <s v="ES_R3"/>
    <n v="33"/>
    <n v="4"/>
  </r>
  <r>
    <x v="1"/>
    <n v="1"/>
    <n v="0"/>
    <n v="1"/>
    <n v="0"/>
    <n v="1"/>
    <n v="0"/>
    <n v="1"/>
    <n v="0"/>
    <n v="1"/>
    <n v="1"/>
    <n v="0"/>
    <n v="0"/>
    <n v="5"/>
    <n v="1"/>
    <n v="6"/>
    <n v="601"/>
    <s v="ES_R3"/>
    <n v="33"/>
    <n v="4"/>
  </r>
  <r>
    <x v="1"/>
    <n v="0"/>
    <n v="1"/>
    <n v="0"/>
    <n v="1"/>
    <n v="0"/>
    <n v="1"/>
    <n v="1"/>
    <n v="0"/>
    <n v="1"/>
    <n v="1"/>
    <n v="0"/>
    <n v="1"/>
    <n v="2"/>
    <n v="5"/>
    <n v="7"/>
    <n v="602"/>
    <s v="ES_R3"/>
    <n v="33"/>
    <n v="4"/>
  </r>
  <r>
    <x v="0"/>
    <n v="1"/>
    <n v="0"/>
    <n v="1"/>
    <n v="0"/>
    <n v="0"/>
    <n v="0"/>
    <n v="0"/>
    <n v="0"/>
    <n v="1"/>
    <n v="1"/>
    <n v="1"/>
    <n v="0"/>
    <n v="4"/>
    <n v="1"/>
    <n v="5"/>
    <n v="603"/>
    <s v="ES_R3"/>
    <n v="33"/>
    <n v="2"/>
  </r>
  <r>
    <x v="0"/>
    <n v="0"/>
    <n v="1"/>
    <n v="0"/>
    <n v="1"/>
    <n v="0"/>
    <n v="1"/>
    <n v="0"/>
    <n v="0"/>
    <n v="2"/>
    <n v="1"/>
    <n v="0"/>
    <n v="0"/>
    <n v="2"/>
    <n v="4"/>
    <n v="6"/>
    <n v="604"/>
    <s v="ES_R3"/>
    <n v="33"/>
    <n v="3"/>
  </r>
  <r>
    <x v="0"/>
    <n v="0"/>
    <n v="1"/>
    <n v="0"/>
    <n v="1"/>
    <n v="0"/>
    <n v="0"/>
    <n v="0"/>
    <n v="0"/>
    <n v="1"/>
    <n v="1"/>
    <n v="0"/>
    <n v="0"/>
    <n v="1"/>
    <n v="3"/>
    <n v="4"/>
    <n v="605"/>
    <s v="ES_R3"/>
    <n v="33"/>
    <n v="2"/>
  </r>
  <r>
    <x v="0"/>
    <n v="1"/>
    <n v="0"/>
    <n v="1"/>
    <n v="0"/>
    <n v="1"/>
    <n v="0"/>
    <n v="0"/>
    <n v="0"/>
    <n v="1"/>
    <n v="1"/>
    <n v="0"/>
    <n v="0"/>
    <n v="4"/>
    <n v="1"/>
    <n v="5"/>
    <n v="606"/>
    <s v="ES_R3"/>
    <n v="33"/>
    <n v="3"/>
  </r>
  <r>
    <x v="0"/>
    <n v="0"/>
    <n v="1"/>
    <n v="0"/>
    <n v="1"/>
    <n v="0"/>
    <n v="1"/>
    <n v="1"/>
    <n v="0"/>
    <n v="1"/>
    <n v="1"/>
    <n v="0"/>
    <n v="1"/>
    <n v="2"/>
    <n v="5"/>
    <n v="7"/>
    <n v="607"/>
    <s v="ES_R3"/>
    <n v="33"/>
    <n v="4"/>
  </r>
  <r>
    <x v="0"/>
    <n v="0"/>
    <n v="1"/>
    <n v="0"/>
    <n v="1"/>
    <n v="0"/>
    <n v="1"/>
    <n v="0"/>
    <n v="0"/>
    <n v="1"/>
    <n v="1"/>
    <n v="1"/>
    <n v="0"/>
    <n v="2"/>
    <n v="4"/>
    <n v="6"/>
    <n v="608"/>
    <s v="ES_R3"/>
    <n v="33"/>
    <n v="3"/>
  </r>
  <r>
    <x v="0"/>
    <n v="1"/>
    <n v="1"/>
    <n v="0"/>
    <n v="1"/>
    <n v="0"/>
    <n v="1"/>
    <n v="0"/>
    <n v="0"/>
    <n v="1"/>
    <n v="1"/>
    <n v="1"/>
    <n v="1"/>
    <n v="3"/>
    <n v="5"/>
    <n v="8"/>
    <n v="609"/>
    <s v="ES_R3"/>
    <n v="33"/>
    <n v="4"/>
  </r>
  <r>
    <x v="0"/>
    <n v="0"/>
    <n v="1"/>
    <n v="0"/>
    <n v="1"/>
    <n v="0"/>
    <n v="1"/>
    <n v="0"/>
    <n v="0"/>
    <n v="0"/>
    <n v="0"/>
    <n v="0"/>
    <n v="1"/>
    <n v="0"/>
    <n v="4"/>
    <n v="4"/>
    <n v="610"/>
    <s v="ES_R3"/>
    <n v="33"/>
    <n v="3"/>
  </r>
  <r>
    <x v="0"/>
    <n v="1"/>
    <n v="0"/>
    <n v="1"/>
    <n v="0"/>
    <n v="0"/>
    <n v="0"/>
    <n v="0"/>
    <n v="0"/>
    <n v="1"/>
    <n v="1"/>
    <n v="0"/>
    <n v="1"/>
    <n v="3"/>
    <n v="2"/>
    <n v="5"/>
    <n v="611"/>
    <s v="ES_R3"/>
    <n v="33"/>
    <n v="2"/>
  </r>
  <r>
    <x v="0"/>
    <n v="0"/>
    <n v="1"/>
    <n v="1"/>
    <n v="0"/>
    <n v="1"/>
    <n v="0"/>
    <n v="1"/>
    <n v="0"/>
    <n v="1"/>
    <n v="2"/>
    <n v="0"/>
    <n v="0"/>
    <n v="4"/>
    <n v="3"/>
    <n v="7"/>
    <n v="612"/>
    <s v="ES_R3"/>
    <n v="33"/>
    <n v="4"/>
  </r>
  <r>
    <x v="0"/>
    <n v="1"/>
    <n v="0"/>
    <n v="0"/>
    <n v="0"/>
    <n v="0"/>
    <n v="0"/>
    <n v="0"/>
    <n v="0"/>
    <n v="1"/>
    <n v="1"/>
    <n v="0"/>
    <n v="0"/>
    <n v="2"/>
    <n v="1"/>
    <n v="3"/>
    <n v="613"/>
    <s v="ES_R3"/>
    <n v="33"/>
    <n v="1"/>
  </r>
  <r>
    <x v="0"/>
    <n v="0"/>
    <n v="1"/>
    <n v="0"/>
    <n v="1"/>
    <n v="0"/>
    <n v="1"/>
    <n v="0"/>
    <n v="0"/>
    <n v="1"/>
    <n v="1"/>
    <n v="1"/>
    <n v="0"/>
    <n v="2"/>
    <n v="4"/>
    <n v="6"/>
    <n v="614"/>
    <s v="ES_R3"/>
    <n v="33"/>
    <n v="3"/>
  </r>
  <r>
    <x v="0"/>
    <n v="0"/>
    <n v="1"/>
    <n v="0"/>
    <n v="1"/>
    <n v="0"/>
    <n v="0"/>
    <n v="0"/>
    <n v="0"/>
    <n v="1"/>
    <n v="1"/>
    <n v="0"/>
    <n v="1"/>
    <n v="1"/>
    <n v="4"/>
    <n v="5"/>
    <n v="615"/>
    <s v="ES_R3"/>
    <n v="34"/>
    <n v="2"/>
  </r>
  <r>
    <x v="0"/>
    <n v="0"/>
    <n v="1"/>
    <n v="0"/>
    <n v="1"/>
    <n v="0"/>
    <n v="1"/>
    <n v="0"/>
    <n v="0"/>
    <n v="2"/>
    <n v="3"/>
    <n v="0"/>
    <n v="0"/>
    <n v="2"/>
    <n v="6"/>
    <n v="8"/>
    <n v="616"/>
    <s v="ES_R3"/>
    <n v="34"/>
    <n v="3"/>
  </r>
  <r>
    <x v="0"/>
    <n v="1"/>
    <n v="0"/>
    <n v="0"/>
    <n v="0"/>
    <n v="0"/>
    <n v="0"/>
    <n v="0"/>
    <n v="0"/>
    <n v="1"/>
    <n v="1"/>
    <n v="1"/>
    <n v="0"/>
    <n v="3"/>
    <n v="1"/>
    <n v="4"/>
    <n v="617"/>
    <s v="ES_R3"/>
    <n v="34"/>
    <n v="1"/>
  </r>
  <r>
    <x v="0"/>
    <n v="0"/>
    <n v="0"/>
    <n v="1"/>
    <n v="0"/>
    <n v="1"/>
    <n v="1"/>
    <n v="1"/>
    <n v="0"/>
    <n v="2"/>
    <n v="1"/>
    <n v="0"/>
    <n v="0"/>
    <n v="5"/>
    <n v="2"/>
    <n v="7"/>
    <n v="618"/>
    <s v="ES_R3"/>
    <n v="34"/>
    <n v="4"/>
  </r>
  <r>
    <x v="0"/>
    <n v="0"/>
    <n v="1"/>
    <n v="0"/>
    <n v="1"/>
    <n v="0"/>
    <n v="1"/>
    <n v="1"/>
    <n v="0"/>
    <n v="1"/>
    <n v="1"/>
    <n v="1"/>
    <n v="1"/>
    <n v="3"/>
    <n v="5"/>
    <n v="8"/>
    <n v="619"/>
    <s v="ES_R3"/>
    <n v="34"/>
    <n v="4"/>
  </r>
  <r>
    <x v="0"/>
    <n v="0"/>
    <n v="1"/>
    <n v="0"/>
    <n v="1"/>
    <n v="0"/>
    <n v="0"/>
    <n v="0"/>
    <n v="0"/>
    <n v="1"/>
    <n v="1"/>
    <n v="0"/>
    <n v="0"/>
    <n v="1"/>
    <n v="3"/>
    <n v="4"/>
    <n v="620"/>
    <s v="ES_R3"/>
    <n v="34"/>
    <n v="2"/>
  </r>
  <r>
    <x v="0"/>
    <n v="0"/>
    <n v="1"/>
    <n v="0"/>
    <n v="1"/>
    <n v="1"/>
    <n v="0"/>
    <n v="0"/>
    <n v="0"/>
    <n v="2"/>
    <n v="3"/>
    <n v="1"/>
    <n v="0"/>
    <n v="4"/>
    <n v="5"/>
    <n v="9"/>
    <n v="621"/>
    <s v="ES_R3"/>
    <n v="34"/>
    <n v="3"/>
  </r>
  <r>
    <x v="1"/>
    <n v="0"/>
    <n v="0"/>
    <n v="1"/>
    <n v="0"/>
    <n v="1"/>
    <n v="0"/>
    <n v="0"/>
    <n v="0"/>
    <n v="1"/>
    <n v="1"/>
    <n v="0"/>
    <n v="0"/>
    <n v="3"/>
    <n v="1"/>
    <n v="4"/>
    <n v="622"/>
    <s v="ES_R3"/>
    <n v="34"/>
    <n v="2"/>
  </r>
  <r>
    <x v="0"/>
    <n v="0"/>
    <n v="0"/>
    <n v="1"/>
    <n v="1"/>
    <n v="0"/>
    <n v="1"/>
    <n v="0"/>
    <n v="1"/>
    <n v="1"/>
    <n v="1"/>
    <n v="1"/>
    <n v="0"/>
    <n v="3"/>
    <n v="4"/>
    <n v="7"/>
    <n v="623"/>
    <s v="ES_R3"/>
    <n v="34"/>
    <n v="4"/>
  </r>
  <r>
    <x v="0"/>
    <n v="0"/>
    <n v="0"/>
    <n v="0"/>
    <n v="0"/>
    <n v="0"/>
    <n v="0"/>
    <n v="0"/>
    <n v="0"/>
    <n v="1"/>
    <n v="1"/>
    <n v="0"/>
    <n v="0"/>
    <n v="1"/>
    <n v="1"/>
    <n v="2"/>
    <n v="624"/>
    <s v="ES_R3"/>
    <n v="34"/>
    <n v="0"/>
  </r>
  <r>
    <x v="0"/>
    <n v="1"/>
    <n v="0"/>
    <n v="1"/>
    <n v="0"/>
    <n v="1"/>
    <n v="0"/>
    <n v="1"/>
    <n v="0"/>
    <n v="2"/>
    <n v="2"/>
    <n v="0"/>
    <n v="0"/>
    <n v="6"/>
    <n v="2"/>
    <n v="8"/>
    <n v="625"/>
    <s v="ES_R3"/>
    <n v="34"/>
    <n v="4"/>
  </r>
  <r>
    <x v="0"/>
    <n v="1"/>
    <n v="0"/>
    <n v="0"/>
    <n v="1"/>
    <n v="0"/>
    <n v="1"/>
    <n v="0"/>
    <n v="0"/>
    <n v="1"/>
    <n v="1"/>
    <n v="0"/>
    <n v="0"/>
    <n v="2"/>
    <n v="3"/>
    <n v="5"/>
    <n v="626"/>
    <s v="ES_R3"/>
    <n v="34"/>
    <n v="3"/>
  </r>
  <r>
    <x v="0"/>
    <n v="1"/>
    <n v="0"/>
    <n v="1"/>
    <n v="0"/>
    <n v="1"/>
    <n v="1"/>
    <n v="0"/>
    <n v="0"/>
    <n v="2"/>
    <n v="1"/>
    <n v="0"/>
    <n v="1"/>
    <n v="5"/>
    <n v="3"/>
    <n v="8"/>
    <n v="627"/>
    <s v="ES_R3"/>
    <n v="34"/>
    <n v="4"/>
  </r>
  <r>
    <x v="0"/>
    <n v="1"/>
    <n v="1"/>
    <n v="1"/>
    <n v="0"/>
    <n v="1"/>
    <n v="0"/>
    <n v="0"/>
    <n v="0"/>
    <n v="1"/>
    <n v="1"/>
    <n v="0"/>
    <n v="0"/>
    <n v="4"/>
    <n v="2"/>
    <n v="6"/>
    <n v="628"/>
    <s v="ES_R3"/>
    <n v="34"/>
    <n v="4"/>
  </r>
  <r>
    <x v="0"/>
    <n v="0"/>
    <n v="1"/>
    <n v="0"/>
    <n v="1"/>
    <n v="0"/>
    <n v="1"/>
    <n v="0"/>
    <n v="0"/>
    <n v="1"/>
    <n v="1"/>
    <n v="0"/>
    <n v="1"/>
    <n v="1"/>
    <n v="5"/>
    <n v="6"/>
    <n v="629"/>
    <s v="ES_R3"/>
    <n v="34"/>
    <n v="3"/>
  </r>
  <r>
    <x v="1"/>
    <n v="0"/>
    <n v="1"/>
    <n v="0"/>
    <n v="1"/>
    <n v="0"/>
    <n v="1"/>
    <n v="0"/>
    <n v="1"/>
    <n v="1"/>
    <n v="1"/>
    <n v="0"/>
    <n v="0"/>
    <n v="1"/>
    <n v="5"/>
    <n v="6"/>
    <n v="630"/>
    <s v="ES_R3"/>
    <n v="34"/>
    <n v="4"/>
  </r>
  <r>
    <x v="1"/>
    <n v="1"/>
    <n v="1"/>
    <n v="0"/>
    <n v="1"/>
    <n v="1"/>
    <n v="1"/>
    <n v="0"/>
    <n v="0"/>
    <n v="1"/>
    <n v="1"/>
    <n v="0"/>
    <n v="0"/>
    <n v="3"/>
    <n v="4"/>
    <n v="7"/>
    <n v="631"/>
    <s v="ES_R3"/>
    <n v="34"/>
    <n v="5"/>
  </r>
  <r>
    <x v="1"/>
    <n v="0"/>
    <n v="1"/>
    <n v="0"/>
    <n v="1"/>
    <n v="0"/>
    <n v="1"/>
    <n v="0"/>
    <n v="1"/>
    <n v="1"/>
    <n v="1"/>
    <n v="0"/>
    <n v="0"/>
    <n v="1"/>
    <n v="5"/>
    <n v="6"/>
    <n v="632"/>
    <s v="ES_R3"/>
    <n v="34"/>
    <n v="4"/>
  </r>
  <r>
    <x v="0"/>
    <n v="1"/>
    <n v="0"/>
    <n v="1"/>
    <n v="0"/>
    <n v="1"/>
    <n v="0"/>
    <n v="1"/>
    <n v="0"/>
    <n v="1"/>
    <n v="2"/>
    <n v="1"/>
    <n v="0"/>
    <n v="6"/>
    <n v="2"/>
    <n v="8"/>
    <n v="633"/>
    <s v="ES_R3"/>
    <n v="34"/>
    <n v="4"/>
  </r>
  <r>
    <x v="1"/>
    <n v="1"/>
    <n v="1"/>
    <n v="0"/>
    <n v="1"/>
    <n v="0"/>
    <n v="1"/>
    <n v="0"/>
    <n v="1"/>
    <n v="2"/>
    <n v="3"/>
    <n v="0"/>
    <n v="0"/>
    <n v="3"/>
    <n v="7"/>
    <n v="10"/>
    <n v="634"/>
    <s v="ES_R3"/>
    <n v="34"/>
    <n v="5"/>
  </r>
  <r>
    <x v="0"/>
    <n v="0"/>
    <n v="1"/>
    <n v="0"/>
    <n v="1"/>
    <n v="0"/>
    <n v="1"/>
    <n v="0"/>
    <n v="1"/>
    <n v="1"/>
    <n v="1"/>
    <n v="0"/>
    <n v="0"/>
    <n v="1"/>
    <n v="5"/>
    <n v="6"/>
    <n v="635"/>
    <s v="ES_R3"/>
    <n v="35"/>
    <n v="4"/>
  </r>
  <r>
    <x v="0"/>
    <n v="1"/>
    <n v="1"/>
    <n v="1"/>
    <n v="0"/>
    <n v="1"/>
    <n v="1"/>
    <n v="0"/>
    <n v="1"/>
    <n v="1"/>
    <n v="1"/>
    <n v="0"/>
    <n v="0"/>
    <n v="4"/>
    <n v="4"/>
    <n v="8"/>
    <n v="636"/>
    <s v="ES_R3"/>
    <n v="35"/>
    <n v="6"/>
  </r>
  <r>
    <x v="0"/>
    <n v="1"/>
    <n v="0"/>
    <n v="1"/>
    <n v="1"/>
    <n v="0"/>
    <n v="1"/>
    <n v="0"/>
    <n v="1"/>
    <n v="1"/>
    <n v="1"/>
    <n v="0"/>
    <n v="1"/>
    <n v="3"/>
    <n v="5"/>
    <n v="8"/>
    <n v="637"/>
    <s v="ES_R3"/>
    <n v="35"/>
    <n v="5"/>
  </r>
  <r>
    <x v="0"/>
    <n v="1"/>
    <n v="1"/>
    <n v="1"/>
    <n v="1"/>
    <n v="1"/>
    <n v="0"/>
    <n v="0"/>
    <n v="0"/>
    <n v="1"/>
    <n v="1"/>
    <n v="1"/>
    <n v="0"/>
    <n v="5"/>
    <n v="3"/>
    <n v="8"/>
    <n v="638"/>
    <s v="ES_R3"/>
    <n v="35"/>
    <n v="5"/>
  </r>
  <r>
    <x v="0"/>
    <n v="1"/>
    <n v="0"/>
    <n v="1"/>
    <n v="1"/>
    <n v="0"/>
    <n v="1"/>
    <n v="0"/>
    <n v="0"/>
    <n v="1"/>
    <n v="1"/>
    <n v="0"/>
    <n v="1"/>
    <n v="3"/>
    <n v="4"/>
    <n v="7"/>
    <n v="639"/>
    <s v="ES_R3"/>
    <n v="35"/>
    <n v="4"/>
  </r>
  <r>
    <x v="0"/>
    <n v="1"/>
    <n v="0"/>
    <n v="0"/>
    <n v="1"/>
    <n v="0"/>
    <n v="1"/>
    <n v="0"/>
    <n v="0"/>
    <n v="1"/>
    <n v="1"/>
    <n v="1"/>
    <n v="1"/>
    <n v="3"/>
    <n v="4"/>
    <n v="7"/>
    <n v="640"/>
    <s v="ES_R3"/>
    <n v="35"/>
    <n v="3"/>
  </r>
  <r>
    <x v="0"/>
    <n v="1"/>
    <n v="0"/>
    <n v="1"/>
    <n v="1"/>
    <n v="0"/>
    <n v="1"/>
    <n v="0"/>
    <n v="1"/>
    <n v="1"/>
    <n v="2"/>
    <n v="0"/>
    <n v="0"/>
    <n v="3"/>
    <n v="5"/>
    <n v="8"/>
    <n v="641"/>
    <s v="ES_R3"/>
    <n v="35"/>
    <n v="5"/>
  </r>
  <r>
    <x v="0"/>
    <n v="1"/>
    <n v="1"/>
    <n v="1"/>
    <n v="1"/>
    <n v="0"/>
    <n v="0"/>
    <n v="0"/>
    <n v="0"/>
    <n v="1"/>
    <n v="1"/>
    <n v="0"/>
    <n v="1"/>
    <n v="3"/>
    <n v="4"/>
    <n v="7"/>
    <n v="642"/>
    <s v="ES_R3"/>
    <n v="35"/>
    <n v="4"/>
  </r>
  <r>
    <x v="0"/>
    <n v="1"/>
    <n v="1"/>
    <n v="1"/>
    <n v="1"/>
    <n v="0"/>
    <n v="1"/>
    <n v="0"/>
    <n v="1"/>
    <n v="2"/>
    <n v="2"/>
    <n v="0"/>
    <n v="0"/>
    <n v="4"/>
    <n v="6"/>
    <n v="10"/>
    <n v="643"/>
    <s v="ES_R3"/>
    <n v="35"/>
    <n v="6"/>
  </r>
  <r>
    <x v="1"/>
    <n v="1"/>
    <n v="0"/>
    <n v="1"/>
    <n v="0"/>
    <n v="1"/>
    <n v="0"/>
    <n v="0"/>
    <n v="1"/>
    <n v="1"/>
    <n v="1"/>
    <n v="1"/>
    <n v="0"/>
    <n v="5"/>
    <n v="2"/>
    <n v="7"/>
    <n v="644"/>
    <s v="ES_R3"/>
    <n v="35"/>
    <n v="4"/>
  </r>
  <r>
    <x v="1"/>
    <n v="1"/>
    <n v="1"/>
    <n v="0"/>
    <n v="0"/>
    <n v="1"/>
    <n v="1"/>
    <n v="0"/>
    <n v="1"/>
    <n v="1"/>
    <n v="1"/>
    <n v="0"/>
    <n v="0"/>
    <n v="3"/>
    <n v="4"/>
    <n v="7"/>
    <n v="645"/>
    <s v="ES_R3"/>
    <n v="35"/>
    <n v="5"/>
  </r>
  <r>
    <x v="0"/>
    <n v="1"/>
    <n v="0"/>
    <n v="1"/>
    <n v="0"/>
    <n v="1"/>
    <n v="0"/>
    <n v="1"/>
    <n v="0"/>
    <n v="1"/>
    <n v="1"/>
    <n v="0"/>
    <n v="0"/>
    <n v="5"/>
    <n v="1"/>
    <n v="6"/>
    <n v="646"/>
    <s v="ES_R3"/>
    <n v="35"/>
    <n v="4"/>
  </r>
  <r>
    <x v="0"/>
    <n v="1"/>
    <n v="0"/>
    <n v="1"/>
    <n v="1"/>
    <n v="0"/>
    <n v="0"/>
    <n v="0"/>
    <n v="0"/>
    <n v="1"/>
    <n v="1"/>
    <n v="0"/>
    <n v="0"/>
    <n v="3"/>
    <n v="2"/>
    <n v="5"/>
    <n v="647"/>
    <s v="ES_R3"/>
    <n v="35"/>
    <n v="3"/>
  </r>
  <r>
    <x v="1"/>
    <n v="1"/>
    <n v="0"/>
    <n v="1"/>
    <n v="0"/>
    <n v="1"/>
    <n v="0"/>
    <n v="1"/>
    <n v="0"/>
    <n v="1"/>
    <n v="1"/>
    <n v="1"/>
    <n v="0"/>
    <n v="6"/>
    <n v="1"/>
    <n v="7"/>
    <n v="648"/>
    <s v="ES_R3"/>
    <n v="35"/>
    <n v="4"/>
  </r>
  <r>
    <x v="0"/>
    <n v="1"/>
    <n v="2"/>
    <n v="0"/>
    <n v="1"/>
    <n v="0"/>
    <n v="1"/>
    <n v="0"/>
    <n v="0"/>
    <n v="1"/>
    <n v="1"/>
    <n v="0"/>
    <n v="1"/>
    <n v="2"/>
    <n v="6"/>
    <n v="8"/>
    <n v="649"/>
    <s v="ES_R3"/>
    <n v="35"/>
    <n v="5"/>
  </r>
  <r>
    <x v="0"/>
    <n v="1"/>
    <n v="0"/>
    <n v="1"/>
    <n v="1"/>
    <n v="0"/>
    <n v="1"/>
    <n v="0"/>
    <n v="1"/>
    <n v="1"/>
    <n v="1"/>
    <n v="0"/>
    <n v="0"/>
    <n v="3"/>
    <n v="4"/>
    <n v="7"/>
    <n v="650"/>
    <s v="ES_R3"/>
    <n v="35"/>
    <n v="5"/>
  </r>
  <r>
    <x v="0"/>
    <n v="1"/>
    <n v="0"/>
    <n v="1"/>
    <n v="0"/>
    <n v="0"/>
    <n v="0"/>
    <n v="0"/>
    <n v="0"/>
    <n v="1"/>
    <n v="1"/>
    <n v="1"/>
    <n v="0"/>
    <n v="4"/>
    <n v="1"/>
    <n v="5"/>
    <n v="651"/>
    <s v="ES_R3"/>
    <n v="35"/>
    <n v="2"/>
  </r>
  <r>
    <x v="0"/>
    <n v="1"/>
    <n v="0"/>
    <n v="1"/>
    <n v="1"/>
    <n v="0"/>
    <n v="0"/>
    <n v="1"/>
    <n v="0"/>
    <n v="1"/>
    <n v="1"/>
    <n v="1"/>
    <n v="0"/>
    <n v="5"/>
    <n v="2"/>
    <n v="7"/>
    <n v="652"/>
    <s v="ES_R3"/>
    <n v="35"/>
    <n v="4"/>
  </r>
  <r>
    <x v="0"/>
    <n v="1"/>
    <n v="0"/>
    <n v="0"/>
    <n v="1"/>
    <n v="0"/>
    <n v="0"/>
    <n v="0"/>
    <n v="0"/>
    <n v="1"/>
    <n v="1"/>
    <n v="0"/>
    <n v="0"/>
    <n v="2"/>
    <n v="2"/>
    <n v="4"/>
    <n v="653"/>
    <s v="ES_R3"/>
    <n v="35"/>
    <n v="2"/>
  </r>
  <r>
    <x v="1"/>
    <n v="0"/>
    <n v="1"/>
    <n v="1"/>
    <n v="0"/>
    <n v="1"/>
    <n v="1"/>
    <n v="0"/>
    <n v="1"/>
    <n v="2"/>
    <n v="3"/>
    <n v="0"/>
    <n v="1"/>
    <n v="4"/>
    <n v="7"/>
    <n v="11"/>
    <n v="654"/>
    <s v="ES_R3"/>
    <n v="35"/>
    <n v="5"/>
  </r>
  <r>
    <x v="0"/>
    <n v="1"/>
    <n v="0"/>
    <n v="1"/>
    <n v="0"/>
    <n v="1"/>
    <n v="1"/>
    <n v="1"/>
    <n v="0"/>
    <n v="1"/>
    <n v="1"/>
    <n v="0"/>
    <n v="1"/>
    <n v="5"/>
    <n v="3"/>
    <n v="8"/>
    <n v="655"/>
    <s v="ES_R3"/>
    <n v="36"/>
    <n v="5"/>
  </r>
  <r>
    <x v="0"/>
    <n v="1"/>
    <n v="1"/>
    <n v="1"/>
    <n v="1"/>
    <n v="0"/>
    <n v="0"/>
    <n v="0"/>
    <n v="0"/>
    <n v="1"/>
    <n v="1"/>
    <n v="0"/>
    <n v="0"/>
    <n v="3"/>
    <n v="3"/>
    <n v="6"/>
    <n v="656"/>
    <s v="ES_R3"/>
    <n v="36"/>
    <n v="4"/>
  </r>
  <r>
    <x v="0"/>
    <n v="1"/>
    <n v="0"/>
    <n v="1"/>
    <n v="1"/>
    <n v="0"/>
    <n v="1"/>
    <n v="0"/>
    <n v="0"/>
    <n v="1"/>
    <n v="1"/>
    <n v="0"/>
    <n v="0"/>
    <n v="3"/>
    <n v="3"/>
    <n v="6"/>
    <n v="657"/>
    <s v="ES_R3"/>
    <n v="36"/>
    <n v="4"/>
  </r>
  <r>
    <x v="0"/>
    <n v="1"/>
    <n v="1"/>
    <n v="0"/>
    <n v="1"/>
    <n v="0"/>
    <n v="0"/>
    <n v="0"/>
    <n v="0"/>
    <n v="1"/>
    <n v="1"/>
    <n v="1"/>
    <n v="0"/>
    <n v="3"/>
    <n v="3"/>
    <n v="6"/>
    <n v="658"/>
    <s v="ES_R3"/>
    <n v="36"/>
    <n v="3"/>
  </r>
  <r>
    <x v="0"/>
    <n v="1"/>
    <n v="0"/>
    <n v="1"/>
    <n v="0"/>
    <n v="0"/>
    <n v="0"/>
    <n v="0"/>
    <n v="0"/>
    <n v="1"/>
    <n v="1"/>
    <n v="0"/>
    <n v="0"/>
    <n v="3"/>
    <n v="1"/>
    <n v="4"/>
    <n v="659"/>
    <s v="ES_R3"/>
    <n v="36"/>
    <n v="2"/>
  </r>
  <r>
    <x v="0"/>
    <n v="1"/>
    <n v="1"/>
    <n v="0"/>
    <n v="0"/>
    <n v="0"/>
    <n v="0"/>
    <n v="0"/>
    <n v="0"/>
    <n v="1"/>
    <n v="1"/>
    <n v="0"/>
    <n v="0"/>
    <n v="2"/>
    <n v="2"/>
    <n v="4"/>
    <n v="660"/>
    <s v="ES_R3"/>
    <n v="36"/>
    <n v="2"/>
  </r>
  <r>
    <x v="0"/>
    <n v="0"/>
    <n v="1"/>
    <n v="0"/>
    <n v="1"/>
    <n v="0"/>
    <n v="1"/>
    <n v="0"/>
    <n v="1"/>
    <n v="1"/>
    <n v="1"/>
    <n v="0"/>
    <n v="0"/>
    <n v="1"/>
    <n v="5"/>
    <n v="6"/>
    <n v="661"/>
    <s v="ES_R3"/>
    <n v="36"/>
    <n v="4"/>
  </r>
  <r>
    <x v="0"/>
    <n v="1"/>
    <n v="1"/>
    <n v="0"/>
    <n v="1"/>
    <n v="1"/>
    <n v="1"/>
    <n v="0"/>
    <n v="0"/>
    <n v="2"/>
    <n v="1"/>
    <n v="0"/>
    <n v="0"/>
    <n v="4"/>
    <n v="4"/>
    <n v="8"/>
    <n v="662"/>
    <s v="ES_R3"/>
    <n v="36"/>
    <n v="5"/>
  </r>
  <r>
    <x v="0"/>
    <n v="0"/>
    <n v="1"/>
    <n v="0"/>
    <n v="1"/>
    <n v="0"/>
    <n v="1"/>
    <n v="0"/>
    <n v="0"/>
    <n v="1"/>
    <n v="1"/>
    <n v="1"/>
    <n v="0"/>
    <n v="2"/>
    <n v="4"/>
    <n v="6"/>
    <n v="663"/>
    <s v="ES_R3"/>
    <n v="36"/>
    <n v="3"/>
  </r>
  <r>
    <x v="0"/>
    <n v="1"/>
    <n v="0"/>
    <n v="1"/>
    <n v="1"/>
    <n v="0"/>
    <n v="1"/>
    <n v="0"/>
    <n v="0"/>
    <n v="1"/>
    <n v="1"/>
    <n v="0"/>
    <n v="0"/>
    <n v="3"/>
    <n v="3"/>
    <n v="6"/>
    <n v="664"/>
    <s v="ES_R3"/>
    <n v="36"/>
    <n v="4"/>
  </r>
  <r>
    <x v="0"/>
    <n v="0"/>
    <n v="1"/>
    <n v="0"/>
    <n v="1"/>
    <n v="0"/>
    <n v="1"/>
    <n v="0"/>
    <n v="1"/>
    <n v="2"/>
    <n v="2"/>
    <n v="0"/>
    <n v="0"/>
    <n v="2"/>
    <n v="6"/>
    <n v="8"/>
    <n v="665"/>
    <s v="ES_R3"/>
    <n v="36"/>
    <n v="4"/>
  </r>
  <r>
    <x v="0"/>
    <n v="0"/>
    <n v="0"/>
    <n v="1"/>
    <n v="0"/>
    <n v="1"/>
    <n v="0"/>
    <n v="1"/>
    <n v="0"/>
    <n v="1"/>
    <n v="1"/>
    <n v="0"/>
    <n v="0"/>
    <n v="4"/>
    <n v="1"/>
    <n v="5"/>
    <n v="666"/>
    <s v="ES_R3"/>
    <n v="36"/>
    <n v="3"/>
  </r>
  <r>
    <x v="0"/>
    <n v="0"/>
    <n v="1"/>
    <n v="0"/>
    <n v="1"/>
    <n v="0"/>
    <n v="1"/>
    <n v="0"/>
    <n v="1"/>
    <n v="1"/>
    <n v="1"/>
    <n v="0"/>
    <n v="1"/>
    <n v="1"/>
    <n v="6"/>
    <n v="7"/>
    <n v="667"/>
    <s v="ES_R3"/>
    <n v="36"/>
    <n v="4"/>
  </r>
  <r>
    <x v="0"/>
    <n v="1"/>
    <n v="0"/>
    <n v="1"/>
    <n v="1"/>
    <n v="0"/>
    <n v="1"/>
    <n v="0"/>
    <n v="1"/>
    <n v="1"/>
    <n v="1"/>
    <n v="0"/>
    <n v="0"/>
    <n v="3"/>
    <n v="4"/>
    <n v="7"/>
    <n v="668"/>
    <s v="ES_R3"/>
    <n v="36"/>
    <n v="5"/>
  </r>
  <r>
    <x v="0"/>
    <n v="1"/>
    <n v="0"/>
    <n v="1"/>
    <n v="0"/>
    <n v="1"/>
    <n v="0"/>
    <n v="1"/>
    <n v="0"/>
    <n v="1"/>
    <n v="1"/>
    <n v="0"/>
    <n v="1"/>
    <n v="5"/>
    <n v="2"/>
    <n v="7"/>
    <n v="669"/>
    <s v="ES_R3"/>
    <n v="36"/>
    <n v="4"/>
  </r>
  <r>
    <x v="0"/>
    <n v="0"/>
    <n v="1"/>
    <n v="0"/>
    <n v="1"/>
    <n v="0"/>
    <n v="1"/>
    <n v="0"/>
    <n v="1"/>
    <n v="1"/>
    <n v="1"/>
    <n v="1"/>
    <n v="0"/>
    <n v="2"/>
    <n v="5"/>
    <n v="7"/>
    <n v="670"/>
    <s v="ES_R3"/>
    <n v="36"/>
    <n v="4"/>
  </r>
  <r>
    <x v="0"/>
    <n v="1"/>
    <n v="0"/>
    <n v="1"/>
    <n v="1"/>
    <n v="1"/>
    <n v="0"/>
    <n v="0"/>
    <n v="0"/>
    <n v="1"/>
    <n v="1"/>
    <n v="1"/>
    <n v="1"/>
    <n v="5"/>
    <n v="3"/>
    <n v="8"/>
    <n v="671"/>
    <s v="ES_R3"/>
    <n v="36"/>
    <n v="4"/>
  </r>
  <r>
    <x v="0"/>
    <n v="1"/>
    <n v="0"/>
    <n v="1"/>
    <n v="0"/>
    <n v="1"/>
    <n v="0"/>
    <n v="1"/>
    <n v="1"/>
    <n v="1"/>
    <n v="1"/>
    <n v="0"/>
    <n v="0"/>
    <n v="5"/>
    <n v="2"/>
    <n v="7"/>
    <n v="672"/>
    <s v="ES_R3"/>
    <n v="36"/>
    <n v="5"/>
  </r>
  <r>
    <x v="0"/>
    <n v="0"/>
    <n v="1"/>
    <n v="0"/>
    <n v="1"/>
    <n v="0"/>
    <n v="1"/>
    <n v="0"/>
    <n v="0"/>
    <n v="1"/>
    <n v="1"/>
    <n v="0"/>
    <n v="1"/>
    <n v="1"/>
    <n v="5"/>
    <n v="6"/>
    <n v="673"/>
    <s v="ES_R3"/>
    <n v="36"/>
    <n v="3"/>
  </r>
  <r>
    <x v="0"/>
    <n v="1"/>
    <n v="0"/>
    <n v="0"/>
    <n v="1"/>
    <n v="0"/>
    <n v="1"/>
    <n v="0"/>
    <n v="0"/>
    <n v="1"/>
    <n v="1"/>
    <n v="1"/>
    <n v="0"/>
    <n v="3"/>
    <n v="3"/>
    <n v="6"/>
    <n v="674"/>
    <s v="ES_R3"/>
    <n v="36"/>
    <n v="3"/>
  </r>
  <r>
    <x v="0"/>
    <n v="1"/>
    <n v="0"/>
    <n v="0"/>
    <n v="1"/>
    <n v="0"/>
    <n v="1"/>
    <n v="0"/>
    <n v="0"/>
    <n v="2"/>
    <n v="1"/>
    <n v="0"/>
    <n v="0"/>
    <n v="3"/>
    <n v="3"/>
    <n v="6"/>
    <n v="675"/>
    <s v="ES_R3"/>
    <n v="37"/>
    <n v="3"/>
  </r>
  <r>
    <x v="0"/>
    <n v="0"/>
    <n v="0"/>
    <n v="1"/>
    <n v="0"/>
    <n v="1"/>
    <n v="0"/>
    <n v="0"/>
    <n v="0"/>
    <n v="1"/>
    <n v="1"/>
    <n v="0"/>
    <n v="0"/>
    <n v="3"/>
    <n v="1"/>
    <n v="4"/>
    <n v="676"/>
    <s v="ES_R3"/>
    <n v="37"/>
    <n v="2"/>
  </r>
  <r>
    <x v="0"/>
    <n v="1"/>
    <n v="1"/>
    <n v="1"/>
    <n v="1"/>
    <n v="0"/>
    <n v="0"/>
    <n v="0"/>
    <n v="0"/>
    <n v="1"/>
    <n v="1"/>
    <n v="0"/>
    <n v="0"/>
    <n v="3"/>
    <n v="3"/>
    <n v="6"/>
    <n v="677"/>
    <s v="ES_R3"/>
    <n v="37"/>
    <n v="4"/>
  </r>
  <r>
    <x v="0"/>
    <n v="1"/>
    <n v="0"/>
    <n v="1"/>
    <n v="0"/>
    <n v="1"/>
    <n v="0"/>
    <n v="1"/>
    <n v="0"/>
    <n v="1"/>
    <n v="1"/>
    <n v="0"/>
    <n v="0"/>
    <n v="5"/>
    <n v="1"/>
    <n v="6"/>
    <n v="678"/>
    <s v="ES_R3"/>
    <n v="37"/>
    <n v="4"/>
  </r>
  <r>
    <x v="0"/>
    <n v="0"/>
    <n v="1"/>
    <n v="1"/>
    <n v="0"/>
    <n v="0"/>
    <n v="1"/>
    <n v="0"/>
    <n v="0"/>
    <n v="1"/>
    <n v="1"/>
    <n v="0"/>
    <n v="1"/>
    <n v="2"/>
    <n v="4"/>
    <n v="6"/>
    <n v="679"/>
    <s v="ES_R3"/>
    <n v="37"/>
    <n v="3"/>
  </r>
  <r>
    <x v="0"/>
    <n v="0"/>
    <n v="1"/>
    <n v="0"/>
    <n v="1"/>
    <n v="0"/>
    <n v="1"/>
    <n v="0"/>
    <n v="0"/>
    <n v="1"/>
    <n v="1"/>
    <n v="0"/>
    <n v="0"/>
    <n v="1"/>
    <n v="4"/>
    <n v="5"/>
    <n v="680"/>
    <s v="ES_R3"/>
    <n v="37"/>
    <n v="3"/>
  </r>
  <r>
    <x v="0"/>
    <n v="1"/>
    <n v="0"/>
    <n v="0"/>
    <n v="1"/>
    <n v="0"/>
    <n v="1"/>
    <n v="0"/>
    <n v="0"/>
    <n v="1"/>
    <n v="1"/>
    <n v="1"/>
    <n v="0"/>
    <n v="3"/>
    <n v="3"/>
    <n v="6"/>
    <n v="681"/>
    <s v="ES_R3"/>
    <n v="37"/>
    <n v="3"/>
  </r>
  <r>
    <x v="0"/>
    <n v="0"/>
    <n v="2"/>
    <n v="1"/>
    <n v="0"/>
    <n v="1"/>
    <n v="1"/>
    <n v="1"/>
    <n v="0"/>
    <n v="2"/>
    <n v="3"/>
    <n v="0"/>
    <n v="0"/>
    <n v="5"/>
    <n v="6"/>
    <n v="11"/>
    <n v="682"/>
    <s v="ES_R3"/>
    <n v="37"/>
    <n v="6"/>
  </r>
  <r>
    <x v="0"/>
    <n v="1"/>
    <n v="0"/>
    <n v="1"/>
    <n v="0"/>
    <n v="0"/>
    <n v="1"/>
    <n v="0"/>
    <n v="0"/>
    <n v="1"/>
    <n v="1"/>
    <n v="0"/>
    <n v="0"/>
    <n v="3"/>
    <n v="2"/>
    <n v="5"/>
    <n v="683"/>
    <s v="ES_R3"/>
    <n v="37"/>
    <n v="3"/>
  </r>
  <r>
    <x v="0"/>
    <n v="0"/>
    <n v="1"/>
    <n v="1"/>
    <n v="1"/>
    <n v="0"/>
    <n v="1"/>
    <n v="0"/>
    <n v="0"/>
    <n v="2"/>
    <n v="1"/>
    <n v="0"/>
    <n v="1"/>
    <n v="3"/>
    <n v="5"/>
    <n v="8"/>
    <n v="684"/>
    <s v="ES_R3"/>
    <n v="37"/>
    <n v="4"/>
  </r>
  <r>
    <x v="0"/>
    <n v="1"/>
    <n v="0"/>
    <n v="1"/>
    <n v="0"/>
    <n v="1"/>
    <n v="1"/>
    <n v="0"/>
    <n v="1"/>
    <n v="1"/>
    <n v="1"/>
    <n v="1"/>
    <n v="0"/>
    <n v="5"/>
    <n v="3"/>
    <n v="8"/>
    <n v="685"/>
    <s v="ES_R3"/>
    <n v="37"/>
    <n v="5"/>
  </r>
  <r>
    <x v="0"/>
    <n v="0"/>
    <n v="0"/>
    <n v="1"/>
    <n v="0"/>
    <n v="1"/>
    <n v="1"/>
    <n v="1"/>
    <n v="0"/>
    <n v="1"/>
    <n v="1"/>
    <n v="1"/>
    <n v="0"/>
    <n v="5"/>
    <n v="2"/>
    <n v="7"/>
    <n v="686"/>
    <s v="ES_R3"/>
    <n v="37"/>
    <n v="4"/>
  </r>
  <r>
    <x v="0"/>
    <n v="0"/>
    <n v="0"/>
    <n v="1"/>
    <n v="1"/>
    <n v="0"/>
    <n v="1"/>
    <n v="0"/>
    <n v="0"/>
    <n v="1"/>
    <n v="1"/>
    <n v="0"/>
    <n v="0"/>
    <n v="2"/>
    <n v="3"/>
    <n v="5"/>
    <n v="687"/>
    <s v="ES_R3"/>
    <n v="37"/>
    <n v="3"/>
  </r>
  <r>
    <x v="0"/>
    <n v="0"/>
    <n v="0"/>
    <n v="1"/>
    <n v="0"/>
    <n v="1"/>
    <n v="0"/>
    <n v="1"/>
    <n v="0"/>
    <n v="1"/>
    <n v="1"/>
    <n v="0"/>
    <n v="0"/>
    <n v="4"/>
    <n v="1"/>
    <n v="5"/>
    <n v="688"/>
    <s v="ES_R3"/>
    <n v="37"/>
    <n v="3"/>
  </r>
  <r>
    <x v="0"/>
    <n v="0"/>
    <n v="0"/>
    <n v="1"/>
    <n v="0"/>
    <n v="1"/>
    <n v="0"/>
    <n v="1"/>
    <n v="0"/>
    <n v="1"/>
    <n v="1"/>
    <n v="0"/>
    <n v="1"/>
    <n v="4"/>
    <n v="2"/>
    <n v="6"/>
    <n v="689"/>
    <s v="ES_R3"/>
    <n v="37"/>
    <n v="3"/>
  </r>
  <r>
    <x v="0"/>
    <n v="0"/>
    <n v="0"/>
    <n v="0"/>
    <n v="1"/>
    <n v="1"/>
    <n v="0"/>
    <n v="1"/>
    <n v="0"/>
    <n v="1"/>
    <n v="1"/>
    <n v="0"/>
    <n v="0"/>
    <n v="3"/>
    <n v="2"/>
    <n v="5"/>
    <n v="690"/>
    <s v="ES_R3"/>
    <n v="37"/>
    <n v="3"/>
  </r>
  <r>
    <x v="0"/>
    <n v="0"/>
    <n v="1"/>
    <n v="0"/>
    <n v="1"/>
    <n v="0"/>
    <n v="1"/>
    <n v="0"/>
    <n v="1"/>
    <n v="1"/>
    <n v="1"/>
    <n v="1"/>
    <n v="1"/>
    <n v="2"/>
    <n v="6"/>
    <n v="8"/>
    <n v="691"/>
    <s v="ES_R3"/>
    <n v="37"/>
    <n v="4"/>
  </r>
  <r>
    <x v="0"/>
    <n v="0"/>
    <n v="1"/>
    <n v="0"/>
    <n v="1"/>
    <n v="0"/>
    <n v="1"/>
    <n v="0"/>
    <n v="1"/>
    <n v="2"/>
    <n v="3"/>
    <n v="1"/>
    <n v="0"/>
    <n v="3"/>
    <n v="7"/>
    <n v="10"/>
    <n v="692"/>
    <s v="ES_R3"/>
    <n v="37"/>
    <n v="4"/>
  </r>
  <r>
    <x v="0"/>
    <n v="1"/>
    <n v="0"/>
    <n v="1"/>
    <n v="0"/>
    <n v="1"/>
    <n v="0"/>
    <n v="1"/>
    <n v="0"/>
    <n v="1"/>
    <n v="1"/>
    <n v="0"/>
    <n v="0"/>
    <n v="5"/>
    <n v="1"/>
    <n v="6"/>
    <n v="693"/>
    <s v="ES_R3"/>
    <n v="37"/>
    <n v="4"/>
  </r>
  <r>
    <x v="0"/>
    <n v="1"/>
    <n v="0"/>
    <n v="0"/>
    <n v="1"/>
    <n v="0"/>
    <n v="1"/>
    <n v="1"/>
    <n v="0"/>
    <n v="1"/>
    <n v="1"/>
    <n v="1"/>
    <n v="1"/>
    <n v="4"/>
    <n v="4"/>
    <n v="8"/>
    <n v="694"/>
    <s v="ES_R3"/>
    <n v="37"/>
    <n v="4"/>
  </r>
  <r>
    <x v="1"/>
    <n v="0"/>
    <n v="0"/>
    <n v="0"/>
    <n v="2"/>
    <n v="2"/>
    <n v="0"/>
    <n v="1"/>
    <n v="0"/>
    <n v="1"/>
    <n v="2"/>
    <n v="0"/>
    <n v="0"/>
    <n v="4"/>
    <n v="4"/>
    <n v="8"/>
    <n v="695"/>
    <s v="ES_R3"/>
    <n v="38"/>
    <n v="5"/>
  </r>
  <r>
    <x v="1"/>
    <n v="0"/>
    <n v="1"/>
    <n v="1"/>
    <n v="1"/>
    <n v="0"/>
    <n v="2"/>
    <n v="0"/>
    <n v="0"/>
    <n v="1"/>
    <n v="2"/>
    <n v="0"/>
    <n v="1"/>
    <n v="2"/>
    <n v="7"/>
    <n v="9"/>
    <n v="696"/>
    <s v="ES_R3"/>
    <n v="38"/>
    <n v="5"/>
  </r>
  <r>
    <x v="1"/>
    <n v="0"/>
    <n v="1"/>
    <n v="1"/>
    <n v="0"/>
    <n v="0"/>
    <n v="2"/>
    <n v="2"/>
    <n v="0"/>
    <n v="0"/>
    <n v="1"/>
    <n v="1"/>
    <n v="0"/>
    <n v="4"/>
    <n v="4"/>
    <n v="8"/>
    <n v="697"/>
    <s v="ES_R3"/>
    <n v="38"/>
    <n v="6"/>
  </r>
  <r>
    <x v="1"/>
    <n v="0"/>
    <n v="1"/>
    <n v="1"/>
    <n v="0"/>
    <n v="0"/>
    <n v="2"/>
    <n v="1"/>
    <n v="0"/>
    <n v="1"/>
    <n v="1"/>
    <n v="0"/>
    <n v="0"/>
    <n v="3"/>
    <n v="4"/>
    <n v="7"/>
    <n v="698"/>
    <s v="ES_R3"/>
    <n v="38"/>
    <n v="5"/>
  </r>
  <r>
    <x v="1"/>
    <n v="0"/>
    <n v="0"/>
    <n v="1"/>
    <n v="1"/>
    <n v="0"/>
    <n v="2"/>
    <n v="0"/>
    <n v="1"/>
    <n v="1"/>
    <n v="1"/>
    <n v="0"/>
    <n v="0"/>
    <n v="2"/>
    <n v="5"/>
    <n v="7"/>
    <n v="699"/>
    <s v="ES_R3"/>
    <n v="38"/>
    <n v="5"/>
  </r>
  <r>
    <x v="1"/>
    <n v="1"/>
    <n v="0"/>
    <n v="1"/>
    <n v="1"/>
    <n v="0"/>
    <n v="2"/>
    <n v="0"/>
    <n v="0"/>
    <n v="1"/>
    <n v="1"/>
    <n v="0"/>
    <n v="0"/>
    <n v="3"/>
    <n v="4"/>
    <n v="7"/>
    <n v="700"/>
    <s v="ES_R3"/>
    <n v="38"/>
    <n v="5"/>
  </r>
  <r>
    <x v="1"/>
    <n v="1"/>
    <n v="0"/>
    <n v="1"/>
    <n v="1"/>
    <n v="0"/>
    <n v="0"/>
    <n v="0"/>
    <n v="1"/>
    <n v="1"/>
    <n v="0"/>
    <n v="0"/>
    <n v="0"/>
    <n v="3"/>
    <n v="2"/>
    <n v="5"/>
    <n v="701"/>
    <s v="ES_R3"/>
    <n v="38"/>
    <n v="4"/>
  </r>
  <r>
    <x v="1"/>
    <n v="0"/>
    <n v="0"/>
    <n v="0"/>
    <n v="2"/>
    <n v="1"/>
    <n v="2"/>
    <n v="1"/>
    <n v="0"/>
    <n v="1"/>
    <n v="2"/>
    <n v="1"/>
    <n v="0"/>
    <n v="4"/>
    <n v="6"/>
    <n v="10"/>
    <n v="702"/>
    <s v="ES_R3"/>
    <n v="38"/>
    <n v="6"/>
  </r>
  <r>
    <x v="1"/>
    <n v="1"/>
    <n v="0"/>
    <n v="0"/>
    <n v="2"/>
    <n v="1"/>
    <n v="0"/>
    <n v="0"/>
    <n v="0"/>
    <n v="1"/>
    <n v="1"/>
    <n v="0"/>
    <n v="0"/>
    <n v="3"/>
    <n v="3"/>
    <n v="6"/>
    <n v="703"/>
    <s v="ES_R3"/>
    <n v="38"/>
    <n v="4"/>
  </r>
  <r>
    <x v="1"/>
    <n v="0"/>
    <n v="0"/>
    <n v="0"/>
    <n v="0"/>
    <n v="2"/>
    <n v="2"/>
    <n v="0"/>
    <n v="1"/>
    <n v="0"/>
    <n v="0"/>
    <n v="0"/>
    <n v="1"/>
    <n v="2"/>
    <n v="4"/>
    <n v="6"/>
    <n v="704"/>
    <s v="ES_R3"/>
    <n v="38"/>
    <n v="5"/>
  </r>
  <r>
    <x v="0"/>
    <n v="0"/>
    <n v="1"/>
    <n v="1"/>
    <n v="0"/>
    <n v="0"/>
    <n v="1"/>
    <n v="0"/>
    <n v="0"/>
    <n v="1"/>
    <n v="1"/>
    <n v="0"/>
    <n v="0"/>
    <n v="2"/>
    <n v="3"/>
    <n v="5"/>
    <n v="705"/>
    <s v="ES_R3"/>
    <n v="39"/>
    <n v="3"/>
  </r>
  <r>
    <x v="0"/>
    <n v="0"/>
    <n v="0"/>
    <n v="0"/>
    <n v="0"/>
    <n v="0"/>
    <n v="2"/>
    <n v="1"/>
    <n v="1"/>
    <n v="3"/>
    <n v="3"/>
    <n v="1"/>
    <n v="0"/>
    <n v="5"/>
    <n v="6"/>
    <n v="11"/>
    <n v="706"/>
    <s v="ES_R3"/>
    <n v="39"/>
    <n v="4"/>
  </r>
  <r>
    <x v="0"/>
    <n v="1"/>
    <n v="0"/>
    <n v="1"/>
    <n v="0"/>
    <n v="1"/>
    <n v="0"/>
    <n v="1"/>
    <n v="1"/>
    <n v="3"/>
    <n v="1"/>
    <n v="0"/>
    <n v="0"/>
    <n v="7"/>
    <n v="2"/>
    <n v="9"/>
    <n v="707"/>
    <s v="ES_R3"/>
    <n v="39"/>
    <n v="5"/>
  </r>
  <r>
    <x v="0"/>
    <n v="0"/>
    <n v="1"/>
    <n v="1"/>
    <n v="0"/>
    <n v="0"/>
    <n v="1"/>
    <n v="0"/>
    <n v="2"/>
    <n v="2"/>
    <n v="1"/>
    <n v="1"/>
    <n v="0"/>
    <n v="4"/>
    <n v="5"/>
    <n v="9"/>
    <n v="708"/>
    <s v="ES_R3"/>
    <n v="39"/>
    <n v="5"/>
  </r>
  <r>
    <x v="0"/>
    <n v="0"/>
    <n v="0"/>
    <n v="0"/>
    <n v="1"/>
    <n v="1"/>
    <n v="1"/>
    <n v="1"/>
    <n v="1"/>
    <n v="1"/>
    <n v="1"/>
    <n v="0"/>
    <n v="0"/>
    <n v="3"/>
    <n v="4"/>
    <n v="7"/>
    <n v="709"/>
    <s v="ES_R3"/>
    <n v="39"/>
    <n v="5"/>
  </r>
  <r>
    <x v="0"/>
    <n v="0"/>
    <n v="0"/>
    <n v="0"/>
    <n v="0"/>
    <n v="1"/>
    <n v="1"/>
    <n v="0"/>
    <n v="3"/>
    <n v="3"/>
    <n v="1"/>
    <n v="1"/>
    <n v="0"/>
    <n v="5"/>
    <n v="5"/>
    <n v="10"/>
    <n v="710"/>
    <s v="ES_R3"/>
    <n v="39"/>
    <n v="5"/>
  </r>
  <r>
    <x v="0"/>
    <n v="1"/>
    <n v="0"/>
    <n v="1"/>
    <n v="0"/>
    <n v="0"/>
    <n v="1"/>
    <n v="0"/>
    <n v="0"/>
    <n v="1"/>
    <n v="1"/>
    <n v="0"/>
    <n v="0"/>
    <n v="3"/>
    <n v="2"/>
    <n v="5"/>
    <n v="711"/>
    <s v="ES_R3"/>
    <n v="39"/>
    <n v="3"/>
  </r>
  <r>
    <x v="0"/>
    <n v="0"/>
    <n v="1"/>
    <n v="0"/>
    <n v="1"/>
    <n v="0"/>
    <n v="1"/>
    <n v="0"/>
    <n v="0"/>
    <n v="1"/>
    <n v="1"/>
    <n v="0"/>
    <n v="0"/>
    <n v="1"/>
    <n v="4"/>
    <n v="5"/>
    <n v="712"/>
    <s v="ES_R3"/>
    <n v="39"/>
    <n v="3"/>
  </r>
  <r>
    <x v="0"/>
    <n v="1"/>
    <n v="0"/>
    <n v="1"/>
    <n v="0"/>
    <n v="0"/>
    <n v="0"/>
    <n v="0"/>
    <n v="0"/>
    <n v="1"/>
    <n v="1"/>
    <n v="0"/>
    <n v="0"/>
    <n v="3"/>
    <n v="1"/>
    <n v="4"/>
    <n v="713"/>
    <s v="ES_R3"/>
    <n v="39"/>
    <n v="2"/>
  </r>
  <r>
    <x v="0"/>
    <n v="1"/>
    <n v="0"/>
    <n v="1"/>
    <n v="0"/>
    <n v="0"/>
    <n v="3"/>
    <n v="0"/>
    <n v="0"/>
    <n v="1"/>
    <n v="1"/>
    <n v="0"/>
    <n v="0"/>
    <n v="3"/>
    <n v="4"/>
    <n v="7"/>
    <n v="714"/>
    <s v="ES_R3"/>
    <n v="39"/>
    <n v="5"/>
  </r>
  <r>
    <x v="0"/>
    <n v="0"/>
    <n v="1"/>
    <n v="0"/>
    <n v="1"/>
    <n v="0"/>
    <n v="1"/>
    <n v="0"/>
    <n v="0"/>
    <n v="1"/>
    <n v="1"/>
    <n v="0"/>
    <n v="0"/>
    <n v="1"/>
    <n v="4"/>
    <n v="5"/>
    <n v="715"/>
    <s v="ES_R3"/>
    <n v="39"/>
    <n v="3"/>
  </r>
  <r>
    <x v="0"/>
    <n v="0"/>
    <n v="1"/>
    <n v="1"/>
    <n v="0"/>
    <n v="0"/>
    <n v="0"/>
    <n v="0"/>
    <n v="0"/>
    <n v="1"/>
    <n v="1"/>
    <n v="0"/>
    <n v="0"/>
    <n v="2"/>
    <n v="2"/>
    <n v="4"/>
    <n v="716"/>
    <s v="ES_R3"/>
    <n v="39"/>
    <n v="2"/>
  </r>
  <r>
    <x v="0"/>
    <n v="0"/>
    <n v="1"/>
    <n v="1"/>
    <n v="0"/>
    <n v="0"/>
    <n v="0"/>
    <n v="0"/>
    <n v="0"/>
    <n v="1"/>
    <n v="1"/>
    <n v="0"/>
    <n v="0"/>
    <n v="2"/>
    <n v="2"/>
    <n v="4"/>
    <n v="717"/>
    <s v="ES_R3"/>
    <n v="39"/>
    <n v="2"/>
  </r>
  <r>
    <x v="0"/>
    <n v="0"/>
    <n v="1"/>
    <n v="1"/>
    <n v="0"/>
    <n v="0"/>
    <n v="0"/>
    <n v="0"/>
    <n v="0"/>
    <n v="1"/>
    <n v="1"/>
    <n v="0"/>
    <n v="0"/>
    <n v="2"/>
    <n v="2"/>
    <n v="4"/>
    <n v="718"/>
    <s v="ES_R3"/>
    <n v="39"/>
    <n v="2"/>
  </r>
  <r>
    <x v="0"/>
    <n v="0"/>
    <n v="0"/>
    <n v="1"/>
    <n v="0"/>
    <n v="3"/>
    <n v="0"/>
    <n v="0"/>
    <n v="1"/>
    <n v="1"/>
    <n v="1"/>
    <n v="0"/>
    <n v="0"/>
    <n v="5"/>
    <n v="2"/>
    <n v="7"/>
    <n v="719"/>
    <s v="ES_R3"/>
    <n v="39"/>
    <n v="5"/>
  </r>
  <r>
    <x v="0"/>
    <n v="0"/>
    <n v="1"/>
    <n v="0"/>
    <n v="0"/>
    <n v="0"/>
    <n v="0"/>
    <n v="0"/>
    <n v="0"/>
    <n v="1"/>
    <n v="1"/>
    <n v="0"/>
    <n v="0"/>
    <n v="1"/>
    <n v="2"/>
    <n v="3"/>
    <n v="720"/>
    <s v="ES_R3"/>
    <n v="39"/>
    <n v="1"/>
  </r>
  <r>
    <x v="0"/>
    <n v="0"/>
    <n v="0"/>
    <n v="0"/>
    <n v="1"/>
    <n v="1"/>
    <n v="1"/>
    <n v="1"/>
    <n v="1"/>
    <n v="0"/>
    <n v="0"/>
    <n v="1"/>
    <n v="1"/>
    <n v="3"/>
    <n v="4"/>
    <n v="7"/>
    <n v="721"/>
    <s v="ES_R3"/>
    <n v="39"/>
    <n v="5"/>
  </r>
  <r>
    <x v="0"/>
    <n v="0"/>
    <n v="0"/>
    <n v="0"/>
    <n v="0"/>
    <n v="0"/>
    <n v="0"/>
    <n v="0"/>
    <n v="0"/>
    <n v="1"/>
    <n v="1"/>
    <n v="0"/>
    <n v="0"/>
    <n v="1"/>
    <n v="1"/>
    <n v="2"/>
    <n v="722"/>
    <s v="ES_R3"/>
    <n v="39"/>
    <n v="0"/>
  </r>
  <r>
    <x v="0"/>
    <n v="0"/>
    <n v="1"/>
    <n v="1"/>
    <n v="0"/>
    <n v="1"/>
    <n v="0"/>
    <n v="0"/>
    <n v="0"/>
    <n v="1"/>
    <n v="1"/>
    <n v="0"/>
    <n v="0"/>
    <n v="3"/>
    <n v="2"/>
    <n v="5"/>
    <n v="723"/>
    <s v="ES_R3"/>
    <n v="39"/>
    <n v="3"/>
  </r>
  <r>
    <x v="0"/>
    <n v="0"/>
    <n v="1"/>
    <n v="1"/>
    <n v="0"/>
    <n v="1"/>
    <n v="0"/>
    <n v="0"/>
    <n v="0"/>
    <n v="1"/>
    <n v="1"/>
    <n v="0"/>
    <n v="0"/>
    <n v="3"/>
    <n v="2"/>
    <n v="5"/>
    <n v="724"/>
    <s v="ES_R3"/>
    <n v="39"/>
    <n v="3"/>
  </r>
  <r>
    <x v="0"/>
    <n v="1"/>
    <n v="0"/>
    <n v="0"/>
    <n v="0"/>
    <n v="1"/>
    <n v="0"/>
    <n v="0"/>
    <n v="0"/>
    <n v="0"/>
    <n v="1"/>
    <n v="0"/>
    <n v="0"/>
    <n v="2"/>
    <n v="1"/>
    <n v="3"/>
    <n v="725"/>
    <s v="ES_R3"/>
    <n v="40"/>
    <n v="2"/>
  </r>
  <r>
    <x v="0"/>
    <n v="0"/>
    <n v="0"/>
    <n v="1"/>
    <n v="0"/>
    <n v="2"/>
    <n v="0"/>
    <n v="0"/>
    <n v="1"/>
    <n v="1"/>
    <n v="2"/>
    <n v="0"/>
    <n v="0"/>
    <n v="4"/>
    <n v="3"/>
    <n v="7"/>
    <n v="726"/>
    <s v="ES_R3"/>
    <n v="40"/>
    <n v="4"/>
  </r>
  <r>
    <x v="0"/>
    <n v="0"/>
    <n v="0"/>
    <n v="0"/>
    <n v="0"/>
    <n v="0"/>
    <n v="0"/>
    <n v="0"/>
    <n v="0"/>
    <n v="0"/>
    <n v="0"/>
    <n v="0"/>
    <n v="1"/>
    <n v="0"/>
    <n v="1"/>
    <n v="1"/>
    <n v="727"/>
    <s v="ES_R3"/>
    <n v="40"/>
    <n v="0"/>
  </r>
  <r>
    <x v="0"/>
    <n v="1"/>
    <n v="0"/>
    <n v="0"/>
    <n v="2"/>
    <n v="2"/>
    <n v="1"/>
    <n v="0"/>
    <n v="0"/>
    <n v="1"/>
    <n v="2"/>
    <n v="0"/>
    <n v="1"/>
    <n v="4"/>
    <n v="6"/>
    <n v="10"/>
    <n v="728"/>
    <s v="ES_R3"/>
    <n v="40"/>
    <n v="6"/>
  </r>
  <r>
    <x v="0"/>
    <n v="0"/>
    <n v="0"/>
    <n v="2"/>
    <n v="1"/>
    <n v="2"/>
    <n v="2"/>
    <n v="1"/>
    <n v="1"/>
    <n v="2"/>
    <n v="2"/>
    <n v="1"/>
    <n v="0"/>
    <n v="8"/>
    <n v="6"/>
    <n v="14"/>
    <n v="729"/>
    <s v="ES_R3"/>
    <n v="40"/>
    <n v="9"/>
  </r>
  <r>
    <x v="0"/>
    <n v="1"/>
    <n v="0"/>
    <n v="1"/>
    <n v="1"/>
    <n v="0"/>
    <n v="0"/>
    <n v="0"/>
    <n v="0"/>
    <n v="1"/>
    <n v="1"/>
    <n v="0"/>
    <n v="0"/>
    <n v="3"/>
    <n v="2"/>
    <n v="5"/>
    <n v="730"/>
    <s v="ES_R3"/>
    <n v="40"/>
    <n v="3"/>
  </r>
  <r>
    <x v="0"/>
    <n v="0"/>
    <n v="0"/>
    <n v="0"/>
    <n v="0"/>
    <n v="0"/>
    <n v="0"/>
    <n v="0"/>
    <n v="1"/>
    <n v="1"/>
    <n v="0"/>
    <n v="0"/>
    <n v="0"/>
    <n v="1"/>
    <n v="1"/>
    <n v="2"/>
    <n v="731"/>
    <s v="ES_R3"/>
    <n v="40"/>
    <n v="1"/>
  </r>
  <r>
    <x v="0"/>
    <n v="1"/>
    <n v="0"/>
    <n v="0"/>
    <n v="0"/>
    <n v="0"/>
    <n v="0"/>
    <n v="0"/>
    <n v="1"/>
    <n v="1"/>
    <n v="0"/>
    <n v="0"/>
    <n v="0"/>
    <n v="2"/>
    <n v="1"/>
    <n v="3"/>
    <n v="732"/>
    <s v="ES_R3"/>
    <n v="40"/>
    <n v="2"/>
  </r>
  <r>
    <x v="0"/>
    <n v="0"/>
    <n v="0"/>
    <n v="0"/>
    <n v="0"/>
    <n v="0"/>
    <n v="3"/>
    <n v="2"/>
    <n v="1"/>
    <n v="1"/>
    <n v="2"/>
    <n v="1"/>
    <n v="0"/>
    <n v="4"/>
    <n v="6"/>
    <n v="10"/>
    <n v="733"/>
    <s v="ES_R3"/>
    <n v="40"/>
    <n v="6"/>
  </r>
  <r>
    <x v="0"/>
    <n v="0"/>
    <n v="1"/>
    <n v="1"/>
    <n v="1"/>
    <n v="0"/>
    <n v="0"/>
    <n v="0"/>
    <n v="0"/>
    <n v="1"/>
    <n v="0"/>
    <n v="0"/>
    <n v="1"/>
    <n v="2"/>
    <n v="3"/>
    <n v="5"/>
    <n v="734"/>
    <s v="ES_R3"/>
    <n v="40"/>
    <n v="3"/>
  </r>
  <r>
    <x v="0"/>
    <n v="1"/>
    <n v="0"/>
    <n v="1"/>
    <n v="0"/>
    <n v="0"/>
    <n v="0"/>
    <n v="0"/>
    <n v="1"/>
    <n v="1"/>
    <n v="0"/>
    <n v="0"/>
    <n v="0"/>
    <n v="3"/>
    <n v="1"/>
    <n v="4"/>
    <n v="735"/>
    <s v="ES_R3"/>
    <n v="40"/>
    <n v="3"/>
  </r>
  <r>
    <x v="0"/>
    <n v="1"/>
    <n v="0"/>
    <n v="0"/>
    <n v="0"/>
    <n v="1"/>
    <n v="2"/>
    <n v="1"/>
    <n v="1"/>
    <n v="1"/>
    <n v="1"/>
    <n v="0"/>
    <n v="0"/>
    <n v="4"/>
    <n v="4"/>
    <n v="8"/>
    <n v="736"/>
    <s v="ES_R3"/>
    <n v="40"/>
    <n v="6"/>
  </r>
  <r>
    <x v="0"/>
    <n v="0"/>
    <n v="0"/>
    <n v="0"/>
    <n v="0"/>
    <n v="1"/>
    <n v="0"/>
    <n v="0"/>
    <n v="0"/>
    <n v="1"/>
    <n v="1"/>
    <n v="0"/>
    <n v="0"/>
    <n v="2"/>
    <n v="1"/>
    <n v="3"/>
    <n v="737"/>
    <s v="ES_R3"/>
    <n v="40"/>
    <n v="1"/>
  </r>
  <r>
    <x v="0"/>
    <n v="0"/>
    <n v="0"/>
    <n v="0"/>
    <n v="0"/>
    <n v="1"/>
    <n v="1"/>
    <n v="0"/>
    <n v="1"/>
    <n v="1"/>
    <n v="1"/>
    <n v="0"/>
    <n v="0"/>
    <n v="2"/>
    <n v="3"/>
    <n v="5"/>
    <n v="738"/>
    <s v="ES_R3"/>
    <n v="40"/>
    <n v="3"/>
  </r>
  <r>
    <x v="0"/>
    <n v="0"/>
    <n v="0"/>
    <n v="0"/>
    <n v="0"/>
    <n v="1"/>
    <n v="0"/>
    <n v="0"/>
    <n v="2"/>
    <n v="2"/>
    <n v="1"/>
    <n v="0"/>
    <n v="0"/>
    <n v="3"/>
    <n v="3"/>
    <n v="6"/>
    <n v="739"/>
    <s v="ES_R3"/>
    <n v="40"/>
    <n v="3"/>
  </r>
  <r>
    <x v="1"/>
    <n v="0"/>
    <n v="1"/>
    <n v="1"/>
    <n v="1"/>
    <n v="2"/>
    <n v="1"/>
    <n v="0"/>
    <n v="0"/>
    <n v="2"/>
    <n v="2"/>
    <n v="1"/>
    <n v="0"/>
    <n v="6"/>
    <n v="5"/>
    <n v="11"/>
    <n v="740"/>
    <s v="ES_R3"/>
    <n v="41"/>
    <n v="6"/>
  </r>
  <r>
    <x v="0"/>
    <n v="0"/>
    <n v="1"/>
    <n v="1"/>
    <n v="0"/>
    <n v="1"/>
    <n v="0"/>
    <n v="0"/>
    <n v="3"/>
    <n v="1"/>
    <n v="1"/>
    <n v="0"/>
    <n v="0"/>
    <n v="3"/>
    <n v="5"/>
    <n v="8"/>
    <n v="741"/>
    <s v="ES_R3"/>
    <n v="41"/>
    <n v="6"/>
  </r>
  <r>
    <x v="0"/>
    <n v="0"/>
    <n v="1"/>
    <n v="1"/>
    <n v="0"/>
    <n v="0"/>
    <n v="0"/>
    <n v="0"/>
    <n v="0"/>
    <n v="1"/>
    <n v="1"/>
    <n v="0"/>
    <n v="0"/>
    <n v="2"/>
    <n v="2"/>
    <n v="4"/>
    <n v="742"/>
    <s v="ES_R3"/>
    <n v="41"/>
    <n v="2"/>
  </r>
  <r>
    <x v="1"/>
    <n v="1"/>
    <n v="0"/>
    <n v="0"/>
    <n v="1"/>
    <n v="2"/>
    <n v="0"/>
    <n v="0"/>
    <n v="2"/>
    <n v="1"/>
    <n v="2"/>
    <n v="1"/>
    <n v="0"/>
    <n v="5"/>
    <n v="5"/>
    <n v="10"/>
    <n v="743"/>
    <s v="ES_R3"/>
    <n v="41"/>
    <n v="6"/>
  </r>
  <r>
    <x v="0"/>
    <n v="0"/>
    <n v="0"/>
    <n v="0"/>
    <n v="0"/>
    <n v="2"/>
    <n v="1"/>
    <n v="0"/>
    <n v="0"/>
    <n v="1"/>
    <n v="1"/>
    <n v="0"/>
    <n v="0"/>
    <n v="3"/>
    <n v="2"/>
    <n v="5"/>
    <n v="744"/>
    <s v="ES_R3"/>
    <n v="41"/>
    <n v="3"/>
  </r>
  <r>
    <x v="0"/>
    <n v="1"/>
    <n v="1"/>
    <n v="0"/>
    <n v="0"/>
    <n v="0"/>
    <n v="0"/>
    <n v="0"/>
    <n v="0"/>
    <n v="1"/>
    <n v="1"/>
    <n v="0"/>
    <n v="0"/>
    <n v="2"/>
    <n v="2"/>
    <n v="4"/>
    <n v="745"/>
    <s v="ES_R3"/>
    <n v="41"/>
    <n v="2"/>
  </r>
  <r>
    <x v="0"/>
    <n v="0"/>
    <n v="1"/>
    <n v="0"/>
    <n v="0"/>
    <n v="2"/>
    <n v="1"/>
    <n v="0"/>
    <n v="3"/>
    <n v="2"/>
    <n v="2"/>
    <n v="1"/>
    <n v="0"/>
    <n v="5"/>
    <n v="7"/>
    <n v="12"/>
    <n v="746"/>
    <s v="ES_R3"/>
    <n v="41"/>
    <n v="7"/>
  </r>
  <r>
    <x v="0"/>
    <n v="0"/>
    <n v="1"/>
    <n v="0"/>
    <n v="1"/>
    <n v="1"/>
    <n v="0"/>
    <n v="1"/>
    <n v="3"/>
    <n v="1"/>
    <n v="2"/>
    <n v="1"/>
    <n v="0"/>
    <n v="4"/>
    <n v="7"/>
    <n v="11"/>
    <n v="747"/>
    <s v="ES_R3"/>
    <n v="41"/>
    <n v="7"/>
  </r>
  <r>
    <x v="0"/>
    <n v="0"/>
    <n v="0"/>
    <n v="0"/>
    <n v="0"/>
    <n v="3"/>
    <n v="2"/>
    <n v="0"/>
    <n v="0"/>
    <n v="0"/>
    <n v="0"/>
    <n v="0"/>
    <n v="1"/>
    <n v="3"/>
    <n v="3"/>
    <n v="6"/>
    <n v="748"/>
    <s v="ES_R3"/>
    <n v="41"/>
    <n v="5"/>
  </r>
  <r>
    <x v="0"/>
    <n v="0"/>
    <n v="1"/>
    <n v="1"/>
    <n v="0"/>
    <n v="1"/>
    <n v="0"/>
    <n v="1"/>
    <n v="1"/>
    <n v="1"/>
    <n v="1"/>
    <n v="0"/>
    <n v="0"/>
    <n v="4"/>
    <n v="3"/>
    <n v="7"/>
    <n v="749"/>
    <s v="ES_R3"/>
    <n v="41"/>
    <n v="5"/>
  </r>
  <r>
    <x v="0"/>
    <n v="1"/>
    <n v="0"/>
    <n v="0"/>
    <n v="1"/>
    <n v="0"/>
    <n v="2"/>
    <n v="0"/>
    <n v="0"/>
    <n v="1"/>
    <n v="1"/>
    <n v="0"/>
    <n v="0"/>
    <n v="2"/>
    <n v="4"/>
    <n v="6"/>
    <n v="750"/>
    <s v="ES_R3"/>
    <n v="41"/>
    <n v="4"/>
  </r>
  <r>
    <x v="0"/>
    <n v="1"/>
    <n v="0"/>
    <n v="0"/>
    <n v="1"/>
    <n v="0"/>
    <n v="0"/>
    <n v="0"/>
    <n v="0"/>
    <n v="1"/>
    <n v="1"/>
    <n v="0"/>
    <n v="0"/>
    <n v="2"/>
    <n v="2"/>
    <n v="4"/>
    <n v="751"/>
    <s v="ES_R3"/>
    <n v="41"/>
    <n v="2"/>
  </r>
  <r>
    <x v="0"/>
    <n v="0"/>
    <n v="1"/>
    <n v="1"/>
    <n v="1"/>
    <n v="0"/>
    <n v="0"/>
    <n v="2"/>
    <n v="1"/>
    <n v="2"/>
    <n v="2"/>
    <n v="1"/>
    <n v="0"/>
    <n v="6"/>
    <n v="5"/>
    <n v="11"/>
    <n v="752"/>
    <s v="ES_R3"/>
    <n v="41"/>
    <n v="6"/>
  </r>
  <r>
    <x v="0"/>
    <n v="0"/>
    <n v="1"/>
    <n v="1"/>
    <n v="0"/>
    <n v="2"/>
    <n v="0"/>
    <n v="1"/>
    <n v="0"/>
    <n v="1"/>
    <n v="1"/>
    <n v="0"/>
    <n v="1"/>
    <n v="5"/>
    <n v="3"/>
    <n v="8"/>
    <n v="753"/>
    <s v="ES_R3"/>
    <n v="41"/>
    <n v="5"/>
  </r>
  <r>
    <x v="1"/>
    <n v="0"/>
    <n v="0"/>
    <n v="0"/>
    <n v="0"/>
    <n v="2"/>
    <n v="3"/>
    <n v="0"/>
    <n v="0"/>
    <n v="0"/>
    <n v="1"/>
    <n v="0"/>
    <n v="0"/>
    <n v="2"/>
    <n v="4"/>
    <n v="6"/>
    <n v="754"/>
    <s v="ES_R3"/>
    <n v="41"/>
    <n v="5"/>
  </r>
  <r>
    <x v="0"/>
    <n v="0"/>
    <n v="0"/>
    <n v="1"/>
    <n v="0"/>
    <n v="2"/>
    <n v="1"/>
    <n v="0"/>
    <n v="1"/>
    <n v="1"/>
    <n v="3"/>
    <n v="0"/>
    <n v="0"/>
    <n v="4"/>
    <n v="5"/>
    <n v="9"/>
    <n v="755"/>
    <s v="ES_R3"/>
    <n v="41"/>
    <n v="5"/>
  </r>
  <r>
    <x v="0"/>
    <n v="1"/>
    <n v="0"/>
    <n v="0"/>
    <n v="0"/>
    <n v="0"/>
    <n v="1"/>
    <n v="0"/>
    <n v="0"/>
    <n v="1"/>
    <n v="1"/>
    <n v="0"/>
    <n v="0"/>
    <n v="2"/>
    <n v="2"/>
    <n v="4"/>
    <n v="756"/>
    <s v="ES_R3"/>
    <n v="41"/>
    <n v="2"/>
  </r>
  <r>
    <x v="0"/>
    <n v="0"/>
    <n v="0"/>
    <n v="0"/>
    <n v="0"/>
    <n v="0"/>
    <n v="0"/>
    <n v="0"/>
    <n v="1"/>
    <n v="0"/>
    <n v="0"/>
    <n v="0"/>
    <n v="1"/>
    <n v="0"/>
    <n v="2"/>
    <n v="2"/>
    <n v="757"/>
    <s v="ES_R3"/>
    <n v="41"/>
    <n v="1"/>
  </r>
  <r>
    <x v="0"/>
    <n v="1"/>
    <n v="0"/>
    <n v="1"/>
    <n v="0"/>
    <n v="1"/>
    <n v="2"/>
    <n v="0"/>
    <n v="1"/>
    <n v="0"/>
    <n v="0"/>
    <n v="0"/>
    <n v="1"/>
    <n v="3"/>
    <n v="4"/>
    <n v="7"/>
    <n v="758"/>
    <s v="ES_R3"/>
    <n v="41"/>
    <n v="6"/>
  </r>
  <r>
    <x v="1"/>
    <n v="0"/>
    <n v="0"/>
    <n v="1"/>
    <n v="0"/>
    <n v="1"/>
    <n v="0"/>
    <n v="1"/>
    <n v="0"/>
    <n v="0"/>
    <n v="1"/>
    <n v="1"/>
    <n v="0"/>
    <n v="4"/>
    <n v="1"/>
    <n v="5"/>
    <n v="759"/>
    <s v="ES_R3"/>
    <n v="41"/>
    <n v="3"/>
  </r>
  <r>
    <x v="0"/>
    <n v="0"/>
    <n v="1"/>
    <n v="0"/>
    <n v="1"/>
    <n v="1"/>
    <n v="2"/>
    <n v="1"/>
    <n v="0"/>
    <n v="2"/>
    <n v="1"/>
    <n v="0"/>
    <n v="0"/>
    <n v="4"/>
    <n v="5"/>
    <n v="9"/>
    <n v="760"/>
    <s v="ES_R3"/>
    <n v="42"/>
    <n v="6"/>
  </r>
  <r>
    <x v="0"/>
    <n v="1"/>
    <n v="0"/>
    <n v="0"/>
    <n v="0"/>
    <n v="0"/>
    <n v="0"/>
    <n v="0"/>
    <n v="0"/>
    <n v="0"/>
    <n v="1"/>
    <n v="0"/>
    <n v="0"/>
    <n v="1"/>
    <n v="1"/>
    <n v="2"/>
    <n v="761"/>
    <s v="ES_R3"/>
    <n v="42"/>
    <n v="1"/>
  </r>
  <r>
    <x v="0"/>
    <n v="0"/>
    <n v="0"/>
    <n v="0"/>
    <n v="0"/>
    <n v="3"/>
    <n v="0"/>
    <n v="0"/>
    <n v="0"/>
    <n v="1"/>
    <n v="1"/>
    <n v="0"/>
    <n v="0"/>
    <n v="4"/>
    <n v="1"/>
    <n v="5"/>
    <n v="762"/>
    <s v="ES_R3"/>
    <n v="42"/>
    <n v="3"/>
  </r>
  <r>
    <x v="0"/>
    <n v="1"/>
    <n v="0"/>
    <n v="1"/>
    <n v="0"/>
    <n v="1"/>
    <n v="2"/>
    <n v="0"/>
    <n v="0"/>
    <n v="1"/>
    <n v="1"/>
    <n v="1"/>
    <n v="0"/>
    <n v="5"/>
    <n v="3"/>
    <n v="8"/>
    <n v="763"/>
    <s v="ES_R3"/>
    <n v="42"/>
    <n v="5"/>
  </r>
  <r>
    <x v="0"/>
    <n v="0"/>
    <n v="0"/>
    <n v="0"/>
    <n v="2"/>
    <n v="2"/>
    <n v="1"/>
    <n v="1"/>
    <n v="0"/>
    <n v="1"/>
    <n v="1"/>
    <n v="0"/>
    <n v="0"/>
    <n v="4"/>
    <n v="4"/>
    <n v="8"/>
    <n v="764"/>
    <s v="ES_R3"/>
    <n v="42"/>
    <n v="6"/>
  </r>
  <r>
    <x v="0"/>
    <n v="0"/>
    <n v="0"/>
    <n v="0"/>
    <n v="0"/>
    <n v="0"/>
    <n v="0"/>
    <n v="0"/>
    <n v="1"/>
    <n v="0"/>
    <n v="0"/>
    <n v="0"/>
    <n v="1"/>
    <n v="0"/>
    <n v="2"/>
    <n v="2"/>
    <n v="765"/>
    <s v="ES_R3"/>
    <n v="42"/>
    <n v="1"/>
  </r>
  <r>
    <x v="0"/>
    <n v="0"/>
    <n v="1"/>
    <n v="0"/>
    <n v="1"/>
    <n v="0"/>
    <n v="0"/>
    <n v="0"/>
    <n v="0"/>
    <n v="1"/>
    <n v="1"/>
    <n v="0"/>
    <n v="0"/>
    <n v="1"/>
    <n v="3"/>
    <n v="4"/>
    <n v="766"/>
    <s v="ES_R3"/>
    <n v="42"/>
    <n v="2"/>
  </r>
  <r>
    <x v="0"/>
    <n v="1"/>
    <n v="0"/>
    <n v="0"/>
    <n v="0"/>
    <n v="0"/>
    <n v="0"/>
    <n v="0"/>
    <n v="0"/>
    <n v="1"/>
    <n v="0"/>
    <n v="0"/>
    <n v="0"/>
    <n v="2"/>
    <n v="0"/>
    <n v="2"/>
    <n v="767"/>
    <s v="ES_R3"/>
    <n v="42"/>
    <n v="1"/>
  </r>
  <r>
    <x v="0"/>
    <n v="0"/>
    <n v="1"/>
    <n v="1"/>
    <n v="0"/>
    <n v="0"/>
    <n v="0"/>
    <n v="0"/>
    <n v="0"/>
    <n v="1"/>
    <n v="1"/>
    <n v="0"/>
    <n v="0"/>
    <n v="2"/>
    <n v="2"/>
    <n v="4"/>
    <n v="768"/>
    <s v="ES_R3"/>
    <n v="42"/>
    <n v="2"/>
  </r>
  <r>
    <x v="0"/>
    <n v="0"/>
    <n v="0"/>
    <n v="0"/>
    <n v="1"/>
    <n v="2"/>
    <n v="1"/>
    <n v="3"/>
    <n v="2"/>
    <n v="1"/>
    <n v="2"/>
    <n v="1"/>
    <n v="0"/>
    <n v="7"/>
    <n v="6"/>
    <n v="13"/>
    <n v="769"/>
    <s v="ES_R3"/>
    <n v="42"/>
    <n v="9"/>
  </r>
  <r>
    <x v="0"/>
    <n v="0"/>
    <n v="0"/>
    <n v="0"/>
    <n v="1"/>
    <n v="1"/>
    <n v="2"/>
    <n v="0"/>
    <n v="0"/>
    <n v="1"/>
    <n v="1"/>
    <n v="0"/>
    <n v="0"/>
    <n v="2"/>
    <n v="4"/>
    <n v="6"/>
    <n v="770"/>
    <s v="ES_R3"/>
    <n v="43"/>
    <n v="4"/>
  </r>
  <r>
    <x v="0"/>
    <n v="1"/>
    <n v="0"/>
    <n v="0"/>
    <n v="0"/>
    <n v="0"/>
    <n v="0"/>
    <n v="0"/>
    <n v="0"/>
    <n v="1"/>
    <n v="1"/>
    <n v="0"/>
    <n v="1"/>
    <n v="2"/>
    <n v="2"/>
    <n v="4"/>
    <n v="771"/>
    <s v="ES_R3"/>
    <n v="43"/>
    <n v="1"/>
  </r>
  <r>
    <x v="0"/>
    <n v="1"/>
    <n v="0"/>
    <n v="1"/>
    <n v="1"/>
    <n v="0"/>
    <n v="0"/>
    <n v="0"/>
    <n v="0"/>
    <n v="2"/>
    <n v="1"/>
    <n v="1"/>
    <n v="0"/>
    <n v="5"/>
    <n v="2"/>
    <n v="7"/>
    <n v="772"/>
    <s v="ES_R3"/>
    <n v="43"/>
    <n v="3"/>
  </r>
  <r>
    <x v="0"/>
    <n v="0"/>
    <n v="0"/>
    <n v="0"/>
    <n v="2"/>
    <n v="1"/>
    <n v="0"/>
    <n v="2"/>
    <n v="0"/>
    <n v="0"/>
    <n v="1"/>
    <n v="1"/>
    <n v="1"/>
    <n v="4"/>
    <n v="4"/>
    <n v="8"/>
    <n v="773"/>
    <s v="ES_R3"/>
    <n v="43"/>
    <n v="5"/>
  </r>
  <r>
    <x v="0"/>
    <n v="0"/>
    <n v="0"/>
    <n v="1"/>
    <n v="1"/>
    <n v="1"/>
    <n v="1"/>
    <n v="1"/>
    <n v="2"/>
    <n v="1"/>
    <n v="1"/>
    <n v="0"/>
    <n v="0"/>
    <n v="4"/>
    <n v="5"/>
    <n v="9"/>
    <n v="774"/>
    <s v="ES_R3"/>
    <n v="43"/>
    <n v="7"/>
  </r>
  <r>
    <x v="0"/>
    <n v="0"/>
    <n v="0"/>
    <n v="0"/>
    <n v="0"/>
    <n v="0"/>
    <n v="0"/>
    <n v="0"/>
    <n v="0"/>
    <n v="0"/>
    <n v="0"/>
    <n v="1"/>
    <n v="0"/>
    <n v="1"/>
    <n v="0"/>
    <n v="1"/>
    <n v="775"/>
    <s v="ES_R3"/>
    <n v="43"/>
    <n v="0"/>
  </r>
  <r>
    <x v="0"/>
    <n v="0"/>
    <n v="0"/>
    <n v="2"/>
    <n v="1"/>
    <n v="1"/>
    <n v="0"/>
    <n v="0"/>
    <n v="2"/>
    <n v="2"/>
    <n v="2"/>
    <n v="1"/>
    <n v="0"/>
    <n v="6"/>
    <n v="5"/>
    <n v="11"/>
    <n v="776"/>
    <s v="ES_R3"/>
    <n v="43"/>
    <n v="6"/>
  </r>
  <r>
    <x v="0"/>
    <n v="0"/>
    <n v="1"/>
    <n v="1"/>
    <n v="0"/>
    <n v="0"/>
    <n v="0"/>
    <n v="0"/>
    <n v="0"/>
    <n v="0"/>
    <n v="1"/>
    <n v="1"/>
    <n v="0"/>
    <n v="2"/>
    <n v="2"/>
    <n v="4"/>
    <n v="777"/>
    <s v="ES_R3"/>
    <n v="43"/>
    <n v="2"/>
  </r>
  <r>
    <x v="0"/>
    <n v="1"/>
    <n v="0"/>
    <n v="0"/>
    <n v="2"/>
    <n v="1"/>
    <n v="0"/>
    <n v="0"/>
    <n v="2"/>
    <n v="1"/>
    <n v="1"/>
    <n v="0"/>
    <n v="0"/>
    <n v="3"/>
    <n v="5"/>
    <n v="8"/>
    <n v="778"/>
    <s v="ES_R3"/>
    <n v="43"/>
    <n v="6"/>
  </r>
  <r>
    <x v="0"/>
    <n v="1"/>
    <n v="0"/>
    <n v="0"/>
    <n v="0"/>
    <n v="1"/>
    <n v="0"/>
    <n v="0"/>
    <n v="0"/>
    <n v="1"/>
    <n v="1"/>
    <n v="0"/>
    <n v="0"/>
    <n v="3"/>
    <n v="1"/>
    <n v="4"/>
    <n v="779"/>
    <s v="ES_R3"/>
    <n v="43"/>
    <n v="2"/>
  </r>
  <r>
    <x v="0"/>
    <n v="1"/>
    <n v="0"/>
    <n v="0"/>
    <n v="1"/>
    <n v="1"/>
    <n v="0"/>
    <n v="0"/>
    <n v="0"/>
    <n v="0"/>
    <n v="0"/>
    <n v="0"/>
    <n v="1"/>
    <n v="2"/>
    <n v="2"/>
    <n v="4"/>
    <n v="780"/>
    <s v="ES_R3"/>
    <n v="43"/>
    <n v="3"/>
  </r>
  <r>
    <x v="0"/>
    <n v="0"/>
    <n v="0"/>
    <n v="0"/>
    <n v="0"/>
    <n v="3"/>
    <n v="2"/>
    <n v="0"/>
    <n v="0"/>
    <n v="1"/>
    <n v="0"/>
    <n v="0"/>
    <n v="1"/>
    <n v="4"/>
    <n v="3"/>
    <n v="7"/>
    <n v="781"/>
    <s v="ES_R3"/>
    <n v="43"/>
    <n v="5"/>
  </r>
  <r>
    <x v="0"/>
    <n v="0"/>
    <n v="0"/>
    <n v="1"/>
    <n v="1"/>
    <n v="0"/>
    <n v="1"/>
    <n v="0"/>
    <n v="0"/>
    <n v="2"/>
    <n v="2"/>
    <n v="1"/>
    <n v="0"/>
    <n v="4"/>
    <n v="4"/>
    <n v="8"/>
    <n v="782"/>
    <s v="ES_R3"/>
    <n v="43"/>
    <n v="3"/>
  </r>
  <r>
    <x v="0"/>
    <n v="1"/>
    <n v="0"/>
    <n v="0"/>
    <n v="0"/>
    <n v="0"/>
    <n v="0"/>
    <n v="0"/>
    <n v="0"/>
    <n v="1"/>
    <n v="1"/>
    <n v="0"/>
    <n v="0"/>
    <n v="2"/>
    <n v="1"/>
    <n v="3"/>
    <n v="783"/>
    <s v="ES_R3"/>
    <n v="43"/>
    <n v="1"/>
  </r>
  <r>
    <x v="0"/>
    <n v="1"/>
    <n v="0"/>
    <n v="0"/>
    <n v="2"/>
    <n v="1"/>
    <n v="2"/>
    <n v="1"/>
    <n v="0"/>
    <n v="1"/>
    <n v="1"/>
    <n v="1"/>
    <n v="0"/>
    <n v="5"/>
    <n v="5"/>
    <n v="10"/>
    <n v="784"/>
    <s v="ES_R3"/>
    <n v="43"/>
    <n v="7"/>
  </r>
  <r>
    <x v="0"/>
    <n v="0"/>
    <n v="0"/>
    <n v="0"/>
    <n v="1"/>
    <n v="2"/>
    <n v="1"/>
    <n v="0"/>
    <n v="0"/>
    <n v="1"/>
    <n v="1"/>
    <n v="0"/>
    <n v="0"/>
    <n v="3"/>
    <n v="3"/>
    <n v="6"/>
    <n v="785"/>
    <s v="ES_R3"/>
    <n v="44"/>
    <n v="4"/>
  </r>
  <r>
    <x v="0"/>
    <n v="0"/>
    <n v="0"/>
    <n v="0"/>
    <n v="1"/>
    <n v="1"/>
    <n v="3"/>
    <n v="2"/>
    <n v="0"/>
    <n v="2"/>
    <n v="0"/>
    <n v="1"/>
    <n v="0"/>
    <n v="6"/>
    <n v="4"/>
    <n v="10"/>
    <n v="786"/>
    <s v="ES_R3"/>
    <n v="44"/>
    <n v="7"/>
  </r>
  <r>
    <x v="0"/>
    <n v="0"/>
    <n v="0"/>
    <n v="0"/>
    <n v="0"/>
    <n v="1"/>
    <n v="0"/>
    <n v="0"/>
    <n v="3"/>
    <n v="1"/>
    <n v="1"/>
    <n v="0"/>
    <n v="0"/>
    <n v="2"/>
    <n v="4"/>
    <n v="6"/>
    <n v="787"/>
    <s v="ES_R3"/>
    <n v="44"/>
    <n v="4"/>
  </r>
  <r>
    <x v="0"/>
    <n v="0"/>
    <n v="0"/>
    <n v="0"/>
    <n v="0"/>
    <n v="0"/>
    <n v="0"/>
    <n v="1"/>
    <n v="3"/>
    <n v="1"/>
    <n v="1"/>
    <n v="0"/>
    <n v="0"/>
    <n v="2"/>
    <n v="4"/>
    <n v="6"/>
    <n v="788"/>
    <s v="ES_R3"/>
    <n v="44"/>
    <n v="4"/>
  </r>
  <r>
    <x v="0"/>
    <n v="0"/>
    <n v="0"/>
    <n v="0"/>
    <n v="0"/>
    <n v="0"/>
    <n v="2"/>
    <n v="1"/>
    <n v="2"/>
    <n v="0"/>
    <n v="0"/>
    <n v="1"/>
    <n v="1"/>
    <n v="2"/>
    <n v="5"/>
    <n v="7"/>
    <n v="789"/>
    <s v="ES_R3"/>
    <n v="44"/>
    <n v="5"/>
  </r>
  <r>
    <x v="0"/>
    <n v="0"/>
    <n v="0"/>
    <n v="0"/>
    <n v="0"/>
    <n v="0"/>
    <n v="0"/>
    <n v="0"/>
    <n v="0"/>
    <n v="1"/>
    <n v="1"/>
    <n v="0"/>
    <n v="0"/>
    <n v="1"/>
    <n v="1"/>
    <n v="2"/>
    <n v="790"/>
    <s v="ES_R3"/>
    <n v="44"/>
    <n v="0"/>
  </r>
  <r>
    <x v="1"/>
    <n v="0"/>
    <n v="0"/>
    <n v="0"/>
    <n v="1"/>
    <n v="0"/>
    <n v="0"/>
    <n v="0"/>
    <n v="0"/>
    <n v="1"/>
    <n v="1"/>
    <n v="9"/>
    <n v="0"/>
    <n v="10"/>
    <n v="2"/>
    <n v="12"/>
    <n v="791"/>
    <s v="ES_R3"/>
    <n v="44"/>
    <n v="1"/>
  </r>
  <r>
    <x v="0"/>
    <n v="0"/>
    <n v="1"/>
    <n v="0"/>
    <n v="1"/>
    <n v="0"/>
    <n v="0"/>
    <n v="0"/>
    <n v="0"/>
    <n v="1"/>
    <n v="1"/>
    <n v="0"/>
    <n v="0"/>
    <n v="1"/>
    <n v="3"/>
    <n v="4"/>
    <n v="792"/>
    <s v="ES_R3"/>
    <n v="44"/>
    <n v="2"/>
  </r>
  <r>
    <x v="0"/>
    <n v="0"/>
    <n v="0"/>
    <n v="0"/>
    <n v="0"/>
    <n v="90"/>
    <n v="1"/>
    <n v="1"/>
    <n v="2"/>
    <n v="1"/>
    <n v="1"/>
    <n v="0"/>
    <n v="0"/>
    <n v="92"/>
    <n v="4"/>
    <n v="96"/>
    <n v="793"/>
    <s v="ES_R3"/>
    <n v="44"/>
    <n v="94"/>
  </r>
  <r>
    <x v="0"/>
    <n v="0"/>
    <n v="0"/>
    <n v="1"/>
    <n v="1"/>
    <n v="1"/>
    <n v="1"/>
    <n v="1"/>
    <n v="0"/>
    <n v="1"/>
    <n v="1"/>
    <n v="0"/>
    <n v="0"/>
    <n v="4"/>
    <n v="3"/>
    <n v="7"/>
    <n v="794"/>
    <s v="ES_R3"/>
    <n v="44"/>
    <n v="5"/>
  </r>
  <r>
    <x v="0"/>
    <n v="0"/>
    <n v="0"/>
    <n v="0"/>
    <n v="2"/>
    <n v="1"/>
    <n v="1"/>
    <n v="0"/>
    <n v="0"/>
    <n v="1"/>
    <n v="1"/>
    <n v="0"/>
    <n v="0"/>
    <n v="2"/>
    <n v="4"/>
    <n v="6"/>
    <n v="795"/>
    <s v="ES_R3"/>
    <n v="44"/>
    <n v="4"/>
  </r>
  <r>
    <x v="0"/>
    <n v="0"/>
    <n v="0"/>
    <n v="0"/>
    <n v="1"/>
    <n v="0"/>
    <n v="0"/>
    <n v="0"/>
    <n v="0"/>
    <n v="1"/>
    <n v="1"/>
    <n v="0"/>
    <n v="0"/>
    <n v="1"/>
    <n v="2"/>
    <n v="3"/>
    <n v="796"/>
    <s v="ES_R3"/>
    <n v="44"/>
    <n v="1"/>
  </r>
  <r>
    <x v="0"/>
    <n v="0"/>
    <n v="1"/>
    <n v="0"/>
    <n v="1"/>
    <n v="1"/>
    <n v="0"/>
    <n v="0"/>
    <n v="0"/>
    <n v="1"/>
    <n v="1"/>
    <n v="0"/>
    <n v="0"/>
    <n v="2"/>
    <n v="3"/>
    <n v="5"/>
    <n v="797"/>
    <s v="ES_R3"/>
    <n v="44"/>
    <n v="3"/>
  </r>
  <r>
    <x v="0"/>
    <n v="0"/>
    <n v="0"/>
    <n v="0"/>
    <n v="0"/>
    <n v="1"/>
    <n v="1"/>
    <n v="0"/>
    <n v="0"/>
    <n v="1"/>
    <n v="1"/>
    <n v="0"/>
    <n v="0"/>
    <n v="2"/>
    <n v="2"/>
    <n v="4"/>
    <n v="798"/>
    <s v="ES_R3"/>
    <n v="44"/>
    <n v="2"/>
  </r>
  <r>
    <x v="0"/>
    <n v="0"/>
    <n v="0"/>
    <n v="0"/>
    <n v="1"/>
    <n v="0"/>
    <n v="0"/>
    <n v="0"/>
    <n v="0"/>
    <n v="1"/>
    <n v="1"/>
    <n v="0"/>
    <n v="0"/>
    <n v="1"/>
    <n v="2"/>
    <n v="3"/>
    <n v="799"/>
    <s v="ES_R3"/>
    <n v="44"/>
    <n v="1"/>
  </r>
  <r>
    <x v="0"/>
    <n v="1"/>
    <n v="0"/>
    <n v="0"/>
    <n v="1"/>
    <n v="0"/>
    <n v="0"/>
    <n v="0"/>
    <n v="0"/>
    <n v="1"/>
    <n v="1"/>
    <n v="0"/>
    <n v="0"/>
    <n v="2"/>
    <n v="2"/>
    <n v="4"/>
    <n v="800"/>
    <s v="ES_R3"/>
    <n v="44"/>
    <n v="2"/>
  </r>
  <r>
    <x v="0"/>
    <n v="0"/>
    <n v="0"/>
    <n v="0"/>
    <n v="0"/>
    <n v="0"/>
    <n v="1"/>
    <n v="0"/>
    <n v="0"/>
    <n v="0"/>
    <n v="1"/>
    <n v="0"/>
    <n v="0"/>
    <n v="0"/>
    <n v="2"/>
    <n v="2"/>
    <n v="801"/>
    <s v="ES_R3"/>
    <n v="44"/>
    <n v="1"/>
  </r>
  <r>
    <x v="0"/>
    <n v="0"/>
    <n v="1"/>
    <n v="1"/>
    <n v="0"/>
    <n v="0"/>
    <n v="0"/>
    <n v="0"/>
    <n v="0"/>
    <n v="1"/>
    <n v="1"/>
    <n v="0"/>
    <n v="0"/>
    <n v="2"/>
    <n v="2"/>
    <n v="4"/>
    <n v="802"/>
    <s v="ES_R3"/>
    <n v="44"/>
    <n v="2"/>
  </r>
  <r>
    <x v="0"/>
    <n v="0"/>
    <n v="0"/>
    <n v="0"/>
    <n v="1"/>
    <n v="0"/>
    <n v="0"/>
    <n v="0"/>
    <n v="0"/>
    <n v="1"/>
    <n v="1"/>
    <n v="0"/>
    <n v="0"/>
    <n v="1"/>
    <n v="2"/>
    <n v="3"/>
    <n v="803"/>
    <s v="ES_R3"/>
    <n v="44"/>
    <n v="1"/>
  </r>
  <r>
    <x v="0"/>
    <n v="2"/>
    <n v="0"/>
    <n v="1"/>
    <n v="1"/>
    <n v="0"/>
    <n v="2"/>
    <n v="1"/>
    <n v="1"/>
    <n v="1"/>
    <n v="1"/>
    <n v="0"/>
    <n v="0"/>
    <n v="5"/>
    <n v="5"/>
    <n v="10"/>
    <n v="804"/>
    <s v="ES_R3"/>
    <n v="44"/>
    <n v="8"/>
  </r>
  <r>
    <x v="0"/>
    <n v="1"/>
    <n v="0"/>
    <n v="0"/>
    <n v="0"/>
    <n v="1"/>
    <n v="1"/>
    <n v="1"/>
    <n v="0"/>
    <n v="1"/>
    <n v="2"/>
    <n v="0"/>
    <n v="0"/>
    <n v="4"/>
    <n v="3"/>
    <n v="7"/>
    <n v="805"/>
    <s v="ES_R3"/>
    <n v="45"/>
    <n v="4"/>
  </r>
  <r>
    <x v="0"/>
    <n v="1"/>
    <n v="1"/>
    <n v="1"/>
    <n v="0"/>
    <n v="0"/>
    <n v="0"/>
    <n v="0"/>
    <n v="0"/>
    <n v="1"/>
    <n v="2"/>
    <n v="0"/>
    <n v="0"/>
    <n v="3"/>
    <n v="3"/>
    <n v="6"/>
    <n v="806"/>
    <s v="ES_R3"/>
    <n v="45"/>
    <n v="3"/>
  </r>
  <r>
    <x v="0"/>
    <n v="2"/>
    <n v="3"/>
    <n v="1"/>
    <n v="0"/>
    <n v="2"/>
    <n v="2"/>
    <n v="0"/>
    <n v="3"/>
    <n v="1"/>
    <n v="3"/>
    <n v="1"/>
    <n v="0"/>
    <n v="7"/>
    <n v="11"/>
    <n v="18"/>
    <n v="807"/>
    <s v="ES_R3"/>
    <n v="45"/>
    <n v="13"/>
  </r>
  <r>
    <x v="0"/>
    <n v="0"/>
    <n v="1"/>
    <n v="0"/>
    <n v="1"/>
    <n v="0"/>
    <n v="1"/>
    <n v="1"/>
    <n v="0"/>
    <n v="1"/>
    <n v="2"/>
    <n v="0"/>
    <n v="0"/>
    <n v="2"/>
    <n v="5"/>
    <n v="7"/>
    <n v="808"/>
    <s v="ES_R3"/>
    <n v="45"/>
    <n v="4"/>
  </r>
  <r>
    <x v="1"/>
    <n v="0"/>
    <n v="0"/>
    <n v="0"/>
    <n v="1"/>
    <n v="1"/>
    <n v="0"/>
    <n v="0"/>
    <n v="0"/>
    <n v="0"/>
    <n v="1"/>
    <n v="0"/>
    <n v="0"/>
    <n v="1"/>
    <n v="2"/>
    <n v="3"/>
    <n v="809"/>
    <s v="ES_R3"/>
    <n v="45"/>
    <n v="2"/>
  </r>
  <r>
    <x v="0"/>
    <n v="1"/>
    <n v="0"/>
    <n v="0"/>
    <n v="2"/>
    <n v="0"/>
    <n v="2"/>
    <n v="1"/>
    <n v="3"/>
    <n v="1"/>
    <n v="1"/>
    <n v="0"/>
    <n v="0"/>
    <n v="3"/>
    <n v="8"/>
    <n v="11"/>
    <n v="810"/>
    <s v="ES_R3"/>
    <n v="45"/>
    <n v="9"/>
  </r>
  <r>
    <x v="1"/>
    <n v="1"/>
    <n v="0"/>
    <n v="2"/>
    <n v="0"/>
    <n v="0"/>
    <n v="1"/>
    <n v="0"/>
    <n v="0"/>
    <n v="1"/>
    <n v="1"/>
    <n v="0"/>
    <n v="0"/>
    <n v="4"/>
    <n v="2"/>
    <n v="6"/>
    <n v="811"/>
    <s v="ES_R3"/>
    <n v="45"/>
    <n v="4"/>
  </r>
  <r>
    <x v="1"/>
    <n v="0"/>
    <n v="0"/>
    <n v="1"/>
    <n v="0"/>
    <n v="0"/>
    <n v="3"/>
    <n v="0"/>
    <n v="0"/>
    <n v="0"/>
    <n v="1"/>
    <n v="0"/>
    <n v="0"/>
    <n v="1"/>
    <n v="4"/>
    <n v="5"/>
    <n v="812"/>
    <s v="ES_R3"/>
    <n v="45"/>
    <n v="4"/>
  </r>
  <r>
    <x v="1"/>
    <n v="1"/>
    <n v="0"/>
    <n v="0"/>
    <n v="0"/>
    <n v="0"/>
    <n v="2"/>
    <n v="0"/>
    <n v="0"/>
    <n v="0"/>
    <n v="1"/>
    <n v="0"/>
    <n v="0"/>
    <n v="1"/>
    <n v="3"/>
    <n v="4"/>
    <n v="813"/>
    <s v="ES_R3"/>
    <n v="45"/>
    <n v="3"/>
  </r>
  <r>
    <x v="0"/>
    <n v="0"/>
    <n v="0"/>
    <n v="0"/>
    <n v="1"/>
    <n v="0"/>
    <n v="1"/>
    <n v="1"/>
    <n v="0"/>
    <n v="0"/>
    <n v="0"/>
    <n v="0"/>
    <n v="1"/>
    <n v="1"/>
    <n v="3"/>
    <n v="4"/>
    <n v="814"/>
    <s v="ES_R3"/>
    <n v="45"/>
    <n v="3"/>
  </r>
  <r>
    <x v="0"/>
    <n v="0"/>
    <n v="0"/>
    <n v="0"/>
    <n v="1"/>
    <n v="0"/>
    <n v="3"/>
    <n v="0"/>
    <n v="0"/>
    <n v="0"/>
    <n v="0"/>
    <n v="0"/>
    <n v="1"/>
    <n v="0"/>
    <n v="5"/>
    <n v="5"/>
    <n v="815"/>
    <s v="ES_R3"/>
    <n v="45"/>
    <n v="4"/>
  </r>
  <r>
    <x v="0"/>
    <n v="0"/>
    <n v="1"/>
    <n v="0"/>
    <n v="1"/>
    <n v="0"/>
    <n v="2"/>
    <n v="2"/>
    <n v="0"/>
    <n v="1"/>
    <n v="1"/>
    <n v="0"/>
    <n v="0"/>
    <n v="3"/>
    <n v="5"/>
    <n v="8"/>
    <n v="816"/>
    <s v="ES_R3"/>
    <n v="45"/>
    <n v="6"/>
  </r>
  <r>
    <x v="0"/>
    <n v="1"/>
    <n v="0"/>
    <n v="1"/>
    <n v="1"/>
    <n v="1"/>
    <n v="1"/>
    <n v="0"/>
    <n v="0"/>
    <n v="1"/>
    <n v="1"/>
    <n v="0"/>
    <n v="0"/>
    <n v="4"/>
    <n v="3"/>
    <n v="7"/>
    <n v="817"/>
    <s v="ES_R3"/>
    <n v="45"/>
    <n v="5"/>
  </r>
  <r>
    <x v="0"/>
    <n v="0"/>
    <n v="1"/>
    <n v="1"/>
    <n v="0"/>
    <n v="1"/>
    <n v="0"/>
    <n v="0"/>
    <n v="0"/>
    <n v="0"/>
    <n v="1"/>
    <n v="0"/>
    <n v="0"/>
    <n v="2"/>
    <n v="2"/>
    <n v="4"/>
    <n v="818"/>
    <s v="ES_R3"/>
    <n v="45"/>
    <n v="3"/>
  </r>
  <r>
    <x v="0"/>
    <n v="0"/>
    <n v="0"/>
    <n v="0"/>
    <n v="0"/>
    <n v="1"/>
    <n v="0"/>
    <n v="2"/>
    <n v="1"/>
    <n v="0"/>
    <n v="0"/>
    <n v="0"/>
    <n v="1"/>
    <n v="3"/>
    <n v="2"/>
    <n v="5"/>
    <n v="819"/>
    <s v="ES_R3"/>
    <n v="45"/>
    <n v="4"/>
  </r>
  <r>
    <x v="0"/>
    <n v="0"/>
    <n v="0"/>
    <n v="1"/>
    <n v="1"/>
    <n v="2"/>
    <n v="0"/>
    <n v="0"/>
    <n v="0"/>
    <n v="0"/>
    <n v="1"/>
    <n v="1"/>
    <n v="0"/>
    <n v="4"/>
    <n v="2"/>
    <n v="6"/>
    <n v="820"/>
    <s v="ES_R3"/>
    <n v="45"/>
    <n v="4"/>
  </r>
  <r>
    <x v="0"/>
    <n v="0"/>
    <n v="1"/>
    <n v="1"/>
    <n v="0"/>
    <n v="1"/>
    <n v="2"/>
    <n v="0"/>
    <n v="1"/>
    <n v="0"/>
    <n v="1"/>
    <n v="1"/>
    <n v="0"/>
    <n v="3"/>
    <n v="5"/>
    <n v="8"/>
    <n v="821"/>
    <s v="ES_R3"/>
    <n v="45"/>
    <n v="6"/>
  </r>
  <r>
    <x v="0"/>
    <n v="1"/>
    <n v="1"/>
    <n v="0"/>
    <n v="1"/>
    <n v="1"/>
    <n v="1"/>
    <n v="0"/>
    <n v="1"/>
    <n v="0"/>
    <n v="1"/>
    <n v="1"/>
    <n v="0"/>
    <n v="3"/>
    <n v="5"/>
    <n v="8"/>
    <n v="822"/>
    <s v="ES_R3"/>
    <n v="45"/>
    <n v="6"/>
  </r>
  <r>
    <x v="0"/>
    <n v="1"/>
    <n v="0"/>
    <n v="0"/>
    <n v="2"/>
    <n v="3"/>
    <n v="0"/>
    <n v="2"/>
    <n v="0"/>
    <n v="0"/>
    <n v="1"/>
    <n v="1"/>
    <n v="0"/>
    <n v="7"/>
    <n v="3"/>
    <n v="10"/>
    <n v="823"/>
    <s v="ES_R3"/>
    <n v="45"/>
    <n v="8"/>
  </r>
  <r>
    <x v="0"/>
    <n v="0"/>
    <n v="1"/>
    <n v="0"/>
    <n v="1"/>
    <n v="1"/>
    <n v="1"/>
    <n v="0"/>
    <n v="0"/>
    <n v="1"/>
    <n v="1"/>
    <n v="0"/>
    <n v="0"/>
    <n v="2"/>
    <n v="4"/>
    <n v="6"/>
    <n v="824"/>
    <s v="ES_R3"/>
    <n v="45"/>
    <n v="4"/>
  </r>
  <r>
    <x v="0"/>
    <n v="0"/>
    <n v="0"/>
    <n v="2"/>
    <n v="1"/>
    <n v="2"/>
    <n v="3"/>
    <n v="1"/>
    <n v="1"/>
    <n v="2"/>
    <n v="2"/>
    <n v="1"/>
    <n v="0"/>
    <n v="8"/>
    <n v="7"/>
    <n v="15"/>
    <n v="825"/>
    <s v="ES_R3"/>
    <n v="46"/>
    <n v="10"/>
  </r>
  <r>
    <x v="0"/>
    <n v="0"/>
    <n v="0"/>
    <n v="1"/>
    <n v="0"/>
    <n v="0"/>
    <n v="0"/>
    <n v="0"/>
    <n v="0"/>
    <n v="0"/>
    <n v="1"/>
    <n v="0"/>
    <n v="0"/>
    <n v="1"/>
    <n v="1"/>
    <n v="2"/>
    <n v="826"/>
    <s v="ES_R3"/>
    <n v="46"/>
    <n v="1"/>
  </r>
  <r>
    <x v="0"/>
    <n v="0"/>
    <n v="0"/>
    <n v="0"/>
    <n v="0"/>
    <n v="0"/>
    <n v="3"/>
    <n v="0"/>
    <n v="2"/>
    <n v="0"/>
    <n v="0"/>
    <n v="0"/>
    <n v="1"/>
    <n v="0"/>
    <n v="6"/>
    <n v="6"/>
    <n v="827"/>
    <s v="ES_R3"/>
    <n v="46"/>
    <n v="5"/>
  </r>
  <r>
    <x v="0"/>
    <n v="0"/>
    <n v="0"/>
    <n v="2"/>
    <n v="0"/>
    <n v="1"/>
    <n v="0"/>
    <n v="0"/>
    <n v="3"/>
    <n v="1"/>
    <n v="2"/>
    <n v="0"/>
    <n v="1"/>
    <n v="4"/>
    <n v="6"/>
    <n v="10"/>
    <n v="828"/>
    <s v="ES_R3"/>
    <n v="46"/>
    <n v="6"/>
  </r>
  <r>
    <x v="0"/>
    <n v="1"/>
    <n v="0"/>
    <n v="0"/>
    <n v="2"/>
    <n v="1"/>
    <n v="0"/>
    <n v="0"/>
    <n v="1"/>
    <n v="1"/>
    <n v="1"/>
    <n v="0"/>
    <n v="0"/>
    <n v="3"/>
    <n v="4"/>
    <n v="7"/>
    <n v="829"/>
    <s v="ES_R3"/>
    <n v="46"/>
    <n v="5"/>
  </r>
  <r>
    <x v="0"/>
    <n v="0"/>
    <n v="0"/>
    <n v="1"/>
    <n v="0"/>
    <n v="2"/>
    <n v="0"/>
    <n v="0"/>
    <n v="3"/>
    <n v="1"/>
    <n v="0"/>
    <n v="0"/>
    <n v="1"/>
    <n v="4"/>
    <n v="4"/>
    <n v="8"/>
    <n v="830"/>
    <s v="ES_R3"/>
    <n v="46"/>
    <n v="6"/>
  </r>
  <r>
    <x v="0"/>
    <n v="0"/>
    <n v="1"/>
    <n v="1"/>
    <n v="1"/>
    <n v="0"/>
    <n v="0"/>
    <n v="0"/>
    <n v="0"/>
    <n v="0"/>
    <n v="1"/>
    <n v="1"/>
    <n v="0"/>
    <n v="2"/>
    <n v="3"/>
    <n v="5"/>
    <n v="831"/>
    <s v="ES_R3"/>
    <n v="46"/>
    <n v="3"/>
  </r>
  <r>
    <x v="0"/>
    <n v="0"/>
    <n v="0"/>
    <n v="1"/>
    <n v="0"/>
    <n v="0"/>
    <n v="2"/>
    <n v="0"/>
    <n v="0"/>
    <n v="1"/>
    <n v="1"/>
    <n v="0"/>
    <n v="0"/>
    <n v="2"/>
    <n v="3"/>
    <n v="5"/>
    <n v="832"/>
    <s v="ES_R3"/>
    <n v="46"/>
    <n v="3"/>
  </r>
  <r>
    <x v="0"/>
    <n v="0"/>
    <n v="0"/>
    <n v="0"/>
    <n v="0"/>
    <n v="0"/>
    <n v="2"/>
    <n v="0"/>
    <n v="3"/>
    <n v="0"/>
    <n v="0"/>
    <n v="0"/>
    <n v="1"/>
    <n v="0"/>
    <n v="6"/>
    <n v="6"/>
    <n v="833"/>
    <s v="ES_R3"/>
    <n v="46"/>
    <n v="5"/>
  </r>
  <r>
    <x v="0"/>
    <n v="1"/>
    <n v="1"/>
    <n v="0"/>
    <n v="1"/>
    <n v="0"/>
    <n v="0"/>
    <n v="0"/>
    <n v="0"/>
    <n v="1"/>
    <n v="1"/>
    <n v="0"/>
    <n v="0"/>
    <n v="2"/>
    <n v="3"/>
    <n v="5"/>
    <n v="834"/>
    <s v="ES_R3"/>
    <n v="46"/>
    <n v="3"/>
  </r>
  <r>
    <x v="0"/>
    <n v="0"/>
    <n v="0"/>
    <n v="2"/>
    <n v="1"/>
    <n v="0"/>
    <n v="0"/>
    <n v="0"/>
    <n v="0"/>
    <n v="1"/>
    <n v="0"/>
    <n v="0"/>
    <n v="0"/>
    <n v="3"/>
    <n v="1"/>
    <n v="4"/>
    <n v="835"/>
    <s v="ES_R3"/>
    <n v="46"/>
    <n v="3"/>
  </r>
  <r>
    <x v="0"/>
    <n v="1"/>
    <n v="0"/>
    <n v="0"/>
    <n v="0"/>
    <n v="0"/>
    <n v="0"/>
    <n v="0"/>
    <n v="1"/>
    <n v="1"/>
    <n v="0"/>
    <n v="0"/>
    <n v="0"/>
    <n v="2"/>
    <n v="1"/>
    <n v="3"/>
    <n v="836"/>
    <s v="ES_R3"/>
    <n v="46"/>
    <n v="2"/>
  </r>
  <r>
    <x v="0"/>
    <n v="0"/>
    <n v="1"/>
    <n v="1"/>
    <n v="1"/>
    <n v="2"/>
    <n v="3"/>
    <n v="0"/>
    <n v="1"/>
    <n v="2"/>
    <n v="3"/>
    <n v="1"/>
    <n v="0"/>
    <n v="6"/>
    <n v="9"/>
    <n v="15"/>
    <n v="837"/>
    <s v="ES_R3"/>
    <n v="46"/>
    <n v="9"/>
  </r>
  <r>
    <x v="0"/>
    <n v="0"/>
    <n v="1"/>
    <n v="0"/>
    <n v="0"/>
    <n v="0"/>
    <n v="1"/>
    <n v="1"/>
    <n v="2"/>
    <n v="1"/>
    <n v="1"/>
    <n v="0"/>
    <n v="0"/>
    <n v="2"/>
    <n v="5"/>
    <n v="7"/>
    <n v="838"/>
    <s v="ES_R3"/>
    <n v="46"/>
    <n v="5"/>
  </r>
  <r>
    <x v="0"/>
    <n v="0"/>
    <n v="0"/>
    <n v="0"/>
    <n v="0"/>
    <n v="0"/>
    <n v="1"/>
    <n v="1"/>
    <n v="0"/>
    <n v="0"/>
    <n v="1"/>
    <n v="0"/>
    <n v="0"/>
    <n v="1"/>
    <n v="2"/>
    <n v="3"/>
    <n v="839"/>
    <s v="ES_R3"/>
    <n v="46"/>
    <n v="2"/>
  </r>
  <r>
    <x v="0"/>
    <n v="1"/>
    <n v="1"/>
    <n v="0"/>
    <n v="0"/>
    <n v="2"/>
    <n v="0"/>
    <n v="0"/>
    <n v="0"/>
    <n v="1"/>
    <n v="1"/>
    <n v="0"/>
    <n v="0"/>
    <n v="4"/>
    <n v="2"/>
    <n v="6"/>
    <n v="840"/>
    <s v="ES_R3"/>
    <n v="46"/>
    <n v="4"/>
  </r>
  <r>
    <x v="0"/>
    <n v="0"/>
    <n v="0"/>
    <n v="1"/>
    <n v="1"/>
    <n v="1"/>
    <n v="1"/>
    <n v="0"/>
    <n v="0"/>
    <n v="1"/>
    <n v="2"/>
    <n v="0"/>
    <n v="0"/>
    <n v="3"/>
    <n v="4"/>
    <n v="7"/>
    <n v="841"/>
    <s v="ES_R3"/>
    <n v="46"/>
    <n v="4"/>
  </r>
  <r>
    <x v="0"/>
    <n v="1"/>
    <n v="0"/>
    <n v="0"/>
    <n v="0"/>
    <n v="3"/>
    <n v="2"/>
    <n v="0"/>
    <n v="2"/>
    <n v="1"/>
    <n v="1"/>
    <n v="0"/>
    <n v="0"/>
    <n v="5"/>
    <n v="5"/>
    <n v="10"/>
    <n v="842"/>
    <s v="ES_R3"/>
    <n v="46"/>
    <n v="8"/>
  </r>
  <r>
    <x v="0"/>
    <n v="0"/>
    <n v="1"/>
    <n v="2"/>
    <n v="0"/>
    <n v="1"/>
    <n v="0"/>
    <n v="0"/>
    <n v="2"/>
    <n v="1"/>
    <n v="2"/>
    <n v="0"/>
    <n v="0"/>
    <n v="4"/>
    <n v="5"/>
    <n v="9"/>
    <n v="843"/>
    <s v="ES_R3"/>
    <n v="46"/>
    <n v="6"/>
  </r>
  <r>
    <x v="0"/>
    <n v="0"/>
    <n v="0"/>
    <n v="0"/>
    <n v="0"/>
    <n v="0"/>
    <n v="0"/>
    <n v="0"/>
    <n v="3"/>
    <n v="0"/>
    <n v="0"/>
    <n v="0"/>
    <n v="1"/>
    <n v="0"/>
    <n v="4"/>
    <n v="4"/>
    <n v="844"/>
    <s v="ES_R3"/>
    <n v="46"/>
    <n v="3"/>
  </r>
  <r>
    <x v="0"/>
    <n v="0"/>
    <n v="0"/>
    <n v="1"/>
    <n v="1"/>
    <n v="0"/>
    <n v="2"/>
    <n v="0"/>
    <n v="0"/>
    <n v="1"/>
    <n v="1"/>
    <n v="0"/>
    <n v="0"/>
    <n v="2"/>
    <n v="4"/>
    <n v="6"/>
    <n v="845"/>
    <s v="ES_R3"/>
    <n v="47"/>
    <n v="4"/>
  </r>
  <r>
    <x v="0"/>
    <n v="1"/>
    <n v="0"/>
    <n v="0"/>
    <n v="2"/>
    <n v="1"/>
    <n v="0"/>
    <n v="0"/>
    <n v="0"/>
    <n v="1"/>
    <n v="1"/>
    <n v="0"/>
    <n v="0"/>
    <n v="3"/>
    <n v="3"/>
    <n v="6"/>
    <n v="846"/>
    <s v="ES_R3"/>
    <n v="47"/>
    <n v="4"/>
  </r>
  <r>
    <x v="0"/>
    <n v="0"/>
    <n v="0"/>
    <n v="2"/>
    <n v="0"/>
    <n v="0"/>
    <n v="2"/>
    <n v="0"/>
    <n v="0"/>
    <n v="1"/>
    <n v="1"/>
    <n v="0"/>
    <n v="0"/>
    <n v="3"/>
    <n v="3"/>
    <n v="6"/>
    <n v="847"/>
    <s v="ES_R3"/>
    <n v="47"/>
    <n v="4"/>
  </r>
  <r>
    <x v="0"/>
    <n v="0"/>
    <n v="0"/>
    <n v="0"/>
    <n v="1"/>
    <n v="1"/>
    <n v="0"/>
    <n v="1"/>
    <n v="1"/>
    <n v="1"/>
    <n v="1"/>
    <n v="0"/>
    <n v="0"/>
    <n v="3"/>
    <n v="3"/>
    <n v="6"/>
    <n v="848"/>
    <s v="ES_R3"/>
    <n v="47"/>
    <n v="4"/>
  </r>
  <r>
    <x v="0"/>
    <n v="0"/>
    <n v="0"/>
    <n v="0"/>
    <n v="1"/>
    <n v="1"/>
    <n v="1"/>
    <n v="0"/>
    <n v="0"/>
    <n v="1"/>
    <n v="1"/>
    <n v="0"/>
    <n v="0"/>
    <n v="2"/>
    <n v="3"/>
    <n v="5"/>
    <n v="849"/>
    <s v="ES_R3"/>
    <n v="47"/>
    <n v="3"/>
  </r>
  <r>
    <x v="0"/>
    <n v="0"/>
    <n v="0"/>
    <n v="1"/>
    <n v="0"/>
    <n v="1"/>
    <n v="1"/>
    <n v="1"/>
    <n v="0"/>
    <n v="1"/>
    <n v="1"/>
    <n v="0"/>
    <n v="0"/>
    <n v="4"/>
    <n v="2"/>
    <n v="6"/>
    <n v="850"/>
    <s v="ES_R3"/>
    <n v="47"/>
    <n v="4"/>
  </r>
  <r>
    <x v="0"/>
    <n v="0"/>
    <n v="0"/>
    <n v="0"/>
    <n v="0"/>
    <n v="2"/>
    <n v="1"/>
    <n v="0"/>
    <n v="1"/>
    <n v="1"/>
    <n v="1"/>
    <n v="0"/>
    <n v="0"/>
    <n v="3"/>
    <n v="3"/>
    <n v="6"/>
    <n v="851"/>
    <s v="ES_R3"/>
    <n v="47"/>
    <n v="4"/>
  </r>
  <r>
    <x v="0"/>
    <n v="0"/>
    <n v="0"/>
    <n v="0"/>
    <n v="0"/>
    <n v="1"/>
    <n v="2"/>
    <n v="0"/>
    <n v="0"/>
    <n v="1"/>
    <n v="1"/>
    <n v="0"/>
    <n v="0"/>
    <n v="2"/>
    <n v="3"/>
    <n v="5"/>
    <n v="852"/>
    <s v="ES_R3"/>
    <n v="47"/>
    <n v="3"/>
  </r>
  <r>
    <x v="0"/>
    <n v="0"/>
    <n v="0"/>
    <n v="0"/>
    <n v="0"/>
    <n v="1"/>
    <n v="1"/>
    <n v="2"/>
    <n v="0"/>
    <n v="0"/>
    <n v="1"/>
    <n v="1"/>
    <n v="0"/>
    <n v="4"/>
    <n v="2"/>
    <n v="6"/>
    <n v="853"/>
    <s v="ES_R3"/>
    <n v="47"/>
    <n v="4"/>
  </r>
  <r>
    <x v="0"/>
    <n v="0"/>
    <n v="0"/>
    <n v="0"/>
    <n v="0"/>
    <n v="1"/>
    <n v="1"/>
    <n v="0"/>
    <n v="2"/>
    <n v="1"/>
    <n v="1"/>
    <n v="0"/>
    <n v="0"/>
    <n v="2"/>
    <n v="4"/>
    <n v="6"/>
    <n v="854"/>
    <s v="ES_R3"/>
    <n v="47"/>
    <n v="4"/>
  </r>
  <r>
    <x v="0"/>
    <n v="0"/>
    <n v="1"/>
    <n v="0"/>
    <n v="1"/>
    <n v="2"/>
    <n v="0"/>
    <n v="0"/>
    <n v="0"/>
    <n v="1"/>
    <n v="1"/>
    <n v="0"/>
    <n v="0"/>
    <n v="3"/>
    <n v="3"/>
    <n v="6"/>
    <n v="855"/>
    <s v="ES_R3"/>
    <n v="47"/>
    <n v="4"/>
  </r>
  <r>
    <x v="0"/>
    <n v="0"/>
    <n v="0"/>
    <n v="0"/>
    <n v="1"/>
    <n v="1"/>
    <n v="1"/>
    <n v="0"/>
    <n v="1"/>
    <n v="1"/>
    <n v="1"/>
    <n v="0"/>
    <n v="0"/>
    <n v="2"/>
    <n v="4"/>
    <n v="6"/>
    <n v="856"/>
    <s v="ES_R3"/>
    <n v="47"/>
    <n v="4"/>
  </r>
  <r>
    <x v="0"/>
    <n v="0"/>
    <n v="0"/>
    <n v="1"/>
    <n v="0"/>
    <n v="1"/>
    <n v="1"/>
    <n v="0"/>
    <n v="0"/>
    <n v="1"/>
    <n v="1"/>
    <n v="0"/>
    <n v="1"/>
    <n v="3"/>
    <n v="3"/>
    <n v="6"/>
    <n v="857"/>
    <s v="ES_R3"/>
    <n v="47"/>
    <n v="3"/>
  </r>
  <r>
    <x v="0"/>
    <n v="1"/>
    <n v="0"/>
    <n v="0"/>
    <n v="1"/>
    <n v="1"/>
    <n v="0"/>
    <n v="0"/>
    <n v="0"/>
    <n v="1"/>
    <n v="1"/>
    <n v="0"/>
    <n v="0"/>
    <n v="3"/>
    <n v="2"/>
    <n v="5"/>
    <n v="858"/>
    <s v="ES_R3"/>
    <n v="47"/>
    <n v="3"/>
  </r>
  <r>
    <x v="0"/>
    <n v="1"/>
    <n v="0"/>
    <n v="0"/>
    <n v="0"/>
    <n v="2"/>
    <n v="1"/>
    <n v="0"/>
    <n v="1"/>
    <n v="0"/>
    <n v="1"/>
    <n v="1"/>
    <n v="0"/>
    <n v="4"/>
    <n v="3"/>
    <n v="7"/>
    <n v="859"/>
    <s v="ES_R3"/>
    <n v="47"/>
    <n v="5"/>
  </r>
  <r>
    <x v="1"/>
    <n v="0"/>
    <n v="0"/>
    <n v="0"/>
    <n v="1"/>
    <n v="0"/>
    <n v="2"/>
    <n v="1"/>
    <n v="0"/>
    <n v="1"/>
    <n v="1"/>
    <n v="0"/>
    <n v="0"/>
    <n v="2"/>
    <n v="4"/>
    <n v="6"/>
    <n v="860"/>
    <s v="ES_R3"/>
    <n v="47"/>
    <n v="4"/>
  </r>
  <r>
    <x v="1"/>
    <n v="1"/>
    <n v="0"/>
    <n v="1"/>
    <n v="0"/>
    <n v="0"/>
    <n v="2"/>
    <n v="1"/>
    <n v="0"/>
    <n v="1"/>
    <n v="1"/>
    <n v="0"/>
    <n v="0"/>
    <n v="4"/>
    <n v="3"/>
    <n v="7"/>
    <n v="861"/>
    <s v="ES_R3"/>
    <n v="47"/>
    <n v="5"/>
  </r>
  <r>
    <x v="1"/>
    <n v="1"/>
    <n v="0"/>
    <n v="1"/>
    <n v="0"/>
    <n v="0"/>
    <n v="2"/>
    <n v="0"/>
    <n v="1"/>
    <n v="1"/>
    <n v="1"/>
    <n v="0"/>
    <n v="0"/>
    <n v="3"/>
    <n v="4"/>
    <n v="7"/>
    <n v="862"/>
    <s v="ES_R3"/>
    <n v="47"/>
    <n v="5"/>
  </r>
  <r>
    <x v="1"/>
    <n v="0"/>
    <n v="0"/>
    <n v="0"/>
    <n v="0"/>
    <n v="1"/>
    <n v="2"/>
    <n v="1"/>
    <n v="0"/>
    <n v="1"/>
    <n v="1"/>
    <n v="0"/>
    <n v="0"/>
    <n v="3"/>
    <n v="3"/>
    <n v="6"/>
    <n v="863"/>
    <s v="ES_R3"/>
    <n v="47"/>
    <n v="4"/>
  </r>
  <r>
    <x v="1"/>
    <n v="0"/>
    <n v="0"/>
    <n v="1"/>
    <n v="0"/>
    <n v="1"/>
    <n v="1"/>
    <n v="1"/>
    <n v="1"/>
    <n v="1"/>
    <n v="1"/>
    <n v="0"/>
    <n v="0"/>
    <n v="4"/>
    <n v="3"/>
    <n v="7"/>
    <n v="864"/>
    <s v="ES_R3"/>
    <n v="47"/>
    <n v="5"/>
  </r>
  <r>
    <x v="1"/>
    <n v="0"/>
    <n v="1"/>
    <n v="2"/>
    <n v="0"/>
    <n v="1"/>
    <n v="1"/>
    <n v="2"/>
    <n v="1"/>
    <n v="1"/>
    <n v="1"/>
    <n v="0"/>
    <n v="0"/>
    <n v="6"/>
    <n v="4"/>
    <n v="10"/>
    <n v="865"/>
    <s v="ES_R3"/>
    <n v="48"/>
    <n v="8"/>
  </r>
  <r>
    <x v="1"/>
    <n v="0"/>
    <n v="0"/>
    <n v="0"/>
    <n v="1"/>
    <n v="1"/>
    <n v="2"/>
    <n v="1"/>
    <n v="0"/>
    <n v="1"/>
    <n v="1"/>
    <n v="1"/>
    <n v="0"/>
    <n v="4"/>
    <n v="4"/>
    <n v="8"/>
    <n v="866"/>
    <s v="ES_R3"/>
    <n v="48"/>
    <n v="5"/>
  </r>
  <r>
    <x v="1"/>
    <n v="0"/>
    <n v="1"/>
    <n v="1"/>
    <n v="0"/>
    <n v="0"/>
    <n v="0"/>
    <n v="0"/>
    <n v="0"/>
    <n v="1"/>
    <n v="1"/>
    <n v="0"/>
    <n v="0"/>
    <n v="2"/>
    <n v="2"/>
    <n v="4"/>
    <n v="867"/>
    <s v="ES_R3"/>
    <n v="48"/>
    <n v="2"/>
  </r>
  <r>
    <x v="1"/>
    <n v="0"/>
    <n v="1"/>
    <n v="1"/>
    <n v="0"/>
    <n v="2"/>
    <n v="0"/>
    <n v="1"/>
    <n v="1"/>
    <n v="1"/>
    <n v="1"/>
    <n v="0"/>
    <n v="0"/>
    <n v="5"/>
    <n v="3"/>
    <n v="8"/>
    <n v="868"/>
    <s v="ES_R3"/>
    <n v="48"/>
    <n v="6"/>
  </r>
  <r>
    <x v="1"/>
    <n v="1"/>
    <n v="0"/>
    <n v="0"/>
    <n v="1"/>
    <n v="0"/>
    <n v="1"/>
    <n v="0"/>
    <n v="0"/>
    <n v="1"/>
    <n v="1"/>
    <n v="0"/>
    <n v="0"/>
    <n v="2"/>
    <n v="3"/>
    <n v="5"/>
    <n v="869"/>
    <s v="ES_R3"/>
    <n v="48"/>
    <n v="3"/>
  </r>
  <r>
    <x v="1"/>
    <n v="1"/>
    <n v="0"/>
    <n v="1"/>
    <n v="1"/>
    <n v="0"/>
    <n v="2"/>
    <n v="0"/>
    <n v="0"/>
    <n v="1"/>
    <n v="1"/>
    <n v="0"/>
    <n v="0"/>
    <n v="3"/>
    <n v="4"/>
    <n v="7"/>
    <n v="870"/>
    <s v="ES_R3"/>
    <n v="48"/>
    <n v="5"/>
  </r>
  <r>
    <x v="1"/>
    <n v="0"/>
    <n v="0"/>
    <n v="1"/>
    <n v="1"/>
    <n v="0"/>
    <n v="2"/>
    <n v="1"/>
    <n v="1"/>
    <n v="0"/>
    <n v="1"/>
    <n v="1"/>
    <n v="0"/>
    <n v="3"/>
    <n v="5"/>
    <n v="8"/>
    <n v="871"/>
    <s v="ES_R3"/>
    <n v="48"/>
    <n v="6"/>
  </r>
  <r>
    <x v="1"/>
    <n v="1"/>
    <n v="0"/>
    <n v="1"/>
    <n v="1"/>
    <n v="2"/>
    <n v="2"/>
    <n v="0"/>
    <n v="0"/>
    <n v="0"/>
    <n v="1"/>
    <n v="1"/>
    <n v="0"/>
    <n v="5"/>
    <n v="4"/>
    <n v="9"/>
    <n v="872"/>
    <s v="ES_R3"/>
    <n v="48"/>
    <n v="7"/>
  </r>
  <r>
    <x v="1"/>
    <n v="0"/>
    <n v="0"/>
    <n v="2"/>
    <n v="0"/>
    <n v="0"/>
    <n v="2"/>
    <n v="0"/>
    <n v="0"/>
    <n v="1"/>
    <n v="1"/>
    <n v="0"/>
    <n v="0"/>
    <n v="3"/>
    <n v="3"/>
    <n v="6"/>
    <n v="873"/>
    <s v="ES_R3"/>
    <n v="48"/>
    <n v="4"/>
  </r>
  <r>
    <x v="1"/>
    <n v="1"/>
    <n v="0"/>
    <n v="1"/>
    <n v="0"/>
    <n v="1"/>
    <n v="1"/>
    <n v="0"/>
    <n v="2"/>
    <n v="1"/>
    <n v="1"/>
    <n v="0"/>
    <n v="0"/>
    <n v="4"/>
    <n v="4"/>
    <n v="8"/>
    <n v="874"/>
    <s v="ES_R3"/>
    <n v="48"/>
    <n v="6"/>
  </r>
  <r>
    <x v="1"/>
    <n v="0"/>
    <n v="1"/>
    <n v="1"/>
    <n v="0"/>
    <n v="2"/>
    <n v="1"/>
    <n v="0"/>
    <n v="1"/>
    <n v="1"/>
    <n v="1"/>
    <n v="0"/>
    <n v="0"/>
    <n v="4"/>
    <n v="4"/>
    <n v="8"/>
    <n v="875"/>
    <s v="ES_R3"/>
    <n v="48"/>
    <n v="6"/>
  </r>
  <r>
    <x v="1"/>
    <n v="0"/>
    <n v="1"/>
    <n v="1"/>
    <n v="0"/>
    <n v="0"/>
    <n v="1"/>
    <n v="0"/>
    <n v="0"/>
    <n v="1"/>
    <n v="1"/>
    <n v="0"/>
    <n v="0"/>
    <n v="2"/>
    <n v="3"/>
    <n v="5"/>
    <n v="876"/>
    <s v="ES_R3"/>
    <n v="48"/>
    <n v="3"/>
  </r>
  <r>
    <x v="1"/>
    <n v="0"/>
    <n v="0"/>
    <n v="1"/>
    <n v="0"/>
    <n v="0"/>
    <n v="1"/>
    <n v="1"/>
    <n v="0"/>
    <n v="1"/>
    <n v="1"/>
    <n v="0"/>
    <n v="0"/>
    <n v="3"/>
    <n v="2"/>
    <n v="5"/>
    <n v="877"/>
    <s v="ES_R3"/>
    <n v="48"/>
    <n v="3"/>
  </r>
  <r>
    <x v="1"/>
    <n v="0"/>
    <n v="1"/>
    <n v="0"/>
    <n v="1"/>
    <n v="2"/>
    <n v="1"/>
    <n v="2"/>
    <n v="1"/>
    <n v="1"/>
    <n v="1"/>
    <n v="0"/>
    <n v="0"/>
    <n v="5"/>
    <n v="5"/>
    <n v="10"/>
    <n v="878"/>
    <s v="ES_R3"/>
    <n v="48"/>
    <n v="8"/>
  </r>
  <r>
    <x v="1"/>
    <n v="1"/>
    <n v="0"/>
    <n v="0"/>
    <n v="1"/>
    <n v="1"/>
    <n v="2"/>
    <n v="2"/>
    <n v="0"/>
    <n v="1"/>
    <n v="1"/>
    <n v="0"/>
    <n v="0"/>
    <n v="5"/>
    <n v="4"/>
    <n v="9"/>
    <n v="879"/>
    <s v="ES_R3"/>
    <n v="48"/>
    <n v="7"/>
  </r>
  <r>
    <x v="0"/>
    <n v="1"/>
    <n v="0"/>
    <n v="0"/>
    <n v="1"/>
    <n v="1"/>
    <n v="2"/>
    <n v="0"/>
    <n v="1"/>
    <n v="1"/>
    <n v="1"/>
    <n v="0"/>
    <n v="0"/>
    <n v="3"/>
    <n v="5"/>
    <n v="8"/>
    <n v="880"/>
    <s v="ES_R3"/>
    <n v="48"/>
    <n v="6"/>
  </r>
  <r>
    <x v="0"/>
    <n v="1"/>
    <n v="0"/>
    <n v="0"/>
    <n v="1"/>
    <n v="1"/>
    <n v="1"/>
    <n v="1"/>
    <n v="1"/>
    <n v="1"/>
    <n v="1"/>
    <n v="0"/>
    <n v="0"/>
    <n v="4"/>
    <n v="4"/>
    <n v="8"/>
    <n v="881"/>
    <s v="ES_R3"/>
    <n v="48"/>
    <n v="6"/>
  </r>
  <r>
    <x v="0"/>
    <n v="1"/>
    <n v="0"/>
    <n v="0"/>
    <n v="1"/>
    <n v="1"/>
    <n v="1"/>
    <n v="0"/>
    <n v="1"/>
    <n v="1"/>
    <n v="1"/>
    <n v="0"/>
    <n v="0"/>
    <n v="3"/>
    <n v="4"/>
    <n v="7"/>
    <n v="882"/>
    <s v="ES_R3"/>
    <n v="48"/>
    <n v="5"/>
  </r>
  <r>
    <x v="0"/>
    <n v="0"/>
    <n v="1"/>
    <n v="0"/>
    <n v="1"/>
    <n v="1"/>
    <n v="2"/>
    <n v="1"/>
    <n v="1"/>
    <n v="1"/>
    <n v="1"/>
    <n v="0"/>
    <n v="0"/>
    <n v="3"/>
    <n v="6"/>
    <n v="9"/>
    <n v="883"/>
    <s v="ES_R3"/>
    <n v="48"/>
    <n v="7"/>
  </r>
  <r>
    <x v="0"/>
    <n v="0"/>
    <n v="0"/>
    <n v="1"/>
    <n v="1"/>
    <n v="0"/>
    <n v="1"/>
    <n v="1"/>
    <n v="1"/>
    <n v="1"/>
    <n v="1"/>
    <n v="0"/>
    <n v="0"/>
    <n v="3"/>
    <n v="4"/>
    <n v="7"/>
    <n v="884"/>
    <s v="ES_R3"/>
    <n v="48"/>
    <n v="5"/>
  </r>
  <r>
    <x v="0"/>
    <n v="0"/>
    <n v="1"/>
    <n v="0"/>
    <n v="0"/>
    <n v="0"/>
    <n v="0"/>
    <n v="0"/>
    <n v="0"/>
    <n v="1"/>
    <n v="1"/>
    <n v="0"/>
    <n v="1"/>
    <n v="1"/>
    <n v="3"/>
    <n v="4"/>
    <n v="885"/>
    <s v="ES_R3"/>
    <n v="49"/>
    <n v="1"/>
  </r>
  <r>
    <x v="0"/>
    <n v="1"/>
    <n v="0"/>
    <n v="0"/>
    <n v="1"/>
    <n v="0"/>
    <n v="1"/>
    <n v="0"/>
    <n v="1"/>
    <n v="1"/>
    <n v="1"/>
    <n v="1"/>
    <n v="0"/>
    <n v="3"/>
    <n v="4"/>
    <n v="7"/>
    <n v="886"/>
    <s v="ES_R3"/>
    <n v="49"/>
    <n v="4"/>
  </r>
  <r>
    <x v="0"/>
    <n v="1"/>
    <n v="0"/>
    <n v="1"/>
    <n v="1"/>
    <n v="0"/>
    <n v="1"/>
    <n v="0"/>
    <n v="1"/>
    <n v="1"/>
    <n v="1"/>
    <n v="0"/>
    <n v="0"/>
    <n v="3"/>
    <n v="4"/>
    <n v="7"/>
    <n v="887"/>
    <s v="ES_R3"/>
    <n v="49"/>
    <n v="5"/>
  </r>
  <r>
    <x v="0"/>
    <n v="1"/>
    <n v="1"/>
    <n v="0"/>
    <n v="1"/>
    <n v="0"/>
    <n v="1"/>
    <n v="0"/>
    <n v="1"/>
    <n v="1"/>
    <n v="1"/>
    <n v="0"/>
    <n v="0"/>
    <n v="2"/>
    <n v="5"/>
    <n v="7"/>
    <n v="888"/>
    <s v="ES_R3"/>
    <n v="49"/>
    <n v="5"/>
  </r>
  <r>
    <x v="0"/>
    <n v="0"/>
    <n v="1"/>
    <n v="0"/>
    <n v="1"/>
    <n v="0"/>
    <n v="1"/>
    <n v="0"/>
    <n v="0"/>
    <n v="1"/>
    <n v="1"/>
    <n v="0"/>
    <n v="0"/>
    <n v="1"/>
    <n v="4"/>
    <n v="5"/>
    <n v="889"/>
    <s v="ES_R3"/>
    <n v="49"/>
    <n v="3"/>
  </r>
  <r>
    <x v="0"/>
    <n v="0"/>
    <n v="0"/>
    <n v="0"/>
    <n v="1"/>
    <n v="0"/>
    <n v="1"/>
    <n v="0"/>
    <n v="1"/>
    <n v="1"/>
    <n v="1"/>
    <n v="1"/>
    <n v="0"/>
    <n v="2"/>
    <n v="4"/>
    <n v="6"/>
    <n v="890"/>
    <s v="ES_R3"/>
    <n v="49"/>
    <n v="3"/>
  </r>
  <r>
    <x v="0"/>
    <n v="1"/>
    <n v="0"/>
    <n v="1"/>
    <n v="1"/>
    <n v="0"/>
    <n v="1"/>
    <n v="1"/>
    <n v="0"/>
    <n v="1"/>
    <n v="1"/>
    <n v="1"/>
    <n v="0"/>
    <n v="5"/>
    <n v="3"/>
    <n v="8"/>
    <n v="891"/>
    <s v="ES_R3"/>
    <n v="49"/>
    <n v="5"/>
  </r>
  <r>
    <x v="0"/>
    <n v="1"/>
    <n v="0"/>
    <n v="1"/>
    <n v="0"/>
    <n v="1"/>
    <n v="0"/>
    <n v="1"/>
    <n v="0"/>
    <n v="2"/>
    <n v="1"/>
    <n v="0"/>
    <n v="0"/>
    <n v="6"/>
    <n v="1"/>
    <n v="7"/>
    <n v="892"/>
    <s v="ES_R3"/>
    <n v="49"/>
    <n v="4"/>
  </r>
  <r>
    <x v="0"/>
    <n v="1"/>
    <n v="0"/>
    <n v="0"/>
    <n v="1"/>
    <n v="0"/>
    <n v="1"/>
    <n v="1"/>
    <n v="0"/>
    <n v="1"/>
    <n v="1"/>
    <n v="0"/>
    <n v="0"/>
    <n v="3"/>
    <n v="3"/>
    <n v="6"/>
    <n v="893"/>
    <s v="ES_R3"/>
    <n v="49"/>
    <n v="4"/>
  </r>
  <r>
    <x v="0"/>
    <n v="0"/>
    <n v="1"/>
    <n v="0"/>
    <n v="1"/>
    <n v="0"/>
    <n v="1"/>
    <n v="0"/>
    <n v="0"/>
    <n v="1"/>
    <n v="1"/>
    <n v="0"/>
    <n v="0"/>
    <n v="1"/>
    <n v="4"/>
    <n v="5"/>
    <n v="894"/>
    <s v="ES_R3"/>
    <n v="49"/>
    <n v="3"/>
  </r>
  <r>
    <x v="0"/>
    <n v="1"/>
    <n v="0"/>
    <n v="1"/>
    <n v="0"/>
    <n v="1"/>
    <n v="1"/>
    <n v="0"/>
    <n v="1"/>
    <n v="2"/>
    <n v="3"/>
    <n v="0"/>
    <n v="1"/>
    <n v="5"/>
    <n v="6"/>
    <n v="11"/>
    <n v="895"/>
    <s v="ES_R3"/>
    <n v="49"/>
    <n v="5"/>
  </r>
  <r>
    <x v="0"/>
    <n v="1"/>
    <n v="1"/>
    <n v="0"/>
    <n v="1"/>
    <n v="0"/>
    <n v="0"/>
    <n v="0"/>
    <n v="0"/>
    <n v="1"/>
    <n v="1"/>
    <n v="0"/>
    <n v="1"/>
    <n v="2"/>
    <n v="4"/>
    <n v="6"/>
    <n v="896"/>
    <s v="ES_R3"/>
    <n v="49"/>
    <n v="3"/>
  </r>
  <r>
    <x v="0"/>
    <n v="1"/>
    <n v="0"/>
    <n v="1"/>
    <n v="0"/>
    <n v="1"/>
    <n v="1"/>
    <n v="0"/>
    <n v="0"/>
    <n v="1"/>
    <n v="1"/>
    <n v="0"/>
    <n v="0"/>
    <n v="4"/>
    <n v="2"/>
    <n v="6"/>
    <n v="897"/>
    <s v="ES_R3"/>
    <n v="49"/>
    <n v="4"/>
  </r>
  <r>
    <x v="0"/>
    <n v="0"/>
    <n v="0"/>
    <n v="1"/>
    <n v="1"/>
    <n v="0"/>
    <n v="1"/>
    <n v="0"/>
    <n v="1"/>
    <n v="1"/>
    <n v="1"/>
    <n v="0"/>
    <n v="0"/>
    <n v="2"/>
    <n v="4"/>
    <n v="6"/>
    <n v="898"/>
    <s v="ES_R3"/>
    <n v="49"/>
    <n v="4"/>
  </r>
  <r>
    <x v="0"/>
    <n v="1"/>
    <n v="0"/>
    <n v="0"/>
    <n v="1"/>
    <n v="0"/>
    <n v="1"/>
    <n v="1"/>
    <n v="0"/>
    <n v="1"/>
    <n v="1"/>
    <n v="0"/>
    <n v="0"/>
    <n v="3"/>
    <n v="3"/>
    <n v="6"/>
    <n v="899"/>
    <s v="ES_R3"/>
    <n v="49"/>
    <n v="4"/>
  </r>
  <r>
    <x v="0"/>
    <n v="1"/>
    <n v="0"/>
    <n v="1"/>
    <n v="1"/>
    <n v="0"/>
    <n v="1"/>
    <n v="0"/>
    <n v="1"/>
    <n v="1"/>
    <n v="1"/>
    <n v="1"/>
    <n v="0"/>
    <n v="4"/>
    <n v="4"/>
    <n v="8"/>
    <n v="900"/>
    <s v="ES_R3"/>
    <n v="49"/>
    <n v="5"/>
  </r>
  <r>
    <x v="0"/>
    <n v="1"/>
    <n v="0"/>
    <n v="1"/>
    <n v="0"/>
    <n v="1"/>
    <n v="0"/>
    <n v="1"/>
    <n v="0"/>
    <n v="1"/>
    <n v="1"/>
    <n v="0"/>
    <n v="0"/>
    <n v="5"/>
    <n v="1"/>
    <n v="6"/>
    <n v="901"/>
    <s v="ES_R3"/>
    <n v="49"/>
    <n v="4"/>
  </r>
  <r>
    <x v="0"/>
    <n v="0"/>
    <n v="0"/>
    <n v="0"/>
    <n v="1"/>
    <n v="1"/>
    <n v="0"/>
    <n v="0"/>
    <n v="0"/>
    <n v="1"/>
    <n v="1"/>
    <n v="0"/>
    <n v="1"/>
    <n v="2"/>
    <n v="3"/>
    <n v="5"/>
    <n v="902"/>
    <s v="ES_R3"/>
    <n v="49"/>
    <n v="2"/>
  </r>
  <r>
    <x v="0"/>
    <n v="1"/>
    <n v="0"/>
    <n v="1"/>
    <n v="0"/>
    <n v="1"/>
    <n v="0"/>
    <n v="1"/>
    <n v="1"/>
    <n v="1"/>
    <n v="1"/>
    <n v="0"/>
    <n v="0"/>
    <n v="5"/>
    <n v="2"/>
    <n v="7"/>
    <n v="903"/>
    <s v="ES_R3"/>
    <n v="49"/>
    <n v="5"/>
  </r>
  <r>
    <x v="0"/>
    <n v="1"/>
    <n v="1"/>
    <n v="0"/>
    <n v="1"/>
    <n v="0"/>
    <n v="0"/>
    <n v="1"/>
    <n v="0"/>
    <n v="1"/>
    <n v="1"/>
    <n v="1"/>
    <n v="0"/>
    <n v="4"/>
    <n v="3"/>
    <n v="7"/>
    <n v="904"/>
    <s v="ES_R3"/>
    <n v="49"/>
    <n v="4"/>
  </r>
  <r>
    <x v="0"/>
    <n v="0"/>
    <n v="1"/>
    <n v="1"/>
    <n v="0"/>
    <n v="0"/>
    <n v="1"/>
    <n v="0"/>
    <n v="0"/>
    <n v="1"/>
    <n v="1"/>
    <n v="0"/>
    <n v="0"/>
    <n v="2"/>
    <n v="3"/>
    <n v="5"/>
    <n v="905"/>
    <s v="ES_R3"/>
    <n v="50"/>
    <n v="3"/>
  </r>
  <r>
    <x v="0"/>
    <n v="0"/>
    <n v="0"/>
    <n v="0"/>
    <n v="1"/>
    <n v="1"/>
    <n v="1"/>
    <n v="1"/>
    <n v="0"/>
    <n v="0"/>
    <n v="1"/>
    <n v="1"/>
    <n v="0"/>
    <n v="3"/>
    <n v="3"/>
    <n v="6"/>
    <n v="906"/>
    <s v="ES_R3"/>
    <n v="50"/>
    <n v="4"/>
  </r>
  <r>
    <x v="0"/>
    <n v="1"/>
    <n v="0"/>
    <n v="1"/>
    <n v="1"/>
    <n v="0"/>
    <n v="0"/>
    <n v="0"/>
    <n v="0"/>
    <n v="1"/>
    <n v="1"/>
    <n v="0"/>
    <n v="0"/>
    <n v="3"/>
    <n v="2"/>
    <n v="5"/>
    <n v="907"/>
    <s v="ES_R3"/>
    <n v="50"/>
    <n v="3"/>
  </r>
  <r>
    <x v="0"/>
    <n v="1"/>
    <n v="0"/>
    <n v="1"/>
    <n v="1"/>
    <n v="1"/>
    <n v="2"/>
    <n v="1"/>
    <n v="0"/>
    <n v="0"/>
    <n v="1"/>
    <n v="1"/>
    <n v="0"/>
    <n v="5"/>
    <n v="4"/>
    <n v="9"/>
    <n v="908"/>
    <s v="ES_R3"/>
    <n v="50"/>
    <n v="7"/>
  </r>
  <r>
    <x v="0"/>
    <n v="1"/>
    <n v="0"/>
    <n v="1"/>
    <n v="1"/>
    <n v="0"/>
    <n v="0"/>
    <n v="0"/>
    <n v="0"/>
    <n v="1"/>
    <n v="1"/>
    <n v="0"/>
    <n v="0"/>
    <n v="3"/>
    <n v="2"/>
    <n v="5"/>
    <n v="909"/>
    <s v="ES_R3"/>
    <n v="50"/>
    <n v="3"/>
  </r>
  <r>
    <x v="0"/>
    <n v="0"/>
    <n v="1"/>
    <n v="1"/>
    <n v="1"/>
    <n v="0"/>
    <n v="0"/>
    <n v="0"/>
    <n v="0"/>
    <n v="1"/>
    <n v="1"/>
    <n v="0"/>
    <n v="0"/>
    <n v="2"/>
    <n v="3"/>
    <n v="5"/>
    <n v="910"/>
    <s v="ES_R3"/>
    <n v="50"/>
    <n v="3"/>
  </r>
  <r>
    <x v="0"/>
    <n v="1"/>
    <n v="0"/>
    <n v="1"/>
    <n v="1"/>
    <n v="0"/>
    <n v="0"/>
    <n v="1"/>
    <n v="0"/>
    <n v="1"/>
    <n v="1"/>
    <n v="0"/>
    <n v="0"/>
    <n v="4"/>
    <n v="2"/>
    <n v="6"/>
    <n v="911"/>
    <s v="ES_R3"/>
    <n v="50"/>
    <n v="4"/>
  </r>
  <r>
    <x v="0"/>
    <n v="0"/>
    <n v="1"/>
    <n v="0"/>
    <n v="2"/>
    <n v="0"/>
    <n v="0"/>
    <n v="0"/>
    <n v="0"/>
    <n v="1"/>
    <n v="1"/>
    <n v="0"/>
    <n v="0"/>
    <n v="1"/>
    <n v="4"/>
    <n v="5"/>
    <n v="912"/>
    <s v="ES_R3"/>
    <n v="50"/>
    <n v="3"/>
  </r>
  <r>
    <x v="0"/>
    <n v="0"/>
    <n v="1"/>
    <n v="1"/>
    <n v="0"/>
    <n v="1"/>
    <n v="0"/>
    <n v="0"/>
    <n v="0"/>
    <n v="1"/>
    <n v="1"/>
    <n v="0"/>
    <n v="0"/>
    <n v="3"/>
    <n v="2"/>
    <n v="5"/>
    <n v="913"/>
    <s v="ES_R3"/>
    <n v="50"/>
    <n v="3"/>
  </r>
  <r>
    <x v="0"/>
    <n v="0"/>
    <n v="1"/>
    <n v="1"/>
    <n v="1"/>
    <n v="0"/>
    <n v="0"/>
    <n v="0"/>
    <n v="0"/>
    <n v="1"/>
    <n v="1"/>
    <n v="0"/>
    <n v="0"/>
    <n v="2"/>
    <n v="3"/>
    <n v="5"/>
    <n v="914"/>
    <s v="ES_R3"/>
    <n v="50"/>
    <n v="3"/>
  </r>
  <r>
    <x v="0"/>
    <n v="1"/>
    <n v="0"/>
    <n v="1"/>
    <n v="1"/>
    <n v="0"/>
    <n v="0"/>
    <n v="0"/>
    <n v="0"/>
    <n v="1"/>
    <n v="1"/>
    <n v="0"/>
    <n v="0"/>
    <n v="3"/>
    <n v="2"/>
    <n v="5"/>
    <n v="915"/>
    <s v="ES_R3"/>
    <n v="50"/>
    <n v="3"/>
  </r>
  <r>
    <x v="0"/>
    <n v="0"/>
    <n v="1"/>
    <n v="0"/>
    <n v="2"/>
    <n v="1"/>
    <n v="1"/>
    <n v="0"/>
    <n v="0"/>
    <n v="1"/>
    <n v="1"/>
    <n v="0"/>
    <n v="0"/>
    <n v="2"/>
    <n v="5"/>
    <n v="7"/>
    <n v="916"/>
    <s v="ES_R3"/>
    <n v="50"/>
    <n v="5"/>
  </r>
  <r>
    <x v="0"/>
    <n v="1"/>
    <n v="0"/>
    <n v="0"/>
    <n v="1"/>
    <n v="3"/>
    <n v="0"/>
    <n v="2"/>
    <n v="1"/>
    <n v="2"/>
    <n v="1"/>
    <n v="0"/>
    <n v="0"/>
    <n v="8"/>
    <n v="3"/>
    <n v="11"/>
    <n v="917"/>
    <s v="ES_R3"/>
    <n v="51"/>
    <n v="8"/>
  </r>
  <r>
    <x v="0"/>
    <n v="0"/>
    <n v="0"/>
    <n v="1"/>
    <n v="1"/>
    <n v="1"/>
    <n v="2"/>
    <n v="0"/>
    <n v="0"/>
    <n v="1"/>
    <n v="1"/>
    <n v="0"/>
    <n v="0"/>
    <n v="3"/>
    <n v="4"/>
    <n v="7"/>
    <n v="918"/>
    <s v="ES_R3"/>
    <n v="51"/>
    <n v="5"/>
  </r>
  <r>
    <x v="0"/>
    <n v="0"/>
    <n v="0"/>
    <n v="1"/>
    <n v="1"/>
    <n v="2"/>
    <n v="1"/>
    <n v="1"/>
    <n v="1"/>
    <n v="1"/>
    <n v="1"/>
    <n v="0"/>
    <n v="0"/>
    <n v="5"/>
    <n v="4"/>
    <n v="9"/>
    <n v="919"/>
    <s v="ES_R3"/>
    <n v="51"/>
    <n v="7"/>
  </r>
  <r>
    <x v="0"/>
    <n v="0"/>
    <n v="0"/>
    <n v="0"/>
    <n v="2"/>
    <n v="2"/>
    <n v="1"/>
    <n v="2"/>
    <n v="1"/>
    <n v="0"/>
    <n v="1"/>
    <n v="1"/>
    <n v="0"/>
    <n v="5"/>
    <n v="5"/>
    <n v="10"/>
    <n v="920"/>
    <s v="ES_R3"/>
    <n v="51"/>
    <n v="8"/>
  </r>
  <r>
    <x v="0"/>
    <n v="1"/>
    <n v="0"/>
    <n v="0"/>
    <n v="2"/>
    <n v="2"/>
    <n v="1"/>
    <n v="1"/>
    <n v="2"/>
    <n v="1"/>
    <n v="1"/>
    <n v="0"/>
    <n v="0"/>
    <n v="5"/>
    <n v="6"/>
    <n v="11"/>
    <n v="921"/>
    <s v="ES_R3"/>
    <n v="51"/>
    <n v="9"/>
  </r>
  <r>
    <x v="0"/>
    <n v="0"/>
    <n v="1"/>
    <n v="1"/>
    <n v="0"/>
    <n v="1"/>
    <n v="2"/>
    <n v="2"/>
    <n v="1"/>
    <n v="1"/>
    <n v="1"/>
    <n v="1"/>
    <n v="0"/>
    <n v="6"/>
    <n v="5"/>
    <n v="11"/>
    <n v="922"/>
    <s v="ES_R3"/>
    <n v="51"/>
    <n v="8"/>
  </r>
  <r>
    <x v="0"/>
    <n v="1"/>
    <n v="0"/>
    <n v="1"/>
    <n v="1"/>
    <n v="2"/>
    <n v="1"/>
    <n v="1"/>
    <n v="2"/>
    <n v="1"/>
    <n v="1"/>
    <n v="0"/>
    <n v="0"/>
    <n v="6"/>
    <n v="5"/>
    <n v="11"/>
    <n v="923"/>
    <s v="ES_R3"/>
    <n v="51"/>
    <n v="9"/>
  </r>
  <r>
    <x v="0"/>
    <n v="1"/>
    <n v="1"/>
    <n v="1"/>
    <n v="0"/>
    <n v="0"/>
    <n v="0"/>
    <n v="0"/>
    <n v="0"/>
    <n v="1"/>
    <n v="1"/>
    <n v="0"/>
    <n v="0"/>
    <n v="3"/>
    <n v="2"/>
    <n v="5"/>
    <n v="924"/>
    <s v="ES_R3"/>
    <n v="51"/>
    <n v="3"/>
  </r>
  <r>
    <x v="0"/>
    <n v="0"/>
    <n v="1"/>
    <n v="1"/>
    <n v="1"/>
    <n v="1"/>
    <n v="2"/>
    <n v="2"/>
    <n v="1"/>
    <n v="0"/>
    <n v="1"/>
    <n v="1"/>
    <n v="0"/>
    <n v="5"/>
    <n v="6"/>
    <n v="11"/>
    <n v="925"/>
    <s v="ES_R3"/>
    <n v="51"/>
    <n v="9"/>
  </r>
  <r>
    <x v="0"/>
    <n v="0"/>
    <n v="0"/>
    <n v="1"/>
    <n v="0"/>
    <n v="2"/>
    <n v="1"/>
    <n v="1"/>
    <n v="0"/>
    <n v="0"/>
    <n v="1"/>
    <n v="0"/>
    <n v="0"/>
    <n v="4"/>
    <n v="2"/>
    <n v="6"/>
    <n v="926"/>
    <s v="ES_R3"/>
    <n v="51"/>
    <n v="5"/>
  </r>
  <r>
    <x v="0"/>
    <n v="0"/>
    <n v="0"/>
    <n v="1"/>
    <n v="0"/>
    <n v="2"/>
    <n v="1"/>
    <n v="1"/>
    <n v="0"/>
    <n v="0"/>
    <n v="1"/>
    <n v="1"/>
    <n v="0"/>
    <n v="5"/>
    <n v="2"/>
    <n v="7"/>
    <n v="927"/>
    <s v="ES_R3"/>
    <n v="51"/>
    <n v="5"/>
  </r>
  <r>
    <x v="0"/>
    <n v="0"/>
    <n v="1"/>
    <n v="1"/>
    <n v="1"/>
    <n v="1"/>
    <n v="1"/>
    <n v="0"/>
    <n v="1"/>
    <n v="1"/>
    <n v="1"/>
    <n v="0"/>
    <n v="0"/>
    <n v="3"/>
    <n v="5"/>
    <n v="8"/>
    <n v="928"/>
    <s v="ES_R3"/>
    <n v="51"/>
    <n v="6"/>
  </r>
  <r>
    <x v="0"/>
    <n v="0"/>
    <n v="1"/>
    <n v="1"/>
    <n v="1"/>
    <n v="1"/>
    <n v="2"/>
    <n v="2"/>
    <n v="0"/>
    <n v="0"/>
    <n v="1"/>
    <n v="0"/>
    <n v="0"/>
    <n v="4"/>
    <n v="5"/>
    <n v="9"/>
    <n v="929"/>
    <s v="ES_R3"/>
    <n v="51"/>
    <n v="8"/>
  </r>
  <r>
    <x v="0"/>
    <n v="0"/>
    <n v="1"/>
    <n v="0"/>
    <n v="2"/>
    <n v="1"/>
    <n v="2"/>
    <n v="1"/>
    <n v="0"/>
    <n v="1"/>
    <n v="1"/>
    <n v="0"/>
    <n v="0"/>
    <n v="3"/>
    <n v="6"/>
    <n v="9"/>
    <n v="930"/>
    <s v="ES_R3"/>
    <n v="51"/>
    <n v="7"/>
  </r>
  <r>
    <x v="0"/>
    <n v="0"/>
    <n v="1"/>
    <n v="1"/>
    <n v="1"/>
    <n v="0"/>
    <n v="3"/>
    <n v="0"/>
    <n v="2"/>
    <n v="1"/>
    <n v="1"/>
    <n v="0"/>
    <n v="0"/>
    <n v="2"/>
    <n v="8"/>
    <n v="10"/>
    <n v="931"/>
    <s v="ES_R3"/>
    <n v="51"/>
    <n v="8"/>
  </r>
  <r>
    <x v="0"/>
    <n v="1"/>
    <n v="0"/>
    <n v="1"/>
    <n v="1"/>
    <n v="1"/>
    <n v="1"/>
    <n v="0"/>
    <n v="0"/>
    <n v="0"/>
    <n v="1"/>
    <n v="0"/>
    <n v="0"/>
    <n v="3"/>
    <n v="3"/>
    <n v="6"/>
    <n v="932"/>
    <s v="ES_R3"/>
    <n v="51"/>
    <n v="5"/>
  </r>
  <r>
    <x v="0"/>
    <n v="1"/>
    <n v="0"/>
    <n v="0"/>
    <n v="2"/>
    <n v="1"/>
    <n v="2"/>
    <n v="1"/>
    <n v="1"/>
    <n v="1"/>
    <n v="1"/>
    <n v="0"/>
    <n v="0"/>
    <n v="4"/>
    <n v="6"/>
    <n v="10"/>
    <n v="933"/>
    <s v="ES_R3"/>
    <n v="51"/>
    <n v="8"/>
  </r>
  <r>
    <x v="0"/>
    <n v="1"/>
    <n v="0"/>
    <n v="2"/>
    <n v="0"/>
    <n v="0"/>
    <n v="2"/>
    <n v="0"/>
    <n v="0"/>
    <n v="0"/>
    <n v="1"/>
    <n v="0"/>
    <n v="0"/>
    <n v="3"/>
    <n v="3"/>
    <n v="6"/>
    <n v="934"/>
    <s v="ES_R3"/>
    <n v="51"/>
    <n v="5"/>
  </r>
  <r>
    <x v="0"/>
    <n v="1"/>
    <n v="0"/>
    <n v="0"/>
    <n v="1"/>
    <n v="1"/>
    <n v="2"/>
    <n v="0"/>
    <n v="0"/>
    <n v="1"/>
    <n v="1"/>
    <n v="0"/>
    <n v="0"/>
    <n v="3"/>
    <n v="4"/>
    <n v="7"/>
    <n v="935"/>
    <s v="ES_R3"/>
    <n v="51"/>
    <n v="5"/>
  </r>
  <r>
    <x v="0"/>
    <n v="0"/>
    <n v="1"/>
    <n v="1"/>
    <n v="1"/>
    <n v="1"/>
    <n v="0"/>
    <n v="0"/>
    <n v="0"/>
    <n v="0"/>
    <n v="1"/>
    <n v="0"/>
    <n v="0"/>
    <n v="2"/>
    <n v="3"/>
    <n v="5"/>
    <n v="936"/>
    <s v="ES_R3"/>
    <n v="51"/>
    <n v="4"/>
  </r>
  <r>
    <x v="0"/>
    <n v="0"/>
    <n v="0"/>
    <n v="1"/>
    <n v="0"/>
    <n v="3"/>
    <n v="0"/>
    <n v="2"/>
    <n v="1"/>
    <n v="3"/>
    <n v="1"/>
    <n v="0"/>
    <n v="1"/>
    <n v="9"/>
    <n v="3"/>
    <n v="12"/>
    <n v="937"/>
    <s v="ES_R3"/>
    <n v="52"/>
    <n v="7"/>
  </r>
  <r>
    <x v="0"/>
    <n v="0"/>
    <n v="0"/>
    <n v="1"/>
    <n v="1"/>
    <n v="2"/>
    <n v="1"/>
    <n v="2"/>
    <n v="1"/>
    <n v="2"/>
    <n v="0"/>
    <n v="1"/>
    <n v="0"/>
    <n v="8"/>
    <n v="3"/>
    <n v="11"/>
    <n v="938"/>
    <s v="ES_R3"/>
    <n v="52"/>
    <n v="8"/>
  </r>
  <r>
    <x v="0"/>
    <n v="1"/>
    <n v="0"/>
    <n v="2"/>
    <n v="0"/>
    <n v="0"/>
    <n v="3"/>
    <n v="2"/>
    <n v="0"/>
    <n v="0"/>
    <n v="4"/>
    <n v="1"/>
    <n v="0"/>
    <n v="6"/>
    <n v="7"/>
    <n v="13"/>
    <n v="939"/>
    <s v="ES_R3"/>
    <n v="52"/>
    <n v="8"/>
  </r>
  <r>
    <x v="0"/>
    <n v="1"/>
    <n v="0"/>
    <n v="2"/>
    <n v="0"/>
    <n v="2"/>
    <n v="1"/>
    <n v="1"/>
    <n v="2"/>
    <n v="0"/>
    <n v="1"/>
    <n v="1"/>
    <n v="0"/>
    <n v="7"/>
    <n v="4"/>
    <n v="11"/>
    <n v="940"/>
    <s v="ES_R3"/>
    <n v="52"/>
    <n v="9"/>
  </r>
  <r>
    <x v="0"/>
    <n v="1"/>
    <n v="0"/>
    <n v="1"/>
    <n v="1"/>
    <n v="2"/>
    <n v="1"/>
    <n v="2"/>
    <n v="2"/>
    <n v="0"/>
    <n v="1"/>
    <n v="1"/>
    <n v="0"/>
    <n v="7"/>
    <n v="5"/>
    <n v="12"/>
    <n v="941"/>
    <s v="ES_R3"/>
    <n v="52"/>
    <n v="10"/>
  </r>
  <r>
    <x v="0"/>
    <n v="1"/>
    <n v="0"/>
    <n v="2"/>
    <n v="0"/>
    <n v="1"/>
    <n v="2"/>
    <n v="2"/>
    <n v="0"/>
    <n v="1"/>
    <n v="2"/>
    <n v="0"/>
    <n v="0"/>
    <n v="7"/>
    <n v="4"/>
    <n v="11"/>
    <n v="942"/>
    <s v="ES_R3"/>
    <n v="52"/>
    <n v="8"/>
  </r>
  <r>
    <x v="0"/>
    <n v="1"/>
    <n v="0"/>
    <n v="2"/>
    <n v="0"/>
    <n v="1"/>
    <n v="2"/>
    <n v="2"/>
    <n v="0"/>
    <n v="0"/>
    <n v="1"/>
    <n v="1"/>
    <n v="0"/>
    <n v="7"/>
    <n v="3"/>
    <n v="10"/>
    <n v="943"/>
    <s v="ES_R3"/>
    <n v="52"/>
    <n v="8"/>
  </r>
  <r>
    <x v="0"/>
    <n v="1"/>
    <n v="0"/>
    <n v="2"/>
    <n v="1"/>
    <n v="1"/>
    <n v="0"/>
    <n v="0"/>
    <n v="0"/>
    <n v="1"/>
    <n v="1"/>
    <n v="0"/>
    <n v="0"/>
    <n v="5"/>
    <n v="2"/>
    <n v="7"/>
    <n v="944"/>
    <s v="ES_R3"/>
    <n v="52"/>
    <n v="5"/>
  </r>
  <r>
    <x v="0"/>
    <n v="1"/>
    <n v="0"/>
    <n v="2"/>
    <n v="0"/>
    <n v="2"/>
    <n v="1"/>
    <n v="1"/>
    <n v="1"/>
    <n v="0"/>
    <n v="1"/>
    <n v="0"/>
    <n v="0"/>
    <n v="6"/>
    <n v="3"/>
    <n v="9"/>
    <n v="945"/>
    <s v="ES_R3"/>
    <n v="52"/>
    <n v="8"/>
  </r>
  <r>
    <x v="0"/>
    <n v="1"/>
    <n v="0"/>
    <n v="0"/>
    <n v="2"/>
    <n v="0"/>
    <n v="0"/>
    <n v="0"/>
    <n v="0"/>
    <n v="1"/>
    <n v="1"/>
    <n v="0"/>
    <n v="0"/>
    <n v="2"/>
    <n v="3"/>
    <n v="5"/>
    <n v="946"/>
    <s v="ES_R3"/>
    <n v="52"/>
    <n v="3"/>
  </r>
  <r>
    <x v="0"/>
    <n v="1"/>
    <n v="0"/>
    <n v="2"/>
    <n v="1"/>
    <n v="0"/>
    <n v="0"/>
    <n v="0"/>
    <n v="0"/>
    <n v="1"/>
    <n v="1"/>
    <n v="0"/>
    <n v="0"/>
    <n v="4"/>
    <n v="2"/>
    <n v="6"/>
    <n v="947"/>
    <s v="ES_R3"/>
    <n v="52"/>
    <n v="4"/>
  </r>
  <r>
    <x v="0"/>
    <n v="0"/>
    <n v="0"/>
    <n v="1"/>
    <n v="1"/>
    <n v="2"/>
    <n v="1"/>
    <n v="0"/>
    <n v="2"/>
    <n v="1"/>
    <n v="1"/>
    <n v="0"/>
    <n v="0"/>
    <n v="4"/>
    <n v="5"/>
    <n v="9"/>
    <n v="948"/>
    <s v="ES_R3"/>
    <n v="52"/>
    <n v="7"/>
  </r>
  <r>
    <x v="0"/>
    <n v="1"/>
    <n v="0"/>
    <n v="1"/>
    <n v="1"/>
    <n v="1"/>
    <n v="2"/>
    <n v="0"/>
    <n v="0"/>
    <n v="1"/>
    <n v="1"/>
    <n v="0"/>
    <n v="0"/>
    <n v="4"/>
    <n v="4"/>
    <n v="8"/>
    <n v="949"/>
    <s v="ES_R3"/>
    <n v="52"/>
    <n v="6"/>
  </r>
  <r>
    <x v="0"/>
    <n v="1"/>
    <n v="0"/>
    <n v="2"/>
    <n v="1"/>
    <n v="1"/>
    <n v="1"/>
    <n v="2"/>
    <n v="1"/>
    <n v="1"/>
    <n v="1"/>
    <n v="0"/>
    <n v="0"/>
    <n v="7"/>
    <n v="4"/>
    <n v="11"/>
    <n v="950"/>
    <s v="ES_R3"/>
    <n v="52"/>
    <n v="9"/>
  </r>
  <r>
    <x v="0"/>
    <n v="1"/>
    <n v="0"/>
    <n v="1"/>
    <n v="0"/>
    <n v="0"/>
    <n v="1"/>
    <n v="0"/>
    <n v="0"/>
    <n v="1"/>
    <n v="1"/>
    <n v="0"/>
    <n v="0"/>
    <n v="3"/>
    <n v="2"/>
    <n v="5"/>
    <n v="951"/>
    <s v="ES_R3"/>
    <n v="52"/>
    <n v="3"/>
  </r>
  <r>
    <x v="0"/>
    <n v="1"/>
    <n v="0"/>
    <n v="2"/>
    <n v="1"/>
    <n v="0"/>
    <n v="2"/>
    <n v="0"/>
    <n v="2"/>
    <n v="1"/>
    <n v="1"/>
    <n v="0"/>
    <n v="0"/>
    <n v="4"/>
    <n v="6"/>
    <n v="10"/>
    <n v="952"/>
    <s v="ES_R3"/>
    <n v="52"/>
    <n v="8"/>
  </r>
  <r>
    <x v="0"/>
    <n v="1"/>
    <n v="0"/>
    <n v="0"/>
    <n v="2"/>
    <n v="0"/>
    <n v="0"/>
    <n v="0"/>
    <n v="0"/>
    <n v="1"/>
    <n v="1"/>
    <n v="0"/>
    <n v="0"/>
    <n v="2"/>
    <n v="3"/>
    <n v="5"/>
    <n v="953"/>
    <s v="ES_R3"/>
    <n v="52"/>
    <n v="3"/>
  </r>
  <r>
    <x v="0"/>
    <n v="0"/>
    <n v="1"/>
    <n v="2"/>
    <n v="0"/>
    <n v="1"/>
    <n v="0"/>
    <n v="0"/>
    <n v="0"/>
    <n v="1"/>
    <n v="1"/>
    <n v="0"/>
    <n v="0"/>
    <n v="4"/>
    <n v="2"/>
    <n v="6"/>
    <n v="954"/>
    <s v="ES_R3"/>
    <n v="52"/>
    <n v="4"/>
  </r>
  <r>
    <x v="0"/>
    <n v="0"/>
    <n v="1"/>
    <n v="1"/>
    <n v="1"/>
    <n v="1"/>
    <n v="0"/>
    <n v="0"/>
    <n v="0"/>
    <n v="1"/>
    <n v="1"/>
    <n v="0"/>
    <n v="0"/>
    <n v="3"/>
    <n v="3"/>
    <n v="6"/>
    <n v="955"/>
    <s v="ES_R3"/>
    <n v="52"/>
    <n v="4"/>
  </r>
  <r>
    <x v="0"/>
    <n v="0"/>
    <n v="1"/>
    <n v="2"/>
    <n v="0"/>
    <n v="0"/>
    <n v="0"/>
    <n v="0"/>
    <n v="0"/>
    <n v="1"/>
    <n v="1"/>
    <n v="0"/>
    <n v="0"/>
    <n v="3"/>
    <n v="2"/>
    <n v="5"/>
    <n v="956"/>
    <s v="ES_R3"/>
    <n v="52"/>
    <n v="3"/>
  </r>
  <r>
    <x v="0"/>
    <n v="0"/>
    <n v="0"/>
    <n v="2"/>
    <n v="1"/>
    <n v="0"/>
    <n v="2"/>
    <n v="0"/>
    <n v="0"/>
    <n v="1"/>
    <n v="2"/>
    <n v="0"/>
    <n v="0"/>
    <n v="3"/>
    <n v="5"/>
    <n v="8"/>
    <n v="957"/>
    <s v="ES_R3"/>
    <n v="53"/>
    <n v="5"/>
  </r>
  <r>
    <x v="1"/>
    <n v="1"/>
    <n v="0"/>
    <n v="1"/>
    <n v="1"/>
    <n v="3"/>
    <n v="1"/>
    <n v="0"/>
    <n v="0"/>
    <n v="1"/>
    <n v="3"/>
    <n v="0"/>
    <n v="0"/>
    <n v="6"/>
    <n v="5"/>
    <n v="11"/>
    <n v="958"/>
    <s v="ES_R3"/>
    <n v="53"/>
    <n v="7"/>
  </r>
  <r>
    <x v="0"/>
    <n v="1"/>
    <n v="0"/>
    <n v="0"/>
    <n v="2"/>
    <n v="1"/>
    <n v="2"/>
    <n v="1"/>
    <n v="0"/>
    <n v="1"/>
    <n v="2"/>
    <n v="0"/>
    <n v="0"/>
    <n v="4"/>
    <n v="6"/>
    <n v="10"/>
    <n v="959"/>
    <s v="ES_R3"/>
    <n v="53"/>
    <n v="7"/>
  </r>
  <r>
    <x v="0"/>
    <n v="0"/>
    <n v="0"/>
    <n v="0"/>
    <n v="0"/>
    <n v="1"/>
    <n v="1"/>
    <n v="2"/>
    <n v="0"/>
    <n v="1"/>
    <n v="2"/>
    <n v="0"/>
    <n v="0"/>
    <n v="4"/>
    <n v="3"/>
    <n v="7"/>
    <n v="960"/>
    <s v="ES_R3"/>
    <n v="53"/>
    <n v="4"/>
  </r>
  <r>
    <x v="0"/>
    <n v="0"/>
    <n v="1"/>
    <n v="1"/>
    <n v="0"/>
    <n v="0"/>
    <n v="1"/>
    <n v="1"/>
    <n v="1"/>
    <n v="1"/>
    <n v="3"/>
    <n v="0"/>
    <n v="1"/>
    <n v="3"/>
    <n v="7"/>
    <n v="10"/>
    <n v="961"/>
    <s v="ES_R3"/>
    <n v="53"/>
    <n v="5"/>
  </r>
  <r>
    <x v="0"/>
    <n v="1"/>
    <n v="2"/>
    <n v="0"/>
    <n v="3"/>
    <n v="2"/>
    <n v="4"/>
    <n v="1"/>
    <n v="1"/>
    <n v="0"/>
    <n v="3"/>
    <n v="1"/>
    <n v="0"/>
    <n v="5"/>
    <n v="13"/>
    <n v="18"/>
    <n v="962"/>
    <s v="ES_R3"/>
    <n v="53"/>
    <n v="14"/>
  </r>
  <r>
    <x v="0"/>
    <n v="0"/>
    <n v="0"/>
    <n v="0"/>
    <n v="1"/>
    <n v="1"/>
    <n v="1"/>
    <n v="0"/>
    <n v="0"/>
    <n v="1"/>
    <n v="1"/>
    <n v="0"/>
    <n v="0"/>
    <n v="2"/>
    <n v="3"/>
    <n v="5"/>
    <n v="963"/>
    <s v="ES_R3"/>
    <n v="53"/>
    <n v="3"/>
  </r>
  <r>
    <x v="0"/>
    <n v="1"/>
    <n v="1"/>
    <n v="0"/>
    <n v="2"/>
    <n v="1"/>
    <n v="0"/>
    <n v="1"/>
    <n v="1"/>
    <n v="1"/>
    <n v="2"/>
    <n v="0"/>
    <n v="0"/>
    <n v="4"/>
    <n v="6"/>
    <n v="10"/>
    <n v="964"/>
    <s v="ES_R3"/>
    <n v="53"/>
    <n v="7"/>
  </r>
  <r>
    <x v="0"/>
    <n v="1"/>
    <n v="1"/>
    <n v="1"/>
    <n v="1"/>
    <n v="2"/>
    <n v="1"/>
    <n v="0"/>
    <n v="0"/>
    <n v="1"/>
    <n v="1"/>
    <n v="1"/>
    <n v="0"/>
    <n v="6"/>
    <n v="4"/>
    <n v="10"/>
    <n v="965"/>
    <s v="ES_R3"/>
    <n v="53"/>
    <n v="7"/>
  </r>
  <r>
    <x v="0"/>
    <n v="0"/>
    <n v="0"/>
    <n v="0"/>
    <n v="0"/>
    <n v="0"/>
    <n v="0"/>
    <n v="1"/>
    <n v="0"/>
    <n v="0"/>
    <n v="1"/>
    <n v="1"/>
    <n v="0"/>
    <n v="2"/>
    <n v="1"/>
    <n v="3"/>
    <n v="966"/>
    <s v="ES_R3"/>
    <n v="53"/>
    <n v="1"/>
  </r>
  <r>
    <x v="0"/>
    <n v="2"/>
    <n v="2"/>
    <n v="1"/>
    <n v="1"/>
    <n v="2"/>
    <n v="3"/>
    <n v="1"/>
    <n v="1"/>
    <n v="0"/>
    <n v="2"/>
    <n v="1"/>
    <n v="1"/>
    <n v="7"/>
    <n v="10"/>
    <n v="17"/>
    <n v="967"/>
    <s v="ES_R3"/>
    <n v="53"/>
    <n v="13"/>
  </r>
  <r>
    <x v="0"/>
    <n v="0"/>
    <n v="0"/>
    <n v="0"/>
    <n v="2"/>
    <n v="1"/>
    <n v="2"/>
    <n v="0"/>
    <n v="0"/>
    <n v="1"/>
    <n v="2"/>
    <n v="0"/>
    <n v="1"/>
    <n v="2"/>
    <n v="7"/>
    <n v="9"/>
    <n v="968"/>
    <s v="ES_R3"/>
    <n v="53"/>
    <n v="5"/>
  </r>
  <r>
    <x v="0"/>
    <n v="0"/>
    <n v="0"/>
    <n v="0"/>
    <n v="0"/>
    <n v="1"/>
    <n v="1"/>
    <n v="0"/>
    <n v="0"/>
    <n v="1"/>
    <n v="1"/>
    <n v="0"/>
    <n v="0"/>
    <n v="2"/>
    <n v="2"/>
    <n v="4"/>
    <n v="969"/>
    <s v="ES_R3"/>
    <n v="53"/>
    <n v="2"/>
  </r>
  <r>
    <x v="0"/>
    <n v="1"/>
    <n v="1"/>
    <n v="2"/>
    <n v="4"/>
    <n v="1"/>
    <n v="2"/>
    <n v="1"/>
    <n v="2"/>
    <n v="0"/>
    <n v="3"/>
    <n v="1"/>
    <n v="1"/>
    <n v="6"/>
    <n v="13"/>
    <n v="19"/>
    <n v="970"/>
    <s v="ES_R3"/>
    <n v="53"/>
    <n v="14"/>
  </r>
  <r>
    <x v="0"/>
    <n v="2"/>
    <n v="0"/>
    <n v="1"/>
    <n v="1"/>
    <n v="1"/>
    <n v="1"/>
    <n v="1"/>
    <n v="1"/>
    <n v="1"/>
    <n v="2"/>
    <n v="0"/>
    <n v="0"/>
    <n v="6"/>
    <n v="5"/>
    <n v="11"/>
    <n v="971"/>
    <s v="ES_R3"/>
    <n v="53"/>
    <n v="8"/>
  </r>
  <r>
    <x v="0"/>
    <n v="0"/>
    <n v="0"/>
    <n v="0"/>
    <n v="1"/>
    <n v="1"/>
    <n v="2"/>
    <n v="1"/>
    <n v="1"/>
    <n v="1"/>
    <n v="2"/>
    <n v="0"/>
    <n v="0"/>
    <n v="3"/>
    <n v="6"/>
    <n v="9"/>
    <n v="972"/>
    <s v="ES_R3"/>
    <n v="53"/>
    <n v="6"/>
  </r>
  <r>
    <x v="0"/>
    <n v="0"/>
    <n v="1"/>
    <n v="1"/>
    <n v="2"/>
    <n v="0"/>
    <n v="1"/>
    <n v="1"/>
    <n v="1"/>
    <n v="0"/>
    <n v="2"/>
    <n v="1"/>
    <n v="0"/>
    <n v="3"/>
    <n v="7"/>
    <n v="10"/>
    <n v="973"/>
    <s v="ES_R3"/>
    <n v="53"/>
    <n v="7"/>
  </r>
  <r>
    <x v="0"/>
    <n v="0"/>
    <n v="0"/>
    <n v="1"/>
    <n v="2"/>
    <n v="0"/>
    <n v="1"/>
    <n v="1"/>
    <n v="1"/>
    <n v="1"/>
    <n v="1"/>
    <n v="0"/>
    <n v="0"/>
    <n v="3"/>
    <n v="5"/>
    <n v="8"/>
    <n v="974"/>
    <s v="ES_R3"/>
    <n v="53"/>
    <n v="6"/>
  </r>
  <r>
    <x v="0"/>
    <n v="1"/>
    <n v="0"/>
    <n v="1"/>
    <n v="2"/>
    <n v="2"/>
    <n v="1"/>
    <n v="1"/>
    <n v="0"/>
    <n v="1"/>
    <n v="1"/>
    <n v="0"/>
    <n v="1"/>
    <n v="6"/>
    <n v="5"/>
    <n v="11"/>
    <n v="975"/>
    <s v="ES_R3"/>
    <n v="53"/>
    <n v="8"/>
  </r>
  <r>
    <x v="1"/>
    <n v="0"/>
    <n v="0"/>
    <n v="1"/>
    <n v="1"/>
    <n v="1"/>
    <n v="1"/>
    <n v="2"/>
    <n v="1"/>
    <n v="1"/>
    <n v="2"/>
    <n v="1"/>
    <n v="1"/>
    <n v="6"/>
    <n v="6"/>
    <n v="12"/>
    <n v="976"/>
    <s v="ES_R3"/>
    <n v="53"/>
    <n v="7"/>
  </r>
  <r>
    <x v="0"/>
    <n v="2"/>
    <n v="0"/>
    <n v="0"/>
    <n v="1"/>
    <n v="0"/>
    <n v="1"/>
    <n v="0"/>
    <n v="0"/>
    <n v="1"/>
    <n v="1"/>
    <n v="0"/>
    <n v="0"/>
    <n v="3"/>
    <n v="3"/>
    <n v="6"/>
    <n v="977"/>
    <s v="ES_R3"/>
    <n v="54"/>
    <n v="4"/>
  </r>
  <r>
    <x v="1"/>
    <n v="0"/>
    <n v="0"/>
    <n v="1"/>
    <n v="0"/>
    <n v="1"/>
    <n v="1"/>
    <n v="0"/>
    <n v="0"/>
    <n v="1"/>
    <n v="1"/>
    <n v="0"/>
    <n v="0"/>
    <n v="3"/>
    <n v="2"/>
    <n v="5"/>
    <n v="978"/>
    <s v="ES_R3"/>
    <n v="54"/>
    <n v="3"/>
  </r>
  <r>
    <x v="1"/>
    <n v="1"/>
    <n v="1"/>
    <n v="1"/>
    <n v="2"/>
    <n v="2"/>
    <n v="1"/>
    <n v="1"/>
    <n v="0"/>
    <n v="0"/>
    <n v="2"/>
    <n v="1"/>
    <n v="0"/>
    <n v="6"/>
    <n v="6"/>
    <n v="12"/>
    <n v="979"/>
    <s v="ES_R3"/>
    <n v="54"/>
    <n v="9"/>
  </r>
  <r>
    <x v="1"/>
    <n v="0"/>
    <n v="0"/>
    <n v="0"/>
    <n v="0"/>
    <n v="0"/>
    <n v="1"/>
    <n v="2"/>
    <n v="1"/>
    <n v="0"/>
    <n v="1"/>
    <n v="1"/>
    <n v="0"/>
    <n v="3"/>
    <n v="3"/>
    <n v="6"/>
    <n v="980"/>
    <s v="ES_R3"/>
    <n v="54"/>
    <n v="4"/>
  </r>
  <r>
    <x v="1"/>
    <n v="0"/>
    <n v="0"/>
    <n v="2"/>
    <n v="1"/>
    <n v="2"/>
    <n v="1"/>
    <n v="2"/>
    <n v="1"/>
    <n v="0"/>
    <n v="2"/>
    <n v="1"/>
    <n v="0"/>
    <n v="7"/>
    <n v="5"/>
    <n v="12"/>
    <n v="981"/>
    <s v="ES_R3"/>
    <n v="54"/>
    <n v="9"/>
  </r>
  <r>
    <x v="0"/>
    <n v="2"/>
    <n v="0"/>
    <n v="1"/>
    <n v="0"/>
    <n v="0"/>
    <n v="0"/>
    <n v="0"/>
    <n v="0"/>
    <n v="1"/>
    <n v="1"/>
    <n v="0"/>
    <n v="1"/>
    <n v="4"/>
    <n v="2"/>
    <n v="6"/>
    <n v="982"/>
    <s v="ES_R3"/>
    <n v="54"/>
    <n v="3"/>
  </r>
  <r>
    <x v="1"/>
    <n v="0"/>
    <n v="0"/>
    <n v="1"/>
    <n v="0"/>
    <n v="2"/>
    <n v="1"/>
    <n v="2"/>
    <n v="3"/>
    <n v="1"/>
    <n v="1"/>
    <n v="0"/>
    <n v="0"/>
    <n v="6"/>
    <n v="5"/>
    <n v="11"/>
    <n v="983"/>
    <s v="ES_R3"/>
    <n v="54"/>
    <n v="9"/>
  </r>
  <r>
    <x v="0"/>
    <n v="1"/>
    <n v="0"/>
    <n v="3"/>
    <n v="0"/>
    <n v="2"/>
    <n v="2"/>
    <n v="0"/>
    <n v="0"/>
    <n v="1"/>
    <n v="1"/>
    <n v="0"/>
    <n v="0"/>
    <n v="7"/>
    <n v="3"/>
    <n v="10"/>
    <n v="984"/>
    <s v="ES_R3"/>
    <n v="54"/>
    <n v="8"/>
  </r>
  <r>
    <x v="0"/>
    <n v="0"/>
    <n v="0"/>
    <n v="1"/>
    <n v="0"/>
    <n v="2"/>
    <n v="2"/>
    <n v="0"/>
    <n v="1"/>
    <n v="1"/>
    <n v="1"/>
    <n v="0"/>
    <n v="0"/>
    <n v="4"/>
    <n v="4"/>
    <n v="8"/>
    <n v="985"/>
    <s v="ES_R3"/>
    <n v="54"/>
    <n v="6"/>
  </r>
  <r>
    <x v="1"/>
    <n v="1"/>
    <n v="0"/>
    <n v="0"/>
    <n v="1"/>
    <n v="0"/>
    <n v="0"/>
    <n v="0"/>
    <n v="0"/>
    <n v="1"/>
    <n v="1"/>
    <n v="0"/>
    <n v="0"/>
    <n v="2"/>
    <n v="2"/>
    <n v="4"/>
    <n v="986"/>
    <s v="ES_R3"/>
    <n v="54"/>
    <n v="2"/>
  </r>
  <r>
    <x v="0"/>
    <n v="0"/>
    <n v="0"/>
    <n v="1"/>
    <n v="1"/>
    <n v="0"/>
    <n v="0"/>
    <n v="0"/>
    <n v="0"/>
    <n v="0"/>
    <n v="0"/>
    <n v="0"/>
    <n v="1"/>
    <n v="1"/>
    <n v="2"/>
    <n v="3"/>
    <n v="987"/>
    <s v="ES_R3"/>
    <n v="54"/>
    <n v="2"/>
  </r>
  <r>
    <x v="1"/>
    <n v="1"/>
    <n v="0"/>
    <n v="1"/>
    <n v="0"/>
    <n v="1"/>
    <n v="1"/>
    <n v="0"/>
    <n v="0"/>
    <n v="1"/>
    <n v="1"/>
    <n v="0"/>
    <n v="0"/>
    <n v="4"/>
    <n v="2"/>
    <n v="6"/>
    <n v="988"/>
    <s v="ES_R3"/>
    <n v="54"/>
    <n v="4"/>
  </r>
  <r>
    <x v="0"/>
    <n v="1"/>
    <n v="1"/>
    <n v="0"/>
    <n v="0"/>
    <n v="1"/>
    <n v="1"/>
    <n v="0"/>
    <n v="0"/>
    <n v="1"/>
    <n v="1"/>
    <n v="0"/>
    <n v="0"/>
    <n v="3"/>
    <n v="3"/>
    <n v="6"/>
    <n v="989"/>
    <s v="ES_R3"/>
    <n v="54"/>
    <n v="4"/>
  </r>
  <r>
    <x v="0"/>
    <n v="1"/>
    <n v="1"/>
    <n v="1"/>
    <n v="0"/>
    <n v="2"/>
    <n v="1"/>
    <n v="0"/>
    <n v="0"/>
    <n v="1"/>
    <n v="1"/>
    <n v="0"/>
    <n v="0"/>
    <n v="5"/>
    <n v="3"/>
    <n v="8"/>
    <n v="990"/>
    <s v="ES_R3"/>
    <n v="54"/>
    <n v="6"/>
  </r>
  <r>
    <x v="0"/>
    <n v="1"/>
    <n v="0"/>
    <n v="0"/>
    <n v="2"/>
    <n v="1"/>
    <n v="0"/>
    <n v="0"/>
    <n v="0"/>
    <n v="1"/>
    <n v="1"/>
    <n v="0"/>
    <n v="0"/>
    <n v="3"/>
    <n v="3"/>
    <n v="6"/>
    <n v="991"/>
    <s v="ES_R3"/>
    <n v="54"/>
    <n v="4"/>
  </r>
  <r>
    <x v="0"/>
    <n v="0"/>
    <n v="0"/>
    <n v="1"/>
    <n v="1"/>
    <n v="2"/>
    <n v="1"/>
    <n v="1"/>
    <n v="1"/>
    <n v="1"/>
    <n v="1"/>
    <n v="0"/>
    <n v="0"/>
    <n v="5"/>
    <n v="4"/>
    <n v="9"/>
    <n v="992"/>
    <s v="ES_R3"/>
    <n v="54"/>
    <n v="7"/>
  </r>
  <r>
    <x v="1"/>
    <n v="1"/>
    <n v="2"/>
    <n v="3"/>
    <n v="1"/>
    <n v="3"/>
    <n v="0"/>
    <n v="0"/>
    <n v="0"/>
    <n v="1"/>
    <n v="1"/>
    <n v="0"/>
    <n v="0"/>
    <n v="8"/>
    <n v="4"/>
    <n v="12"/>
    <n v="993"/>
    <s v="ES_R3"/>
    <n v="54"/>
    <n v="10"/>
  </r>
  <r>
    <x v="0"/>
    <n v="1"/>
    <n v="1"/>
    <n v="0"/>
    <n v="1"/>
    <n v="0"/>
    <n v="0"/>
    <n v="0"/>
    <n v="0"/>
    <n v="1"/>
    <n v="1"/>
    <n v="0"/>
    <n v="0"/>
    <n v="2"/>
    <n v="3"/>
    <n v="5"/>
    <n v="994"/>
    <s v="ES_R3"/>
    <n v="54"/>
    <n v="3"/>
  </r>
  <r>
    <x v="0"/>
    <n v="1"/>
    <n v="1"/>
    <n v="1"/>
    <n v="0"/>
    <n v="1"/>
    <n v="2"/>
    <n v="0"/>
    <n v="0"/>
    <n v="1"/>
    <n v="1"/>
    <n v="0"/>
    <n v="0"/>
    <n v="4"/>
    <n v="4"/>
    <n v="8"/>
    <n v="995"/>
    <s v="ES_R3"/>
    <n v="54"/>
    <n v="6"/>
  </r>
  <r>
    <x v="1"/>
    <n v="1"/>
    <n v="0"/>
    <n v="1"/>
    <n v="0"/>
    <n v="1"/>
    <n v="2"/>
    <n v="2"/>
    <n v="0"/>
    <n v="0"/>
    <n v="1"/>
    <n v="1"/>
    <n v="0"/>
    <n v="6"/>
    <n v="3"/>
    <n v="9"/>
    <n v="996"/>
    <s v="ES_R3"/>
    <n v="54"/>
    <n v="7"/>
  </r>
  <r>
    <x v="0"/>
    <n v="0"/>
    <n v="0"/>
    <n v="0"/>
    <n v="0"/>
    <n v="1"/>
    <n v="1"/>
    <n v="3"/>
    <n v="2"/>
    <n v="2"/>
    <n v="3"/>
    <n v="1"/>
    <n v="1"/>
    <n v="7"/>
    <n v="7"/>
    <n v="14"/>
    <n v="997"/>
    <s v="ES_R3"/>
    <n v="55"/>
    <n v="7"/>
  </r>
  <r>
    <x v="0"/>
    <n v="1"/>
    <n v="0"/>
    <n v="2"/>
    <n v="0"/>
    <n v="2"/>
    <n v="1"/>
    <n v="0"/>
    <n v="0"/>
    <n v="1"/>
    <n v="2"/>
    <n v="0"/>
    <n v="0"/>
    <n v="6"/>
    <n v="3"/>
    <n v="9"/>
    <n v="998"/>
    <s v="ES_R3"/>
    <n v="55"/>
    <n v="6"/>
  </r>
  <r>
    <x v="0"/>
    <n v="2"/>
    <n v="0"/>
    <n v="1"/>
    <n v="0"/>
    <n v="1"/>
    <n v="0"/>
    <n v="0"/>
    <n v="1"/>
    <n v="3"/>
    <n v="2"/>
    <n v="0"/>
    <n v="0"/>
    <n v="7"/>
    <n v="3"/>
    <n v="10"/>
    <n v="999"/>
    <s v="ES_R3"/>
    <n v="55"/>
    <n v="5"/>
  </r>
  <r>
    <x v="0"/>
    <n v="0"/>
    <n v="0"/>
    <n v="0"/>
    <n v="0"/>
    <n v="0"/>
    <n v="0"/>
    <n v="0"/>
    <n v="1"/>
    <n v="1"/>
    <n v="5"/>
    <n v="1"/>
    <n v="0"/>
    <n v="2"/>
    <n v="6"/>
    <n v="8"/>
    <n v="1000"/>
    <s v="ES_R3"/>
    <n v="55"/>
    <n v="1"/>
  </r>
  <r>
    <x v="0"/>
    <n v="1"/>
    <n v="1"/>
    <n v="0"/>
    <n v="0"/>
    <n v="0"/>
    <n v="0"/>
    <n v="0"/>
    <n v="0"/>
    <n v="1"/>
    <n v="1"/>
    <n v="0"/>
    <n v="0"/>
    <n v="2"/>
    <n v="2"/>
    <n v="4"/>
    <n v="1001"/>
    <s v="ES_R3"/>
    <n v="55"/>
    <n v="2"/>
  </r>
  <r>
    <x v="0"/>
    <n v="0"/>
    <n v="2"/>
    <n v="1"/>
    <n v="0"/>
    <n v="0"/>
    <n v="1"/>
    <n v="0"/>
    <n v="0"/>
    <n v="1"/>
    <n v="1"/>
    <n v="0"/>
    <n v="0"/>
    <n v="2"/>
    <n v="4"/>
    <n v="6"/>
    <n v="1002"/>
    <s v="ES_R3"/>
    <n v="55"/>
    <n v="4"/>
  </r>
  <r>
    <x v="0"/>
    <n v="1"/>
    <n v="0"/>
    <n v="0"/>
    <n v="0"/>
    <n v="1"/>
    <n v="1"/>
    <n v="1"/>
    <n v="0"/>
    <n v="0"/>
    <n v="3"/>
    <n v="1"/>
    <n v="0"/>
    <n v="4"/>
    <n v="4"/>
    <n v="8"/>
    <n v="1003"/>
    <s v="ES_R3"/>
    <n v="55"/>
    <n v="4"/>
  </r>
  <r>
    <x v="0"/>
    <n v="0"/>
    <n v="0"/>
    <n v="0"/>
    <n v="1"/>
    <n v="0"/>
    <n v="0"/>
    <n v="2"/>
    <n v="0"/>
    <n v="0"/>
    <n v="1"/>
    <n v="1"/>
    <n v="0"/>
    <n v="3"/>
    <n v="2"/>
    <n v="5"/>
    <n v="1004"/>
    <s v="ES_R3"/>
    <n v="55"/>
    <n v="3"/>
  </r>
  <r>
    <x v="0"/>
    <n v="0"/>
    <n v="0"/>
    <n v="0"/>
    <n v="0"/>
    <n v="0"/>
    <n v="2"/>
    <n v="2"/>
    <n v="0"/>
    <n v="0"/>
    <n v="3"/>
    <n v="0"/>
    <n v="0"/>
    <n v="2"/>
    <n v="5"/>
    <n v="7"/>
    <n v="1005"/>
    <s v="ES_R3"/>
    <n v="55"/>
    <n v="4"/>
  </r>
  <r>
    <x v="0"/>
    <n v="0"/>
    <n v="0"/>
    <n v="0"/>
    <n v="0"/>
    <n v="1"/>
    <n v="2"/>
    <n v="1"/>
    <n v="1"/>
    <n v="0"/>
    <n v="1"/>
    <n v="1"/>
    <n v="0"/>
    <n v="3"/>
    <n v="4"/>
    <n v="7"/>
    <n v="1006"/>
    <s v="ES_R3"/>
    <n v="55"/>
    <n v="5"/>
  </r>
  <r>
    <x v="0"/>
    <n v="0"/>
    <n v="0"/>
    <n v="0"/>
    <n v="0"/>
    <n v="2"/>
    <n v="1"/>
    <n v="1"/>
    <n v="0"/>
    <n v="3"/>
    <n v="2"/>
    <n v="1"/>
    <n v="0"/>
    <n v="7"/>
    <n v="3"/>
    <n v="10"/>
    <n v="1007"/>
    <s v="ES_R3"/>
    <n v="55"/>
    <n v="4"/>
  </r>
  <r>
    <x v="0"/>
    <n v="0"/>
    <n v="0"/>
    <n v="0"/>
    <n v="0"/>
    <n v="0"/>
    <n v="1"/>
    <n v="2"/>
    <n v="0"/>
    <n v="3"/>
    <n v="1"/>
    <n v="1"/>
    <n v="0"/>
    <n v="6"/>
    <n v="2"/>
    <n v="8"/>
    <n v="1008"/>
    <s v="ES_R3"/>
    <n v="55"/>
    <n v="3"/>
  </r>
  <r>
    <x v="0"/>
    <n v="0"/>
    <n v="0"/>
    <n v="0"/>
    <n v="0"/>
    <n v="0"/>
    <n v="0"/>
    <n v="1"/>
    <n v="1"/>
    <n v="2"/>
    <n v="1"/>
    <n v="0"/>
    <n v="0"/>
    <n v="3"/>
    <n v="2"/>
    <n v="5"/>
    <n v="1009"/>
    <s v="ES_R3"/>
    <n v="55"/>
    <n v="2"/>
  </r>
  <r>
    <x v="0"/>
    <n v="1"/>
    <n v="1"/>
    <n v="1"/>
    <n v="0"/>
    <n v="1"/>
    <n v="0"/>
    <n v="0"/>
    <n v="0"/>
    <n v="1"/>
    <n v="1"/>
    <n v="0"/>
    <n v="0"/>
    <n v="4"/>
    <n v="2"/>
    <n v="6"/>
    <n v="1010"/>
    <s v="ES_R3"/>
    <n v="55"/>
    <n v="4"/>
  </r>
  <r>
    <x v="0"/>
    <n v="0"/>
    <n v="0"/>
    <n v="0"/>
    <n v="0"/>
    <n v="0"/>
    <n v="0"/>
    <n v="0"/>
    <n v="1"/>
    <n v="5"/>
    <n v="4"/>
    <n v="1"/>
    <n v="0"/>
    <n v="6"/>
    <n v="5"/>
    <n v="11"/>
    <n v="1011"/>
    <s v="ES_R3"/>
    <n v="55"/>
    <n v="1"/>
  </r>
  <r>
    <x v="0"/>
    <n v="0"/>
    <n v="0"/>
    <n v="0"/>
    <n v="0"/>
    <n v="0"/>
    <n v="0"/>
    <n v="1"/>
    <n v="0"/>
    <n v="5"/>
    <n v="3"/>
    <n v="1"/>
    <n v="1"/>
    <n v="7"/>
    <n v="4"/>
    <n v="11"/>
    <n v="1012"/>
    <s v="ES_R3"/>
    <n v="55"/>
    <n v="1"/>
  </r>
  <r>
    <x v="0"/>
    <n v="0"/>
    <n v="0"/>
    <n v="1"/>
    <n v="0"/>
    <n v="1"/>
    <n v="1"/>
    <n v="1"/>
    <n v="1"/>
    <n v="1"/>
    <n v="2"/>
    <n v="1"/>
    <n v="0"/>
    <n v="5"/>
    <n v="4"/>
    <n v="9"/>
    <n v="1013"/>
    <s v="ES_R3"/>
    <n v="55"/>
    <n v="5"/>
  </r>
  <r>
    <x v="0"/>
    <n v="0"/>
    <n v="0"/>
    <n v="0"/>
    <n v="0"/>
    <n v="0"/>
    <n v="0"/>
    <n v="1"/>
    <n v="1"/>
    <n v="2"/>
    <n v="3"/>
    <n v="0"/>
    <n v="1"/>
    <n v="3"/>
    <n v="5"/>
    <n v="8"/>
    <n v="1014"/>
    <s v="ES_R3"/>
    <n v="55"/>
    <n v="2"/>
  </r>
  <r>
    <x v="0"/>
    <n v="1"/>
    <n v="0"/>
    <n v="3"/>
    <n v="0"/>
    <n v="2"/>
    <n v="2"/>
    <n v="1"/>
    <n v="1"/>
    <n v="2"/>
    <n v="2"/>
    <n v="1"/>
    <n v="0"/>
    <n v="10"/>
    <n v="5"/>
    <n v="15"/>
    <n v="1015"/>
    <s v="ES_R3"/>
    <n v="55"/>
    <n v="10"/>
  </r>
  <r>
    <x v="0"/>
    <n v="1"/>
    <n v="0"/>
    <n v="0"/>
    <n v="0"/>
    <n v="0"/>
    <n v="0"/>
    <n v="0"/>
    <n v="0"/>
    <n v="1"/>
    <n v="1"/>
    <n v="0"/>
    <n v="0"/>
    <n v="2"/>
    <n v="1"/>
    <n v="3"/>
    <n v="1016"/>
    <s v="ES_R3"/>
    <n v="55"/>
    <n v="1"/>
  </r>
  <r>
    <x v="0"/>
    <n v="1"/>
    <n v="0"/>
    <n v="0"/>
    <n v="0"/>
    <n v="2"/>
    <n v="2"/>
    <n v="1"/>
    <n v="2"/>
    <n v="4"/>
    <n v="2"/>
    <n v="0"/>
    <n v="0"/>
    <n v="8"/>
    <n v="6"/>
    <n v="14"/>
    <n v="1017"/>
    <s v="ES_R3"/>
    <n v="56"/>
    <n v="8"/>
  </r>
  <r>
    <x v="0"/>
    <n v="0"/>
    <n v="1"/>
    <n v="0"/>
    <n v="1"/>
    <n v="0"/>
    <n v="3"/>
    <n v="1"/>
    <n v="2"/>
    <n v="4"/>
    <n v="2"/>
    <n v="0"/>
    <n v="0"/>
    <n v="5"/>
    <n v="9"/>
    <n v="14"/>
    <n v="1018"/>
    <s v="ES_R3"/>
    <n v="56"/>
    <n v="8"/>
  </r>
  <r>
    <x v="0"/>
    <n v="0"/>
    <n v="1"/>
    <n v="0"/>
    <n v="1"/>
    <n v="0"/>
    <n v="2"/>
    <n v="1"/>
    <n v="1"/>
    <n v="1"/>
    <n v="1"/>
    <n v="0"/>
    <n v="0"/>
    <n v="2"/>
    <n v="6"/>
    <n v="8"/>
    <n v="1019"/>
    <s v="ES_R3"/>
    <n v="56"/>
    <n v="6"/>
  </r>
  <r>
    <x v="0"/>
    <n v="0"/>
    <n v="0"/>
    <n v="0"/>
    <n v="1"/>
    <n v="1"/>
    <n v="1"/>
    <n v="0"/>
    <n v="1"/>
    <n v="1"/>
    <n v="1"/>
    <n v="0"/>
    <n v="0"/>
    <n v="2"/>
    <n v="4"/>
    <n v="6"/>
    <n v="1020"/>
    <s v="ES_R3"/>
    <n v="56"/>
    <n v="4"/>
  </r>
  <r>
    <x v="0"/>
    <n v="1"/>
    <n v="0"/>
    <n v="1"/>
    <n v="1"/>
    <n v="1"/>
    <n v="1"/>
    <n v="1"/>
    <n v="2"/>
    <n v="3"/>
    <n v="3"/>
    <n v="0"/>
    <n v="0"/>
    <n v="7"/>
    <n v="7"/>
    <n v="14"/>
    <n v="1021"/>
    <s v="ES_R3"/>
    <n v="56"/>
    <n v="8"/>
  </r>
  <r>
    <x v="0"/>
    <n v="0"/>
    <n v="1"/>
    <n v="0"/>
    <n v="1"/>
    <n v="0"/>
    <n v="1"/>
    <n v="1"/>
    <n v="1"/>
    <n v="2"/>
    <n v="2"/>
    <n v="1"/>
    <n v="0"/>
    <n v="4"/>
    <n v="6"/>
    <n v="10"/>
    <n v="1022"/>
    <s v="ES_R3"/>
    <n v="56"/>
    <n v="5"/>
  </r>
  <r>
    <x v="0"/>
    <n v="0"/>
    <n v="1"/>
    <n v="0"/>
    <n v="1"/>
    <n v="2"/>
    <n v="2"/>
    <n v="1"/>
    <n v="2"/>
    <n v="4"/>
    <n v="3"/>
    <n v="1"/>
    <n v="0"/>
    <n v="8"/>
    <n v="9"/>
    <n v="17"/>
    <n v="1023"/>
    <s v="ES_R3"/>
    <n v="56"/>
    <n v="9"/>
  </r>
  <r>
    <x v="0"/>
    <n v="0"/>
    <n v="0"/>
    <n v="0"/>
    <n v="0"/>
    <n v="0"/>
    <n v="1"/>
    <n v="1"/>
    <n v="2"/>
    <n v="3"/>
    <n v="2"/>
    <n v="0"/>
    <n v="1"/>
    <n v="4"/>
    <n v="6"/>
    <n v="10"/>
    <n v="1024"/>
    <s v="ES_R3"/>
    <n v="56"/>
    <n v="4"/>
  </r>
  <r>
    <x v="0"/>
    <n v="0"/>
    <n v="1"/>
    <n v="0"/>
    <n v="1"/>
    <n v="2"/>
    <n v="0"/>
    <n v="1"/>
    <n v="1"/>
    <n v="1"/>
    <n v="1"/>
    <n v="0"/>
    <n v="0"/>
    <n v="4"/>
    <n v="4"/>
    <n v="8"/>
    <n v="1025"/>
    <s v="ES_R3"/>
    <n v="56"/>
    <n v="6"/>
  </r>
  <r>
    <x v="0"/>
    <n v="0"/>
    <n v="0"/>
    <n v="0"/>
    <n v="1"/>
    <n v="2"/>
    <n v="1"/>
    <n v="0"/>
    <n v="2"/>
    <n v="3"/>
    <n v="2"/>
    <n v="0"/>
    <n v="0"/>
    <n v="5"/>
    <n v="6"/>
    <n v="11"/>
    <n v="1026"/>
    <s v="ES_R3"/>
    <n v="56"/>
    <n v="6"/>
  </r>
  <r>
    <x v="0"/>
    <n v="1"/>
    <n v="1"/>
    <n v="0"/>
    <n v="1"/>
    <n v="2"/>
    <n v="1"/>
    <n v="0"/>
    <n v="0"/>
    <n v="1"/>
    <n v="1"/>
    <n v="0"/>
    <n v="0"/>
    <n v="4"/>
    <n v="4"/>
    <n v="8"/>
    <n v="1027"/>
    <s v="ES_R3"/>
    <n v="56"/>
    <n v="6"/>
  </r>
  <r>
    <x v="0"/>
    <n v="0"/>
    <n v="2"/>
    <n v="0"/>
    <n v="1"/>
    <n v="1"/>
    <n v="0"/>
    <n v="0"/>
    <n v="0"/>
    <n v="1"/>
    <n v="1"/>
    <n v="0"/>
    <n v="0"/>
    <n v="2"/>
    <n v="4"/>
    <n v="6"/>
    <n v="1028"/>
    <s v="ES_R3"/>
    <n v="56"/>
    <n v="4"/>
  </r>
  <r>
    <x v="0"/>
    <n v="0"/>
    <n v="1"/>
    <n v="1"/>
    <n v="0"/>
    <n v="1"/>
    <n v="2"/>
    <n v="1"/>
    <n v="1"/>
    <n v="0"/>
    <n v="1"/>
    <n v="1"/>
    <n v="0"/>
    <n v="4"/>
    <n v="5"/>
    <n v="9"/>
    <n v="1029"/>
    <s v="ES_R3"/>
    <n v="56"/>
    <n v="7"/>
  </r>
  <r>
    <x v="0"/>
    <n v="0"/>
    <n v="0"/>
    <n v="1"/>
    <n v="2"/>
    <n v="1"/>
    <n v="1"/>
    <n v="0"/>
    <n v="1"/>
    <n v="1"/>
    <n v="1"/>
    <n v="0"/>
    <n v="0"/>
    <n v="3"/>
    <n v="5"/>
    <n v="8"/>
    <n v="1030"/>
    <s v="ES_R3"/>
    <n v="56"/>
    <n v="6"/>
  </r>
  <r>
    <x v="0"/>
    <n v="0"/>
    <n v="1"/>
    <n v="1"/>
    <n v="1"/>
    <n v="0"/>
    <n v="0"/>
    <n v="0"/>
    <n v="0"/>
    <n v="1"/>
    <n v="1"/>
    <n v="0"/>
    <n v="0"/>
    <n v="2"/>
    <n v="3"/>
    <n v="5"/>
    <n v="1031"/>
    <s v="ES_R3"/>
    <n v="56"/>
    <n v="3"/>
  </r>
  <r>
    <x v="0"/>
    <n v="0"/>
    <n v="1"/>
    <n v="0"/>
    <n v="1"/>
    <n v="0"/>
    <n v="3"/>
    <n v="2"/>
    <n v="0"/>
    <n v="1"/>
    <n v="1"/>
    <n v="0"/>
    <n v="0"/>
    <n v="3"/>
    <n v="6"/>
    <n v="9"/>
    <n v="1032"/>
    <s v="ES_R3"/>
    <n v="56"/>
    <n v="7"/>
  </r>
  <r>
    <x v="0"/>
    <n v="1"/>
    <n v="0"/>
    <n v="0"/>
    <n v="1"/>
    <n v="1"/>
    <n v="2"/>
    <n v="0"/>
    <n v="0"/>
    <n v="1"/>
    <n v="1"/>
    <n v="0"/>
    <n v="0"/>
    <n v="3"/>
    <n v="4"/>
    <n v="7"/>
    <n v="1033"/>
    <s v="ES_R3"/>
    <n v="56"/>
    <n v="5"/>
  </r>
  <r>
    <x v="0"/>
    <n v="1"/>
    <n v="0"/>
    <n v="0"/>
    <n v="1"/>
    <n v="1"/>
    <n v="1"/>
    <n v="0"/>
    <n v="0"/>
    <n v="1"/>
    <n v="1"/>
    <n v="0"/>
    <n v="0"/>
    <n v="3"/>
    <n v="3"/>
    <n v="6"/>
    <n v="1034"/>
    <s v="ES_R3"/>
    <n v="56"/>
    <n v="4"/>
  </r>
  <r>
    <x v="0"/>
    <n v="0"/>
    <n v="1"/>
    <n v="0"/>
    <n v="2"/>
    <n v="0"/>
    <n v="1"/>
    <n v="0"/>
    <n v="0"/>
    <n v="1"/>
    <n v="1"/>
    <n v="0"/>
    <n v="0"/>
    <n v="1"/>
    <n v="5"/>
    <n v="6"/>
    <n v="1035"/>
    <s v="ES_R3"/>
    <n v="56"/>
    <n v="4"/>
  </r>
  <r>
    <x v="0"/>
    <n v="0"/>
    <n v="0"/>
    <n v="0"/>
    <n v="0"/>
    <n v="2"/>
    <n v="3"/>
    <n v="1"/>
    <n v="2"/>
    <n v="3"/>
    <n v="1"/>
    <n v="1"/>
    <n v="0"/>
    <n v="7"/>
    <n v="6"/>
    <n v="13"/>
    <n v="1036"/>
    <s v="ES_R3"/>
    <n v="56"/>
    <n v="8"/>
  </r>
  <r>
    <x v="0"/>
    <n v="0"/>
    <n v="1"/>
    <n v="1"/>
    <n v="0"/>
    <n v="1"/>
    <n v="2"/>
    <n v="0"/>
    <n v="2"/>
    <n v="1"/>
    <n v="1"/>
    <n v="0"/>
    <n v="0"/>
    <n v="3"/>
    <n v="6"/>
    <n v="9"/>
    <n v="1037"/>
    <s v="ES_R3"/>
    <n v="57"/>
    <n v="7"/>
  </r>
  <r>
    <x v="0"/>
    <n v="0"/>
    <n v="1"/>
    <n v="0"/>
    <n v="0"/>
    <n v="0"/>
    <n v="90"/>
    <n v="0"/>
    <n v="0"/>
    <n v="1"/>
    <n v="1"/>
    <n v="0"/>
    <n v="0"/>
    <n v="1"/>
    <n v="92"/>
    <n v="93"/>
    <n v="1038"/>
    <s v="ES_R3"/>
    <n v="57"/>
    <n v="91"/>
  </r>
  <r>
    <x v="0"/>
    <n v="0"/>
    <n v="0"/>
    <n v="0"/>
    <n v="1"/>
    <n v="0"/>
    <n v="2"/>
    <n v="3"/>
    <n v="0"/>
    <n v="1"/>
    <n v="1"/>
    <n v="0"/>
    <n v="0"/>
    <n v="4"/>
    <n v="4"/>
    <n v="8"/>
    <n v="1039"/>
    <s v="ES_R3"/>
    <n v="57"/>
    <n v="6"/>
  </r>
  <r>
    <x v="0"/>
    <n v="0"/>
    <n v="0"/>
    <n v="1"/>
    <n v="1"/>
    <n v="2"/>
    <n v="0"/>
    <n v="1"/>
    <n v="1"/>
    <n v="1"/>
    <n v="1"/>
    <n v="0"/>
    <n v="0"/>
    <n v="5"/>
    <n v="3"/>
    <n v="8"/>
    <n v="1040"/>
    <s v="ES_R3"/>
    <n v="57"/>
    <n v="6"/>
  </r>
  <r>
    <x v="0"/>
    <n v="1"/>
    <n v="0"/>
    <n v="0"/>
    <n v="0"/>
    <n v="1"/>
    <n v="1"/>
    <n v="0"/>
    <n v="1"/>
    <n v="3"/>
    <n v="1"/>
    <n v="0"/>
    <n v="0"/>
    <n v="5"/>
    <n v="3"/>
    <n v="8"/>
    <n v="1041"/>
    <s v="ES_R3"/>
    <n v="57"/>
    <n v="4"/>
  </r>
  <r>
    <x v="0"/>
    <n v="0"/>
    <n v="1"/>
    <n v="1"/>
    <n v="1"/>
    <n v="0"/>
    <n v="0"/>
    <n v="0"/>
    <n v="0"/>
    <n v="1"/>
    <n v="1"/>
    <n v="0"/>
    <n v="0"/>
    <n v="2"/>
    <n v="3"/>
    <n v="5"/>
    <n v="1042"/>
    <s v="ES_R3"/>
    <n v="57"/>
    <n v="3"/>
  </r>
  <r>
    <x v="0"/>
    <n v="0"/>
    <n v="1"/>
    <n v="1"/>
    <n v="0"/>
    <n v="0"/>
    <n v="0"/>
    <n v="0"/>
    <n v="0"/>
    <n v="1"/>
    <n v="1"/>
    <n v="0"/>
    <n v="0"/>
    <n v="2"/>
    <n v="2"/>
    <n v="4"/>
    <n v="1043"/>
    <s v="ES_R3"/>
    <n v="57"/>
    <n v="2"/>
  </r>
  <r>
    <x v="0"/>
    <n v="0"/>
    <n v="0"/>
    <n v="0"/>
    <n v="0"/>
    <n v="1"/>
    <n v="1"/>
    <n v="1"/>
    <n v="1"/>
    <n v="1"/>
    <n v="1"/>
    <n v="0"/>
    <n v="0"/>
    <n v="3"/>
    <n v="3"/>
    <n v="6"/>
    <n v="1044"/>
    <s v="ES_R3"/>
    <n v="57"/>
    <n v="4"/>
  </r>
  <r>
    <x v="0"/>
    <n v="0"/>
    <n v="0"/>
    <n v="0"/>
    <n v="0"/>
    <n v="2"/>
    <n v="1"/>
    <n v="2"/>
    <n v="2"/>
    <n v="1"/>
    <n v="1"/>
    <n v="0"/>
    <n v="0"/>
    <n v="5"/>
    <n v="4"/>
    <n v="9"/>
    <n v="1045"/>
    <s v="ES_R3"/>
    <n v="57"/>
    <n v="7"/>
  </r>
  <r>
    <x v="0"/>
    <n v="1"/>
    <n v="0"/>
    <n v="0"/>
    <n v="0"/>
    <n v="0"/>
    <n v="0"/>
    <n v="0"/>
    <n v="0"/>
    <n v="1"/>
    <n v="1"/>
    <n v="0"/>
    <n v="0"/>
    <n v="2"/>
    <n v="1"/>
    <n v="3"/>
    <n v="1046"/>
    <s v="ES_R3"/>
    <n v="57"/>
    <n v="1"/>
  </r>
  <r>
    <x v="0"/>
    <n v="0"/>
    <n v="1"/>
    <n v="1"/>
    <n v="0"/>
    <n v="1"/>
    <n v="1"/>
    <n v="0"/>
    <n v="1"/>
    <n v="1"/>
    <n v="1"/>
    <n v="0"/>
    <n v="0"/>
    <n v="3"/>
    <n v="4"/>
    <n v="7"/>
    <n v="1047"/>
    <s v="ES_R3"/>
    <n v="57"/>
    <n v="5"/>
  </r>
  <r>
    <x v="0"/>
    <n v="0"/>
    <n v="0"/>
    <n v="0"/>
    <n v="0"/>
    <n v="0"/>
    <n v="1"/>
    <n v="1"/>
    <n v="2"/>
    <n v="0"/>
    <n v="0"/>
    <n v="0"/>
    <n v="1"/>
    <n v="1"/>
    <n v="4"/>
    <n v="5"/>
    <n v="1048"/>
    <s v="ES_R3"/>
    <n v="57"/>
    <n v="4"/>
  </r>
  <r>
    <x v="0"/>
    <n v="0"/>
    <n v="0"/>
    <n v="0"/>
    <n v="0"/>
    <n v="1"/>
    <n v="1"/>
    <n v="0"/>
    <n v="2"/>
    <n v="0"/>
    <n v="1"/>
    <n v="0"/>
    <n v="0"/>
    <n v="1"/>
    <n v="4"/>
    <n v="5"/>
    <n v="1049"/>
    <s v="ES_R3"/>
    <n v="57"/>
    <n v="4"/>
  </r>
  <r>
    <x v="0"/>
    <n v="0"/>
    <n v="1"/>
    <n v="0"/>
    <n v="1"/>
    <n v="1"/>
    <n v="2"/>
    <n v="0"/>
    <n v="0"/>
    <n v="1"/>
    <n v="1"/>
    <n v="0"/>
    <n v="0"/>
    <n v="2"/>
    <n v="5"/>
    <n v="7"/>
    <n v="1050"/>
    <s v="ES_R3"/>
    <n v="57"/>
    <n v="5"/>
  </r>
  <r>
    <x v="0"/>
    <n v="1"/>
    <n v="0"/>
    <n v="0"/>
    <n v="1"/>
    <n v="1"/>
    <n v="2"/>
    <n v="1"/>
    <n v="2"/>
    <n v="2"/>
    <n v="1"/>
    <n v="0"/>
    <n v="0"/>
    <n v="5"/>
    <n v="6"/>
    <n v="11"/>
    <n v="1051"/>
    <s v="ES_R3"/>
    <n v="57"/>
    <n v="8"/>
  </r>
  <r>
    <x v="0"/>
    <n v="0"/>
    <n v="1"/>
    <n v="1"/>
    <n v="0"/>
    <n v="0"/>
    <n v="0"/>
    <n v="0"/>
    <n v="0"/>
    <n v="1"/>
    <n v="1"/>
    <n v="0"/>
    <n v="0"/>
    <n v="2"/>
    <n v="2"/>
    <n v="4"/>
    <n v="1052"/>
    <s v="ES_R3"/>
    <n v="57"/>
    <n v="2"/>
  </r>
  <r>
    <x v="0"/>
    <n v="0"/>
    <n v="0"/>
    <n v="0"/>
    <n v="2"/>
    <n v="1"/>
    <n v="1"/>
    <n v="1"/>
    <n v="1"/>
    <n v="1"/>
    <n v="1"/>
    <n v="0"/>
    <n v="0"/>
    <n v="3"/>
    <n v="5"/>
    <n v="8"/>
    <n v="1053"/>
    <s v="ES_R3"/>
    <n v="57"/>
    <n v="6"/>
  </r>
  <r>
    <x v="0"/>
    <n v="0"/>
    <n v="1"/>
    <n v="1"/>
    <n v="0"/>
    <n v="0"/>
    <n v="0"/>
    <n v="0"/>
    <n v="0"/>
    <n v="1"/>
    <n v="1"/>
    <n v="0"/>
    <n v="0"/>
    <n v="2"/>
    <n v="2"/>
    <n v="4"/>
    <n v="1054"/>
    <s v="ES_R3"/>
    <n v="57"/>
    <n v="2"/>
  </r>
  <r>
    <x v="0"/>
    <n v="0"/>
    <n v="0"/>
    <n v="1"/>
    <n v="0"/>
    <n v="1"/>
    <n v="1"/>
    <n v="1"/>
    <n v="0"/>
    <n v="1"/>
    <n v="1"/>
    <n v="0"/>
    <n v="0"/>
    <n v="4"/>
    <n v="2"/>
    <n v="6"/>
    <n v="1055"/>
    <s v="ES_R3"/>
    <n v="57"/>
    <n v="4"/>
  </r>
  <r>
    <x v="0"/>
    <n v="0"/>
    <n v="1"/>
    <n v="0"/>
    <n v="0"/>
    <n v="0"/>
    <n v="0"/>
    <n v="0"/>
    <n v="0"/>
    <n v="1"/>
    <n v="1"/>
    <n v="0"/>
    <n v="0"/>
    <n v="1"/>
    <n v="2"/>
    <n v="3"/>
    <n v="1056"/>
    <s v="ES_R3"/>
    <n v="57"/>
    <n v="1"/>
  </r>
  <r>
    <x v="1"/>
    <n v="0"/>
    <n v="0"/>
    <n v="1"/>
    <n v="0"/>
    <n v="3"/>
    <n v="2"/>
    <n v="0"/>
    <n v="0"/>
    <n v="1"/>
    <n v="1"/>
    <n v="0"/>
    <n v="0"/>
    <n v="5"/>
    <n v="3"/>
    <n v="8"/>
    <n v="1057"/>
    <s v="ES_R3"/>
    <n v="58"/>
    <n v="6"/>
  </r>
  <r>
    <x v="1"/>
    <n v="0"/>
    <n v="2"/>
    <n v="0"/>
    <n v="1"/>
    <n v="2"/>
    <n v="0"/>
    <n v="0"/>
    <n v="0"/>
    <n v="0"/>
    <n v="1"/>
    <n v="0"/>
    <n v="0"/>
    <n v="2"/>
    <n v="4"/>
    <n v="6"/>
    <n v="1058"/>
    <s v="ES_R3"/>
    <n v="58"/>
    <n v="5"/>
  </r>
  <r>
    <x v="1"/>
    <n v="0"/>
    <n v="1"/>
    <n v="0"/>
    <n v="0"/>
    <n v="0"/>
    <n v="0"/>
    <n v="0"/>
    <n v="0"/>
    <n v="1"/>
    <n v="1"/>
    <n v="0"/>
    <n v="0"/>
    <n v="1"/>
    <n v="2"/>
    <n v="3"/>
    <n v="1059"/>
    <s v="ES_R3"/>
    <n v="58"/>
    <n v="1"/>
  </r>
  <r>
    <x v="1"/>
    <n v="0"/>
    <n v="0"/>
    <n v="0"/>
    <n v="0"/>
    <n v="1"/>
    <n v="2"/>
    <n v="0"/>
    <n v="0"/>
    <n v="2"/>
    <n v="0"/>
    <n v="1"/>
    <n v="1"/>
    <n v="4"/>
    <n v="3"/>
    <n v="7"/>
    <n v="1060"/>
    <s v="ES_R3"/>
    <n v="58"/>
    <n v="3"/>
  </r>
  <r>
    <x v="1"/>
    <n v="0"/>
    <n v="1"/>
    <n v="0"/>
    <n v="0"/>
    <n v="0"/>
    <n v="2"/>
    <n v="1"/>
    <n v="0"/>
    <n v="1"/>
    <n v="1"/>
    <n v="0"/>
    <n v="0"/>
    <n v="2"/>
    <n v="4"/>
    <n v="6"/>
    <n v="1061"/>
    <s v="ES_R3"/>
    <n v="58"/>
    <n v="4"/>
  </r>
  <r>
    <x v="1"/>
    <n v="0"/>
    <n v="0"/>
    <n v="1"/>
    <n v="1"/>
    <n v="2"/>
    <n v="2"/>
    <n v="0"/>
    <n v="0"/>
    <n v="1"/>
    <n v="1"/>
    <n v="0"/>
    <n v="0"/>
    <n v="4"/>
    <n v="4"/>
    <n v="8"/>
    <n v="1062"/>
    <s v="ES_R3"/>
    <n v="58"/>
    <n v="6"/>
  </r>
  <r>
    <x v="1"/>
    <n v="0"/>
    <n v="0"/>
    <n v="0"/>
    <n v="1"/>
    <n v="0"/>
    <n v="3"/>
    <n v="0"/>
    <n v="3"/>
    <n v="1"/>
    <n v="1"/>
    <n v="0"/>
    <n v="0"/>
    <n v="1"/>
    <n v="8"/>
    <n v="9"/>
    <n v="1063"/>
    <s v="ES_R3"/>
    <n v="58"/>
    <n v="7"/>
  </r>
  <r>
    <x v="1"/>
    <n v="1"/>
    <n v="0"/>
    <n v="1"/>
    <n v="0"/>
    <n v="0"/>
    <n v="0"/>
    <n v="0"/>
    <n v="0"/>
    <n v="1"/>
    <n v="1"/>
    <n v="0"/>
    <n v="0"/>
    <n v="3"/>
    <n v="1"/>
    <n v="4"/>
    <n v="1064"/>
    <s v="ES_R3"/>
    <n v="58"/>
    <n v="2"/>
  </r>
  <r>
    <x v="1"/>
    <n v="1"/>
    <n v="1"/>
    <n v="1"/>
    <n v="1"/>
    <n v="1"/>
    <n v="0"/>
    <n v="0"/>
    <n v="1"/>
    <n v="1"/>
    <n v="1"/>
    <n v="1"/>
    <n v="0"/>
    <n v="5"/>
    <n v="4"/>
    <n v="9"/>
    <n v="1065"/>
    <s v="ES_R3"/>
    <n v="58"/>
    <n v="6"/>
  </r>
  <r>
    <x v="1"/>
    <n v="1"/>
    <n v="0"/>
    <n v="1"/>
    <n v="1"/>
    <n v="2"/>
    <n v="0"/>
    <n v="0"/>
    <n v="2"/>
    <n v="1"/>
    <n v="1"/>
    <n v="0"/>
    <n v="0"/>
    <n v="5"/>
    <n v="4"/>
    <n v="9"/>
    <n v="1066"/>
    <s v="ES_R3"/>
    <n v="58"/>
    <n v="7"/>
  </r>
  <r>
    <x v="1"/>
    <n v="1"/>
    <n v="0"/>
    <n v="1"/>
    <n v="1"/>
    <n v="0"/>
    <n v="2"/>
    <n v="0"/>
    <n v="0"/>
    <n v="1"/>
    <n v="1"/>
    <n v="0"/>
    <n v="0"/>
    <n v="3"/>
    <n v="4"/>
    <n v="7"/>
    <n v="1067"/>
    <s v="ES_R3"/>
    <n v="58"/>
    <n v="5"/>
  </r>
  <r>
    <x v="1"/>
    <n v="0"/>
    <n v="1"/>
    <n v="1"/>
    <n v="1"/>
    <n v="1"/>
    <n v="2"/>
    <n v="0"/>
    <n v="1"/>
    <n v="1"/>
    <n v="1"/>
    <n v="0"/>
    <n v="0"/>
    <n v="3"/>
    <n v="6"/>
    <n v="9"/>
    <n v="1068"/>
    <s v="ES_R3"/>
    <n v="58"/>
    <n v="7"/>
  </r>
  <r>
    <x v="1"/>
    <n v="0"/>
    <n v="2"/>
    <n v="0"/>
    <n v="2"/>
    <n v="0"/>
    <n v="1"/>
    <n v="0"/>
    <n v="0"/>
    <n v="1"/>
    <n v="1"/>
    <n v="0"/>
    <n v="0"/>
    <n v="1"/>
    <n v="6"/>
    <n v="7"/>
    <n v="1069"/>
    <s v="ES_R3"/>
    <n v="58"/>
    <n v="5"/>
  </r>
  <r>
    <x v="1"/>
    <n v="0"/>
    <n v="0"/>
    <n v="1"/>
    <n v="0"/>
    <n v="2"/>
    <n v="1"/>
    <n v="0"/>
    <n v="0"/>
    <n v="0"/>
    <n v="1"/>
    <n v="0"/>
    <n v="0"/>
    <n v="3"/>
    <n v="2"/>
    <n v="5"/>
    <n v="1070"/>
    <s v="ES_R3"/>
    <n v="58"/>
    <n v="4"/>
  </r>
  <r>
    <x v="1"/>
    <n v="0"/>
    <n v="0"/>
    <n v="0"/>
    <n v="0"/>
    <n v="0"/>
    <n v="0"/>
    <n v="0"/>
    <n v="0"/>
    <n v="1"/>
    <n v="1"/>
    <n v="0"/>
    <n v="0"/>
    <n v="1"/>
    <n v="1"/>
    <n v="2"/>
    <n v="1071"/>
    <s v="ES_R3"/>
    <n v="58"/>
    <n v="0"/>
  </r>
  <r>
    <x v="1"/>
    <n v="0"/>
    <n v="0"/>
    <n v="1"/>
    <n v="1"/>
    <n v="2"/>
    <n v="1"/>
    <n v="1"/>
    <n v="0"/>
    <n v="1"/>
    <n v="1"/>
    <n v="1"/>
    <n v="0"/>
    <n v="6"/>
    <n v="3"/>
    <n v="9"/>
    <n v="1072"/>
    <s v="ES_R3"/>
    <n v="58"/>
    <n v="6"/>
  </r>
  <r>
    <x v="1"/>
    <n v="1"/>
    <n v="1"/>
    <n v="2"/>
    <n v="1"/>
    <n v="0"/>
    <n v="0"/>
    <n v="0"/>
    <n v="0"/>
    <n v="1"/>
    <n v="1"/>
    <n v="0"/>
    <n v="0"/>
    <n v="4"/>
    <n v="3"/>
    <n v="7"/>
    <n v="1073"/>
    <s v="ES_R3"/>
    <n v="58"/>
    <n v="5"/>
  </r>
  <r>
    <x v="1"/>
    <n v="0"/>
    <n v="0"/>
    <n v="1"/>
    <n v="1"/>
    <n v="0"/>
    <n v="1"/>
    <n v="0"/>
    <n v="0"/>
    <n v="1"/>
    <n v="2"/>
    <n v="0"/>
    <n v="0"/>
    <n v="2"/>
    <n v="4"/>
    <n v="6"/>
    <n v="1074"/>
    <s v="ES_R3"/>
    <n v="58"/>
    <n v="3"/>
  </r>
  <r>
    <x v="1"/>
    <n v="0"/>
    <n v="0"/>
    <n v="0"/>
    <n v="0"/>
    <n v="3"/>
    <n v="0"/>
    <n v="0"/>
    <n v="1"/>
    <n v="0"/>
    <n v="2"/>
    <n v="1"/>
    <n v="0"/>
    <n v="4"/>
    <n v="3"/>
    <n v="7"/>
    <n v="1075"/>
    <s v="ES_R3"/>
    <n v="58"/>
    <n v="4"/>
  </r>
  <r>
    <x v="1"/>
    <n v="1"/>
    <n v="0"/>
    <n v="0"/>
    <n v="2"/>
    <n v="1"/>
    <n v="1"/>
    <n v="0"/>
    <n v="0"/>
    <n v="0"/>
    <n v="1"/>
    <n v="1"/>
    <n v="0"/>
    <n v="3"/>
    <n v="4"/>
    <n v="7"/>
    <n v="1076"/>
    <s v="ES_R3"/>
    <n v="58"/>
    <n v="5"/>
  </r>
  <r>
    <x v="0"/>
    <n v="1"/>
    <n v="0"/>
    <n v="0"/>
    <n v="1"/>
    <n v="0"/>
    <n v="3"/>
    <n v="1"/>
    <n v="0"/>
    <n v="1"/>
    <n v="1"/>
    <n v="0"/>
    <n v="0"/>
    <n v="3"/>
    <n v="5"/>
    <n v="8"/>
    <n v="1077"/>
    <s v="ES_R3"/>
    <n v="59"/>
    <n v="6"/>
  </r>
  <r>
    <x v="0"/>
    <n v="2"/>
    <n v="0"/>
    <n v="0"/>
    <n v="0"/>
    <n v="1"/>
    <n v="1"/>
    <n v="3"/>
    <n v="0"/>
    <n v="2"/>
    <n v="1"/>
    <n v="0"/>
    <n v="0"/>
    <n v="8"/>
    <n v="2"/>
    <n v="10"/>
    <n v="1078"/>
    <s v="ES_R3"/>
    <n v="59"/>
    <n v="7"/>
  </r>
  <r>
    <x v="0"/>
    <n v="0"/>
    <n v="0"/>
    <n v="0"/>
    <n v="0"/>
    <n v="0"/>
    <n v="1"/>
    <n v="2"/>
    <n v="0"/>
    <n v="0"/>
    <n v="2"/>
    <n v="1"/>
    <n v="0"/>
    <n v="3"/>
    <n v="3"/>
    <n v="6"/>
    <n v="1079"/>
    <s v="ES_R3"/>
    <n v="59"/>
    <n v="3"/>
  </r>
  <r>
    <x v="0"/>
    <n v="0"/>
    <n v="0"/>
    <n v="1"/>
    <n v="1"/>
    <n v="1"/>
    <n v="1"/>
    <n v="0"/>
    <n v="0"/>
    <n v="1"/>
    <n v="1"/>
    <n v="0"/>
    <n v="0"/>
    <n v="3"/>
    <n v="3"/>
    <n v="6"/>
    <n v="1080"/>
    <s v="ES_R3"/>
    <n v="59"/>
    <n v="4"/>
  </r>
  <r>
    <x v="0"/>
    <n v="0"/>
    <n v="0"/>
    <n v="3"/>
    <n v="0"/>
    <n v="2"/>
    <n v="2"/>
    <n v="1"/>
    <n v="1"/>
    <n v="1"/>
    <n v="2"/>
    <n v="0"/>
    <n v="0"/>
    <n v="7"/>
    <n v="5"/>
    <n v="12"/>
    <n v="1081"/>
    <s v="ES_R3"/>
    <n v="59"/>
    <n v="9"/>
  </r>
  <r>
    <x v="0"/>
    <n v="0"/>
    <n v="0"/>
    <n v="0"/>
    <n v="0"/>
    <n v="1"/>
    <n v="2"/>
    <n v="1"/>
    <n v="2"/>
    <n v="1"/>
    <n v="1"/>
    <n v="0"/>
    <n v="0"/>
    <n v="3"/>
    <n v="5"/>
    <n v="8"/>
    <n v="1082"/>
    <s v="ES_R3"/>
    <n v="59"/>
    <n v="6"/>
  </r>
  <r>
    <x v="0"/>
    <n v="0"/>
    <n v="0"/>
    <n v="1"/>
    <n v="0"/>
    <n v="1"/>
    <n v="2"/>
    <n v="2"/>
    <n v="1"/>
    <n v="1"/>
    <n v="1"/>
    <n v="0"/>
    <n v="0"/>
    <n v="5"/>
    <n v="4"/>
    <n v="9"/>
    <n v="1083"/>
    <s v="ES_R3"/>
    <n v="59"/>
    <n v="7"/>
  </r>
  <r>
    <x v="0"/>
    <n v="0"/>
    <n v="0"/>
    <n v="1"/>
    <n v="1"/>
    <n v="2"/>
    <n v="1"/>
    <n v="1"/>
    <n v="0"/>
    <n v="1"/>
    <n v="1"/>
    <n v="0"/>
    <n v="0"/>
    <n v="5"/>
    <n v="3"/>
    <n v="8"/>
    <n v="1084"/>
    <s v="ES_R3"/>
    <n v="59"/>
    <n v="6"/>
  </r>
  <r>
    <x v="0"/>
    <n v="0"/>
    <n v="0"/>
    <n v="0"/>
    <n v="1"/>
    <n v="2"/>
    <n v="1"/>
    <n v="3"/>
    <n v="0"/>
    <n v="2"/>
    <n v="1"/>
    <n v="0"/>
    <n v="0"/>
    <n v="7"/>
    <n v="3"/>
    <n v="10"/>
    <n v="1085"/>
    <s v="ES_R3"/>
    <n v="59"/>
    <n v="7"/>
  </r>
  <r>
    <x v="0"/>
    <n v="1"/>
    <n v="0"/>
    <n v="1"/>
    <n v="0"/>
    <n v="1"/>
    <n v="0"/>
    <n v="0"/>
    <n v="0"/>
    <n v="0"/>
    <n v="1"/>
    <n v="0"/>
    <n v="0"/>
    <n v="3"/>
    <n v="1"/>
    <n v="4"/>
    <n v="1086"/>
    <s v="ES_R3"/>
    <n v="59"/>
    <n v="3"/>
  </r>
  <r>
    <x v="0"/>
    <n v="0"/>
    <n v="0"/>
    <n v="0"/>
    <n v="0"/>
    <n v="1"/>
    <n v="0"/>
    <n v="0"/>
    <n v="0"/>
    <n v="0"/>
    <n v="1"/>
    <n v="0"/>
    <n v="0"/>
    <n v="1"/>
    <n v="1"/>
    <n v="2"/>
    <n v="1087"/>
    <s v="ES_R3"/>
    <n v="59"/>
    <n v="1"/>
  </r>
  <r>
    <x v="0"/>
    <n v="0"/>
    <n v="0"/>
    <n v="0"/>
    <n v="0"/>
    <n v="1"/>
    <n v="1"/>
    <n v="1"/>
    <n v="2"/>
    <n v="1"/>
    <n v="1"/>
    <n v="0"/>
    <n v="0"/>
    <n v="3"/>
    <n v="4"/>
    <n v="7"/>
    <n v="1088"/>
    <s v="ES_R3"/>
    <n v="59"/>
    <n v="5"/>
  </r>
  <r>
    <x v="0"/>
    <n v="0"/>
    <n v="0"/>
    <n v="1"/>
    <n v="1"/>
    <n v="0"/>
    <n v="2"/>
    <n v="2"/>
    <n v="1"/>
    <n v="1"/>
    <n v="1"/>
    <n v="0"/>
    <n v="0"/>
    <n v="4"/>
    <n v="5"/>
    <n v="9"/>
    <n v="1089"/>
    <s v="ES_R3"/>
    <n v="59"/>
    <n v="7"/>
  </r>
  <r>
    <x v="0"/>
    <n v="0"/>
    <n v="1"/>
    <n v="0"/>
    <n v="1"/>
    <n v="1"/>
    <n v="2"/>
    <n v="0"/>
    <n v="2"/>
    <n v="0"/>
    <n v="1"/>
    <n v="1"/>
    <n v="0"/>
    <n v="2"/>
    <n v="7"/>
    <n v="9"/>
    <n v="1090"/>
    <s v="ES_R3"/>
    <n v="59"/>
    <n v="7"/>
  </r>
  <r>
    <x v="0"/>
    <n v="0"/>
    <n v="1"/>
    <n v="1"/>
    <n v="0"/>
    <n v="1"/>
    <n v="1"/>
    <n v="0"/>
    <n v="0"/>
    <n v="1"/>
    <n v="1"/>
    <n v="0"/>
    <n v="0"/>
    <n v="3"/>
    <n v="3"/>
    <n v="6"/>
    <n v="1091"/>
    <s v="ES_R3"/>
    <n v="59"/>
    <n v="4"/>
  </r>
  <r>
    <x v="0"/>
    <n v="0"/>
    <n v="0"/>
    <n v="0"/>
    <n v="0"/>
    <n v="0"/>
    <n v="0"/>
    <n v="2"/>
    <n v="0"/>
    <n v="1"/>
    <n v="1"/>
    <n v="0"/>
    <n v="0"/>
    <n v="3"/>
    <n v="1"/>
    <n v="4"/>
    <n v="1092"/>
    <s v="ES_R3"/>
    <n v="59"/>
    <n v="2"/>
  </r>
  <r>
    <x v="0"/>
    <n v="1"/>
    <n v="0"/>
    <n v="1"/>
    <n v="0"/>
    <n v="0"/>
    <n v="0"/>
    <n v="0"/>
    <n v="0"/>
    <n v="1"/>
    <n v="1"/>
    <n v="0"/>
    <n v="0"/>
    <n v="3"/>
    <n v="1"/>
    <n v="4"/>
    <n v="1093"/>
    <s v="ES_R3"/>
    <n v="59"/>
    <n v="2"/>
  </r>
  <r>
    <x v="0"/>
    <n v="1"/>
    <n v="0"/>
    <n v="0"/>
    <n v="1"/>
    <n v="1"/>
    <n v="1"/>
    <n v="0"/>
    <n v="0"/>
    <n v="1"/>
    <n v="1"/>
    <n v="0"/>
    <n v="0"/>
    <n v="3"/>
    <n v="3"/>
    <n v="6"/>
    <n v="1094"/>
    <s v="ES_R3"/>
    <n v="59"/>
    <n v="4"/>
  </r>
  <r>
    <x v="0"/>
    <n v="0"/>
    <n v="1"/>
    <n v="1"/>
    <n v="0"/>
    <n v="0"/>
    <n v="0"/>
    <n v="0"/>
    <n v="0"/>
    <n v="1"/>
    <n v="1"/>
    <n v="0"/>
    <n v="0"/>
    <n v="2"/>
    <n v="2"/>
    <n v="4"/>
    <n v="1095"/>
    <s v="ES_R3"/>
    <n v="59"/>
    <n v="2"/>
  </r>
  <r>
    <x v="0"/>
    <n v="0"/>
    <n v="0"/>
    <n v="1"/>
    <n v="0"/>
    <n v="2"/>
    <n v="0"/>
    <n v="2"/>
    <n v="0"/>
    <n v="1"/>
    <n v="1"/>
    <n v="0"/>
    <n v="0"/>
    <n v="6"/>
    <n v="1"/>
    <n v="7"/>
    <n v="1096"/>
    <s v="ES_R3"/>
    <n v="59"/>
    <n v="5"/>
  </r>
  <r>
    <x v="0"/>
    <n v="0"/>
    <n v="0"/>
    <n v="0"/>
    <n v="1"/>
    <n v="1"/>
    <n v="1"/>
    <n v="1"/>
    <n v="1"/>
    <n v="1"/>
    <n v="1"/>
    <n v="0"/>
    <n v="0"/>
    <n v="3"/>
    <n v="4"/>
    <n v="7"/>
    <n v="1097"/>
    <s v="ES_R3"/>
    <n v="60"/>
    <n v="5"/>
  </r>
  <r>
    <x v="0"/>
    <n v="0"/>
    <n v="1"/>
    <n v="0"/>
    <n v="0"/>
    <n v="2"/>
    <n v="1"/>
    <n v="0"/>
    <n v="1"/>
    <n v="1"/>
    <n v="1"/>
    <n v="0"/>
    <n v="0"/>
    <n v="3"/>
    <n v="4"/>
    <n v="7"/>
    <n v="1098"/>
    <s v="ES_R3"/>
    <n v="60"/>
    <n v="5"/>
  </r>
  <r>
    <x v="0"/>
    <n v="0"/>
    <n v="0"/>
    <n v="1"/>
    <n v="1"/>
    <n v="1"/>
    <n v="2"/>
    <n v="0"/>
    <n v="1"/>
    <n v="2"/>
    <n v="2"/>
    <n v="0"/>
    <n v="0"/>
    <n v="4"/>
    <n v="6"/>
    <n v="10"/>
    <n v="1099"/>
    <s v="ES_R3"/>
    <n v="60"/>
    <n v="6"/>
  </r>
  <r>
    <x v="0"/>
    <n v="0"/>
    <n v="0"/>
    <n v="1"/>
    <n v="0"/>
    <n v="2"/>
    <n v="0"/>
    <n v="0"/>
    <n v="0"/>
    <n v="1"/>
    <n v="1"/>
    <n v="0"/>
    <n v="0"/>
    <n v="4"/>
    <n v="1"/>
    <n v="5"/>
    <n v="1100"/>
    <s v="ES_R3"/>
    <n v="60"/>
    <n v="3"/>
  </r>
  <r>
    <x v="0"/>
    <n v="0"/>
    <n v="0"/>
    <n v="1"/>
    <n v="1"/>
    <n v="1"/>
    <n v="2"/>
    <n v="0"/>
    <n v="1"/>
    <n v="1"/>
    <n v="1"/>
    <n v="0"/>
    <n v="0"/>
    <n v="3"/>
    <n v="5"/>
    <n v="8"/>
    <n v="1101"/>
    <s v="ES_R3"/>
    <n v="60"/>
    <n v="6"/>
  </r>
  <r>
    <x v="0"/>
    <n v="3"/>
    <n v="0"/>
    <n v="1"/>
    <n v="0"/>
    <n v="1"/>
    <n v="1"/>
    <n v="1"/>
    <n v="2"/>
    <n v="2"/>
    <n v="1"/>
    <n v="0"/>
    <n v="0"/>
    <n v="8"/>
    <n v="4"/>
    <n v="12"/>
    <n v="1102"/>
    <s v="ES_R3"/>
    <n v="60"/>
    <n v="9"/>
  </r>
  <r>
    <x v="0"/>
    <n v="0"/>
    <n v="1"/>
    <n v="0"/>
    <n v="0"/>
    <n v="1"/>
    <n v="2"/>
    <n v="2"/>
    <n v="1"/>
    <n v="1"/>
    <n v="1"/>
    <n v="0"/>
    <n v="0"/>
    <n v="4"/>
    <n v="5"/>
    <n v="9"/>
    <n v="1103"/>
    <s v="ES_R3"/>
    <n v="60"/>
    <n v="7"/>
  </r>
  <r>
    <x v="0"/>
    <n v="1"/>
    <n v="0"/>
    <n v="0"/>
    <n v="1"/>
    <n v="1"/>
    <n v="0"/>
    <n v="0"/>
    <n v="0"/>
    <n v="1"/>
    <n v="1"/>
    <n v="0"/>
    <n v="0"/>
    <n v="3"/>
    <n v="2"/>
    <n v="5"/>
    <n v="1104"/>
    <s v="ES_R3"/>
    <n v="60"/>
    <n v="3"/>
  </r>
  <r>
    <x v="0"/>
    <n v="0"/>
    <n v="1"/>
    <n v="0"/>
    <n v="1"/>
    <n v="0"/>
    <n v="1"/>
    <n v="1"/>
    <n v="2"/>
    <n v="1"/>
    <n v="1"/>
    <n v="0"/>
    <n v="0"/>
    <n v="2"/>
    <n v="6"/>
    <n v="8"/>
    <n v="1105"/>
    <s v="ES_R3"/>
    <n v="60"/>
    <n v="6"/>
  </r>
  <r>
    <x v="0"/>
    <n v="0"/>
    <n v="1"/>
    <n v="2"/>
    <n v="0"/>
    <n v="1"/>
    <n v="1"/>
    <n v="0"/>
    <n v="0"/>
    <n v="0"/>
    <n v="1"/>
    <n v="1"/>
    <n v="0"/>
    <n v="4"/>
    <n v="3"/>
    <n v="7"/>
    <n v="1106"/>
    <s v="ES_R3"/>
    <n v="60"/>
    <n v="5"/>
  </r>
  <r>
    <x v="0"/>
    <n v="0"/>
    <n v="0"/>
    <n v="1"/>
    <n v="0"/>
    <n v="3"/>
    <n v="0"/>
    <n v="0"/>
    <n v="0"/>
    <n v="0"/>
    <n v="1"/>
    <n v="1"/>
    <n v="0"/>
    <n v="5"/>
    <n v="1"/>
    <n v="6"/>
    <n v="1107"/>
    <s v="ES_R3"/>
    <n v="60"/>
    <n v="4"/>
  </r>
  <r>
    <x v="0"/>
    <n v="0"/>
    <n v="1"/>
    <n v="0"/>
    <n v="1"/>
    <n v="0"/>
    <n v="3"/>
    <n v="0"/>
    <n v="0"/>
    <n v="1"/>
    <n v="1"/>
    <n v="0"/>
    <n v="0"/>
    <n v="1"/>
    <n v="6"/>
    <n v="7"/>
    <n v="1108"/>
    <s v="ES_R3"/>
    <n v="60"/>
    <n v="5"/>
  </r>
  <r>
    <x v="0"/>
    <n v="0"/>
    <n v="0"/>
    <n v="1"/>
    <n v="0"/>
    <n v="0"/>
    <n v="3"/>
    <n v="0"/>
    <n v="1"/>
    <n v="1"/>
    <n v="1"/>
    <n v="0"/>
    <n v="0"/>
    <n v="2"/>
    <n v="5"/>
    <n v="7"/>
    <n v="1109"/>
    <s v="ES_R3"/>
    <n v="60"/>
    <n v="5"/>
  </r>
  <r>
    <x v="0"/>
    <n v="1"/>
    <n v="0"/>
    <n v="1"/>
    <n v="0"/>
    <n v="1"/>
    <n v="2"/>
    <n v="0"/>
    <n v="2"/>
    <n v="1"/>
    <n v="1"/>
    <n v="0"/>
    <n v="0"/>
    <n v="4"/>
    <n v="5"/>
    <n v="9"/>
    <n v="1110"/>
    <s v="ES_R3"/>
    <n v="60"/>
    <n v="7"/>
  </r>
  <r>
    <x v="0"/>
    <n v="1"/>
    <n v="0"/>
    <n v="0"/>
    <n v="1"/>
    <n v="2"/>
    <n v="1"/>
    <n v="1"/>
    <n v="1"/>
    <n v="1"/>
    <n v="1"/>
    <n v="0"/>
    <n v="0"/>
    <n v="5"/>
    <n v="4"/>
    <n v="9"/>
    <n v="1111"/>
    <s v="ES_R3"/>
    <n v="60"/>
    <n v="7"/>
  </r>
  <r>
    <x v="0"/>
    <n v="0"/>
    <n v="0"/>
    <n v="0"/>
    <n v="0"/>
    <n v="0"/>
    <n v="0"/>
    <n v="2"/>
    <n v="2"/>
    <n v="2"/>
    <n v="2"/>
    <n v="0"/>
    <n v="0"/>
    <n v="4"/>
    <n v="4"/>
    <n v="8"/>
    <n v="1112"/>
    <s v="ES_R3"/>
    <n v="60"/>
    <n v="4"/>
  </r>
  <r>
    <x v="0"/>
    <n v="0"/>
    <n v="0"/>
    <n v="2"/>
    <n v="0"/>
    <n v="1"/>
    <n v="0"/>
    <n v="1"/>
    <n v="2"/>
    <n v="1"/>
    <n v="1"/>
    <n v="1"/>
    <n v="0"/>
    <n v="6"/>
    <n v="3"/>
    <n v="9"/>
    <n v="1113"/>
    <s v="ES_R3"/>
    <n v="60"/>
    <n v="6"/>
  </r>
  <r>
    <x v="0"/>
    <n v="1"/>
    <n v="0"/>
    <n v="1"/>
    <n v="0"/>
    <n v="1"/>
    <n v="1"/>
    <n v="1"/>
    <n v="1"/>
    <n v="1"/>
    <n v="1"/>
    <n v="0"/>
    <n v="0"/>
    <n v="5"/>
    <n v="3"/>
    <n v="8"/>
    <n v="1114"/>
    <s v="ES_R3"/>
    <n v="60"/>
    <n v="6"/>
  </r>
  <r>
    <x v="0"/>
    <n v="0"/>
    <n v="0"/>
    <n v="0"/>
    <n v="1"/>
    <n v="2"/>
    <n v="1"/>
    <n v="1"/>
    <n v="2"/>
    <n v="1"/>
    <n v="1"/>
    <n v="0"/>
    <n v="0"/>
    <n v="4"/>
    <n v="5"/>
    <n v="9"/>
    <n v="1115"/>
    <s v="ES_R3"/>
    <n v="60"/>
    <n v="7"/>
  </r>
  <r>
    <x v="0"/>
    <n v="0"/>
    <n v="1"/>
    <n v="1"/>
    <n v="0"/>
    <n v="1"/>
    <n v="3"/>
    <n v="2"/>
    <n v="0"/>
    <n v="1"/>
    <n v="1"/>
    <n v="0"/>
    <n v="0"/>
    <n v="5"/>
    <n v="5"/>
    <n v="10"/>
    <n v="1116"/>
    <s v="ES_R3"/>
    <n v="60"/>
    <n v="8"/>
  </r>
  <r>
    <x v="0"/>
    <n v="0"/>
    <n v="1"/>
    <n v="1"/>
    <n v="1"/>
    <n v="1"/>
    <n v="1"/>
    <n v="1"/>
    <n v="0"/>
    <n v="2"/>
    <n v="2"/>
    <n v="0"/>
    <n v="0"/>
    <n v="5"/>
    <n v="5"/>
    <n v="10"/>
    <n v="1117"/>
    <s v="ES_R3"/>
    <n v="61"/>
    <n v="6"/>
  </r>
  <r>
    <x v="0"/>
    <n v="0"/>
    <n v="0"/>
    <n v="1"/>
    <n v="1"/>
    <n v="1"/>
    <n v="1"/>
    <n v="0"/>
    <n v="2"/>
    <n v="2"/>
    <n v="1"/>
    <n v="0"/>
    <n v="0"/>
    <n v="4"/>
    <n v="5"/>
    <n v="9"/>
    <n v="1118"/>
    <s v="ES_R3"/>
    <n v="61"/>
    <n v="6"/>
  </r>
  <r>
    <x v="0"/>
    <n v="0"/>
    <n v="0"/>
    <n v="1"/>
    <n v="2"/>
    <n v="1"/>
    <n v="0"/>
    <n v="0"/>
    <n v="0"/>
    <n v="1"/>
    <n v="1"/>
    <n v="0"/>
    <n v="0"/>
    <n v="3"/>
    <n v="3"/>
    <n v="6"/>
    <n v="1119"/>
    <s v="ES_R3"/>
    <n v="61"/>
    <n v="4"/>
  </r>
  <r>
    <x v="0"/>
    <n v="0"/>
    <n v="0"/>
    <n v="1"/>
    <n v="0"/>
    <n v="0"/>
    <n v="3"/>
    <n v="2"/>
    <n v="0"/>
    <n v="2"/>
    <n v="1"/>
    <n v="0"/>
    <n v="0"/>
    <n v="5"/>
    <n v="4"/>
    <n v="9"/>
    <n v="1120"/>
    <s v="ES_R3"/>
    <n v="61"/>
    <n v="6"/>
  </r>
  <r>
    <x v="0"/>
    <n v="0"/>
    <n v="1"/>
    <n v="1"/>
    <n v="0"/>
    <n v="0"/>
    <n v="3"/>
    <n v="1"/>
    <n v="0"/>
    <n v="1"/>
    <n v="1"/>
    <n v="0"/>
    <n v="0"/>
    <n v="3"/>
    <n v="5"/>
    <n v="8"/>
    <n v="1121"/>
    <s v="ES_R3"/>
    <n v="61"/>
    <n v="6"/>
  </r>
  <r>
    <x v="0"/>
    <n v="1"/>
    <n v="0"/>
    <n v="1"/>
    <n v="0"/>
    <n v="0"/>
    <n v="1"/>
    <n v="0"/>
    <n v="0"/>
    <n v="1"/>
    <n v="1"/>
    <n v="0"/>
    <n v="0"/>
    <n v="3"/>
    <n v="2"/>
    <n v="5"/>
    <n v="1122"/>
    <s v="ES_R3"/>
    <n v="61"/>
    <n v="3"/>
  </r>
  <r>
    <x v="0"/>
    <n v="1"/>
    <n v="0"/>
    <n v="1"/>
    <n v="1"/>
    <n v="2"/>
    <n v="0"/>
    <n v="0"/>
    <n v="2"/>
    <n v="2"/>
    <n v="1"/>
    <n v="0"/>
    <n v="0"/>
    <n v="6"/>
    <n v="4"/>
    <n v="10"/>
    <n v="1123"/>
    <s v="ES_R3"/>
    <n v="61"/>
    <n v="7"/>
  </r>
  <r>
    <x v="0"/>
    <n v="0"/>
    <n v="1"/>
    <n v="1"/>
    <n v="0"/>
    <n v="1"/>
    <n v="1"/>
    <n v="0"/>
    <n v="0"/>
    <n v="1"/>
    <n v="1"/>
    <n v="0"/>
    <n v="0"/>
    <n v="3"/>
    <n v="3"/>
    <n v="6"/>
    <n v="1124"/>
    <s v="ES_R3"/>
    <n v="61"/>
    <n v="4"/>
  </r>
  <r>
    <x v="0"/>
    <n v="2"/>
    <n v="0"/>
    <n v="1"/>
    <n v="1"/>
    <n v="1"/>
    <n v="0"/>
    <n v="0"/>
    <n v="0"/>
    <n v="1"/>
    <n v="1"/>
    <n v="0"/>
    <n v="0"/>
    <n v="5"/>
    <n v="2"/>
    <n v="7"/>
    <n v="1125"/>
    <s v="ES_R3"/>
    <n v="61"/>
    <n v="5"/>
  </r>
  <r>
    <x v="0"/>
    <n v="1"/>
    <n v="0"/>
    <n v="0"/>
    <n v="1"/>
    <n v="1"/>
    <n v="1"/>
    <n v="0"/>
    <n v="1"/>
    <n v="1"/>
    <n v="1"/>
    <n v="0"/>
    <n v="0"/>
    <n v="3"/>
    <n v="4"/>
    <n v="7"/>
    <n v="1126"/>
    <s v="ES_R3"/>
    <n v="61"/>
    <n v="5"/>
  </r>
  <r>
    <x v="0"/>
    <n v="0"/>
    <n v="1"/>
    <n v="1"/>
    <n v="0"/>
    <n v="1"/>
    <n v="2"/>
    <n v="1"/>
    <n v="1"/>
    <n v="2"/>
    <n v="1"/>
    <n v="0"/>
    <n v="0"/>
    <n v="5"/>
    <n v="5"/>
    <n v="10"/>
    <n v="1127"/>
    <s v="ES_R3"/>
    <n v="61"/>
    <n v="7"/>
  </r>
  <r>
    <x v="0"/>
    <n v="0"/>
    <n v="0"/>
    <n v="1"/>
    <n v="1"/>
    <n v="1"/>
    <n v="1"/>
    <n v="0"/>
    <n v="2"/>
    <n v="2"/>
    <n v="0"/>
    <n v="1"/>
    <n v="1"/>
    <n v="5"/>
    <n v="5"/>
    <n v="10"/>
    <n v="1128"/>
    <s v="ES_R3"/>
    <n v="61"/>
    <n v="6"/>
  </r>
  <r>
    <x v="0"/>
    <n v="1"/>
    <n v="0"/>
    <n v="1"/>
    <n v="0"/>
    <n v="1"/>
    <n v="1"/>
    <n v="0"/>
    <n v="2"/>
    <n v="1"/>
    <n v="1"/>
    <n v="0"/>
    <n v="0"/>
    <n v="4"/>
    <n v="4"/>
    <n v="8"/>
    <n v="1129"/>
    <s v="ES_R3"/>
    <n v="61"/>
    <n v="6"/>
  </r>
  <r>
    <x v="0"/>
    <n v="0"/>
    <n v="1"/>
    <n v="1"/>
    <n v="0"/>
    <n v="2"/>
    <n v="1"/>
    <n v="0"/>
    <n v="1"/>
    <n v="1"/>
    <n v="1"/>
    <n v="0"/>
    <n v="0"/>
    <n v="4"/>
    <n v="4"/>
    <n v="8"/>
    <n v="1130"/>
    <s v="ES_R3"/>
    <n v="61"/>
    <n v="6"/>
  </r>
  <r>
    <x v="0"/>
    <n v="0"/>
    <n v="1"/>
    <n v="1"/>
    <n v="0"/>
    <n v="0"/>
    <n v="1"/>
    <n v="0"/>
    <n v="0"/>
    <n v="1"/>
    <n v="1"/>
    <n v="0"/>
    <n v="0"/>
    <n v="2"/>
    <n v="3"/>
    <n v="5"/>
    <n v="1131"/>
    <s v="ES_R3"/>
    <n v="61"/>
    <n v="3"/>
  </r>
  <r>
    <x v="0"/>
    <n v="0"/>
    <n v="0"/>
    <n v="1"/>
    <n v="0"/>
    <n v="1"/>
    <n v="1"/>
    <n v="1"/>
    <n v="0"/>
    <n v="1"/>
    <n v="1"/>
    <n v="0"/>
    <n v="0"/>
    <n v="4"/>
    <n v="2"/>
    <n v="6"/>
    <n v="1132"/>
    <s v="ES_R3"/>
    <n v="61"/>
    <n v="4"/>
  </r>
  <r>
    <x v="0"/>
    <n v="0"/>
    <n v="1"/>
    <n v="0"/>
    <n v="1"/>
    <n v="2"/>
    <n v="1"/>
    <n v="1"/>
    <n v="0"/>
    <n v="1"/>
    <n v="1"/>
    <n v="0"/>
    <n v="0"/>
    <n v="4"/>
    <n v="4"/>
    <n v="8"/>
    <n v="1133"/>
    <s v="ES_R3"/>
    <n v="61"/>
    <n v="6"/>
  </r>
  <r>
    <x v="0"/>
    <n v="0"/>
    <n v="0"/>
    <n v="1"/>
    <n v="1"/>
    <n v="0"/>
    <n v="1"/>
    <n v="0"/>
    <n v="2"/>
    <n v="1"/>
    <n v="1"/>
    <n v="0"/>
    <n v="1"/>
    <n v="2"/>
    <n v="6"/>
    <n v="8"/>
    <n v="1134"/>
    <s v="ES_R3"/>
    <n v="61"/>
    <n v="5"/>
  </r>
  <r>
    <x v="0"/>
    <n v="1"/>
    <n v="0"/>
    <n v="1"/>
    <n v="0"/>
    <n v="1"/>
    <n v="1"/>
    <n v="1"/>
    <n v="1"/>
    <n v="1"/>
    <n v="1"/>
    <n v="0"/>
    <n v="0"/>
    <n v="5"/>
    <n v="3"/>
    <n v="8"/>
    <n v="1135"/>
    <s v="ES_R3"/>
    <n v="61"/>
    <n v="6"/>
  </r>
  <r>
    <x v="0"/>
    <n v="1"/>
    <n v="0"/>
    <n v="0"/>
    <n v="1"/>
    <n v="1"/>
    <n v="1"/>
    <n v="0"/>
    <n v="1"/>
    <n v="1"/>
    <n v="1"/>
    <n v="0"/>
    <n v="0"/>
    <n v="3"/>
    <n v="4"/>
    <n v="7"/>
    <n v="1136"/>
    <s v="ES_R3"/>
    <n v="61"/>
    <n v="5"/>
  </r>
  <r>
    <x v="1"/>
    <n v="0"/>
    <n v="0"/>
    <n v="0"/>
    <n v="1"/>
    <n v="0"/>
    <n v="2"/>
    <n v="1"/>
    <n v="1"/>
    <n v="1"/>
    <n v="1"/>
    <n v="0"/>
    <n v="0"/>
    <n v="2"/>
    <n v="5"/>
    <n v="7"/>
    <n v="1137"/>
    <s v="ES_R3"/>
    <n v="62"/>
    <n v="5"/>
  </r>
  <r>
    <x v="1"/>
    <n v="0"/>
    <n v="0"/>
    <n v="1"/>
    <n v="0"/>
    <n v="2"/>
    <n v="1"/>
    <n v="2"/>
    <n v="1"/>
    <n v="1"/>
    <n v="1"/>
    <n v="0"/>
    <n v="0"/>
    <n v="6"/>
    <n v="3"/>
    <n v="9"/>
    <n v="1138"/>
    <s v="ES_R3"/>
    <n v="62"/>
    <n v="7"/>
  </r>
  <r>
    <x v="1"/>
    <n v="0"/>
    <n v="0"/>
    <n v="1"/>
    <n v="0"/>
    <n v="1"/>
    <n v="2"/>
    <n v="2"/>
    <n v="0"/>
    <n v="1"/>
    <n v="1"/>
    <n v="0"/>
    <n v="0"/>
    <n v="5"/>
    <n v="3"/>
    <n v="8"/>
    <n v="1139"/>
    <s v="ES_R3"/>
    <n v="62"/>
    <n v="6"/>
  </r>
  <r>
    <x v="0"/>
    <n v="1"/>
    <n v="0"/>
    <n v="1"/>
    <n v="0"/>
    <n v="0"/>
    <n v="2"/>
    <n v="1"/>
    <n v="1"/>
    <n v="1"/>
    <n v="0"/>
    <n v="0"/>
    <n v="0"/>
    <n v="4"/>
    <n v="3"/>
    <n v="7"/>
    <n v="1140"/>
    <s v="ES_R3"/>
    <n v="62"/>
    <n v="6"/>
  </r>
  <r>
    <x v="0"/>
    <n v="0"/>
    <n v="0"/>
    <n v="1"/>
    <n v="1"/>
    <n v="1"/>
    <n v="1"/>
    <n v="0"/>
    <n v="1"/>
    <n v="1"/>
    <n v="1"/>
    <n v="0"/>
    <n v="0"/>
    <n v="3"/>
    <n v="4"/>
    <n v="7"/>
    <n v="1141"/>
    <s v="ES_R3"/>
    <n v="62"/>
    <n v="5"/>
  </r>
  <r>
    <x v="1"/>
    <n v="0"/>
    <n v="0"/>
    <n v="1"/>
    <n v="1"/>
    <n v="3"/>
    <n v="0"/>
    <n v="0"/>
    <n v="1"/>
    <n v="1"/>
    <n v="1"/>
    <n v="0"/>
    <n v="0"/>
    <n v="5"/>
    <n v="3"/>
    <n v="8"/>
    <n v="1142"/>
    <s v="ES_R3"/>
    <n v="62"/>
    <n v="6"/>
  </r>
  <r>
    <x v="1"/>
    <n v="0"/>
    <n v="1"/>
    <n v="1"/>
    <n v="0"/>
    <n v="0"/>
    <n v="1"/>
    <n v="1"/>
    <n v="0"/>
    <n v="0"/>
    <n v="1"/>
    <n v="1"/>
    <n v="1"/>
    <n v="3"/>
    <n v="4"/>
    <n v="7"/>
    <n v="1143"/>
    <s v="ES_R3"/>
    <n v="62"/>
    <n v="4"/>
  </r>
  <r>
    <x v="1"/>
    <n v="0"/>
    <n v="0"/>
    <n v="0"/>
    <n v="0"/>
    <n v="1"/>
    <n v="1"/>
    <n v="0"/>
    <n v="1"/>
    <n v="3"/>
    <n v="1"/>
    <n v="0"/>
    <n v="0"/>
    <n v="4"/>
    <n v="3"/>
    <n v="7"/>
    <n v="1144"/>
    <s v="ES_R3"/>
    <n v="62"/>
    <n v="3"/>
  </r>
  <r>
    <x v="0"/>
    <n v="1"/>
    <n v="0"/>
    <n v="0"/>
    <n v="0"/>
    <n v="0"/>
    <n v="3"/>
    <n v="2"/>
    <n v="1"/>
    <n v="1"/>
    <n v="1"/>
    <n v="0"/>
    <n v="0"/>
    <n v="4"/>
    <n v="5"/>
    <n v="9"/>
    <n v="1145"/>
    <s v="ES_R3"/>
    <n v="62"/>
    <n v="7"/>
  </r>
  <r>
    <x v="1"/>
    <n v="0"/>
    <n v="1"/>
    <n v="0"/>
    <n v="1"/>
    <n v="2"/>
    <n v="1"/>
    <n v="1"/>
    <n v="0"/>
    <n v="1"/>
    <n v="1"/>
    <n v="0"/>
    <n v="0"/>
    <n v="4"/>
    <n v="4"/>
    <n v="8"/>
    <n v="1146"/>
    <s v="ES_R3"/>
    <n v="62"/>
    <n v="6"/>
  </r>
  <r>
    <x v="0"/>
    <n v="0"/>
    <n v="0"/>
    <n v="1"/>
    <n v="1"/>
    <n v="1"/>
    <n v="2"/>
    <n v="1"/>
    <n v="2"/>
    <n v="2"/>
    <n v="1"/>
    <n v="0"/>
    <n v="0"/>
    <n v="5"/>
    <n v="6"/>
    <n v="11"/>
    <n v="1147"/>
    <s v="ES_R3"/>
    <n v="62"/>
    <n v="8"/>
  </r>
  <r>
    <x v="0"/>
    <n v="0"/>
    <n v="0"/>
    <n v="0"/>
    <n v="0"/>
    <n v="1"/>
    <n v="2"/>
    <n v="0"/>
    <n v="1"/>
    <n v="1"/>
    <n v="1"/>
    <n v="0"/>
    <n v="0"/>
    <n v="2"/>
    <n v="4"/>
    <n v="6"/>
    <n v="1148"/>
    <s v="ES_R3"/>
    <n v="62"/>
    <n v="4"/>
  </r>
  <r>
    <x v="1"/>
    <n v="0"/>
    <n v="0"/>
    <n v="0"/>
    <n v="1"/>
    <n v="1"/>
    <n v="1"/>
    <n v="0"/>
    <n v="3"/>
    <n v="1"/>
    <n v="2"/>
    <n v="0"/>
    <n v="0"/>
    <n v="2"/>
    <n v="7"/>
    <n v="9"/>
    <n v="1149"/>
    <s v="ES_R3"/>
    <n v="62"/>
    <n v="6"/>
  </r>
  <r>
    <x v="1"/>
    <n v="0"/>
    <n v="0"/>
    <n v="2"/>
    <n v="1"/>
    <n v="1"/>
    <n v="0"/>
    <n v="1"/>
    <n v="2"/>
    <n v="2"/>
    <n v="1"/>
    <n v="0"/>
    <n v="0"/>
    <n v="6"/>
    <n v="4"/>
    <n v="10"/>
    <n v="1150"/>
    <s v="ES_R3"/>
    <n v="62"/>
    <n v="7"/>
  </r>
  <r>
    <x v="1"/>
    <n v="0"/>
    <n v="1"/>
    <n v="0"/>
    <n v="1"/>
    <n v="1"/>
    <n v="1"/>
    <n v="0"/>
    <n v="0"/>
    <n v="1"/>
    <n v="1"/>
    <n v="0"/>
    <n v="0"/>
    <n v="2"/>
    <n v="4"/>
    <n v="6"/>
    <n v="1151"/>
    <s v="ES_R3"/>
    <n v="62"/>
    <n v="4"/>
  </r>
  <r>
    <x v="1"/>
    <n v="0"/>
    <n v="0"/>
    <n v="2"/>
    <n v="0"/>
    <n v="2"/>
    <n v="0"/>
    <n v="0"/>
    <n v="0"/>
    <n v="1"/>
    <n v="1"/>
    <n v="0"/>
    <n v="0"/>
    <n v="5"/>
    <n v="1"/>
    <n v="6"/>
    <n v="1152"/>
    <s v="ES_R3"/>
    <n v="62"/>
    <n v="4"/>
  </r>
  <r>
    <x v="1"/>
    <n v="0"/>
    <n v="0"/>
    <n v="1"/>
    <n v="0"/>
    <n v="1"/>
    <n v="1"/>
    <n v="0"/>
    <n v="0"/>
    <n v="1"/>
    <n v="2"/>
    <n v="0"/>
    <n v="0"/>
    <n v="3"/>
    <n v="3"/>
    <n v="6"/>
    <n v="1153"/>
    <s v="ES_R3"/>
    <n v="62"/>
    <n v="3"/>
  </r>
  <r>
    <x v="1"/>
    <n v="0"/>
    <n v="0"/>
    <n v="1"/>
    <n v="0"/>
    <n v="0"/>
    <n v="1"/>
    <n v="0"/>
    <n v="0"/>
    <n v="1"/>
    <n v="1"/>
    <n v="0"/>
    <n v="0"/>
    <n v="2"/>
    <n v="2"/>
    <n v="4"/>
    <n v="1154"/>
    <s v="ES_R3"/>
    <n v="62"/>
    <n v="2"/>
  </r>
  <r>
    <x v="0"/>
    <n v="0"/>
    <n v="0"/>
    <n v="1"/>
    <n v="0"/>
    <n v="0"/>
    <n v="3"/>
    <n v="1"/>
    <n v="1"/>
    <n v="0"/>
    <n v="1"/>
    <n v="1"/>
    <n v="0"/>
    <n v="3"/>
    <n v="5"/>
    <n v="8"/>
    <n v="1155"/>
    <s v="ES_R3"/>
    <n v="62"/>
    <n v="6"/>
  </r>
  <r>
    <x v="0"/>
    <n v="1"/>
    <n v="0"/>
    <n v="1"/>
    <n v="0"/>
    <n v="1"/>
    <n v="0"/>
    <n v="1"/>
    <n v="1"/>
    <n v="2"/>
    <n v="1"/>
    <n v="0"/>
    <n v="0"/>
    <n v="6"/>
    <n v="2"/>
    <n v="8"/>
    <n v="1156"/>
    <s v="ES_R3"/>
    <n v="62"/>
    <n v="5"/>
  </r>
  <r>
    <x v="0"/>
    <n v="0"/>
    <n v="0"/>
    <n v="1"/>
    <n v="3"/>
    <n v="1"/>
    <n v="0"/>
    <n v="1"/>
    <n v="0"/>
    <n v="1"/>
    <n v="1"/>
    <n v="0"/>
    <n v="0"/>
    <n v="4"/>
    <n v="4"/>
    <n v="8"/>
    <n v="1157"/>
    <s v="ES_R3"/>
    <n v="63"/>
    <n v="6"/>
  </r>
  <r>
    <x v="0"/>
    <n v="0"/>
    <n v="0"/>
    <n v="0"/>
    <n v="2"/>
    <n v="1"/>
    <n v="1"/>
    <n v="0"/>
    <n v="0"/>
    <n v="2"/>
    <n v="1"/>
    <n v="1"/>
    <n v="0"/>
    <n v="4"/>
    <n v="4"/>
    <n v="8"/>
    <n v="1158"/>
    <s v="ES_R3"/>
    <n v="63"/>
    <n v="4"/>
  </r>
  <r>
    <x v="0"/>
    <n v="0"/>
    <n v="1"/>
    <n v="0"/>
    <n v="1"/>
    <n v="2"/>
    <n v="1"/>
    <n v="1"/>
    <n v="1"/>
    <n v="1"/>
    <n v="1"/>
    <n v="0"/>
    <n v="0"/>
    <n v="4"/>
    <n v="5"/>
    <n v="9"/>
    <n v="1159"/>
    <s v="ES_R3"/>
    <n v="63"/>
    <n v="7"/>
  </r>
  <r>
    <x v="0"/>
    <n v="1"/>
    <n v="0"/>
    <n v="1"/>
    <n v="1"/>
    <n v="0"/>
    <n v="0"/>
    <n v="0"/>
    <n v="0"/>
    <n v="1"/>
    <n v="1"/>
    <n v="0"/>
    <n v="0"/>
    <n v="3"/>
    <n v="2"/>
    <n v="5"/>
    <n v="1160"/>
    <s v="ES_R3"/>
    <n v="63"/>
    <n v="3"/>
  </r>
  <r>
    <x v="0"/>
    <n v="0"/>
    <n v="0"/>
    <n v="1"/>
    <n v="1"/>
    <n v="1"/>
    <n v="1"/>
    <n v="0"/>
    <n v="1"/>
    <n v="0"/>
    <n v="1"/>
    <n v="1"/>
    <n v="0"/>
    <n v="3"/>
    <n v="4"/>
    <n v="7"/>
    <n v="1161"/>
    <s v="ES_R3"/>
    <n v="63"/>
    <n v="5"/>
  </r>
  <r>
    <x v="0"/>
    <n v="0"/>
    <n v="1"/>
    <n v="1"/>
    <n v="0"/>
    <n v="0"/>
    <n v="1"/>
    <n v="0"/>
    <n v="0"/>
    <n v="1"/>
    <n v="1"/>
    <n v="0"/>
    <n v="0"/>
    <n v="2"/>
    <n v="3"/>
    <n v="5"/>
    <n v="1162"/>
    <s v="ES_R3"/>
    <n v="63"/>
    <n v="3"/>
  </r>
  <r>
    <x v="0"/>
    <n v="0"/>
    <n v="0"/>
    <n v="1"/>
    <n v="1"/>
    <n v="1"/>
    <n v="0"/>
    <n v="0"/>
    <n v="1"/>
    <n v="0"/>
    <n v="1"/>
    <n v="1"/>
    <n v="0"/>
    <n v="3"/>
    <n v="3"/>
    <n v="6"/>
    <n v="1163"/>
    <s v="ES_R3"/>
    <n v="63"/>
    <n v="4"/>
  </r>
  <r>
    <x v="0"/>
    <n v="0"/>
    <n v="1"/>
    <n v="2"/>
    <n v="0"/>
    <n v="0"/>
    <n v="0"/>
    <n v="0"/>
    <n v="0"/>
    <n v="1"/>
    <n v="1"/>
    <n v="0"/>
    <n v="0"/>
    <n v="3"/>
    <n v="2"/>
    <n v="5"/>
    <n v="1164"/>
    <s v="ES_R3"/>
    <n v="63"/>
    <n v="3"/>
  </r>
  <r>
    <x v="0"/>
    <n v="0"/>
    <n v="1"/>
    <n v="1"/>
    <n v="0"/>
    <n v="1"/>
    <n v="2"/>
    <n v="1"/>
    <n v="0"/>
    <n v="1"/>
    <n v="1"/>
    <n v="0"/>
    <n v="0"/>
    <n v="4"/>
    <n v="4"/>
    <n v="8"/>
    <n v="1165"/>
    <s v="ES_R3"/>
    <n v="63"/>
    <n v="6"/>
  </r>
  <r>
    <x v="0"/>
    <n v="0"/>
    <n v="0"/>
    <n v="1"/>
    <n v="0"/>
    <n v="0"/>
    <n v="1"/>
    <n v="2"/>
    <n v="2"/>
    <n v="1"/>
    <n v="1"/>
    <n v="0"/>
    <n v="0"/>
    <n v="4"/>
    <n v="4"/>
    <n v="8"/>
    <n v="1166"/>
    <s v="ES_R3"/>
    <n v="63"/>
    <n v="6"/>
  </r>
  <r>
    <x v="0"/>
    <n v="0"/>
    <n v="1"/>
    <n v="1"/>
    <n v="1"/>
    <n v="2"/>
    <n v="0"/>
    <n v="0"/>
    <n v="0"/>
    <n v="1"/>
    <n v="1"/>
    <n v="0"/>
    <n v="0"/>
    <n v="4"/>
    <n v="3"/>
    <n v="7"/>
    <n v="1167"/>
    <s v="ES_R3"/>
    <n v="63"/>
    <n v="5"/>
  </r>
  <r>
    <x v="0"/>
    <n v="1"/>
    <n v="0"/>
    <n v="0"/>
    <n v="2"/>
    <n v="1"/>
    <n v="1"/>
    <n v="0"/>
    <n v="0"/>
    <n v="1"/>
    <n v="1"/>
    <n v="0"/>
    <n v="0"/>
    <n v="3"/>
    <n v="4"/>
    <n v="7"/>
    <n v="1168"/>
    <s v="ES_R3"/>
    <n v="63"/>
    <n v="5"/>
  </r>
  <r>
    <x v="0"/>
    <n v="1"/>
    <n v="0"/>
    <n v="0"/>
    <n v="0"/>
    <n v="0"/>
    <n v="0"/>
    <n v="0"/>
    <n v="0"/>
    <n v="1"/>
    <n v="1"/>
    <n v="0"/>
    <n v="0"/>
    <n v="2"/>
    <n v="1"/>
    <n v="3"/>
    <n v="1169"/>
    <s v="ES_R3"/>
    <n v="63"/>
    <n v="1"/>
  </r>
  <r>
    <x v="0"/>
    <n v="1"/>
    <n v="0"/>
    <n v="1"/>
    <n v="1"/>
    <n v="0"/>
    <n v="0"/>
    <n v="0"/>
    <n v="0"/>
    <n v="1"/>
    <n v="1"/>
    <n v="0"/>
    <n v="0"/>
    <n v="3"/>
    <n v="2"/>
    <n v="5"/>
    <n v="1170"/>
    <s v="ES_R3"/>
    <n v="63"/>
    <n v="3"/>
  </r>
  <r>
    <x v="0"/>
    <n v="1"/>
    <n v="0"/>
    <n v="1"/>
    <n v="1"/>
    <n v="2"/>
    <n v="1"/>
    <n v="0"/>
    <n v="0"/>
    <n v="1"/>
    <n v="1"/>
    <n v="0"/>
    <n v="0"/>
    <n v="5"/>
    <n v="3"/>
    <n v="8"/>
    <n v="1171"/>
    <s v="ES_R3"/>
    <n v="63"/>
    <n v="6"/>
  </r>
  <r>
    <x v="0"/>
    <n v="0"/>
    <n v="1"/>
    <n v="1"/>
    <n v="0"/>
    <n v="1"/>
    <n v="0"/>
    <n v="0"/>
    <n v="0"/>
    <n v="1"/>
    <n v="1"/>
    <n v="0"/>
    <n v="0"/>
    <n v="3"/>
    <n v="2"/>
    <n v="5"/>
    <n v="1172"/>
    <s v="ES_R3"/>
    <n v="63"/>
    <n v="3"/>
  </r>
  <r>
    <x v="0"/>
    <n v="0"/>
    <n v="0"/>
    <n v="1"/>
    <n v="1"/>
    <n v="1"/>
    <n v="1"/>
    <n v="1"/>
    <n v="0"/>
    <n v="0"/>
    <n v="1"/>
    <n v="1"/>
    <n v="0"/>
    <n v="4"/>
    <n v="3"/>
    <n v="7"/>
    <n v="1173"/>
    <s v="ES_R3"/>
    <n v="63"/>
    <n v="5"/>
  </r>
  <r>
    <x v="0"/>
    <n v="0"/>
    <n v="1"/>
    <n v="2"/>
    <n v="0"/>
    <n v="1"/>
    <n v="2"/>
    <n v="1"/>
    <n v="2"/>
    <n v="1"/>
    <n v="1"/>
    <n v="1"/>
    <n v="0"/>
    <n v="6"/>
    <n v="6"/>
    <n v="12"/>
    <n v="1174"/>
    <s v="ES_R3"/>
    <n v="63"/>
    <n v="9"/>
  </r>
  <r>
    <x v="0"/>
    <n v="0"/>
    <n v="1"/>
    <n v="1"/>
    <n v="0"/>
    <n v="2"/>
    <n v="0"/>
    <n v="0"/>
    <n v="1"/>
    <n v="1"/>
    <n v="1"/>
    <n v="0"/>
    <n v="0"/>
    <n v="4"/>
    <n v="3"/>
    <n v="7"/>
    <n v="1175"/>
    <s v="ES_R3"/>
    <n v="63"/>
    <n v="5"/>
  </r>
  <r>
    <x v="0"/>
    <n v="0"/>
    <n v="0"/>
    <n v="0"/>
    <n v="0"/>
    <n v="0"/>
    <n v="0"/>
    <n v="0"/>
    <n v="0"/>
    <n v="3"/>
    <n v="3"/>
    <n v="0"/>
    <n v="0"/>
    <n v="3"/>
    <n v="3"/>
    <n v="6"/>
    <n v="1176"/>
    <s v="ES_R3"/>
    <n v="63"/>
    <n v="0"/>
  </r>
  <r>
    <x v="1"/>
    <n v="0"/>
    <n v="0"/>
    <n v="0"/>
    <n v="2"/>
    <n v="1"/>
    <n v="0"/>
    <n v="0"/>
    <n v="0"/>
    <n v="0"/>
    <n v="1"/>
    <n v="1"/>
    <n v="0"/>
    <n v="2"/>
    <n v="3"/>
    <n v="5"/>
    <n v="1177"/>
    <s v="ES_R3"/>
    <n v="64"/>
    <n v="3"/>
  </r>
  <r>
    <x v="1"/>
    <n v="1"/>
    <n v="1"/>
    <n v="0"/>
    <n v="1"/>
    <n v="0"/>
    <n v="0"/>
    <n v="0"/>
    <n v="0"/>
    <n v="1"/>
    <n v="1"/>
    <n v="0"/>
    <n v="0"/>
    <n v="2"/>
    <n v="3"/>
    <n v="5"/>
    <n v="1178"/>
    <s v="ES_R3"/>
    <n v="64"/>
    <n v="3"/>
  </r>
  <r>
    <x v="0"/>
    <n v="0"/>
    <n v="1"/>
    <n v="1"/>
    <n v="0"/>
    <n v="0"/>
    <n v="2"/>
    <n v="0"/>
    <n v="0"/>
    <n v="1"/>
    <n v="1"/>
    <n v="0"/>
    <n v="0"/>
    <n v="2"/>
    <n v="4"/>
    <n v="6"/>
    <n v="1179"/>
    <s v="ES_R3"/>
    <n v="64"/>
    <n v="4"/>
  </r>
  <r>
    <x v="0"/>
    <n v="0"/>
    <n v="0"/>
    <n v="0"/>
    <n v="1"/>
    <n v="1"/>
    <n v="1"/>
    <n v="0"/>
    <n v="0"/>
    <n v="1"/>
    <n v="1"/>
    <n v="0"/>
    <n v="0"/>
    <n v="2"/>
    <n v="3"/>
    <n v="5"/>
    <n v="1180"/>
    <s v="ES_R3"/>
    <n v="64"/>
    <n v="3"/>
  </r>
  <r>
    <x v="0"/>
    <n v="0"/>
    <n v="0"/>
    <n v="2"/>
    <n v="0"/>
    <n v="0"/>
    <n v="0"/>
    <n v="0"/>
    <n v="0"/>
    <n v="1"/>
    <n v="1"/>
    <n v="0"/>
    <n v="0"/>
    <n v="3"/>
    <n v="1"/>
    <n v="4"/>
    <n v="1181"/>
    <s v="ES_R3"/>
    <n v="64"/>
    <n v="2"/>
  </r>
  <r>
    <x v="1"/>
    <n v="0"/>
    <n v="1"/>
    <n v="1"/>
    <n v="1"/>
    <n v="0"/>
    <n v="2"/>
    <n v="1"/>
    <n v="0"/>
    <n v="2"/>
    <n v="2"/>
    <n v="1"/>
    <n v="0"/>
    <n v="5"/>
    <n v="6"/>
    <n v="11"/>
    <n v="1182"/>
    <s v="ES_R3"/>
    <n v="64"/>
    <n v="6"/>
  </r>
  <r>
    <x v="0"/>
    <n v="1"/>
    <n v="1"/>
    <n v="0"/>
    <n v="1"/>
    <n v="1"/>
    <n v="1"/>
    <n v="0"/>
    <n v="2"/>
    <n v="1"/>
    <n v="1"/>
    <n v="0"/>
    <n v="0"/>
    <n v="3"/>
    <n v="6"/>
    <n v="9"/>
    <n v="1183"/>
    <s v="ES_R3"/>
    <n v="64"/>
    <n v="7"/>
  </r>
  <r>
    <x v="0"/>
    <n v="0"/>
    <n v="0"/>
    <n v="0"/>
    <n v="0"/>
    <n v="0"/>
    <n v="0"/>
    <n v="0"/>
    <n v="0"/>
    <n v="1"/>
    <n v="1"/>
    <n v="0"/>
    <n v="0"/>
    <n v="1"/>
    <n v="1"/>
    <n v="2"/>
    <n v="1184"/>
    <s v="ES_R3"/>
    <n v="64"/>
    <n v="0"/>
  </r>
  <r>
    <x v="0"/>
    <n v="0"/>
    <n v="0"/>
    <n v="1"/>
    <n v="1"/>
    <n v="1"/>
    <n v="1"/>
    <n v="0"/>
    <n v="1"/>
    <n v="1"/>
    <n v="1"/>
    <n v="0"/>
    <n v="0"/>
    <n v="3"/>
    <n v="4"/>
    <n v="7"/>
    <n v="1185"/>
    <s v="ES_R3"/>
    <n v="64"/>
    <n v="5"/>
  </r>
  <r>
    <x v="0"/>
    <n v="0"/>
    <n v="0"/>
    <n v="0"/>
    <n v="1"/>
    <n v="1"/>
    <n v="1"/>
    <n v="0"/>
    <n v="0"/>
    <n v="0"/>
    <n v="1"/>
    <n v="0"/>
    <n v="0"/>
    <n v="1"/>
    <n v="3"/>
    <n v="4"/>
    <n v="1186"/>
    <s v="ES_R3"/>
    <n v="64"/>
    <n v="3"/>
  </r>
  <r>
    <x v="0"/>
    <n v="0"/>
    <n v="1"/>
    <n v="2"/>
    <n v="0"/>
    <n v="1"/>
    <n v="2"/>
    <n v="0"/>
    <n v="0"/>
    <n v="1"/>
    <n v="1"/>
    <n v="0"/>
    <n v="0"/>
    <n v="4"/>
    <n v="4"/>
    <n v="8"/>
    <n v="1187"/>
    <s v="ES_R3"/>
    <n v="64"/>
    <n v="6"/>
  </r>
  <r>
    <x v="0"/>
    <n v="1"/>
    <n v="0"/>
    <n v="1"/>
    <n v="0"/>
    <n v="0"/>
    <n v="0"/>
    <n v="0"/>
    <n v="0"/>
    <n v="1"/>
    <n v="1"/>
    <n v="0"/>
    <n v="0"/>
    <n v="3"/>
    <n v="1"/>
    <n v="4"/>
    <n v="1188"/>
    <s v="ES_R3"/>
    <n v="64"/>
    <n v="2"/>
  </r>
  <r>
    <x v="1"/>
    <n v="0"/>
    <n v="1"/>
    <n v="1"/>
    <n v="1"/>
    <n v="0"/>
    <n v="1"/>
    <n v="0"/>
    <n v="0"/>
    <n v="1"/>
    <n v="1"/>
    <n v="0"/>
    <n v="0"/>
    <n v="2"/>
    <n v="4"/>
    <n v="6"/>
    <n v="1189"/>
    <s v="ES_R3"/>
    <n v="64"/>
    <n v="4"/>
  </r>
  <r>
    <x v="0"/>
    <n v="0"/>
    <n v="0"/>
    <n v="0"/>
    <n v="0"/>
    <n v="2"/>
    <n v="1"/>
    <n v="0"/>
    <n v="0"/>
    <n v="1"/>
    <n v="1"/>
    <n v="0"/>
    <n v="0"/>
    <n v="3"/>
    <n v="2"/>
    <n v="5"/>
    <n v="1190"/>
    <s v="ES_R3"/>
    <n v="64"/>
    <n v="3"/>
  </r>
  <r>
    <x v="0"/>
    <n v="0"/>
    <n v="0"/>
    <n v="1"/>
    <n v="1"/>
    <n v="2"/>
    <n v="0"/>
    <n v="0"/>
    <n v="0"/>
    <n v="0"/>
    <n v="1"/>
    <n v="0"/>
    <n v="1"/>
    <n v="3"/>
    <n v="3"/>
    <n v="6"/>
    <n v="1191"/>
    <s v="ES_R3"/>
    <n v="64"/>
    <n v="4"/>
  </r>
  <r>
    <x v="0"/>
    <n v="0"/>
    <n v="0"/>
    <n v="0"/>
    <n v="0"/>
    <n v="0"/>
    <n v="0"/>
    <n v="0"/>
    <n v="0"/>
    <n v="0"/>
    <n v="0"/>
    <n v="1"/>
    <n v="1"/>
    <n v="1"/>
    <n v="1"/>
    <n v="2"/>
    <n v="1192"/>
    <s v="ES_R3"/>
    <n v="64"/>
    <n v="0"/>
  </r>
  <r>
    <x v="0"/>
    <n v="0"/>
    <n v="1"/>
    <n v="0"/>
    <n v="1"/>
    <n v="0"/>
    <n v="1"/>
    <n v="0"/>
    <n v="0"/>
    <n v="1"/>
    <n v="1"/>
    <n v="1"/>
    <n v="0"/>
    <n v="2"/>
    <n v="4"/>
    <n v="6"/>
    <n v="1193"/>
    <s v="ES_R3"/>
    <n v="64"/>
    <n v="3"/>
  </r>
  <r>
    <x v="0"/>
    <n v="0"/>
    <n v="0"/>
    <n v="0"/>
    <n v="1"/>
    <n v="2"/>
    <n v="3"/>
    <n v="1"/>
    <n v="0"/>
    <n v="1"/>
    <n v="2"/>
    <n v="1"/>
    <n v="0"/>
    <n v="5"/>
    <n v="6"/>
    <n v="11"/>
    <n v="1194"/>
    <s v="ES_R3"/>
    <n v="64"/>
    <n v="7"/>
  </r>
  <r>
    <x v="1"/>
    <n v="0"/>
    <n v="0"/>
    <n v="1"/>
    <n v="0"/>
    <n v="0"/>
    <n v="0"/>
    <n v="0"/>
    <n v="0"/>
    <n v="0"/>
    <n v="1"/>
    <n v="0"/>
    <n v="0"/>
    <n v="1"/>
    <n v="1"/>
    <n v="2"/>
    <n v="1195"/>
    <s v="ES_R3"/>
    <n v="64"/>
    <n v="1"/>
  </r>
  <r>
    <x v="0"/>
    <n v="1"/>
    <n v="0"/>
    <n v="1"/>
    <n v="1"/>
    <n v="2"/>
    <n v="1"/>
    <n v="1"/>
    <n v="1"/>
    <n v="1"/>
    <n v="2"/>
    <n v="0"/>
    <n v="0"/>
    <n v="6"/>
    <n v="5"/>
    <n v="11"/>
    <n v="1196"/>
    <s v="ES_R3"/>
    <n v="64"/>
    <n v="8"/>
  </r>
  <r>
    <x v="0"/>
    <n v="1"/>
    <n v="0"/>
    <n v="0"/>
    <n v="1"/>
    <n v="0"/>
    <n v="0"/>
    <n v="0"/>
    <n v="0"/>
    <n v="1"/>
    <n v="1"/>
    <n v="0"/>
    <n v="0"/>
    <n v="2"/>
    <n v="2"/>
    <n v="4"/>
    <n v="1197"/>
    <s v="ES_R3"/>
    <n v="65"/>
    <n v="2"/>
  </r>
  <r>
    <x v="0"/>
    <n v="0"/>
    <n v="0"/>
    <n v="0"/>
    <n v="0"/>
    <n v="2"/>
    <n v="1"/>
    <n v="2"/>
    <n v="1"/>
    <n v="2"/>
    <n v="1"/>
    <n v="0"/>
    <n v="1"/>
    <n v="6"/>
    <n v="4"/>
    <n v="10"/>
    <n v="1198"/>
    <s v="ES_R3"/>
    <n v="65"/>
    <n v="6"/>
  </r>
  <r>
    <x v="0"/>
    <n v="0"/>
    <n v="0"/>
    <n v="0"/>
    <n v="1"/>
    <n v="0"/>
    <n v="0"/>
    <n v="0"/>
    <n v="0"/>
    <n v="1"/>
    <n v="1"/>
    <n v="0"/>
    <n v="1"/>
    <n v="1"/>
    <n v="3"/>
    <n v="4"/>
    <n v="1199"/>
    <s v="ES_R3"/>
    <n v="65"/>
    <n v="1"/>
  </r>
  <r>
    <x v="0"/>
    <n v="0"/>
    <n v="1"/>
    <n v="0"/>
    <n v="0"/>
    <n v="0"/>
    <n v="1"/>
    <n v="0"/>
    <n v="0"/>
    <n v="1"/>
    <n v="1"/>
    <n v="1"/>
    <n v="0"/>
    <n v="2"/>
    <n v="3"/>
    <n v="5"/>
    <n v="1200"/>
    <s v="ES_R3"/>
    <n v="65"/>
    <n v="2"/>
  </r>
  <r>
    <x v="1"/>
    <n v="0"/>
    <n v="0"/>
    <n v="0"/>
    <n v="1"/>
    <n v="0"/>
    <n v="1"/>
    <n v="1"/>
    <n v="0"/>
    <n v="1"/>
    <n v="1"/>
    <n v="1"/>
    <n v="0"/>
    <n v="3"/>
    <n v="3"/>
    <n v="6"/>
    <n v="1201"/>
    <s v="ES_R3"/>
    <n v="65"/>
    <n v="3"/>
  </r>
  <r>
    <x v="0"/>
    <n v="0"/>
    <n v="0"/>
    <n v="0"/>
    <n v="0"/>
    <n v="0"/>
    <n v="1"/>
    <n v="2"/>
    <n v="0"/>
    <n v="1"/>
    <n v="1"/>
    <n v="0"/>
    <n v="1"/>
    <n v="3"/>
    <n v="3"/>
    <n v="6"/>
    <n v="1202"/>
    <s v="ES_R3"/>
    <n v="65"/>
    <n v="3"/>
  </r>
  <r>
    <x v="0"/>
    <n v="0"/>
    <n v="0"/>
    <n v="2"/>
    <n v="0"/>
    <n v="2"/>
    <n v="1"/>
    <n v="2"/>
    <n v="0"/>
    <n v="2"/>
    <n v="1"/>
    <n v="0"/>
    <n v="1"/>
    <n v="8"/>
    <n v="3"/>
    <n v="11"/>
    <n v="1203"/>
    <s v="ES_R3"/>
    <n v="65"/>
    <n v="7"/>
  </r>
  <r>
    <x v="0"/>
    <n v="0"/>
    <n v="0"/>
    <n v="0"/>
    <n v="2"/>
    <n v="0"/>
    <n v="2"/>
    <n v="1"/>
    <n v="1"/>
    <n v="0"/>
    <n v="1"/>
    <n v="0"/>
    <n v="1"/>
    <n v="1"/>
    <n v="7"/>
    <n v="8"/>
    <n v="1204"/>
    <s v="ES_R3"/>
    <n v="65"/>
    <n v="6"/>
  </r>
  <r>
    <x v="0"/>
    <n v="1"/>
    <n v="0"/>
    <n v="0"/>
    <n v="1"/>
    <n v="1"/>
    <n v="0"/>
    <n v="0"/>
    <n v="0"/>
    <n v="1"/>
    <n v="1"/>
    <n v="0"/>
    <n v="0"/>
    <n v="3"/>
    <n v="2"/>
    <n v="5"/>
    <n v="1205"/>
    <s v="ES_R3"/>
    <n v="65"/>
    <n v="3"/>
  </r>
  <r>
    <x v="0"/>
    <n v="1"/>
    <n v="1"/>
    <n v="1"/>
    <n v="1"/>
    <n v="0"/>
    <n v="0"/>
    <n v="0"/>
    <n v="0"/>
    <n v="1"/>
    <n v="1"/>
    <n v="0"/>
    <n v="0"/>
    <n v="3"/>
    <n v="3"/>
    <n v="6"/>
    <n v="1206"/>
    <s v="ES_R3"/>
    <n v="65"/>
    <n v="4"/>
  </r>
  <r>
    <x v="0"/>
    <n v="0"/>
    <n v="0"/>
    <n v="0"/>
    <n v="0"/>
    <n v="1"/>
    <n v="2"/>
    <n v="0"/>
    <n v="2"/>
    <n v="1"/>
    <n v="1"/>
    <n v="0"/>
    <n v="1"/>
    <n v="2"/>
    <n v="6"/>
    <n v="8"/>
    <n v="1207"/>
    <s v="ES_R3"/>
    <n v="65"/>
    <n v="5"/>
  </r>
  <r>
    <x v="0"/>
    <n v="0"/>
    <n v="0"/>
    <n v="0"/>
    <n v="0"/>
    <n v="0"/>
    <n v="0"/>
    <n v="1"/>
    <n v="1"/>
    <n v="0"/>
    <n v="1"/>
    <n v="0"/>
    <n v="1"/>
    <n v="1"/>
    <n v="3"/>
    <n v="4"/>
    <n v="1208"/>
    <s v="ES_R3"/>
    <n v="65"/>
    <n v="2"/>
  </r>
  <r>
    <x v="0"/>
    <n v="1"/>
    <n v="0"/>
    <n v="0"/>
    <n v="1"/>
    <n v="0"/>
    <n v="2"/>
    <n v="0"/>
    <n v="0"/>
    <n v="1"/>
    <n v="1"/>
    <n v="0"/>
    <n v="0"/>
    <n v="2"/>
    <n v="4"/>
    <n v="6"/>
    <n v="1209"/>
    <s v="ES_R3"/>
    <n v="65"/>
    <n v="4"/>
  </r>
  <r>
    <x v="0"/>
    <n v="0"/>
    <n v="0"/>
    <n v="0"/>
    <n v="1"/>
    <n v="0"/>
    <n v="1"/>
    <n v="0"/>
    <n v="1"/>
    <n v="1"/>
    <n v="1"/>
    <n v="0"/>
    <n v="0"/>
    <n v="1"/>
    <n v="4"/>
    <n v="5"/>
    <n v="1210"/>
    <s v="ES_R3"/>
    <n v="65"/>
    <n v="3"/>
  </r>
  <r>
    <x v="0"/>
    <n v="0"/>
    <n v="1"/>
    <n v="1"/>
    <n v="0"/>
    <n v="0"/>
    <n v="0"/>
    <n v="0"/>
    <n v="0"/>
    <n v="1"/>
    <n v="1"/>
    <n v="0"/>
    <n v="0"/>
    <n v="2"/>
    <n v="2"/>
    <n v="4"/>
    <n v="1211"/>
    <s v="ES_R3"/>
    <n v="65"/>
    <n v="2"/>
  </r>
  <r>
    <x v="0"/>
    <n v="1"/>
    <n v="0"/>
    <n v="0"/>
    <n v="2"/>
    <n v="0"/>
    <n v="0"/>
    <n v="0"/>
    <n v="0"/>
    <n v="1"/>
    <n v="1"/>
    <n v="0"/>
    <n v="0"/>
    <n v="2"/>
    <n v="3"/>
    <n v="5"/>
    <n v="1212"/>
    <s v="ES_R3"/>
    <n v="65"/>
    <n v="3"/>
  </r>
  <r>
    <x v="0"/>
    <n v="0"/>
    <n v="1"/>
    <n v="0"/>
    <n v="0"/>
    <n v="0"/>
    <n v="0"/>
    <n v="0"/>
    <n v="0"/>
    <n v="1"/>
    <n v="1"/>
    <n v="0"/>
    <n v="0"/>
    <n v="1"/>
    <n v="2"/>
    <n v="3"/>
    <n v="1213"/>
    <s v="ES_R3"/>
    <n v="65"/>
    <n v="1"/>
  </r>
  <r>
    <x v="0"/>
    <n v="1"/>
    <n v="0"/>
    <n v="0"/>
    <n v="1"/>
    <n v="0"/>
    <n v="1"/>
    <n v="0"/>
    <n v="1"/>
    <n v="1"/>
    <n v="1"/>
    <n v="0"/>
    <n v="0"/>
    <n v="2"/>
    <n v="4"/>
    <n v="6"/>
    <n v="1214"/>
    <s v="ES_R3"/>
    <n v="65"/>
    <n v="4"/>
  </r>
  <r>
    <x v="0"/>
    <n v="1"/>
    <n v="0"/>
    <n v="2"/>
    <n v="0"/>
    <n v="0"/>
    <n v="2"/>
    <n v="0"/>
    <n v="0"/>
    <n v="1"/>
    <n v="1"/>
    <n v="0"/>
    <n v="0"/>
    <n v="4"/>
    <n v="3"/>
    <n v="7"/>
    <n v="1215"/>
    <s v="ES_R3"/>
    <n v="65"/>
    <n v="5"/>
  </r>
  <r>
    <x v="0"/>
    <n v="0"/>
    <n v="0"/>
    <n v="0"/>
    <n v="2"/>
    <n v="0"/>
    <n v="1"/>
    <n v="0"/>
    <n v="1"/>
    <n v="1"/>
    <n v="1"/>
    <n v="0"/>
    <n v="0"/>
    <n v="1"/>
    <n v="5"/>
    <n v="6"/>
    <n v="1216"/>
    <s v="ES_R3"/>
    <n v="65"/>
    <n v="4"/>
  </r>
  <r>
    <x v="0"/>
    <n v="1"/>
    <n v="0"/>
    <n v="0"/>
    <n v="2"/>
    <n v="1"/>
    <n v="1"/>
    <n v="0"/>
    <n v="1"/>
    <n v="1"/>
    <n v="1"/>
    <n v="0"/>
    <n v="0"/>
    <n v="3"/>
    <n v="5"/>
    <n v="8"/>
    <n v="1217"/>
    <s v="ES_R3"/>
    <n v="66"/>
    <n v="6"/>
  </r>
  <r>
    <x v="0"/>
    <n v="0"/>
    <n v="1"/>
    <n v="1"/>
    <n v="0"/>
    <n v="0"/>
    <n v="3"/>
    <n v="1"/>
    <n v="1"/>
    <n v="1"/>
    <n v="0"/>
    <n v="0"/>
    <n v="0"/>
    <n v="3"/>
    <n v="5"/>
    <n v="8"/>
    <n v="1218"/>
    <s v="ES_R3"/>
    <n v="66"/>
    <n v="7"/>
  </r>
  <r>
    <x v="0"/>
    <n v="0"/>
    <n v="0"/>
    <n v="1"/>
    <n v="0"/>
    <n v="1"/>
    <n v="2"/>
    <n v="1"/>
    <n v="2"/>
    <n v="0"/>
    <n v="1"/>
    <n v="1"/>
    <n v="0"/>
    <n v="4"/>
    <n v="5"/>
    <n v="9"/>
    <n v="1219"/>
    <s v="ES_R3"/>
    <n v="66"/>
    <n v="7"/>
  </r>
  <r>
    <x v="0"/>
    <n v="1"/>
    <n v="0"/>
    <n v="1"/>
    <n v="0"/>
    <n v="0"/>
    <n v="3"/>
    <n v="0"/>
    <n v="0"/>
    <n v="1"/>
    <n v="2"/>
    <n v="0"/>
    <n v="0"/>
    <n v="3"/>
    <n v="5"/>
    <n v="8"/>
    <n v="1220"/>
    <s v="ES_R3"/>
    <n v="66"/>
    <n v="5"/>
  </r>
  <r>
    <x v="0"/>
    <n v="1"/>
    <n v="0"/>
    <n v="1"/>
    <n v="0"/>
    <n v="1"/>
    <n v="2"/>
    <n v="0"/>
    <n v="0"/>
    <n v="1"/>
    <n v="1"/>
    <n v="0"/>
    <n v="0"/>
    <n v="4"/>
    <n v="3"/>
    <n v="7"/>
    <n v="1221"/>
    <s v="ES_R3"/>
    <n v="66"/>
    <n v="5"/>
  </r>
  <r>
    <x v="0"/>
    <n v="0"/>
    <n v="0"/>
    <n v="1"/>
    <n v="0"/>
    <n v="2"/>
    <n v="1"/>
    <n v="1"/>
    <n v="3"/>
    <n v="0"/>
    <n v="1"/>
    <n v="1"/>
    <n v="0"/>
    <n v="5"/>
    <n v="5"/>
    <n v="10"/>
    <n v="1222"/>
    <s v="ES_R3"/>
    <n v="66"/>
    <n v="8"/>
  </r>
  <r>
    <x v="0"/>
    <n v="1"/>
    <n v="1"/>
    <n v="0"/>
    <n v="1"/>
    <n v="2"/>
    <n v="0"/>
    <n v="0"/>
    <n v="0"/>
    <n v="1"/>
    <n v="2"/>
    <n v="0"/>
    <n v="0"/>
    <n v="4"/>
    <n v="4"/>
    <n v="8"/>
    <n v="1223"/>
    <s v="ES_R3"/>
    <n v="66"/>
    <n v="5"/>
  </r>
  <r>
    <x v="0"/>
    <n v="0"/>
    <n v="2"/>
    <n v="0"/>
    <n v="1"/>
    <n v="2"/>
    <n v="2"/>
    <n v="0"/>
    <n v="0"/>
    <n v="1"/>
    <n v="2"/>
    <n v="0"/>
    <n v="0"/>
    <n v="3"/>
    <n v="7"/>
    <n v="10"/>
    <n v="1224"/>
    <s v="ES_R3"/>
    <n v="66"/>
    <n v="7"/>
  </r>
  <r>
    <x v="0"/>
    <n v="0"/>
    <n v="0"/>
    <n v="1"/>
    <n v="1"/>
    <n v="2"/>
    <n v="1"/>
    <n v="0"/>
    <n v="0"/>
    <n v="0"/>
    <n v="1"/>
    <n v="1"/>
    <n v="0"/>
    <n v="4"/>
    <n v="3"/>
    <n v="7"/>
    <n v="1225"/>
    <s v="ES_R3"/>
    <n v="66"/>
    <n v="5"/>
  </r>
  <r>
    <x v="0"/>
    <n v="1"/>
    <n v="1"/>
    <n v="1"/>
    <n v="0"/>
    <n v="0"/>
    <n v="2"/>
    <n v="0"/>
    <n v="0"/>
    <n v="1"/>
    <n v="2"/>
    <n v="0"/>
    <n v="0"/>
    <n v="3"/>
    <n v="5"/>
    <n v="8"/>
    <n v="1226"/>
    <s v="ES_R3"/>
    <n v="66"/>
    <n v="5"/>
  </r>
  <r>
    <x v="0"/>
    <n v="0"/>
    <n v="0"/>
    <n v="0"/>
    <n v="0"/>
    <n v="0"/>
    <n v="0"/>
    <n v="0"/>
    <n v="0"/>
    <n v="0"/>
    <n v="0"/>
    <n v="1"/>
    <n v="2"/>
    <n v="1"/>
    <n v="2"/>
    <n v="3"/>
    <n v="1227"/>
    <s v="ES_R3"/>
    <n v="66"/>
    <n v="0"/>
  </r>
  <r>
    <x v="0"/>
    <n v="1"/>
    <n v="1"/>
    <n v="0"/>
    <n v="0"/>
    <n v="0"/>
    <n v="0"/>
    <n v="0"/>
    <n v="0"/>
    <n v="1"/>
    <n v="1"/>
    <n v="0"/>
    <n v="0"/>
    <n v="2"/>
    <n v="2"/>
    <n v="4"/>
    <n v="1228"/>
    <s v="ES_R3"/>
    <n v="66"/>
    <n v="2"/>
  </r>
  <r>
    <x v="0"/>
    <n v="1"/>
    <n v="1"/>
    <n v="0"/>
    <n v="0"/>
    <n v="0"/>
    <n v="0"/>
    <n v="0"/>
    <n v="0"/>
    <n v="1"/>
    <n v="1"/>
    <n v="0"/>
    <n v="0"/>
    <n v="2"/>
    <n v="2"/>
    <n v="4"/>
    <n v="1229"/>
    <s v="ES_R3"/>
    <n v="66"/>
    <n v="2"/>
  </r>
  <r>
    <x v="0"/>
    <n v="0"/>
    <n v="0"/>
    <n v="0"/>
    <n v="0"/>
    <n v="0"/>
    <n v="1"/>
    <n v="0"/>
    <n v="0"/>
    <n v="1"/>
    <n v="1"/>
    <n v="0"/>
    <n v="0"/>
    <n v="1"/>
    <n v="2"/>
    <n v="3"/>
    <n v="1230"/>
    <s v="ES_R3"/>
    <n v="66"/>
    <n v="1"/>
  </r>
  <r>
    <x v="0"/>
    <n v="0"/>
    <n v="0"/>
    <n v="0"/>
    <n v="0"/>
    <n v="0"/>
    <n v="0"/>
    <n v="0"/>
    <n v="0"/>
    <n v="0"/>
    <n v="0"/>
    <n v="1"/>
    <n v="2"/>
    <n v="1"/>
    <n v="2"/>
    <n v="3"/>
    <n v="1231"/>
    <s v="ES_R3"/>
    <n v="66"/>
    <n v="0"/>
  </r>
  <r>
    <x v="0"/>
    <n v="0"/>
    <n v="1"/>
    <n v="0"/>
    <n v="0"/>
    <n v="1"/>
    <n v="0"/>
    <n v="2"/>
    <n v="2"/>
    <n v="1"/>
    <n v="3"/>
    <n v="0"/>
    <n v="0"/>
    <n v="4"/>
    <n v="6"/>
    <n v="10"/>
    <n v="1232"/>
    <s v="ES_R3"/>
    <n v="67"/>
    <n v="6"/>
  </r>
  <r>
    <x v="0"/>
    <n v="0"/>
    <n v="1"/>
    <n v="0"/>
    <n v="1"/>
    <n v="0"/>
    <n v="1"/>
    <n v="0"/>
    <n v="0"/>
    <n v="1"/>
    <n v="1"/>
    <n v="0"/>
    <n v="0"/>
    <n v="1"/>
    <n v="4"/>
    <n v="5"/>
    <n v="1233"/>
    <s v="ES_R3"/>
    <n v="67"/>
    <n v="3"/>
  </r>
  <r>
    <x v="0"/>
    <n v="1"/>
    <n v="0"/>
    <n v="1"/>
    <n v="1"/>
    <n v="0"/>
    <n v="0"/>
    <n v="0"/>
    <n v="0"/>
    <n v="1"/>
    <n v="1"/>
    <n v="0"/>
    <n v="0"/>
    <n v="3"/>
    <n v="2"/>
    <n v="5"/>
    <n v="1234"/>
    <s v="ES_R3"/>
    <n v="67"/>
    <n v="3"/>
  </r>
  <r>
    <x v="0"/>
    <n v="0"/>
    <n v="1"/>
    <n v="1"/>
    <n v="1"/>
    <n v="1"/>
    <n v="0"/>
    <n v="0"/>
    <n v="0"/>
    <n v="1"/>
    <n v="1"/>
    <n v="0"/>
    <n v="0"/>
    <n v="3"/>
    <n v="3"/>
    <n v="6"/>
    <n v="1235"/>
    <s v="ES_R3"/>
    <n v="67"/>
    <n v="4"/>
  </r>
  <r>
    <x v="0"/>
    <n v="0"/>
    <n v="0"/>
    <n v="1"/>
    <n v="0"/>
    <n v="1"/>
    <n v="1"/>
    <n v="4"/>
    <n v="2"/>
    <n v="1"/>
    <n v="1"/>
    <n v="0"/>
    <n v="0"/>
    <n v="7"/>
    <n v="4"/>
    <n v="11"/>
    <n v="1236"/>
    <s v="ES_R3"/>
    <n v="67"/>
    <n v="9"/>
  </r>
  <r>
    <x v="0"/>
    <n v="1"/>
    <n v="0"/>
    <n v="0"/>
    <n v="0"/>
    <n v="2"/>
    <n v="2"/>
    <n v="0"/>
    <n v="1"/>
    <n v="1"/>
    <n v="1"/>
    <n v="0"/>
    <n v="0"/>
    <n v="4"/>
    <n v="4"/>
    <n v="8"/>
    <n v="1237"/>
    <s v="ES_R3"/>
    <n v="67"/>
    <n v="6"/>
  </r>
  <r>
    <x v="0"/>
    <n v="0"/>
    <n v="0"/>
    <n v="0"/>
    <n v="1"/>
    <n v="3"/>
    <n v="1"/>
    <n v="1"/>
    <n v="0"/>
    <n v="1"/>
    <n v="1"/>
    <n v="0"/>
    <n v="0"/>
    <n v="5"/>
    <n v="3"/>
    <n v="8"/>
    <n v="1238"/>
    <s v="ES_R3"/>
    <n v="67"/>
    <n v="6"/>
  </r>
  <r>
    <x v="0"/>
    <n v="0"/>
    <n v="1"/>
    <n v="1"/>
    <n v="1"/>
    <n v="3"/>
    <n v="0"/>
    <n v="0"/>
    <n v="0"/>
    <n v="1"/>
    <n v="1"/>
    <n v="0"/>
    <n v="0"/>
    <n v="5"/>
    <n v="3"/>
    <n v="8"/>
    <n v="1239"/>
    <s v="ES_R3"/>
    <n v="67"/>
    <n v="6"/>
  </r>
  <r>
    <x v="0"/>
    <n v="1"/>
    <n v="0"/>
    <n v="0"/>
    <n v="1"/>
    <n v="0"/>
    <n v="1"/>
    <n v="0"/>
    <n v="0"/>
    <n v="1"/>
    <n v="1"/>
    <n v="0"/>
    <n v="0"/>
    <n v="2"/>
    <n v="3"/>
    <n v="5"/>
    <n v="1240"/>
    <s v="ES_R3"/>
    <n v="67"/>
    <n v="3"/>
  </r>
  <r>
    <x v="0"/>
    <n v="0"/>
    <n v="1"/>
    <n v="0"/>
    <n v="1"/>
    <n v="1"/>
    <n v="1"/>
    <n v="1"/>
    <n v="0"/>
    <n v="1"/>
    <n v="1"/>
    <n v="0"/>
    <n v="0"/>
    <n v="3"/>
    <n v="4"/>
    <n v="7"/>
    <n v="1241"/>
    <s v="ES_R3"/>
    <n v="67"/>
    <n v="5"/>
  </r>
  <r>
    <x v="0"/>
    <n v="0"/>
    <n v="0"/>
    <n v="0"/>
    <n v="2"/>
    <n v="2"/>
    <n v="1"/>
    <n v="0"/>
    <n v="0"/>
    <n v="1"/>
    <n v="1"/>
    <n v="0"/>
    <n v="0"/>
    <n v="3"/>
    <n v="4"/>
    <n v="7"/>
    <n v="1242"/>
    <s v="ES_R3"/>
    <n v="67"/>
    <n v="5"/>
  </r>
  <r>
    <x v="0"/>
    <n v="0"/>
    <n v="0"/>
    <n v="1"/>
    <n v="0"/>
    <n v="2"/>
    <n v="3"/>
    <n v="0"/>
    <n v="0"/>
    <n v="1"/>
    <n v="1"/>
    <n v="0"/>
    <n v="0"/>
    <n v="4"/>
    <n v="4"/>
    <n v="8"/>
    <n v="1243"/>
    <s v="ES_R3"/>
    <n v="67"/>
    <n v="6"/>
  </r>
  <r>
    <x v="0"/>
    <n v="0"/>
    <n v="1"/>
    <n v="1"/>
    <n v="1"/>
    <n v="2"/>
    <n v="1"/>
    <n v="0"/>
    <n v="1"/>
    <n v="1"/>
    <n v="1"/>
    <n v="0"/>
    <n v="0"/>
    <n v="4"/>
    <n v="5"/>
    <n v="9"/>
    <n v="1244"/>
    <s v="ES_R3"/>
    <n v="67"/>
    <n v="7"/>
  </r>
  <r>
    <x v="0"/>
    <n v="1"/>
    <n v="0"/>
    <n v="0"/>
    <n v="1"/>
    <n v="2"/>
    <n v="1"/>
    <n v="0"/>
    <n v="2"/>
    <n v="1"/>
    <n v="1"/>
    <n v="0"/>
    <n v="0"/>
    <n v="4"/>
    <n v="5"/>
    <n v="9"/>
    <n v="1245"/>
    <s v="ES_R3"/>
    <n v="67"/>
    <n v="7"/>
  </r>
  <r>
    <x v="0"/>
    <n v="1"/>
    <n v="0"/>
    <n v="1"/>
    <n v="0"/>
    <n v="0"/>
    <n v="0"/>
    <n v="0"/>
    <n v="0"/>
    <n v="1"/>
    <n v="1"/>
    <n v="0"/>
    <n v="0"/>
    <n v="3"/>
    <n v="1"/>
    <n v="4"/>
    <n v="1246"/>
    <s v="ES_R3"/>
    <n v="67"/>
    <n v="2"/>
  </r>
  <r>
    <x v="0"/>
    <n v="0"/>
    <n v="1"/>
    <n v="1"/>
    <n v="0"/>
    <n v="0"/>
    <n v="2"/>
    <n v="0"/>
    <n v="0"/>
    <n v="1"/>
    <n v="1"/>
    <n v="0"/>
    <n v="0"/>
    <n v="2"/>
    <n v="4"/>
    <n v="6"/>
    <n v="1247"/>
    <s v="ES_R3"/>
    <n v="67"/>
    <n v="4"/>
  </r>
  <r>
    <x v="0"/>
    <n v="1"/>
    <n v="0"/>
    <n v="0"/>
    <n v="0"/>
    <n v="0"/>
    <n v="1"/>
    <n v="1"/>
    <n v="2"/>
    <n v="1"/>
    <n v="1"/>
    <n v="0"/>
    <n v="0"/>
    <n v="3"/>
    <n v="4"/>
    <n v="7"/>
    <n v="1248"/>
    <s v="ES_R3"/>
    <n v="67"/>
    <n v="5"/>
  </r>
  <r>
    <x v="0"/>
    <n v="0"/>
    <n v="1"/>
    <n v="1"/>
    <n v="1"/>
    <n v="0"/>
    <n v="1"/>
    <n v="0"/>
    <n v="0"/>
    <n v="1"/>
    <n v="1"/>
    <n v="0"/>
    <n v="0"/>
    <n v="2"/>
    <n v="4"/>
    <n v="6"/>
    <n v="1249"/>
    <s v="ES_R3"/>
    <n v="68"/>
    <n v="4"/>
  </r>
  <r>
    <x v="0"/>
    <n v="1"/>
    <n v="0"/>
    <n v="1"/>
    <n v="0"/>
    <n v="0"/>
    <n v="1"/>
    <n v="0"/>
    <n v="0"/>
    <n v="1"/>
    <n v="1"/>
    <n v="0"/>
    <n v="0"/>
    <n v="3"/>
    <n v="2"/>
    <n v="5"/>
    <n v="1250"/>
    <s v="ES_R3"/>
    <n v="68"/>
    <n v="3"/>
  </r>
  <r>
    <x v="0"/>
    <n v="0"/>
    <n v="0"/>
    <n v="0"/>
    <n v="1"/>
    <n v="1"/>
    <n v="1"/>
    <n v="0"/>
    <n v="0"/>
    <n v="1"/>
    <n v="1"/>
    <n v="0"/>
    <n v="0"/>
    <n v="2"/>
    <n v="3"/>
    <n v="5"/>
    <n v="1251"/>
    <s v="ES_R3"/>
    <n v="68"/>
    <n v="3"/>
  </r>
  <r>
    <x v="0"/>
    <n v="0"/>
    <n v="1"/>
    <n v="1"/>
    <n v="0"/>
    <n v="0"/>
    <n v="0"/>
    <n v="0"/>
    <n v="0"/>
    <n v="1"/>
    <n v="1"/>
    <n v="0"/>
    <n v="0"/>
    <n v="2"/>
    <n v="2"/>
    <n v="4"/>
    <n v="1252"/>
    <s v="ES_R3"/>
    <n v="68"/>
    <n v="2"/>
  </r>
  <r>
    <x v="0"/>
    <n v="0"/>
    <n v="1"/>
    <n v="1"/>
    <n v="1"/>
    <n v="1"/>
    <n v="0"/>
    <n v="0"/>
    <n v="0"/>
    <n v="1"/>
    <n v="1"/>
    <n v="0"/>
    <n v="0"/>
    <n v="3"/>
    <n v="3"/>
    <n v="6"/>
    <n v="1253"/>
    <s v="ES_R3"/>
    <n v="68"/>
    <n v="4"/>
  </r>
  <r>
    <x v="0"/>
    <n v="1"/>
    <n v="1"/>
    <n v="1"/>
    <n v="0"/>
    <n v="1"/>
    <n v="0"/>
    <n v="0"/>
    <n v="0"/>
    <n v="1"/>
    <n v="1"/>
    <n v="1"/>
    <n v="0"/>
    <n v="5"/>
    <n v="2"/>
    <n v="7"/>
    <n v="1254"/>
    <s v="ES_R3"/>
    <n v="68"/>
    <n v="4"/>
  </r>
  <r>
    <x v="0"/>
    <n v="0"/>
    <n v="0"/>
    <n v="2"/>
    <n v="1"/>
    <n v="0"/>
    <n v="2"/>
    <n v="0"/>
    <n v="0"/>
    <n v="1"/>
    <n v="1"/>
    <n v="1"/>
    <n v="0"/>
    <n v="4"/>
    <n v="4"/>
    <n v="8"/>
    <n v="1255"/>
    <s v="ES_R3"/>
    <n v="68"/>
    <n v="5"/>
  </r>
  <r>
    <x v="0"/>
    <n v="0"/>
    <n v="0"/>
    <n v="0"/>
    <n v="0"/>
    <n v="0"/>
    <n v="3"/>
    <n v="0"/>
    <n v="0"/>
    <n v="0"/>
    <n v="0"/>
    <n v="0"/>
    <n v="1"/>
    <n v="0"/>
    <n v="4"/>
    <n v="4"/>
    <n v="1256"/>
    <s v="ES_R3"/>
    <n v="68"/>
    <n v="3"/>
  </r>
  <r>
    <x v="0"/>
    <n v="0"/>
    <n v="0"/>
    <n v="1"/>
    <n v="0"/>
    <n v="0"/>
    <n v="0"/>
    <n v="0"/>
    <n v="0"/>
    <n v="1"/>
    <n v="1"/>
    <n v="0"/>
    <n v="0"/>
    <n v="2"/>
    <n v="1"/>
    <n v="3"/>
    <n v="1257"/>
    <s v="ES_R3"/>
    <n v="68"/>
    <n v="1"/>
  </r>
  <r>
    <x v="0"/>
    <n v="0"/>
    <n v="1"/>
    <n v="0"/>
    <n v="1"/>
    <n v="2"/>
    <n v="2"/>
    <n v="0"/>
    <n v="2"/>
    <n v="2"/>
    <n v="2"/>
    <n v="1"/>
    <n v="0"/>
    <n v="5"/>
    <n v="8"/>
    <n v="13"/>
    <n v="1258"/>
    <s v="ES_R3"/>
    <n v="68"/>
    <n v="8"/>
  </r>
  <r>
    <x v="0"/>
    <n v="0"/>
    <n v="0"/>
    <n v="0"/>
    <n v="1"/>
    <n v="1"/>
    <n v="1"/>
    <n v="0"/>
    <n v="0"/>
    <n v="1"/>
    <n v="1"/>
    <n v="0"/>
    <n v="0"/>
    <n v="2"/>
    <n v="3"/>
    <n v="5"/>
    <n v="1259"/>
    <s v="ES_R3"/>
    <n v="69"/>
    <n v="3"/>
  </r>
  <r>
    <x v="1"/>
    <n v="0"/>
    <n v="0"/>
    <n v="0"/>
    <n v="0"/>
    <n v="1"/>
    <n v="2"/>
    <n v="1"/>
    <n v="0"/>
    <n v="1"/>
    <n v="1"/>
    <n v="0"/>
    <n v="0"/>
    <n v="3"/>
    <n v="3"/>
    <n v="6"/>
    <n v="1260"/>
    <s v="ES_R3"/>
    <n v="69"/>
    <n v="4"/>
  </r>
  <r>
    <x v="0"/>
    <n v="0"/>
    <n v="0"/>
    <n v="2"/>
    <n v="0"/>
    <n v="0"/>
    <n v="1"/>
    <n v="0"/>
    <n v="1"/>
    <n v="1"/>
    <n v="2"/>
    <n v="1"/>
    <n v="0"/>
    <n v="4"/>
    <n v="4"/>
    <n v="8"/>
    <n v="1261"/>
    <s v="ES_R3"/>
    <n v="69"/>
    <n v="4"/>
  </r>
  <r>
    <x v="1"/>
    <n v="0"/>
    <n v="1"/>
    <n v="1"/>
    <n v="0"/>
    <n v="0"/>
    <n v="2"/>
    <n v="1"/>
    <n v="0"/>
    <n v="1"/>
    <n v="1"/>
    <n v="1"/>
    <n v="1"/>
    <n v="4"/>
    <n v="5"/>
    <n v="9"/>
    <n v="1262"/>
    <s v="ES_R3"/>
    <n v="69"/>
    <n v="5"/>
  </r>
  <r>
    <x v="1"/>
    <n v="0"/>
    <n v="0"/>
    <n v="0"/>
    <n v="1"/>
    <n v="2"/>
    <n v="0"/>
    <n v="0"/>
    <n v="0"/>
    <n v="1"/>
    <n v="1"/>
    <n v="0"/>
    <n v="0"/>
    <n v="3"/>
    <n v="2"/>
    <n v="5"/>
    <n v="1263"/>
    <s v="ES_R3"/>
    <n v="69"/>
    <n v="3"/>
  </r>
  <r>
    <x v="0"/>
    <n v="0"/>
    <n v="1"/>
    <n v="1"/>
    <n v="1"/>
    <n v="2"/>
    <n v="0"/>
    <n v="0"/>
    <n v="0"/>
    <n v="1"/>
    <n v="2"/>
    <n v="1"/>
    <n v="0"/>
    <n v="5"/>
    <n v="4"/>
    <n v="9"/>
    <n v="1264"/>
    <s v="ES_R3"/>
    <n v="69"/>
    <n v="5"/>
  </r>
  <r>
    <x v="0"/>
    <n v="0"/>
    <n v="1"/>
    <n v="0"/>
    <n v="0"/>
    <n v="3"/>
    <n v="2"/>
    <n v="0"/>
    <n v="0"/>
    <n v="1"/>
    <n v="1"/>
    <n v="0"/>
    <n v="0"/>
    <n v="4"/>
    <n v="4"/>
    <n v="8"/>
    <n v="1265"/>
    <s v="ES_R3"/>
    <n v="69"/>
    <n v="6"/>
  </r>
  <r>
    <x v="0"/>
    <n v="1"/>
    <n v="0"/>
    <n v="0"/>
    <n v="0"/>
    <n v="0"/>
    <n v="0"/>
    <n v="0"/>
    <n v="2"/>
    <n v="1"/>
    <n v="1"/>
    <n v="0"/>
    <n v="0"/>
    <n v="2"/>
    <n v="3"/>
    <n v="5"/>
    <n v="1266"/>
    <s v="ES_R3"/>
    <n v="69"/>
    <n v="3"/>
  </r>
  <r>
    <x v="0"/>
    <n v="0"/>
    <n v="0"/>
    <n v="0"/>
    <n v="0"/>
    <n v="0"/>
    <n v="3"/>
    <n v="0"/>
    <n v="1"/>
    <n v="0"/>
    <n v="0"/>
    <n v="0"/>
    <n v="1"/>
    <n v="0"/>
    <n v="5"/>
    <n v="5"/>
    <n v="1267"/>
    <s v="ES_R3"/>
    <n v="69"/>
    <n v="4"/>
  </r>
  <r>
    <x v="0"/>
    <n v="0"/>
    <n v="0"/>
    <n v="0"/>
    <n v="0"/>
    <n v="1"/>
    <n v="1"/>
    <n v="0"/>
    <n v="0"/>
    <n v="0"/>
    <n v="2"/>
    <n v="1"/>
    <n v="0"/>
    <n v="2"/>
    <n v="3"/>
    <n v="5"/>
    <n v="1268"/>
    <s v="ES_R3"/>
    <n v="69"/>
    <n v="2"/>
  </r>
  <r>
    <x v="0"/>
    <n v="0"/>
    <n v="1"/>
    <n v="1"/>
    <n v="1"/>
    <n v="0"/>
    <n v="0"/>
    <n v="0"/>
    <n v="0"/>
    <n v="0"/>
    <n v="1"/>
    <n v="0"/>
    <n v="0"/>
    <n v="1"/>
    <n v="3"/>
    <n v="4"/>
    <n v="1269"/>
    <s v="ES_R3"/>
    <n v="69"/>
    <n v="3"/>
  </r>
  <r>
    <x v="0"/>
    <n v="0"/>
    <n v="1"/>
    <n v="1"/>
    <n v="0"/>
    <n v="0"/>
    <n v="0"/>
    <n v="0"/>
    <n v="0"/>
    <n v="0"/>
    <n v="1"/>
    <n v="1"/>
    <n v="0"/>
    <n v="2"/>
    <n v="2"/>
    <n v="4"/>
    <n v="1270"/>
    <s v="ES_R3"/>
    <n v="69"/>
    <n v="2"/>
  </r>
  <r>
    <x v="0"/>
    <n v="0"/>
    <n v="0"/>
    <n v="0"/>
    <n v="0"/>
    <n v="0"/>
    <n v="0"/>
    <n v="0"/>
    <n v="0"/>
    <n v="1"/>
    <n v="1"/>
    <n v="0"/>
    <n v="0"/>
    <n v="1"/>
    <n v="1"/>
    <n v="2"/>
    <n v="1271"/>
    <s v="ES_R3"/>
    <n v="69"/>
    <n v="0"/>
  </r>
  <r>
    <x v="1"/>
    <n v="0"/>
    <n v="0"/>
    <n v="2"/>
    <n v="0"/>
    <n v="0"/>
    <n v="3"/>
    <n v="0"/>
    <n v="0"/>
    <n v="1"/>
    <n v="1"/>
    <n v="0"/>
    <n v="0"/>
    <n v="3"/>
    <n v="4"/>
    <n v="7"/>
    <n v="1272"/>
    <s v="ES_R3"/>
    <n v="69"/>
    <n v="5"/>
  </r>
  <r>
    <x v="0"/>
    <n v="0"/>
    <n v="0"/>
    <n v="1"/>
    <n v="1"/>
    <n v="0"/>
    <n v="2"/>
    <n v="0"/>
    <n v="0"/>
    <n v="0"/>
    <n v="0"/>
    <n v="1"/>
    <n v="1"/>
    <n v="2"/>
    <n v="4"/>
    <n v="6"/>
    <n v="1273"/>
    <s v="ES_R3"/>
    <n v="69"/>
    <n v="4"/>
  </r>
  <r>
    <x v="0"/>
    <n v="1"/>
    <n v="0"/>
    <n v="0"/>
    <n v="0"/>
    <n v="2"/>
    <n v="3"/>
    <n v="0"/>
    <n v="0"/>
    <n v="1"/>
    <n v="1"/>
    <n v="0"/>
    <n v="0"/>
    <n v="4"/>
    <n v="4"/>
    <n v="8"/>
    <n v="1274"/>
    <s v="ES_R3"/>
    <n v="69"/>
    <n v="6"/>
  </r>
  <r>
    <x v="1"/>
    <n v="0"/>
    <n v="0"/>
    <n v="0"/>
    <n v="1"/>
    <n v="1"/>
    <n v="0"/>
    <n v="0"/>
    <n v="1"/>
    <n v="1"/>
    <n v="1"/>
    <n v="0"/>
    <n v="1"/>
    <n v="2"/>
    <n v="4"/>
    <n v="6"/>
    <n v="1275"/>
    <s v="ES_R3"/>
    <n v="69"/>
    <n v="3"/>
  </r>
  <r>
    <x v="0"/>
    <n v="0"/>
    <n v="1"/>
    <n v="1"/>
    <n v="0"/>
    <n v="2"/>
    <n v="1"/>
    <n v="0"/>
    <n v="0"/>
    <n v="1"/>
    <n v="1"/>
    <n v="0"/>
    <n v="0"/>
    <n v="4"/>
    <n v="3"/>
    <n v="7"/>
    <n v="1276"/>
    <s v="ES_R3"/>
    <n v="69"/>
    <n v="5"/>
  </r>
  <r>
    <x v="1"/>
    <n v="0"/>
    <n v="0"/>
    <n v="0"/>
    <n v="1"/>
    <n v="1"/>
    <n v="0"/>
    <n v="2"/>
    <n v="0"/>
    <n v="1"/>
    <n v="1"/>
    <n v="0"/>
    <n v="0"/>
    <n v="4"/>
    <n v="2"/>
    <n v="6"/>
    <n v="1277"/>
    <s v="ES_R3"/>
    <n v="69"/>
    <n v="4"/>
  </r>
  <r>
    <x v="0"/>
    <n v="0"/>
    <n v="0"/>
    <n v="1"/>
    <n v="1"/>
    <n v="0"/>
    <n v="2"/>
    <n v="2"/>
    <n v="1"/>
    <n v="1"/>
    <n v="1"/>
    <n v="0"/>
    <n v="0"/>
    <n v="4"/>
    <n v="5"/>
    <n v="9"/>
    <n v="1278"/>
    <s v="ES_R3"/>
    <n v="69"/>
    <n v="7"/>
  </r>
  <r>
    <x v="0"/>
    <n v="0"/>
    <n v="0"/>
    <n v="0"/>
    <n v="1"/>
    <n v="0"/>
    <n v="1"/>
    <n v="0"/>
    <n v="1"/>
    <n v="1"/>
    <n v="1"/>
    <n v="0"/>
    <n v="1"/>
    <n v="1"/>
    <n v="5"/>
    <n v="6"/>
    <n v="1279"/>
    <s v="ES_R3"/>
    <n v="70"/>
    <n v="3"/>
  </r>
  <r>
    <x v="0"/>
    <n v="0"/>
    <n v="0"/>
    <n v="1"/>
    <n v="0"/>
    <n v="0"/>
    <n v="1"/>
    <n v="1"/>
    <n v="1"/>
    <n v="1"/>
    <n v="1"/>
    <n v="0"/>
    <n v="1"/>
    <n v="3"/>
    <n v="4"/>
    <n v="7"/>
    <n v="1280"/>
    <s v="ES_R3"/>
    <n v="70"/>
    <n v="4"/>
  </r>
  <r>
    <x v="0"/>
    <n v="0"/>
    <n v="0"/>
    <n v="0"/>
    <n v="0"/>
    <n v="0"/>
    <n v="0"/>
    <n v="0"/>
    <n v="0"/>
    <n v="1"/>
    <n v="1"/>
    <n v="0"/>
    <n v="0"/>
    <n v="1"/>
    <n v="1"/>
    <n v="2"/>
    <n v="1281"/>
    <s v="ES_R3"/>
    <n v="70"/>
    <n v="0"/>
  </r>
  <r>
    <x v="0"/>
    <n v="0"/>
    <n v="0"/>
    <n v="1"/>
    <n v="1"/>
    <n v="0"/>
    <n v="0"/>
    <n v="0"/>
    <n v="0"/>
    <n v="1"/>
    <n v="1"/>
    <n v="0"/>
    <n v="1"/>
    <n v="2"/>
    <n v="3"/>
    <n v="5"/>
    <n v="1282"/>
    <s v="ES_R3"/>
    <n v="70"/>
    <n v="2"/>
  </r>
  <r>
    <x v="0"/>
    <n v="0"/>
    <n v="0"/>
    <n v="0"/>
    <n v="1"/>
    <n v="1"/>
    <n v="1"/>
    <n v="0"/>
    <n v="0"/>
    <n v="1"/>
    <n v="1"/>
    <n v="0"/>
    <n v="0"/>
    <n v="2"/>
    <n v="3"/>
    <n v="5"/>
    <n v="1283"/>
    <s v="ES_R3"/>
    <n v="70"/>
    <n v="3"/>
  </r>
  <r>
    <x v="0"/>
    <n v="0"/>
    <n v="0"/>
    <n v="0"/>
    <n v="1"/>
    <n v="0"/>
    <n v="1"/>
    <n v="0"/>
    <n v="0"/>
    <n v="1"/>
    <n v="1"/>
    <n v="0"/>
    <n v="0"/>
    <n v="1"/>
    <n v="3"/>
    <n v="4"/>
    <n v="1284"/>
    <s v="ES_R3"/>
    <n v="70"/>
    <n v="2"/>
  </r>
  <r>
    <x v="0"/>
    <n v="0"/>
    <n v="0"/>
    <n v="0"/>
    <n v="0"/>
    <n v="0"/>
    <n v="2"/>
    <n v="0"/>
    <n v="2"/>
    <n v="1"/>
    <n v="1"/>
    <n v="0"/>
    <n v="0"/>
    <n v="1"/>
    <n v="5"/>
    <n v="6"/>
    <n v="1285"/>
    <s v="ES_R3"/>
    <n v="70"/>
    <n v="4"/>
  </r>
  <r>
    <x v="0"/>
    <n v="0"/>
    <n v="0"/>
    <n v="0"/>
    <n v="0"/>
    <n v="0"/>
    <n v="0"/>
    <n v="0"/>
    <n v="0"/>
    <n v="1"/>
    <n v="1"/>
    <n v="0"/>
    <n v="0"/>
    <n v="1"/>
    <n v="1"/>
    <n v="2"/>
    <n v="1286"/>
    <s v="ES_R3"/>
    <n v="70"/>
    <n v="0"/>
  </r>
  <r>
    <x v="0"/>
    <n v="0"/>
    <n v="1"/>
    <n v="0"/>
    <n v="2"/>
    <n v="0"/>
    <n v="0"/>
    <n v="1"/>
    <n v="1"/>
    <n v="1"/>
    <n v="1"/>
    <n v="0"/>
    <n v="0"/>
    <n v="2"/>
    <n v="5"/>
    <n v="7"/>
    <n v="1287"/>
    <s v="ES_R3"/>
    <n v="70"/>
    <n v="5"/>
  </r>
  <r>
    <x v="0"/>
    <n v="0"/>
    <n v="0"/>
    <n v="0"/>
    <n v="0"/>
    <n v="2"/>
    <n v="2"/>
    <n v="1"/>
    <n v="1"/>
    <n v="1"/>
    <n v="1"/>
    <n v="0"/>
    <n v="0"/>
    <n v="4"/>
    <n v="4"/>
    <n v="8"/>
    <n v="1288"/>
    <s v="ES_R3"/>
    <n v="70"/>
    <n v="6"/>
  </r>
  <r>
    <x v="0"/>
    <n v="0"/>
    <n v="0"/>
    <n v="0"/>
    <n v="0"/>
    <n v="0"/>
    <n v="0"/>
    <n v="0"/>
    <n v="0"/>
    <n v="1"/>
    <n v="1"/>
    <n v="0"/>
    <n v="0"/>
    <n v="1"/>
    <n v="1"/>
    <n v="2"/>
    <n v="1289"/>
    <s v="ES_R3"/>
    <n v="70"/>
    <n v="0"/>
  </r>
  <r>
    <x v="0"/>
    <n v="0"/>
    <n v="0"/>
    <n v="1"/>
    <n v="1"/>
    <n v="0"/>
    <n v="1"/>
    <n v="0"/>
    <n v="0"/>
    <n v="1"/>
    <n v="1"/>
    <n v="0"/>
    <n v="0"/>
    <n v="2"/>
    <n v="3"/>
    <n v="5"/>
    <n v="1290"/>
    <s v="ES_R3"/>
    <n v="70"/>
    <n v="3"/>
  </r>
  <r>
    <x v="0"/>
    <n v="1"/>
    <n v="0"/>
    <n v="0"/>
    <n v="0"/>
    <n v="1"/>
    <n v="0"/>
    <n v="0"/>
    <n v="0"/>
    <n v="1"/>
    <n v="1"/>
    <n v="0"/>
    <n v="0"/>
    <n v="3"/>
    <n v="1"/>
    <n v="4"/>
    <n v="1291"/>
    <s v="ES_R3"/>
    <n v="70"/>
    <n v="2"/>
  </r>
  <r>
    <x v="0"/>
    <n v="0"/>
    <n v="0"/>
    <n v="0"/>
    <n v="1"/>
    <n v="2"/>
    <n v="1"/>
    <n v="0"/>
    <n v="0"/>
    <n v="1"/>
    <n v="1"/>
    <n v="0"/>
    <n v="0"/>
    <n v="3"/>
    <n v="3"/>
    <n v="6"/>
    <n v="1292"/>
    <s v="ES_R3"/>
    <n v="70"/>
    <n v="4"/>
  </r>
  <r>
    <x v="0"/>
    <n v="1"/>
    <n v="0"/>
    <n v="1"/>
    <n v="1"/>
    <n v="1"/>
    <n v="0"/>
    <n v="0"/>
    <n v="0"/>
    <n v="1"/>
    <n v="1"/>
    <n v="0"/>
    <n v="1"/>
    <n v="4"/>
    <n v="3"/>
    <n v="7"/>
    <n v="1293"/>
    <s v="ES_R3"/>
    <n v="70"/>
    <n v="4"/>
  </r>
  <r>
    <x v="0"/>
    <n v="0"/>
    <n v="0"/>
    <n v="2"/>
    <n v="0"/>
    <n v="0"/>
    <n v="2"/>
    <n v="0"/>
    <n v="0"/>
    <n v="0"/>
    <n v="1"/>
    <n v="1"/>
    <n v="0"/>
    <n v="3"/>
    <n v="3"/>
    <n v="6"/>
    <n v="1294"/>
    <s v="ES_R3"/>
    <n v="71"/>
    <n v="4"/>
  </r>
  <r>
    <x v="0"/>
    <n v="0"/>
    <n v="0"/>
    <n v="0"/>
    <n v="0"/>
    <n v="2"/>
    <n v="0"/>
    <n v="0"/>
    <n v="1"/>
    <n v="0"/>
    <n v="1"/>
    <n v="0"/>
    <n v="0"/>
    <n v="2"/>
    <n v="2"/>
    <n v="4"/>
    <n v="1295"/>
    <s v="ES_R3"/>
    <n v="71"/>
    <n v="3"/>
  </r>
  <r>
    <x v="0"/>
    <n v="0"/>
    <n v="0"/>
    <n v="1"/>
    <n v="0"/>
    <n v="1"/>
    <n v="2"/>
    <n v="0"/>
    <n v="1"/>
    <n v="1"/>
    <n v="1"/>
    <n v="0"/>
    <n v="0"/>
    <n v="3"/>
    <n v="4"/>
    <n v="7"/>
    <n v="1296"/>
    <s v="ES_R3"/>
    <n v="71"/>
    <n v="5"/>
  </r>
  <r>
    <x v="0"/>
    <n v="0"/>
    <n v="0"/>
    <n v="0"/>
    <n v="0"/>
    <n v="1"/>
    <n v="2"/>
    <n v="2"/>
    <n v="0"/>
    <n v="1"/>
    <n v="1"/>
    <n v="0"/>
    <n v="0"/>
    <n v="4"/>
    <n v="3"/>
    <n v="7"/>
    <n v="1297"/>
    <s v="ES_R3"/>
    <n v="71"/>
    <n v="5"/>
  </r>
  <r>
    <x v="0"/>
    <n v="0"/>
    <n v="1"/>
    <n v="0"/>
    <n v="1"/>
    <n v="2"/>
    <n v="0"/>
    <n v="2"/>
    <n v="0"/>
    <n v="1"/>
    <n v="1"/>
    <n v="0"/>
    <n v="0"/>
    <n v="5"/>
    <n v="3"/>
    <n v="8"/>
    <n v="1298"/>
    <s v="ES_R3"/>
    <n v="71"/>
    <n v="6"/>
  </r>
  <r>
    <x v="0"/>
    <n v="0"/>
    <n v="0"/>
    <n v="0"/>
    <n v="0"/>
    <n v="0"/>
    <n v="0"/>
    <n v="0"/>
    <n v="0"/>
    <n v="1"/>
    <n v="1"/>
    <n v="0"/>
    <n v="0"/>
    <n v="1"/>
    <n v="1"/>
    <n v="2"/>
    <n v="1299"/>
    <s v="ES_R3"/>
    <n v="71"/>
    <n v="0"/>
  </r>
  <r>
    <x v="0"/>
    <n v="0"/>
    <n v="1"/>
    <n v="0"/>
    <n v="0"/>
    <n v="2"/>
    <n v="2"/>
    <n v="1"/>
    <n v="0"/>
    <n v="1"/>
    <n v="1"/>
    <n v="0"/>
    <n v="0"/>
    <n v="4"/>
    <n v="4"/>
    <n v="8"/>
    <n v="1300"/>
    <s v="ES_R3"/>
    <n v="71"/>
    <n v="6"/>
  </r>
  <r>
    <x v="0"/>
    <n v="0"/>
    <n v="0"/>
    <n v="1"/>
    <n v="0"/>
    <n v="1"/>
    <n v="2"/>
    <n v="0"/>
    <n v="1"/>
    <n v="1"/>
    <n v="1"/>
    <n v="0"/>
    <n v="0"/>
    <n v="3"/>
    <n v="4"/>
    <n v="7"/>
    <n v="1301"/>
    <s v="ES_R3"/>
    <n v="71"/>
    <n v="5"/>
  </r>
  <r>
    <x v="0"/>
    <n v="0"/>
    <n v="0"/>
    <n v="1"/>
    <n v="1"/>
    <n v="0"/>
    <n v="0"/>
    <n v="0"/>
    <n v="0"/>
    <n v="1"/>
    <n v="1"/>
    <n v="0"/>
    <n v="0"/>
    <n v="2"/>
    <n v="2"/>
    <n v="4"/>
    <n v="1302"/>
    <s v="ES_R3"/>
    <n v="71"/>
    <n v="2"/>
  </r>
  <r>
    <x v="0"/>
    <n v="0"/>
    <n v="0"/>
    <n v="0"/>
    <n v="1"/>
    <n v="1"/>
    <n v="1"/>
    <n v="0"/>
    <n v="0"/>
    <n v="1"/>
    <n v="1"/>
    <n v="0"/>
    <n v="0"/>
    <n v="2"/>
    <n v="3"/>
    <n v="5"/>
    <n v="1303"/>
    <s v="ES_R3"/>
    <n v="71"/>
    <n v="3"/>
  </r>
  <r>
    <x v="0"/>
    <n v="0"/>
    <n v="1"/>
    <n v="0"/>
    <n v="0"/>
    <n v="0"/>
    <n v="2"/>
    <n v="1"/>
    <n v="0"/>
    <n v="1"/>
    <n v="1"/>
    <n v="0"/>
    <n v="0"/>
    <n v="2"/>
    <n v="4"/>
    <n v="6"/>
    <n v="1304"/>
    <s v="ES_R3"/>
    <n v="71"/>
    <n v="4"/>
  </r>
  <r>
    <x v="0"/>
    <n v="0"/>
    <n v="1"/>
    <n v="1"/>
    <n v="0"/>
    <n v="0"/>
    <n v="0"/>
    <n v="0"/>
    <n v="0"/>
    <n v="1"/>
    <n v="1"/>
    <n v="0"/>
    <n v="0"/>
    <n v="2"/>
    <n v="2"/>
    <n v="4"/>
    <n v="1305"/>
    <s v="ES_R3"/>
    <n v="71"/>
    <n v="2"/>
  </r>
  <r>
    <x v="0"/>
    <n v="1"/>
    <n v="0"/>
    <n v="0"/>
    <n v="1"/>
    <n v="0"/>
    <n v="0"/>
    <n v="0"/>
    <n v="0"/>
    <n v="1"/>
    <n v="1"/>
    <n v="0"/>
    <n v="0"/>
    <n v="2"/>
    <n v="2"/>
    <n v="4"/>
    <n v="1306"/>
    <s v="ES_R3"/>
    <n v="71"/>
    <n v="2"/>
  </r>
  <r>
    <x v="0"/>
    <n v="0"/>
    <n v="1"/>
    <n v="1"/>
    <n v="0"/>
    <n v="0"/>
    <n v="0"/>
    <n v="0"/>
    <n v="0"/>
    <n v="1"/>
    <n v="1"/>
    <n v="0"/>
    <n v="0"/>
    <n v="2"/>
    <n v="2"/>
    <n v="4"/>
    <n v="1307"/>
    <s v="ES_R3"/>
    <n v="71"/>
    <n v="2"/>
  </r>
  <r>
    <x v="0"/>
    <n v="0"/>
    <n v="0"/>
    <n v="1"/>
    <n v="0"/>
    <n v="1"/>
    <n v="2"/>
    <n v="0"/>
    <n v="0"/>
    <n v="1"/>
    <n v="1"/>
    <n v="0"/>
    <n v="0"/>
    <n v="3"/>
    <n v="3"/>
    <n v="6"/>
    <n v="1308"/>
    <s v="ES_R3"/>
    <n v="71"/>
    <n v="4"/>
  </r>
  <r>
    <x v="0"/>
    <n v="1"/>
    <n v="0"/>
    <n v="0"/>
    <n v="0"/>
    <n v="1"/>
    <n v="0"/>
    <n v="0"/>
    <n v="0"/>
    <n v="1"/>
    <n v="1"/>
    <n v="0"/>
    <n v="0"/>
    <n v="3"/>
    <n v="1"/>
    <n v="4"/>
    <n v="1309"/>
    <s v="ES_R3"/>
    <n v="71"/>
    <n v="2"/>
  </r>
  <r>
    <x v="0"/>
    <n v="0"/>
    <n v="0"/>
    <n v="0"/>
    <n v="2"/>
    <n v="2"/>
    <n v="2"/>
    <n v="1"/>
    <n v="1"/>
    <n v="1"/>
    <n v="1"/>
    <n v="1"/>
    <n v="0"/>
    <n v="5"/>
    <n v="6"/>
    <n v="11"/>
    <n v="1310"/>
    <s v="ES_R3"/>
    <n v="71"/>
    <n v="8"/>
  </r>
  <r>
    <x v="0"/>
    <n v="0"/>
    <n v="2"/>
    <n v="1"/>
    <n v="0"/>
    <n v="0"/>
    <n v="1"/>
    <n v="0"/>
    <n v="0"/>
    <n v="1"/>
    <n v="1"/>
    <n v="0"/>
    <n v="0"/>
    <n v="2"/>
    <n v="4"/>
    <n v="6"/>
    <n v="1311"/>
    <s v="ES_R3"/>
    <n v="71"/>
    <n v="4"/>
  </r>
  <r>
    <x v="0"/>
    <n v="1"/>
    <n v="0"/>
    <n v="0"/>
    <n v="1"/>
    <n v="0"/>
    <n v="1"/>
    <n v="0"/>
    <n v="0"/>
    <n v="1"/>
    <n v="1"/>
    <n v="0"/>
    <n v="0"/>
    <n v="2"/>
    <n v="3"/>
    <n v="5"/>
    <n v="1312"/>
    <s v="ES_R3"/>
    <n v="71"/>
    <n v="3"/>
  </r>
  <r>
    <x v="0"/>
    <n v="1"/>
    <n v="1"/>
    <n v="0"/>
    <n v="1"/>
    <n v="0"/>
    <n v="1"/>
    <n v="0"/>
    <n v="0"/>
    <n v="0"/>
    <n v="1"/>
    <n v="0"/>
    <n v="0"/>
    <n v="1"/>
    <n v="4"/>
    <n v="5"/>
    <n v="1313"/>
    <s v="ES_R3"/>
    <n v="71"/>
    <n v="4"/>
  </r>
  <r>
    <x v="0"/>
    <n v="0"/>
    <n v="0"/>
    <n v="0"/>
    <n v="2"/>
    <n v="0"/>
    <n v="1"/>
    <n v="0"/>
    <n v="0"/>
    <n v="0"/>
    <n v="1"/>
    <n v="0"/>
    <n v="0"/>
    <n v="0"/>
    <n v="4"/>
    <n v="4"/>
    <n v="1314"/>
    <s v="ES_R3"/>
    <n v="72"/>
    <n v="3"/>
  </r>
  <r>
    <x v="0"/>
    <n v="0"/>
    <n v="0"/>
    <n v="0"/>
    <n v="0"/>
    <n v="0"/>
    <n v="0"/>
    <n v="0"/>
    <n v="0"/>
    <n v="1"/>
    <n v="1"/>
    <n v="0"/>
    <n v="0"/>
    <n v="1"/>
    <n v="1"/>
    <n v="2"/>
    <n v="1315"/>
    <s v="ES_R3"/>
    <n v="72"/>
    <n v="0"/>
  </r>
  <r>
    <x v="0"/>
    <n v="0"/>
    <n v="1"/>
    <n v="0"/>
    <n v="1"/>
    <n v="0"/>
    <n v="0"/>
    <n v="0"/>
    <n v="0"/>
    <n v="1"/>
    <n v="1"/>
    <n v="0"/>
    <n v="0"/>
    <n v="1"/>
    <n v="3"/>
    <n v="4"/>
    <n v="1316"/>
    <s v="ES_R3"/>
    <n v="72"/>
    <n v="2"/>
  </r>
  <r>
    <x v="0"/>
    <n v="0"/>
    <n v="0"/>
    <n v="1"/>
    <n v="0"/>
    <n v="1"/>
    <n v="2"/>
    <n v="0"/>
    <n v="0"/>
    <n v="1"/>
    <n v="1"/>
    <n v="0"/>
    <n v="0"/>
    <n v="3"/>
    <n v="3"/>
    <n v="6"/>
    <n v="1317"/>
    <s v="ES_R3"/>
    <n v="72"/>
    <n v="4"/>
  </r>
  <r>
    <x v="1"/>
    <n v="0"/>
    <n v="1"/>
    <n v="0"/>
    <n v="0"/>
    <n v="1"/>
    <n v="2"/>
    <n v="2"/>
    <n v="0"/>
    <n v="1"/>
    <n v="1"/>
    <n v="0"/>
    <n v="0"/>
    <n v="4"/>
    <n v="4"/>
    <n v="8"/>
    <n v="1318"/>
    <s v="ES_R3"/>
    <n v="72"/>
    <n v="6"/>
  </r>
  <r>
    <x v="0"/>
    <n v="1"/>
    <n v="0"/>
    <n v="0"/>
    <n v="0"/>
    <n v="1"/>
    <n v="1"/>
    <n v="1"/>
    <n v="0"/>
    <n v="1"/>
    <n v="1"/>
    <n v="0"/>
    <n v="0"/>
    <n v="4"/>
    <n v="2"/>
    <n v="6"/>
    <n v="1319"/>
    <s v="ES_R3"/>
    <n v="72"/>
    <n v="4"/>
  </r>
  <r>
    <x v="0"/>
    <n v="0"/>
    <n v="1"/>
    <n v="1"/>
    <n v="0"/>
    <n v="0"/>
    <n v="1"/>
    <n v="2"/>
    <n v="0"/>
    <n v="1"/>
    <n v="1"/>
    <n v="0"/>
    <n v="0"/>
    <n v="4"/>
    <n v="3"/>
    <n v="7"/>
    <n v="1320"/>
    <s v="ES_R3"/>
    <n v="72"/>
    <n v="5"/>
  </r>
  <r>
    <x v="0"/>
    <n v="1"/>
    <n v="0"/>
    <n v="1"/>
    <n v="0"/>
    <n v="0"/>
    <n v="3"/>
    <n v="0"/>
    <n v="0"/>
    <n v="0"/>
    <n v="1"/>
    <n v="1"/>
    <n v="0"/>
    <n v="3"/>
    <n v="4"/>
    <n v="7"/>
    <n v="1321"/>
    <s v="ES_R3"/>
    <n v="72"/>
    <n v="5"/>
  </r>
  <r>
    <x v="0"/>
    <n v="0"/>
    <n v="0"/>
    <n v="1"/>
    <n v="0"/>
    <n v="1"/>
    <n v="1"/>
    <n v="0"/>
    <n v="0"/>
    <n v="0"/>
    <n v="1"/>
    <n v="1"/>
    <n v="0"/>
    <n v="3"/>
    <n v="2"/>
    <n v="5"/>
    <n v="1322"/>
    <s v="ES_R3"/>
    <n v="72"/>
    <n v="3"/>
  </r>
  <r>
    <x v="0"/>
    <n v="0"/>
    <n v="0"/>
    <n v="1"/>
    <n v="0"/>
    <n v="1"/>
    <n v="2"/>
    <n v="0"/>
    <n v="1"/>
    <n v="0"/>
    <n v="1"/>
    <n v="1"/>
    <n v="0"/>
    <n v="3"/>
    <n v="4"/>
    <n v="7"/>
    <n v="1323"/>
    <s v="ES_R3"/>
    <n v="72"/>
    <n v="5"/>
  </r>
  <r>
    <x v="0"/>
    <n v="0"/>
    <n v="0"/>
    <n v="1"/>
    <n v="1"/>
    <n v="0"/>
    <n v="2"/>
    <n v="0"/>
    <n v="0"/>
    <n v="1"/>
    <n v="1"/>
    <n v="0"/>
    <n v="0"/>
    <n v="2"/>
    <n v="4"/>
    <n v="6"/>
    <n v="1324"/>
    <s v="ES_R3"/>
    <n v="72"/>
    <n v="4"/>
  </r>
  <r>
    <x v="0"/>
    <n v="1"/>
    <n v="0"/>
    <n v="0"/>
    <n v="0"/>
    <n v="0"/>
    <n v="2"/>
    <n v="0"/>
    <n v="1"/>
    <n v="1"/>
    <n v="1"/>
    <n v="0"/>
    <n v="0"/>
    <n v="2"/>
    <n v="4"/>
    <n v="6"/>
    <n v="1325"/>
    <s v="ES_R3"/>
    <n v="72"/>
    <n v="4"/>
  </r>
  <r>
    <x v="0"/>
    <n v="1"/>
    <n v="0"/>
    <n v="0"/>
    <n v="1"/>
    <n v="0"/>
    <n v="0"/>
    <n v="0"/>
    <n v="0"/>
    <n v="1"/>
    <n v="1"/>
    <n v="0"/>
    <n v="0"/>
    <n v="2"/>
    <n v="2"/>
    <n v="4"/>
    <n v="1326"/>
    <s v="ES_R3"/>
    <n v="72"/>
    <n v="2"/>
  </r>
  <r>
    <x v="0"/>
    <n v="0"/>
    <n v="0"/>
    <n v="0"/>
    <n v="0"/>
    <n v="0"/>
    <n v="0"/>
    <n v="1"/>
    <n v="0"/>
    <n v="0"/>
    <n v="0"/>
    <n v="1"/>
    <n v="1"/>
    <n v="2"/>
    <n v="1"/>
    <n v="3"/>
    <n v="1327"/>
    <s v="ES_R3"/>
    <n v="72"/>
    <n v="1"/>
  </r>
  <r>
    <x v="0"/>
    <n v="0"/>
    <n v="1"/>
    <n v="0"/>
    <n v="1"/>
    <n v="0"/>
    <n v="1"/>
    <n v="1"/>
    <n v="0"/>
    <n v="1"/>
    <n v="1"/>
    <n v="0"/>
    <n v="0"/>
    <n v="2"/>
    <n v="4"/>
    <n v="6"/>
    <n v="1328"/>
    <s v="ES_R3"/>
    <n v="72"/>
    <n v="4"/>
  </r>
  <r>
    <x v="0"/>
    <n v="0"/>
    <n v="1"/>
    <n v="1"/>
    <n v="0"/>
    <n v="1"/>
    <n v="1"/>
    <n v="0"/>
    <n v="0"/>
    <n v="1"/>
    <n v="1"/>
    <n v="0"/>
    <n v="0"/>
    <n v="3"/>
    <n v="3"/>
    <n v="6"/>
    <n v="1329"/>
    <s v="ES_R3"/>
    <n v="73"/>
    <n v="4"/>
  </r>
  <r>
    <x v="1"/>
    <n v="0"/>
    <n v="0"/>
    <n v="0"/>
    <n v="0"/>
    <n v="2"/>
    <n v="1"/>
    <n v="0"/>
    <n v="1"/>
    <n v="0"/>
    <n v="1"/>
    <n v="0"/>
    <n v="0"/>
    <n v="2"/>
    <n v="3"/>
    <n v="5"/>
    <n v="1330"/>
    <s v="ES_R3"/>
    <n v="73"/>
    <n v="4"/>
  </r>
  <r>
    <x v="0"/>
    <n v="0"/>
    <n v="0"/>
    <n v="0"/>
    <n v="1"/>
    <n v="2"/>
    <n v="1"/>
    <n v="0"/>
    <n v="1"/>
    <n v="0"/>
    <n v="1"/>
    <n v="1"/>
    <n v="0"/>
    <n v="3"/>
    <n v="4"/>
    <n v="7"/>
    <n v="1331"/>
    <s v="ES_R3"/>
    <n v="73"/>
    <n v="5"/>
  </r>
  <r>
    <x v="1"/>
    <n v="1"/>
    <n v="0"/>
    <n v="0"/>
    <n v="0"/>
    <n v="0"/>
    <n v="1"/>
    <n v="0"/>
    <n v="1"/>
    <n v="1"/>
    <n v="0"/>
    <n v="0"/>
    <n v="0"/>
    <n v="2"/>
    <n v="2"/>
    <n v="4"/>
    <n v="1332"/>
    <s v="ES_R3"/>
    <n v="73"/>
    <n v="3"/>
  </r>
  <r>
    <x v="0"/>
    <n v="0"/>
    <n v="1"/>
    <n v="1"/>
    <n v="1"/>
    <n v="0"/>
    <n v="2"/>
    <n v="0"/>
    <n v="0"/>
    <n v="1"/>
    <n v="1"/>
    <n v="0"/>
    <n v="0"/>
    <n v="2"/>
    <n v="5"/>
    <n v="7"/>
    <n v="1333"/>
    <s v="ES_R3"/>
    <n v="73"/>
    <n v="5"/>
  </r>
  <r>
    <x v="0"/>
    <n v="0"/>
    <n v="1"/>
    <n v="0"/>
    <n v="0"/>
    <n v="1"/>
    <n v="0"/>
    <n v="0"/>
    <n v="0"/>
    <n v="1"/>
    <n v="2"/>
    <n v="0"/>
    <n v="1"/>
    <n v="2"/>
    <n v="4"/>
    <n v="6"/>
    <n v="1334"/>
    <s v="ES_R3"/>
    <n v="73"/>
    <n v="2"/>
  </r>
  <r>
    <x v="0"/>
    <n v="1"/>
    <n v="0"/>
    <n v="0"/>
    <n v="1"/>
    <n v="0"/>
    <n v="2"/>
    <n v="0"/>
    <n v="1"/>
    <n v="1"/>
    <n v="1"/>
    <n v="0"/>
    <n v="0"/>
    <n v="2"/>
    <n v="5"/>
    <n v="7"/>
    <n v="1335"/>
    <s v="ES_R3"/>
    <n v="73"/>
    <n v="5"/>
  </r>
  <r>
    <x v="1"/>
    <n v="1"/>
    <n v="0"/>
    <n v="1"/>
    <n v="2"/>
    <n v="1"/>
    <n v="0"/>
    <n v="1"/>
    <n v="1"/>
    <n v="1"/>
    <n v="1"/>
    <n v="0"/>
    <n v="1"/>
    <n v="5"/>
    <n v="5"/>
    <n v="10"/>
    <n v="1336"/>
    <s v="ES_R3"/>
    <n v="73"/>
    <n v="7"/>
  </r>
  <r>
    <x v="0"/>
    <n v="1"/>
    <n v="0"/>
    <n v="0"/>
    <n v="0"/>
    <n v="2"/>
    <n v="1"/>
    <n v="0"/>
    <n v="0"/>
    <n v="2"/>
    <n v="1"/>
    <n v="1"/>
    <n v="0"/>
    <n v="6"/>
    <n v="2"/>
    <n v="8"/>
    <n v="1337"/>
    <s v="ES_R3"/>
    <n v="73"/>
    <n v="4"/>
  </r>
  <r>
    <x v="0"/>
    <n v="0"/>
    <n v="1"/>
    <n v="1"/>
    <n v="0"/>
    <n v="0"/>
    <n v="0"/>
    <n v="1"/>
    <n v="0"/>
    <n v="1"/>
    <n v="1"/>
    <n v="0"/>
    <n v="0"/>
    <n v="3"/>
    <n v="2"/>
    <n v="5"/>
    <n v="1338"/>
    <s v="ES_R3"/>
    <n v="73"/>
    <n v="3"/>
  </r>
  <r>
    <x v="1"/>
    <n v="0"/>
    <n v="1"/>
    <n v="1"/>
    <n v="0"/>
    <n v="0"/>
    <n v="2"/>
    <n v="0"/>
    <n v="0"/>
    <n v="1"/>
    <n v="1"/>
    <n v="0"/>
    <n v="0"/>
    <n v="2"/>
    <n v="4"/>
    <n v="6"/>
    <n v="1339"/>
    <s v="ES_R3"/>
    <n v="74"/>
    <n v="4"/>
  </r>
  <r>
    <x v="1"/>
    <n v="0"/>
    <n v="1"/>
    <n v="1"/>
    <n v="1"/>
    <n v="1"/>
    <n v="1"/>
    <n v="0"/>
    <n v="1"/>
    <n v="1"/>
    <n v="1"/>
    <n v="0"/>
    <n v="0"/>
    <n v="3"/>
    <n v="5"/>
    <n v="8"/>
    <n v="1340"/>
    <s v="ES_R3"/>
    <n v="74"/>
    <n v="6"/>
  </r>
  <r>
    <x v="1"/>
    <n v="1"/>
    <n v="0"/>
    <n v="0"/>
    <n v="1"/>
    <n v="0"/>
    <n v="0"/>
    <n v="0"/>
    <n v="0"/>
    <n v="1"/>
    <n v="1"/>
    <n v="0"/>
    <n v="0"/>
    <n v="2"/>
    <n v="2"/>
    <n v="4"/>
    <n v="1341"/>
    <s v="ES_R3"/>
    <n v="74"/>
    <n v="2"/>
  </r>
  <r>
    <x v="0"/>
    <n v="1"/>
    <n v="0"/>
    <n v="0"/>
    <n v="1"/>
    <n v="1"/>
    <n v="1"/>
    <n v="0"/>
    <n v="1"/>
    <n v="0"/>
    <n v="1"/>
    <n v="0"/>
    <n v="0"/>
    <n v="2"/>
    <n v="4"/>
    <n v="6"/>
    <n v="1342"/>
    <s v="ES_R3"/>
    <n v="74"/>
    <n v="5"/>
  </r>
  <r>
    <x v="0"/>
    <n v="0"/>
    <n v="0"/>
    <n v="1"/>
    <n v="0"/>
    <n v="1"/>
    <n v="0"/>
    <n v="0"/>
    <n v="1"/>
    <n v="1"/>
    <n v="1"/>
    <n v="0"/>
    <n v="0"/>
    <n v="3"/>
    <n v="2"/>
    <n v="5"/>
    <n v="1343"/>
    <s v="ES_R3"/>
    <n v="74"/>
    <n v="3"/>
  </r>
  <r>
    <x v="0"/>
    <n v="0"/>
    <n v="1"/>
    <n v="0"/>
    <n v="0"/>
    <n v="0"/>
    <n v="0"/>
    <n v="0"/>
    <n v="1"/>
    <n v="1"/>
    <n v="0"/>
    <n v="1"/>
    <n v="0"/>
    <n v="2"/>
    <n v="2"/>
    <n v="4"/>
    <n v="1344"/>
    <s v="ES_R3"/>
    <n v="74"/>
    <n v="2"/>
  </r>
  <r>
    <x v="1"/>
    <n v="1"/>
    <n v="0"/>
    <n v="0"/>
    <n v="0"/>
    <n v="0"/>
    <n v="0"/>
    <n v="0"/>
    <n v="0"/>
    <n v="1"/>
    <n v="1"/>
    <n v="0"/>
    <n v="0"/>
    <n v="2"/>
    <n v="1"/>
    <n v="3"/>
    <n v="1345"/>
    <s v="ES_R3"/>
    <n v="74"/>
    <n v="1"/>
  </r>
  <r>
    <x v="1"/>
    <n v="0"/>
    <n v="1"/>
    <n v="0"/>
    <n v="1"/>
    <n v="0"/>
    <n v="3"/>
    <n v="1"/>
    <n v="0"/>
    <n v="0"/>
    <n v="1"/>
    <n v="1"/>
    <n v="0"/>
    <n v="2"/>
    <n v="6"/>
    <n v="8"/>
    <n v="1346"/>
    <s v="ES_R3"/>
    <n v="74"/>
    <n v="6"/>
  </r>
  <r>
    <x v="1"/>
    <n v="0"/>
    <n v="1"/>
    <n v="0"/>
    <n v="2"/>
    <n v="0"/>
    <n v="0"/>
    <n v="1"/>
    <n v="0"/>
    <n v="1"/>
    <n v="1"/>
    <n v="0"/>
    <n v="0"/>
    <n v="2"/>
    <n v="4"/>
    <n v="6"/>
    <n v="1347"/>
    <s v="ES_R3"/>
    <n v="74"/>
    <n v="4"/>
  </r>
  <r>
    <x v="1"/>
    <n v="0"/>
    <n v="0"/>
    <n v="0"/>
    <n v="0"/>
    <n v="1"/>
    <n v="0"/>
    <n v="0"/>
    <n v="0"/>
    <n v="1"/>
    <n v="0"/>
    <n v="1"/>
    <n v="1"/>
    <n v="3"/>
    <n v="1"/>
    <n v="4"/>
    <n v="1348"/>
    <s v="ES_R3"/>
    <n v="74"/>
    <n v="1"/>
  </r>
  <r>
    <x v="1"/>
    <n v="0"/>
    <n v="0"/>
    <n v="1"/>
    <n v="0"/>
    <n v="0"/>
    <n v="1"/>
    <n v="0"/>
    <n v="0"/>
    <n v="1"/>
    <n v="1"/>
    <n v="0"/>
    <n v="0"/>
    <n v="2"/>
    <n v="2"/>
    <n v="4"/>
    <n v="1349"/>
    <s v="ES_R3"/>
    <n v="74"/>
    <n v="2"/>
  </r>
  <r>
    <x v="1"/>
    <n v="0"/>
    <n v="0"/>
    <n v="1"/>
    <n v="1"/>
    <n v="0"/>
    <n v="2"/>
    <n v="0"/>
    <n v="3"/>
    <n v="0"/>
    <n v="1"/>
    <n v="1"/>
    <n v="1"/>
    <n v="2"/>
    <n v="8"/>
    <n v="10"/>
    <n v="1350"/>
    <s v="ES_R3"/>
    <n v="74"/>
    <n v="7"/>
  </r>
  <r>
    <x v="1"/>
    <n v="0"/>
    <n v="0"/>
    <n v="0"/>
    <n v="1"/>
    <n v="0"/>
    <n v="0"/>
    <n v="0"/>
    <n v="1"/>
    <n v="1"/>
    <n v="1"/>
    <n v="0"/>
    <n v="0"/>
    <n v="1"/>
    <n v="3"/>
    <n v="4"/>
    <n v="1351"/>
    <s v="ES_R3"/>
    <n v="74"/>
    <n v="2"/>
  </r>
  <r>
    <x v="0"/>
    <n v="0"/>
    <n v="0"/>
    <n v="0"/>
    <n v="1"/>
    <n v="0"/>
    <n v="0"/>
    <n v="2"/>
    <n v="1"/>
    <n v="0"/>
    <n v="1"/>
    <n v="1"/>
    <n v="0"/>
    <n v="3"/>
    <n v="3"/>
    <n v="6"/>
    <n v="1352"/>
    <s v="ES_R3"/>
    <n v="74"/>
    <n v="4"/>
  </r>
  <r>
    <x v="1"/>
    <n v="0"/>
    <n v="1"/>
    <n v="0"/>
    <n v="1"/>
    <n v="1"/>
    <n v="2"/>
    <n v="1"/>
    <n v="0"/>
    <n v="1"/>
    <n v="1"/>
    <n v="0"/>
    <n v="0"/>
    <n v="3"/>
    <n v="5"/>
    <n v="8"/>
    <n v="1353"/>
    <s v="ES_R3"/>
    <n v="74"/>
    <n v="6"/>
  </r>
  <r>
    <x v="0"/>
    <n v="0"/>
    <n v="1"/>
    <n v="1"/>
    <n v="1"/>
    <n v="0"/>
    <n v="2"/>
    <n v="0"/>
    <n v="0"/>
    <n v="1"/>
    <n v="1"/>
    <n v="0"/>
    <n v="0"/>
    <n v="2"/>
    <n v="5"/>
    <n v="7"/>
    <n v="1354"/>
    <s v="ES_R3"/>
    <n v="75"/>
    <n v="5"/>
  </r>
  <r>
    <x v="0"/>
    <n v="1"/>
    <n v="0"/>
    <n v="1"/>
    <n v="1"/>
    <n v="1"/>
    <n v="0"/>
    <n v="0"/>
    <n v="0"/>
    <n v="1"/>
    <n v="1"/>
    <n v="0"/>
    <n v="0"/>
    <n v="4"/>
    <n v="2"/>
    <n v="6"/>
    <n v="1355"/>
    <s v="ES_R3"/>
    <n v="75"/>
    <n v="4"/>
  </r>
  <r>
    <x v="0"/>
    <n v="1"/>
    <n v="0"/>
    <n v="1"/>
    <n v="1"/>
    <n v="0"/>
    <n v="0"/>
    <n v="1"/>
    <n v="0"/>
    <n v="1"/>
    <n v="1"/>
    <n v="0"/>
    <n v="0"/>
    <n v="4"/>
    <n v="2"/>
    <n v="6"/>
    <n v="1356"/>
    <s v="ES_R3"/>
    <n v="75"/>
    <n v="4"/>
  </r>
  <r>
    <x v="0"/>
    <n v="1"/>
    <n v="0"/>
    <n v="1"/>
    <n v="0"/>
    <n v="0"/>
    <n v="2"/>
    <n v="1"/>
    <n v="1"/>
    <n v="1"/>
    <n v="1"/>
    <n v="0"/>
    <n v="0"/>
    <n v="4"/>
    <n v="4"/>
    <n v="8"/>
    <n v="1357"/>
    <s v="ES_R3"/>
    <n v="75"/>
    <n v="6"/>
  </r>
  <r>
    <x v="0"/>
    <n v="1"/>
    <n v="0"/>
    <n v="1"/>
    <n v="1"/>
    <n v="1"/>
    <n v="0"/>
    <n v="0"/>
    <n v="0"/>
    <n v="1"/>
    <n v="1"/>
    <n v="0"/>
    <n v="0"/>
    <n v="4"/>
    <n v="2"/>
    <n v="6"/>
    <n v="1358"/>
    <s v="ES_R3"/>
    <n v="75"/>
    <n v="4"/>
  </r>
  <r>
    <x v="0"/>
    <n v="1"/>
    <n v="0"/>
    <n v="0"/>
    <n v="0"/>
    <n v="0"/>
    <n v="2"/>
    <n v="0"/>
    <n v="0"/>
    <n v="1"/>
    <n v="1"/>
    <n v="0"/>
    <n v="0"/>
    <n v="2"/>
    <n v="3"/>
    <n v="5"/>
    <n v="1359"/>
    <s v="ES_R3"/>
    <n v="75"/>
    <n v="3"/>
  </r>
  <r>
    <x v="0"/>
    <n v="0"/>
    <n v="2"/>
    <n v="1"/>
    <n v="0"/>
    <n v="2"/>
    <n v="1"/>
    <n v="1"/>
    <n v="0"/>
    <n v="1"/>
    <n v="1"/>
    <n v="0"/>
    <n v="0"/>
    <n v="5"/>
    <n v="4"/>
    <n v="9"/>
    <n v="1360"/>
    <s v="ES_R3"/>
    <n v="75"/>
    <n v="7"/>
  </r>
  <r>
    <x v="0"/>
    <n v="0"/>
    <n v="1"/>
    <n v="1"/>
    <n v="1"/>
    <n v="1"/>
    <n v="2"/>
    <n v="0"/>
    <n v="0"/>
    <n v="1"/>
    <n v="1"/>
    <n v="0"/>
    <n v="0"/>
    <n v="3"/>
    <n v="5"/>
    <n v="8"/>
    <n v="1361"/>
    <s v="ES_R3"/>
    <n v="75"/>
    <n v="6"/>
  </r>
  <r>
    <x v="0"/>
    <n v="0"/>
    <n v="0"/>
    <n v="1"/>
    <n v="0"/>
    <n v="0"/>
    <n v="1"/>
    <n v="0"/>
    <n v="0"/>
    <n v="3"/>
    <n v="1"/>
    <n v="0"/>
    <n v="0"/>
    <n v="4"/>
    <n v="2"/>
    <n v="6"/>
    <n v="1362"/>
    <s v="ES_R3"/>
    <n v="75"/>
    <n v="2"/>
  </r>
  <r>
    <x v="0"/>
    <n v="1"/>
    <n v="1"/>
    <n v="0"/>
    <n v="1"/>
    <n v="0"/>
    <n v="1"/>
    <n v="0"/>
    <n v="0"/>
    <n v="1"/>
    <n v="1"/>
    <n v="0"/>
    <n v="0"/>
    <n v="2"/>
    <n v="4"/>
    <n v="6"/>
    <n v="1363"/>
    <s v="ES_R3"/>
    <n v="75"/>
    <n v="4"/>
  </r>
  <r>
    <x v="0"/>
    <n v="0"/>
    <n v="1"/>
    <n v="1"/>
    <n v="1"/>
    <n v="0"/>
    <n v="1"/>
    <n v="0"/>
    <n v="0"/>
    <n v="1"/>
    <n v="1"/>
    <n v="0"/>
    <n v="0"/>
    <n v="2"/>
    <n v="4"/>
    <n v="6"/>
    <n v="1364"/>
    <s v="ES_R3"/>
    <n v="75"/>
    <n v="4"/>
  </r>
  <r>
    <x v="0"/>
    <n v="1"/>
    <n v="1"/>
    <n v="1"/>
    <n v="0"/>
    <n v="1"/>
    <n v="0"/>
    <n v="0"/>
    <n v="0"/>
    <n v="1"/>
    <n v="1"/>
    <n v="0"/>
    <n v="0"/>
    <n v="4"/>
    <n v="2"/>
    <n v="6"/>
    <n v="1365"/>
    <s v="ES_R3"/>
    <n v="75"/>
    <n v="4"/>
  </r>
  <r>
    <x v="0"/>
    <n v="0"/>
    <n v="0"/>
    <n v="0"/>
    <n v="1"/>
    <n v="0"/>
    <n v="0"/>
    <n v="0"/>
    <n v="0"/>
    <n v="1"/>
    <n v="1"/>
    <n v="0"/>
    <n v="0"/>
    <n v="1"/>
    <n v="2"/>
    <n v="3"/>
    <n v="1366"/>
    <s v="ES_R3"/>
    <n v="75"/>
    <n v="1"/>
  </r>
  <r>
    <x v="0"/>
    <n v="1"/>
    <n v="0"/>
    <n v="1"/>
    <n v="1"/>
    <n v="0"/>
    <n v="0"/>
    <n v="0"/>
    <n v="0"/>
    <n v="1"/>
    <n v="1"/>
    <n v="0"/>
    <n v="0"/>
    <n v="3"/>
    <n v="2"/>
    <n v="5"/>
    <n v="1367"/>
    <s v="ES_R3"/>
    <n v="75"/>
    <n v="3"/>
  </r>
  <r>
    <x v="0"/>
    <n v="0"/>
    <n v="1"/>
    <n v="0"/>
    <n v="2"/>
    <n v="1"/>
    <n v="1"/>
    <n v="1"/>
    <n v="0"/>
    <n v="1"/>
    <n v="1"/>
    <n v="0"/>
    <n v="0"/>
    <n v="3"/>
    <n v="5"/>
    <n v="8"/>
    <n v="1368"/>
    <s v="ES_R3"/>
    <n v="75"/>
    <n v="6"/>
  </r>
  <r>
    <x v="0"/>
    <n v="2"/>
    <n v="0"/>
    <n v="0"/>
    <n v="0"/>
    <n v="0"/>
    <n v="1"/>
    <n v="0"/>
    <n v="0"/>
    <n v="0"/>
    <n v="2"/>
    <n v="0"/>
    <n v="1"/>
    <n v="2"/>
    <n v="4"/>
    <n v="6"/>
    <n v="1369"/>
    <s v="ES_R3"/>
    <n v="75"/>
    <n v="3"/>
  </r>
  <r>
    <x v="0"/>
    <n v="1"/>
    <n v="0"/>
    <n v="1"/>
    <n v="0"/>
    <n v="1"/>
    <n v="0"/>
    <n v="0"/>
    <n v="1"/>
    <n v="1"/>
    <n v="1"/>
    <n v="0"/>
    <n v="0"/>
    <n v="4"/>
    <n v="2"/>
    <n v="6"/>
    <n v="1370"/>
    <s v="ES_R3"/>
    <n v="75"/>
    <n v="4"/>
  </r>
  <r>
    <x v="0"/>
    <n v="0"/>
    <n v="0"/>
    <n v="1"/>
    <n v="1"/>
    <n v="1"/>
    <n v="0"/>
    <n v="0"/>
    <n v="0"/>
    <n v="0"/>
    <n v="1"/>
    <n v="0"/>
    <n v="0"/>
    <n v="2"/>
    <n v="2"/>
    <n v="4"/>
    <n v="1371"/>
    <s v="ES_R3"/>
    <n v="75"/>
    <n v="3"/>
  </r>
  <r>
    <x v="0"/>
    <n v="0"/>
    <n v="1"/>
    <n v="0"/>
    <n v="1"/>
    <n v="0"/>
    <n v="0"/>
    <n v="0"/>
    <n v="0"/>
    <n v="1"/>
    <n v="1"/>
    <n v="0"/>
    <n v="0"/>
    <n v="1"/>
    <n v="3"/>
    <n v="4"/>
    <n v="1372"/>
    <s v="ES_R3"/>
    <n v="75"/>
    <n v="2"/>
  </r>
  <r>
    <x v="0"/>
    <n v="0"/>
    <n v="1"/>
    <n v="1"/>
    <n v="0"/>
    <n v="0"/>
    <n v="1"/>
    <n v="0"/>
    <n v="0"/>
    <n v="1"/>
    <n v="1"/>
    <n v="1"/>
    <n v="0"/>
    <n v="3"/>
    <n v="3"/>
    <n v="6"/>
    <n v="1373"/>
    <s v="ES_R3"/>
    <n v="75"/>
    <n v="3"/>
  </r>
  <r>
    <x v="0"/>
    <n v="0"/>
    <n v="0"/>
    <n v="1"/>
    <n v="1"/>
    <n v="1"/>
    <n v="2"/>
    <n v="3"/>
    <n v="0"/>
    <n v="1"/>
    <n v="1"/>
    <n v="0"/>
    <n v="0"/>
    <n v="6"/>
    <n v="4"/>
    <n v="10"/>
    <n v="1374"/>
    <s v="ES_R3"/>
    <n v="76"/>
    <n v="8"/>
  </r>
  <r>
    <x v="0"/>
    <n v="1"/>
    <n v="1"/>
    <n v="1"/>
    <n v="0"/>
    <n v="1"/>
    <n v="1"/>
    <n v="0"/>
    <n v="0"/>
    <n v="1"/>
    <n v="1"/>
    <n v="0"/>
    <n v="0"/>
    <n v="4"/>
    <n v="3"/>
    <n v="7"/>
    <n v="1375"/>
    <s v="ES_R3"/>
    <n v="76"/>
    <n v="5"/>
  </r>
  <r>
    <x v="0"/>
    <n v="1"/>
    <n v="1"/>
    <n v="0"/>
    <n v="0"/>
    <n v="1"/>
    <n v="2"/>
    <n v="0"/>
    <n v="3"/>
    <n v="2"/>
    <n v="1"/>
    <n v="0"/>
    <n v="0"/>
    <n v="4"/>
    <n v="7"/>
    <n v="11"/>
    <n v="1376"/>
    <s v="ES_R3"/>
    <n v="76"/>
    <n v="8"/>
  </r>
  <r>
    <x v="0"/>
    <n v="0"/>
    <n v="0"/>
    <n v="1"/>
    <n v="1"/>
    <n v="2"/>
    <n v="2"/>
    <n v="0"/>
    <n v="0"/>
    <n v="1"/>
    <n v="1"/>
    <n v="0"/>
    <n v="0"/>
    <n v="4"/>
    <n v="4"/>
    <n v="8"/>
    <n v="1377"/>
    <s v="ES_R3"/>
    <n v="76"/>
    <n v="6"/>
  </r>
  <r>
    <x v="0"/>
    <n v="0"/>
    <n v="1"/>
    <n v="1"/>
    <n v="1"/>
    <n v="1"/>
    <n v="0"/>
    <n v="0"/>
    <n v="0"/>
    <n v="0"/>
    <n v="0"/>
    <n v="0"/>
    <n v="0"/>
    <n v="2"/>
    <n v="2"/>
    <n v="4"/>
    <n v="1378"/>
    <s v="ES_R3"/>
    <n v="76"/>
    <n v="4"/>
  </r>
  <r>
    <x v="0"/>
    <n v="1"/>
    <n v="0"/>
    <n v="1"/>
    <n v="0"/>
    <n v="2"/>
    <n v="1"/>
    <n v="1"/>
    <n v="2"/>
    <n v="1"/>
    <n v="1"/>
    <n v="0"/>
    <n v="0"/>
    <n v="6"/>
    <n v="4"/>
    <n v="10"/>
    <n v="1379"/>
    <s v="ES_R3"/>
    <n v="76"/>
    <n v="8"/>
  </r>
  <r>
    <x v="0"/>
    <n v="0"/>
    <n v="1"/>
    <n v="1"/>
    <n v="1"/>
    <n v="3"/>
    <n v="1"/>
    <n v="0"/>
    <n v="1"/>
    <n v="1"/>
    <n v="1"/>
    <n v="0"/>
    <n v="0"/>
    <n v="5"/>
    <n v="5"/>
    <n v="10"/>
    <n v="1380"/>
    <s v="ES_R3"/>
    <n v="76"/>
    <n v="8"/>
  </r>
  <r>
    <x v="0"/>
    <n v="0"/>
    <n v="1"/>
    <n v="0"/>
    <n v="1"/>
    <n v="1"/>
    <n v="0"/>
    <n v="2"/>
    <n v="0"/>
    <n v="1"/>
    <n v="1"/>
    <n v="0"/>
    <n v="0"/>
    <n v="4"/>
    <n v="3"/>
    <n v="7"/>
    <n v="1381"/>
    <s v="ES_R3"/>
    <n v="76"/>
    <n v="5"/>
  </r>
  <r>
    <x v="0"/>
    <n v="0"/>
    <n v="0"/>
    <n v="0"/>
    <n v="0"/>
    <n v="2"/>
    <n v="1"/>
    <n v="2"/>
    <n v="2"/>
    <n v="1"/>
    <n v="1"/>
    <n v="0"/>
    <n v="0"/>
    <n v="5"/>
    <n v="4"/>
    <n v="9"/>
    <n v="1382"/>
    <s v="ES_R3"/>
    <n v="76"/>
    <n v="7"/>
  </r>
  <r>
    <x v="0"/>
    <n v="0"/>
    <n v="1"/>
    <n v="0"/>
    <n v="2"/>
    <n v="2"/>
    <n v="0"/>
    <n v="1"/>
    <n v="0"/>
    <n v="1"/>
    <n v="1"/>
    <n v="0"/>
    <n v="0"/>
    <n v="4"/>
    <n v="4"/>
    <n v="8"/>
    <n v="1383"/>
    <s v="ES_R3"/>
    <n v="76"/>
    <n v="6"/>
  </r>
  <r>
    <x v="0"/>
    <n v="0"/>
    <n v="1"/>
    <n v="1"/>
    <n v="1"/>
    <n v="0"/>
    <n v="0"/>
    <n v="0"/>
    <n v="0"/>
    <n v="1"/>
    <n v="1"/>
    <n v="0"/>
    <n v="0"/>
    <n v="2"/>
    <n v="3"/>
    <n v="5"/>
    <n v="1384"/>
    <s v="ES_R3"/>
    <n v="76"/>
    <n v="3"/>
  </r>
  <r>
    <x v="0"/>
    <n v="1"/>
    <n v="0"/>
    <n v="1"/>
    <n v="0"/>
    <n v="1"/>
    <n v="2"/>
    <n v="0"/>
    <n v="2"/>
    <n v="1"/>
    <n v="1"/>
    <n v="0"/>
    <n v="0"/>
    <n v="4"/>
    <n v="5"/>
    <n v="9"/>
    <n v="1385"/>
    <s v="ES_R3"/>
    <n v="76"/>
    <n v="7"/>
  </r>
  <r>
    <x v="0"/>
    <n v="1"/>
    <n v="0"/>
    <n v="0"/>
    <n v="1"/>
    <n v="1"/>
    <n v="1"/>
    <n v="0"/>
    <n v="0"/>
    <n v="1"/>
    <n v="1"/>
    <n v="0"/>
    <n v="0"/>
    <n v="3"/>
    <n v="3"/>
    <n v="6"/>
    <n v="1386"/>
    <s v="ES_R3"/>
    <n v="76"/>
    <n v="4"/>
  </r>
  <r>
    <x v="0"/>
    <n v="0"/>
    <n v="1"/>
    <n v="0"/>
    <n v="1"/>
    <n v="0"/>
    <n v="0"/>
    <n v="0"/>
    <n v="0"/>
    <n v="1"/>
    <n v="1"/>
    <n v="0"/>
    <n v="0"/>
    <n v="1"/>
    <n v="3"/>
    <n v="4"/>
    <n v="1387"/>
    <s v="ES_R3"/>
    <n v="76"/>
    <n v="2"/>
  </r>
  <r>
    <x v="0"/>
    <n v="1"/>
    <n v="0"/>
    <n v="0"/>
    <n v="1"/>
    <n v="0"/>
    <n v="1"/>
    <n v="0"/>
    <n v="0"/>
    <n v="1"/>
    <n v="1"/>
    <n v="0"/>
    <n v="0"/>
    <n v="2"/>
    <n v="3"/>
    <n v="5"/>
    <n v="1388"/>
    <s v="ES_R3"/>
    <n v="76"/>
    <n v="3"/>
  </r>
  <r>
    <x v="0"/>
    <n v="0"/>
    <n v="1"/>
    <n v="1"/>
    <n v="1"/>
    <n v="0"/>
    <n v="2"/>
    <n v="0"/>
    <n v="0"/>
    <n v="1"/>
    <n v="1"/>
    <n v="0"/>
    <n v="0"/>
    <n v="2"/>
    <n v="5"/>
    <n v="7"/>
    <n v="1389"/>
    <s v="ES_R3"/>
    <n v="77"/>
    <n v="5"/>
  </r>
  <r>
    <x v="0"/>
    <n v="1"/>
    <n v="0"/>
    <n v="1"/>
    <n v="1"/>
    <n v="1"/>
    <n v="1"/>
    <n v="0"/>
    <n v="0"/>
    <n v="1"/>
    <n v="1"/>
    <n v="1"/>
    <n v="1"/>
    <n v="5"/>
    <n v="4"/>
    <n v="9"/>
    <n v="1390"/>
    <s v="ES_R3"/>
    <n v="77"/>
    <n v="5"/>
  </r>
  <r>
    <x v="0"/>
    <n v="1"/>
    <n v="0"/>
    <n v="1"/>
    <n v="1"/>
    <n v="0"/>
    <n v="0"/>
    <n v="1"/>
    <n v="0"/>
    <n v="1"/>
    <n v="0"/>
    <n v="0"/>
    <n v="0"/>
    <n v="4"/>
    <n v="1"/>
    <n v="5"/>
    <n v="1391"/>
    <s v="ES_R3"/>
    <n v="77"/>
    <n v="4"/>
  </r>
  <r>
    <x v="0"/>
    <n v="1"/>
    <n v="0"/>
    <n v="1"/>
    <n v="0"/>
    <n v="0"/>
    <n v="2"/>
    <n v="1"/>
    <n v="1"/>
    <n v="1"/>
    <n v="1"/>
    <n v="0"/>
    <n v="0"/>
    <n v="4"/>
    <n v="4"/>
    <n v="8"/>
    <n v="1392"/>
    <s v="ES_R3"/>
    <n v="77"/>
    <n v="6"/>
  </r>
  <r>
    <x v="0"/>
    <n v="0"/>
    <n v="0"/>
    <n v="0"/>
    <n v="1"/>
    <n v="1"/>
    <n v="0"/>
    <n v="0"/>
    <n v="0"/>
    <n v="1"/>
    <n v="1"/>
    <n v="0"/>
    <n v="0"/>
    <n v="2"/>
    <n v="2"/>
    <n v="4"/>
    <n v="1393"/>
    <s v="ES_R3"/>
    <n v="77"/>
    <n v="2"/>
  </r>
  <r>
    <x v="0"/>
    <n v="1"/>
    <n v="0"/>
    <n v="0"/>
    <n v="1"/>
    <n v="1"/>
    <n v="1"/>
    <n v="0"/>
    <n v="0"/>
    <n v="0"/>
    <n v="1"/>
    <n v="0"/>
    <n v="0"/>
    <n v="2"/>
    <n v="3"/>
    <n v="5"/>
    <n v="1394"/>
    <s v="ES_R3"/>
    <n v="77"/>
    <n v="4"/>
  </r>
  <r>
    <x v="0"/>
    <n v="0"/>
    <n v="0"/>
    <n v="0"/>
    <n v="1"/>
    <n v="1"/>
    <n v="0"/>
    <n v="0"/>
    <n v="1"/>
    <n v="1"/>
    <n v="1"/>
    <n v="0"/>
    <n v="1"/>
    <n v="2"/>
    <n v="4"/>
    <n v="6"/>
    <n v="1395"/>
    <s v="ES_R3"/>
    <n v="77"/>
    <n v="3"/>
  </r>
  <r>
    <x v="0"/>
    <n v="1"/>
    <n v="0"/>
    <n v="1"/>
    <n v="1"/>
    <n v="1"/>
    <n v="0"/>
    <n v="0"/>
    <n v="0"/>
    <n v="1"/>
    <n v="1"/>
    <n v="0"/>
    <n v="0"/>
    <n v="4"/>
    <n v="2"/>
    <n v="6"/>
    <n v="1396"/>
    <s v="ES_R3"/>
    <n v="77"/>
    <n v="4"/>
  </r>
  <r>
    <x v="0"/>
    <n v="1"/>
    <n v="0"/>
    <n v="0"/>
    <n v="0"/>
    <n v="0"/>
    <n v="2"/>
    <n v="0"/>
    <n v="0"/>
    <n v="1"/>
    <n v="1"/>
    <n v="0"/>
    <n v="0"/>
    <n v="2"/>
    <n v="3"/>
    <n v="5"/>
    <n v="1397"/>
    <s v="ES_R3"/>
    <n v="77"/>
    <n v="3"/>
  </r>
  <r>
    <x v="0"/>
    <n v="0"/>
    <n v="2"/>
    <n v="0"/>
    <n v="1"/>
    <n v="2"/>
    <n v="1"/>
    <n v="0"/>
    <n v="0"/>
    <n v="1"/>
    <n v="1"/>
    <n v="0"/>
    <n v="0"/>
    <n v="3"/>
    <n v="5"/>
    <n v="8"/>
    <n v="1398"/>
    <s v="ES_R3"/>
    <n v="77"/>
    <n v="6"/>
  </r>
  <r>
    <x v="0"/>
    <n v="0"/>
    <n v="1"/>
    <n v="1"/>
    <n v="1"/>
    <n v="1"/>
    <n v="2"/>
    <n v="0"/>
    <n v="0"/>
    <n v="1"/>
    <n v="1"/>
    <n v="0"/>
    <n v="0"/>
    <n v="3"/>
    <n v="5"/>
    <n v="8"/>
    <n v="1399"/>
    <s v="ES_R3"/>
    <n v="77"/>
    <n v="6"/>
  </r>
  <r>
    <x v="0"/>
    <n v="0"/>
    <n v="0"/>
    <n v="1"/>
    <n v="0"/>
    <n v="1"/>
    <n v="0"/>
    <n v="0"/>
    <n v="1"/>
    <n v="3"/>
    <n v="1"/>
    <n v="0"/>
    <n v="0"/>
    <n v="5"/>
    <n v="2"/>
    <n v="7"/>
    <n v="1400"/>
    <s v="ES_R3"/>
    <n v="77"/>
    <n v="3"/>
  </r>
  <r>
    <x v="0"/>
    <n v="0"/>
    <n v="1"/>
    <n v="0"/>
    <n v="1"/>
    <n v="0"/>
    <n v="0"/>
    <n v="1"/>
    <n v="0"/>
    <n v="1"/>
    <n v="1"/>
    <n v="0"/>
    <n v="0"/>
    <n v="2"/>
    <n v="3"/>
    <n v="5"/>
    <n v="1401"/>
    <s v="ES_R3"/>
    <n v="77"/>
    <n v="3"/>
  </r>
  <r>
    <x v="0"/>
    <n v="0"/>
    <n v="1"/>
    <n v="1"/>
    <n v="1"/>
    <n v="0"/>
    <n v="1"/>
    <n v="0"/>
    <n v="0"/>
    <n v="1"/>
    <n v="1"/>
    <n v="0"/>
    <n v="0"/>
    <n v="2"/>
    <n v="4"/>
    <n v="6"/>
    <n v="1402"/>
    <s v="ES_R3"/>
    <n v="77"/>
    <n v="4"/>
  </r>
  <r>
    <x v="0"/>
    <n v="0"/>
    <n v="0"/>
    <n v="0"/>
    <n v="1"/>
    <n v="0"/>
    <n v="0"/>
    <n v="0"/>
    <n v="0"/>
    <n v="1"/>
    <n v="1"/>
    <n v="0"/>
    <n v="0"/>
    <n v="1"/>
    <n v="2"/>
    <n v="3"/>
    <n v="1403"/>
    <s v="ES_R3"/>
    <n v="77"/>
    <n v="1"/>
  </r>
  <r>
    <x v="0"/>
    <n v="1"/>
    <n v="0"/>
    <n v="1"/>
    <n v="0"/>
    <n v="0"/>
    <n v="0"/>
    <n v="0"/>
    <n v="0"/>
    <n v="1"/>
    <n v="1"/>
    <n v="0"/>
    <n v="0"/>
    <n v="3"/>
    <n v="1"/>
    <n v="4"/>
    <n v="1404"/>
    <s v="ES_R3"/>
    <n v="77"/>
    <n v="2"/>
  </r>
  <r>
    <x v="0"/>
    <n v="1"/>
    <n v="0"/>
    <n v="0"/>
    <n v="2"/>
    <n v="0"/>
    <n v="0"/>
    <n v="0"/>
    <n v="0"/>
    <n v="1"/>
    <n v="1"/>
    <n v="0"/>
    <n v="0"/>
    <n v="2"/>
    <n v="3"/>
    <n v="5"/>
    <n v="1405"/>
    <s v="ES_R3"/>
    <n v="77"/>
    <n v="3"/>
  </r>
  <r>
    <x v="0"/>
    <n v="0"/>
    <n v="0"/>
    <n v="1"/>
    <n v="0"/>
    <n v="1"/>
    <n v="0"/>
    <n v="0"/>
    <n v="0"/>
    <n v="1"/>
    <n v="1"/>
    <n v="0"/>
    <n v="0"/>
    <n v="3"/>
    <n v="1"/>
    <n v="4"/>
    <n v="1406"/>
    <s v="ES_R3"/>
    <n v="77"/>
    <n v="2"/>
  </r>
  <r>
    <x v="0"/>
    <n v="0"/>
    <n v="0"/>
    <n v="1"/>
    <n v="0"/>
    <n v="0"/>
    <n v="1"/>
    <n v="1"/>
    <n v="0"/>
    <n v="0"/>
    <n v="1"/>
    <n v="1"/>
    <n v="0"/>
    <n v="3"/>
    <n v="2"/>
    <n v="5"/>
    <n v="1407"/>
    <s v="ES_R3"/>
    <n v="77"/>
    <n v="3"/>
  </r>
  <r>
    <x v="0"/>
    <n v="0"/>
    <n v="0"/>
    <n v="0"/>
    <n v="0"/>
    <n v="1"/>
    <n v="0"/>
    <n v="2"/>
    <n v="1"/>
    <n v="1"/>
    <n v="3"/>
    <n v="1"/>
    <n v="0"/>
    <n v="5"/>
    <n v="4"/>
    <n v="9"/>
    <n v="1408"/>
    <s v="ES_R3"/>
    <n v="77"/>
    <n v="4"/>
  </r>
  <r>
    <x v="0"/>
    <n v="1"/>
    <n v="0"/>
    <n v="1"/>
    <n v="0"/>
    <n v="0"/>
    <n v="1"/>
    <n v="0"/>
    <n v="1"/>
    <n v="1"/>
    <n v="1"/>
    <n v="0"/>
    <n v="0"/>
    <n v="3"/>
    <n v="3"/>
    <n v="6"/>
    <n v="1409"/>
    <s v="ES_R3"/>
    <n v="78"/>
    <n v="4"/>
  </r>
  <r>
    <x v="0"/>
    <n v="0"/>
    <n v="2"/>
    <n v="0"/>
    <n v="1"/>
    <n v="1"/>
    <n v="0"/>
    <n v="1"/>
    <n v="1"/>
    <n v="1"/>
    <n v="1"/>
    <n v="0"/>
    <n v="0"/>
    <n v="3"/>
    <n v="5"/>
    <n v="8"/>
    <n v="1410"/>
    <s v="ES_R3"/>
    <n v="78"/>
    <n v="6"/>
  </r>
  <r>
    <x v="0"/>
    <n v="1"/>
    <n v="0"/>
    <n v="0"/>
    <n v="1"/>
    <n v="1"/>
    <n v="2"/>
    <n v="0"/>
    <n v="0"/>
    <n v="1"/>
    <n v="1"/>
    <n v="0"/>
    <n v="0"/>
    <n v="3"/>
    <n v="4"/>
    <n v="7"/>
    <n v="1411"/>
    <s v="ES_R3"/>
    <n v="78"/>
    <n v="5"/>
  </r>
  <r>
    <x v="0"/>
    <n v="1"/>
    <n v="0"/>
    <n v="1"/>
    <n v="0"/>
    <n v="0"/>
    <n v="3"/>
    <n v="0"/>
    <n v="0"/>
    <n v="1"/>
    <n v="1"/>
    <n v="0"/>
    <n v="0"/>
    <n v="3"/>
    <n v="4"/>
    <n v="7"/>
    <n v="1412"/>
    <s v="ES_R3"/>
    <n v="78"/>
    <n v="5"/>
  </r>
  <r>
    <x v="0"/>
    <n v="0"/>
    <n v="0"/>
    <n v="0"/>
    <n v="1"/>
    <n v="2"/>
    <n v="0"/>
    <n v="0"/>
    <n v="0"/>
    <n v="1"/>
    <n v="1"/>
    <n v="0"/>
    <n v="0"/>
    <n v="3"/>
    <n v="2"/>
    <n v="5"/>
    <n v="1413"/>
    <s v="ES_R3"/>
    <n v="78"/>
    <n v="3"/>
  </r>
  <r>
    <x v="0"/>
    <n v="1"/>
    <n v="0"/>
    <n v="1"/>
    <n v="0"/>
    <n v="0"/>
    <n v="0"/>
    <n v="0"/>
    <n v="0"/>
    <n v="1"/>
    <n v="1"/>
    <n v="0"/>
    <n v="0"/>
    <n v="3"/>
    <n v="1"/>
    <n v="4"/>
    <n v="1414"/>
    <s v="ES_R3"/>
    <n v="78"/>
    <n v="2"/>
  </r>
  <r>
    <x v="0"/>
    <n v="0"/>
    <n v="1"/>
    <n v="0"/>
    <n v="1"/>
    <n v="1"/>
    <n v="1"/>
    <n v="1"/>
    <n v="3"/>
    <n v="1"/>
    <n v="2"/>
    <n v="1"/>
    <n v="0"/>
    <n v="4"/>
    <n v="8"/>
    <n v="12"/>
    <n v="1415"/>
    <s v="ES_R3"/>
    <n v="78"/>
    <n v="8"/>
  </r>
  <r>
    <x v="0"/>
    <n v="1"/>
    <n v="0"/>
    <n v="0"/>
    <n v="0"/>
    <n v="0"/>
    <n v="1"/>
    <n v="1"/>
    <n v="2"/>
    <n v="1"/>
    <n v="1"/>
    <n v="0"/>
    <n v="0"/>
    <n v="3"/>
    <n v="4"/>
    <n v="7"/>
    <n v="1416"/>
    <s v="ES_R3"/>
    <n v="78"/>
    <n v="5"/>
  </r>
  <r>
    <x v="0"/>
    <n v="0"/>
    <n v="0"/>
    <n v="1"/>
    <n v="0"/>
    <n v="1"/>
    <n v="1"/>
    <n v="0"/>
    <n v="2"/>
    <n v="1"/>
    <n v="1"/>
    <n v="0"/>
    <n v="0"/>
    <n v="3"/>
    <n v="4"/>
    <n v="7"/>
    <n v="1417"/>
    <s v="ES_R3"/>
    <n v="78"/>
    <n v="5"/>
  </r>
  <r>
    <x v="0"/>
    <n v="0"/>
    <n v="0"/>
    <n v="1"/>
    <n v="0"/>
    <n v="2"/>
    <n v="1"/>
    <n v="0"/>
    <n v="1"/>
    <n v="1"/>
    <n v="1"/>
    <n v="0"/>
    <n v="0"/>
    <n v="4"/>
    <n v="3"/>
    <n v="7"/>
    <n v="1418"/>
    <s v="ES_R3"/>
    <n v="78"/>
    <n v="5"/>
  </r>
  <r>
    <x v="0"/>
    <n v="0"/>
    <n v="1"/>
    <n v="1"/>
    <n v="0"/>
    <n v="1"/>
    <n v="0"/>
    <n v="0"/>
    <n v="0"/>
    <n v="1"/>
    <n v="1"/>
    <n v="0"/>
    <n v="0"/>
    <n v="3"/>
    <n v="2"/>
    <n v="5"/>
    <n v="1419"/>
    <s v="ES_R3"/>
    <n v="78"/>
    <n v="3"/>
  </r>
  <r>
    <x v="0"/>
    <n v="0"/>
    <n v="1"/>
    <n v="1"/>
    <n v="0"/>
    <n v="0"/>
    <n v="2"/>
    <n v="0"/>
    <n v="0"/>
    <n v="1"/>
    <n v="1"/>
    <n v="0"/>
    <n v="0"/>
    <n v="2"/>
    <n v="4"/>
    <n v="6"/>
    <n v="1420"/>
    <s v="ES_R3"/>
    <n v="78"/>
    <n v="4"/>
  </r>
  <r>
    <x v="0"/>
    <n v="1"/>
    <n v="0"/>
    <n v="0"/>
    <n v="0"/>
    <n v="1"/>
    <n v="1"/>
    <n v="1"/>
    <n v="2"/>
    <n v="3"/>
    <n v="1"/>
    <n v="0"/>
    <n v="0"/>
    <n v="6"/>
    <n v="4"/>
    <n v="10"/>
    <n v="1421"/>
    <s v="ES_R3"/>
    <n v="78"/>
    <n v="6"/>
  </r>
  <r>
    <x v="0"/>
    <n v="0"/>
    <n v="0"/>
    <n v="1"/>
    <n v="0"/>
    <n v="3"/>
    <n v="0"/>
    <n v="0"/>
    <n v="2"/>
    <n v="1"/>
    <n v="1"/>
    <n v="0"/>
    <n v="0"/>
    <n v="5"/>
    <n v="3"/>
    <n v="8"/>
    <n v="1422"/>
    <s v="ES_R3"/>
    <n v="78"/>
    <n v="6"/>
  </r>
  <r>
    <x v="0"/>
    <n v="1"/>
    <n v="0"/>
    <n v="1"/>
    <n v="0"/>
    <n v="0"/>
    <n v="2"/>
    <n v="0"/>
    <n v="0"/>
    <n v="1"/>
    <n v="1"/>
    <n v="0"/>
    <n v="0"/>
    <n v="3"/>
    <n v="3"/>
    <n v="6"/>
    <n v="1423"/>
    <s v="ES_R3"/>
    <n v="78"/>
    <n v="4"/>
  </r>
  <r>
    <x v="0"/>
    <n v="1"/>
    <n v="0"/>
    <n v="1"/>
    <n v="0"/>
    <n v="0"/>
    <n v="1"/>
    <n v="0"/>
    <n v="1"/>
    <n v="1"/>
    <n v="1"/>
    <n v="0"/>
    <n v="0"/>
    <n v="3"/>
    <n v="3"/>
    <n v="6"/>
    <n v="1424"/>
    <s v="ES_R3"/>
    <n v="78"/>
    <n v="4"/>
  </r>
  <r>
    <x v="0"/>
    <n v="2"/>
    <n v="0"/>
    <n v="0"/>
    <n v="1"/>
    <n v="0"/>
    <n v="0"/>
    <n v="0"/>
    <n v="0"/>
    <n v="1"/>
    <n v="1"/>
    <n v="0"/>
    <n v="0"/>
    <n v="3"/>
    <n v="2"/>
    <n v="5"/>
    <n v="1425"/>
    <s v="ES_R3"/>
    <n v="78"/>
    <n v="3"/>
  </r>
  <r>
    <x v="0"/>
    <n v="1"/>
    <n v="0"/>
    <n v="0"/>
    <n v="1"/>
    <n v="0"/>
    <n v="0"/>
    <n v="0"/>
    <n v="0"/>
    <n v="1"/>
    <n v="1"/>
    <n v="0"/>
    <n v="0"/>
    <n v="2"/>
    <n v="2"/>
    <n v="4"/>
    <n v="1426"/>
    <s v="ES_R3"/>
    <n v="78"/>
    <n v="2"/>
  </r>
  <r>
    <x v="0"/>
    <n v="0"/>
    <n v="0"/>
    <n v="1"/>
    <n v="1"/>
    <n v="0"/>
    <n v="0"/>
    <n v="0"/>
    <n v="0"/>
    <n v="1"/>
    <n v="1"/>
    <n v="0"/>
    <n v="0"/>
    <n v="2"/>
    <n v="2"/>
    <n v="4"/>
    <n v="1427"/>
    <s v="ES_R3"/>
    <n v="79"/>
    <n v="2"/>
  </r>
  <r>
    <x v="0"/>
    <n v="0"/>
    <n v="1"/>
    <n v="1"/>
    <n v="2"/>
    <n v="0"/>
    <n v="1"/>
    <n v="0"/>
    <n v="0"/>
    <n v="1"/>
    <n v="1"/>
    <n v="1"/>
    <n v="0"/>
    <n v="3"/>
    <n v="5"/>
    <n v="8"/>
    <n v="1428"/>
    <s v="ES_R3"/>
    <n v="79"/>
    <n v="5"/>
  </r>
  <r>
    <x v="0"/>
    <n v="0"/>
    <n v="0"/>
    <n v="0"/>
    <n v="0"/>
    <n v="2"/>
    <n v="3"/>
    <n v="0"/>
    <n v="0"/>
    <n v="1"/>
    <n v="2"/>
    <n v="1"/>
    <n v="0"/>
    <n v="4"/>
    <n v="5"/>
    <n v="9"/>
    <n v="1429"/>
    <s v="ES_R3"/>
    <n v="79"/>
    <n v="5"/>
  </r>
  <r>
    <x v="0"/>
    <n v="1"/>
    <n v="1"/>
    <n v="0"/>
    <n v="2"/>
    <n v="2"/>
    <n v="0"/>
    <n v="0"/>
    <n v="2"/>
    <n v="1"/>
    <n v="2"/>
    <n v="1"/>
    <n v="0"/>
    <n v="5"/>
    <n v="7"/>
    <n v="12"/>
    <n v="1430"/>
    <s v="ES_R3"/>
    <n v="79"/>
    <n v="8"/>
  </r>
  <r>
    <x v="0"/>
    <n v="0"/>
    <n v="0"/>
    <n v="2"/>
    <n v="1"/>
    <n v="3"/>
    <n v="1"/>
    <n v="0"/>
    <n v="1"/>
    <n v="1"/>
    <n v="1"/>
    <n v="0"/>
    <n v="0"/>
    <n v="6"/>
    <n v="4"/>
    <n v="10"/>
    <n v="1431"/>
    <s v="ES_R3"/>
    <n v="79"/>
    <n v="8"/>
  </r>
  <r>
    <x v="0"/>
    <n v="1"/>
    <n v="0"/>
    <n v="1"/>
    <n v="0"/>
    <n v="1"/>
    <n v="2"/>
    <n v="1"/>
    <n v="0"/>
    <n v="0"/>
    <n v="2"/>
    <n v="0"/>
    <n v="0"/>
    <n v="4"/>
    <n v="4"/>
    <n v="8"/>
    <n v="1432"/>
    <s v="ES_R3"/>
    <n v="79"/>
    <n v="6"/>
  </r>
  <r>
    <x v="0"/>
    <n v="1"/>
    <n v="0"/>
    <n v="1"/>
    <n v="2"/>
    <n v="1"/>
    <n v="1"/>
    <n v="2"/>
    <n v="1"/>
    <n v="2"/>
    <n v="2"/>
    <n v="0"/>
    <n v="0"/>
    <n v="7"/>
    <n v="6"/>
    <n v="13"/>
    <n v="1433"/>
    <s v="ES_R3"/>
    <n v="79"/>
    <n v="9"/>
  </r>
  <r>
    <x v="0"/>
    <n v="1"/>
    <n v="0"/>
    <n v="0"/>
    <n v="0"/>
    <n v="0"/>
    <n v="0"/>
    <n v="0"/>
    <n v="0"/>
    <n v="1"/>
    <n v="1"/>
    <n v="0"/>
    <n v="0"/>
    <n v="2"/>
    <n v="1"/>
    <n v="3"/>
    <n v="1434"/>
    <s v="ES_R3"/>
    <n v="79"/>
    <n v="1"/>
  </r>
  <r>
    <x v="0"/>
    <n v="0"/>
    <n v="0"/>
    <n v="0"/>
    <n v="0"/>
    <n v="0"/>
    <n v="0"/>
    <n v="0"/>
    <n v="0"/>
    <n v="0"/>
    <n v="0"/>
    <n v="1"/>
    <n v="2"/>
    <n v="1"/>
    <n v="2"/>
    <n v="3"/>
    <n v="1435"/>
    <s v="ES_R3"/>
    <n v="79"/>
    <n v="0"/>
  </r>
  <r>
    <x v="0"/>
    <n v="0"/>
    <n v="1"/>
    <n v="1"/>
    <n v="1"/>
    <n v="0"/>
    <n v="1"/>
    <n v="0"/>
    <n v="0"/>
    <n v="1"/>
    <n v="2"/>
    <n v="1"/>
    <n v="0"/>
    <n v="3"/>
    <n v="5"/>
    <n v="8"/>
    <n v="1436"/>
    <s v="ES_R3"/>
    <n v="79"/>
    <n v="4"/>
  </r>
  <r>
    <x v="0"/>
    <n v="1"/>
    <n v="1"/>
    <n v="0"/>
    <n v="1"/>
    <n v="1"/>
    <n v="0"/>
    <n v="0"/>
    <n v="1"/>
    <n v="1"/>
    <n v="1"/>
    <n v="0"/>
    <n v="0"/>
    <n v="3"/>
    <n v="4"/>
    <n v="7"/>
    <n v="1437"/>
    <s v="ES_R3"/>
    <n v="79"/>
    <n v="5"/>
  </r>
  <r>
    <x v="0"/>
    <n v="0"/>
    <n v="0"/>
    <n v="0"/>
    <n v="2"/>
    <n v="1"/>
    <n v="1"/>
    <n v="0"/>
    <n v="0"/>
    <n v="0"/>
    <n v="1"/>
    <n v="0"/>
    <n v="0"/>
    <n v="1"/>
    <n v="4"/>
    <n v="5"/>
    <n v="1438"/>
    <s v="ES_R3"/>
    <n v="79"/>
    <n v="4"/>
  </r>
  <r>
    <x v="0"/>
    <n v="0"/>
    <n v="0"/>
    <n v="2"/>
    <n v="0"/>
    <n v="2"/>
    <n v="2"/>
    <n v="1"/>
    <n v="0"/>
    <n v="0"/>
    <n v="2"/>
    <n v="0"/>
    <n v="0"/>
    <n v="5"/>
    <n v="4"/>
    <n v="9"/>
    <n v="1439"/>
    <s v="ES_R3"/>
    <n v="79"/>
    <n v="7"/>
  </r>
  <r>
    <x v="0"/>
    <n v="1"/>
    <n v="0"/>
    <n v="1"/>
    <n v="0"/>
    <n v="0"/>
    <n v="0"/>
    <n v="2"/>
    <n v="1"/>
    <n v="1"/>
    <n v="2"/>
    <n v="0"/>
    <n v="0"/>
    <n v="5"/>
    <n v="3"/>
    <n v="8"/>
    <n v="1440"/>
    <s v="ES_R3"/>
    <n v="79"/>
    <n v="5"/>
  </r>
  <r>
    <x v="0"/>
    <n v="0"/>
    <n v="0"/>
    <n v="0"/>
    <n v="1"/>
    <n v="2"/>
    <n v="1"/>
    <n v="0"/>
    <n v="1"/>
    <n v="1"/>
    <n v="1"/>
    <n v="0"/>
    <n v="0"/>
    <n v="3"/>
    <n v="4"/>
    <n v="7"/>
    <n v="1441"/>
    <s v="ES_R3"/>
    <n v="79"/>
    <n v="5"/>
  </r>
  <r>
    <x v="0"/>
    <n v="1"/>
    <n v="1"/>
    <n v="0"/>
    <n v="1"/>
    <n v="2"/>
    <n v="0"/>
    <n v="1"/>
    <n v="3"/>
    <n v="2"/>
    <n v="2"/>
    <n v="1"/>
    <n v="0"/>
    <n v="7"/>
    <n v="7"/>
    <n v="14"/>
    <n v="1442"/>
    <s v="ES_R3"/>
    <n v="79"/>
    <n v="9"/>
  </r>
  <r>
    <x v="0"/>
    <n v="0"/>
    <n v="0"/>
    <n v="0"/>
    <n v="0"/>
    <n v="0"/>
    <n v="1"/>
    <n v="0"/>
    <n v="2"/>
    <n v="0"/>
    <n v="0"/>
    <n v="0"/>
    <n v="1"/>
    <n v="0"/>
    <n v="4"/>
    <n v="4"/>
    <n v="1443"/>
    <s v="ES_R3"/>
    <n v="79"/>
    <n v="3"/>
  </r>
  <r>
    <x v="0"/>
    <n v="0"/>
    <n v="1"/>
    <n v="2"/>
    <n v="0"/>
    <n v="0"/>
    <n v="0"/>
    <n v="0"/>
    <n v="0"/>
    <n v="1"/>
    <n v="1"/>
    <n v="0"/>
    <n v="0"/>
    <n v="3"/>
    <n v="2"/>
    <n v="5"/>
    <n v="1444"/>
    <s v="ES_R3"/>
    <n v="80"/>
    <n v="3"/>
  </r>
  <r>
    <x v="0"/>
    <n v="0"/>
    <n v="1"/>
    <n v="0"/>
    <n v="1"/>
    <n v="0"/>
    <n v="0"/>
    <n v="0"/>
    <n v="0"/>
    <n v="1"/>
    <n v="1"/>
    <n v="0"/>
    <n v="0"/>
    <n v="1"/>
    <n v="3"/>
    <n v="4"/>
    <n v="1445"/>
    <s v="ES_R3"/>
    <n v="80"/>
    <n v="2"/>
  </r>
  <r>
    <x v="0"/>
    <n v="0"/>
    <n v="1"/>
    <n v="0"/>
    <n v="0"/>
    <n v="2"/>
    <n v="1"/>
    <n v="0"/>
    <n v="0"/>
    <n v="1"/>
    <n v="1"/>
    <n v="0"/>
    <n v="0"/>
    <n v="3"/>
    <n v="3"/>
    <n v="6"/>
    <n v="1446"/>
    <s v="ES_R3"/>
    <n v="80"/>
    <n v="4"/>
  </r>
  <r>
    <x v="0"/>
    <n v="1"/>
    <n v="0"/>
    <n v="2"/>
    <n v="1"/>
    <n v="0"/>
    <n v="2"/>
    <n v="0"/>
    <n v="1"/>
    <n v="1"/>
    <n v="1"/>
    <n v="0"/>
    <n v="0"/>
    <n v="4"/>
    <n v="5"/>
    <n v="9"/>
    <n v="1447"/>
    <s v="ES_R3"/>
    <n v="80"/>
    <n v="7"/>
  </r>
  <r>
    <x v="0"/>
    <n v="0"/>
    <n v="1"/>
    <n v="0"/>
    <n v="1"/>
    <n v="2"/>
    <n v="2"/>
    <n v="1"/>
    <n v="1"/>
    <n v="1"/>
    <n v="1"/>
    <n v="0"/>
    <n v="0"/>
    <n v="4"/>
    <n v="6"/>
    <n v="10"/>
    <n v="1448"/>
    <s v="ES_R3"/>
    <n v="80"/>
    <n v="8"/>
  </r>
  <r>
    <x v="0"/>
    <n v="0"/>
    <n v="0"/>
    <n v="3"/>
    <n v="3"/>
    <n v="0"/>
    <n v="0"/>
    <n v="1"/>
    <n v="0"/>
    <n v="1"/>
    <n v="1"/>
    <n v="0"/>
    <n v="0"/>
    <n v="5"/>
    <n v="4"/>
    <n v="9"/>
    <n v="1449"/>
    <s v="ES_R3"/>
    <n v="80"/>
    <n v="7"/>
  </r>
  <r>
    <x v="0"/>
    <n v="0"/>
    <n v="0"/>
    <n v="0"/>
    <n v="1"/>
    <n v="0"/>
    <n v="1"/>
    <n v="0"/>
    <n v="2"/>
    <n v="1"/>
    <n v="1"/>
    <n v="0"/>
    <n v="0"/>
    <n v="1"/>
    <n v="5"/>
    <n v="6"/>
    <n v="1450"/>
    <s v="ES_R3"/>
    <n v="80"/>
    <n v="4"/>
  </r>
  <r>
    <x v="0"/>
    <n v="0"/>
    <n v="0"/>
    <n v="0"/>
    <n v="0"/>
    <n v="1"/>
    <n v="1"/>
    <n v="1"/>
    <n v="1"/>
    <n v="2"/>
    <n v="1"/>
    <n v="0"/>
    <n v="0"/>
    <n v="4"/>
    <n v="3"/>
    <n v="7"/>
    <n v="1451"/>
    <s v="ES_R3"/>
    <n v="80"/>
    <n v="4"/>
  </r>
  <r>
    <x v="0"/>
    <n v="0"/>
    <n v="1"/>
    <n v="0"/>
    <n v="1"/>
    <n v="0"/>
    <n v="1"/>
    <n v="0"/>
    <n v="0"/>
    <n v="1"/>
    <n v="1"/>
    <n v="0"/>
    <n v="0"/>
    <n v="1"/>
    <n v="4"/>
    <n v="5"/>
    <n v="1452"/>
    <s v="ES_R3"/>
    <n v="80"/>
    <n v="3"/>
  </r>
  <r>
    <x v="0"/>
    <n v="0"/>
    <n v="1"/>
    <n v="0"/>
    <n v="1"/>
    <n v="1"/>
    <n v="2"/>
    <n v="0"/>
    <n v="1"/>
    <n v="1"/>
    <n v="1"/>
    <n v="0"/>
    <n v="0"/>
    <n v="2"/>
    <n v="6"/>
    <n v="8"/>
    <n v="1453"/>
    <s v="ES_R3"/>
    <n v="80"/>
    <n v="6"/>
  </r>
  <r>
    <x v="0"/>
    <n v="1"/>
    <n v="0"/>
    <n v="0"/>
    <n v="2"/>
    <n v="1"/>
    <n v="0"/>
    <n v="0"/>
    <n v="0"/>
    <n v="1"/>
    <n v="1"/>
    <n v="0"/>
    <n v="0"/>
    <n v="3"/>
    <n v="3"/>
    <n v="6"/>
    <n v="1454"/>
    <s v="ES_R3"/>
    <n v="80"/>
    <n v="4"/>
  </r>
  <r>
    <x v="0"/>
    <n v="1"/>
    <n v="0"/>
    <n v="1"/>
    <n v="0"/>
    <n v="0"/>
    <n v="0"/>
    <n v="0"/>
    <n v="1"/>
    <n v="1"/>
    <n v="1"/>
    <n v="0"/>
    <n v="0"/>
    <n v="3"/>
    <n v="2"/>
    <n v="5"/>
    <n v="1455"/>
    <s v="ES_R3"/>
    <n v="80"/>
    <n v="3"/>
  </r>
  <r>
    <x v="0"/>
    <n v="1"/>
    <n v="0"/>
    <n v="0"/>
    <n v="1"/>
    <n v="0"/>
    <n v="1"/>
    <n v="0"/>
    <n v="0"/>
    <n v="1"/>
    <n v="1"/>
    <n v="0"/>
    <n v="0"/>
    <n v="2"/>
    <n v="3"/>
    <n v="5"/>
    <n v="1456"/>
    <s v="ES_R3"/>
    <n v="80"/>
    <n v="3"/>
  </r>
  <r>
    <x v="0"/>
    <n v="0"/>
    <n v="0"/>
    <n v="0"/>
    <n v="0"/>
    <n v="2"/>
    <n v="1"/>
    <n v="1"/>
    <n v="1"/>
    <n v="1"/>
    <n v="1"/>
    <n v="0"/>
    <n v="0"/>
    <n v="4"/>
    <n v="3"/>
    <n v="7"/>
    <n v="1457"/>
    <s v="ES_R3"/>
    <n v="80"/>
    <n v="5"/>
  </r>
  <r>
    <x v="0"/>
    <n v="0"/>
    <n v="0"/>
    <n v="0"/>
    <n v="0"/>
    <n v="2"/>
    <n v="1"/>
    <n v="0"/>
    <n v="0"/>
    <n v="3"/>
    <n v="3"/>
    <n v="0"/>
    <n v="0"/>
    <n v="5"/>
    <n v="4"/>
    <n v="9"/>
    <n v="1458"/>
    <s v="ES_R3"/>
    <n v="80"/>
    <n v="3"/>
  </r>
  <r>
    <x v="0"/>
    <n v="0"/>
    <n v="0"/>
    <n v="1"/>
    <n v="0"/>
    <n v="1"/>
    <n v="1"/>
    <n v="1"/>
    <n v="1"/>
    <n v="1"/>
    <n v="1"/>
    <n v="0"/>
    <n v="0"/>
    <n v="4"/>
    <n v="3"/>
    <n v="7"/>
    <n v="1459"/>
    <s v="ES_R3"/>
    <n v="80"/>
    <n v="5"/>
  </r>
  <r>
    <x v="0"/>
    <n v="0"/>
    <n v="1"/>
    <n v="0"/>
    <n v="1"/>
    <n v="0"/>
    <n v="0"/>
    <n v="0"/>
    <n v="0"/>
    <n v="1"/>
    <n v="1"/>
    <n v="0"/>
    <n v="0"/>
    <n v="1"/>
    <n v="3"/>
    <n v="4"/>
    <n v="1460"/>
    <s v="ES_R3"/>
    <n v="80"/>
    <n v="2"/>
  </r>
  <r>
    <x v="0"/>
    <n v="0"/>
    <n v="0"/>
    <n v="2"/>
    <n v="1"/>
    <n v="1"/>
    <n v="0"/>
    <n v="1"/>
    <n v="0"/>
    <n v="3"/>
    <n v="1"/>
    <n v="1"/>
    <n v="1"/>
    <n v="8"/>
    <n v="3"/>
    <n v="11"/>
    <n v="1461"/>
    <s v="ES_R3"/>
    <n v="81"/>
    <n v="5"/>
  </r>
  <r>
    <x v="0"/>
    <n v="0"/>
    <n v="1"/>
    <n v="0"/>
    <n v="1"/>
    <n v="0"/>
    <n v="1"/>
    <n v="0"/>
    <n v="0"/>
    <n v="1"/>
    <n v="1"/>
    <n v="0"/>
    <n v="1"/>
    <n v="1"/>
    <n v="5"/>
    <n v="6"/>
    <n v="1462"/>
    <s v="ES_R3"/>
    <n v="81"/>
    <n v="3"/>
  </r>
  <r>
    <x v="0"/>
    <n v="1"/>
    <n v="0"/>
    <n v="0"/>
    <n v="1"/>
    <n v="1"/>
    <n v="0"/>
    <n v="0"/>
    <n v="0"/>
    <n v="1"/>
    <n v="1"/>
    <n v="0"/>
    <n v="0"/>
    <n v="3"/>
    <n v="2"/>
    <n v="5"/>
    <n v="1463"/>
    <s v="ES_R3"/>
    <n v="81"/>
    <n v="3"/>
  </r>
  <r>
    <x v="0"/>
    <n v="1"/>
    <n v="0"/>
    <n v="0"/>
    <n v="1"/>
    <n v="0"/>
    <n v="0"/>
    <n v="0"/>
    <n v="0"/>
    <n v="1"/>
    <n v="1"/>
    <n v="0"/>
    <n v="1"/>
    <n v="2"/>
    <n v="3"/>
    <n v="5"/>
    <n v="1464"/>
    <s v="ES_R3"/>
    <n v="81"/>
    <n v="2"/>
  </r>
  <r>
    <x v="0"/>
    <n v="0"/>
    <n v="1"/>
    <n v="0"/>
    <n v="1"/>
    <n v="0"/>
    <n v="0"/>
    <n v="0"/>
    <n v="0"/>
    <n v="1"/>
    <n v="1"/>
    <n v="0"/>
    <n v="0"/>
    <n v="1"/>
    <n v="3"/>
    <n v="4"/>
    <n v="1465"/>
    <s v="ES_R3"/>
    <n v="81"/>
    <n v="2"/>
  </r>
  <r>
    <x v="0"/>
    <n v="0"/>
    <n v="0"/>
    <n v="1"/>
    <n v="1"/>
    <n v="0"/>
    <n v="0"/>
    <n v="0"/>
    <n v="0"/>
    <n v="1"/>
    <n v="1"/>
    <n v="0"/>
    <n v="0"/>
    <n v="2"/>
    <n v="2"/>
    <n v="4"/>
    <n v="1466"/>
    <s v="ES_R3"/>
    <n v="81"/>
    <n v="2"/>
  </r>
  <r>
    <x v="0"/>
    <n v="0"/>
    <n v="0"/>
    <n v="0"/>
    <n v="0"/>
    <n v="0"/>
    <n v="0"/>
    <n v="0"/>
    <n v="0"/>
    <n v="1"/>
    <n v="1"/>
    <n v="0"/>
    <n v="1"/>
    <n v="1"/>
    <n v="2"/>
    <n v="3"/>
    <n v="1467"/>
    <s v="ES_R3"/>
    <n v="81"/>
    <n v="0"/>
  </r>
  <r>
    <x v="0"/>
    <n v="1"/>
    <n v="0"/>
    <n v="0"/>
    <n v="1"/>
    <n v="0"/>
    <n v="1"/>
    <n v="0"/>
    <n v="0"/>
    <n v="1"/>
    <n v="1"/>
    <n v="0"/>
    <n v="0"/>
    <n v="2"/>
    <n v="3"/>
    <n v="5"/>
    <n v="1468"/>
    <s v="ES_R3"/>
    <n v="81"/>
    <n v="3"/>
  </r>
  <r>
    <x v="0"/>
    <n v="1"/>
    <n v="0"/>
    <n v="1"/>
    <n v="0"/>
    <n v="1"/>
    <n v="0"/>
    <n v="1"/>
    <n v="0"/>
    <n v="1"/>
    <n v="1"/>
    <n v="0"/>
    <n v="0"/>
    <n v="5"/>
    <n v="1"/>
    <n v="6"/>
    <n v="1469"/>
    <s v="ES_R3"/>
    <n v="81"/>
    <n v="4"/>
  </r>
  <r>
    <x v="0"/>
    <n v="1"/>
    <n v="0"/>
    <n v="1"/>
    <n v="0"/>
    <n v="0"/>
    <n v="0"/>
    <n v="0"/>
    <n v="0"/>
    <n v="1"/>
    <n v="1"/>
    <n v="0"/>
    <n v="0"/>
    <n v="3"/>
    <n v="1"/>
    <n v="4"/>
    <n v="1470"/>
    <s v="ES_R3"/>
    <n v="81"/>
    <n v="2"/>
  </r>
  <r>
    <x v="0"/>
    <n v="1"/>
    <n v="0"/>
    <n v="1"/>
    <n v="0"/>
    <n v="1"/>
    <n v="1"/>
    <n v="0"/>
    <n v="0"/>
    <n v="1"/>
    <n v="1"/>
    <n v="0"/>
    <n v="1"/>
    <n v="4"/>
    <n v="3"/>
    <n v="7"/>
    <n v="1471"/>
    <s v="ES_R3"/>
    <n v="81"/>
    <n v="4"/>
  </r>
  <r>
    <x v="0"/>
    <n v="1"/>
    <n v="1"/>
    <n v="0"/>
    <n v="1"/>
    <n v="0"/>
    <n v="0"/>
    <n v="0"/>
    <n v="0"/>
    <n v="1"/>
    <n v="1"/>
    <n v="0"/>
    <n v="0"/>
    <n v="2"/>
    <n v="3"/>
    <n v="5"/>
    <n v="1472"/>
    <s v="ES_R3"/>
    <n v="81"/>
    <n v="3"/>
  </r>
  <r>
    <x v="0"/>
    <n v="0"/>
    <n v="1"/>
    <n v="1"/>
    <n v="0"/>
    <n v="0"/>
    <n v="0"/>
    <n v="0"/>
    <n v="0"/>
    <n v="1"/>
    <n v="1"/>
    <n v="0"/>
    <n v="1"/>
    <n v="2"/>
    <n v="3"/>
    <n v="5"/>
    <n v="1473"/>
    <s v="ES_R3"/>
    <n v="81"/>
    <n v="2"/>
  </r>
  <r>
    <x v="0"/>
    <n v="0"/>
    <n v="1"/>
    <n v="0"/>
    <n v="1"/>
    <n v="1"/>
    <n v="1"/>
    <n v="0"/>
    <n v="0"/>
    <n v="2"/>
    <n v="1"/>
    <n v="1"/>
    <n v="0"/>
    <n v="4"/>
    <n v="4"/>
    <n v="8"/>
    <n v="1474"/>
    <s v="ES_R3"/>
    <n v="81"/>
    <n v="4"/>
  </r>
  <r>
    <x v="0"/>
    <n v="0"/>
    <n v="1"/>
    <n v="0"/>
    <n v="1"/>
    <n v="0"/>
    <n v="1"/>
    <n v="0"/>
    <n v="0"/>
    <n v="1"/>
    <n v="1"/>
    <n v="0"/>
    <n v="1"/>
    <n v="1"/>
    <n v="5"/>
    <n v="6"/>
    <n v="1475"/>
    <s v="ES_R3"/>
    <n v="81"/>
    <n v="3"/>
  </r>
  <r>
    <x v="0"/>
    <n v="0"/>
    <n v="1"/>
    <n v="0"/>
    <n v="1"/>
    <n v="0"/>
    <n v="1"/>
    <n v="0"/>
    <n v="1"/>
    <n v="1"/>
    <n v="1"/>
    <n v="0"/>
    <n v="0"/>
    <n v="1"/>
    <n v="5"/>
    <n v="6"/>
    <n v="1476"/>
    <s v="ES_R3"/>
    <n v="81"/>
    <n v="4"/>
  </r>
  <r>
    <x v="0"/>
    <n v="0"/>
    <n v="1"/>
    <n v="0"/>
    <n v="1"/>
    <n v="0"/>
    <n v="1"/>
    <n v="0"/>
    <n v="0"/>
    <n v="1"/>
    <n v="1"/>
    <n v="1"/>
    <n v="0"/>
    <n v="2"/>
    <n v="4"/>
    <n v="6"/>
    <n v="1477"/>
    <s v="ES_R3"/>
    <n v="81"/>
    <n v="3"/>
  </r>
  <r>
    <x v="0"/>
    <n v="0"/>
    <n v="1"/>
    <n v="0"/>
    <n v="1"/>
    <n v="0"/>
    <n v="0"/>
    <n v="0"/>
    <n v="0"/>
    <n v="1"/>
    <n v="1"/>
    <n v="0"/>
    <n v="1"/>
    <n v="1"/>
    <n v="4"/>
    <n v="5"/>
    <n v="1478"/>
    <s v="ES_R3"/>
    <n v="81"/>
    <n v="2"/>
  </r>
  <r>
    <x v="0"/>
    <n v="0"/>
    <n v="1"/>
    <n v="0"/>
    <n v="1"/>
    <n v="1"/>
    <n v="0"/>
    <n v="1"/>
    <n v="0"/>
    <n v="1"/>
    <n v="1"/>
    <n v="0"/>
    <n v="0"/>
    <n v="3"/>
    <n v="3"/>
    <n v="6"/>
    <n v="1479"/>
    <s v="ES_R3"/>
    <n v="81"/>
    <n v="4"/>
  </r>
  <r>
    <x v="0"/>
    <n v="1"/>
    <n v="1"/>
    <n v="0"/>
    <n v="1"/>
    <n v="0"/>
    <n v="1"/>
    <n v="0"/>
    <n v="1"/>
    <n v="1"/>
    <n v="1"/>
    <n v="0"/>
    <n v="0"/>
    <n v="2"/>
    <n v="5"/>
    <n v="7"/>
    <n v="1480"/>
    <s v="ES_R3"/>
    <n v="81"/>
    <n v="5"/>
  </r>
  <r>
    <x v="0"/>
    <n v="0"/>
    <n v="1"/>
    <n v="0"/>
    <n v="1"/>
    <n v="0"/>
    <n v="1"/>
    <n v="0"/>
    <n v="0"/>
    <n v="1"/>
    <n v="1"/>
    <n v="0"/>
    <n v="1"/>
    <n v="1"/>
    <n v="5"/>
    <n v="6"/>
    <n v="1481"/>
    <s v="ES_R3"/>
    <n v="82"/>
    <n v="3"/>
  </r>
  <r>
    <x v="0"/>
    <n v="0"/>
    <n v="1"/>
    <n v="1"/>
    <n v="1"/>
    <n v="1"/>
    <n v="0"/>
    <n v="0"/>
    <n v="0"/>
    <n v="1"/>
    <n v="1"/>
    <n v="1"/>
    <n v="1"/>
    <n v="4"/>
    <n v="4"/>
    <n v="8"/>
    <n v="1482"/>
    <s v="ES_R3"/>
    <n v="82"/>
    <n v="4"/>
  </r>
  <r>
    <x v="0"/>
    <n v="0"/>
    <n v="1"/>
    <n v="0"/>
    <n v="1"/>
    <n v="0"/>
    <n v="0"/>
    <n v="1"/>
    <n v="1"/>
    <n v="1"/>
    <n v="1"/>
    <n v="0"/>
    <n v="0"/>
    <n v="2"/>
    <n v="4"/>
    <n v="6"/>
    <n v="1483"/>
    <s v="ES_R3"/>
    <n v="82"/>
    <n v="4"/>
  </r>
  <r>
    <x v="0"/>
    <n v="0"/>
    <n v="0"/>
    <n v="0"/>
    <n v="0"/>
    <n v="0"/>
    <n v="0"/>
    <n v="0"/>
    <n v="0"/>
    <n v="1"/>
    <n v="1"/>
    <n v="0"/>
    <n v="0"/>
    <n v="1"/>
    <n v="1"/>
    <n v="2"/>
    <n v="1484"/>
    <s v="ES_R3"/>
    <n v="82"/>
    <n v="0"/>
  </r>
  <r>
    <x v="0"/>
    <n v="1"/>
    <n v="1"/>
    <n v="0"/>
    <n v="1"/>
    <n v="0"/>
    <n v="1"/>
    <n v="0"/>
    <n v="0"/>
    <n v="1"/>
    <n v="1"/>
    <n v="0"/>
    <n v="1"/>
    <n v="2"/>
    <n v="5"/>
    <n v="7"/>
    <n v="1485"/>
    <s v="ES_R3"/>
    <n v="82"/>
    <n v="4"/>
  </r>
  <r>
    <x v="0"/>
    <n v="1"/>
    <n v="1"/>
    <n v="0"/>
    <n v="1"/>
    <n v="0"/>
    <n v="0"/>
    <n v="0"/>
    <n v="0"/>
    <n v="1"/>
    <n v="1"/>
    <n v="1"/>
    <n v="0"/>
    <n v="3"/>
    <n v="3"/>
    <n v="6"/>
    <n v="1486"/>
    <s v="ES_R3"/>
    <n v="82"/>
    <n v="3"/>
  </r>
  <r>
    <x v="0"/>
    <n v="0"/>
    <n v="1"/>
    <n v="1"/>
    <n v="1"/>
    <n v="1"/>
    <n v="0"/>
    <n v="0"/>
    <n v="0"/>
    <n v="1"/>
    <n v="1"/>
    <n v="0"/>
    <n v="1"/>
    <n v="3"/>
    <n v="4"/>
    <n v="7"/>
    <n v="1487"/>
    <s v="ES_R3"/>
    <n v="82"/>
    <n v="4"/>
  </r>
  <r>
    <x v="0"/>
    <n v="0"/>
    <n v="1"/>
    <n v="0"/>
    <n v="1"/>
    <n v="0"/>
    <n v="1"/>
    <n v="0"/>
    <n v="1"/>
    <n v="0"/>
    <n v="1"/>
    <n v="0"/>
    <n v="1"/>
    <n v="0"/>
    <n v="6"/>
    <n v="6"/>
    <n v="1488"/>
    <s v="ES_R3"/>
    <n v="82"/>
    <n v="4"/>
  </r>
  <r>
    <x v="0"/>
    <n v="1"/>
    <n v="1"/>
    <n v="0"/>
    <n v="1"/>
    <n v="0"/>
    <n v="0"/>
    <n v="0"/>
    <n v="0"/>
    <n v="1"/>
    <n v="1"/>
    <n v="1"/>
    <n v="0"/>
    <n v="3"/>
    <n v="3"/>
    <n v="6"/>
    <n v="1489"/>
    <s v="ES_R3"/>
    <n v="82"/>
    <n v="3"/>
  </r>
  <r>
    <x v="0"/>
    <n v="0"/>
    <n v="1"/>
    <n v="0"/>
    <n v="1"/>
    <n v="0"/>
    <n v="1"/>
    <n v="0"/>
    <n v="0"/>
    <n v="1"/>
    <n v="1"/>
    <n v="0"/>
    <n v="1"/>
    <n v="1"/>
    <n v="5"/>
    <n v="6"/>
    <n v="1490"/>
    <s v="ES_R3"/>
    <n v="82"/>
    <n v="3"/>
  </r>
  <r>
    <x v="0"/>
    <n v="1"/>
    <n v="1"/>
    <n v="1"/>
    <n v="1"/>
    <n v="0"/>
    <n v="0"/>
    <n v="0"/>
    <n v="0"/>
    <n v="1"/>
    <n v="1"/>
    <n v="0"/>
    <n v="0"/>
    <n v="3"/>
    <n v="3"/>
    <n v="6"/>
    <n v="1491"/>
    <s v="ES_R3"/>
    <n v="82"/>
    <n v="4"/>
  </r>
  <r>
    <x v="0"/>
    <n v="0"/>
    <n v="1"/>
    <n v="0"/>
    <n v="1"/>
    <n v="0"/>
    <n v="1"/>
    <n v="0"/>
    <n v="0"/>
    <n v="1"/>
    <n v="1"/>
    <n v="0"/>
    <n v="1"/>
    <n v="1"/>
    <n v="5"/>
    <n v="6"/>
    <n v="1492"/>
    <s v="ES_R3"/>
    <n v="82"/>
    <n v="3"/>
  </r>
  <r>
    <x v="0"/>
    <n v="1"/>
    <n v="0"/>
    <n v="1"/>
    <n v="0"/>
    <n v="1"/>
    <n v="0"/>
    <n v="1"/>
    <n v="0"/>
    <n v="1"/>
    <n v="1"/>
    <n v="1"/>
    <n v="0"/>
    <n v="6"/>
    <n v="1"/>
    <n v="7"/>
    <n v="1493"/>
    <s v="ES_R3"/>
    <n v="82"/>
    <n v="4"/>
  </r>
  <r>
    <x v="0"/>
    <n v="0"/>
    <n v="1"/>
    <n v="1"/>
    <n v="0"/>
    <n v="0"/>
    <n v="0"/>
    <n v="0"/>
    <n v="0"/>
    <n v="1"/>
    <n v="1"/>
    <n v="0"/>
    <n v="1"/>
    <n v="2"/>
    <n v="3"/>
    <n v="5"/>
    <n v="1494"/>
    <s v="ES_R3"/>
    <n v="82"/>
    <n v="2"/>
  </r>
  <r>
    <x v="0"/>
    <n v="1"/>
    <n v="1"/>
    <n v="0"/>
    <n v="1"/>
    <n v="0"/>
    <n v="1"/>
    <n v="0"/>
    <n v="0"/>
    <n v="1"/>
    <n v="1"/>
    <n v="0"/>
    <n v="0"/>
    <n v="2"/>
    <n v="4"/>
    <n v="6"/>
    <n v="1495"/>
    <s v="ES_R3"/>
    <n v="82"/>
    <n v="4"/>
  </r>
  <r>
    <x v="0"/>
    <n v="1"/>
    <n v="0"/>
    <n v="0"/>
    <n v="1"/>
    <n v="0"/>
    <n v="0"/>
    <n v="0"/>
    <n v="0"/>
    <n v="1"/>
    <n v="1"/>
    <n v="0"/>
    <n v="0"/>
    <n v="2"/>
    <n v="2"/>
    <n v="4"/>
    <n v="1496"/>
    <s v="ES_R3"/>
    <n v="82"/>
    <n v="2"/>
  </r>
  <r>
    <x v="0"/>
    <n v="1"/>
    <n v="1"/>
    <n v="0"/>
    <n v="1"/>
    <n v="0"/>
    <n v="0"/>
    <n v="1"/>
    <n v="0"/>
    <n v="1"/>
    <n v="1"/>
    <n v="0"/>
    <n v="0"/>
    <n v="3"/>
    <n v="3"/>
    <n v="6"/>
    <n v="1497"/>
    <s v="ES_R3"/>
    <n v="82"/>
    <n v="4"/>
  </r>
  <r>
    <x v="0"/>
    <n v="0"/>
    <n v="0"/>
    <n v="0"/>
    <n v="0"/>
    <n v="0"/>
    <n v="1"/>
    <n v="0"/>
    <n v="0"/>
    <n v="1"/>
    <n v="1"/>
    <n v="0"/>
    <n v="0"/>
    <n v="1"/>
    <n v="2"/>
    <n v="3"/>
    <n v="1498"/>
    <s v="ES_R3"/>
    <n v="82"/>
    <n v="1"/>
  </r>
  <r>
    <x v="0"/>
    <n v="1"/>
    <n v="1"/>
    <n v="0"/>
    <n v="1"/>
    <n v="1"/>
    <n v="1"/>
    <n v="0"/>
    <n v="1"/>
    <n v="1"/>
    <n v="1"/>
    <n v="0"/>
    <n v="1"/>
    <n v="3"/>
    <n v="6"/>
    <n v="9"/>
    <n v="1499"/>
    <s v="ES_R3"/>
    <n v="82"/>
    <n v="6"/>
  </r>
  <r>
    <x v="0"/>
    <n v="0"/>
    <n v="1"/>
    <n v="0"/>
    <n v="1"/>
    <n v="0"/>
    <n v="1"/>
    <n v="0"/>
    <n v="0"/>
    <n v="1"/>
    <n v="1"/>
    <n v="0"/>
    <n v="0"/>
    <n v="1"/>
    <n v="4"/>
    <n v="5"/>
    <n v="1500"/>
    <s v="ES_R3"/>
    <n v="82"/>
    <n v="3"/>
  </r>
  <r>
    <x v="0"/>
    <n v="1"/>
    <n v="0"/>
    <n v="1"/>
    <n v="1"/>
    <n v="0"/>
    <n v="0"/>
    <n v="0"/>
    <n v="0"/>
    <n v="1"/>
    <n v="0"/>
    <n v="0"/>
    <n v="0"/>
    <n v="3"/>
    <n v="1"/>
    <n v="4"/>
    <n v="1501"/>
    <s v="ES_R3"/>
    <n v="83"/>
    <n v="3"/>
  </r>
  <r>
    <x v="0"/>
    <n v="0"/>
    <n v="0"/>
    <n v="2"/>
    <n v="0"/>
    <n v="0"/>
    <n v="0"/>
    <n v="0"/>
    <n v="0"/>
    <n v="0"/>
    <n v="1"/>
    <n v="0"/>
    <n v="1"/>
    <n v="2"/>
    <n v="2"/>
    <n v="4"/>
    <n v="1502"/>
    <s v="ES_R3"/>
    <n v="83"/>
    <n v="2"/>
  </r>
  <r>
    <x v="0"/>
    <n v="1"/>
    <n v="1"/>
    <n v="0"/>
    <n v="0"/>
    <n v="0"/>
    <n v="0"/>
    <n v="0"/>
    <n v="0"/>
    <n v="1"/>
    <n v="1"/>
    <n v="0"/>
    <n v="0"/>
    <n v="2"/>
    <n v="2"/>
    <n v="4"/>
    <n v="1503"/>
    <s v="ES_R3"/>
    <n v="83"/>
    <n v="2"/>
  </r>
  <r>
    <x v="0"/>
    <n v="0"/>
    <n v="0"/>
    <n v="1"/>
    <n v="1"/>
    <n v="0"/>
    <n v="1"/>
    <n v="0"/>
    <n v="1"/>
    <n v="1"/>
    <n v="1"/>
    <n v="0"/>
    <n v="0"/>
    <n v="2"/>
    <n v="4"/>
    <n v="6"/>
    <n v="1504"/>
    <s v="ES_R3"/>
    <n v="83"/>
    <n v="4"/>
  </r>
  <r>
    <x v="0"/>
    <n v="1"/>
    <n v="1"/>
    <n v="0"/>
    <n v="2"/>
    <n v="0"/>
    <n v="0"/>
    <n v="0"/>
    <n v="0"/>
    <n v="1"/>
    <n v="1"/>
    <n v="0"/>
    <n v="0"/>
    <n v="2"/>
    <n v="4"/>
    <n v="6"/>
    <n v="1505"/>
    <s v="ES_R3"/>
    <n v="83"/>
    <n v="4"/>
  </r>
  <r>
    <x v="0"/>
    <n v="1"/>
    <n v="0"/>
    <n v="1"/>
    <n v="0"/>
    <n v="0"/>
    <n v="0"/>
    <n v="0"/>
    <n v="0"/>
    <n v="1"/>
    <n v="1"/>
    <n v="0"/>
    <n v="0"/>
    <n v="3"/>
    <n v="1"/>
    <n v="4"/>
    <n v="1506"/>
    <s v="ES_R3"/>
    <n v="83"/>
    <n v="2"/>
  </r>
  <r>
    <x v="0"/>
    <n v="0"/>
    <n v="0"/>
    <n v="1"/>
    <n v="0"/>
    <n v="0"/>
    <n v="0"/>
    <n v="0"/>
    <n v="0"/>
    <n v="1"/>
    <n v="0"/>
    <n v="0"/>
    <n v="0"/>
    <n v="2"/>
    <n v="0"/>
    <n v="2"/>
    <n v="1507"/>
    <s v="ES_R3"/>
    <n v="83"/>
    <n v="1"/>
  </r>
  <r>
    <x v="0"/>
    <n v="0"/>
    <n v="1"/>
    <n v="1"/>
    <n v="0"/>
    <n v="0"/>
    <n v="2"/>
    <n v="0"/>
    <n v="3"/>
    <n v="1"/>
    <n v="0"/>
    <n v="1"/>
    <n v="0"/>
    <n v="3"/>
    <n v="6"/>
    <n v="9"/>
    <n v="1508"/>
    <s v="ES_R3"/>
    <n v="83"/>
    <n v="7"/>
  </r>
  <r>
    <x v="0"/>
    <n v="0"/>
    <n v="1"/>
    <n v="0"/>
    <n v="0"/>
    <n v="2"/>
    <n v="1"/>
    <n v="0"/>
    <n v="0"/>
    <n v="1"/>
    <n v="1"/>
    <n v="0"/>
    <n v="0"/>
    <n v="3"/>
    <n v="3"/>
    <n v="6"/>
    <n v="1509"/>
    <s v="ES_R3"/>
    <n v="83"/>
    <n v="4"/>
  </r>
  <r>
    <x v="0"/>
    <n v="0"/>
    <n v="1"/>
    <n v="0"/>
    <n v="2"/>
    <n v="2"/>
    <n v="2"/>
    <n v="0"/>
    <n v="0"/>
    <n v="1"/>
    <n v="1"/>
    <n v="0"/>
    <n v="0"/>
    <n v="3"/>
    <n v="6"/>
    <n v="9"/>
    <n v="1510"/>
    <s v="ES_R3"/>
    <n v="83"/>
    <n v="7"/>
  </r>
  <r>
    <x v="0"/>
    <n v="0"/>
    <n v="0"/>
    <n v="2"/>
    <n v="0"/>
    <n v="1"/>
    <n v="3"/>
    <n v="2"/>
    <n v="0"/>
    <n v="1"/>
    <n v="1"/>
    <n v="0"/>
    <n v="0"/>
    <n v="6"/>
    <n v="4"/>
    <n v="10"/>
    <n v="1511"/>
    <s v="ES_R3"/>
    <n v="83"/>
    <n v="8"/>
  </r>
  <r>
    <x v="0"/>
    <n v="0"/>
    <n v="0"/>
    <n v="1"/>
    <n v="0"/>
    <n v="0"/>
    <n v="1"/>
    <n v="1"/>
    <n v="0"/>
    <n v="1"/>
    <n v="0"/>
    <n v="0"/>
    <n v="0"/>
    <n v="3"/>
    <n v="1"/>
    <n v="4"/>
    <n v="1512"/>
    <s v="ES_R3"/>
    <n v="83"/>
    <n v="3"/>
  </r>
  <r>
    <x v="0"/>
    <n v="0"/>
    <n v="1"/>
    <n v="1"/>
    <n v="0"/>
    <n v="1"/>
    <n v="1"/>
    <n v="0"/>
    <n v="0"/>
    <n v="1"/>
    <n v="1"/>
    <n v="0"/>
    <n v="0"/>
    <n v="3"/>
    <n v="3"/>
    <n v="6"/>
    <n v="1513"/>
    <s v="ES_R3"/>
    <n v="83"/>
    <n v="4"/>
  </r>
  <r>
    <x v="0"/>
    <n v="1"/>
    <n v="0"/>
    <n v="1"/>
    <n v="1"/>
    <n v="0"/>
    <n v="0"/>
    <n v="0"/>
    <n v="0"/>
    <n v="1"/>
    <n v="1"/>
    <n v="0"/>
    <n v="1"/>
    <n v="3"/>
    <n v="3"/>
    <n v="6"/>
    <n v="1514"/>
    <s v="ES_R3"/>
    <n v="83"/>
    <n v="3"/>
  </r>
  <r>
    <x v="0"/>
    <n v="1"/>
    <n v="1"/>
    <n v="0"/>
    <n v="1"/>
    <n v="0"/>
    <n v="1"/>
    <n v="0"/>
    <n v="0"/>
    <n v="1"/>
    <n v="1"/>
    <n v="0"/>
    <n v="1"/>
    <n v="2"/>
    <n v="5"/>
    <n v="7"/>
    <n v="1515"/>
    <s v="ES_R3"/>
    <n v="83"/>
    <n v="4"/>
  </r>
  <r>
    <x v="0"/>
    <n v="1"/>
    <n v="0"/>
    <n v="1"/>
    <n v="0"/>
    <n v="0"/>
    <n v="0"/>
    <n v="0"/>
    <n v="0"/>
    <n v="1"/>
    <n v="1"/>
    <n v="0"/>
    <n v="1"/>
    <n v="3"/>
    <n v="2"/>
    <n v="5"/>
    <n v="1516"/>
    <s v="ES_R3"/>
    <n v="83"/>
    <n v="2"/>
  </r>
  <r>
    <x v="0"/>
    <n v="1"/>
    <n v="1"/>
    <n v="1"/>
    <n v="0"/>
    <n v="1"/>
    <n v="1"/>
    <n v="1"/>
    <n v="0"/>
    <n v="1"/>
    <n v="1"/>
    <n v="1"/>
    <n v="0"/>
    <n v="6"/>
    <n v="3"/>
    <n v="9"/>
    <n v="1517"/>
    <s v="ES_R3"/>
    <n v="83"/>
    <n v="6"/>
  </r>
  <r>
    <x v="0"/>
    <n v="0"/>
    <n v="1"/>
    <n v="1"/>
    <n v="1"/>
    <n v="0"/>
    <n v="0"/>
    <n v="0"/>
    <n v="0"/>
    <n v="1"/>
    <n v="1"/>
    <n v="1"/>
    <n v="0"/>
    <n v="3"/>
    <n v="3"/>
    <n v="6"/>
    <n v="1518"/>
    <s v="ES_R3"/>
    <n v="83"/>
    <n v="3"/>
  </r>
  <r>
    <x v="0"/>
    <n v="1"/>
    <n v="1"/>
    <n v="0"/>
    <n v="1"/>
    <n v="0"/>
    <n v="1"/>
    <n v="0"/>
    <n v="0"/>
    <n v="1"/>
    <n v="1"/>
    <n v="0"/>
    <n v="1"/>
    <n v="2"/>
    <n v="5"/>
    <n v="7"/>
    <n v="1519"/>
    <s v="ES_R3"/>
    <n v="83"/>
    <n v="4"/>
  </r>
  <r>
    <x v="0"/>
    <n v="0"/>
    <n v="1"/>
    <n v="1"/>
    <n v="1"/>
    <n v="0"/>
    <n v="0"/>
    <n v="0"/>
    <n v="0"/>
    <n v="1"/>
    <n v="1"/>
    <n v="0"/>
    <n v="1"/>
    <n v="2"/>
    <n v="4"/>
    <n v="6"/>
    <n v="1520"/>
    <s v="ES_R3"/>
    <n v="83"/>
    <n v="3"/>
  </r>
  <r>
    <x v="0"/>
    <n v="0"/>
    <n v="1"/>
    <n v="1"/>
    <n v="1"/>
    <n v="0"/>
    <n v="1"/>
    <n v="0"/>
    <n v="1"/>
    <n v="1"/>
    <n v="1"/>
    <n v="0"/>
    <n v="1"/>
    <n v="2"/>
    <n v="6"/>
    <n v="8"/>
    <n v="1521"/>
    <s v="ES_R3"/>
    <n v="84"/>
    <n v="5"/>
  </r>
  <r>
    <x v="0"/>
    <n v="1"/>
    <n v="1"/>
    <n v="1"/>
    <n v="1"/>
    <n v="0"/>
    <n v="0"/>
    <n v="0"/>
    <n v="0"/>
    <n v="1"/>
    <n v="1"/>
    <n v="0"/>
    <n v="1"/>
    <n v="3"/>
    <n v="4"/>
    <n v="7"/>
    <n v="1522"/>
    <s v="ES_R3"/>
    <n v="84"/>
    <n v="4"/>
  </r>
  <r>
    <x v="0"/>
    <n v="1"/>
    <n v="1"/>
    <n v="1"/>
    <n v="1"/>
    <n v="0"/>
    <n v="1"/>
    <n v="0"/>
    <n v="1"/>
    <n v="1"/>
    <n v="1"/>
    <n v="0"/>
    <n v="1"/>
    <n v="3"/>
    <n v="6"/>
    <n v="9"/>
    <n v="1523"/>
    <s v="ES_R3"/>
    <n v="84"/>
    <n v="6"/>
  </r>
  <r>
    <x v="0"/>
    <n v="1"/>
    <n v="1"/>
    <n v="0"/>
    <n v="1"/>
    <n v="0"/>
    <n v="1"/>
    <n v="0"/>
    <n v="0"/>
    <n v="1"/>
    <n v="1"/>
    <n v="0"/>
    <n v="0"/>
    <n v="2"/>
    <n v="4"/>
    <n v="6"/>
    <n v="1524"/>
    <s v="ES_R3"/>
    <n v="84"/>
    <n v="4"/>
  </r>
  <r>
    <x v="0"/>
    <n v="1"/>
    <n v="1"/>
    <n v="0"/>
    <n v="1"/>
    <n v="1"/>
    <n v="0"/>
    <n v="1"/>
    <n v="0"/>
    <n v="1"/>
    <n v="1"/>
    <n v="1"/>
    <n v="0"/>
    <n v="5"/>
    <n v="3"/>
    <n v="8"/>
    <n v="1525"/>
    <s v="ES_R3"/>
    <n v="84"/>
    <n v="5"/>
  </r>
  <r>
    <x v="0"/>
    <n v="0"/>
    <n v="1"/>
    <n v="0"/>
    <n v="1"/>
    <n v="1"/>
    <n v="0"/>
    <n v="0"/>
    <n v="0"/>
    <n v="1"/>
    <n v="1"/>
    <n v="0"/>
    <n v="1"/>
    <n v="2"/>
    <n v="4"/>
    <n v="6"/>
    <n v="1526"/>
    <s v="ES_R3"/>
    <n v="84"/>
    <n v="3"/>
  </r>
  <r>
    <x v="0"/>
    <n v="1"/>
    <n v="0"/>
    <n v="1"/>
    <n v="0"/>
    <n v="1"/>
    <n v="0"/>
    <n v="0"/>
    <n v="0"/>
    <n v="1"/>
    <n v="1"/>
    <n v="0"/>
    <n v="1"/>
    <n v="4"/>
    <n v="2"/>
    <n v="6"/>
    <n v="1527"/>
    <s v="ES_R3"/>
    <n v="84"/>
    <n v="3"/>
  </r>
  <r>
    <x v="0"/>
    <n v="1"/>
    <n v="1"/>
    <n v="1"/>
    <n v="1"/>
    <n v="0"/>
    <n v="0"/>
    <n v="0"/>
    <n v="0"/>
    <n v="1"/>
    <n v="1"/>
    <n v="0"/>
    <n v="1"/>
    <n v="3"/>
    <n v="4"/>
    <n v="7"/>
    <n v="1528"/>
    <s v="ES_R3"/>
    <n v="84"/>
    <n v="4"/>
  </r>
  <r>
    <x v="0"/>
    <n v="1"/>
    <n v="1"/>
    <n v="1"/>
    <n v="0"/>
    <n v="0"/>
    <n v="0"/>
    <n v="0"/>
    <n v="0"/>
    <n v="1"/>
    <n v="1"/>
    <n v="0"/>
    <n v="1"/>
    <n v="3"/>
    <n v="3"/>
    <n v="6"/>
    <n v="1529"/>
    <s v="ES_R3"/>
    <n v="84"/>
    <n v="3"/>
  </r>
  <r>
    <x v="0"/>
    <n v="1"/>
    <n v="1"/>
    <n v="1"/>
    <n v="1"/>
    <n v="0"/>
    <n v="1"/>
    <n v="0"/>
    <n v="1"/>
    <n v="1"/>
    <n v="1"/>
    <n v="0"/>
    <n v="0"/>
    <n v="3"/>
    <n v="5"/>
    <n v="8"/>
    <n v="1530"/>
    <s v="ES_R3"/>
    <n v="84"/>
    <n v="6"/>
  </r>
  <r>
    <x v="0"/>
    <n v="1"/>
    <n v="0"/>
    <n v="1"/>
    <n v="1"/>
    <n v="1"/>
    <n v="1"/>
    <n v="1"/>
    <n v="0"/>
    <n v="1"/>
    <n v="1"/>
    <n v="0"/>
    <n v="1"/>
    <n v="5"/>
    <n v="4"/>
    <n v="9"/>
    <n v="1531"/>
    <s v="ES_R3"/>
    <n v="84"/>
    <n v="6"/>
  </r>
  <r>
    <x v="0"/>
    <n v="1"/>
    <n v="1"/>
    <n v="1"/>
    <n v="0"/>
    <n v="1"/>
    <n v="1"/>
    <n v="0"/>
    <n v="0"/>
    <n v="1"/>
    <n v="1"/>
    <n v="0"/>
    <n v="1"/>
    <n v="4"/>
    <n v="4"/>
    <n v="8"/>
    <n v="1532"/>
    <s v="ES_R3"/>
    <n v="84"/>
    <n v="5"/>
  </r>
  <r>
    <x v="0"/>
    <n v="1"/>
    <n v="0"/>
    <n v="1"/>
    <n v="0"/>
    <n v="1"/>
    <n v="1"/>
    <n v="0"/>
    <n v="0"/>
    <n v="1"/>
    <n v="1"/>
    <n v="0"/>
    <n v="1"/>
    <n v="4"/>
    <n v="3"/>
    <n v="7"/>
    <n v="1533"/>
    <s v="ES_R3"/>
    <n v="84"/>
    <n v="4"/>
  </r>
  <r>
    <x v="0"/>
    <n v="1"/>
    <n v="0"/>
    <n v="1"/>
    <n v="1"/>
    <n v="0"/>
    <n v="1"/>
    <n v="0"/>
    <n v="1"/>
    <n v="1"/>
    <n v="1"/>
    <n v="1"/>
    <n v="0"/>
    <n v="4"/>
    <n v="4"/>
    <n v="8"/>
    <n v="1534"/>
    <s v="ES_R3"/>
    <n v="84"/>
    <n v="5"/>
  </r>
  <r>
    <x v="0"/>
    <n v="1"/>
    <n v="0"/>
    <n v="1"/>
    <n v="1"/>
    <n v="0"/>
    <n v="1"/>
    <n v="1"/>
    <n v="0"/>
    <n v="1"/>
    <n v="1"/>
    <n v="0"/>
    <n v="1"/>
    <n v="4"/>
    <n v="4"/>
    <n v="8"/>
    <n v="1535"/>
    <s v="ES_R3"/>
    <n v="84"/>
    <n v="5"/>
  </r>
  <r>
    <x v="0"/>
    <n v="1"/>
    <n v="0"/>
    <n v="1"/>
    <n v="1"/>
    <n v="0"/>
    <n v="0"/>
    <n v="0"/>
    <n v="0"/>
    <n v="1"/>
    <n v="1"/>
    <n v="1"/>
    <n v="0"/>
    <n v="4"/>
    <n v="2"/>
    <n v="6"/>
    <n v="1536"/>
    <s v="ES_R3"/>
    <n v="84"/>
    <n v="3"/>
  </r>
  <r>
    <x v="0"/>
    <n v="1"/>
    <n v="0"/>
    <n v="1"/>
    <n v="0"/>
    <n v="1"/>
    <n v="0"/>
    <n v="0"/>
    <n v="0"/>
    <n v="1"/>
    <n v="1"/>
    <n v="0"/>
    <n v="0"/>
    <n v="4"/>
    <n v="1"/>
    <n v="5"/>
    <n v="1537"/>
    <s v="ES_R3"/>
    <n v="84"/>
    <n v="3"/>
  </r>
  <r>
    <x v="0"/>
    <n v="1"/>
    <n v="0"/>
    <n v="1"/>
    <n v="1"/>
    <n v="0"/>
    <n v="1"/>
    <n v="0"/>
    <n v="0"/>
    <n v="1"/>
    <n v="1"/>
    <n v="0"/>
    <n v="0"/>
    <n v="3"/>
    <n v="3"/>
    <n v="6"/>
    <n v="1538"/>
    <s v="ES_R3"/>
    <n v="84"/>
    <n v="4"/>
  </r>
  <r>
    <x v="0"/>
    <n v="1"/>
    <n v="1"/>
    <n v="0"/>
    <n v="1"/>
    <n v="0"/>
    <n v="1"/>
    <n v="0"/>
    <n v="0"/>
    <n v="1"/>
    <n v="1"/>
    <n v="0"/>
    <n v="0"/>
    <n v="2"/>
    <n v="4"/>
    <n v="6"/>
    <n v="1539"/>
    <s v="ES_R3"/>
    <n v="84"/>
    <n v="4"/>
  </r>
  <r>
    <x v="0"/>
    <n v="1"/>
    <n v="1"/>
    <n v="0"/>
    <n v="1"/>
    <n v="0"/>
    <n v="1"/>
    <n v="0"/>
    <n v="0"/>
    <n v="1"/>
    <n v="1"/>
    <n v="0"/>
    <n v="0"/>
    <n v="2"/>
    <n v="4"/>
    <n v="6"/>
    <n v="1540"/>
    <s v="ES_R3"/>
    <n v="84"/>
    <n v="4"/>
  </r>
  <r>
    <x v="0"/>
    <n v="1"/>
    <n v="1"/>
    <n v="0"/>
    <n v="1"/>
    <n v="1"/>
    <n v="0"/>
    <n v="0"/>
    <n v="0"/>
    <n v="1"/>
    <n v="1"/>
    <n v="0"/>
    <n v="1"/>
    <n v="3"/>
    <n v="4"/>
    <n v="7"/>
    <n v="1541"/>
    <s v="ES_R3"/>
    <n v="85"/>
    <n v="4"/>
  </r>
  <r>
    <x v="0"/>
    <n v="1"/>
    <n v="1"/>
    <n v="0"/>
    <n v="1"/>
    <n v="0"/>
    <n v="1"/>
    <n v="0"/>
    <n v="0"/>
    <n v="1"/>
    <n v="1"/>
    <n v="0"/>
    <n v="1"/>
    <n v="2"/>
    <n v="5"/>
    <n v="7"/>
    <n v="1542"/>
    <s v="ES_R3"/>
    <n v="85"/>
    <n v="4"/>
  </r>
  <r>
    <x v="0"/>
    <n v="0"/>
    <n v="1"/>
    <n v="1"/>
    <n v="1"/>
    <n v="0"/>
    <n v="1"/>
    <n v="0"/>
    <n v="0"/>
    <n v="1"/>
    <n v="1"/>
    <n v="1"/>
    <n v="0"/>
    <n v="3"/>
    <n v="4"/>
    <n v="7"/>
    <n v="1543"/>
    <s v="ES_R3"/>
    <n v="85"/>
    <n v="4"/>
  </r>
  <r>
    <x v="0"/>
    <n v="1"/>
    <n v="1"/>
    <n v="0"/>
    <n v="1"/>
    <n v="0"/>
    <n v="1"/>
    <n v="0"/>
    <n v="0"/>
    <n v="1"/>
    <n v="1"/>
    <n v="0"/>
    <n v="1"/>
    <n v="2"/>
    <n v="5"/>
    <n v="7"/>
    <n v="1544"/>
    <s v="ES_R3"/>
    <n v="85"/>
    <n v="4"/>
  </r>
  <r>
    <x v="0"/>
    <n v="1"/>
    <n v="1"/>
    <n v="0"/>
    <n v="1"/>
    <n v="0"/>
    <n v="0"/>
    <n v="0"/>
    <n v="0"/>
    <n v="1"/>
    <n v="1"/>
    <n v="1"/>
    <n v="0"/>
    <n v="3"/>
    <n v="3"/>
    <n v="6"/>
    <n v="1545"/>
    <s v="ES_R3"/>
    <n v="85"/>
    <n v="3"/>
  </r>
  <r>
    <x v="0"/>
    <n v="0"/>
    <n v="1"/>
    <n v="1"/>
    <n v="0"/>
    <n v="1"/>
    <n v="1"/>
    <n v="0"/>
    <n v="0"/>
    <n v="1"/>
    <n v="1"/>
    <n v="0"/>
    <n v="1"/>
    <n v="3"/>
    <n v="4"/>
    <n v="7"/>
    <n v="1546"/>
    <s v="ES_R3"/>
    <n v="85"/>
    <n v="4"/>
  </r>
  <r>
    <x v="0"/>
    <n v="0"/>
    <n v="1"/>
    <n v="0"/>
    <n v="1"/>
    <n v="1"/>
    <n v="1"/>
    <n v="0"/>
    <n v="0"/>
    <n v="1"/>
    <n v="1"/>
    <n v="0"/>
    <n v="0"/>
    <n v="2"/>
    <n v="4"/>
    <n v="6"/>
    <n v="1547"/>
    <s v="ES_R3"/>
    <n v="85"/>
    <n v="4"/>
  </r>
  <r>
    <x v="0"/>
    <n v="0"/>
    <n v="1"/>
    <n v="1"/>
    <n v="0"/>
    <n v="0"/>
    <n v="0"/>
    <n v="0"/>
    <n v="0"/>
    <n v="1"/>
    <n v="1"/>
    <n v="0"/>
    <n v="1"/>
    <n v="2"/>
    <n v="3"/>
    <n v="5"/>
    <n v="1548"/>
    <s v="ES_R3"/>
    <n v="85"/>
    <n v="2"/>
  </r>
  <r>
    <x v="0"/>
    <n v="1"/>
    <n v="0"/>
    <n v="1"/>
    <n v="0"/>
    <n v="1"/>
    <n v="0"/>
    <n v="0"/>
    <n v="1"/>
    <n v="1"/>
    <n v="1"/>
    <n v="0"/>
    <n v="0"/>
    <n v="4"/>
    <n v="2"/>
    <n v="6"/>
    <n v="1549"/>
    <s v="ES_R3"/>
    <n v="85"/>
    <n v="4"/>
  </r>
  <r>
    <x v="0"/>
    <n v="1"/>
    <n v="1"/>
    <n v="1"/>
    <n v="0"/>
    <n v="0"/>
    <n v="0"/>
    <n v="0"/>
    <n v="0"/>
    <n v="1"/>
    <n v="1"/>
    <n v="0"/>
    <n v="1"/>
    <n v="3"/>
    <n v="3"/>
    <n v="6"/>
    <n v="1550"/>
    <s v="ES_R3"/>
    <n v="85"/>
    <n v="3"/>
  </r>
  <r>
    <x v="0"/>
    <n v="1"/>
    <n v="1"/>
    <n v="0"/>
    <n v="1"/>
    <n v="0"/>
    <n v="0"/>
    <n v="0"/>
    <n v="0"/>
    <n v="1"/>
    <n v="1"/>
    <n v="0"/>
    <n v="1"/>
    <n v="2"/>
    <n v="4"/>
    <n v="6"/>
    <n v="1551"/>
    <s v="ES_R3"/>
    <n v="85"/>
    <n v="3"/>
  </r>
  <r>
    <x v="0"/>
    <n v="1"/>
    <n v="0"/>
    <n v="1"/>
    <n v="1"/>
    <n v="1"/>
    <n v="0"/>
    <n v="0"/>
    <n v="0"/>
    <n v="1"/>
    <n v="1"/>
    <n v="0"/>
    <n v="0"/>
    <n v="4"/>
    <n v="2"/>
    <n v="6"/>
    <n v="1552"/>
    <s v="ES_R3"/>
    <n v="85"/>
    <n v="4"/>
  </r>
  <r>
    <x v="0"/>
    <n v="1"/>
    <n v="1"/>
    <n v="0"/>
    <n v="1"/>
    <n v="0"/>
    <n v="1"/>
    <n v="0"/>
    <n v="1"/>
    <n v="1"/>
    <n v="1"/>
    <n v="0"/>
    <n v="1"/>
    <n v="2"/>
    <n v="6"/>
    <n v="8"/>
    <n v="1553"/>
    <s v="ES_R3"/>
    <n v="85"/>
    <n v="5"/>
  </r>
  <r>
    <x v="0"/>
    <n v="1"/>
    <n v="0"/>
    <n v="0"/>
    <n v="1"/>
    <n v="0"/>
    <n v="1"/>
    <n v="0"/>
    <n v="0"/>
    <n v="1"/>
    <n v="1"/>
    <n v="1"/>
    <n v="0"/>
    <n v="3"/>
    <n v="3"/>
    <n v="6"/>
    <n v="1554"/>
    <s v="ES_R3"/>
    <n v="85"/>
    <n v="3"/>
  </r>
  <r>
    <x v="0"/>
    <n v="0"/>
    <n v="1"/>
    <n v="1"/>
    <n v="1"/>
    <n v="0"/>
    <n v="1"/>
    <n v="0"/>
    <n v="0"/>
    <n v="1"/>
    <n v="1"/>
    <n v="0"/>
    <n v="0"/>
    <n v="2"/>
    <n v="4"/>
    <n v="6"/>
    <n v="1555"/>
    <s v="ES_R3"/>
    <n v="85"/>
    <n v="4"/>
  </r>
  <r>
    <x v="0"/>
    <n v="1"/>
    <n v="1"/>
    <n v="0"/>
    <n v="1"/>
    <n v="0"/>
    <n v="1"/>
    <n v="0"/>
    <n v="0"/>
    <n v="1"/>
    <n v="1"/>
    <n v="0"/>
    <n v="1"/>
    <n v="2"/>
    <n v="5"/>
    <n v="7"/>
    <n v="1556"/>
    <s v="ES_R3"/>
    <n v="85"/>
    <n v="4"/>
  </r>
  <r>
    <x v="0"/>
    <n v="1"/>
    <n v="0"/>
    <n v="1"/>
    <n v="0"/>
    <n v="0"/>
    <n v="1"/>
    <n v="0"/>
    <n v="0"/>
    <n v="1"/>
    <n v="1"/>
    <n v="0"/>
    <n v="0"/>
    <n v="3"/>
    <n v="2"/>
    <n v="5"/>
    <n v="1557"/>
    <s v="ES_R3"/>
    <n v="85"/>
    <n v="3"/>
  </r>
  <r>
    <x v="0"/>
    <n v="0"/>
    <n v="1"/>
    <n v="1"/>
    <n v="0"/>
    <n v="1"/>
    <n v="0"/>
    <n v="0"/>
    <n v="0"/>
    <n v="1"/>
    <n v="1"/>
    <n v="0"/>
    <n v="0"/>
    <n v="3"/>
    <n v="2"/>
    <n v="5"/>
    <n v="1558"/>
    <s v="ES_R3"/>
    <n v="85"/>
    <n v="3"/>
  </r>
  <r>
    <x v="0"/>
    <n v="0"/>
    <n v="1"/>
    <n v="1"/>
    <n v="1"/>
    <n v="0"/>
    <n v="1"/>
    <n v="0"/>
    <n v="0"/>
    <n v="1"/>
    <n v="1"/>
    <n v="0"/>
    <n v="0"/>
    <n v="2"/>
    <n v="4"/>
    <n v="6"/>
    <n v="1559"/>
    <s v="ES_R3"/>
    <n v="85"/>
    <n v="4"/>
  </r>
  <r>
    <x v="0"/>
    <n v="1"/>
    <n v="1"/>
    <n v="0"/>
    <n v="1"/>
    <n v="0"/>
    <n v="1"/>
    <n v="0"/>
    <n v="0"/>
    <n v="1"/>
    <n v="1"/>
    <n v="0"/>
    <n v="0"/>
    <n v="2"/>
    <n v="4"/>
    <n v="6"/>
    <n v="1560"/>
    <s v="ES_R3"/>
    <n v="85"/>
    <n v="4"/>
  </r>
  <r>
    <x v="0"/>
    <n v="0"/>
    <n v="0"/>
    <n v="0"/>
    <n v="0"/>
    <n v="0"/>
    <n v="0"/>
    <n v="0"/>
    <n v="1"/>
    <n v="3"/>
    <n v="2"/>
    <n v="0"/>
    <n v="0"/>
    <n v="3"/>
    <n v="3"/>
    <n v="6"/>
    <n v="1561"/>
    <s v="ES_R3"/>
    <n v="86"/>
    <n v="1"/>
  </r>
  <r>
    <x v="0"/>
    <n v="0"/>
    <n v="0"/>
    <n v="0"/>
    <n v="0"/>
    <n v="0"/>
    <n v="2"/>
    <n v="1"/>
    <n v="2"/>
    <n v="3"/>
    <n v="1"/>
    <n v="0"/>
    <n v="0"/>
    <n v="4"/>
    <n v="5"/>
    <n v="9"/>
    <n v="1562"/>
    <s v="ES_R3"/>
    <n v="86"/>
    <n v="5"/>
  </r>
  <r>
    <x v="0"/>
    <n v="0"/>
    <n v="1"/>
    <n v="1"/>
    <n v="0"/>
    <n v="2"/>
    <n v="1"/>
    <n v="0"/>
    <n v="0"/>
    <n v="1"/>
    <n v="1"/>
    <n v="0"/>
    <n v="0"/>
    <n v="4"/>
    <n v="3"/>
    <n v="7"/>
    <n v="1563"/>
    <s v="ES_R3"/>
    <n v="86"/>
    <n v="5"/>
  </r>
  <r>
    <x v="1"/>
    <n v="0"/>
    <n v="1"/>
    <n v="0"/>
    <n v="1"/>
    <n v="2"/>
    <n v="1"/>
    <n v="1"/>
    <n v="2"/>
    <n v="2"/>
    <n v="2"/>
    <n v="0"/>
    <n v="0"/>
    <n v="5"/>
    <n v="7"/>
    <n v="12"/>
    <n v="1564"/>
    <s v="ES_R3"/>
    <n v="86"/>
    <n v="8"/>
  </r>
  <r>
    <x v="0"/>
    <n v="1"/>
    <n v="1"/>
    <n v="0"/>
    <n v="2"/>
    <n v="2"/>
    <n v="0"/>
    <n v="1"/>
    <n v="0"/>
    <n v="1"/>
    <n v="1"/>
    <n v="0"/>
    <n v="0"/>
    <n v="5"/>
    <n v="4"/>
    <n v="9"/>
    <n v="1565"/>
    <s v="ES_R3"/>
    <n v="86"/>
    <n v="7"/>
  </r>
  <r>
    <x v="1"/>
    <n v="0"/>
    <n v="1"/>
    <n v="0"/>
    <n v="2"/>
    <n v="2"/>
    <n v="1"/>
    <n v="0"/>
    <n v="0"/>
    <n v="1"/>
    <n v="1"/>
    <n v="0"/>
    <n v="0"/>
    <n v="3"/>
    <n v="5"/>
    <n v="8"/>
    <n v="1566"/>
    <s v="ES_R3"/>
    <n v="86"/>
    <n v="6"/>
  </r>
  <r>
    <x v="1"/>
    <n v="0"/>
    <n v="0"/>
    <n v="2"/>
    <n v="0"/>
    <n v="1"/>
    <n v="1"/>
    <n v="0"/>
    <n v="0"/>
    <n v="3"/>
    <n v="0"/>
    <n v="0"/>
    <n v="1"/>
    <n v="6"/>
    <n v="2"/>
    <n v="8"/>
    <n v="1567"/>
    <s v="ES_R3"/>
    <n v="86"/>
    <n v="4"/>
  </r>
  <r>
    <x v="0"/>
    <n v="1"/>
    <n v="0"/>
    <n v="0"/>
    <n v="1"/>
    <n v="2"/>
    <n v="0"/>
    <n v="0"/>
    <n v="2"/>
    <n v="1"/>
    <n v="1"/>
    <n v="0"/>
    <n v="0"/>
    <n v="4"/>
    <n v="4"/>
    <n v="8"/>
    <n v="1568"/>
    <s v="ES_R3"/>
    <n v="86"/>
    <n v="6"/>
  </r>
  <r>
    <x v="0"/>
    <n v="0"/>
    <n v="0"/>
    <n v="0"/>
    <n v="1"/>
    <n v="1"/>
    <n v="2"/>
    <n v="0"/>
    <n v="1"/>
    <n v="2"/>
    <n v="1"/>
    <n v="0"/>
    <n v="0"/>
    <n v="3"/>
    <n v="5"/>
    <n v="8"/>
    <n v="1569"/>
    <s v="ES_R3"/>
    <n v="86"/>
    <n v="5"/>
  </r>
  <r>
    <x v="1"/>
    <n v="0"/>
    <n v="0"/>
    <n v="0"/>
    <n v="1"/>
    <n v="1"/>
    <n v="0"/>
    <n v="0"/>
    <n v="1"/>
    <n v="1"/>
    <n v="1"/>
    <n v="1"/>
    <n v="0"/>
    <n v="3"/>
    <n v="3"/>
    <n v="6"/>
    <n v="1570"/>
    <s v="ES_R3"/>
    <n v="86"/>
    <n v="3"/>
  </r>
  <r>
    <x v="0"/>
    <n v="0"/>
    <n v="0"/>
    <n v="0"/>
    <n v="2"/>
    <n v="1"/>
    <n v="0"/>
    <n v="0"/>
    <n v="0"/>
    <n v="1"/>
    <n v="1"/>
    <n v="0"/>
    <n v="0"/>
    <n v="2"/>
    <n v="3"/>
    <n v="5"/>
    <n v="1571"/>
    <s v="ES_R3"/>
    <n v="86"/>
    <n v="3"/>
  </r>
  <r>
    <x v="0"/>
    <n v="1"/>
    <n v="1"/>
    <n v="0"/>
    <n v="2"/>
    <n v="1"/>
    <n v="2"/>
    <n v="0"/>
    <n v="0"/>
    <n v="1"/>
    <n v="1"/>
    <n v="0"/>
    <n v="0"/>
    <n v="3"/>
    <n v="6"/>
    <n v="9"/>
    <n v="1572"/>
    <s v="ES_R3"/>
    <n v="86"/>
    <n v="7"/>
  </r>
  <r>
    <x v="0"/>
    <n v="1"/>
    <n v="0"/>
    <n v="0"/>
    <n v="2"/>
    <n v="1"/>
    <n v="1"/>
    <n v="0"/>
    <n v="1"/>
    <n v="1"/>
    <n v="1"/>
    <n v="0"/>
    <n v="0"/>
    <n v="3"/>
    <n v="5"/>
    <n v="8"/>
    <n v="1573"/>
    <s v="ES_R3"/>
    <n v="86"/>
    <n v="6"/>
  </r>
  <r>
    <x v="0"/>
    <n v="0"/>
    <n v="0"/>
    <n v="0"/>
    <n v="0"/>
    <n v="0"/>
    <n v="0"/>
    <n v="0"/>
    <n v="1"/>
    <n v="2"/>
    <n v="4"/>
    <n v="1"/>
    <n v="0"/>
    <n v="3"/>
    <n v="5"/>
    <n v="8"/>
    <n v="1574"/>
    <s v="ES_R3"/>
    <n v="86"/>
    <n v="1"/>
  </r>
  <r>
    <x v="0"/>
    <n v="0"/>
    <n v="0"/>
    <n v="0"/>
    <n v="1"/>
    <n v="1"/>
    <n v="2"/>
    <n v="0"/>
    <n v="3"/>
    <n v="1"/>
    <n v="1"/>
    <n v="0"/>
    <n v="0"/>
    <n v="2"/>
    <n v="7"/>
    <n v="9"/>
    <n v="1575"/>
    <s v="ES_R3"/>
    <n v="86"/>
    <n v="7"/>
  </r>
  <r>
    <x v="0"/>
    <n v="0"/>
    <n v="1"/>
    <n v="2"/>
    <n v="0"/>
    <n v="0"/>
    <n v="0"/>
    <n v="0"/>
    <n v="0"/>
    <n v="1"/>
    <n v="1"/>
    <n v="0"/>
    <n v="0"/>
    <n v="3"/>
    <n v="2"/>
    <n v="5"/>
    <n v="1576"/>
    <s v="ES_R3"/>
    <n v="86"/>
    <n v="3"/>
  </r>
  <r>
    <x v="0"/>
    <n v="0"/>
    <n v="0"/>
    <n v="0"/>
    <n v="0"/>
    <n v="1"/>
    <n v="1"/>
    <n v="0"/>
    <n v="0"/>
    <n v="3"/>
    <n v="4"/>
    <n v="0"/>
    <n v="0"/>
    <n v="4"/>
    <n v="5"/>
    <n v="9"/>
    <n v="1577"/>
    <s v="ES_R3"/>
    <n v="86"/>
    <n v="2"/>
  </r>
  <r>
    <x v="0"/>
    <n v="1"/>
    <n v="0"/>
    <n v="0"/>
    <n v="1"/>
    <n v="1"/>
    <n v="2"/>
    <n v="1"/>
    <n v="2"/>
    <n v="3"/>
    <n v="2"/>
    <n v="0"/>
    <n v="0"/>
    <n v="6"/>
    <n v="7"/>
    <n v="13"/>
    <n v="1578"/>
    <s v="ES_R3"/>
    <n v="86"/>
    <n v="8"/>
  </r>
  <r>
    <x v="0"/>
    <n v="0"/>
    <n v="0"/>
    <n v="0"/>
    <n v="0"/>
    <n v="1"/>
    <n v="1"/>
    <n v="1"/>
    <n v="0"/>
    <n v="1"/>
    <n v="1"/>
    <n v="0"/>
    <n v="1"/>
    <n v="3"/>
    <n v="3"/>
    <n v="6"/>
    <n v="1579"/>
    <s v="ES_R3"/>
    <n v="86"/>
    <n v="3"/>
  </r>
  <r>
    <x v="0"/>
    <n v="0"/>
    <n v="1"/>
    <n v="0"/>
    <n v="1"/>
    <n v="2"/>
    <n v="1"/>
    <n v="0"/>
    <n v="0"/>
    <n v="1"/>
    <n v="1"/>
    <n v="0"/>
    <n v="0"/>
    <n v="3"/>
    <n v="4"/>
    <n v="7"/>
    <n v="1580"/>
    <s v="ES_R3"/>
    <n v="86"/>
    <n v="5"/>
  </r>
  <r>
    <x v="0"/>
    <n v="1"/>
    <n v="0"/>
    <n v="0"/>
    <n v="4"/>
    <n v="0"/>
    <n v="6"/>
    <n v="2"/>
    <n v="0"/>
    <n v="1"/>
    <n v="1"/>
    <n v="0"/>
    <n v="1"/>
    <n v="4"/>
    <n v="12"/>
    <n v="16"/>
    <n v="1581"/>
    <s v="ES_R3"/>
    <n v="87"/>
    <n v="13"/>
  </r>
  <r>
    <x v="0"/>
    <n v="0"/>
    <n v="0"/>
    <n v="0"/>
    <n v="1"/>
    <n v="0"/>
    <n v="2"/>
    <n v="2"/>
    <n v="2"/>
    <n v="2"/>
    <n v="2"/>
    <n v="0"/>
    <n v="0"/>
    <n v="4"/>
    <n v="7"/>
    <n v="11"/>
    <n v="1582"/>
    <s v="ES_R3"/>
    <n v="88"/>
    <n v="7"/>
  </r>
  <r>
    <x v="0"/>
    <n v="0"/>
    <n v="0"/>
    <n v="0"/>
    <n v="1"/>
    <n v="1"/>
    <n v="2"/>
    <n v="2"/>
    <n v="2"/>
    <n v="1"/>
    <n v="1"/>
    <n v="1"/>
    <n v="1"/>
    <n v="5"/>
    <n v="7"/>
    <n v="12"/>
    <n v="1583"/>
    <s v="ES_R3"/>
    <n v="88"/>
    <n v="8"/>
  </r>
  <r>
    <x v="0"/>
    <n v="0"/>
    <n v="1"/>
    <n v="1"/>
    <n v="0"/>
    <n v="1"/>
    <n v="0"/>
    <n v="0"/>
    <n v="0"/>
    <n v="1"/>
    <n v="1"/>
    <n v="0"/>
    <n v="1"/>
    <n v="3"/>
    <n v="3"/>
    <n v="6"/>
    <n v="1584"/>
    <s v="ES_R3"/>
    <n v="88"/>
    <n v="3"/>
  </r>
  <r>
    <x v="0"/>
    <n v="0"/>
    <n v="0"/>
    <n v="0"/>
    <n v="1"/>
    <n v="2"/>
    <n v="2"/>
    <n v="1"/>
    <n v="2"/>
    <n v="0"/>
    <n v="1"/>
    <n v="1"/>
    <n v="0"/>
    <n v="4"/>
    <n v="6"/>
    <n v="10"/>
    <n v="1585"/>
    <s v="ES_R3"/>
    <n v="88"/>
    <n v="8"/>
  </r>
  <r>
    <x v="0"/>
    <n v="0"/>
    <n v="0"/>
    <n v="0"/>
    <n v="0"/>
    <n v="1"/>
    <n v="1"/>
    <n v="1"/>
    <n v="1"/>
    <n v="2"/>
    <n v="2"/>
    <n v="1"/>
    <n v="0"/>
    <n v="5"/>
    <n v="4"/>
    <n v="9"/>
    <n v="1586"/>
    <s v="ES_R3"/>
    <n v="88"/>
    <n v="4"/>
  </r>
  <r>
    <x v="0"/>
    <n v="0"/>
    <n v="0"/>
    <n v="0"/>
    <n v="0"/>
    <n v="0"/>
    <n v="2"/>
    <n v="1"/>
    <n v="0"/>
    <n v="1"/>
    <n v="1"/>
    <n v="0"/>
    <n v="1"/>
    <n v="2"/>
    <n v="4"/>
    <n v="6"/>
    <n v="1587"/>
    <s v="ES_R3"/>
    <n v="88"/>
    <n v="3"/>
  </r>
  <r>
    <x v="0"/>
    <n v="0"/>
    <n v="0"/>
    <n v="0"/>
    <n v="1"/>
    <n v="1"/>
    <n v="1"/>
    <n v="0"/>
    <n v="0"/>
    <n v="0"/>
    <n v="1"/>
    <n v="1"/>
    <n v="0"/>
    <n v="2"/>
    <n v="3"/>
    <n v="5"/>
    <n v="1588"/>
    <s v="ES_R3"/>
    <n v="88"/>
    <n v="3"/>
  </r>
  <r>
    <x v="0"/>
    <n v="0"/>
    <n v="0"/>
    <n v="0"/>
    <n v="0"/>
    <n v="0"/>
    <n v="0"/>
    <n v="0"/>
    <n v="1"/>
    <n v="1"/>
    <n v="1"/>
    <n v="1"/>
    <n v="0"/>
    <n v="2"/>
    <n v="2"/>
    <n v="4"/>
    <n v="1589"/>
    <s v="ES_R3"/>
    <n v="88"/>
    <n v="1"/>
  </r>
  <r>
    <x v="0"/>
    <n v="0"/>
    <n v="0"/>
    <n v="0"/>
    <n v="0"/>
    <n v="2"/>
    <n v="0"/>
    <n v="1"/>
    <n v="1"/>
    <n v="1"/>
    <n v="1"/>
    <n v="0"/>
    <n v="0"/>
    <n v="4"/>
    <n v="2"/>
    <n v="6"/>
    <n v="1590"/>
    <s v="ES_R3"/>
    <n v="88"/>
    <n v="4"/>
  </r>
  <r>
    <x v="0"/>
    <n v="0"/>
    <n v="0"/>
    <n v="0"/>
    <n v="1"/>
    <n v="2"/>
    <n v="1"/>
    <n v="2"/>
    <n v="1"/>
    <n v="1"/>
    <n v="1"/>
    <n v="1"/>
    <n v="0"/>
    <n v="6"/>
    <n v="4"/>
    <n v="10"/>
    <n v="1591"/>
    <s v="ES_R3"/>
    <n v="88"/>
    <n v="7"/>
  </r>
  <r>
    <x v="0"/>
    <n v="1"/>
    <n v="1"/>
    <n v="1"/>
    <n v="0"/>
    <n v="1"/>
    <n v="0"/>
    <n v="0"/>
    <n v="0"/>
    <n v="1"/>
    <n v="1"/>
    <n v="0"/>
    <n v="0"/>
    <n v="4"/>
    <n v="2"/>
    <n v="6"/>
    <n v="1592"/>
    <s v="ES_R3"/>
    <n v="88"/>
    <n v="4"/>
  </r>
  <r>
    <x v="0"/>
    <n v="0"/>
    <n v="1"/>
    <n v="1"/>
    <n v="0"/>
    <n v="0"/>
    <n v="0"/>
    <n v="0"/>
    <n v="0"/>
    <n v="1"/>
    <n v="1"/>
    <n v="0"/>
    <n v="0"/>
    <n v="2"/>
    <n v="2"/>
    <n v="4"/>
    <n v="1593"/>
    <s v="ES_R3"/>
    <n v="88"/>
    <n v="2"/>
  </r>
  <r>
    <x v="0"/>
    <n v="0"/>
    <n v="0"/>
    <n v="0"/>
    <n v="1"/>
    <n v="0"/>
    <n v="1"/>
    <n v="1"/>
    <n v="0"/>
    <n v="1"/>
    <n v="1"/>
    <n v="0"/>
    <n v="0"/>
    <n v="2"/>
    <n v="3"/>
    <n v="5"/>
    <n v="1594"/>
    <s v="ES_R3"/>
    <n v="88"/>
    <n v="3"/>
  </r>
  <r>
    <x v="0"/>
    <n v="0"/>
    <n v="0"/>
    <n v="0"/>
    <n v="0"/>
    <n v="1"/>
    <n v="2"/>
    <n v="0"/>
    <n v="0"/>
    <n v="1"/>
    <n v="1"/>
    <n v="0"/>
    <n v="0"/>
    <n v="2"/>
    <n v="3"/>
    <n v="5"/>
    <n v="1595"/>
    <s v="ES_R3"/>
    <n v="88"/>
    <n v="3"/>
  </r>
  <r>
    <x v="0"/>
    <n v="1"/>
    <n v="1"/>
    <n v="0"/>
    <n v="1"/>
    <n v="0"/>
    <n v="0"/>
    <n v="0"/>
    <n v="0"/>
    <n v="1"/>
    <n v="1"/>
    <n v="0"/>
    <n v="0"/>
    <n v="2"/>
    <n v="3"/>
    <n v="5"/>
    <n v="1596"/>
    <s v="ES_R3"/>
    <n v="88"/>
    <n v="3"/>
  </r>
  <r>
    <x v="0"/>
    <n v="0"/>
    <n v="0"/>
    <n v="2"/>
    <n v="1"/>
    <n v="1"/>
    <n v="2"/>
    <n v="0"/>
    <n v="0"/>
    <n v="1"/>
    <n v="2"/>
    <n v="0"/>
    <n v="0"/>
    <n v="4"/>
    <n v="5"/>
    <n v="9"/>
    <n v="1597"/>
    <s v="ES_R3"/>
    <n v="88"/>
    <n v="6"/>
  </r>
  <r>
    <x v="0"/>
    <n v="1"/>
    <n v="0"/>
    <n v="1"/>
    <n v="1"/>
    <n v="0"/>
    <n v="3"/>
    <n v="0"/>
    <n v="0"/>
    <n v="2"/>
    <n v="1"/>
    <n v="0"/>
    <n v="0"/>
    <n v="4"/>
    <n v="5"/>
    <n v="9"/>
    <n v="1598"/>
    <s v="ES_R3"/>
    <n v="88"/>
    <n v="6"/>
  </r>
  <r>
    <x v="0"/>
    <n v="0"/>
    <n v="1"/>
    <n v="2"/>
    <n v="0"/>
    <n v="1"/>
    <n v="2"/>
    <n v="0"/>
    <n v="0"/>
    <n v="1"/>
    <n v="1"/>
    <n v="0"/>
    <n v="0"/>
    <n v="4"/>
    <n v="4"/>
    <n v="8"/>
    <n v="1599"/>
    <s v="ES_R3"/>
    <n v="88"/>
    <n v="6"/>
  </r>
  <r>
    <x v="0"/>
    <n v="0"/>
    <n v="1"/>
    <n v="0"/>
    <n v="1"/>
    <n v="0"/>
    <n v="0"/>
    <n v="0"/>
    <n v="0"/>
    <n v="1"/>
    <n v="1"/>
    <n v="0"/>
    <n v="0"/>
    <n v="1"/>
    <n v="3"/>
    <n v="4"/>
    <n v="1600"/>
    <s v="ES_R3"/>
    <n v="88"/>
    <n v="2"/>
  </r>
  <r>
    <x v="0"/>
    <n v="1"/>
    <n v="0"/>
    <n v="0"/>
    <n v="0"/>
    <n v="0"/>
    <n v="0"/>
    <n v="0"/>
    <n v="0"/>
    <n v="1"/>
    <n v="1"/>
    <n v="0"/>
    <n v="0"/>
    <n v="2"/>
    <n v="1"/>
    <n v="3"/>
    <n v="1601"/>
    <s v="ES_R3"/>
    <n v="88"/>
    <n v="1"/>
  </r>
  <r>
    <x v="0"/>
    <n v="1"/>
    <n v="0"/>
    <n v="0"/>
    <n v="1"/>
    <n v="0"/>
    <n v="1"/>
    <n v="0"/>
    <n v="0"/>
    <n v="1"/>
    <n v="1"/>
    <n v="0"/>
    <n v="0"/>
    <n v="2"/>
    <n v="3"/>
    <n v="5"/>
    <n v="1602"/>
    <s v="ES_R3"/>
    <n v="89"/>
    <n v="3"/>
  </r>
  <r>
    <x v="0"/>
    <n v="0"/>
    <n v="1"/>
    <n v="0"/>
    <n v="1"/>
    <n v="2"/>
    <n v="1"/>
    <n v="1"/>
    <n v="0"/>
    <n v="1"/>
    <n v="1"/>
    <n v="0"/>
    <n v="0"/>
    <n v="4"/>
    <n v="4"/>
    <n v="8"/>
    <n v="1603"/>
    <s v="ES_R3"/>
    <n v="89"/>
    <n v="6"/>
  </r>
  <r>
    <x v="0"/>
    <n v="0"/>
    <n v="1"/>
    <n v="1"/>
    <n v="1"/>
    <n v="0"/>
    <n v="0"/>
    <n v="0"/>
    <n v="0"/>
    <n v="3"/>
    <n v="2"/>
    <n v="1"/>
    <n v="1"/>
    <n v="5"/>
    <n v="5"/>
    <n v="10"/>
    <n v="1604"/>
    <s v="ES_R3"/>
    <n v="89"/>
    <n v="3"/>
  </r>
  <r>
    <x v="0"/>
    <n v="0"/>
    <n v="1"/>
    <n v="1"/>
    <n v="1"/>
    <n v="0"/>
    <n v="0"/>
    <n v="0"/>
    <n v="1"/>
    <n v="1"/>
    <n v="0"/>
    <n v="0"/>
    <n v="0"/>
    <n v="2"/>
    <n v="3"/>
    <n v="5"/>
    <n v="1605"/>
    <s v="ES_R3"/>
    <n v="89"/>
    <n v="4"/>
  </r>
  <r>
    <x v="0"/>
    <n v="1"/>
    <n v="0"/>
    <n v="1"/>
    <n v="1"/>
    <n v="0"/>
    <n v="1"/>
    <n v="0"/>
    <n v="1"/>
    <n v="1"/>
    <n v="1"/>
    <n v="0"/>
    <n v="0"/>
    <n v="3"/>
    <n v="4"/>
    <n v="7"/>
    <n v="1606"/>
    <s v="ES_R3"/>
    <n v="89"/>
    <n v="5"/>
  </r>
  <r>
    <x v="0"/>
    <n v="0"/>
    <n v="1"/>
    <n v="0"/>
    <n v="0"/>
    <n v="1"/>
    <n v="2"/>
    <n v="0"/>
    <n v="0"/>
    <n v="1"/>
    <n v="1"/>
    <n v="0"/>
    <n v="0"/>
    <n v="2"/>
    <n v="4"/>
    <n v="6"/>
    <n v="1607"/>
    <s v="ES_R3"/>
    <n v="89"/>
    <n v="4"/>
  </r>
  <r>
    <x v="0"/>
    <n v="0"/>
    <n v="0"/>
    <n v="0"/>
    <n v="1"/>
    <n v="0"/>
    <n v="1"/>
    <n v="0"/>
    <n v="0"/>
    <n v="1"/>
    <n v="1"/>
    <n v="0"/>
    <n v="0"/>
    <n v="1"/>
    <n v="3"/>
    <n v="4"/>
    <n v="1608"/>
    <s v="ES_R3"/>
    <n v="89"/>
    <n v="2"/>
  </r>
  <r>
    <x v="0"/>
    <n v="0"/>
    <n v="0"/>
    <n v="0"/>
    <n v="0"/>
    <n v="0"/>
    <n v="0"/>
    <n v="0"/>
    <n v="0"/>
    <n v="1"/>
    <n v="1"/>
    <n v="0"/>
    <n v="0"/>
    <n v="1"/>
    <n v="1"/>
    <n v="2"/>
    <n v="1609"/>
    <s v="ES_R3"/>
    <n v="89"/>
    <n v="0"/>
  </r>
  <r>
    <x v="0"/>
    <n v="0"/>
    <n v="0"/>
    <n v="0"/>
    <n v="0"/>
    <n v="0"/>
    <n v="0"/>
    <n v="0"/>
    <n v="0"/>
    <n v="2"/>
    <n v="2"/>
    <n v="0"/>
    <n v="0"/>
    <n v="2"/>
    <n v="2"/>
    <n v="4"/>
    <n v="1610"/>
    <s v="ES_R3"/>
    <n v="89"/>
    <n v="0"/>
  </r>
  <r>
    <x v="0"/>
    <n v="0"/>
    <n v="0"/>
    <n v="0"/>
    <n v="0"/>
    <n v="1"/>
    <n v="0"/>
    <n v="3"/>
    <n v="0"/>
    <n v="2"/>
    <n v="2"/>
    <n v="0"/>
    <n v="0"/>
    <n v="6"/>
    <n v="2"/>
    <n v="8"/>
    <n v="1611"/>
    <s v="ES_R3"/>
    <n v="89"/>
    <n v="4"/>
  </r>
  <r>
    <x v="0"/>
    <n v="1"/>
    <n v="0"/>
    <n v="1"/>
    <n v="1"/>
    <n v="1"/>
    <n v="0"/>
    <n v="0"/>
    <n v="0"/>
    <n v="1"/>
    <n v="1"/>
    <n v="0"/>
    <n v="0"/>
    <n v="4"/>
    <n v="2"/>
    <n v="6"/>
    <n v="1612"/>
    <s v="ES_R3"/>
    <n v="89"/>
    <n v="4"/>
  </r>
  <r>
    <x v="0"/>
    <n v="0"/>
    <n v="0"/>
    <n v="0"/>
    <n v="1"/>
    <n v="0"/>
    <n v="0"/>
    <n v="0"/>
    <n v="0"/>
    <n v="1"/>
    <n v="1"/>
    <n v="0"/>
    <n v="0"/>
    <n v="1"/>
    <n v="2"/>
    <n v="3"/>
    <n v="1613"/>
    <s v="ES_R3"/>
    <n v="89"/>
    <n v="1"/>
  </r>
  <r>
    <x v="0"/>
    <n v="0"/>
    <n v="0"/>
    <n v="0"/>
    <n v="0"/>
    <n v="0"/>
    <n v="0"/>
    <n v="0"/>
    <n v="0"/>
    <n v="1"/>
    <n v="1"/>
    <n v="0"/>
    <n v="0"/>
    <n v="1"/>
    <n v="1"/>
    <n v="2"/>
    <n v="1614"/>
    <s v="ES_R3"/>
    <n v="89"/>
    <n v="0"/>
  </r>
  <r>
    <x v="0"/>
    <n v="0"/>
    <n v="1"/>
    <n v="1"/>
    <n v="1"/>
    <n v="0"/>
    <n v="1"/>
    <n v="0"/>
    <n v="0"/>
    <n v="1"/>
    <n v="1"/>
    <n v="0"/>
    <n v="0"/>
    <n v="2"/>
    <n v="4"/>
    <n v="6"/>
    <n v="1615"/>
    <s v="ES_R3"/>
    <n v="89"/>
    <n v="4"/>
  </r>
  <r>
    <x v="0"/>
    <n v="0"/>
    <n v="0"/>
    <n v="0"/>
    <n v="2"/>
    <n v="3"/>
    <n v="0"/>
    <n v="0"/>
    <n v="0"/>
    <n v="1"/>
    <n v="1"/>
    <n v="0"/>
    <n v="0"/>
    <n v="4"/>
    <n v="3"/>
    <n v="7"/>
    <n v="1616"/>
    <s v="ES_R3"/>
    <n v="89"/>
    <n v="5"/>
  </r>
  <r>
    <x v="0"/>
    <n v="1"/>
    <n v="0"/>
    <n v="1"/>
    <n v="1"/>
    <n v="0"/>
    <n v="0"/>
    <n v="0"/>
    <n v="0"/>
    <n v="1"/>
    <n v="1"/>
    <n v="0"/>
    <n v="0"/>
    <n v="3"/>
    <n v="2"/>
    <n v="5"/>
    <n v="1617"/>
    <s v="ES_R3"/>
    <n v="89"/>
    <n v="3"/>
  </r>
  <r>
    <x v="0"/>
    <n v="0"/>
    <n v="1"/>
    <n v="2"/>
    <n v="0"/>
    <n v="1"/>
    <n v="0"/>
    <n v="0"/>
    <n v="0"/>
    <n v="1"/>
    <n v="1"/>
    <n v="0"/>
    <n v="0"/>
    <n v="4"/>
    <n v="2"/>
    <n v="6"/>
    <n v="1618"/>
    <s v="ES_R3"/>
    <n v="89"/>
    <n v="4"/>
  </r>
  <r>
    <x v="0"/>
    <n v="1"/>
    <n v="0"/>
    <n v="0"/>
    <n v="2"/>
    <n v="0"/>
    <n v="2"/>
    <n v="0"/>
    <n v="0"/>
    <n v="1"/>
    <n v="0"/>
    <n v="1"/>
    <n v="0"/>
    <n v="3"/>
    <n v="4"/>
    <n v="7"/>
    <n v="1619"/>
    <s v="ES_R3"/>
    <n v="89"/>
    <n v="5"/>
  </r>
  <r>
    <x v="0"/>
    <n v="0"/>
    <n v="0"/>
    <n v="1"/>
    <n v="0"/>
    <n v="1"/>
    <n v="3"/>
    <n v="0"/>
    <n v="0"/>
    <n v="1"/>
    <n v="1"/>
    <n v="0"/>
    <n v="0"/>
    <n v="3"/>
    <n v="4"/>
    <n v="7"/>
    <n v="1620"/>
    <s v="ES_R3"/>
    <n v="89"/>
    <n v="5"/>
  </r>
  <r>
    <x v="0"/>
    <n v="0"/>
    <n v="1"/>
    <n v="1"/>
    <n v="1"/>
    <n v="3"/>
    <n v="1"/>
    <n v="1"/>
    <n v="2"/>
    <n v="2"/>
    <n v="1"/>
    <n v="0"/>
    <n v="0"/>
    <n v="7"/>
    <n v="6"/>
    <n v="13"/>
    <n v="1621"/>
    <s v="ES_R3"/>
    <n v="89"/>
    <n v="10"/>
  </r>
  <r>
    <x v="0"/>
    <n v="1"/>
    <n v="0"/>
    <n v="1"/>
    <n v="0"/>
    <n v="2"/>
    <n v="0"/>
    <n v="0"/>
    <n v="0"/>
    <n v="1"/>
    <n v="1"/>
    <n v="0"/>
    <n v="0"/>
    <n v="5"/>
    <n v="1"/>
    <n v="6"/>
    <n v="1622"/>
    <s v="ES_R3"/>
    <n v="90"/>
    <n v="4"/>
  </r>
  <r>
    <x v="0"/>
    <n v="0"/>
    <n v="0"/>
    <n v="0"/>
    <n v="0"/>
    <n v="0"/>
    <n v="2"/>
    <n v="1"/>
    <n v="1"/>
    <n v="4"/>
    <n v="6"/>
    <n v="1"/>
    <n v="0"/>
    <n v="6"/>
    <n v="9"/>
    <n v="15"/>
    <n v="1623"/>
    <s v="ES_R3"/>
    <n v="90"/>
    <n v="4"/>
  </r>
  <r>
    <x v="0"/>
    <n v="0"/>
    <n v="0"/>
    <n v="0"/>
    <n v="0"/>
    <n v="0"/>
    <n v="1"/>
    <n v="2"/>
    <n v="2"/>
    <n v="2"/>
    <n v="1"/>
    <n v="0"/>
    <n v="0"/>
    <n v="4"/>
    <n v="4"/>
    <n v="8"/>
    <n v="1624"/>
    <s v="ES_R3"/>
    <n v="90"/>
    <n v="5"/>
  </r>
  <r>
    <x v="0"/>
    <n v="0"/>
    <n v="0"/>
    <n v="0"/>
    <n v="1"/>
    <n v="0"/>
    <n v="0"/>
    <n v="1"/>
    <n v="1"/>
    <n v="1"/>
    <n v="1"/>
    <n v="0"/>
    <n v="0"/>
    <n v="2"/>
    <n v="3"/>
    <n v="5"/>
    <n v="1625"/>
    <s v="ES_R3"/>
    <n v="90"/>
    <n v="3"/>
  </r>
  <r>
    <x v="0"/>
    <n v="0"/>
    <n v="0"/>
    <n v="0"/>
    <n v="0"/>
    <n v="0"/>
    <n v="1"/>
    <n v="1"/>
    <n v="0"/>
    <n v="2"/>
    <n v="4"/>
    <n v="1"/>
    <n v="0"/>
    <n v="4"/>
    <n v="5"/>
    <n v="9"/>
    <n v="1626"/>
    <s v="ES_R3"/>
    <n v="90"/>
    <n v="2"/>
  </r>
  <r>
    <x v="0"/>
    <n v="1"/>
    <n v="0"/>
    <n v="0"/>
    <n v="1"/>
    <n v="0"/>
    <n v="1"/>
    <n v="0"/>
    <n v="2"/>
    <n v="1"/>
    <n v="1"/>
    <n v="0"/>
    <n v="0"/>
    <n v="2"/>
    <n v="5"/>
    <n v="7"/>
    <n v="1627"/>
    <s v="ES_R3"/>
    <n v="90"/>
    <n v="5"/>
  </r>
  <r>
    <x v="0"/>
    <n v="0"/>
    <n v="0"/>
    <n v="0"/>
    <n v="0"/>
    <n v="0"/>
    <n v="2"/>
    <n v="1"/>
    <n v="1"/>
    <n v="4"/>
    <n v="3"/>
    <n v="0"/>
    <n v="0"/>
    <n v="5"/>
    <n v="6"/>
    <n v="11"/>
    <n v="1628"/>
    <s v="ES_R3"/>
    <n v="90"/>
    <n v="4"/>
  </r>
  <r>
    <x v="0"/>
    <n v="0"/>
    <n v="1"/>
    <n v="0"/>
    <n v="0"/>
    <n v="1"/>
    <n v="2"/>
    <n v="1"/>
    <n v="1"/>
    <n v="2"/>
    <n v="1"/>
    <n v="0"/>
    <n v="0"/>
    <n v="4"/>
    <n v="5"/>
    <n v="9"/>
    <n v="1629"/>
    <s v="ES_R3"/>
    <n v="90"/>
    <n v="6"/>
  </r>
  <r>
    <x v="0"/>
    <n v="0"/>
    <n v="1"/>
    <n v="1"/>
    <n v="0"/>
    <n v="0"/>
    <n v="2"/>
    <n v="0"/>
    <n v="0"/>
    <n v="1"/>
    <n v="1"/>
    <n v="0"/>
    <n v="0"/>
    <n v="2"/>
    <n v="4"/>
    <n v="6"/>
    <n v="1630"/>
    <s v="ES_R3"/>
    <n v="90"/>
    <n v="4"/>
  </r>
  <r>
    <x v="0"/>
    <n v="0"/>
    <n v="0"/>
    <n v="0"/>
    <n v="1"/>
    <n v="0"/>
    <n v="2"/>
    <n v="0"/>
    <n v="0"/>
    <n v="1"/>
    <n v="1"/>
    <n v="0"/>
    <n v="0"/>
    <n v="1"/>
    <n v="4"/>
    <n v="5"/>
    <n v="1631"/>
    <s v="ES_R3"/>
    <n v="90"/>
    <n v="3"/>
  </r>
  <r>
    <x v="0"/>
    <n v="0"/>
    <n v="1"/>
    <n v="0"/>
    <n v="0"/>
    <n v="0"/>
    <n v="0"/>
    <n v="0"/>
    <n v="0"/>
    <n v="1"/>
    <n v="1"/>
    <n v="0"/>
    <n v="0"/>
    <n v="1"/>
    <n v="2"/>
    <n v="3"/>
    <n v="1632"/>
    <s v="ES_R3"/>
    <n v="90"/>
    <n v="1"/>
  </r>
  <r>
    <x v="0"/>
    <n v="0"/>
    <n v="0"/>
    <n v="0"/>
    <n v="1"/>
    <n v="1"/>
    <n v="2"/>
    <n v="0"/>
    <n v="0"/>
    <n v="1"/>
    <n v="1"/>
    <n v="0"/>
    <n v="0"/>
    <n v="2"/>
    <n v="4"/>
    <n v="6"/>
    <n v="1633"/>
    <s v="ES_R3"/>
    <n v="90"/>
    <n v="4"/>
  </r>
  <r>
    <x v="0"/>
    <n v="0"/>
    <n v="1"/>
    <n v="1"/>
    <n v="0"/>
    <n v="0"/>
    <n v="1"/>
    <n v="1"/>
    <n v="2"/>
    <n v="2"/>
    <n v="1"/>
    <n v="0"/>
    <n v="0"/>
    <n v="4"/>
    <n v="5"/>
    <n v="9"/>
    <n v="1634"/>
    <s v="ES_R3"/>
    <n v="90"/>
    <n v="6"/>
  </r>
  <r>
    <x v="0"/>
    <n v="0"/>
    <n v="0"/>
    <n v="1"/>
    <n v="0"/>
    <n v="2"/>
    <n v="0"/>
    <n v="0"/>
    <n v="0"/>
    <n v="1"/>
    <n v="1"/>
    <n v="0"/>
    <n v="0"/>
    <n v="4"/>
    <n v="1"/>
    <n v="5"/>
    <n v="1635"/>
    <s v="ES_R3"/>
    <n v="90"/>
    <n v="3"/>
  </r>
  <r>
    <x v="0"/>
    <n v="1"/>
    <n v="0"/>
    <n v="1"/>
    <n v="0"/>
    <n v="2"/>
    <n v="1"/>
    <n v="0"/>
    <n v="0"/>
    <n v="1"/>
    <n v="1"/>
    <n v="0"/>
    <n v="0"/>
    <n v="5"/>
    <n v="2"/>
    <n v="7"/>
    <n v="1636"/>
    <s v="ES_R3"/>
    <n v="90"/>
    <n v="5"/>
  </r>
  <r>
    <x v="0"/>
    <n v="1"/>
    <n v="0"/>
    <n v="1"/>
    <n v="1"/>
    <n v="1"/>
    <n v="1"/>
    <n v="0"/>
    <n v="0"/>
    <n v="1"/>
    <n v="1"/>
    <n v="0"/>
    <n v="0"/>
    <n v="4"/>
    <n v="3"/>
    <n v="7"/>
    <n v="1637"/>
    <s v="ES_R3"/>
    <n v="90"/>
    <n v="5"/>
  </r>
  <r>
    <x v="0"/>
    <n v="0"/>
    <n v="0"/>
    <n v="0"/>
    <n v="1"/>
    <n v="0"/>
    <n v="2"/>
    <n v="0"/>
    <n v="0"/>
    <n v="1"/>
    <n v="1"/>
    <n v="0"/>
    <n v="0"/>
    <n v="1"/>
    <n v="4"/>
    <n v="5"/>
    <n v="1638"/>
    <s v="ES_R3"/>
    <n v="90"/>
    <n v="3"/>
  </r>
  <r>
    <x v="0"/>
    <n v="0"/>
    <n v="1"/>
    <n v="1"/>
    <n v="0"/>
    <n v="1"/>
    <n v="1"/>
    <n v="1"/>
    <n v="1"/>
    <n v="2"/>
    <n v="1"/>
    <n v="0"/>
    <n v="0"/>
    <n v="5"/>
    <n v="4"/>
    <n v="9"/>
    <n v="1639"/>
    <s v="ES_R3"/>
    <n v="90"/>
    <n v="6"/>
  </r>
  <r>
    <x v="0"/>
    <n v="0"/>
    <n v="0"/>
    <n v="1"/>
    <n v="1"/>
    <n v="2"/>
    <n v="0"/>
    <n v="0"/>
    <n v="0"/>
    <n v="1"/>
    <n v="1"/>
    <n v="0"/>
    <n v="0"/>
    <n v="4"/>
    <n v="2"/>
    <n v="6"/>
    <n v="1640"/>
    <s v="ES_R3"/>
    <n v="90"/>
    <n v="4"/>
  </r>
  <r>
    <x v="0"/>
    <n v="1"/>
    <n v="0"/>
    <n v="1"/>
    <n v="1"/>
    <n v="0"/>
    <n v="1"/>
    <n v="0"/>
    <n v="0"/>
    <n v="1"/>
    <n v="1"/>
    <n v="0"/>
    <n v="0"/>
    <n v="3"/>
    <n v="3"/>
    <n v="6"/>
    <n v="1641"/>
    <s v="ES_R3"/>
    <n v="90"/>
    <n v="4"/>
  </r>
  <r>
    <x v="0"/>
    <n v="0"/>
    <n v="1"/>
    <n v="1"/>
    <n v="0"/>
    <n v="2"/>
    <n v="1"/>
    <n v="0"/>
    <n v="1"/>
    <n v="1"/>
    <n v="1"/>
    <n v="0"/>
    <n v="0"/>
    <n v="4"/>
    <n v="4"/>
    <n v="8"/>
    <n v="1642"/>
    <s v="ES_R3"/>
    <n v="91"/>
    <n v="6"/>
  </r>
  <r>
    <x v="0"/>
    <n v="0"/>
    <n v="1"/>
    <n v="1"/>
    <n v="0"/>
    <n v="1"/>
    <n v="2"/>
    <n v="0"/>
    <n v="1"/>
    <n v="0"/>
    <n v="0"/>
    <n v="0"/>
    <n v="0"/>
    <n v="2"/>
    <n v="4"/>
    <n v="6"/>
    <n v="1643"/>
    <s v="ES_R3"/>
    <n v="91"/>
    <n v="6"/>
  </r>
  <r>
    <x v="0"/>
    <n v="0"/>
    <n v="1"/>
    <n v="0"/>
    <n v="1"/>
    <n v="1"/>
    <n v="1"/>
    <n v="0"/>
    <n v="0"/>
    <n v="1"/>
    <n v="1"/>
    <n v="0"/>
    <n v="0"/>
    <n v="2"/>
    <n v="4"/>
    <n v="6"/>
    <n v="1644"/>
    <s v="ES_R3"/>
    <n v="91"/>
    <n v="4"/>
  </r>
  <r>
    <x v="0"/>
    <n v="1"/>
    <n v="0"/>
    <n v="0"/>
    <n v="0"/>
    <n v="0"/>
    <n v="0"/>
    <n v="0"/>
    <n v="0"/>
    <n v="1"/>
    <n v="1"/>
    <n v="0"/>
    <n v="0"/>
    <n v="2"/>
    <n v="1"/>
    <n v="3"/>
    <n v="1645"/>
    <s v="ES_R3"/>
    <n v="91"/>
    <n v="1"/>
  </r>
  <r>
    <x v="0"/>
    <n v="1"/>
    <n v="0"/>
    <n v="0"/>
    <n v="0"/>
    <n v="0"/>
    <n v="0"/>
    <n v="0"/>
    <n v="0"/>
    <n v="1"/>
    <n v="1"/>
    <n v="0"/>
    <n v="0"/>
    <n v="2"/>
    <n v="1"/>
    <n v="3"/>
    <n v="1646"/>
    <s v="ES_R3"/>
    <n v="91"/>
    <n v="1"/>
  </r>
  <r>
    <x v="0"/>
    <n v="1"/>
    <n v="0"/>
    <n v="0"/>
    <n v="0"/>
    <n v="0"/>
    <n v="2"/>
    <n v="0"/>
    <n v="0"/>
    <n v="1"/>
    <n v="1"/>
    <n v="0"/>
    <n v="0"/>
    <n v="2"/>
    <n v="3"/>
    <n v="5"/>
    <n v="1647"/>
    <s v="ES_R3"/>
    <n v="91"/>
    <n v="3"/>
  </r>
  <r>
    <x v="0"/>
    <n v="1"/>
    <n v="0"/>
    <n v="0"/>
    <n v="0"/>
    <n v="0"/>
    <n v="0"/>
    <n v="0"/>
    <n v="0"/>
    <n v="1"/>
    <n v="1"/>
    <n v="0"/>
    <n v="0"/>
    <n v="2"/>
    <n v="1"/>
    <n v="3"/>
    <n v="1648"/>
    <s v="ES_R3"/>
    <n v="91"/>
    <n v="1"/>
  </r>
  <r>
    <x v="0"/>
    <n v="0"/>
    <n v="0"/>
    <n v="1"/>
    <n v="1"/>
    <n v="1"/>
    <n v="2"/>
    <n v="0"/>
    <n v="0"/>
    <n v="1"/>
    <n v="1"/>
    <n v="0"/>
    <n v="0"/>
    <n v="3"/>
    <n v="4"/>
    <n v="7"/>
    <n v="1649"/>
    <s v="ES_R3"/>
    <n v="91"/>
    <n v="5"/>
  </r>
  <r>
    <x v="0"/>
    <n v="0"/>
    <n v="0"/>
    <n v="0"/>
    <n v="1"/>
    <n v="1"/>
    <n v="1"/>
    <n v="2"/>
    <n v="1"/>
    <n v="1"/>
    <n v="1"/>
    <n v="0"/>
    <n v="0"/>
    <n v="4"/>
    <n v="4"/>
    <n v="8"/>
    <n v="1650"/>
    <s v="ES_R3"/>
    <n v="91"/>
    <n v="6"/>
  </r>
  <r>
    <x v="0"/>
    <n v="1"/>
    <n v="0"/>
    <n v="0"/>
    <n v="1"/>
    <n v="1"/>
    <n v="1"/>
    <n v="0"/>
    <n v="1"/>
    <n v="3"/>
    <n v="1"/>
    <n v="0"/>
    <n v="0"/>
    <n v="5"/>
    <n v="4"/>
    <n v="9"/>
    <n v="1651"/>
    <s v="ES_R3"/>
    <n v="91"/>
    <n v="5"/>
  </r>
  <r>
    <x v="0"/>
    <n v="0"/>
    <n v="0"/>
    <n v="0"/>
    <n v="0"/>
    <n v="0"/>
    <n v="0"/>
    <n v="1"/>
    <n v="1"/>
    <n v="0"/>
    <n v="1"/>
    <n v="1"/>
    <n v="0"/>
    <n v="2"/>
    <n v="2"/>
    <n v="4"/>
    <n v="1652"/>
    <s v="ES_R3"/>
    <n v="91"/>
    <n v="2"/>
  </r>
  <r>
    <x v="0"/>
    <n v="0"/>
    <n v="0"/>
    <n v="0"/>
    <n v="1"/>
    <n v="0"/>
    <n v="0"/>
    <n v="0"/>
    <n v="0"/>
    <n v="1"/>
    <n v="1"/>
    <n v="0"/>
    <n v="0"/>
    <n v="1"/>
    <n v="2"/>
    <n v="3"/>
    <n v="1653"/>
    <s v="ES_R3"/>
    <n v="91"/>
    <n v="1"/>
  </r>
  <r>
    <x v="0"/>
    <n v="0"/>
    <n v="2"/>
    <n v="1"/>
    <n v="0"/>
    <n v="1"/>
    <n v="0"/>
    <n v="0"/>
    <n v="0"/>
    <n v="1"/>
    <n v="1"/>
    <n v="0"/>
    <n v="0"/>
    <n v="3"/>
    <n v="3"/>
    <n v="6"/>
    <n v="1654"/>
    <s v="ES_R3"/>
    <n v="91"/>
    <n v="4"/>
  </r>
  <r>
    <x v="0"/>
    <n v="0"/>
    <n v="1"/>
    <n v="1"/>
    <n v="0"/>
    <n v="0"/>
    <n v="0"/>
    <n v="0"/>
    <n v="0"/>
    <n v="1"/>
    <n v="1"/>
    <n v="0"/>
    <n v="0"/>
    <n v="2"/>
    <n v="2"/>
    <n v="4"/>
    <n v="1655"/>
    <s v="ES_R3"/>
    <n v="91"/>
    <n v="2"/>
  </r>
  <r>
    <x v="0"/>
    <n v="1"/>
    <n v="0"/>
    <n v="0"/>
    <n v="0"/>
    <n v="0"/>
    <n v="1"/>
    <n v="0"/>
    <n v="1"/>
    <n v="1"/>
    <n v="1"/>
    <n v="0"/>
    <n v="0"/>
    <n v="2"/>
    <n v="3"/>
    <n v="5"/>
    <n v="1656"/>
    <s v="ES_R3"/>
    <n v="91"/>
    <n v="3"/>
  </r>
  <r>
    <x v="0"/>
    <n v="0"/>
    <n v="1"/>
    <n v="1"/>
    <n v="0"/>
    <n v="0"/>
    <n v="0"/>
    <n v="0"/>
    <n v="0"/>
    <n v="1"/>
    <n v="1"/>
    <n v="0"/>
    <n v="0"/>
    <n v="2"/>
    <n v="2"/>
    <n v="4"/>
    <n v="1657"/>
    <s v="ES_R3"/>
    <n v="91"/>
    <n v="2"/>
  </r>
  <r>
    <x v="0"/>
    <n v="0"/>
    <n v="1"/>
    <n v="1"/>
    <n v="0"/>
    <n v="0"/>
    <n v="0"/>
    <n v="0"/>
    <n v="0"/>
    <n v="1"/>
    <n v="1"/>
    <n v="0"/>
    <n v="0"/>
    <n v="2"/>
    <n v="2"/>
    <n v="4"/>
    <n v="1658"/>
    <s v="ES_R3"/>
    <n v="91"/>
    <n v="2"/>
  </r>
  <r>
    <x v="0"/>
    <n v="1"/>
    <n v="0"/>
    <n v="0"/>
    <n v="0"/>
    <n v="0"/>
    <n v="0"/>
    <n v="0"/>
    <n v="1"/>
    <n v="1"/>
    <n v="1"/>
    <n v="0"/>
    <n v="0"/>
    <n v="2"/>
    <n v="2"/>
    <n v="4"/>
    <n v="1659"/>
    <s v="ES_R3"/>
    <n v="91"/>
    <n v="2"/>
  </r>
  <r>
    <x v="0"/>
    <n v="0"/>
    <n v="1"/>
    <n v="1"/>
    <n v="0"/>
    <n v="0"/>
    <n v="0"/>
    <n v="0"/>
    <n v="0"/>
    <n v="1"/>
    <n v="1"/>
    <n v="0"/>
    <n v="0"/>
    <n v="2"/>
    <n v="2"/>
    <n v="4"/>
    <n v="1660"/>
    <s v="ES_R3"/>
    <n v="91"/>
    <n v="2"/>
  </r>
  <r>
    <x v="0"/>
    <n v="0"/>
    <n v="0"/>
    <n v="0"/>
    <n v="1"/>
    <n v="1"/>
    <n v="0"/>
    <n v="1"/>
    <n v="1"/>
    <n v="0"/>
    <n v="0"/>
    <n v="1"/>
    <n v="1"/>
    <n v="3"/>
    <n v="3"/>
    <n v="6"/>
    <n v="1661"/>
    <s v="ES_R3"/>
    <n v="91"/>
    <n v="4"/>
  </r>
  <r>
    <x v="0"/>
    <n v="0"/>
    <n v="1"/>
    <n v="1"/>
    <n v="0"/>
    <n v="0"/>
    <n v="1"/>
    <n v="0"/>
    <n v="0"/>
    <n v="1"/>
    <n v="2"/>
    <n v="0"/>
    <n v="0"/>
    <n v="2"/>
    <n v="4"/>
    <n v="6"/>
    <n v="1662"/>
    <s v="ES_R3"/>
    <n v="92"/>
    <n v="3"/>
  </r>
  <r>
    <x v="0"/>
    <n v="1"/>
    <n v="0"/>
    <n v="0"/>
    <n v="1"/>
    <n v="0"/>
    <n v="0"/>
    <n v="0"/>
    <n v="0"/>
    <n v="1"/>
    <n v="1"/>
    <n v="0"/>
    <n v="0"/>
    <n v="2"/>
    <n v="2"/>
    <n v="4"/>
    <n v="1663"/>
    <s v="ES_R3"/>
    <n v="92"/>
    <n v="2"/>
  </r>
  <r>
    <x v="0"/>
    <n v="0"/>
    <n v="1"/>
    <n v="0"/>
    <n v="0"/>
    <n v="0"/>
    <n v="0"/>
    <n v="0"/>
    <n v="0"/>
    <n v="1"/>
    <n v="1"/>
    <n v="0"/>
    <n v="0"/>
    <n v="1"/>
    <n v="2"/>
    <n v="3"/>
    <n v="1664"/>
    <s v="ES_R3"/>
    <n v="92"/>
    <n v="1"/>
  </r>
  <r>
    <x v="0"/>
    <n v="1"/>
    <n v="1"/>
    <n v="0"/>
    <n v="0"/>
    <n v="0"/>
    <n v="0"/>
    <n v="0"/>
    <n v="0"/>
    <n v="1"/>
    <n v="1"/>
    <n v="0"/>
    <n v="0"/>
    <n v="2"/>
    <n v="2"/>
    <n v="4"/>
    <n v="1665"/>
    <s v="ES_R3"/>
    <n v="92"/>
    <n v="2"/>
  </r>
  <r>
    <x v="0"/>
    <n v="0"/>
    <n v="0"/>
    <n v="0"/>
    <n v="0"/>
    <n v="0"/>
    <n v="0"/>
    <n v="0"/>
    <n v="0"/>
    <n v="1"/>
    <n v="1"/>
    <n v="0"/>
    <n v="0"/>
    <n v="1"/>
    <n v="1"/>
    <n v="2"/>
    <n v="1666"/>
    <s v="ES_R3"/>
    <n v="92"/>
    <n v="0"/>
  </r>
  <r>
    <x v="0"/>
    <n v="1"/>
    <n v="1"/>
    <n v="0"/>
    <n v="0"/>
    <n v="0"/>
    <n v="0"/>
    <n v="0"/>
    <n v="0"/>
    <n v="1"/>
    <n v="1"/>
    <n v="0"/>
    <n v="0"/>
    <n v="2"/>
    <n v="2"/>
    <n v="4"/>
    <n v="1667"/>
    <s v="ES_R3"/>
    <n v="92"/>
    <n v="2"/>
  </r>
  <r>
    <x v="0"/>
    <n v="0"/>
    <n v="0"/>
    <n v="1"/>
    <n v="0"/>
    <n v="1"/>
    <n v="0"/>
    <n v="0"/>
    <n v="0"/>
    <n v="1"/>
    <n v="1"/>
    <n v="1"/>
    <n v="0"/>
    <n v="4"/>
    <n v="1"/>
    <n v="5"/>
    <n v="1668"/>
    <s v="ES_R3"/>
    <n v="92"/>
    <n v="2"/>
  </r>
  <r>
    <x v="0"/>
    <n v="0"/>
    <n v="0"/>
    <n v="0"/>
    <n v="0"/>
    <n v="0"/>
    <n v="0"/>
    <n v="0"/>
    <n v="0"/>
    <n v="1"/>
    <n v="1"/>
    <n v="0"/>
    <n v="0"/>
    <n v="1"/>
    <n v="1"/>
    <n v="2"/>
    <n v="1669"/>
    <s v="ES_R3"/>
    <n v="92"/>
    <n v="0"/>
  </r>
  <r>
    <x v="0"/>
    <n v="0"/>
    <n v="1"/>
    <n v="0"/>
    <n v="1"/>
    <n v="1"/>
    <n v="2"/>
    <n v="3"/>
    <n v="2"/>
    <n v="1"/>
    <n v="3"/>
    <n v="1"/>
    <n v="0"/>
    <n v="6"/>
    <n v="9"/>
    <n v="15"/>
    <n v="1670"/>
    <s v="ES_R3"/>
    <n v="92"/>
    <n v="10"/>
  </r>
  <r>
    <x v="0"/>
    <n v="0"/>
    <n v="1"/>
    <n v="1"/>
    <n v="0"/>
    <n v="2"/>
    <n v="1"/>
    <n v="0"/>
    <n v="0"/>
    <n v="1"/>
    <n v="1"/>
    <n v="0"/>
    <n v="0"/>
    <n v="4"/>
    <n v="3"/>
    <n v="7"/>
    <n v="1671"/>
    <s v="ES_R3"/>
    <n v="92"/>
    <n v="5"/>
  </r>
  <r>
    <x v="0"/>
    <n v="0"/>
    <n v="1"/>
    <n v="0"/>
    <n v="0"/>
    <n v="0"/>
    <n v="2"/>
    <n v="1"/>
    <n v="0"/>
    <n v="1"/>
    <n v="1"/>
    <n v="0"/>
    <n v="0"/>
    <n v="2"/>
    <n v="4"/>
    <n v="6"/>
    <n v="1672"/>
    <s v="ES_R3"/>
    <n v="93"/>
    <n v="4"/>
  </r>
  <r>
    <x v="0"/>
    <n v="1"/>
    <n v="0"/>
    <n v="0"/>
    <n v="0"/>
    <n v="0"/>
    <n v="1"/>
    <n v="0"/>
    <n v="0"/>
    <n v="1"/>
    <n v="1"/>
    <n v="0"/>
    <n v="0"/>
    <n v="2"/>
    <n v="2"/>
    <n v="4"/>
    <n v="1673"/>
    <s v="ES_R3"/>
    <n v="93"/>
    <n v="2"/>
  </r>
  <r>
    <x v="0"/>
    <n v="0"/>
    <n v="0"/>
    <n v="0"/>
    <n v="0"/>
    <n v="1"/>
    <n v="0"/>
    <n v="0"/>
    <n v="2"/>
    <n v="1"/>
    <n v="2"/>
    <n v="1"/>
    <n v="0"/>
    <n v="3"/>
    <n v="4"/>
    <n v="7"/>
    <n v="1674"/>
    <s v="ES_R3"/>
    <n v="93"/>
    <n v="3"/>
  </r>
  <r>
    <x v="0"/>
    <n v="0"/>
    <n v="0"/>
    <n v="0"/>
    <n v="1"/>
    <n v="0"/>
    <n v="0"/>
    <n v="0"/>
    <n v="1"/>
    <n v="1"/>
    <n v="1"/>
    <n v="0"/>
    <n v="0"/>
    <n v="1"/>
    <n v="3"/>
    <n v="4"/>
    <n v="1675"/>
    <s v="ES_R3"/>
    <n v="93"/>
    <n v="2"/>
  </r>
  <r>
    <x v="0"/>
    <n v="0"/>
    <n v="0"/>
    <n v="0"/>
    <n v="0"/>
    <n v="0"/>
    <n v="0"/>
    <n v="0"/>
    <n v="3"/>
    <n v="0"/>
    <n v="1"/>
    <n v="0"/>
    <n v="0"/>
    <n v="0"/>
    <n v="4"/>
    <n v="4"/>
    <n v="1676"/>
    <s v="ES_R3"/>
    <n v="93"/>
    <n v="3"/>
  </r>
  <r>
    <x v="0"/>
    <n v="1"/>
    <n v="0"/>
    <n v="0"/>
    <n v="2"/>
    <n v="0"/>
    <n v="0"/>
    <n v="1"/>
    <n v="1"/>
    <n v="1"/>
    <n v="2"/>
    <n v="0"/>
    <n v="0"/>
    <n v="3"/>
    <n v="5"/>
    <n v="8"/>
    <n v="1677"/>
    <s v="ES_R3"/>
    <n v="93"/>
    <n v="5"/>
  </r>
  <r>
    <x v="0"/>
    <n v="0"/>
    <n v="2"/>
    <n v="0"/>
    <n v="0"/>
    <n v="1"/>
    <n v="0"/>
    <n v="0"/>
    <n v="0"/>
    <n v="1"/>
    <n v="1"/>
    <n v="0"/>
    <n v="1"/>
    <n v="2"/>
    <n v="4"/>
    <n v="6"/>
    <n v="1678"/>
    <s v="ES_R3"/>
    <n v="93"/>
    <n v="3"/>
  </r>
  <r>
    <x v="0"/>
    <n v="1"/>
    <n v="0"/>
    <n v="0"/>
    <n v="1"/>
    <n v="0"/>
    <n v="0"/>
    <n v="0"/>
    <n v="1"/>
    <n v="1"/>
    <n v="0"/>
    <n v="0"/>
    <n v="0"/>
    <n v="2"/>
    <n v="2"/>
    <n v="4"/>
    <n v="1679"/>
    <s v="ES_R3"/>
    <n v="93"/>
    <n v="3"/>
  </r>
  <r>
    <x v="0"/>
    <n v="0"/>
    <n v="0"/>
    <n v="1"/>
    <n v="1"/>
    <n v="0"/>
    <n v="0"/>
    <n v="0"/>
    <n v="0"/>
    <n v="1"/>
    <n v="1"/>
    <n v="0"/>
    <n v="0"/>
    <n v="2"/>
    <n v="2"/>
    <n v="4"/>
    <n v="1680"/>
    <s v="ES_R3"/>
    <n v="93"/>
    <n v="2"/>
  </r>
  <r>
    <x v="0"/>
    <n v="0"/>
    <n v="0"/>
    <n v="0"/>
    <n v="0"/>
    <n v="0"/>
    <n v="0"/>
    <n v="0"/>
    <n v="1"/>
    <n v="1"/>
    <n v="3"/>
    <n v="1"/>
    <n v="1"/>
    <n v="2"/>
    <n v="5"/>
    <n v="7"/>
    <n v="1681"/>
    <s v="ES_R3"/>
    <n v="93"/>
    <n v="1"/>
  </r>
  <r>
    <x v="0"/>
    <n v="0"/>
    <n v="0"/>
    <n v="0"/>
    <n v="1"/>
    <n v="0"/>
    <n v="1"/>
    <n v="0"/>
    <n v="1"/>
    <n v="0"/>
    <n v="0"/>
    <n v="0"/>
    <n v="1"/>
    <n v="0"/>
    <n v="4"/>
    <n v="4"/>
    <n v="1682"/>
    <s v="ES_R3"/>
    <n v="93"/>
    <n v="3"/>
  </r>
  <r>
    <x v="0"/>
    <n v="0"/>
    <n v="0"/>
    <n v="0"/>
    <n v="0"/>
    <n v="2"/>
    <n v="0"/>
    <n v="1"/>
    <n v="0"/>
    <n v="0"/>
    <n v="1"/>
    <n v="1"/>
    <n v="0"/>
    <n v="4"/>
    <n v="1"/>
    <n v="5"/>
    <n v="1683"/>
    <s v="ES_R3"/>
    <n v="93"/>
    <n v="3"/>
  </r>
  <r>
    <x v="0"/>
    <n v="0"/>
    <n v="0"/>
    <n v="1"/>
    <n v="0"/>
    <n v="0"/>
    <n v="1"/>
    <n v="0"/>
    <n v="0"/>
    <n v="1"/>
    <n v="1"/>
    <n v="0"/>
    <n v="0"/>
    <n v="2"/>
    <n v="2"/>
    <n v="4"/>
    <n v="1684"/>
    <s v="ES_R3"/>
    <n v="93"/>
    <n v="2"/>
  </r>
  <r>
    <x v="0"/>
    <n v="0"/>
    <n v="0"/>
    <n v="0"/>
    <n v="0"/>
    <n v="0"/>
    <n v="3"/>
    <n v="0"/>
    <n v="0"/>
    <n v="1"/>
    <n v="1"/>
    <n v="0"/>
    <n v="0"/>
    <n v="1"/>
    <n v="4"/>
    <n v="5"/>
    <n v="1685"/>
    <s v="ES_R3"/>
    <n v="93"/>
    <n v="3"/>
  </r>
  <r>
    <x v="0"/>
    <n v="0"/>
    <n v="0"/>
    <n v="1"/>
    <n v="0"/>
    <n v="0"/>
    <n v="2"/>
    <n v="0"/>
    <n v="0"/>
    <n v="1"/>
    <n v="1"/>
    <n v="0"/>
    <n v="0"/>
    <n v="2"/>
    <n v="3"/>
    <n v="5"/>
    <n v="1686"/>
    <s v="ES_R3"/>
    <n v="93"/>
    <n v="3"/>
  </r>
  <r>
    <x v="0"/>
    <n v="0"/>
    <n v="0"/>
    <n v="0"/>
    <n v="0"/>
    <n v="2"/>
    <n v="0"/>
    <n v="1"/>
    <n v="3"/>
    <n v="1"/>
    <n v="2"/>
    <n v="1"/>
    <n v="1"/>
    <n v="5"/>
    <n v="6"/>
    <n v="11"/>
    <n v="1687"/>
    <s v="ES_R3"/>
    <n v="93"/>
    <n v="6"/>
  </r>
  <r>
    <x v="0"/>
    <n v="0"/>
    <n v="0"/>
    <n v="0"/>
    <n v="1"/>
    <n v="0"/>
    <n v="0"/>
    <n v="1"/>
    <n v="0"/>
    <n v="0"/>
    <n v="1"/>
    <n v="0"/>
    <n v="0"/>
    <n v="1"/>
    <n v="2"/>
    <n v="3"/>
    <n v="1688"/>
    <s v="ES_R3"/>
    <n v="93"/>
    <n v="2"/>
  </r>
  <r>
    <x v="0"/>
    <n v="0"/>
    <n v="0"/>
    <n v="0"/>
    <n v="0"/>
    <n v="0"/>
    <n v="0"/>
    <n v="1"/>
    <n v="0"/>
    <n v="0"/>
    <n v="1"/>
    <n v="1"/>
    <n v="0"/>
    <n v="2"/>
    <n v="1"/>
    <n v="3"/>
    <n v="1689"/>
    <s v="ES_R3"/>
    <n v="93"/>
    <n v="1"/>
  </r>
  <r>
    <x v="0"/>
    <n v="1"/>
    <n v="0"/>
    <n v="0"/>
    <n v="2"/>
    <n v="0"/>
    <n v="0"/>
    <n v="0"/>
    <n v="0"/>
    <n v="1"/>
    <n v="1"/>
    <n v="0"/>
    <n v="0"/>
    <n v="2"/>
    <n v="3"/>
    <n v="5"/>
    <n v="1690"/>
    <s v="ES_R3"/>
    <n v="93"/>
    <n v="3"/>
  </r>
  <r>
    <x v="0"/>
    <n v="0"/>
    <n v="0"/>
    <n v="1"/>
    <n v="0"/>
    <n v="0"/>
    <n v="1"/>
    <n v="1"/>
    <n v="0"/>
    <n v="1"/>
    <n v="1"/>
    <n v="0"/>
    <n v="0"/>
    <n v="3"/>
    <n v="2"/>
    <n v="5"/>
    <n v="1691"/>
    <s v="ES_R3"/>
    <n v="93"/>
    <n v="3"/>
  </r>
  <r>
    <x v="0"/>
    <n v="0"/>
    <n v="0"/>
    <n v="0"/>
    <n v="0"/>
    <n v="1"/>
    <n v="0"/>
    <n v="0"/>
    <n v="1"/>
    <n v="4"/>
    <n v="1"/>
    <n v="0"/>
    <n v="0"/>
    <n v="5"/>
    <n v="2"/>
    <n v="7"/>
    <n v="1692"/>
    <s v="ES_R3"/>
    <n v="94"/>
    <n v="2"/>
  </r>
  <r>
    <x v="0"/>
    <n v="2"/>
    <n v="0"/>
    <n v="0"/>
    <n v="1"/>
    <n v="2"/>
    <n v="1"/>
    <n v="0"/>
    <n v="0"/>
    <n v="0"/>
    <n v="1"/>
    <n v="1"/>
    <n v="0"/>
    <n v="5"/>
    <n v="3"/>
    <n v="8"/>
    <n v="1693"/>
    <s v="ES_R3"/>
    <n v="94"/>
    <n v="6"/>
  </r>
  <r>
    <x v="0"/>
    <n v="2"/>
    <n v="0"/>
    <n v="0"/>
    <n v="1"/>
    <n v="0"/>
    <n v="0"/>
    <n v="0"/>
    <n v="0"/>
    <n v="1"/>
    <n v="1"/>
    <n v="0"/>
    <n v="0"/>
    <n v="3"/>
    <n v="2"/>
    <n v="5"/>
    <n v="1694"/>
    <s v="ES_R3"/>
    <n v="94"/>
    <n v="3"/>
  </r>
  <r>
    <x v="0"/>
    <n v="0"/>
    <n v="0"/>
    <n v="0"/>
    <n v="0"/>
    <n v="1"/>
    <n v="1"/>
    <n v="0"/>
    <n v="0"/>
    <n v="1"/>
    <n v="0"/>
    <n v="0"/>
    <n v="1"/>
    <n v="2"/>
    <n v="2"/>
    <n v="4"/>
    <n v="1695"/>
    <s v="ES_R3"/>
    <n v="94"/>
    <n v="2"/>
  </r>
  <r>
    <x v="0"/>
    <n v="0"/>
    <n v="3"/>
    <n v="1"/>
    <n v="0"/>
    <n v="1"/>
    <n v="0"/>
    <n v="0"/>
    <n v="0"/>
    <n v="2"/>
    <n v="1"/>
    <n v="0"/>
    <n v="0"/>
    <n v="4"/>
    <n v="4"/>
    <n v="8"/>
    <n v="1696"/>
    <s v="ES_R3"/>
    <n v="94"/>
    <n v="5"/>
  </r>
  <r>
    <x v="0"/>
    <n v="0"/>
    <n v="0"/>
    <n v="0"/>
    <n v="0"/>
    <n v="0"/>
    <n v="2"/>
    <n v="0"/>
    <n v="2"/>
    <n v="0"/>
    <n v="3"/>
    <n v="1"/>
    <n v="0"/>
    <n v="1"/>
    <n v="7"/>
    <n v="8"/>
    <n v="1697"/>
    <s v="ES_R3"/>
    <n v="94"/>
    <n v="4"/>
  </r>
  <r>
    <x v="0"/>
    <n v="0"/>
    <n v="0"/>
    <n v="1"/>
    <n v="0"/>
    <n v="1"/>
    <n v="1"/>
    <n v="0"/>
    <n v="0"/>
    <n v="1"/>
    <n v="1"/>
    <n v="0"/>
    <n v="0"/>
    <n v="3"/>
    <n v="2"/>
    <n v="5"/>
    <n v="1698"/>
    <s v="ES_R3"/>
    <n v="94"/>
    <n v="3"/>
  </r>
  <r>
    <x v="0"/>
    <n v="0"/>
    <n v="0"/>
    <n v="0"/>
    <n v="1"/>
    <n v="1"/>
    <n v="2"/>
    <n v="1"/>
    <n v="2"/>
    <n v="1"/>
    <n v="1"/>
    <n v="0"/>
    <n v="0"/>
    <n v="3"/>
    <n v="6"/>
    <n v="9"/>
    <n v="1699"/>
    <s v="ES_R3"/>
    <n v="94"/>
    <n v="7"/>
  </r>
  <r>
    <x v="0"/>
    <n v="0"/>
    <n v="0"/>
    <n v="0"/>
    <n v="0"/>
    <n v="1"/>
    <n v="1"/>
    <n v="0"/>
    <n v="0"/>
    <n v="1"/>
    <n v="1"/>
    <n v="0"/>
    <n v="0"/>
    <n v="2"/>
    <n v="2"/>
    <n v="4"/>
    <n v="1700"/>
    <s v="ES_R3"/>
    <n v="94"/>
    <n v="2"/>
  </r>
  <r>
    <x v="0"/>
    <n v="0"/>
    <n v="0"/>
    <n v="0"/>
    <n v="0"/>
    <n v="1"/>
    <n v="0"/>
    <n v="0"/>
    <n v="0"/>
    <n v="0"/>
    <n v="0"/>
    <n v="0"/>
    <n v="1"/>
    <n v="1"/>
    <n v="1"/>
    <n v="2"/>
    <n v="1701"/>
    <s v="ES_R3"/>
    <n v="94"/>
    <n v="1"/>
  </r>
  <r>
    <x v="0"/>
    <n v="1"/>
    <n v="0"/>
    <n v="1"/>
    <n v="1"/>
    <n v="1"/>
    <n v="0"/>
    <n v="0"/>
    <n v="0"/>
    <n v="1"/>
    <n v="1"/>
    <n v="0"/>
    <n v="0"/>
    <n v="4"/>
    <n v="2"/>
    <n v="6"/>
    <n v="1702"/>
    <s v="ES_R3"/>
    <n v="94"/>
    <n v="4"/>
  </r>
  <r>
    <x v="0"/>
    <n v="0"/>
    <n v="1"/>
    <n v="2"/>
    <n v="0"/>
    <n v="0"/>
    <n v="0"/>
    <n v="0"/>
    <n v="0"/>
    <n v="0"/>
    <n v="1"/>
    <n v="1"/>
    <n v="0"/>
    <n v="3"/>
    <n v="2"/>
    <n v="5"/>
    <n v="1703"/>
    <s v="ES_R3"/>
    <n v="94"/>
    <n v="3"/>
  </r>
  <r>
    <x v="0"/>
    <n v="0"/>
    <n v="1"/>
    <n v="0"/>
    <n v="2"/>
    <n v="1"/>
    <n v="0"/>
    <n v="0"/>
    <n v="1"/>
    <n v="1"/>
    <n v="1"/>
    <n v="0"/>
    <n v="0"/>
    <n v="2"/>
    <n v="5"/>
    <n v="7"/>
    <n v="1704"/>
    <s v="ES_R3"/>
    <n v="94"/>
    <n v="5"/>
  </r>
  <r>
    <x v="0"/>
    <n v="0"/>
    <n v="0"/>
    <n v="0"/>
    <n v="2"/>
    <n v="1"/>
    <n v="0"/>
    <n v="2"/>
    <n v="0"/>
    <n v="1"/>
    <n v="1"/>
    <n v="0"/>
    <n v="0"/>
    <n v="4"/>
    <n v="3"/>
    <n v="7"/>
    <n v="1705"/>
    <s v="ES_R3"/>
    <n v="94"/>
    <n v="5"/>
  </r>
  <r>
    <x v="0"/>
    <n v="0"/>
    <n v="1"/>
    <n v="0"/>
    <n v="1"/>
    <n v="1"/>
    <n v="1"/>
    <n v="0"/>
    <n v="1"/>
    <n v="0"/>
    <n v="0"/>
    <n v="1"/>
    <n v="1"/>
    <n v="2"/>
    <n v="5"/>
    <n v="7"/>
    <n v="1706"/>
    <s v="ES_R3"/>
    <n v="94"/>
    <n v="5"/>
  </r>
  <r>
    <x v="0"/>
    <n v="0"/>
    <n v="1"/>
    <n v="0"/>
    <n v="1"/>
    <n v="1"/>
    <n v="2"/>
    <n v="0"/>
    <n v="1"/>
    <n v="1"/>
    <n v="1"/>
    <n v="0"/>
    <n v="0"/>
    <n v="2"/>
    <n v="6"/>
    <n v="8"/>
    <n v="1707"/>
    <s v="ES_R3"/>
    <n v="94"/>
    <n v="6"/>
  </r>
  <r>
    <x v="0"/>
    <n v="1"/>
    <n v="0"/>
    <n v="0"/>
    <n v="2"/>
    <n v="0"/>
    <n v="0"/>
    <n v="0"/>
    <n v="0"/>
    <n v="1"/>
    <n v="1"/>
    <n v="0"/>
    <n v="0"/>
    <n v="2"/>
    <n v="3"/>
    <n v="5"/>
    <n v="1708"/>
    <s v="ES_R3"/>
    <n v="94"/>
    <n v="3"/>
  </r>
  <r>
    <x v="0"/>
    <n v="0"/>
    <n v="1"/>
    <n v="1"/>
    <n v="1"/>
    <n v="0"/>
    <n v="0"/>
    <n v="1"/>
    <n v="1"/>
    <n v="1"/>
    <n v="1"/>
    <n v="0"/>
    <n v="0"/>
    <n v="3"/>
    <n v="4"/>
    <n v="7"/>
    <n v="1709"/>
    <s v="ES_R3"/>
    <n v="94"/>
    <n v="5"/>
  </r>
  <r>
    <x v="0"/>
    <n v="0"/>
    <n v="0"/>
    <n v="0"/>
    <n v="1"/>
    <n v="0"/>
    <n v="0"/>
    <n v="1"/>
    <n v="1"/>
    <n v="1"/>
    <n v="1"/>
    <n v="0"/>
    <n v="0"/>
    <n v="2"/>
    <n v="3"/>
    <n v="5"/>
    <n v="1710"/>
    <s v="ES_R3"/>
    <n v="94"/>
    <n v="3"/>
  </r>
  <r>
    <x v="0"/>
    <n v="0"/>
    <n v="0"/>
    <n v="0"/>
    <n v="1"/>
    <n v="0"/>
    <n v="2"/>
    <n v="0"/>
    <n v="0"/>
    <n v="1"/>
    <n v="1"/>
    <n v="0"/>
    <n v="0"/>
    <n v="1"/>
    <n v="4"/>
    <n v="5"/>
    <n v="1711"/>
    <s v="ES_R3"/>
    <n v="94"/>
    <n v="3"/>
  </r>
  <r>
    <x v="0"/>
    <n v="1"/>
    <n v="0"/>
    <n v="1"/>
    <n v="0"/>
    <n v="1"/>
    <n v="0"/>
    <n v="1"/>
    <n v="0"/>
    <n v="1"/>
    <n v="1"/>
    <n v="0"/>
    <n v="0"/>
    <n v="5"/>
    <n v="1"/>
    <n v="6"/>
    <n v="1712"/>
    <s v="ES_R3"/>
    <n v="95"/>
    <n v="4"/>
  </r>
  <r>
    <x v="0"/>
    <n v="0"/>
    <n v="1"/>
    <n v="1"/>
    <n v="0"/>
    <n v="0"/>
    <n v="0"/>
    <n v="0"/>
    <n v="0"/>
    <n v="1"/>
    <n v="1"/>
    <n v="0"/>
    <n v="0"/>
    <n v="2"/>
    <n v="2"/>
    <n v="4"/>
    <n v="1713"/>
    <s v="ES_R3"/>
    <n v="95"/>
    <n v="2"/>
  </r>
  <r>
    <x v="0"/>
    <n v="0"/>
    <n v="0"/>
    <n v="2"/>
    <n v="0"/>
    <n v="0"/>
    <n v="0"/>
    <n v="0"/>
    <n v="0"/>
    <n v="1"/>
    <n v="1"/>
    <n v="0"/>
    <n v="0"/>
    <n v="3"/>
    <n v="1"/>
    <n v="4"/>
    <n v="1714"/>
    <s v="ES_R3"/>
    <n v="95"/>
    <n v="2"/>
  </r>
  <r>
    <x v="0"/>
    <n v="1"/>
    <n v="0"/>
    <n v="2"/>
    <n v="0"/>
    <n v="1"/>
    <n v="0"/>
    <n v="1"/>
    <n v="1"/>
    <n v="2"/>
    <n v="1"/>
    <n v="0"/>
    <n v="0"/>
    <n v="7"/>
    <n v="2"/>
    <n v="9"/>
    <n v="1715"/>
    <s v="ES_R3"/>
    <n v="95"/>
    <n v="6"/>
  </r>
  <r>
    <x v="0"/>
    <n v="0"/>
    <n v="0"/>
    <n v="0"/>
    <n v="0"/>
    <n v="0"/>
    <n v="0"/>
    <n v="0"/>
    <n v="0"/>
    <n v="2"/>
    <n v="0"/>
    <n v="1"/>
    <n v="1"/>
    <n v="3"/>
    <n v="1"/>
    <n v="4"/>
    <n v="1716"/>
    <s v="ES_R3"/>
    <n v="95"/>
    <n v="0"/>
  </r>
  <r>
    <x v="0"/>
    <n v="0"/>
    <n v="0"/>
    <n v="0"/>
    <n v="0"/>
    <n v="0"/>
    <n v="0"/>
    <n v="0"/>
    <n v="0"/>
    <n v="2"/>
    <n v="1"/>
    <n v="0"/>
    <n v="0"/>
    <n v="2"/>
    <n v="1"/>
    <n v="3"/>
    <n v="1717"/>
    <s v="ES_R3"/>
    <n v="95"/>
    <n v="0"/>
  </r>
  <r>
    <x v="0"/>
    <n v="0"/>
    <n v="0"/>
    <n v="1"/>
    <n v="1"/>
    <n v="3"/>
    <n v="0"/>
    <n v="1"/>
    <n v="0"/>
    <n v="1"/>
    <n v="1"/>
    <n v="0"/>
    <n v="0"/>
    <n v="6"/>
    <n v="2"/>
    <n v="8"/>
    <n v="1718"/>
    <s v="ES_R3"/>
    <n v="95"/>
    <n v="6"/>
  </r>
  <r>
    <x v="0"/>
    <n v="0"/>
    <n v="0"/>
    <n v="0"/>
    <n v="1"/>
    <n v="1"/>
    <n v="0"/>
    <n v="0"/>
    <n v="0"/>
    <n v="1"/>
    <n v="1"/>
    <n v="0"/>
    <n v="0"/>
    <n v="2"/>
    <n v="2"/>
    <n v="4"/>
    <n v="1719"/>
    <s v="ES_R3"/>
    <n v="95"/>
    <n v="2"/>
  </r>
  <r>
    <x v="0"/>
    <n v="0"/>
    <n v="0"/>
    <n v="0"/>
    <n v="0"/>
    <n v="0"/>
    <n v="0"/>
    <n v="0"/>
    <n v="0"/>
    <n v="1"/>
    <n v="1"/>
    <n v="0"/>
    <n v="0"/>
    <n v="1"/>
    <n v="1"/>
    <n v="2"/>
    <n v="1720"/>
    <s v="ES_R3"/>
    <n v="95"/>
    <n v="0"/>
  </r>
  <r>
    <x v="0"/>
    <n v="0"/>
    <n v="1"/>
    <n v="0"/>
    <n v="0"/>
    <n v="0"/>
    <n v="1"/>
    <n v="0"/>
    <n v="0"/>
    <n v="1"/>
    <n v="1"/>
    <n v="0"/>
    <n v="0"/>
    <n v="1"/>
    <n v="3"/>
    <n v="4"/>
    <n v="1721"/>
    <s v="ES_R3"/>
    <n v="95"/>
    <n v="2"/>
  </r>
  <r>
    <x v="0"/>
    <n v="0"/>
    <n v="0"/>
    <n v="0"/>
    <n v="0"/>
    <n v="0"/>
    <n v="1"/>
    <n v="0"/>
    <n v="0"/>
    <n v="0"/>
    <n v="1"/>
    <n v="1"/>
    <n v="0"/>
    <n v="1"/>
    <n v="2"/>
    <n v="3"/>
    <n v="1722"/>
    <s v="ES_R3"/>
    <n v="95"/>
    <n v="1"/>
  </r>
  <r>
    <x v="0"/>
    <n v="1"/>
    <n v="1"/>
    <n v="1"/>
    <n v="0"/>
    <n v="1"/>
    <n v="2"/>
    <n v="0"/>
    <n v="0"/>
    <n v="1"/>
    <n v="1"/>
    <n v="0"/>
    <n v="0"/>
    <n v="4"/>
    <n v="4"/>
    <n v="8"/>
    <n v="1723"/>
    <s v="ES_R3"/>
    <n v="95"/>
    <n v="6"/>
  </r>
  <r>
    <x v="0"/>
    <n v="0"/>
    <n v="1"/>
    <n v="0"/>
    <n v="0"/>
    <n v="1"/>
    <n v="2"/>
    <n v="0"/>
    <n v="1"/>
    <n v="1"/>
    <n v="1"/>
    <n v="0"/>
    <n v="0"/>
    <n v="2"/>
    <n v="5"/>
    <n v="7"/>
    <n v="1724"/>
    <s v="ES_R3"/>
    <n v="95"/>
    <n v="5"/>
  </r>
  <r>
    <x v="0"/>
    <n v="1"/>
    <n v="0"/>
    <n v="1"/>
    <n v="2"/>
    <n v="0"/>
    <n v="0"/>
    <n v="0"/>
    <n v="0"/>
    <n v="1"/>
    <n v="1"/>
    <n v="0"/>
    <n v="0"/>
    <n v="3"/>
    <n v="3"/>
    <n v="6"/>
    <n v="1725"/>
    <s v="ES_R3"/>
    <n v="95"/>
    <n v="4"/>
  </r>
  <r>
    <x v="0"/>
    <n v="1"/>
    <n v="0"/>
    <n v="1"/>
    <n v="2"/>
    <n v="0"/>
    <n v="0"/>
    <n v="0"/>
    <n v="0"/>
    <n v="1"/>
    <n v="1"/>
    <n v="0"/>
    <n v="0"/>
    <n v="3"/>
    <n v="3"/>
    <n v="6"/>
    <n v="1726"/>
    <s v="ES_R3"/>
    <n v="95"/>
    <n v="4"/>
  </r>
  <r>
    <x v="0"/>
    <n v="0"/>
    <n v="0"/>
    <n v="1"/>
    <n v="1"/>
    <n v="1"/>
    <n v="2"/>
    <n v="1"/>
    <n v="0"/>
    <n v="0"/>
    <n v="1"/>
    <n v="1"/>
    <n v="0"/>
    <n v="4"/>
    <n v="4"/>
    <n v="8"/>
    <n v="1727"/>
    <s v="ES_R3"/>
    <n v="95"/>
    <n v="6"/>
  </r>
  <r>
    <x v="0"/>
    <n v="0"/>
    <n v="1"/>
    <n v="0"/>
    <n v="1"/>
    <n v="1"/>
    <n v="2"/>
    <n v="0"/>
    <n v="1"/>
    <n v="2"/>
    <n v="1"/>
    <n v="0"/>
    <n v="0"/>
    <n v="3"/>
    <n v="6"/>
    <n v="9"/>
    <n v="1728"/>
    <s v="ES_R3"/>
    <n v="95"/>
    <n v="6"/>
  </r>
  <r>
    <x v="0"/>
    <n v="0"/>
    <n v="1"/>
    <n v="0"/>
    <n v="1"/>
    <n v="1"/>
    <n v="2"/>
    <n v="0"/>
    <n v="1"/>
    <n v="2"/>
    <n v="1"/>
    <n v="0"/>
    <n v="0"/>
    <n v="3"/>
    <n v="6"/>
    <n v="9"/>
    <n v="1729"/>
    <s v="ES_R3"/>
    <n v="95"/>
    <n v="6"/>
  </r>
  <r>
    <x v="0"/>
    <n v="1"/>
    <n v="0"/>
    <n v="0"/>
    <n v="1"/>
    <n v="1"/>
    <n v="0"/>
    <n v="0"/>
    <n v="0"/>
    <n v="1"/>
    <n v="1"/>
    <n v="0"/>
    <n v="0"/>
    <n v="3"/>
    <n v="2"/>
    <n v="5"/>
    <n v="1730"/>
    <s v="ES_R3"/>
    <n v="95"/>
    <n v="3"/>
  </r>
  <r>
    <x v="0"/>
    <n v="0"/>
    <n v="0"/>
    <n v="0"/>
    <n v="1"/>
    <n v="0"/>
    <n v="1"/>
    <n v="1"/>
    <n v="1"/>
    <n v="2"/>
    <n v="2"/>
    <n v="0"/>
    <n v="0"/>
    <n v="3"/>
    <n v="5"/>
    <n v="8"/>
    <n v="1731"/>
    <s v="ES_R3"/>
    <n v="95"/>
    <n v="4"/>
  </r>
  <r>
    <x v="0"/>
    <n v="0"/>
    <n v="1"/>
    <n v="2"/>
    <n v="0"/>
    <n v="0"/>
    <n v="4"/>
    <n v="1"/>
    <n v="1"/>
    <n v="1"/>
    <n v="1"/>
    <n v="0"/>
    <n v="0"/>
    <n v="4"/>
    <n v="7"/>
    <n v="11"/>
    <n v="1732"/>
    <s v="ES_R3"/>
    <n v="96"/>
    <n v="9"/>
  </r>
  <r>
    <x v="0"/>
    <n v="1"/>
    <n v="0"/>
    <n v="0"/>
    <n v="0"/>
    <n v="2"/>
    <n v="2"/>
    <n v="1"/>
    <n v="1"/>
    <n v="1"/>
    <n v="1"/>
    <n v="0"/>
    <n v="0"/>
    <n v="5"/>
    <n v="4"/>
    <n v="9"/>
    <n v="1733"/>
    <s v="ES_R3"/>
    <n v="96"/>
    <n v="7"/>
  </r>
  <r>
    <x v="0"/>
    <n v="0"/>
    <n v="1"/>
    <n v="0"/>
    <n v="0"/>
    <n v="1"/>
    <n v="1"/>
    <n v="0"/>
    <n v="0"/>
    <n v="1"/>
    <n v="1"/>
    <n v="0"/>
    <n v="0"/>
    <n v="2"/>
    <n v="3"/>
    <n v="5"/>
    <n v="1734"/>
    <s v="ES_R3"/>
    <n v="96"/>
    <n v="3"/>
  </r>
  <r>
    <x v="0"/>
    <n v="0"/>
    <n v="0"/>
    <n v="0"/>
    <n v="1"/>
    <n v="1"/>
    <n v="1"/>
    <n v="1"/>
    <n v="0"/>
    <n v="1"/>
    <n v="1"/>
    <n v="0"/>
    <n v="0"/>
    <n v="3"/>
    <n v="3"/>
    <n v="6"/>
    <n v="1735"/>
    <s v="ES_R3"/>
    <n v="96"/>
    <n v="4"/>
  </r>
  <r>
    <x v="0"/>
    <n v="0"/>
    <n v="1"/>
    <n v="0"/>
    <n v="1"/>
    <n v="1"/>
    <n v="0"/>
    <n v="1"/>
    <n v="3"/>
    <n v="1"/>
    <n v="1"/>
    <n v="0"/>
    <n v="0"/>
    <n v="3"/>
    <n v="6"/>
    <n v="9"/>
    <n v="1736"/>
    <s v="ES_R3"/>
    <n v="96"/>
    <n v="7"/>
  </r>
  <r>
    <x v="0"/>
    <n v="0"/>
    <n v="0"/>
    <n v="1"/>
    <n v="0"/>
    <n v="2"/>
    <n v="3"/>
    <n v="0"/>
    <n v="1"/>
    <n v="1"/>
    <n v="1"/>
    <n v="0"/>
    <n v="0"/>
    <n v="4"/>
    <n v="5"/>
    <n v="9"/>
    <n v="1737"/>
    <s v="ES_R3"/>
    <n v="96"/>
    <n v="7"/>
  </r>
  <r>
    <x v="0"/>
    <n v="1"/>
    <n v="0"/>
    <n v="0"/>
    <n v="2"/>
    <n v="1"/>
    <n v="1"/>
    <n v="1"/>
    <n v="0"/>
    <n v="1"/>
    <n v="1"/>
    <n v="0"/>
    <n v="0"/>
    <n v="4"/>
    <n v="4"/>
    <n v="8"/>
    <n v="1738"/>
    <s v="ES_R3"/>
    <n v="96"/>
    <n v="6"/>
  </r>
  <r>
    <x v="0"/>
    <n v="0"/>
    <n v="1"/>
    <n v="1"/>
    <n v="0"/>
    <n v="1"/>
    <n v="0"/>
    <n v="0"/>
    <n v="0"/>
    <n v="1"/>
    <n v="1"/>
    <n v="0"/>
    <n v="0"/>
    <n v="3"/>
    <n v="2"/>
    <n v="5"/>
    <n v="1739"/>
    <s v="ES_R3"/>
    <n v="96"/>
    <n v="3"/>
  </r>
  <r>
    <x v="0"/>
    <n v="0"/>
    <n v="0"/>
    <n v="1"/>
    <n v="0"/>
    <n v="0"/>
    <n v="0"/>
    <n v="1"/>
    <n v="0"/>
    <n v="1"/>
    <n v="1"/>
    <n v="0"/>
    <n v="0"/>
    <n v="3"/>
    <n v="1"/>
    <n v="4"/>
    <n v="1740"/>
    <s v="ES_R3"/>
    <n v="96"/>
    <n v="2"/>
  </r>
  <r>
    <x v="0"/>
    <n v="0"/>
    <n v="0"/>
    <n v="0"/>
    <n v="0"/>
    <n v="1"/>
    <n v="0"/>
    <n v="2"/>
    <n v="0"/>
    <n v="3"/>
    <n v="1"/>
    <n v="1"/>
    <n v="0"/>
    <n v="7"/>
    <n v="1"/>
    <n v="8"/>
    <n v="1741"/>
    <s v="ES_R3"/>
    <n v="96"/>
    <n v="3"/>
  </r>
  <r>
    <x v="0"/>
    <n v="1"/>
    <n v="0"/>
    <n v="1"/>
    <n v="0"/>
    <n v="1"/>
    <n v="0"/>
    <n v="1"/>
    <n v="0"/>
    <n v="1"/>
    <n v="1"/>
    <n v="0"/>
    <n v="0"/>
    <n v="5"/>
    <n v="1"/>
    <n v="6"/>
    <n v="1742"/>
    <s v="ES_R3"/>
    <n v="96"/>
    <n v="4"/>
  </r>
  <r>
    <x v="0"/>
    <n v="0"/>
    <n v="1"/>
    <n v="1"/>
    <n v="0"/>
    <n v="0"/>
    <n v="0"/>
    <n v="0"/>
    <n v="0"/>
    <n v="1"/>
    <n v="1"/>
    <n v="0"/>
    <n v="0"/>
    <n v="2"/>
    <n v="2"/>
    <n v="4"/>
    <n v="1743"/>
    <s v="ES_R3"/>
    <n v="96"/>
    <n v="2"/>
  </r>
  <r>
    <x v="0"/>
    <n v="0"/>
    <n v="0"/>
    <n v="2"/>
    <n v="0"/>
    <n v="0"/>
    <n v="0"/>
    <n v="0"/>
    <n v="0"/>
    <n v="1"/>
    <n v="1"/>
    <n v="0"/>
    <n v="0"/>
    <n v="3"/>
    <n v="1"/>
    <n v="4"/>
    <n v="1744"/>
    <s v="ES_R3"/>
    <n v="96"/>
    <n v="2"/>
  </r>
  <r>
    <x v="0"/>
    <n v="1"/>
    <n v="0"/>
    <n v="2"/>
    <n v="0"/>
    <n v="1"/>
    <n v="0"/>
    <n v="1"/>
    <n v="1"/>
    <n v="2"/>
    <n v="1"/>
    <n v="0"/>
    <n v="0"/>
    <n v="7"/>
    <n v="2"/>
    <n v="9"/>
    <n v="1745"/>
    <s v="ES_R3"/>
    <n v="96"/>
    <n v="6"/>
  </r>
  <r>
    <x v="0"/>
    <n v="0"/>
    <n v="0"/>
    <n v="0"/>
    <n v="0"/>
    <n v="0"/>
    <n v="0"/>
    <n v="0"/>
    <n v="0"/>
    <n v="2"/>
    <n v="0"/>
    <n v="1"/>
    <n v="1"/>
    <n v="3"/>
    <n v="1"/>
    <n v="4"/>
    <n v="1746"/>
    <s v="ES_R3"/>
    <n v="96"/>
    <n v="0"/>
  </r>
  <r>
    <x v="0"/>
    <n v="0"/>
    <n v="0"/>
    <n v="0"/>
    <n v="0"/>
    <n v="0"/>
    <n v="0"/>
    <n v="0"/>
    <n v="0"/>
    <n v="2"/>
    <n v="1"/>
    <n v="0"/>
    <n v="0"/>
    <n v="2"/>
    <n v="1"/>
    <n v="3"/>
    <n v="1747"/>
    <s v="ES_R3"/>
    <n v="96"/>
    <n v="0"/>
  </r>
  <r>
    <x v="0"/>
    <n v="0"/>
    <n v="0"/>
    <n v="1"/>
    <n v="1"/>
    <n v="3"/>
    <n v="0"/>
    <n v="1"/>
    <n v="0"/>
    <n v="1"/>
    <n v="1"/>
    <n v="0"/>
    <n v="0"/>
    <n v="6"/>
    <n v="2"/>
    <n v="8"/>
    <n v="1748"/>
    <s v="ES_R3"/>
    <n v="96"/>
    <n v="6"/>
  </r>
  <r>
    <x v="0"/>
    <n v="0"/>
    <n v="0"/>
    <n v="0"/>
    <n v="1"/>
    <n v="1"/>
    <n v="0"/>
    <n v="0"/>
    <n v="0"/>
    <n v="1"/>
    <n v="1"/>
    <n v="0"/>
    <n v="0"/>
    <n v="2"/>
    <n v="2"/>
    <n v="4"/>
    <n v="1749"/>
    <s v="ES_R3"/>
    <n v="96"/>
    <n v="2"/>
  </r>
  <r>
    <x v="0"/>
    <n v="0"/>
    <n v="1"/>
    <n v="0"/>
    <n v="0"/>
    <n v="0"/>
    <n v="1"/>
    <n v="0"/>
    <n v="0"/>
    <n v="1"/>
    <n v="1"/>
    <n v="0"/>
    <n v="0"/>
    <n v="1"/>
    <n v="3"/>
    <n v="4"/>
    <n v="1750"/>
    <s v="ES_R3"/>
    <n v="96"/>
    <n v="2"/>
  </r>
  <r>
    <x v="0"/>
    <n v="0"/>
    <n v="0"/>
    <n v="0"/>
    <n v="0"/>
    <n v="0"/>
    <n v="1"/>
    <n v="0"/>
    <n v="0"/>
    <n v="0"/>
    <n v="1"/>
    <n v="1"/>
    <n v="0"/>
    <n v="1"/>
    <n v="2"/>
    <n v="3"/>
    <n v="1751"/>
    <s v="ES_R3"/>
    <n v="96"/>
    <n v="1"/>
  </r>
  <r>
    <x v="0"/>
    <n v="0"/>
    <n v="0"/>
    <n v="0"/>
    <n v="0"/>
    <n v="0"/>
    <n v="1"/>
    <n v="1"/>
    <n v="0"/>
    <n v="0"/>
    <n v="1"/>
    <n v="0"/>
    <n v="0"/>
    <n v="1"/>
    <n v="2"/>
    <n v="3"/>
    <n v="1752"/>
    <s v="ES_R3"/>
    <n v="97"/>
    <n v="2"/>
  </r>
  <r>
    <x v="0"/>
    <n v="0"/>
    <n v="0"/>
    <n v="0"/>
    <n v="0"/>
    <n v="0"/>
    <n v="1"/>
    <n v="1"/>
    <n v="1"/>
    <n v="1"/>
    <n v="1"/>
    <n v="0"/>
    <n v="0"/>
    <n v="2"/>
    <n v="3"/>
    <n v="5"/>
    <n v="1753"/>
    <s v="ES_R3"/>
    <n v="97"/>
    <n v="3"/>
  </r>
  <r>
    <x v="0"/>
    <n v="0"/>
    <n v="0"/>
    <n v="0"/>
    <n v="0"/>
    <n v="1"/>
    <n v="0"/>
    <n v="1"/>
    <n v="1"/>
    <n v="1"/>
    <n v="2"/>
    <n v="1"/>
    <n v="0"/>
    <n v="4"/>
    <n v="3"/>
    <n v="7"/>
    <n v="1754"/>
    <s v="ES_R3"/>
    <n v="97"/>
    <n v="3"/>
  </r>
  <r>
    <x v="0"/>
    <n v="0"/>
    <n v="0"/>
    <n v="1"/>
    <n v="0"/>
    <n v="1"/>
    <n v="1"/>
    <n v="1"/>
    <n v="1"/>
    <n v="1"/>
    <n v="1"/>
    <n v="0"/>
    <n v="0"/>
    <n v="4"/>
    <n v="3"/>
    <n v="7"/>
    <n v="1755"/>
    <s v="ES_R3"/>
    <n v="97"/>
    <n v="5"/>
  </r>
  <r>
    <x v="0"/>
    <n v="0"/>
    <n v="1"/>
    <n v="0"/>
    <n v="0"/>
    <n v="1"/>
    <n v="0"/>
    <n v="0"/>
    <n v="0"/>
    <n v="1"/>
    <n v="1"/>
    <n v="0"/>
    <n v="0"/>
    <n v="2"/>
    <n v="2"/>
    <n v="4"/>
    <n v="1756"/>
    <s v="ES_R3"/>
    <n v="97"/>
    <n v="2"/>
  </r>
  <r>
    <x v="0"/>
    <n v="1"/>
    <n v="0"/>
    <n v="0"/>
    <n v="1"/>
    <n v="0"/>
    <n v="0"/>
    <n v="0"/>
    <n v="0"/>
    <n v="1"/>
    <n v="1"/>
    <n v="0"/>
    <n v="0"/>
    <n v="2"/>
    <n v="2"/>
    <n v="4"/>
    <n v="1757"/>
    <s v="ES_R3"/>
    <n v="97"/>
    <n v="2"/>
  </r>
  <r>
    <x v="0"/>
    <n v="0"/>
    <n v="1"/>
    <n v="0"/>
    <n v="0"/>
    <n v="1"/>
    <n v="0"/>
    <n v="1"/>
    <n v="0"/>
    <n v="1"/>
    <n v="1"/>
    <n v="0"/>
    <n v="0"/>
    <n v="3"/>
    <n v="2"/>
    <n v="5"/>
    <n v="1758"/>
    <s v="ES_R3"/>
    <n v="97"/>
    <n v="3"/>
  </r>
  <r>
    <x v="0"/>
    <n v="0"/>
    <n v="1"/>
    <n v="1"/>
    <n v="1"/>
    <n v="1"/>
    <n v="0"/>
    <n v="1"/>
    <n v="0"/>
    <n v="1"/>
    <n v="1"/>
    <n v="0"/>
    <n v="0"/>
    <n v="4"/>
    <n v="3"/>
    <n v="7"/>
    <n v="1759"/>
    <s v="ES_R3"/>
    <n v="97"/>
    <n v="5"/>
  </r>
  <r>
    <x v="0"/>
    <n v="1"/>
    <n v="0"/>
    <n v="1"/>
    <n v="1"/>
    <n v="0"/>
    <n v="1"/>
    <n v="0"/>
    <n v="0"/>
    <n v="1"/>
    <n v="1"/>
    <n v="0"/>
    <n v="0"/>
    <n v="3"/>
    <n v="3"/>
    <n v="6"/>
    <n v="1760"/>
    <s v="ES_R3"/>
    <n v="97"/>
    <n v="4"/>
  </r>
  <r>
    <x v="0"/>
    <n v="0"/>
    <n v="0"/>
    <n v="0"/>
    <n v="0"/>
    <n v="1"/>
    <n v="0"/>
    <n v="1"/>
    <n v="0"/>
    <n v="1"/>
    <n v="1"/>
    <n v="1"/>
    <n v="0"/>
    <n v="4"/>
    <n v="1"/>
    <n v="5"/>
    <n v="1761"/>
    <s v="ES_R3"/>
    <n v="97"/>
    <n v="2"/>
  </r>
  <r>
    <x v="0"/>
    <n v="0"/>
    <n v="0"/>
    <n v="0"/>
    <n v="1"/>
    <n v="1"/>
    <n v="1"/>
    <n v="1"/>
    <n v="0"/>
    <n v="1"/>
    <n v="1"/>
    <n v="0"/>
    <n v="0"/>
    <n v="3"/>
    <n v="3"/>
    <n v="6"/>
    <n v="1762"/>
    <s v="ES_R3"/>
    <n v="97"/>
    <n v="4"/>
  </r>
  <r>
    <x v="0"/>
    <n v="0"/>
    <n v="0"/>
    <n v="1"/>
    <n v="0"/>
    <n v="1"/>
    <n v="1"/>
    <n v="0"/>
    <n v="0"/>
    <n v="1"/>
    <n v="1"/>
    <n v="0"/>
    <n v="0"/>
    <n v="3"/>
    <n v="2"/>
    <n v="5"/>
    <n v="1763"/>
    <s v="ES_R3"/>
    <n v="97"/>
    <n v="3"/>
  </r>
  <r>
    <x v="0"/>
    <n v="0"/>
    <n v="0"/>
    <n v="1"/>
    <n v="0"/>
    <n v="0"/>
    <n v="1"/>
    <n v="1"/>
    <n v="1"/>
    <n v="0"/>
    <n v="1"/>
    <n v="1"/>
    <n v="0"/>
    <n v="3"/>
    <n v="3"/>
    <n v="6"/>
    <n v="1764"/>
    <s v="ES_R3"/>
    <n v="97"/>
    <n v="4"/>
  </r>
  <r>
    <x v="0"/>
    <n v="1"/>
    <n v="0"/>
    <n v="2"/>
    <n v="1"/>
    <n v="1"/>
    <n v="0"/>
    <n v="0"/>
    <n v="0"/>
    <n v="1"/>
    <n v="1"/>
    <n v="0"/>
    <n v="0"/>
    <n v="5"/>
    <n v="2"/>
    <n v="7"/>
    <n v="1765"/>
    <s v="ES_R3"/>
    <n v="97"/>
    <n v="5"/>
  </r>
  <r>
    <x v="0"/>
    <n v="1"/>
    <n v="0"/>
    <n v="0"/>
    <n v="0"/>
    <n v="0"/>
    <n v="0"/>
    <n v="1"/>
    <n v="1"/>
    <n v="1"/>
    <n v="1"/>
    <n v="0"/>
    <n v="0"/>
    <n v="3"/>
    <n v="2"/>
    <n v="5"/>
    <n v="1766"/>
    <s v="ES_R3"/>
    <n v="97"/>
    <n v="3"/>
  </r>
  <r>
    <x v="0"/>
    <n v="0"/>
    <n v="0"/>
    <n v="0"/>
    <n v="0"/>
    <n v="0"/>
    <n v="0"/>
    <n v="1"/>
    <n v="1"/>
    <n v="0"/>
    <n v="0"/>
    <n v="1"/>
    <n v="1"/>
    <n v="2"/>
    <n v="2"/>
    <n v="4"/>
    <n v="1767"/>
    <s v="ES_R3"/>
    <n v="97"/>
    <n v="2"/>
  </r>
  <r>
    <x v="0"/>
    <n v="0"/>
    <n v="0"/>
    <n v="1"/>
    <n v="0"/>
    <n v="1"/>
    <n v="1"/>
    <n v="1"/>
    <n v="0"/>
    <n v="1"/>
    <n v="1"/>
    <n v="0"/>
    <n v="1"/>
    <n v="4"/>
    <n v="3"/>
    <n v="7"/>
    <n v="1768"/>
    <s v="ES_R3"/>
    <n v="97"/>
    <n v="4"/>
  </r>
  <r>
    <x v="0"/>
    <n v="0"/>
    <n v="0"/>
    <n v="0"/>
    <n v="1"/>
    <n v="1"/>
    <n v="1"/>
    <n v="1"/>
    <n v="0"/>
    <n v="1"/>
    <n v="1"/>
    <n v="1"/>
    <n v="0"/>
    <n v="4"/>
    <n v="3"/>
    <n v="7"/>
    <n v="1769"/>
    <s v="ES_R3"/>
    <n v="97"/>
    <n v="4"/>
  </r>
  <r>
    <x v="0"/>
    <n v="1"/>
    <n v="0"/>
    <n v="1"/>
    <n v="0"/>
    <n v="2"/>
    <n v="1"/>
    <n v="1"/>
    <n v="0"/>
    <n v="1"/>
    <n v="1"/>
    <n v="0"/>
    <n v="0"/>
    <n v="6"/>
    <n v="2"/>
    <n v="8"/>
    <n v="1770"/>
    <s v="ES_R3"/>
    <n v="97"/>
    <n v="6"/>
  </r>
  <r>
    <x v="0"/>
    <n v="0"/>
    <n v="0"/>
    <n v="1"/>
    <n v="0"/>
    <n v="0"/>
    <n v="1"/>
    <n v="1"/>
    <n v="1"/>
    <n v="0"/>
    <n v="1"/>
    <n v="1"/>
    <n v="0"/>
    <n v="3"/>
    <n v="3"/>
    <n v="6"/>
    <n v="1771"/>
    <s v="ES_R3"/>
    <n v="97"/>
    <n v="4"/>
  </r>
  <r>
    <x v="0"/>
    <n v="0"/>
    <n v="0"/>
    <n v="0"/>
    <n v="0"/>
    <n v="0"/>
    <n v="2"/>
    <n v="2"/>
    <n v="1"/>
    <n v="3"/>
    <n v="1"/>
    <n v="0"/>
    <n v="0"/>
    <n v="5"/>
    <n v="4"/>
    <n v="9"/>
    <n v="1772"/>
    <s v="ES_R3"/>
    <n v="98"/>
    <n v="5"/>
  </r>
  <r>
    <x v="0"/>
    <n v="0"/>
    <n v="0"/>
    <n v="0"/>
    <n v="1"/>
    <n v="2"/>
    <n v="0"/>
    <n v="0"/>
    <n v="0"/>
    <n v="1"/>
    <n v="1"/>
    <n v="0"/>
    <n v="0"/>
    <n v="3"/>
    <n v="2"/>
    <n v="5"/>
    <n v="1773"/>
    <s v="ES_R3"/>
    <n v="98"/>
    <n v="3"/>
  </r>
  <r>
    <x v="0"/>
    <n v="0"/>
    <n v="1"/>
    <n v="0"/>
    <n v="0"/>
    <n v="1"/>
    <n v="1"/>
    <n v="1"/>
    <n v="1"/>
    <n v="1"/>
    <n v="2"/>
    <n v="0"/>
    <n v="0"/>
    <n v="3"/>
    <n v="5"/>
    <n v="8"/>
    <n v="1774"/>
    <s v="ES_R3"/>
    <n v="98"/>
    <n v="5"/>
  </r>
  <r>
    <x v="0"/>
    <n v="1"/>
    <n v="0"/>
    <n v="0"/>
    <n v="2"/>
    <n v="1"/>
    <n v="0"/>
    <n v="0"/>
    <n v="3"/>
    <n v="1"/>
    <n v="1"/>
    <n v="0"/>
    <n v="0"/>
    <n v="3"/>
    <n v="6"/>
    <n v="9"/>
    <n v="1775"/>
    <s v="ES_R3"/>
    <n v="98"/>
    <n v="7"/>
  </r>
  <r>
    <x v="0"/>
    <n v="0"/>
    <n v="1"/>
    <n v="1"/>
    <n v="0"/>
    <n v="1"/>
    <n v="2"/>
    <n v="2"/>
    <n v="1"/>
    <n v="1"/>
    <n v="1"/>
    <n v="0"/>
    <n v="0"/>
    <n v="5"/>
    <n v="5"/>
    <n v="10"/>
    <n v="1776"/>
    <s v="ES_R3"/>
    <n v="98"/>
    <n v="8"/>
  </r>
  <r>
    <x v="0"/>
    <n v="0"/>
    <n v="0"/>
    <n v="0"/>
    <n v="0"/>
    <n v="2"/>
    <n v="0"/>
    <n v="1"/>
    <n v="1"/>
    <n v="0"/>
    <n v="1"/>
    <n v="1"/>
    <n v="0"/>
    <n v="4"/>
    <n v="2"/>
    <n v="6"/>
    <n v="1777"/>
    <s v="ES_R3"/>
    <n v="98"/>
    <n v="4"/>
  </r>
  <r>
    <x v="0"/>
    <n v="0"/>
    <n v="0"/>
    <n v="1"/>
    <n v="1"/>
    <n v="1"/>
    <n v="1"/>
    <n v="3"/>
    <n v="0"/>
    <n v="1"/>
    <n v="1"/>
    <n v="0"/>
    <n v="0"/>
    <n v="6"/>
    <n v="3"/>
    <n v="9"/>
    <n v="1778"/>
    <s v="ES_R3"/>
    <n v="98"/>
    <n v="7"/>
  </r>
  <r>
    <x v="0"/>
    <n v="1"/>
    <n v="0"/>
    <n v="0"/>
    <n v="1"/>
    <n v="0"/>
    <n v="0"/>
    <n v="0"/>
    <n v="0"/>
    <n v="1"/>
    <n v="1"/>
    <n v="0"/>
    <n v="0"/>
    <n v="2"/>
    <n v="2"/>
    <n v="4"/>
    <n v="1779"/>
    <s v="ES_R3"/>
    <n v="98"/>
    <n v="2"/>
  </r>
  <r>
    <x v="0"/>
    <n v="0"/>
    <n v="0"/>
    <n v="1"/>
    <n v="1"/>
    <n v="2"/>
    <n v="1"/>
    <n v="0"/>
    <n v="1"/>
    <n v="1"/>
    <n v="1"/>
    <n v="0"/>
    <n v="0"/>
    <n v="4"/>
    <n v="4"/>
    <n v="8"/>
    <n v="1780"/>
    <s v="ES_R3"/>
    <n v="98"/>
    <n v="6"/>
  </r>
  <r>
    <x v="0"/>
    <n v="0"/>
    <n v="0"/>
    <n v="0"/>
    <n v="0"/>
    <n v="0"/>
    <n v="0"/>
    <n v="0"/>
    <n v="0"/>
    <n v="1"/>
    <n v="1"/>
    <n v="0"/>
    <n v="0"/>
    <n v="1"/>
    <n v="1"/>
    <n v="2"/>
    <n v="1781"/>
    <s v="ES_R3"/>
    <n v="98"/>
    <n v="0"/>
  </r>
  <r>
    <x v="0"/>
    <n v="0"/>
    <n v="0"/>
    <n v="1"/>
    <n v="0"/>
    <n v="1"/>
    <n v="2"/>
    <n v="1"/>
    <n v="0"/>
    <n v="1"/>
    <n v="1"/>
    <n v="0"/>
    <n v="0"/>
    <n v="4"/>
    <n v="3"/>
    <n v="7"/>
    <n v="1782"/>
    <s v="ES_R3"/>
    <n v="98"/>
    <n v="5"/>
  </r>
  <r>
    <x v="0"/>
    <n v="0"/>
    <n v="0"/>
    <n v="1"/>
    <n v="1"/>
    <n v="1"/>
    <n v="1"/>
    <n v="0"/>
    <n v="0"/>
    <n v="1"/>
    <n v="1"/>
    <n v="0"/>
    <n v="0"/>
    <n v="3"/>
    <n v="3"/>
    <n v="6"/>
    <n v="1783"/>
    <s v="ES_R3"/>
    <n v="98"/>
    <n v="4"/>
  </r>
  <r>
    <x v="0"/>
    <n v="0"/>
    <n v="0"/>
    <n v="0"/>
    <n v="1"/>
    <n v="3"/>
    <n v="0"/>
    <n v="0"/>
    <n v="3"/>
    <n v="1"/>
    <n v="1"/>
    <n v="0"/>
    <n v="0"/>
    <n v="4"/>
    <n v="5"/>
    <n v="9"/>
    <n v="1784"/>
    <s v="ES_R3"/>
    <n v="98"/>
    <n v="7"/>
  </r>
  <r>
    <x v="0"/>
    <n v="0"/>
    <n v="0"/>
    <n v="1"/>
    <n v="0"/>
    <n v="0"/>
    <n v="1"/>
    <n v="1"/>
    <n v="0"/>
    <n v="0"/>
    <n v="1"/>
    <n v="1"/>
    <n v="0"/>
    <n v="3"/>
    <n v="2"/>
    <n v="5"/>
    <n v="1785"/>
    <s v="ES_R3"/>
    <n v="98"/>
    <n v="3"/>
  </r>
  <r>
    <x v="0"/>
    <n v="0"/>
    <n v="0"/>
    <n v="1"/>
    <n v="1"/>
    <n v="1"/>
    <n v="1"/>
    <n v="0"/>
    <n v="0"/>
    <n v="0"/>
    <n v="0"/>
    <n v="1"/>
    <n v="1"/>
    <n v="3"/>
    <n v="3"/>
    <n v="6"/>
    <n v="1786"/>
    <s v="ES_R3"/>
    <n v="98"/>
    <n v="4"/>
  </r>
  <r>
    <x v="0"/>
    <n v="0"/>
    <n v="0"/>
    <n v="0"/>
    <n v="0"/>
    <n v="0"/>
    <n v="0"/>
    <n v="0"/>
    <n v="0"/>
    <n v="1"/>
    <n v="1"/>
    <n v="0"/>
    <n v="0"/>
    <n v="1"/>
    <n v="1"/>
    <n v="2"/>
    <n v="1787"/>
    <s v="ES_R3"/>
    <n v="98"/>
    <n v="0"/>
  </r>
  <r>
    <x v="0"/>
    <n v="1"/>
    <n v="0"/>
    <n v="2"/>
    <n v="1"/>
    <n v="2"/>
    <n v="0"/>
    <n v="0"/>
    <n v="1"/>
    <n v="1"/>
    <n v="1"/>
    <n v="0"/>
    <n v="0"/>
    <n v="6"/>
    <n v="3"/>
    <n v="9"/>
    <n v="1788"/>
    <s v="ES_R3"/>
    <n v="98"/>
    <n v="7"/>
  </r>
  <r>
    <x v="0"/>
    <n v="0"/>
    <n v="0"/>
    <n v="1"/>
    <n v="1"/>
    <n v="1"/>
    <n v="0"/>
    <n v="0"/>
    <n v="2"/>
    <n v="1"/>
    <n v="1"/>
    <n v="0"/>
    <n v="0"/>
    <n v="3"/>
    <n v="4"/>
    <n v="7"/>
    <n v="1789"/>
    <s v="ES_R3"/>
    <n v="98"/>
    <n v="5"/>
  </r>
  <r>
    <x v="0"/>
    <n v="1"/>
    <n v="0"/>
    <n v="1"/>
    <n v="3"/>
    <n v="0"/>
    <n v="2"/>
    <n v="0"/>
    <n v="0"/>
    <n v="1"/>
    <n v="1"/>
    <n v="0"/>
    <n v="0"/>
    <n v="3"/>
    <n v="6"/>
    <n v="9"/>
    <n v="1790"/>
    <s v="ES_R3"/>
    <n v="98"/>
    <n v="7"/>
  </r>
  <r>
    <x v="0"/>
    <n v="0"/>
    <n v="0"/>
    <n v="0"/>
    <n v="2"/>
    <n v="0"/>
    <n v="0"/>
    <n v="2"/>
    <n v="1"/>
    <n v="1"/>
    <n v="1"/>
    <n v="0"/>
    <n v="0"/>
    <n v="3"/>
    <n v="4"/>
    <n v="7"/>
    <n v="1791"/>
    <s v="ES_R3"/>
    <n v="98"/>
    <n v="5"/>
  </r>
  <r>
    <x v="1"/>
    <n v="0"/>
    <n v="1"/>
    <n v="1"/>
    <n v="1"/>
    <n v="1"/>
    <n v="1"/>
    <n v="0"/>
    <n v="0"/>
    <n v="1"/>
    <n v="1"/>
    <n v="0"/>
    <n v="0"/>
    <n v="3"/>
    <n v="4"/>
    <n v="7"/>
    <n v="1792"/>
    <s v="ES_R3"/>
    <n v="99"/>
    <n v="5"/>
  </r>
  <r>
    <x v="1"/>
    <n v="1"/>
    <n v="0"/>
    <n v="1"/>
    <n v="1"/>
    <n v="1"/>
    <n v="1"/>
    <n v="0"/>
    <n v="0"/>
    <n v="1"/>
    <n v="1"/>
    <n v="0"/>
    <n v="0"/>
    <n v="4"/>
    <n v="3"/>
    <n v="7"/>
    <n v="1793"/>
    <s v="ES_R3"/>
    <n v="99"/>
    <n v="5"/>
  </r>
  <r>
    <x v="1"/>
    <n v="0"/>
    <n v="1"/>
    <n v="1"/>
    <n v="1"/>
    <n v="0"/>
    <n v="0"/>
    <n v="0"/>
    <n v="0"/>
    <n v="1"/>
    <n v="1"/>
    <n v="0"/>
    <n v="0"/>
    <n v="2"/>
    <n v="3"/>
    <n v="5"/>
    <n v="1794"/>
    <s v="ES_R3"/>
    <n v="99"/>
    <n v="3"/>
  </r>
  <r>
    <x v="1"/>
    <n v="1"/>
    <n v="0"/>
    <n v="1"/>
    <n v="0"/>
    <n v="1"/>
    <n v="0"/>
    <n v="0"/>
    <n v="1"/>
    <n v="1"/>
    <n v="1"/>
    <n v="0"/>
    <n v="0"/>
    <n v="4"/>
    <n v="2"/>
    <n v="6"/>
    <n v="1795"/>
    <s v="ES_R3"/>
    <n v="99"/>
    <n v="4"/>
  </r>
  <r>
    <x v="1"/>
    <n v="0"/>
    <n v="0"/>
    <n v="1"/>
    <n v="1"/>
    <n v="1"/>
    <n v="1"/>
    <n v="1"/>
    <n v="0"/>
    <n v="1"/>
    <n v="1"/>
    <n v="0"/>
    <n v="0"/>
    <n v="4"/>
    <n v="3"/>
    <n v="7"/>
    <n v="1796"/>
    <s v="ES_R3"/>
    <n v="99"/>
    <n v="5"/>
  </r>
  <r>
    <x v="1"/>
    <n v="0"/>
    <n v="1"/>
    <n v="1"/>
    <n v="1"/>
    <n v="2"/>
    <n v="1"/>
    <n v="0"/>
    <n v="0"/>
    <n v="1"/>
    <n v="1"/>
    <n v="0"/>
    <n v="0"/>
    <n v="4"/>
    <n v="4"/>
    <n v="8"/>
    <n v="1797"/>
    <s v="ES_R3"/>
    <n v="99"/>
    <n v="6"/>
  </r>
  <r>
    <x v="1"/>
    <n v="1"/>
    <n v="0"/>
    <n v="0"/>
    <n v="1"/>
    <n v="1"/>
    <n v="1"/>
    <n v="0"/>
    <n v="0"/>
    <n v="1"/>
    <n v="1"/>
    <n v="0"/>
    <n v="0"/>
    <n v="3"/>
    <n v="3"/>
    <n v="6"/>
    <n v="1798"/>
    <s v="ES_R3"/>
    <n v="99"/>
    <n v="4"/>
  </r>
  <r>
    <x v="1"/>
    <n v="0"/>
    <n v="0"/>
    <n v="1"/>
    <n v="1"/>
    <n v="1"/>
    <n v="2"/>
    <n v="1"/>
    <n v="1"/>
    <n v="1"/>
    <n v="1"/>
    <n v="0"/>
    <n v="0"/>
    <n v="4"/>
    <n v="5"/>
    <n v="9"/>
    <n v="1799"/>
    <s v="ES_R3"/>
    <n v="99"/>
    <n v="7"/>
  </r>
  <r>
    <x v="1"/>
    <n v="0"/>
    <n v="1"/>
    <n v="1"/>
    <n v="1"/>
    <n v="2"/>
    <n v="1"/>
    <n v="1"/>
    <n v="2"/>
    <n v="1"/>
    <n v="1"/>
    <n v="0"/>
    <n v="0"/>
    <n v="5"/>
    <n v="6"/>
    <n v="11"/>
    <n v="1800"/>
    <s v="ES_R3"/>
    <n v="99"/>
    <n v="9"/>
  </r>
  <r>
    <x v="1"/>
    <n v="1"/>
    <n v="0"/>
    <n v="0"/>
    <n v="1"/>
    <n v="0"/>
    <n v="2"/>
    <n v="0"/>
    <n v="0"/>
    <n v="1"/>
    <n v="1"/>
    <n v="0"/>
    <n v="0"/>
    <n v="2"/>
    <n v="4"/>
    <n v="6"/>
    <n v="1801"/>
    <s v="ES_R3"/>
    <n v="99"/>
    <n v="4"/>
  </r>
  <r>
    <x v="1"/>
    <n v="0"/>
    <n v="1"/>
    <n v="2"/>
    <n v="0"/>
    <n v="0"/>
    <n v="2"/>
    <n v="0"/>
    <n v="0"/>
    <n v="1"/>
    <n v="1"/>
    <n v="0"/>
    <n v="0"/>
    <n v="3"/>
    <n v="4"/>
    <n v="7"/>
    <n v="1802"/>
    <s v="ES_R3"/>
    <n v="99"/>
    <n v="5"/>
  </r>
  <r>
    <x v="1"/>
    <n v="1"/>
    <n v="0"/>
    <n v="1"/>
    <n v="1"/>
    <n v="1"/>
    <n v="1"/>
    <n v="0"/>
    <n v="0"/>
    <n v="1"/>
    <n v="1"/>
    <n v="0"/>
    <n v="0"/>
    <n v="4"/>
    <n v="3"/>
    <n v="7"/>
    <n v="1803"/>
    <s v="ES_R3"/>
    <n v="99"/>
    <n v="5"/>
  </r>
  <r>
    <x v="1"/>
    <n v="0"/>
    <n v="1"/>
    <n v="1"/>
    <n v="0"/>
    <n v="1"/>
    <n v="1"/>
    <n v="0"/>
    <n v="0"/>
    <n v="1"/>
    <n v="1"/>
    <n v="0"/>
    <n v="0"/>
    <n v="3"/>
    <n v="3"/>
    <n v="6"/>
    <n v="1804"/>
    <s v="ES_R3"/>
    <n v="99"/>
    <n v="4"/>
  </r>
  <r>
    <x v="1"/>
    <n v="1"/>
    <n v="0"/>
    <n v="1"/>
    <n v="1"/>
    <n v="1"/>
    <n v="2"/>
    <n v="0"/>
    <n v="0"/>
    <n v="1"/>
    <n v="1"/>
    <n v="0"/>
    <n v="0"/>
    <n v="4"/>
    <n v="4"/>
    <n v="8"/>
    <n v="1805"/>
    <s v="ES_R3"/>
    <n v="99"/>
    <n v="6"/>
  </r>
  <r>
    <x v="1"/>
    <n v="1"/>
    <n v="0"/>
    <n v="0"/>
    <n v="2"/>
    <n v="1"/>
    <n v="0"/>
    <n v="0"/>
    <n v="0"/>
    <n v="1"/>
    <n v="1"/>
    <n v="0"/>
    <n v="0"/>
    <n v="3"/>
    <n v="3"/>
    <n v="6"/>
    <n v="1806"/>
    <s v="ES_R3"/>
    <n v="99"/>
    <n v="4"/>
  </r>
  <r>
    <x v="1"/>
    <n v="0"/>
    <n v="0"/>
    <n v="1"/>
    <n v="0"/>
    <n v="1"/>
    <n v="2"/>
    <n v="1"/>
    <n v="0"/>
    <n v="1"/>
    <n v="1"/>
    <n v="0"/>
    <n v="0"/>
    <n v="4"/>
    <n v="3"/>
    <n v="7"/>
    <n v="1807"/>
    <s v="ES_R3"/>
    <n v="99"/>
    <n v="5"/>
  </r>
  <r>
    <x v="1"/>
    <n v="0"/>
    <n v="0"/>
    <n v="1"/>
    <n v="0"/>
    <n v="1"/>
    <n v="2"/>
    <n v="1"/>
    <n v="0"/>
    <n v="1"/>
    <n v="1"/>
    <n v="0"/>
    <n v="0"/>
    <n v="4"/>
    <n v="3"/>
    <n v="7"/>
    <n v="1808"/>
    <s v="ES_R3"/>
    <n v="99"/>
    <n v="5"/>
  </r>
  <r>
    <x v="1"/>
    <n v="0"/>
    <n v="0"/>
    <n v="0"/>
    <n v="2"/>
    <n v="1"/>
    <n v="0"/>
    <n v="0"/>
    <n v="0"/>
    <n v="1"/>
    <n v="1"/>
    <n v="0"/>
    <n v="0"/>
    <n v="2"/>
    <n v="3"/>
    <n v="5"/>
    <n v="1809"/>
    <s v="ES_R3"/>
    <n v="99"/>
    <n v="3"/>
  </r>
  <r>
    <x v="1"/>
    <n v="0"/>
    <n v="0"/>
    <n v="0"/>
    <n v="0"/>
    <n v="1"/>
    <n v="1"/>
    <n v="0"/>
    <n v="2"/>
    <n v="0"/>
    <n v="1"/>
    <n v="1"/>
    <n v="0"/>
    <n v="2"/>
    <n v="4"/>
    <n v="6"/>
    <n v="1810"/>
    <s v="ES_R3"/>
    <n v="99"/>
    <n v="4"/>
  </r>
  <r>
    <x v="1"/>
    <n v="0"/>
    <n v="0"/>
    <n v="1"/>
    <n v="1"/>
    <n v="2"/>
    <n v="1"/>
    <n v="0"/>
    <n v="1"/>
    <n v="1"/>
    <n v="1"/>
    <n v="0"/>
    <n v="0"/>
    <n v="4"/>
    <n v="4"/>
    <n v="8"/>
    <n v="1811"/>
    <s v="ES_R3"/>
    <n v="99"/>
    <n v="6"/>
  </r>
  <r>
    <x v="0"/>
    <n v="0"/>
    <n v="0"/>
    <n v="0"/>
    <n v="0"/>
    <n v="1"/>
    <n v="0"/>
    <n v="2"/>
    <n v="1"/>
    <n v="0"/>
    <n v="1"/>
    <n v="1"/>
    <n v="0"/>
    <n v="4"/>
    <n v="2"/>
    <n v="6"/>
    <n v="1812"/>
    <s v="ES_R3"/>
    <n v="100"/>
    <n v="4"/>
  </r>
  <r>
    <x v="0"/>
    <n v="1"/>
    <n v="0"/>
    <n v="1"/>
    <n v="0"/>
    <n v="1"/>
    <n v="1"/>
    <n v="0"/>
    <n v="0"/>
    <n v="1"/>
    <n v="1"/>
    <n v="0"/>
    <n v="0"/>
    <n v="4"/>
    <n v="2"/>
    <n v="6"/>
    <n v="1813"/>
    <s v="ES_R3"/>
    <n v="100"/>
    <n v="4"/>
  </r>
  <r>
    <x v="0"/>
    <n v="0"/>
    <n v="0"/>
    <n v="1"/>
    <n v="0"/>
    <n v="2"/>
    <n v="0"/>
    <n v="1"/>
    <n v="0"/>
    <n v="1"/>
    <n v="1"/>
    <n v="0"/>
    <n v="0"/>
    <n v="5"/>
    <n v="1"/>
    <n v="6"/>
    <n v="1814"/>
    <s v="ES_R3"/>
    <n v="100"/>
    <n v="4"/>
  </r>
  <r>
    <x v="0"/>
    <n v="0"/>
    <n v="0"/>
    <n v="0"/>
    <n v="1"/>
    <n v="1"/>
    <n v="2"/>
    <n v="0"/>
    <n v="1"/>
    <n v="0"/>
    <n v="1"/>
    <n v="1"/>
    <n v="0"/>
    <n v="2"/>
    <n v="5"/>
    <n v="7"/>
    <n v="1815"/>
    <s v="ES_R3"/>
    <n v="100"/>
    <n v="5"/>
  </r>
  <r>
    <x v="0"/>
    <n v="0"/>
    <n v="0"/>
    <n v="1"/>
    <n v="1"/>
    <n v="1"/>
    <n v="2"/>
    <n v="1"/>
    <n v="1"/>
    <n v="0"/>
    <n v="1"/>
    <n v="1"/>
    <n v="0"/>
    <n v="4"/>
    <n v="5"/>
    <n v="9"/>
    <n v="1816"/>
    <s v="ES_R3"/>
    <n v="100"/>
    <n v="7"/>
  </r>
  <r>
    <x v="0"/>
    <n v="0"/>
    <n v="0"/>
    <n v="0"/>
    <n v="1"/>
    <n v="1"/>
    <n v="2"/>
    <n v="1"/>
    <n v="2"/>
    <n v="0"/>
    <n v="2"/>
    <n v="1"/>
    <n v="0"/>
    <n v="3"/>
    <n v="7"/>
    <n v="10"/>
    <n v="1817"/>
    <s v="ES_R3"/>
    <n v="100"/>
    <n v="7"/>
  </r>
  <r>
    <x v="0"/>
    <n v="0"/>
    <n v="0"/>
    <n v="1"/>
    <n v="1"/>
    <n v="1"/>
    <n v="1"/>
    <n v="2"/>
    <n v="1"/>
    <n v="0"/>
    <n v="1"/>
    <n v="1"/>
    <n v="0"/>
    <n v="5"/>
    <n v="4"/>
    <n v="9"/>
    <n v="1818"/>
    <s v="ES_R3"/>
    <n v="100"/>
    <n v="7"/>
  </r>
  <r>
    <x v="0"/>
    <n v="0"/>
    <n v="0"/>
    <n v="0"/>
    <n v="1"/>
    <n v="3"/>
    <n v="0"/>
    <n v="0"/>
    <n v="1"/>
    <n v="0"/>
    <n v="1"/>
    <n v="1"/>
    <n v="0"/>
    <n v="4"/>
    <n v="3"/>
    <n v="7"/>
    <n v="1819"/>
    <s v="ES_R3"/>
    <n v="100"/>
    <n v="5"/>
  </r>
  <r>
    <x v="0"/>
    <n v="1"/>
    <n v="0"/>
    <n v="0"/>
    <n v="1"/>
    <n v="1"/>
    <n v="1"/>
    <n v="1"/>
    <n v="0"/>
    <n v="1"/>
    <n v="1"/>
    <n v="0"/>
    <n v="0"/>
    <n v="4"/>
    <n v="3"/>
    <n v="7"/>
    <n v="1820"/>
    <s v="ES_R3"/>
    <n v="100"/>
    <n v="5"/>
  </r>
  <r>
    <x v="0"/>
    <n v="0"/>
    <n v="1"/>
    <n v="0"/>
    <n v="1"/>
    <n v="1"/>
    <n v="1"/>
    <n v="1"/>
    <n v="0"/>
    <n v="1"/>
    <n v="1"/>
    <n v="0"/>
    <n v="0"/>
    <n v="3"/>
    <n v="4"/>
    <n v="7"/>
    <n v="1821"/>
    <s v="ES_R3"/>
    <n v="100"/>
    <n v="5"/>
  </r>
  <r>
    <x v="0"/>
    <n v="0"/>
    <n v="0"/>
    <n v="1"/>
    <n v="1"/>
    <n v="3"/>
    <n v="0"/>
    <n v="0"/>
    <n v="0"/>
    <n v="1"/>
    <n v="1"/>
    <n v="0"/>
    <n v="0"/>
    <n v="5"/>
    <n v="2"/>
    <n v="7"/>
    <n v="1822"/>
    <s v="ES_R3"/>
    <n v="100"/>
    <n v="5"/>
  </r>
  <r>
    <x v="0"/>
    <n v="0"/>
    <n v="1"/>
    <n v="1"/>
    <n v="1"/>
    <n v="1"/>
    <n v="1"/>
    <n v="0"/>
    <n v="0"/>
    <n v="1"/>
    <n v="1"/>
    <n v="0"/>
    <n v="0"/>
    <n v="3"/>
    <n v="4"/>
    <n v="7"/>
    <n v="1823"/>
    <s v="ES_R3"/>
    <n v="100"/>
    <n v="5"/>
  </r>
  <r>
    <x v="0"/>
    <n v="0"/>
    <n v="0"/>
    <n v="1"/>
    <n v="0"/>
    <n v="1"/>
    <n v="2"/>
    <n v="0"/>
    <n v="0"/>
    <n v="1"/>
    <n v="1"/>
    <n v="0"/>
    <n v="0"/>
    <n v="3"/>
    <n v="3"/>
    <n v="6"/>
    <n v="1824"/>
    <s v="ES_R3"/>
    <n v="100"/>
    <n v="4"/>
  </r>
  <r>
    <x v="0"/>
    <n v="0"/>
    <n v="1"/>
    <n v="1"/>
    <n v="0"/>
    <n v="1"/>
    <n v="1"/>
    <n v="2"/>
    <n v="0"/>
    <n v="1"/>
    <n v="1"/>
    <n v="0"/>
    <n v="0"/>
    <n v="5"/>
    <n v="3"/>
    <n v="8"/>
    <n v="1825"/>
    <s v="ES_R3"/>
    <n v="100"/>
    <n v="6"/>
  </r>
  <r>
    <x v="0"/>
    <n v="1"/>
    <n v="0"/>
    <n v="0"/>
    <n v="1"/>
    <n v="1"/>
    <n v="1"/>
    <n v="0"/>
    <n v="0"/>
    <n v="1"/>
    <n v="1"/>
    <n v="0"/>
    <n v="0"/>
    <n v="3"/>
    <n v="3"/>
    <n v="6"/>
    <n v="1826"/>
    <s v="ES_R3"/>
    <n v="100"/>
    <n v="4"/>
  </r>
  <r>
    <x v="0"/>
    <n v="0"/>
    <n v="1"/>
    <n v="1"/>
    <n v="1"/>
    <n v="0"/>
    <n v="1"/>
    <n v="0"/>
    <n v="0"/>
    <n v="1"/>
    <n v="1"/>
    <n v="0"/>
    <n v="0"/>
    <n v="2"/>
    <n v="4"/>
    <n v="6"/>
    <n v="1827"/>
    <s v="ES_R3"/>
    <n v="100"/>
    <n v="4"/>
  </r>
  <r>
    <x v="0"/>
    <n v="1"/>
    <n v="0"/>
    <n v="0"/>
    <n v="1"/>
    <n v="1"/>
    <n v="1"/>
    <n v="1"/>
    <n v="0"/>
    <n v="1"/>
    <n v="1"/>
    <n v="0"/>
    <n v="0"/>
    <n v="4"/>
    <n v="3"/>
    <n v="7"/>
    <n v="1828"/>
    <s v="ES_R3"/>
    <n v="100"/>
    <n v="5"/>
  </r>
  <r>
    <x v="0"/>
    <n v="0"/>
    <n v="0"/>
    <n v="0"/>
    <n v="1"/>
    <n v="1"/>
    <n v="2"/>
    <n v="1"/>
    <n v="1"/>
    <n v="1"/>
    <n v="1"/>
    <n v="0"/>
    <n v="0"/>
    <n v="3"/>
    <n v="5"/>
    <n v="8"/>
    <n v="1829"/>
    <s v="ES_R3"/>
    <n v="100"/>
    <n v="6"/>
  </r>
  <r>
    <x v="0"/>
    <n v="0"/>
    <n v="1"/>
    <n v="1"/>
    <n v="0"/>
    <n v="0"/>
    <n v="1"/>
    <n v="0"/>
    <n v="0"/>
    <n v="1"/>
    <n v="1"/>
    <n v="0"/>
    <n v="0"/>
    <n v="2"/>
    <n v="3"/>
    <n v="5"/>
    <n v="1830"/>
    <s v="ES_R3"/>
    <n v="100"/>
    <n v="3"/>
  </r>
  <r>
    <x v="0"/>
    <n v="0"/>
    <n v="0"/>
    <n v="1"/>
    <n v="1"/>
    <n v="1"/>
    <n v="2"/>
    <n v="0"/>
    <n v="0"/>
    <n v="1"/>
    <n v="1"/>
    <n v="0"/>
    <n v="0"/>
    <n v="3"/>
    <n v="4"/>
    <n v="7"/>
    <n v="1831"/>
    <s v="ES_R3"/>
    <n v="100"/>
    <n v="5"/>
  </r>
  <r>
    <x v="0"/>
    <n v="1"/>
    <n v="0"/>
    <n v="1"/>
    <n v="1"/>
    <n v="0"/>
    <n v="3"/>
    <n v="0"/>
    <n v="0"/>
    <n v="1"/>
    <n v="1"/>
    <n v="0"/>
    <n v="1"/>
    <n v="3"/>
    <n v="6"/>
    <n v="9"/>
    <n v="1832"/>
    <s v="ES_R3"/>
    <n v="101"/>
    <n v="6"/>
  </r>
  <r>
    <x v="0"/>
    <n v="0"/>
    <n v="1"/>
    <n v="1"/>
    <n v="1"/>
    <n v="1"/>
    <n v="1"/>
    <n v="0"/>
    <n v="0"/>
    <n v="1"/>
    <n v="1"/>
    <n v="0"/>
    <n v="0"/>
    <n v="3"/>
    <n v="4"/>
    <n v="7"/>
    <n v="1833"/>
    <s v="ES_R3"/>
    <n v="101"/>
    <n v="5"/>
  </r>
  <r>
    <x v="0"/>
    <n v="0"/>
    <n v="0"/>
    <n v="2"/>
    <n v="0"/>
    <n v="1"/>
    <n v="1"/>
    <n v="0"/>
    <n v="0"/>
    <n v="0"/>
    <n v="1"/>
    <n v="1"/>
    <n v="0"/>
    <n v="4"/>
    <n v="2"/>
    <n v="6"/>
    <n v="1834"/>
    <s v="ES_R3"/>
    <n v="101"/>
    <n v="4"/>
  </r>
  <r>
    <x v="0"/>
    <n v="1"/>
    <n v="1"/>
    <n v="2"/>
    <n v="0"/>
    <n v="2"/>
    <n v="1"/>
    <n v="0"/>
    <n v="0"/>
    <n v="1"/>
    <n v="1"/>
    <n v="0"/>
    <n v="0"/>
    <n v="6"/>
    <n v="3"/>
    <n v="9"/>
    <n v="1835"/>
    <s v="ES_R3"/>
    <n v="101"/>
    <n v="7"/>
  </r>
  <r>
    <x v="0"/>
    <n v="0"/>
    <n v="1"/>
    <n v="0"/>
    <n v="2"/>
    <n v="1"/>
    <n v="0"/>
    <n v="0"/>
    <n v="0"/>
    <n v="1"/>
    <n v="1"/>
    <n v="0"/>
    <n v="0"/>
    <n v="2"/>
    <n v="4"/>
    <n v="6"/>
    <n v="1836"/>
    <s v="ES_R3"/>
    <n v="101"/>
    <n v="4"/>
  </r>
  <r>
    <x v="0"/>
    <n v="0"/>
    <n v="1"/>
    <n v="2"/>
    <n v="0"/>
    <n v="0"/>
    <n v="0"/>
    <n v="0"/>
    <n v="0"/>
    <n v="1"/>
    <n v="1"/>
    <n v="0"/>
    <n v="0"/>
    <n v="3"/>
    <n v="2"/>
    <n v="5"/>
    <n v="1837"/>
    <s v="ES_R3"/>
    <n v="101"/>
    <n v="3"/>
  </r>
  <r>
    <x v="0"/>
    <n v="1"/>
    <n v="0"/>
    <n v="0"/>
    <n v="2"/>
    <n v="1"/>
    <n v="0"/>
    <n v="0"/>
    <n v="0"/>
    <n v="1"/>
    <n v="1"/>
    <n v="0"/>
    <n v="1"/>
    <n v="3"/>
    <n v="4"/>
    <n v="7"/>
    <n v="1838"/>
    <s v="ES_R3"/>
    <n v="101"/>
    <n v="4"/>
  </r>
  <r>
    <x v="0"/>
    <n v="1"/>
    <n v="0"/>
    <n v="2"/>
    <n v="0"/>
    <n v="1"/>
    <n v="1"/>
    <n v="1"/>
    <n v="2"/>
    <n v="0"/>
    <n v="1"/>
    <n v="1"/>
    <n v="0"/>
    <n v="6"/>
    <n v="4"/>
    <n v="10"/>
    <n v="1839"/>
    <s v="ES_R3"/>
    <n v="101"/>
    <n v="8"/>
  </r>
  <r>
    <x v="0"/>
    <n v="1"/>
    <n v="0"/>
    <n v="1"/>
    <n v="1"/>
    <n v="0"/>
    <n v="0"/>
    <n v="0"/>
    <n v="1"/>
    <n v="0"/>
    <n v="1"/>
    <n v="1"/>
    <n v="0"/>
    <n v="3"/>
    <n v="3"/>
    <n v="6"/>
    <n v="1840"/>
    <s v="ES_R3"/>
    <n v="101"/>
    <n v="4"/>
  </r>
  <r>
    <x v="0"/>
    <n v="0"/>
    <n v="1"/>
    <n v="1"/>
    <n v="1"/>
    <n v="0"/>
    <n v="0"/>
    <n v="0"/>
    <n v="0"/>
    <n v="1"/>
    <n v="1"/>
    <n v="0"/>
    <n v="1"/>
    <n v="2"/>
    <n v="4"/>
    <n v="6"/>
    <n v="1841"/>
    <s v="ES_R3"/>
    <n v="101"/>
    <n v="3"/>
  </r>
  <r>
    <x v="0"/>
    <n v="1"/>
    <n v="0"/>
    <n v="1"/>
    <n v="1"/>
    <n v="1"/>
    <n v="1"/>
    <n v="0"/>
    <n v="0"/>
    <n v="1"/>
    <n v="1"/>
    <n v="0"/>
    <n v="0"/>
    <n v="4"/>
    <n v="3"/>
    <n v="7"/>
    <n v="1842"/>
    <s v="ES_R3"/>
    <n v="101"/>
    <n v="5"/>
  </r>
  <r>
    <x v="0"/>
    <n v="1"/>
    <n v="0"/>
    <n v="1"/>
    <n v="1"/>
    <n v="2"/>
    <n v="1"/>
    <n v="0"/>
    <n v="0"/>
    <n v="1"/>
    <n v="1"/>
    <n v="0"/>
    <n v="0"/>
    <n v="5"/>
    <n v="3"/>
    <n v="8"/>
    <n v="1843"/>
    <s v="ES_R3"/>
    <n v="101"/>
    <n v="6"/>
  </r>
  <r>
    <x v="0"/>
    <n v="0"/>
    <n v="1"/>
    <n v="1"/>
    <n v="1"/>
    <n v="0"/>
    <n v="0"/>
    <n v="0"/>
    <n v="0"/>
    <n v="1"/>
    <n v="1"/>
    <n v="0"/>
    <n v="0"/>
    <n v="2"/>
    <n v="3"/>
    <n v="5"/>
    <n v="1844"/>
    <s v="ES_R3"/>
    <n v="101"/>
    <n v="3"/>
  </r>
  <r>
    <x v="0"/>
    <n v="1"/>
    <n v="0"/>
    <n v="2"/>
    <n v="0"/>
    <n v="0"/>
    <n v="0"/>
    <n v="0"/>
    <n v="0"/>
    <n v="1"/>
    <n v="1"/>
    <n v="0"/>
    <n v="0"/>
    <n v="4"/>
    <n v="1"/>
    <n v="5"/>
    <n v="1845"/>
    <s v="ES_R3"/>
    <n v="101"/>
    <n v="3"/>
  </r>
  <r>
    <x v="0"/>
    <n v="0"/>
    <n v="1"/>
    <n v="0"/>
    <n v="2"/>
    <n v="1"/>
    <n v="0"/>
    <n v="0"/>
    <n v="0"/>
    <n v="1"/>
    <n v="1"/>
    <n v="0"/>
    <n v="0"/>
    <n v="2"/>
    <n v="4"/>
    <n v="6"/>
    <n v="1846"/>
    <s v="ES_R3"/>
    <n v="101"/>
    <n v="4"/>
  </r>
  <r>
    <x v="0"/>
    <n v="0"/>
    <n v="1"/>
    <n v="1"/>
    <n v="1"/>
    <n v="0"/>
    <n v="0"/>
    <n v="0"/>
    <n v="0"/>
    <n v="1"/>
    <n v="1"/>
    <n v="0"/>
    <n v="0"/>
    <n v="2"/>
    <n v="3"/>
    <n v="5"/>
    <n v="1847"/>
    <s v="ES_R3"/>
    <n v="101"/>
    <n v="3"/>
  </r>
  <r>
    <x v="0"/>
    <n v="1"/>
    <n v="0"/>
    <n v="1"/>
    <n v="1"/>
    <n v="0"/>
    <n v="0"/>
    <n v="0"/>
    <n v="0"/>
    <n v="1"/>
    <n v="1"/>
    <n v="0"/>
    <n v="0"/>
    <n v="3"/>
    <n v="2"/>
    <n v="5"/>
    <n v="1848"/>
    <s v="ES_R3"/>
    <n v="101"/>
    <n v="3"/>
  </r>
  <r>
    <x v="0"/>
    <n v="0"/>
    <n v="1"/>
    <n v="1"/>
    <n v="1"/>
    <n v="0"/>
    <n v="0"/>
    <n v="0"/>
    <n v="0"/>
    <n v="1"/>
    <n v="1"/>
    <n v="0"/>
    <n v="0"/>
    <n v="2"/>
    <n v="3"/>
    <n v="5"/>
    <n v="1849"/>
    <s v="ES_R3"/>
    <n v="101"/>
    <n v="3"/>
  </r>
  <r>
    <x v="0"/>
    <n v="1"/>
    <n v="0"/>
    <n v="1"/>
    <n v="1"/>
    <n v="0"/>
    <n v="0"/>
    <n v="0"/>
    <n v="0"/>
    <n v="1"/>
    <n v="1"/>
    <n v="0"/>
    <n v="0"/>
    <n v="3"/>
    <n v="2"/>
    <n v="5"/>
    <n v="1850"/>
    <s v="ES_R3"/>
    <n v="101"/>
    <n v="3"/>
  </r>
  <r>
    <x v="0"/>
    <n v="0"/>
    <n v="1"/>
    <n v="1"/>
    <n v="1"/>
    <n v="0"/>
    <n v="0"/>
    <n v="0"/>
    <n v="0"/>
    <n v="1"/>
    <n v="1"/>
    <n v="0"/>
    <n v="0"/>
    <n v="2"/>
    <n v="3"/>
    <n v="5"/>
    <n v="1851"/>
    <s v="ES_R3"/>
    <n v="101"/>
    <n v="3"/>
  </r>
  <r>
    <x v="1"/>
    <n v="0"/>
    <n v="1"/>
    <n v="2"/>
    <n v="0"/>
    <n v="0"/>
    <n v="0"/>
    <n v="0"/>
    <n v="0"/>
    <n v="1"/>
    <n v="1"/>
    <n v="0"/>
    <n v="0"/>
    <n v="3"/>
    <n v="2"/>
    <n v="5"/>
    <n v="1852"/>
    <s v="ES_R3"/>
    <n v="102"/>
    <n v="3"/>
  </r>
  <r>
    <x v="1"/>
    <n v="0"/>
    <n v="1"/>
    <n v="1"/>
    <n v="1"/>
    <n v="0"/>
    <n v="0"/>
    <n v="0"/>
    <n v="0"/>
    <n v="1"/>
    <n v="1"/>
    <n v="0"/>
    <n v="0"/>
    <n v="2"/>
    <n v="3"/>
    <n v="5"/>
    <n v="1853"/>
    <s v="ES_R3"/>
    <n v="102"/>
    <n v="3"/>
  </r>
  <r>
    <x v="2"/>
    <n v="0"/>
    <n v="1"/>
    <n v="1"/>
    <n v="1"/>
    <n v="0"/>
    <n v="0"/>
    <n v="0"/>
    <n v="0"/>
    <n v="1"/>
    <n v="1"/>
    <n v="0"/>
    <n v="0"/>
    <n v="2"/>
    <n v="3"/>
    <n v="5"/>
    <n v="1854"/>
    <s v="ES_R3"/>
    <n v="102"/>
    <n v="3"/>
  </r>
  <r>
    <x v="1"/>
    <n v="0"/>
    <n v="1"/>
    <n v="1"/>
    <n v="1"/>
    <n v="0"/>
    <n v="2"/>
    <n v="0"/>
    <n v="0"/>
    <n v="1"/>
    <n v="1"/>
    <n v="0"/>
    <n v="0"/>
    <n v="2"/>
    <n v="5"/>
    <n v="7"/>
    <n v="1855"/>
    <s v="ES_R3"/>
    <n v="102"/>
    <n v="5"/>
  </r>
  <r>
    <x v="1"/>
    <n v="0"/>
    <n v="1"/>
    <n v="1"/>
    <n v="1"/>
    <n v="0"/>
    <n v="2"/>
    <n v="0"/>
    <n v="0"/>
    <n v="1"/>
    <n v="1"/>
    <n v="0"/>
    <n v="0"/>
    <n v="2"/>
    <n v="5"/>
    <n v="7"/>
    <n v="1856"/>
    <s v="ES_R3"/>
    <n v="102"/>
    <n v="5"/>
  </r>
  <r>
    <x v="1"/>
    <n v="0"/>
    <n v="1"/>
    <n v="1"/>
    <n v="1"/>
    <n v="0"/>
    <n v="0"/>
    <n v="0"/>
    <n v="0"/>
    <n v="0"/>
    <n v="1"/>
    <n v="1"/>
    <n v="0"/>
    <n v="2"/>
    <n v="3"/>
    <n v="5"/>
    <n v="1857"/>
    <s v="ES_R3"/>
    <n v="102"/>
    <n v="3"/>
  </r>
  <r>
    <x v="1"/>
    <n v="0"/>
    <n v="1"/>
    <n v="1"/>
    <n v="1"/>
    <n v="2"/>
    <n v="0"/>
    <n v="0"/>
    <n v="0"/>
    <n v="1"/>
    <n v="1"/>
    <n v="0"/>
    <n v="0"/>
    <n v="4"/>
    <n v="3"/>
    <n v="7"/>
    <n v="1858"/>
    <s v="ES_R3"/>
    <n v="102"/>
    <n v="5"/>
  </r>
  <r>
    <x v="2"/>
    <n v="0"/>
    <n v="1"/>
    <n v="1"/>
    <n v="1"/>
    <n v="2"/>
    <n v="0"/>
    <n v="0"/>
    <n v="2"/>
    <n v="2"/>
    <n v="2"/>
    <n v="0"/>
    <n v="0"/>
    <n v="5"/>
    <n v="6"/>
    <n v="11"/>
    <n v="1859"/>
    <s v="ES_R3"/>
    <n v="102"/>
    <n v="7"/>
  </r>
  <r>
    <x v="1"/>
    <n v="0"/>
    <n v="1"/>
    <n v="2"/>
    <n v="0"/>
    <n v="2"/>
    <n v="0"/>
    <n v="0"/>
    <n v="0"/>
    <n v="1"/>
    <n v="1"/>
    <n v="0"/>
    <n v="0"/>
    <n v="5"/>
    <n v="2"/>
    <n v="7"/>
    <n v="1860"/>
    <s v="ES_R3"/>
    <n v="102"/>
    <n v="5"/>
  </r>
  <r>
    <x v="1"/>
    <n v="0"/>
    <n v="1"/>
    <n v="1"/>
    <n v="1"/>
    <n v="2"/>
    <n v="0"/>
    <n v="0"/>
    <n v="0"/>
    <n v="1"/>
    <n v="1"/>
    <n v="0"/>
    <n v="0"/>
    <n v="4"/>
    <n v="3"/>
    <n v="7"/>
    <n v="1861"/>
    <s v="ES_R3"/>
    <n v="102"/>
    <n v="5"/>
  </r>
  <r>
    <x v="1"/>
    <n v="0"/>
    <n v="1"/>
    <n v="1"/>
    <n v="1"/>
    <n v="2"/>
    <n v="0"/>
    <n v="0"/>
    <n v="0"/>
    <n v="1"/>
    <n v="1"/>
    <n v="0"/>
    <n v="0"/>
    <n v="4"/>
    <n v="3"/>
    <n v="7"/>
    <n v="1862"/>
    <s v="ES_R3"/>
    <n v="102"/>
    <n v="5"/>
  </r>
  <r>
    <x v="1"/>
    <n v="0"/>
    <n v="1"/>
    <n v="2"/>
    <n v="0"/>
    <n v="0"/>
    <n v="2"/>
    <n v="0"/>
    <n v="0"/>
    <n v="1"/>
    <n v="1"/>
    <n v="0"/>
    <n v="0"/>
    <n v="3"/>
    <n v="4"/>
    <n v="7"/>
    <n v="1863"/>
    <s v="ES_R3"/>
    <n v="102"/>
    <n v="5"/>
  </r>
  <r>
    <x v="1"/>
    <n v="0"/>
    <n v="1"/>
    <n v="1"/>
    <n v="1"/>
    <n v="0"/>
    <n v="0"/>
    <n v="0"/>
    <n v="0"/>
    <n v="1"/>
    <n v="1"/>
    <n v="0"/>
    <n v="0"/>
    <n v="2"/>
    <n v="3"/>
    <n v="5"/>
    <n v="1864"/>
    <s v="ES_R3"/>
    <n v="102"/>
    <n v="3"/>
  </r>
  <r>
    <x v="1"/>
    <n v="0"/>
    <n v="1"/>
    <n v="2"/>
    <n v="0"/>
    <n v="0"/>
    <n v="2"/>
    <n v="0"/>
    <n v="0"/>
    <n v="1"/>
    <n v="1"/>
    <n v="1"/>
    <n v="0"/>
    <n v="4"/>
    <n v="4"/>
    <n v="8"/>
    <n v="1865"/>
    <s v="ES_R3"/>
    <n v="102"/>
    <n v="5"/>
  </r>
  <r>
    <x v="1"/>
    <n v="1"/>
    <n v="0"/>
    <n v="1"/>
    <n v="1"/>
    <n v="0"/>
    <n v="0"/>
    <n v="0"/>
    <n v="0"/>
    <n v="1"/>
    <n v="1"/>
    <n v="0"/>
    <n v="0"/>
    <n v="3"/>
    <n v="2"/>
    <n v="5"/>
    <n v="1866"/>
    <s v="ES_R3"/>
    <n v="102"/>
    <n v="3"/>
  </r>
  <r>
    <x v="2"/>
    <n v="1"/>
    <n v="0"/>
    <n v="1"/>
    <n v="1"/>
    <n v="0"/>
    <n v="2"/>
    <n v="0"/>
    <n v="1"/>
    <n v="1"/>
    <n v="1"/>
    <n v="0"/>
    <n v="1"/>
    <n v="3"/>
    <n v="6"/>
    <n v="9"/>
    <n v="1867"/>
    <s v="ES_R3"/>
    <n v="102"/>
    <n v="6"/>
  </r>
  <r>
    <x v="1"/>
    <n v="0"/>
    <n v="0"/>
    <n v="1"/>
    <n v="1"/>
    <n v="0"/>
    <n v="2"/>
    <n v="0"/>
    <n v="0"/>
    <n v="1"/>
    <n v="1"/>
    <n v="1"/>
    <n v="0"/>
    <n v="3"/>
    <n v="4"/>
    <n v="7"/>
    <n v="1868"/>
    <s v="ES_R3"/>
    <n v="102"/>
    <n v="4"/>
  </r>
  <r>
    <x v="0"/>
    <n v="0"/>
    <n v="1"/>
    <n v="1"/>
    <n v="1"/>
    <n v="0"/>
    <n v="2"/>
    <n v="0"/>
    <n v="0"/>
    <n v="1"/>
    <n v="1"/>
    <n v="0"/>
    <n v="0"/>
    <n v="2"/>
    <n v="5"/>
    <n v="7"/>
    <n v="1869"/>
    <s v="ES_R3"/>
    <n v="102"/>
    <n v="5"/>
  </r>
  <r>
    <x v="1"/>
    <n v="0"/>
    <n v="1"/>
    <n v="0"/>
    <n v="2"/>
    <n v="0"/>
    <n v="2"/>
    <n v="0"/>
    <n v="0"/>
    <n v="1"/>
    <n v="1"/>
    <n v="0"/>
    <n v="0"/>
    <n v="1"/>
    <n v="6"/>
    <n v="7"/>
    <n v="1870"/>
    <s v="ES_R3"/>
    <n v="102"/>
    <n v="5"/>
  </r>
  <r>
    <x v="1"/>
    <n v="0"/>
    <n v="1"/>
    <n v="2"/>
    <n v="0"/>
    <n v="0"/>
    <n v="0"/>
    <n v="2"/>
    <n v="0"/>
    <n v="1"/>
    <n v="1"/>
    <n v="1"/>
    <n v="0"/>
    <n v="6"/>
    <n v="2"/>
    <n v="8"/>
    <n v="1871"/>
    <s v="ES_R3"/>
    <n v="102"/>
    <n v="5"/>
  </r>
  <r>
    <x v="0"/>
    <n v="1"/>
    <n v="0"/>
    <n v="2"/>
    <n v="0"/>
    <n v="0"/>
    <n v="0"/>
    <n v="0"/>
    <n v="0"/>
    <n v="1"/>
    <n v="1"/>
    <n v="0"/>
    <n v="0"/>
    <n v="4"/>
    <n v="1"/>
    <n v="5"/>
    <n v="1872"/>
    <s v="ES_R3"/>
    <n v="103"/>
    <n v="3"/>
  </r>
  <r>
    <x v="1"/>
    <n v="1"/>
    <n v="0"/>
    <n v="2"/>
    <n v="0"/>
    <n v="1"/>
    <n v="0"/>
    <n v="0"/>
    <n v="0"/>
    <n v="1"/>
    <n v="1"/>
    <n v="0"/>
    <n v="0"/>
    <n v="5"/>
    <n v="1"/>
    <n v="6"/>
    <n v="1873"/>
    <s v="ES_R3"/>
    <n v="103"/>
    <n v="4"/>
  </r>
  <r>
    <x v="0"/>
    <n v="0"/>
    <n v="1"/>
    <n v="2"/>
    <n v="0"/>
    <n v="0"/>
    <n v="0"/>
    <n v="1"/>
    <n v="2"/>
    <n v="1"/>
    <n v="1"/>
    <n v="1"/>
    <n v="0"/>
    <n v="5"/>
    <n v="4"/>
    <n v="9"/>
    <n v="1874"/>
    <s v="ES_R3"/>
    <n v="103"/>
    <n v="6"/>
  </r>
  <r>
    <x v="1"/>
    <n v="0"/>
    <n v="1"/>
    <n v="0"/>
    <n v="1"/>
    <n v="2"/>
    <n v="0"/>
    <n v="0"/>
    <n v="0"/>
    <n v="1"/>
    <n v="1"/>
    <n v="0"/>
    <n v="0"/>
    <n v="3"/>
    <n v="3"/>
    <n v="6"/>
    <n v="1875"/>
    <s v="ES_R3"/>
    <n v="103"/>
    <n v="4"/>
  </r>
  <r>
    <x v="1"/>
    <n v="0"/>
    <n v="1"/>
    <n v="2"/>
    <n v="0"/>
    <n v="0"/>
    <n v="0"/>
    <n v="0"/>
    <n v="0"/>
    <n v="1"/>
    <n v="1"/>
    <n v="0"/>
    <n v="0"/>
    <n v="3"/>
    <n v="2"/>
    <n v="5"/>
    <n v="1876"/>
    <s v="ES_R3"/>
    <n v="103"/>
    <n v="3"/>
  </r>
  <r>
    <x v="1"/>
    <n v="0"/>
    <n v="1"/>
    <n v="2"/>
    <n v="0"/>
    <n v="1"/>
    <n v="0"/>
    <n v="0"/>
    <n v="0"/>
    <n v="1"/>
    <n v="1"/>
    <n v="0"/>
    <n v="0"/>
    <n v="4"/>
    <n v="2"/>
    <n v="6"/>
    <n v="1877"/>
    <s v="ES_R3"/>
    <n v="103"/>
    <n v="4"/>
  </r>
  <r>
    <x v="2"/>
    <n v="0"/>
    <n v="1"/>
    <n v="1"/>
    <n v="1"/>
    <n v="0"/>
    <n v="2"/>
    <n v="0"/>
    <n v="0"/>
    <n v="1"/>
    <n v="1"/>
    <n v="0"/>
    <n v="0"/>
    <n v="2"/>
    <n v="5"/>
    <n v="7"/>
    <n v="1878"/>
    <s v="ES_R3"/>
    <n v="103"/>
    <n v="5"/>
  </r>
  <r>
    <x v="1"/>
    <n v="0"/>
    <n v="1"/>
    <n v="1"/>
    <n v="1"/>
    <n v="0"/>
    <n v="2"/>
    <n v="0"/>
    <n v="0"/>
    <n v="1"/>
    <n v="1"/>
    <n v="0"/>
    <n v="0"/>
    <n v="2"/>
    <n v="5"/>
    <n v="7"/>
    <n v="1879"/>
    <s v="ES_R3"/>
    <n v="103"/>
    <n v="5"/>
  </r>
  <r>
    <x v="1"/>
    <n v="1"/>
    <n v="0"/>
    <n v="1"/>
    <n v="1"/>
    <n v="0"/>
    <n v="0"/>
    <n v="0"/>
    <n v="0"/>
    <n v="1"/>
    <n v="1"/>
    <n v="0"/>
    <n v="0"/>
    <n v="3"/>
    <n v="2"/>
    <n v="5"/>
    <n v="1880"/>
    <s v="ES_R3"/>
    <n v="103"/>
    <n v="3"/>
  </r>
  <r>
    <x v="1"/>
    <n v="0"/>
    <n v="1"/>
    <n v="1"/>
    <n v="1"/>
    <n v="0"/>
    <n v="0"/>
    <n v="0"/>
    <n v="0"/>
    <n v="1"/>
    <n v="1"/>
    <n v="0"/>
    <n v="0"/>
    <n v="2"/>
    <n v="3"/>
    <n v="5"/>
    <n v="1881"/>
    <s v="ES_R3"/>
    <n v="103"/>
    <n v="3"/>
  </r>
  <r>
    <x v="1"/>
    <n v="0"/>
    <n v="1"/>
    <n v="2"/>
    <n v="0"/>
    <n v="0"/>
    <n v="2"/>
    <n v="0"/>
    <n v="0"/>
    <n v="1"/>
    <n v="1"/>
    <n v="0"/>
    <n v="1"/>
    <n v="3"/>
    <n v="5"/>
    <n v="8"/>
    <n v="1882"/>
    <s v="ES_R3"/>
    <n v="103"/>
    <n v="5"/>
  </r>
  <r>
    <x v="2"/>
    <n v="1"/>
    <n v="0"/>
    <n v="1"/>
    <n v="1"/>
    <n v="0"/>
    <n v="2"/>
    <n v="0"/>
    <n v="0"/>
    <n v="1"/>
    <n v="1"/>
    <n v="0"/>
    <n v="1"/>
    <n v="3"/>
    <n v="5"/>
    <n v="8"/>
    <n v="1883"/>
    <s v="ES_R3"/>
    <n v="103"/>
    <n v="5"/>
  </r>
  <r>
    <x v="1"/>
    <n v="0"/>
    <n v="1"/>
    <n v="1"/>
    <n v="1"/>
    <n v="0"/>
    <n v="2"/>
    <n v="0"/>
    <n v="0"/>
    <n v="1"/>
    <n v="1"/>
    <n v="0"/>
    <n v="0"/>
    <n v="2"/>
    <n v="5"/>
    <n v="7"/>
    <n v="1884"/>
    <s v="ES_R3"/>
    <n v="103"/>
    <n v="5"/>
  </r>
  <r>
    <x v="2"/>
    <n v="0"/>
    <n v="1"/>
    <n v="0"/>
    <n v="2"/>
    <n v="0"/>
    <n v="0"/>
    <n v="0"/>
    <n v="0"/>
    <n v="1"/>
    <n v="1"/>
    <n v="0"/>
    <n v="0"/>
    <n v="1"/>
    <n v="4"/>
    <n v="5"/>
    <n v="1885"/>
    <s v="ES_R3"/>
    <n v="103"/>
    <n v="3"/>
  </r>
  <r>
    <x v="1"/>
    <n v="0"/>
    <n v="1"/>
    <n v="1"/>
    <n v="1"/>
    <n v="2"/>
    <n v="0"/>
    <n v="0"/>
    <n v="0"/>
    <n v="1"/>
    <n v="1"/>
    <n v="0"/>
    <n v="0"/>
    <n v="4"/>
    <n v="3"/>
    <n v="7"/>
    <n v="1886"/>
    <s v="ES_R3"/>
    <n v="103"/>
    <n v="5"/>
  </r>
  <r>
    <x v="1"/>
    <n v="0"/>
    <n v="1"/>
    <n v="1"/>
    <n v="1"/>
    <n v="0"/>
    <n v="2"/>
    <n v="0"/>
    <n v="0"/>
    <n v="1"/>
    <n v="1"/>
    <n v="0"/>
    <n v="1"/>
    <n v="2"/>
    <n v="6"/>
    <n v="8"/>
    <n v="1887"/>
    <s v="ES_R3"/>
    <n v="103"/>
    <n v="5"/>
  </r>
  <r>
    <x v="1"/>
    <n v="0"/>
    <n v="1"/>
    <n v="2"/>
    <n v="0"/>
    <n v="0"/>
    <n v="2"/>
    <n v="0"/>
    <n v="0"/>
    <n v="1"/>
    <n v="1"/>
    <n v="0"/>
    <n v="0"/>
    <n v="3"/>
    <n v="4"/>
    <n v="7"/>
    <n v="1888"/>
    <s v="ES_R3"/>
    <n v="103"/>
    <n v="5"/>
  </r>
  <r>
    <x v="1"/>
    <n v="1"/>
    <n v="0"/>
    <n v="1"/>
    <n v="1"/>
    <n v="2"/>
    <n v="0"/>
    <n v="0"/>
    <n v="0"/>
    <n v="1"/>
    <n v="1"/>
    <n v="0"/>
    <n v="0"/>
    <n v="5"/>
    <n v="2"/>
    <n v="7"/>
    <n v="1889"/>
    <s v="ES_R3"/>
    <n v="103"/>
    <n v="5"/>
  </r>
  <r>
    <x v="1"/>
    <n v="0"/>
    <n v="1"/>
    <n v="0"/>
    <n v="2"/>
    <n v="0"/>
    <n v="0"/>
    <n v="0"/>
    <n v="0"/>
    <n v="1"/>
    <n v="1"/>
    <n v="0"/>
    <n v="1"/>
    <n v="1"/>
    <n v="5"/>
    <n v="6"/>
    <n v="1890"/>
    <s v="ES_R3"/>
    <n v="103"/>
    <n v="3"/>
  </r>
  <r>
    <x v="1"/>
    <n v="1"/>
    <n v="0"/>
    <n v="0"/>
    <n v="2"/>
    <n v="0"/>
    <n v="0"/>
    <n v="0"/>
    <n v="0"/>
    <n v="1"/>
    <n v="1"/>
    <n v="0"/>
    <n v="0"/>
    <n v="2"/>
    <n v="3"/>
    <n v="5"/>
    <n v="1891"/>
    <s v="ES_R3"/>
    <n v="103"/>
    <n v="3"/>
  </r>
  <r>
    <x v="0"/>
    <n v="1"/>
    <n v="0"/>
    <n v="0"/>
    <n v="1"/>
    <n v="1"/>
    <n v="1"/>
    <n v="0"/>
    <n v="0"/>
    <n v="1"/>
    <n v="1"/>
    <n v="0"/>
    <n v="0"/>
    <n v="3"/>
    <n v="3"/>
    <n v="6"/>
    <n v="1892"/>
    <s v="ES_R3"/>
    <n v="104"/>
    <n v="4"/>
  </r>
  <r>
    <x v="0"/>
    <n v="1"/>
    <n v="0"/>
    <n v="0"/>
    <n v="0"/>
    <n v="1"/>
    <n v="1"/>
    <n v="1"/>
    <n v="0"/>
    <n v="1"/>
    <n v="1"/>
    <n v="0"/>
    <n v="0"/>
    <n v="4"/>
    <n v="2"/>
    <n v="6"/>
    <n v="1893"/>
    <s v="ES_R3"/>
    <n v="104"/>
    <n v="4"/>
  </r>
  <r>
    <x v="0"/>
    <n v="0"/>
    <n v="1"/>
    <n v="1"/>
    <n v="0"/>
    <n v="2"/>
    <n v="0"/>
    <n v="0"/>
    <n v="1"/>
    <n v="1"/>
    <n v="1"/>
    <n v="0"/>
    <n v="0"/>
    <n v="4"/>
    <n v="3"/>
    <n v="7"/>
    <n v="1894"/>
    <s v="ES_R3"/>
    <n v="104"/>
    <n v="5"/>
  </r>
  <r>
    <x v="0"/>
    <n v="2"/>
    <n v="0"/>
    <n v="0"/>
    <n v="0"/>
    <n v="0"/>
    <n v="0"/>
    <n v="0"/>
    <n v="0"/>
    <n v="1"/>
    <n v="1"/>
    <n v="0"/>
    <n v="0"/>
    <n v="3"/>
    <n v="1"/>
    <n v="4"/>
    <n v="1895"/>
    <s v="ES_R3"/>
    <n v="104"/>
    <n v="2"/>
  </r>
  <r>
    <x v="0"/>
    <n v="0"/>
    <n v="0"/>
    <n v="2"/>
    <n v="0"/>
    <n v="0"/>
    <n v="1"/>
    <n v="0"/>
    <n v="0"/>
    <n v="1"/>
    <n v="2"/>
    <n v="0"/>
    <n v="0"/>
    <n v="3"/>
    <n v="3"/>
    <n v="6"/>
    <n v="1896"/>
    <s v="ES_R3"/>
    <n v="104"/>
    <n v="3"/>
  </r>
  <r>
    <x v="0"/>
    <n v="2"/>
    <n v="0"/>
    <n v="0"/>
    <n v="1"/>
    <n v="1"/>
    <n v="0"/>
    <n v="0"/>
    <n v="0"/>
    <n v="1"/>
    <n v="1"/>
    <n v="0"/>
    <n v="0"/>
    <n v="4"/>
    <n v="2"/>
    <n v="6"/>
    <n v="1897"/>
    <s v="ES_R3"/>
    <n v="104"/>
    <n v="4"/>
  </r>
  <r>
    <x v="0"/>
    <n v="0"/>
    <n v="0"/>
    <n v="0"/>
    <n v="2"/>
    <n v="1"/>
    <n v="1"/>
    <n v="0"/>
    <n v="1"/>
    <n v="1"/>
    <n v="1"/>
    <n v="0"/>
    <n v="0"/>
    <n v="2"/>
    <n v="5"/>
    <n v="7"/>
    <n v="1898"/>
    <s v="ES_R3"/>
    <n v="104"/>
    <n v="5"/>
  </r>
  <r>
    <x v="0"/>
    <n v="1"/>
    <n v="0"/>
    <n v="0"/>
    <n v="0"/>
    <n v="0"/>
    <n v="0"/>
    <n v="0"/>
    <n v="0"/>
    <n v="1"/>
    <n v="1"/>
    <n v="1"/>
    <n v="1"/>
    <n v="3"/>
    <n v="2"/>
    <n v="5"/>
    <n v="1899"/>
    <s v="ES_R3"/>
    <n v="104"/>
    <n v="1"/>
  </r>
  <r>
    <x v="0"/>
    <n v="2"/>
    <n v="0"/>
    <n v="1"/>
    <n v="0"/>
    <n v="1"/>
    <n v="1"/>
    <n v="0"/>
    <n v="0"/>
    <n v="1"/>
    <n v="1"/>
    <n v="0"/>
    <n v="0"/>
    <n v="5"/>
    <n v="2"/>
    <n v="7"/>
    <n v="1900"/>
    <s v="ES_R3"/>
    <n v="104"/>
    <n v="5"/>
  </r>
  <r>
    <x v="0"/>
    <n v="0"/>
    <n v="0"/>
    <n v="1"/>
    <n v="1"/>
    <n v="0"/>
    <n v="1"/>
    <n v="0"/>
    <n v="0"/>
    <n v="1"/>
    <n v="1"/>
    <n v="0"/>
    <n v="0"/>
    <n v="2"/>
    <n v="3"/>
    <n v="5"/>
    <n v="1901"/>
    <s v="ES_R3"/>
    <n v="104"/>
    <n v="3"/>
  </r>
  <r>
    <x v="0"/>
    <n v="1"/>
    <n v="1"/>
    <n v="0"/>
    <n v="1"/>
    <n v="0"/>
    <n v="0"/>
    <n v="0"/>
    <n v="0"/>
    <n v="1"/>
    <n v="1"/>
    <n v="0"/>
    <n v="1"/>
    <n v="2"/>
    <n v="4"/>
    <n v="6"/>
    <n v="1902"/>
    <s v="ES_R3"/>
    <n v="104"/>
    <n v="3"/>
  </r>
  <r>
    <x v="0"/>
    <n v="1"/>
    <n v="1"/>
    <n v="1"/>
    <n v="2"/>
    <n v="0"/>
    <n v="0"/>
    <n v="0"/>
    <n v="0"/>
    <n v="1"/>
    <n v="1"/>
    <n v="0"/>
    <n v="0"/>
    <n v="3"/>
    <n v="4"/>
    <n v="7"/>
    <n v="1903"/>
    <s v="ES_R3"/>
    <n v="104"/>
    <n v="5"/>
  </r>
  <r>
    <x v="0"/>
    <n v="0"/>
    <n v="0"/>
    <n v="1"/>
    <n v="0"/>
    <n v="0"/>
    <n v="0"/>
    <n v="0"/>
    <n v="0"/>
    <n v="1"/>
    <n v="1"/>
    <n v="0"/>
    <n v="0"/>
    <n v="2"/>
    <n v="1"/>
    <n v="3"/>
    <n v="1904"/>
    <s v="ES_R3"/>
    <n v="104"/>
    <n v="1"/>
  </r>
  <r>
    <x v="0"/>
    <n v="0"/>
    <n v="1"/>
    <n v="0"/>
    <n v="0"/>
    <n v="1"/>
    <n v="3"/>
    <n v="0"/>
    <n v="0"/>
    <n v="1"/>
    <n v="1"/>
    <n v="0"/>
    <n v="0"/>
    <n v="2"/>
    <n v="5"/>
    <n v="7"/>
    <n v="1905"/>
    <s v="ES_R3"/>
    <n v="104"/>
    <n v="5"/>
  </r>
  <r>
    <x v="0"/>
    <n v="1"/>
    <n v="1"/>
    <n v="0"/>
    <n v="0"/>
    <n v="0"/>
    <n v="0"/>
    <n v="0"/>
    <n v="0"/>
    <n v="1"/>
    <n v="1"/>
    <n v="0"/>
    <n v="0"/>
    <n v="2"/>
    <n v="2"/>
    <n v="4"/>
    <n v="1906"/>
    <s v="ES_R3"/>
    <n v="104"/>
    <n v="2"/>
  </r>
  <r>
    <x v="0"/>
    <n v="1"/>
    <n v="0"/>
    <n v="2"/>
    <n v="2"/>
    <n v="0"/>
    <n v="0"/>
    <n v="1"/>
    <n v="1"/>
    <n v="1"/>
    <n v="1"/>
    <n v="9"/>
    <n v="0"/>
    <n v="14"/>
    <n v="4"/>
    <n v="18"/>
    <n v="1907"/>
    <s v="ES_R3"/>
    <n v="104"/>
    <n v="7"/>
  </r>
  <r>
    <x v="0"/>
    <n v="1"/>
    <n v="0"/>
    <n v="0"/>
    <n v="2"/>
    <n v="3"/>
    <n v="0"/>
    <n v="0"/>
    <n v="0"/>
    <n v="1"/>
    <n v="1"/>
    <n v="0"/>
    <n v="0"/>
    <n v="5"/>
    <n v="3"/>
    <n v="8"/>
    <n v="1908"/>
    <s v="ES_R3"/>
    <n v="104"/>
    <n v="6"/>
  </r>
  <r>
    <x v="0"/>
    <n v="1"/>
    <n v="0"/>
    <n v="2"/>
    <n v="0"/>
    <n v="0"/>
    <n v="0"/>
    <n v="0"/>
    <n v="0"/>
    <n v="1"/>
    <n v="1"/>
    <n v="0"/>
    <n v="0"/>
    <n v="4"/>
    <n v="1"/>
    <n v="5"/>
    <n v="1909"/>
    <s v="ES_R3"/>
    <n v="104"/>
    <n v="3"/>
  </r>
  <r>
    <x v="0"/>
    <n v="1"/>
    <n v="0"/>
    <n v="1"/>
    <n v="0"/>
    <n v="1"/>
    <n v="0"/>
    <n v="0"/>
    <n v="0"/>
    <n v="1"/>
    <n v="1"/>
    <n v="0"/>
    <n v="0"/>
    <n v="4"/>
    <n v="1"/>
    <n v="5"/>
    <n v="1910"/>
    <s v="ES_R3"/>
    <n v="104"/>
    <n v="3"/>
  </r>
  <r>
    <x v="0"/>
    <n v="0"/>
    <n v="1"/>
    <n v="0"/>
    <n v="1"/>
    <n v="2"/>
    <n v="0"/>
    <n v="0"/>
    <n v="0"/>
    <n v="1"/>
    <n v="1"/>
    <n v="0"/>
    <n v="0"/>
    <n v="3"/>
    <n v="3"/>
    <n v="6"/>
    <n v="1911"/>
    <s v="ES_R3"/>
    <n v="104"/>
    <n v="4"/>
  </r>
  <r>
    <x v="1"/>
    <n v="0"/>
    <n v="1"/>
    <n v="1"/>
    <n v="0"/>
    <n v="0"/>
    <n v="0"/>
    <n v="0"/>
    <n v="0"/>
    <n v="1"/>
    <n v="1"/>
    <n v="0"/>
    <n v="0"/>
    <n v="2"/>
    <n v="2"/>
    <n v="4"/>
    <n v="1912"/>
    <s v="ES_R3"/>
    <n v="105"/>
    <n v="2"/>
  </r>
  <r>
    <x v="0"/>
    <n v="1"/>
    <n v="0"/>
    <n v="0"/>
    <n v="0"/>
    <n v="0"/>
    <n v="0"/>
    <n v="0"/>
    <n v="0"/>
    <n v="1"/>
    <n v="1"/>
    <n v="0"/>
    <n v="0"/>
    <n v="2"/>
    <n v="1"/>
    <n v="3"/>
    <n v="1913"/>
    <s v="ES_R3"/>
    <n v="105"/>
    <n v="1"/>
  </r>
  <r>
    <x v="1"/>
    <n v="0"/>
    <n v="0"/>
    <n v="1"/>
    <n v="1"/>
    <n v="1"/>
    <n v="0"/>
    <n v="0"/>
    <n v="1"/>
    <n v="1"/>
    <n v="1"/>
    <n v="0"/>
    <n v="0"/>
    <n v="3"/>
    <n v="3"/>
    <n v="6"/>
    <n v="1914"/>
    <s v="ES_R3"/>
    <n v="105"/>
    <n v="4"/>
  </r>
  <r>
    <x v="1"/>
    <n v="0"/>
    <n v="1"/>
    <n v="1"/>
    <n v="0"/>
    <n v="1"/>
    <n v="0"/>
    <n v="0"/>
    <n v="0"/>
    <n v="1"/>
    <n v="1"/>
    <n v="0"/>
    <n v="0"/>
    <n v="3"/>
    <n v="2"/>
    <n v="5"/>
    <n v="1915"/>
    <s v="ES_R3"/>
    <n v="105"/>
    <n v="3"/>
  </r>
  <r>
    <x v="1"/>
    <n v="0"/>
    <n v="1"/>
    <n v="1"/>
    <n v="0"/>
    <n v="0"/>
    <n v="0"/>
    <n v="0"/>
    <n v="0"/>
    <n v="1"/>
    <n v="1"/>
    <n v="0"/>
    <n v="0"/>
    <n v="2"/>
    <n v="2"/>
    <n v="4"/>
    <n v="1916"/>
    <s v="ES_R3"/>
    <n v="105"/>
    <n v="2"/>
  </r>
  <r>
    <x v="1"/>
    <n v="0"/>
    <n v="1"/>
    <n v="1"/>
    <n v="0"/>
    <n v="1"/>
    <n v="1"/>
    <n v="2"/>
    <n v="1"/>
    <n v="1"/>
    <n v="2"/>
    <n v="0"/>
    <n v="0"/>
    <n v="5"/>
    <n v="5"/>
    <n v="10"/>
    <n v="1917"/>
    <s v="ES_R3"/>
    <n v="105"/>
    <n v="7"/>
  </r>
  <r>
    <x v="1"/>
    <n v="0"/>
    <n v="0"/>
    <n v="1"/>
    <n v="0"/>
    <n v="2"/>
    <n v="0"/>
    <n v="1"/>
    <n v="1"/>
    <n v="1"/>
    <n v="1"/>
    <n v="0"/>
    <n v="0"/>
    <n v="5"/>
    <n v="2"/>
    <n v="7"/>
    <n v="1918"/>
    <s v="ES_R3"/>
    <n v="105"/>
    <n v="5"/>
  </r>
  <r>
    <x v="1"/>
    <n v="0"/>
    <n v="0"/>
    <n v="1"/>
    <n v="0"/>
    <n v="1"/>
    <n v="0"/>
    <n v="0"/>
    <n v="0"/>
    <n v="1"/>
    <n v="1"/>
    <n v="0"/>
    <n v="0"/>
    <n v="3"/>
    <n v="1"/>
    <n v="4"/>
    <n v="1919"/>
    <s v="ES_R3"/>
    <n v="105"/>
    <n v="2"/>
  </r>
  <r>
    <x v="1"/>
    <n v="0"/>
    <n v="1"/>
    <n v="1"/>
    <n v="0"/>
    <n v="1"/>
    <n v="1"/>
    <n v="1"/>
    <n v="0"/>
    <n v="1"/>
    <n v="1"/>
    <n v="0"/>
    <n v="0"/>
    <n v="4"/>
    <n v="3"/>
    <n v="7"/>
    <n v="1920"/>
    <s v="ES_R3"/>
    <n v="105"/>
    <n v="5"/>
  </r>
  <r>
    <x v="1"/>
    <n v="0"/>
    <n v="0"/>
    <n v="1"/>
    <n v="1"/>
    <n v="0"/>
    <n v="0"/>
    <n v="0"/>
    <n v="0"/>
    <n v="1"/>
    <n v="1"/>
    <n v="0"/>
    <n v="0"/>
    <n v="2"/>
    <n v="2"/>
    <n v="4"/>
    <n v="1921"/>
    <s v="ES_R3"/>
    <n v="105"/>
    <n v="2"/>
  </r>
  <r>
    <x v="2"/>
    <n v="1"/>
    <n v="0"/>
    <n v="1"/>
    <n v="0"/>
    <n v="1"/>
    <n v="0"/>
    <n v="0"/>
    <n v="0"/>
    <n v="1"/>
    <n v="1"/>
    <n v="0"/>
    <n v="0"/>
    <n v="4"/>
    <n v="1"/>
    <n v="5"/>
    <n v="1922"/>
    <s v="ES_R3"/>
    <n v="105"/>
    <n v="3"/>
  </r>
  <r>
    <x v="2"/>
    <n v="1"/>
    <n v="0"/>
    <n v="0"/>
    <n v="2"/>
    <n v="1"/>
    <n v="0"/>
    <n v="0"/>
    <n v="0"/>
    <n v="1"/>
    <n v="1"/>
    <n v="0"/>
    <n v="0"/>
    <n v="3"/>
    <n v="3"/>
    <n v="6"/>
    <n v="1923"/>
    <s v="ES_R3"/>
    <n v="105"/>
    <n v="4"/>
  </r>
  <r>
    <x v="2"/>
    <n v="0"/>
    <n v="1"/>
    <n v="0"/>
    <n v="1"/>
    <n v="1"/>
    <n v="0"/>
    <n v="0"/>
    <n v="0"/>
    <n v="1"/>
    <n v="1"/>
    <n v="0"/>
    <n v="0"/>
    <n v="2"/>
    <n v="3"/>
    <n v="5"/>
    <n v="1924"/>
    <s v="ES_R3"/>
    <n v="105"/>
    <n v="3"/>
  </r>
  <r>
    <x v="1"/>
    <n v="2"/>
    <n v="0"/>
    <n v="1"/>
    <n v="1"/>
    <n v="2"/>
    <n v="0"/>
    <n v="1"/>
    <n v="0"/>
    <n v="1"/>
    <n v="1"/>
    <n v="0"/>
    <n v="0"/>
    <n v="7"/>
    <n v="2"/>
    <n v="9"/>
    <n v="1925"/>
    <s v="ES_R3"/>
    <n v="105"/>
    <n v="7"/>
  </r>
  <r>
    <x v="2"/>
    <n v="1"/>
    <n v="0"/>
    <n v="0"/>
    <n v="1"/>
    <n v="1"/>
    <n v="1"/>
    <n v="0"/>
    <n v="0"/>
    <n v="1"/>
    <n v="1"/>
    <n v="0"/>
    <n v="0"/>
    <n v="3"/>
    <n v="3"/>
    <n v="6"/>
    <n v="1926"/>
    <s v="ES_R3"/>
    <n v="105"/>
    <n v="4"/>
  </r>
  <r>
    <x v="1"/>
    <n v="1"/>
    <n v="0"/>
    <n v="0"/>
    <n v="0"/>
    <n v="0"/>
    <n v="0"/>
    <n v="0"/>
    <n v="0"/>
    <n v="1"/>
    <n v="1"/>
    <n v="0"/>
    <n v="0"/>
    <n v="2"/>
    <n v="1"/>
    <n v="3"/>
    <n v="1927"/>
    <s v="ES_R3"/>
    <n v="105"/>
    <n v="1"/>
  </r>
  <r>
    <x v="1"/>
    <n v="0"/>
    <n v="0"/>
    <n v="1"/>
    <n v="0"/>
    <n v="0"/>
    <n v="1"/>
    <n v="0"/>
    <n v="0"/>
    <n v="1"/>
    <n v="1"/>
    <n v="0"/>
    <n v="0"/>
    <n v="2"/>
    <n v="2"/>
    <n v="4"/>
    <n v="1928"/>
    <s v="ES_R3"/>
    <n v="105"/>
    <n v="2"/>
  </r>
  <r>
    <x v="1"/>
    <n v="0"/>
    <n v="1"/>
    <n v="1"/>
    <n v="1"/>
    <n v="1"/>
    <n v="0"/>
    <n v="0"/>
    <n v="0"/>
    <n v="1"/>
    <n v="1"/>
    <n v="0"/>
    <n v="0"/>
    <n v="3"/>
    <n v="3"/>
    <n v="6"/>
    <n v="1929"/>
    <s v="ES_R3"/>
    <n v="105"/>
    <n v="4"/>
  </r>
  <r>
    <x v="1"/>
    <n v="0"/>
    <n v="0"/>
    <n v="0"/>
    <n v="1"/>
    <n v="1"/>
    <n v="1"/>
    <n v="2"/>
    <n v="1"/>
    <n v="1"/>
    <n v="1"/>
    <n v="0"/>
    <n v="0"/>
    <n v="4"/>
    <n v="4"/>
    <n v="8"/>
    <n v="1930"/>
    <s v="ES_R3"/>
    <n v="105"/>
    <n v="6"/>
  </r>
  <r>
    <x v="1"/>
    <n v="0"/>
    <n v="1"/>
    <n v="2"/>
    <n v="0"/>
    <n v="1"/>
    <n v="1"/>
    <n v="1"/>
    <n v="0"/>
    <n v="1"/>
    <n v="1"/>
    <n v="0"/>
    <n v="0"/>
    <n v="5"/>
    <n v="3"/>
    <n v="8"/>
    <n v="1931"/>
    <s v="ES_R3"/>
    <n v="105"/>
    <n v="6"/>
  </r>
  <r>
    <x v="0"/>
    <n v="1"/>
    <n v="0"/>
    <n v="1"/>
    <n v="1"/>
    <n v="0"/>
    <n v="0"/>
    <n v="0"/>
    <n v="0"/>
    <n v="1"/>
    <n v="1"/>
    <n v="0"/>
    <n v="0"/>
    <n v="3"/>
    <n v="2"/>
    <n v="5"/>
    <n v="1932"/>
    <s v="ES_R3"/>
    <n v="106"/>
    <n v="3"/>
  </r>
  <r>
    <x v="0"/>
    <n v="0"/>
    <n v="0"/>
    <n v="0"/>
    <n v="0"/>
    <n v="1"/>
    <n v="0"/>
    <n v="1"/>
    <n v="3"/>
    <n v="1"/>
    <n v="1"/>
    <n v="0"/>
    <n v="0"/>
    <n v="3"/>
    <n v="4"/>
    <n v="7"/>
    <n v="1933"/>
    <s v="ES_R3"/>
    <n v="106"/>
    <n v="5"/>
  </r>
  <r>
    <x v="0"/>
    <n v="0"/>
    <n v="0"/>
    <n v="1"/>
    <n v="0"/>
    <n v="2"/>
    <n v="0"/>
    <n v="0"/>
    <n v="0"/>
    <n v="1"/>
    <n v="1"/>
    <n v="0"/>
    <n v="0"/>
    <n v="4"/>
    <n v="1"/>
    <n v="5"/>
    <n v="1934"/>
    <s v="ES_R3"/>
    <n v="106"/>
    <n v="3"/>
  </r>
  <r>
    <x v="0"/>
    <n v="0"/>
    <n v="0"/>
    <n v="0"/>
    <n v="2"/>
    <n v="2"/>
    <n v="0"/>
    <n v="0"/>
    <n v="1"/>
    <n v="1"/>
    <n v="1"/>
    <n v="0"/>
    <n v="0"/>
    <n v="3"/>
    <n v="4"/>
    <n v="7"/>
    <n v="1935"/>
    <s v="ES_R3"/>
    <n v="106"/>
    <n v="5"/>
  </r>
  <r>
    <x v="0"/>
    <n v="0"/>
    <n v="1"/>
    <n v="0"/>
    <n v="1"/>
    <n v="1"/>
    <n v="0"/>
    <n v="0"/>
    <n v="0"/>
    <n v="1"/>
    <n v="1"/>
    <n v="0"/>
    <n v="0"/>
    <n v="2"/>
    <n v="3"/>
    <n v="5"/>
    <n v="1936"/>
    <s v="ES_R3"/>
    <n v="106"/>
    <n v="3"/>
  </r>
  <r>
    <x v="0"/>
    <n v="0"/>
    <n v="1"/>
    <n v="2"/>
    <n v="1"/>
    <n v="2"/>
    <n v="0"/>
    <n v="1"/>
    <n v="0"/>
    <n v="1"/>
    <n v="1"/>
    <n v="0"/>
    <n v="0"/>
    <n v="6"/>
    <n v="3"/>
    <n v="9"/>
    <n v="1937"/>
    <s v="ES_R3"/>
    <n v="106"/>
    <n v="7"/>
  </r>
  <r>
    <x v="0"/>
    <n v="0"/>
    <n v="0"/>
    <n v="0"/>
    <n v="0"/>
    <n v="2"/>
    <n v="2"/>
    <n v="1"/>
    <n v="0"/>
    <n v="1"/>
    <n v="1"/>
    <n v="0"/>
    <n v="0"/>
    <n v="4"/>
    <n v="3"/>
    <n v="7"/>
    <n v="1938"/>
    <s v="ES_R3"/>
    <n v="106"/>
    <n v="5"/>
  </r>
  <r>
    <x v="0"/>
    <n v="1"/>
    <n v="0"/>
    <n v="1"/>
    <n v="0"/>
    <n v="3"/>
    <n v="0"/>
    <n v="0"/>
    <n v="0"/>
    <n v="1"/>
    <n v="1"/>
    <n v="0"/>
    <n v="0"/>
    <n v="6"/>
    <n v="1"/>
    <n v="7"/>
    <n v="1939"/>
    <s v="ES_R3"/>
    <n v="106"/>
    <n v="5"/>
  </r>
  <r>
    <x v="0"/>
    <n v="1"/>
    <n v="0"/>
    <n v="1"/>
    <n v="0"/>
    <n v="3"/>
    <n v="0"/>
    <n v="0"/>
    <n v="0"/>
    <n v="1"/>
    <n v="1"/>
    <n v="0"/>
    <n v="0"/>
    <n v="6"/>
    <n v="1"/>
    <n v="7"/>
    <n v="1940"/>
    <s v="ES_R3"/>
    <n v="106"/>
    <n v="5"/>
  </r>
  <r>
    <x v="0"/>
    <n v="0"/>
    <n v="0"/>
    <n v="0"/>
    <n v="0"/>
    <n v="2"/>
    <n v="2"/>
    <n v="0"/>
    <n v="0"/>
    <n v="1"/>
    <n v="1"/>
    <n v="0"/>
    <n v="0"/>
    <n v="3"/>
    <n v="3"/>
    <n v="6"/>
    <n v="1941"/>
    <s v="ES_R3"/>
    <n v="106"/>
    <n v="4"/>
  </r>
  <r>
    <x v="0"/>
    <n v="0"/>
    <n v="0"/>
    <n v="0"/>
    <n v="1"/>
    <n v="1"/>
    <n v="0"/>
    <n v="1"/>
    <n v="1"/>
    <n v="1"/>
    <n v="1"/>
    <n v="0"/>
    <n v="0"/>
    <n v="3"/>
    <n v="3"/>
    <n v="6"/>
    <n v="1942"/>
    <s v="ES_R3"/>
    <n v="106"/>
    <n v="4"/>
  </r>
  <r>
    <x v="0"/>
    <n v="0"/>
    <n v="0"/>
    <n v="0"/>
    <n v="0"/>
    <n v="3"/>
    <n v="1"/>
    <n v="0"/>
    <n v="1"/>
    <n v="1"/>
    <n v="1"/>
    <n v="0"/>
    <n v="0"/>
    <n v="4"/>
    <n v="3"/>
    <n v="7"/>
    <n v="1943"/>
    <s v="ES_R3"/>
    <n v="106"/>
    <n v="5"/>
  </r>
  <r>
    <x v="0"/>
    <n v="0"/>
    <n v="0"/>
    <n v="0"/>
    <n v="2"/>
    <n v="1"/>
    <n v="1"/>
    <n v="0"/>
    <n v="0"/>
    <n v="1"/>
    <n v="1"/>
    <n v="0"/>
    <n v="0"/>
    <n v="2"/>
    <n v="4"/>
    <n v="6"/>
    <n v="1944"/>
    <s v="ES_R3"/>
    <n v="106"/>
    <n v="4"/>
  </r>
  <r>
    <x v="0"/>
    <n v="0"/>
    <n v="0"/>
    <n v="0"/>
    <n v="0"/>
    <n v="0"/>
    <n v="1"/>
    <n v="0"/>
    <n v="0"/>
    <n v="1"/>
    <n v="1"/>
    <n v="0"/>
    <n v="1"/>
    <n v="1"/>
    <n v="3"/>
    <n v="4"/>
    <n v="1945"/>
    <s v="ES_R3"/>
    <n v="106"/>
    <n v="1"/>
  </r>
  <r>
    <x v="0"/>
    <n v="0"/>
    <n v="1"/>
    <n v="0"/>
    <n v="0"/>
    <n v="0"/>
    <n v="0"/>
    <n v="0"/>
    <n v="0"/>
    <n v="1"/>
    <n v="1"/>
    <n v="0"/>
    <n v="0"/>
    <n v="1"/>
    <n v="2"/>
    <n v="3"/>
    <n v="1946"/>
    <s v="ES_R3"/>
    <n v="106"/>
    <n v="1"/>
  </r>
  <r>
    <x v="0"/>
    <n v="1"/>
    <n v="0"/>
    <n v="0"/>
    <n v="1"/>
    <n v="0"/>
    <n v="0"/>
    <n v="0"/>
    <n v="0"/>
    <n v="1"/>
    <n v="1"/>
    <n v="0"/>
    <n v="0"/>
    <n v="2"/>
    <n v="2"/>
    <n v="4"/>
    <n v="1947"/>
    <s v="ES_R3"/>
    <n v="106"/>
    <n v="2"/>
  </r>
  <r>
    <x v="0"/>
    <n v="0"/>
    <n v="0"/>
    <n v="0"/>
    <n v="1"/>
    <n v="2"/>
    <n v="1"/>
    <n v="0"/>
    <n v="0"/>
    <n v="0"/>
    <n v="1"/>
    <n v="0"/>
    <n v="0"/>
    <n v="2"/>
    <n v="3"/>
    <n v="5"/>
    <n v="1948"/>
    <s v="ES_R3"/>
    <n v="106"/>
    <n v="4"/>
  </r>
  <r>
    <x v="0"/>
    <n v="0"/>
    <n v="0"/>
    <n v="1"/>
    <n v="1"/>
    <n v="0"/>
    <n v="0"/>
    <n v="0"/>
    <n v="0"/>
    <n v="1"/>
    <n v="1"/>
    <n v="0"/>
    <n v="0"/>
    <n v="2"/>
    <n v="2"/>
    <n v="4"/>
    <n v="1949"/>
    <s v="ES_R3"/>
    <n v="106"/>
    <n v="2"/>
  </r>
  <r>
    <x v="0"/>
    <n v="0"/>
    <n v="0"/>
    <n v="0"/>
    <n v="1"/>
    <n v="2"/>
    <n v="0"/>
    <n v="0"/>
    <n v="0"/>
    <n v="1"/>
    <n v="1"/>
    <n v="0"/>
    <n v="0"/>
    <n v="3"/>
    <n v="2"/>
    <n v="5"/>
    <n v="1950"/>
    <s v="ES_R3"/>
    <n v="106"/>
    <n v="3"/>
  </r>
  <r>
    <x v="0"/>
    <n v="0"/>
    <n v="0"/>
    <n v="2"/>
    <n v="0"/>
    <n v="1"/>
    <n v="1"/>
    <n v="0"/>
    <n v="1"/>
    <n v="1"/>
    <n v="1"/>
    <n v="0"/>
    <n v="0"/>
    <n v="4"/>
    <n v="3"/>
    <n v="7"/>
    <n v="1951"/>
    <s v="ES_R3"/>
    <n v="106"/>
    <n v="5"/>
  </r>
  <r>
    <x v="2"/>
    <n v="1"/>
    <n v="0"/>
    <n v="2"/>
    <n v="0"/>
    <n v="1"/>
    <n v="2"/>
    <n v="1"/>
    <n v="1"/>
    <n v="3"/>
    <n v="4"/>
    <n v="0"/>
    <n v="0"/>
    <n v="8"/>
    <n v="7"/>
    <n v="15"/>
    <n v="1952"/>
    <s v="ES_R3"/>
    <n v="107"/>
    <n v="8"/>
  </r>
  <r>
    <x v="2"/>
    <n v="0"/>
    <n v="2"/>
    <n v="1"/>
    <n v="0"/>
    <n v="2"/>
    <n v="1"/>
    <n v="0"/>
    <n v="1"/>
    <n v="1"/>
    <n v="2"/>
    <n v="0"/>
    <n v="0"/>
    <n v="4"/>
    <n v="6"/>
    <n v="10"/>
    <n v="1953"/>
    <s v="ES_R3"/>
    <n v="107"/>
    <n v="7"/>
  </r>
  <r>
    <x v="2"/>
    <n v="1"/>
    <n v="0"/>
    <n v="1"/>
    <n v="1"/>
    <n v="0"/>
    <n v="2"/>
    <n v="0"/>
    <n v="1"/>
    <n v="2"/>
    <n v="1"/>
    <n v="0"/>
    <n v="0"/>
    <n v="4"/>
    <n v="5"/>
    <n v="9"/>
    <n v="1954"/>
    <s v="ES_R3"/>
    <n v="107"/>
    <n v="6"/>
  </r>
  <r>
    <x v="2"/>
    <n v="1"/>
    <n v="0"/>
    <n v="1"/>
    <n v="0"/>
    <n v="2"/>
    <n v="1"/>
    <n v="0"/>
    <n v="1"/>
    <n v="1"/>
    <n v="1"/>
    <n v="0"/>
    <n v="0"/>
    <n v="5"/>
    <n v="3"/>
    <n v="8"/>
    <n v="1955"/>
    <s v="ES_R3"/>
    <n v="107"/>
    <n v="6"/>
  </r>
  <r>
    <x v="2"/>
    <n v="0"/>
    <n v="1"/>
    <n v="0"/>
    <n v="1"/>
    <n v="0"/>
    <n v="1"/>
    <n v="0"/>
    <n v="0"/>
    <n v="1"/>
    <n v="1"/>
    <n v="0"/>
    <n v="0"/>
    <n v="1"/>
    <n v="4"/>
    <n v="5"/>
    <n v="1956"/>
    <s v="ES_R3"/>
    <n v="107"/>
    <n v="3"/>
  </r>
  <r>
    <x v="2"/>
    <n v="0"/>
    <n v="1"/>
    <n v="0"/>
    <n v="1"/>
    <n v="1"/>
    <n v="2"/>
    <n v="0"/>
    <n v="1"/>
    <n v="1"/>
    <n v="2"/>
    <n v="0"/>
    <n v="0"/>
    <n v="2"/>
    <n v="7"/>
    <n v="9"/>
    <n v="1957"/>
    <s v="ES_R3"/>
    <n v="107"/>
    <n v="6"/>
  </r>
  <r>
    <x v="2"/>
    <n v="0"/>
    <n v="1"/>
    <n v="0"/>
    <n v="1"/>
    <n v="0"/>
    <n v="0"/>
    <n v="0"/>
    <n v="0"/>
    <n v="1"/>
    <n v="1"/>
    <n v="0"/>
    <n v="0"/>
    <n v="1"/>
    <n v="3"/>
    <n v="4"/>
    <n v="1958"/>
    <s v="ES_R3"/>
    <n v="107"/>
    <n v="2"/>
  </r>
  <r>
    <x v="2"/>
    <n v="1"/>
    <n v="0"/>
    <n v="0"/>
    <n v="1"/>
    <n v="0"/>
    <n v="0"/>
    <n v="0"/>
    <n v="0"/>
    <n v="1"/>
    <n v="1"/>
    <n v="0"/>
    <n v="0"/>
    <n v="2"/>
    <n v="2"/>
    <n v="4"/>
    <n v="1959"/>
    <s v="ES_R3"/>
    <n v="107"/>
    <n v="2"/>
  </r>
  <r>
    <x v="2"/>
    <n v="0"/>
    <n v="1"/>
    <n v="1"/>
    <n v="1"/>
    <n v="0"/>
    <n v="1"/>
    <n v="0"/>
    <n v="1"/>
    <n v="1"/>
    <n v="2"/>
    <n v="0"/>
    <n v="0"/>
    <n v="2"/>
    <n v="6"/>
    <n v="8"/>
    <n v="1960"/>
    <s v="ES_R3"/>
    <n v="107"/>
    <n v="5"/>
  </r>
  <r>
    <x v="2"/>
    <n v="1"/>
    <n v="0"/>
    <n v="0"/>
    <n v="1"/>
    <n v="1"/>
    <n v="0"/>
    <n v="2"/>
    <n v="3"/>
    <n v="1"/>
    <n v="1"/>
    <n v="0"/>
    <n v="0"/>
    <n v="5"/>
    <n v="5"/>
    <n v="10"/>
    <n v="1961"/>
    <s v="ES_R3"/>
    <n v="107"/>
    <n v="8"/>
  </r>
  <r>
    <x v="2"/>
    <n v="0"/>
    <n v="1"/>
    <n v="1"/>
    <n v="2"/>
    <n v="0"/>
    <n v="1"/>
    <n v="0"/>
    <n v="1"/>
    <n v="1"/>
    <n v="2"/>
    <n v="0"/>
    <n v="0"/>
    <n v="2"/>
    <n v="7"/>
    <n v="9"/>
    <n v="1962"/>
    <s v="ES_R3"/>
    <n v="107"/>
    <n v="6"/>
  </r>
  <r>
    <x v="2"/>
    <n v="0"/>
    <n v="1"/>
    <n v="0"/>
    <n v="1"/>
    <n v="0"/>
    <n v="1"/>
    <n v="0"/>
    <n v="1"/>
    <n v="1"/>
    <n v="1"/>
    <n v="0"/>
    <n v="0"/>
    <n v="1"/>
    <n v="5"/>
    <n v="6"/>
    <n v="1963"/>
    <s v="ES_R3"/>
    <n v="107"/>
    <n v="4"/>
  </r>
  <r>
    <x v="2"/>
    <n v="0"/>
    <n v="1"/>
    <n v="1"/>
    <n v="1"/>
    <n v="0"/>
    <n v="1"/>
    <n v="0"/>
    <n v="1"/>
    <n v="1"/>
    <n v="1"/>
    <n v="0"/>
    <n v="0"/>
    <n v="2"/>
    <n v="5"/>
    <n v="7"/>
    <n v="1964"/>
    <s v="ES_R3"/>
    <n v="107"/>
    <n v="5"/>
  </r>
  <r>
    <x v="2"/>
    <n v="1"/>
    <n v="1"/>
    <n v="0"/>
    <n v="1"/>
    <n v="0"/>
    <n v="2"/>
    <n v="0"/>
    <n v="1"/>
    <n v="1"/>
    <n v="2"/>
    <n v="0"/>
    <n v="0"/>
    <n v="2"/>
    <n v="7"/>
    <n v="9"/>
    <n v="1965"/>
    <s v="ES_R3"/>
    <n v="107"/>
    <n v="6"/>
  </r>
  <r>
    <x v="2"/>
    <n v="1"/>
    <n v="0"/>
    <n v="1"/>
    <n v="2"/>
    <n v="1"/>
    <n v="2"/>
    <n v="0"/>
    <n v="1"/>
    <n v="1"/>
    <n v="2"/>
    <n v="0"/>
    <n v="0"/>
    <n v="4"/>
    <n v="7"/>
    <n v="11"/>
    <n v="1966"/>
    <s v="ES_R3"/>
    <n v="107"/>
    <n v="8"/>
  </r>
  <r>
    <x v="2"/>
    <n v="1"/>
    <n v="0"/>
    <n v="1"/>
    <n v="0"/>
    <n v="1"/>
    <n v="0"/>
    <n v="2"/>
    <n v="1"/>
    <n v="1"/>
    <n v="1"/>
    <n v="0"/>
    <n v="0"/>
    <n v="6"/>
    <n v="2"/>
    <n v="8"/>
    <n v="1967"/>
    <s v="ES_R3"/>
    <n v="107"/>
    <n v="6"/>
  </r>
  <r>
    <x v="2"/>
    <n v="0"/>
    <n v="1"/>
    <n v="2"/>
    <n v="1"/>
    <n v="1"/>
    <n v="2"/>
    <n v="0"/>
    <n v="1"/>
    <n v="1"/>
    <n v="2"/>
    <n v="0"/>
    <n v="0"/>
    <n v="4"/>
    <n v="7"/>
    <n v="11"/>
    <n v="1968"/>
    <s v="ES_R3"/>
    <n v="107"/>
    <n v="8"/>
  </r>
  <r>
    <x v="2"/>
    <n v="1"/>
    <n v="0"/>
    <n v="1"/>
    <n v="0"/>
    <n v="1"/>
    <n v="0"/>
    <n v="1"/>
    <n v="1"/>
    <n v="1"/>
    <n v="1"/>
    <n v="0"/>
    <n v="0"/>
    <n v="5"/>
    <n v="2"/>
    <n v="7"/>
    <n v="1969"/>
    <s v="ES_R3"/>
    <n v="107"/>
    <n v="5"/>
  </r>
  <r>
    <x v="2"/>
    <n v="0"/>
    <n v="1"/>
    <n v="2"/>
    <n v="1"/>
    <n v="1"/>
    <n v="2"/>
    <n v="1"/>
    <n v="2"/>
    <n v="1"/>
    <n v="1"/>
    <n v="0"/>
    <n v="0"/>
    <n v="5"/>
    <n v="7"/>
    <n v="12"/>
    <n v="1970"/>
    <s v="ES_R3"/>
    <n v="107"/>
    <n v="10"/>
  </r>
  <r>
    <x v="2"/>
    <n v="0"/>
    <n v="0"/>
    <n v="1"/>
    <n v="1"/>
    <n v="0"/>
    <n v="3"/>
    <n v="0"/>
    <n v="3"/>
    <n v="4"/>
    <n v="2"/>
    <n v="1"/>
    <n v="0"/>
    <n v="6"/>
    <n v="9"/>
    <n v="15"/>
    <n v="1971"/>
    <s v="ES_R3"/>
    <n v="107"/>
    <n v="8"/>
  </r>
  <r>
    <x v="1"/>
    <n v="0"/>
    <n v="1"/>
    <n v="0"/>
    <n v="2"/>
    <n v="1"/>
    <n v="0"/>
    <n v="0"/>
    <n v="1"/>
    <n v="1"/>
    <n v="1"/>
    <n v="0"/>
    <n v="0"/>
    <n v="2"/>
    <n v="5"/>
    <n v="7"/>
    <n v="1972"/>
    <s v="ES_R3"/>
    <n v="108"/>
    <n v="5"/>
  </r>
  <r>
    <x v="1"/>
    <n v="0"/>
    <n v="1"/>
    <n v="0"/>
    <n v="2"/>
    <n v="0"/>
    <n v="1"/>
    <n v="0"/>
    <n v="1"/>
    <n v="1"/>
    <n v="1"/>
    <n v="0"/>
    <n v="0"/>
    <n v="1"/>
    <n v="6"/>
    <n v="7"/>
    <n v="1973"/>
    <s v="ES_R3"/>
    <n v="108"/>
    <n v="5"/>
  </r>
  <r>
    <x v="1"/>
    <n v="1"/>
    <n v="0"/>
    <n v="0"/>
    <n v="1"/>
    <n v="0"/>
    <n v="1"/>
    <n v="0"/>
    <n v="1"/>
    <n v="1"/>
    <n v="1"/>
    <n v="0"/>
    <n v="0"/>
    <n v="2"/>
    <n v="4"/>
    <n v="6"/>
    <n v="1974"/>
    <s v="ES_R3"/>
    <n v="108"/>
    <n v="4"/>
  </r>
  <r>
    <x v="1"/>
    <n v="0"/>
    <n v="1"/>
    <n v="0"/>
    <n v="2"/>
    <n v="0"/>
    <n v="1"/>
    <n v="0"/>
    <n v="1"/>
    <n v="1"/>
    <n v="1"/>
    <n v="0"/>
    <n v="0"/>
    <n v="1"/>
    <n v="6"/>
    <n v="7"/>
    <n v="1975"/>
    <s v="ES_R3"/>
    <n v="108"/>
    <n v="5"/>
  </r>
  <r>
    <x v="1"/>
    <n v="0"/>
    <n v="0"/>
    <n v="2"/>
    <n v="1"/>
    <n v="0"/>
    <n v="1"/>
    <n v="1"/>
    <n v="0"/>
    <n v="1"/>
    <n v="1"/>
    <n v="0"/>
    <n v="0"/>
    <n v="4"/>
    <n v="3"/>
    <n v="7"/>
    <n v="1976"/>
    <s v="ES_R3"/>
    <n v="108"/>
    <n v="5"/>
  </r>
  <r>
    <x v="1"/>
    <n v="0"/>
    <n v="1"/>
    <n v="0"/>
    <n v="0"/>
    <n v="0"/>
    <n v="0"/>
    <n v="0"/>
    <n v="0"/>
    <n v="1"/>
    <n v="1"/>
    <n v="0"/>
    <n v="0"/>
    <n v="1"/>
    <n v="2"/>
    <n v="3"/>
    <n v="1977"/>
    <s v="ES_R3"/>
    <n v="108"/>
    <n v="1"/>
  </r>
  <r>
    <x v="1"/>
    <n v="0"/>
    <n v="1"/>
    <n v="1"/>
    <n v="0"/>
    <n v="0"/>
    <n v="1"/>
    <n v="0"/>
    <n v="0"/>
    <n v="1"/>
    <n v="1"/>
    <n v="0"/>
    <n v="0"/>
    <n v="2"/>
    <n v="3"/>
    <n v="5"/>
    <n v="1978"/>
    <s v="ES_R3"/>
    <n v="108"/>
    <n v="3"/>
  </r>
  <r>
    <x v="1"/>
    <n v="0"/>
    <n v="1"/>
    <n v="0"/>
    <n v="2"/>
    <n v="1"/>
    <n v="0"/>
    <n v="2"/>
    <n v="1"/>
    <n v="1"/>
    <n v="2"/>
    <n v="0"/>
    <n v="0"/>
    <n v="4"/>
    <n v="6"/>
    <n v="10"/>
    <n v="1979"/>
    <s v="ES_R3"/>
    <n v="108"/>
    <n v="7"/>
  </r>
  <r>
    <x v="1"/>
    <n v="1"/>
    <n v="1"/>
    <n v="0"/>
    <n v="1"/>
    <n v="0"/>
    <n v="1"/>
    <n v="0"/>
    <n v="0"/>
    <n v="1"/>
    <n v="1"/>
    <n v="0"/>
    <n v="0"/>
    <n v="2"/>
    <n v="4"/>
    <n v="6"/>
    <n v="1980"/>
    <s v="ES_R3"/>
    <n v="108"/>
    <n v="4"/>
  </r>
  <r>
    <x v="1"/>
    <n v="0"/>
    <n v="1"/>
    <n v="0"/>
    <n v="2"/>
    <n v="1"/>
    <n v="1"/>
    <n v="2"/>
    <n v="0"/>
    <n v="1"/>
    <n v="1"/>
    <n v="0"/>
    <n v="0"/>
    <n v="4"/>
    <n v="5"/>
    <n v="9"/>
    <n v="1981"/>
    <s v="ES_R3"/>
    <n v="108"/>
    <n v="7"/>
  </r>
  <r>
    <x v="1"/>
    <n v="0"/>
    <n v="1"/>
    <n v="0"/>
    <n v="1"/>
    <n v="1"/>
    <n v="0"/>
    <n v="2"/>
    <n v="0"/>
    <n v="1"/>
    <n v="1"/>
    <n v="0"/>
    <n v="0"/>
    <n v="4"/>
    <n v="3"/>
    <n v="7"/>
    <n v="1982"/>
    <s v="ES_R3"/>
    <n v="108"/>
    <n v="5"/>
  </r>
  <r>
    <x v="1"/>
    <n v="0"/>
    <n v="1"/>
    <n v="2"/>
    <n v="1"/>
    <n v="0"/>
    <n v="2"/>
    <n v="1"/>
    <n v="3"/>
    <n v="1"/>
    <n v="2"/>
    <n v="0"/>
    <n v="0"/>
    <n v="4"/>
    <n v="9"/>
    <n v="13"/>
    <n v="1983"/>
    <s v="ES_R3"/>
    <n v="108"/>
    <n v="10"/>
  </r>
  <r>
    <x v="1"/>
    <n v="1"/>
    <n v="1"/>
    <n v="0"/>
    <n v="1"/>
    <n v="0"/>
    <n v="2"/>
    <n v="1"/>
    <n v="0"/>
    <n v="1"/>
    <n v="1"/>
    <n v="0"/>
    <n v="0"/>
    <n v="3"/>
    <n v="5"/>
    <n v="8"/>
    <n v="1984"/>
    <s v="ES_R3"/>
    <n v="108"/>
    <n v="6"/>
  </r>
  <r>
    <x v="1"/>
    <n v="0"/>
    <n v="1"/>
    <n v="1"/>
    <n v="0"/>
    <n v="2"/>
    <n v="1"/>
    <n v="2"/>
    <n v="1"/>
    <n v="1"/>
    <n v="2"/>
    <n v="0"/>
    <n v="0"/>
    <n v="6"/>
    <n v="5"/>
    <n v="11"/>
    <n v="1985"/>
    <s v="ES_R3"/>
    <n v="108"/>
    <n v="8"/>
  </r>
  <r>
    <x v="1"/>
    <n v="0"/>
    <n v="1"/>
    <n v="1"/>
    <n v="0"/>
    <n v="1"/>
    <n v="2"/>
    <n v="1"/>
    <n v="3"/>
    <n v="1"/>
    <n v="2"/>
    <n v="0"/>
    <n v="0"/>
    <n v="4"/>
    <n v="8"/>
    <n v="12"/>
    <n v="1986"/>
    <s v="ES_R3"/>
    <n v="108"/>
    <n v="9"/>
  </r>
  <r>
    <x v="1"/>
    <n v="1"/>
    <n v="0"/>
    <n v="1"/>
    <n v="0"/>
    <n v="0"/>
    <n v="1"/>
    <n v="2"/>
    <n v="1"/>
    <n v="1"/>
    <n v="2"/>
    <n v="0"/>
    <n v="0"/>
    <n v="5"/>
    <n v="4"/>
    <n v="9"/>
    <n v="1987"/>
    <s v="ES_R3"/>
    <n v="108"/>
    <n v="6"/>
  </r>
  <r>
    <x v="1"/>
    <n v="0"/>
    <n v="1"/>
    <n v="0"/>
    <n v="1"/>
    <n v="0"/>
    <n v="2"/>
    <n v="1"/>
    <n v="2"/>
    <n v="1"/>
    <n v="1"/>
    <n v="0"/>
    <n v="0"/>
    <n v="2"/>
    <n v="7"/>
    <n v="9"/>
    <n v="1988"/>
    <s v="ES_R3"/>
    <n v="108"/>
    <n v="7"/>
  </r>
  <r>
    <x v="1"/>
    <n v="0"/>
    <n v="0"/>
    <n v="1"/>
    <n v="1"/>
    <n v="0"/>
    <n v="2"/>
    <n v="0"/>
    <n v="1"/>
    <n v="1"/>
    <n v="1"/>
    <n v="0"/>
    <n v="0"/>
    <n v="2"/>
    <n v="5"/>
    <n v="7"/>
    <n v="1989"/>
    <s v="ES_R3"/>
    <n v="108"/>
    <n v="5"/>
  </r>
  <r>
    <x v="1"/>
    <n v="0"/>
    <n v="1"/>
    <n v="2"/>
    <n v="1"/>
    <n v="0"/>
    <n v="2"/>
    <n v="3"/>
    <n v="2"/>
    <n v="1"/>
    <n v="2"/>
    <n v="0"/>
    <n v="0"/>
    <n v="6"/>
    <n v="8"/>
    <n v="14"/>
    <n v="1990"/>
    <s v="ES_R3"/>
    <n v="108"/>
    <n v="11"/>
  </r>
  <r>
    <x v="1"/>
    <n v="0"/>
    <n v="1"/>
    <n v="0"/>
    <n v="2"/>
    <n v="1"/>
    <n v="2"/>
    <n v="3"/>
    <n v="1"/>
    <n v="1"/>
    <n v="2"/>
    <n v="0"/>
    <n v="0"/>
    <n v="5"/>
    <n v="8"/>
    <n v="13"/>
    <n v="1991"/>
    <s v="ES_R3"/>
    <n v="108"/>
    <n v="10"/>
  </r>
  <r>
    <x v="0"/>
    <n v="0"/>
    <n v="0"/>
    <n v="0"/>
    <n v="0"/>
    <n v="3"/>
    <n v="1"/>
    <n v="0"/>
    <n v="0"/>
    <n v="1"/>
    <n v="1"/>
    <n v="0"/>
    <n v="0"/>
    <n v="4"/>
    <n v="2"/>
    <n v="6"/>
    <n v="1992"/>
    <s v="ES_R3"/>
    <n v="109"/>
    <n v="4"/>
  </r>
  <r>
    <x v="0"/>
    <n v="0"/>
    <n v="2"/>
    <n v="0"/>
    <n v="1"/>
    <n v="2"/>
    <n v="0"/>
    <n v="0"/>
    <n v="0"/>
    <n v="1"/>
    <n v="1"/>
    <n v="0"/>
    <n v="0"/>
    <n v="3"/>
    <n v="4"/>
    <n v="7"/>
    <n v="1993"/>
    <s v="ES_R3"/>
    <n v="109"/>
    <n v="5"/>
  </r>
  <r>
    <x v="0"/>
    <n v="0"/>
    <n v="1"/>
    <n v="0"/>
    <n v="0"/>
    <n v="0"/>
    <n v="0"/>
    <n v="0"/>
    <n v="0"/>
    <n v="1"/>
    <n v="1"/>
    <n v="0"/>
    <n v="0"/>
    <n v="1"/>
    <n v="2"/>
    <n v="3"/>
    <n v="1994"/>
    <s v="ES_R3"/>
    <n v="109"/>
    <n v="1"/>
  </r>
  <r>
    <x v="0"/>
    <n v="0"/>
    <n v="0"/>
    <n v="0"/>
    <n v="0"/>
    <n v="1"/>
    <n v="2"/>
    <n v="2"/>
    <n v="0"/>
    <n v="0"/>
    <n v="1"/>
    <n v="1"/>
    <n v="1"/>
    <n v="4"/>
    <n v="4"/>
    <n v="8"/>
    <n v="1995"/>
    <s v="ES_R3"/>
    <n v="109"/>
    <n v="5"/>
  </r>
  <r>
    <x v="0"/>
    <n v="0"/>
    <n v="1"/>
    <n v="0"/>
    <n v="0"/>
    <n v="0"/>
    <n v="2"/>
    <n v="0"/>
    <n v="0"/>
    <n v="1"/>
    <n v="1"/>
    <n v="0"/>
    <n v="0"/>
    <n v="1"/>
    <n v="4"/>
    <n v="5"/>
    <n v="1996"/>
    <s v="ES_R3"/>
    <n v="109"/>
    <n v="3"/>
  </r>
  <r>
    <x v="0"/>
    <n v="0"/>
    <n v="0"/>
    <n v="1"/>
    <n v="1"/>
    <n v="1"/>
    <n v="1"/>
    <n v="0"/>
    <n v="2"/>
    <n v="1"/>
    <n v="1"/>
    <n v="0"/>
    <n v="0"/>
    <n v="3"/>
    <n v="5"/>
    <n v="8"/>
    <n v="1997"/>
    <s v="ES_R3"/>
    <n v="109"/>
    <n v="6"/>
  </r>
  <r>
    <x v="0"/>
    <n v="0"/>
    <n v="0"/>
    <n v="0"/>
    <n v="1"/>
    <n v="0"/>
    <n v="3"/>
    <n v="0"/>
    <n v="2"/>
    <n v="1"/>
    <n v="1"/>
    <n v="0"/>
    <n v="0"/>
    <n v="1"/>
    <n v="7"/>
    <n v="8"/>
    <n v="1998"/>
    <s v="ES_R3"/>
    <n v="109"/>
    <n v="6"/>
  </r>
  <r>
    <x v="0"/>
    <n v="1"/>
    <n v="0"/>
    <n v="1"/>
    <n v="0"/>
    <n v="0"/>
    <n v="0"/>
    <n v="0"/>
    <n v="0"/>
    <n v="1"/>
    <n v="1"/>
    <n v="0"/>
    <n v="0"/>
    <n v="3"/>
    <n v="1"/>
    <n v="4"/>
    <n v="1999"/>
    <s v="ES_R3"/>
    <n v="109"/>
    <n v="2"/>
  </r>
  <r>
    <x v="0"/>
    <n v="1"/>
    <n v="1"/>
    <n v="1"/>
    <n v="2"/>
    <n v="1"/>
    <n v="0"/>
    <n v="2"/>
    <n v="0"/>
    <n v="1"/>
    <n v="0"/>
    <n v="1"/>
    <n v="0"/>
    <n v="7"/>
    <n v="3"/>
    <n v="10"/>
    <n v="2000"/>
    <s v="ES_R3"/>
    <n v="109"/>
    <n v="8"/>
  </r>
  <r>
    <x v="0"/>
    <n v="1"/>
    <n v="0"/>
    <n v="1"/>
    <n v="1"/>
    <n v="0"/>
    <n v="2"/>
    <n v="0"/>
    <n v="0"/>
    <n v="1"/>
    <n v="1"/>
    <n v="0"/>
    <n v="0"/>
    <n v="3"/>
    <n v="4"/>
    <n v="7"/>
    <n v="2001"/>
    <s v="ES_R3"/>
    <n v="109"/>
    <n v="5"/>
  </r>
  <r>
    <x v="0"/>
    <n v="1"/>
    <n v="0"/>
    <n v="1"/>
    <n v="1"/>
    <n v="0"/>
    <n v="2"/>
    <n v="0"/>
    <n v="0"/>
    <n v="1"/>
    <n v="1"/>
    <n v="0"/>
    <n v="0"/>
    <n v="3"/>
    <n v="4"/>
    <n v="7"/>
    <n v="2002"/>
    <s v="ES_R3"/>
    <n v="109"/>
    <n v="5"/>
  </r>
  <r>
    <x v="0"/>
    <n v="0"/>
    <n v="1"/>
    <n v="2"/>
    <n v="0"/>
    <n v="1"/>
    <n v="1"/>
    <n v="0"/>
    <n v="1"/>
    <n v="1"/>
    <n v="1"/>
    <n v="0"/>
    <n v="0"/>
    <n v="4"/>
    <n v="4"/>
    <n v="8"/>
    <n v="2003"/>
    <s v="ES_R3"/>
    <n v="109"/>
    <n v="6"/>
  </r>
  <r>
    <x v="0"/>
    <n v="0"/>
    <n v="2"/>
    <n v="0"/>
    <n v="2"/>
    <n v="0"/>
    <n v="1"/>
    <n v="0"/>
    <n v="0"/>
    <n v="1"/>
    <n v="1"/>
    <n v="0"/>
    <n v="0"/>
    <n v="1"/>
    <n v="6"/>
    <n v="7"/>
    <n v="2004"/>
    <s v="ES_R3"/>
    <n v="109"/>
    <n v="5"/>
  </r>
  <r>
    <x v="0"/>
    <n v="0"/>
    <n v="0"/>
    <n v="1"/>
    <n v="0"/>
    <n v="2"/>
    <n v="1"/>
    <n v="0"/>
    <n v="0"/>
    <n v="1"/>
    <n v="1"/>
    <n v="0"/>
    <n v="1"/>
    <n v="4"/>
    <n v="3"/>
    <n v="7"/>
    <n v="2005"/>
    <s v="ES_R3"/>
    <n v="109"/>
    <n v="4"/>
  </r>
  <r>
    <x v="0"/>
    <n v="0"/>
    <n v="1"/>
    <n v="0"/>
    <n v="0"/>
    <n v="0"/>
    <n v="0"/>
    <n v="0"/>
    <n v="0"/>
    <n v="1"/>
    <n v="1"/>
    <n v="0"/>
    <n v="0"/>
    <n v="1"/>
    <n v="2"/>
    <n v="3"/>
    <n v="2006"/>
    <s v="ES_R3"/>
    <n v="109"/>
    <n v="1"/>
  </r>
  <r>
    <x v="0"/>
    <n v="0"/>
    <n v="0"/>
    <n v="1"/>
    <n v="1"/>
    <n v="2"/>
    <n v="1"/>
    <n v="1"/>
    <n v="0"/>
    <n v="1"/>
    <n v="1"/>
    <n v="0"/>
    <n v="1"/>
    <n v="5"/>
    <n v="4"/>
    <n v="9"/>
    <n v="2007"/>
    <s v="ES_R3"/>
    <n v="109"/>
    <n v="6"/>
  </r>
  <r>
    <x v="0"/>
    <n v="1"/>
    <n v="1"/>
    <n v="1"/>
    <n v="2"/>
    <n v="0"/>
    <n v="0"/>
    <n v="0"/>
    <n v="0"/>
    <n v="1"/>
    <n v="1"/>
    <n v="0"/>
    <n v="0"/>
    <n v="3"/>
    <n v="4"/>
    <n v="7"/>
    <n v="2008"/>
    <s v="ES_R3"/>
    <n v="109"/>
    <n v="5"/>
  </r>
  <r>
    <x v="0"/>
    <n v="0"/>
    <n v="0"/>
    <n v="1"/>
    <n v="1"/>
    <n v="0"/>
    <n v="1"/>
    <n v="0"/>
    <n v="0"/>
    <n v="1"/>
    <n v="1"/>
    <n v="0"/>
    <n v="0"/>
    <n v="2"/>
    <n v="3"/>
    <n v="5"/>
    <n v="2009"/>
    <s v="ES_R3"/>
    <n v="109"/>
    <n v="3"/>
  </r>
  <r>
    <x v="0"/>
    <n v="0"/>
    <n v="0"/>
    <n v="0"/>
    <n v="0"/>
    <n v="3"/>
    <n v="0"/>
    <n v="0"/>
    <n v="0"/>
    <n v="0"/>
    <n v="2"/>
    <n v="1"/>
    <n v="0"/>
    <n v="4"/>
    <n v="2"/>
    <n v="6"/>
    <n v="2010"/>
    <s v="ES_R3"/>
    <n v="109"/>
    <n v="3"/>
  </r>
  <r>
    <x v="0"/>
    <n v="1"/>
    <n v="0"/>
    <n v="0"/>
    <n v="2"/>
    <n v="1"/>
    <n v="1"/>
    <n v="0"/>
    <n v="0"/>
    <n v="0"/>
    <n v="1"/>
    <n v="1"/>
    <n v="0"/>
    <n v="3"/>
    <n v="4"/>
    <n v="7"/>
    <n v="2011"/>
    <s v="ES_R3"/>
    <n v="109"/>
    <n v="5"/>
  </r>
  <r>
    <x v="0"/>
    <n v="0"/>
    <n v="1"/>
    <n v="0"/>
    <n v="4"/>
    <n v="4"/>
    <n v="3"/>
    <n v="4"/>
    <n v="3"/>
    <n v="1"/>
    <n v="3"/>
    <n v="0"/>
    <n v="0"/>
    <n v="9"/>
    <n v="14"/>
    <n v="23"/>
    <n v="2012"/>
    <s v="ES_R3"/>
    <n v="110"/>
    <n v="19"/>
  </r>
  <r>
    <x v="0"/>
    <n v="2"/>
    <n v="1"/>
    <n v="0"/>
    <n v="1"/>
    <n v="1"/>
    <n v="2"/>
    <n v="0"/>
    <n v="1"/>
    <n v="1"/>
    <n v="2"/>
    <n v="0"/>
    <n v="0"/>
    <n v="4"/>
    <n v="7"/>
    <n v="11"/>
    <n v="2013"/>
    <s v="ES_R3"/>
    <n v="110"/>
    <n v="8"/>
  </r>
  <r>
    <x v="0"/>
    <n v="0"/>
    <n v="0"/>
    <n v="0"/>
    <n v="3"/>
    <n v="4"/>
    <n v="6"/>
    <n v="4"/>
    <n v="3"/>
    <n v="1"/>
    <n v="4"/>
    <n v="0"/>
    <n v="0"/>
    <n v="9"/>
    <n v="16"/>
    <n v="25"/>
    <n v="2014"/>
    <s v="ES_R3"/>
    <n v="110"/>
    <n v="20"/>
  </r>
  <r>
    <x v="0"/>
    <n v="0"/>
    <n v="0"/>
    <n v="2"/>
    <n v="0"/>
    <n v="1"/>
    <n v="1"/>
    <n v="0"/>
    <n v="0"/>
    <n v="1"/>
    <n v="1"/>
    <n v="0"/>
    <n v="0"/>
    <n v="4"/>
    <n v="2"/>
    <n v="6"/>
    <n v="2015"/>
    <s v="ES_R3"/>
    <n v="110"/>
    <n v="4"/>
  </r>
  <r>
    <x v="0"/>
    <n v="1"/>
    <n v="1"/>
    <n v="2"/>
    <n v="2"/>
    <n v="3"/>
    <n v="0"/>
    <n v="2"/>
    <n v="0"/>
    <n v="0"/>
    <n v="3"/>
    <n v="1"/>
    <n v="0"/>
    <n v="9"/>
    <n v="6"/>
    <n v="15"/>
    <n v="2016"/>
    <s v="ES_R3"/>
    <n v="110"/>
    <n v="11"/>
  </r>
  <r>
    <x v="0"/>
    <n v="1"/>
    <n v="0"/>
    <n v="1"/>
    <n v="1"/>
    <n v="3"/>
    <n v="2"/>
    <n v="0"/>
    <n v="0"/>
    <n v="1"/>
    <n v="2"/>
    <n v="0"/>
    <n v="0"/>
    <n v="6"/>
    <n v="5"/>
    <n v="11"/>
    <n v="2017"/>
    <s v="ES_R3"/>
    <n v="110"/>
    <n v="8"/>
  </r>
  <r>
    <x v="0"/>
    <n v="0"/>
    <n v="1"/>
    <n v="1"/>
    <n v="0"/>
    <n v="2"/>
    <n v="1"/>
    <n v="1"/>
    <n v="0"/>
    <n v="1"/>
    <n v="2"/>
    <n v="0"/>
    <n v="0"/>
    <n v="5"/>
    <n v="4"/>
    <n v="9"/>
    <n v="2018"/>
    <s v="ES_R3"/>
    <n v="110"/>
    <n v="6"/>
  </r>
  <r>
    <x v="0"/>
    <n v="0"/>
    <n v="2"/>
    <n v="0"/>
    <n v="2"/>
    <n v="2"/>
    <n v="1"/>
    <n v="1"/>
    <n v="0"/>
    <n v="1"/>
    <n v="2"/>
    <n v="0"/>
    <n v="0"/>
    <n v="4"/>
    <n v="7"/>
    <n v="11"/>
    <n v="2019"/>
    <s v="ES_R3"/>
    <n v="110"/>
    <n v="8"/>
  </r>
  <r>
    <x v="0"/>
    <n v="0"/>
    <n v="0"/>
    <n v="1"/>
    <n v="1"/>
    <n v="0"/>
    <n v="1"/>
    <n v="0"/>
    <n v="0"/>
    <n v="1"/>
    <n v="1"/>
    <n v="0"/>
    <n v="0"/>
    <n v="2"/>
    <n v="3"/>
    <n v="5"/>
    <n v="2020"/>
    <s v="ES_R3"/>
    <n v="110"/>
    <n v="3"/>
  </r>
  <r>
    <x v="0"/>
    <n v="2"/>
    <n v="1"/>
    <n v="1"/>
    <n v="2"/>
    <n v="3"/>
    <n v="1"/>
    <n v="1"/>
    <n v="1"/>
    <n v="0"/>
    <n v="3"/>
    <n v="1"/>
    <n v="0"/>
    <n v="8"/>
    <n v="8"/>
    <n v="16"/>
    <n v="2021"/>
    <s v="ES_R3"/>
    <n v="110"/>
    <n v="12"/>
  </r>
  <r>
    <x v="0"/>
    <n v="1"/>
    <n v="1"/>
    <n v="2"/>
    <n v="1"/>
    <n v="1"/>
    <n v="2"/>
    <n v="1"/>
    <n v="0"/>
    <n v="1"/>
    <n v="4"/>
    <n v="0"/>
    <n v="0"/>
    <n v="6"/>
    <n v="8"/>
    <n v="14"/>
    <n v="2022"/>
    <s v="ES_R3"/>
    <n v="110"/>
    <n v="9"/>
  </r>
  <r>
    <x v="0"/>
    <n v="1"/>
    <n v="2"/>
    <n v="1"/>
    <n v="2"/>
    <n v="1"/>
    <n v="1"/>
    <n v="0"/>
    <n v="0"/>
    <n v="1"/>
    <n v="1"/>
    <n v="0"/>
    <n v="0"/>
    <n v="4"/>
    <n v="6"/>
    <n v="10"/>
    <n v="2023"/>
    <s v="ES_R3"/>
    <n v="110"/>
    <n v="8"/>
  </r>
  <r>
    <x v="0"/>
    <n v="0"/>
    <n v="1"/>
    <n v="2"/>
    <n v="1"/>
    <n v="0"/>
    <n v="1"/>
    <n v="0"/>
    <n v="0"/>
    <n v="1"/>
    <n v="1"/>
    <n v="0"/>
    <n v="0"/>
    <n v="3"/>
    <n v="4"/>
    <n v="7"/>
    <n v="2024"/>
    <s v="ES_R3"/>
    <n v="110"/>
    <n v="5"/>
  </r>
  <r>
    <x v="0"/>
    <n v="0"/>
    <n v="1"/>
    <n v="0"/>
    <n v="1"/>
    <n v="2"/>
    <n v="1"/>
    <n v="0"/>
    <n v="0"/>
    <n v="1"/>
    <n v="1"/>
    <n v="0"/>
    <n v="0"/>
    <n v="3"/>
    <n v="4"/>
    <n v="7"/>
    <n v="2025"/>
    <s v="ES_R3"/>
    <n v="110"/>
    <n v="5"/>
  </r>
  <r>
    <x v="0"/>
    <n v="1"/>
    <n v="1"/>
    <n v="1"/>
    <n v="1"/>
    <n v="0"/>
    <n v="1"/>
    <n v="0"/>
    <n v="0"/>
    <n v="1"/>
    <n v="1"/>
    <n v="0"/>
    <n v="0"/>
    <n v="3"/>
    <n v="4"/>
    <n v="7"/>
    <n v="2026"/>
    <s v="ES_R3"/>
    <n v="110"/>
    <n v="5"/>
  </r>
  <r>
    <x v="0"/>
    <n v="0"/>
    <n v="0"/>
    <n v="1"/>
    <n v="1"/>
    <n v="2"/>
    <n v="1"/>
    <n v="0"/>
    <n v="0"/>
    <n v="1"/>
    <n v="1"/>
    <n v="0"/>
    <n v="0"/>
    <n v="4"/>
    <n v="3"/>
    <n v="7"/>
    <n v="2027"/>
    <s v="ES_R3"/>
    <n v="110"/>
    <n v="5"/>
  </r>
  <r>
    <x v="0"/>
    <n v="0"/>
    <n v="0"/>
    <n v="0"/>
    <n v="0"/>
    <n v="0"/>
    <n v="1"/>
    <n v="1"/>
    <n v="1"/>
    <n v="1"/>
    <n v="1"/>
    <n v="0"/>
    <n v="0"/>
    <n v="2"/>
    <n v="3"/>
    <n v="5"/>
    <n v="2028"/>
    <s v="ES_R3"/>
    <n v="110"/>
    <n v="3"/>
  </r>
  <r>
    <x v="0"/>
    <n v="0"/>
    <n v="1"/>
    <n v="2"/>
    <n v="1"/>
    <n v="0"/>
    <n v="1"/>
    <n v="0"/>
    <n v="0"/>
    <n v="1"/>
    <n v="1"/>
    <n v="0"/>
    <n v="0"/>
    <n v="3"/>
    <n v="4"/>
    <n v="7"/>
    <n v="2029"/>
    <s v="ES_R3"/>
    <n v="110"/>
    <n v="5"/>
  </r>
  <r>
    <x v="0"/>
    <n v="3"/>
    <n v="1"/>
    <n v="2"/>
    <n v="2"/>
    <n v="1"/>
    <n v="2"/>
    <n v="3"/>
    <n v="1"/>
    <n v="0"/>
    <n v="4"/>
    <n v="1"/>
    <n v="0"/>
    <n v="10"/>
    <n v="10"/>
    <n v="20"/>
    <n v="2030"/>
    <s v="ES_R3"/>
    <n v="110"/>
    <n v="15"/>
  </r>
  <r>
    <x v="0"/>
    <n v="1"/>
    <n v="1"/>
    <n v="1"/>
    <n v="2"/>
    <n v="1"/>
    <n v="0"/>
    <n v="1"/>
    <n v="0"/>
    <n v="1"/>
    <n v="1"/>
    <n v="0"/>
    <n v="0"/>
    <n v="5"/>
    <n v="4"/>
    <n v="9"/>
    <n v="2031"/>
    <s v="ES_R3"/>
    <n v="110"/>
    <n v="7"/>
  </r>
  <r>
    <x v="0"/>
    <n v="1"/>
    <n v="0"/>
    <n v="1"/>
    <n v="1"/>
    <n v="0"/>
    <n v="2"/>
    <n v="0"/>
    <n v="0"/>
    <n v="1"/>
    <n v="1"/>
    <n v="0"/>
    <n v="0"/>
    <n v="3"/>
    <n v="4"/>
    <n v="7"/>
    <n v="2032"/>
    <s v="ES_R3"/>
    <n v="111"/>
    <n v="5"/>
  </r>
  <r>
    <x v="0"/>
    <n v="0"/>
    <n v="1"/>
    <n v="1"/>
    <n v="1"/>
    <n v="2"/>
    <n v="0"/>
    <n v="0"/>
    <n v="0"/>
    <n v="1"/>
    <n v="1"/>
    <n v="0"/>
    <n v="0"/>
    <n v="4"/>
    <n v="3"/>
    <n v="7"/>
    <n v="2033"/>
    <s v="ES_R3"/>
    <n v="111"/>
    <n v="5"/>
  </r>
  <r>
    <x v="0"/>
    <n v="1"/>
    <n v="0"/>
    <n v="0"/>
    <n v="2"/>
    <n v="1"/>
    <n v="2"/>
    <n v="1"/>
    <n v="1"/>
    <n v="1"/>
    <n v="1"/>
    <n v="0"/>
    <n v="0"/>
    <n v="4"/>
    <n v="6"/>
    <n v="10"/>
    <n v="2034"/>
    <s v="ES_R3"/>
    <n v="111"/>
    <n v="8"/>
  </r>
  <r>
    <x v="0"/>
    <n v="1"/>
    <n v="0"/>
    <n v="1"/>
    <n v="1"/>
    <n v="2"/>
    <n v="1"/>
    <n v="2"/>
    <n v="2"/>
    <n v="1"/>
    <n v="2"/>
    <n v="0"/>
    <n v="0"/>
    <n v="7"/>
    <n v="6"/>
    <n v="13"/>
    <n v="2035"/>
    <s v="ES_R3"/>
    <n v="111"/>
    <n v="10"/>
  </r>
  <r>
    <x v="0"/>
    <n v="1"/>
    <n v="0"/>
    <n v="1"/>
    <n v="1"/>
    <n v="2"/>
    <n v="1"/>
    <n v="2"/>
    <n v="1"/>
    <n v="1"/>
    <n v="2"/>
    <n v="0"/>
    <n v="0"/>
    <n v="7"/>
    <n v="5"/>
    <n v="12"/>
    <n v="2036"/>
    <s v="ES_R3"/>
    <n v="111"/>
    <n v="9"/>
  </r>
  <r>
    <x v="0"/>
    <n v="1"/>
    <n v="1"/>
    <n v="0"/>
    <n v="0"/>
    <n v="1"/>
    <n v="1"/>
    <n v="0"/>
    <n v="0"/>
    <n v="1"/>
    <n v="1"/>
    <n v="0"/>
    <n v="0"/>
    <n v="3"/>
    <n v="3"/>
    <n v="6"/>
    <n v="2037"/>
    <s v="ES_R3"/>
    <n v="111"/>
    <n v="4"/>
  </r>
  <r>
    <x v="0"/>
    <n v="0"/>
    <n v="0"/>
    <n v="2"/>
    <n v="0"/>
    <n v="1"/>
    <n v="1"/>
    <n v="0"/>
    <n v="0"/>
    <n v="1"/>
    <n v="1"/>
    <n v="0"/>
    <n v="0"/>
    <n v="4"/>
    <n v="2"/>
    <n v="6"/>
    <n v="2038"/>
    <s v="ES_R3"/>
    <n v="111"/>
    <n v="4"/>
  </r>
  <r>
    <x v="0"/>
    <n v="1"/>
    <n v="1"/>
    <n v="1"/>
    <n v="0"/>
    <n v="1"/>
    <n v="0"/>
    <n v="1"/>
    <n v="0"/>
    <n v="1"/>
    <n v="1"/>
    <n v="0"/>
    <n v="1"/>
    <n v="5"/>
    <n v="3"/>
    <n v="8"/>
    <n v="2039"/>
    <s v="ES_R3"/>
    <n v="111"/>
    <n v="5"/>
  </r>
  <r>
    <x v="0"/>
    <n v="2"/>
    <n v="1"/>
    <n v="1"/>
    <n v="2"/>
    <n v="1"/>
    <n v="1"/>
    <n v="2"/>
    <n v="1"/>
    <n v="1"/>
    <n v="2"/>
    <n v="0"/>
    <n v="1"/>
    <n v="7"/>
    <n v="8"/>
    <n v="15"/>
    <n v="2040"/>
    <s v="ES_R3"/>
    <n v="111"/>
    <n v="11"/>
  </r>
  <r>
    <x v="0"/>
    <n v="0"/>
    <n v="1"/>
    <n v="2"/>
    <n v="0"/>
    <n v="2"/>
    <n v="1"/>
    <n v="0"/>
    <n v="1"/>
    <n v="1"/>
    <n v="2"/>
    <n v="0"/>
    <n v="0"/>
    <n v="5"/>
    <n v="5"/>
    <n v="10"/>
    <n v="2041"/>
    <s v="ES_R3"/>
    <n v="111"/>
    <n v="7"/>
  </r>
  <r>
    <x v="0"/>
    <n v="0"/>
    <n v="0"/>
    <n v="0"/>
    <n v="1"/>
    <n v="1"/>
    <n v="1"/>
    <n v="0"/>
    <n v="0"/>
    <n v="1"/>
    <n v="1"/>
    <n v="0"/>
    <n v="0"/>
    <n v="2"/>
    <n v="3"/>
    <n v="5"/>
    <n v="2042"/>
    <s v="ES_R3"/>
    <n v="111"/>
    <n v="3"/>
  </r>
  <r>
    <x v="0"/>
    <n v="2"/>
    <n v="3"/>
    <n v="2"/>
    <n v="1"/>
    <n v="2"/>
    <n v="3"/>
    <n v="1"/>
    <n v="1"/>
    <n v="1"/>
    <n v="3"/>
    <n v="0"/>
    <n v="0"/>
    <n v="8"/>
    <n v="11"/>
    <n v="19"/>
    <n v="2043"/>
    <s v="ES_R3"/>
    <n v="111"/>
    <n v="15"/>
  </r>
  <r>
    <x v="0"/>
    <n v="0"/>
    <n v="1"/>
    <n v="2"/>
    <n v="1"/>
    <n v="0"/>
    <n v="1"/>
    <n v="1"/>
    <n v="1"/>
    <n v="1"/>
    <n v="2"/>
    <n v="0"/>
    <n v="0"/>
    <n v="4"/>
    <n v="6"/>
    <n v="10"/>
    <n v="2044"/>
    <s v="ES_R3"/>
    <n v="111"/>
    <n v="7"/>
  </r>
  <r>
    <x v="0"/>
    <n v="1"/>
    <n v="1"/>
    <n v="1"/>
    <n v="1"/>
    <n v="0"/>
    <n v="0"/>
    <n v="1"/>
    <n v="0"/>
    <n v="0"/>
    <n v="1"/>
    <n v="0"/>
    <n v="0"/>
    <n v="3"/>
    <n v="3"/>
    <n v="6"/>
    <n v="2045"/>
    <s v="ES_R3"/>
    <n v="111"/>
    <n v="5"/>
  </r>
  <r>
    <x v="0"/>
    <n v="0"/>
    <n v="0"/>
    <n v="0"/>
    <n v="2"/>
    <n v="0"/>
    <n v="1"/>
    <n v="0"/>
    <n v="0"/>
    <n v="1"/>
    <n v="0"/>
    <n v="0"/>
    <n v="0"/>
    <n v="1"/>
    <n v="3"/>
    <n v="4"/>
    <n v="2046"/>
    <s v="ES_R3"/>
    <n v="111"/>
    <n v="3"/>
  </r>
  <r>
    <x v="0"/>
    <n v="0"/>
    <n v="1"/>
    <n v="1"/>
    <n v="1"/>
    <n v="0"/>
    <n v="0"/>
    <n v="0"/>
    <n v="1"/>
    <n v="1"/>
    <n v="1"/>
    <n v="0"/>
    <n v="0"/>
    <n v="2"/>
    <n v="4"/>
    <n v="6"/>
    <n v="2047"/>
    <s v="ES_R3"/>
    <n v="111"/>
    <n v="4"/>
  </r>
  <r>
    <x v="0"/>
    <n v="1"/>
    <n v="1"/>
    <n v="2"/>
    <n v="2"/>
    <n v="1"/>
    <n v="1"/>
    <n v="2"/>
    <n v="1"/>
    <n v="1"/>
    <n v="2"/>
    <n v="0"/>
    <n v="0"/>
    <n v="7"/>
    <n v="7"/>
    <n v="14"/>
    <n v="2048"/>
    <s v="ES_R3"/>
    <n v="111"/>
    <n v="11"/>
  </r>
  <r>
    <x v="0"/>
    <n v="0"/>
    <n v="1"/>
    <n v="0"/>
    <n v="1"/>
    <n v="0"/>
    <n v="0"/>
    <n v="1"/>
    <n v="0"/>
    <n v="1"/>
    <n v="1"/>
    <n v="0"/>
    <n v="0"/>
    <n v="2"/>
    <n v="3"/>
    <n v="5"/>
    <n v="2049"/>
    <s v="ES_R3"/>
    <n v="111"/>
    <n v="3"/>
  </r>
  <r>
    <x v="0"/>
    <n v="2"/>
    <n v="1"/>
    <n v="3"/>
    <n v="1"/>
    <n v="1"/>
    <n v="1"/>
    <n v="1"/>
    <n v="0"/>
    <n v="0"/>
    <n v="2"/>
    <n v="1"/>
    <n v="0"/>
    <n v="8"/>
    <n v="5"/>
    <n v="13"/>
    <n v="2050"/>
    <s v="ES_R3"/>
    <n v="111"/>
    <n v="10"/>
  </r>
  <r>
    <x v="0"/>
    <n v="1"/>
    <n v="1"/>
    <n v="0"/>
    <n v="1"/>
    <n v="1"/>
    <n v="0"/>
    <n v="0"/>
    <n v="0"/>
    <n v="1"/>
    <n v="1"/>
    <n v="0"/>
    <n v="0"/>
    <n v="3"/>
    <n v="3"/>
    <n v="6"/>
    <n v="2051"/>
    <s v="ES_R3"/>
    <n v="111"/>
    <n v="4"/>
  </r>
  <r>
    <x v="0"/>
    <n v="0"/>
    <n v="0"/>
    <n v="1"/>
    <n v="2"/>
    <n v="0"/>
    <n v="0"/>
    <n v="1"/>
    <n v="0"/>
    <n v="1"/>
    <n v="1"/>
    <n v="0"/>
    <n v="0"/>
    <n v="3"/>
    <n v="3"/>
    <n v="6"/>
    <n v="2052"/>
    <s v="ES_R3"/>
    <n v="118"/>
    <n v="4"/>
  </r>
  <r>
    <x v="0"/>
    <n v="1"/>
    <n v="2"/>
    <n v="1"/>
    <n v="0"/>
    <n v="0"/>
    <n v="0"/>
    <n v="0"/>
    <n v="0"/>
    <n v="1"/>
    <n v="1"/>
    <n v="0"/>
    <n v="0"/>
    <n v="3"/>
    <n v="3"/>
    <n v="6"/>
    <n v="2053"/>
    <s v="ES_R3"/>
    <n v="118"/>
    <n v="4"/>
  </r>
  <r>
    <x v="0"/>
    <n v="0"/>
    <n v="0"/>
    <n v="0"/>
    <n v="0"/>
    <n v="1"/>
    <n v="1"/>
    <n v="1"/>
    <n v="1"/>
    <n v="1"/>
    <n v="1"/>
    <n v="0"/>
    <n v="0"/>
    <n v="3"/>
    <n v="3"/>
    <n v="6"/>
    <n v="2054"/>
    <s v="ES_R3"/>
    <n v="118"/>
    <n v="4"/>
  </r>
  <r>
    <x v="0"/>
    <n v="0"/>
    <n v="0"/>
    <n v="0"/>
    <n v="1"/>
    <n v="0"/>
    <n v="0"/>
    <n v="1"/>
    <n v="0"/>
    <n v="1"/>
    <n v="1"/>
    <n v="0"/>
    <n v="0"/>
    <n v="2"/>
    <n v="2"/>
    <n v="4"/>
    <n v="2055"/>
    <s v="ES_R3"/>
    <n v="118"/>
    <n v="2"/>
  </r>
  <r>
    <x v="0"/>
    <n v="0"/>
    <n v="1"/>
    <n v="0"/>
    <n v="0"/>
    <n v="0"/>
    <n v="1"/>
    <n v="0"/>
    <n v="2"/>
    <n v="1"/>
    <n v="1"/>
    <n v="0"/>
    <n v="0"/>
    <n v="1"/>
    <n v="5"/>
    <n v="6"/>
    <n v="2056"/>
    <s v="ES_R3"/>
    <n v="118"/>
    <n v="4"/>
  </r>
  <r>
    <x v="0"/>
    <n v="1"/>
    <n v="1"/>
    <n v="1"/>
    <n v="1"/>
    <n v="1"/>
    <n v="0"/>
    <n v="0"/>
    <n v="0"/>
    <n v="1"/>
    <n v="1"/>
    <n v="0"/>
    <n v="0"/>
    <n v="4"/>
    <n v="3"/>
    <n v="7"/>
    <n v="2057"/>
    <s v="ES_R3"/>
    <n v="118"/>
    <n v="5"/>
  </r>
  <r>
    <x v="0"/>
    <n v="0"/>
    <n v="0"/>
    <n v="1"/>
    <n v="1"/>
    <n v="0"/>
    <n v="0"/>
    <n v="1"/>
    <n v="0"/>
    <n v="1"/>
    <n v="1"/>
    <n v="0"/>
    <n v="0"/>
    <n v="3"/>
    <n v="2"/>
    <n v="5"/>
    <n v="2058"/>
    <s v="ES_R3"/>
    <n v="118"/>
    <n v="3"/>
  </r>
  <r>
    <x v="0"/>
    <n v="0"/>
    <n v="0"/>
    <n v="0"/>
    <n v="0"/>
    <n v="0"/>
    <n v="0"/>
    <n v="1"/>
    <n v="1"/>
    <n v="1"/>
    <n v="1"/>
    <n v="0"/>
    <n v="0"/>
    <n v="2"/>
    <n v="2"/>
    <n v="4"/>
    <n v="2059"/>
    <s v="ES_R3"/>
    <n v="118"/>
    <n v="2"/>
  </r>
  <r>
    <x v="0"/>
    <n v="0"/>
    <n v="0"/>
    <n v="0"/>
    <n v="0"/>
    <n v="1"/>
    <n v="0"/>
    <n v="1"/>
    <n v="1"/>
    <n v="1"/>
    <n v="1"/>
    <n v="0"/>
    <n v="0"/>
    <n v="3"/>
    <n v="2"/>
    <n v="5"/>
    <n v="2060"/>
    <s v="ES_R3"/>
    <n v="118"/>
    <n v="3"/>
  </r>
  <r>
    <x v="0"/>
    <n v="0"/>
    <n v="0"/>
    <n v="0"/>
    <n v="0"/>
    <n v="0"/>
    <n v="1"/>
    <n v="1"/>
    <n v="1"/>
    <n v="1"/>
    <n v="1"/>
    <n v="0"/>
    <n v="0"/>
    <n v="2"/>
    <n v="3"/>
    <n v="5"/>
    <n v="2061"/>
    <s v="ES_R3"/>
    <n v="118"/>
    <n v="3"/>
  </r>
  <r>
    <x v="0"/>
    <n v="0"/>
    <n v="0"/>
    <n v="0"/>
    <n v="0"/>
    <n v="0"/>
    <n v="1"/>
    <n v="2"/>
    <n v="1"/>
    <n v="1"/>
    <n v="1"/>
    <n v="0"/>
    <n v="0"/>
    <n v="3"/>
    <n v="3"/>
    <n v="6"/>
    <n v="2062"/>
    <s v="ES_R3"/>
    <n v="118"/>
    <n v="4"/>
  </r>
  <r>
    <x v="0"/>
    <n v="0"/>
    <n v="0"/>
    <n v="0"/>
    <n v="0"/>
    <n v="0"/>
    <n v="0"/>
    <n v="0"/>
    <n v="0"/>
    <n v="0"/>
    <n v="0"/>
    <n v="0"/>
    <n v="0"/>
    <n v="0"/>
    <n v="0"/>
    <n v="0"/>
    <n v="2063"/>
    <s v="ES_R3"/>
    <n v="118"/>
    <n v="0"/>
  </r>
  <r>
    <x v="0"/>
    <n v="0"/>
    <n v="0"/>
    <n v="2"/>
    <n v="1"/>
    <n v="1"/>
    <n v="1"/>
    <n v="0"/>
    <n v="0"/>
    <n v="1"/>
    <n v="1"/>
    <n v="0"/>
    <n v="0"/>
    <n v="4"/>
    <n v="3"/>
    <n v="7"/>
    <n v="2064"/>
    <s v="ES_R3"/>
    <n v="118"/>
    <n v="5"/>
  </r>
  <r>
    <x v="0"/>
    <n v="0"/>
    <n v="0"/>
    <n v="0"/>
    <n v="0"/>
    <n v="1"/>
    <n v="0"/>
    <n v="0"/>
    <n v="1"/>
    <n v="1"/>
    <n v="1"/>
    <n v="0"/>
    <n v="0"/>
    <n v="2"/>
    <n v="2"/>
    <n v="4"/>
    <n v="2065"/>
    <s v="ES_R3"/>
    <n v="118"/>
    <n v="2"/>
  </r>
  <r>
    <x v="0"/>
    <n v="0"/>
    <n v="0"/>
    <n v="1"/>
    <n v="1"/>
    <n v="0"/>
    <n v="0"/>
    <n v="1"/>
    <n v="0"/>
    <n v="1"/>
    <n v="1"/>
    <n v="0"/>
    <n v="0"/>
    <n v="3"/>
    <n v="2"/>
    <n v="5"/>
    <n v="2066"/>
    <s v="ES_R3"/>
    <n v="118"/>
    <n v="3"/>
  </r>
  <r>
    <x v="0"/>
    <n v="0"/>
    <n v="0"/>
    <n v="0"/>
    <n v="0"/>
    <n v="0"/>
    <n v="0"/>
    <n v="1"/>
    <n v="0"/>
    <n v="1"/>
    <n v="1"/>
    <n v="0"/>
    <n v="0"/>
    <n v="2"/>
    <n v="1"/>
    <n v="3"/>
    <n v="2067"/>
    <s v="ES_R3"/>
    <n v="118"/>
    <n v="1"/>
  </r>
  <r>
    <x v="0"/>
    <n v="0"/>
    <n v="0"/>
    <n v="0"/>
    <n v="2"/>
    <n v="1"/>
    <n v="1"/>
    <n v="1"/>
    <n v="1"/>
    <n v="1"/>
    <n v="1"/>
    <n v="0"/>
    <n v="0"/>
    <n v="3"/>
    <n v="5"/>
    <n v="8"/>
    <n v="2068"/>
    <s v="ES_R3"/>
    <n v="118"/>
    <n v="6"/>
  </r>
  <r>
    <x v="0"/>
    <n v="0"/>
    <n v="0"/>
    <n v="0"/>
    <n v="0"/>
    <n v="0"/>
    <n v="0"/>
    <n v="0"/>
    <n v="0"/>
    <n v="1"/>
    <n v="1"/>
    <n v="0"/>
    <n v="0"/>
    <n v="1"/>
    <n v="1"/>
    <n v="2"/>
    <n v="2069"/>
    <s v="ES_R3"/>
    <n v="118"/>
    <n v="0"/>
  </r>
  <r>
    <x v="0"/>
    <n v="0"/>
    <n v="0"/>
    <n v="0"/>
    <n v="1"/>
    <n v="1"/>
    <n v="1"/>
    <n v="1"/>
    <n v="1"/>
    <n v="1"/>
    <n v="1"/>
    <n v="0"/>
    <n v="0"/>
    <n v="3"/>
    <n v="4"/>
    <n v="7"/>
    <n v="2070"/>
    <s v="ES_R3"/>
    <n v="118"/>
    <n v="5"/>
  </r>
  <r>
    <x v="0"/>
    <n v="0"/>
    <n v="1"/>
    <n v="0"/>
    <n v="0"/>
    <n v="3"/>
    <n v="0"/>
    <n v="0"/>
    <n v="1"/>
    <n v="1"/>
    <n v="1"/>
    <n v="0"/>
    <n v="0"/>
    <n v="4"/>
    <n v="3"/>
    <n v="7"/>
    <n v="2071"/>
    <s v="ES_R3"/>
    <n v="118"/>
    <n v="5"/>
  </r>
  <r>
    <x v="1"/>
    <n v="0"/>
    <n v="0"/>
    <n v="0"/>
    <n v="2"/>
    <n v="0"/>
    <n v="2"/>
    <n v="0"/>
    <n v="0"/>
    <n v="1"/>
    <n v="1"/>
    <n v="0"/>
    <n v="0"/>
    <n v="1"/>
    <n v="5"/>
    <n v="6"/>
    <n v="2072"/>
    <s v="ES_R3"/>
    <n v="119"/>
    <n v="4"/>
  </r>
  <r>
    <x v="0"/>
    <n v="1"/>
    <n v="0"/>
    <n v="0"/>
    <n v="1"/>
    <n v="0"/>
    <n v="0"/>
    <n v="0"/>
    <n v="0"/>
    <n v="1"/>
    <n v="1"/>
    <n v="0"/>
    <n v="0"/>
    <n v="2"/>
    <n v="2"/>
    <n v="4"/>
    <n v="2073"/>
    <s v="ES_R3"/>
    <n v="119"/>
    <n v="2"/>
  </r>
  <r>
    <x v="0"/>
    <n v="0"/>
    <n v="0"/>
    <n v="1"/>
    <n v="0"/>
    <n v="1"/>
    <n v="0"/>
    <n v="0"/>
    <n v="0"/>
    <n v="1"/>
    <n v="1"/>
    <n v="0"/>
    <n v="0"/>
    <n v="3"/>
    <n v="1"/>
    <n v="4"/>
    <n v="2074"/>
    <s v="ES_R3"/>
    <n v="119"/>
    <n v="2"/>
  </r>
  <r>
    <x v="0"/>
    <n v="0"/>
    <n v="0"/>
    <n v="1"/>
    <n v="0"/>
    <n v="0"/>
    <n v="1"/>
    <n v="1"/>
    <n v="0"/>
    <n v="1"/>
    <n v="1"/>
    <n v="0"/>
    <n v="0"/>
    <n v="3"/>
    <n v="2"/>
    <n v="5"/>
    <n v="2075"/>
    <s v="ES_R3"/>
    <n v="119"/>
    <n v="3"/>
  </r>
  <r>
    <x v="0"/>
    <n v="0"/>
    <n v="0"/>
    <n v="0"/>
    <n v="1"/>
    <n v="2"/>
    <n v="1"/>
    <n v="0"/>
    <n v="0"/>
    <n v="1"/>
    <n v="1"/>
    <n v="0"/>
    <n v="0"/>
    <n v="3"/>
    <n v="3"/>
    <n v="6"/>
    <n v="2076"/>
    <s v="ES_R3"/>
    <n v="119"/>
    <n v="4"/>
  </r>
  <r>
    <x v="0"/>
    <n v="0"/>
    <n v="0"/>
    <n v="0"/>
    <n v="1"/>
    <n v="2"/>
    <n v="1"/>
    <n v="0"/>
    <n v="0"/>
    <n v="1"/>
    <n v="1"/>
    <n v="0"/>
    <n v="0"/>
    <n v="3"/>
    <n v="3"/>
    <n v="6"/>
    <n v="2077"/>
    <s v="ES_R3"/>
    <n v="119"/>
    <n v="4"/>
  </r>
  <r>
    <x v="0"/>
    <n v="0"/>
    <n v="1"/>
    <n v="1"/>
    <n v="1"/>
    <n v="0"/>
    <n v="0"/>
    <n v="0"/>
    <n v="0"/>
    <n v="1"/>
    <n v="1"/>
    <n v="0"/>
    <n v="0"/>
    <n v="2"/>
    <n v="3"/>
    <n v="5"/>
    <n v="2078"/>
    <s v="ES_R3"/>
    <n v="119"/>
    <n v="3"/>
  </r>
  <r>
    <x v="0"/>
    <n v="0"/>
    <n v="1"/>
    <n v="0"/>
    <n v="2"/>
    <n v="0"/>
    <n v="0"/>
    <n v="0"/>
    <n v="0"/>
    <n v="1"/>
    <n v="1"/>
    <n v="0"/>
    <n v="0"/>
    <n v="1"/>
    <n v="4"/>
    <n v="5"/>
    <n v="2079"/>
    <s v="ES_R3"/>
    <n v="119"/>
    <n v="3"/>
  </r>
  <r>
    <x v="0"/>
    <n v="0"/>
    <n v="1"/>
    <n v="1"/>
    <n v="0"/>
    <n v="1"/>
    <n v="0"/>
    <n v="0"/>
    <n v="0"/>
    <n v="1"/>
    <n v="1"/>
    <n v="0"/>
    <n v="0"/>
    <n v="3"/>
    <n v="2"/>
    <n v="5"/>
    <n v="2080"/>
    <s v="ES_R3"/>
    <n v="119"/>
    <n v="3"/>
  </r>
  <r>
    <x v="0"/>
    <n v="0"/>
    <n v="0"/>
    <n v="2"/>
    <n v="1"/>
    <n v="0"/>
    <n v="0"/>
    <n v="0"/>
    <n v="2"/>
    <n v="1"/>
    <n v="1"/>
    <n v="0"/>
    <n v="0"/>
    <n v="3"/>
    <n v="4"/>
    <n v="7"/>
    <n v="2081"/>
    <s v="ES_R3"/>
    <n v="119"/>
    <n v="5"/>
  </r>
  <r>
    <x v="0"/>
    <n v="0"/>
    <n v="1"/>
    <n v="1"/>
    <n v="1"/>
    <n v="0"/>
    <n v="0"/>
    <n v="1"/>
    <n v="0"/>
    <n v="1"/>
    <n v="1"/>
    <n v="0"/>
    <n v="0"/>
    <n v="3"/>
    <n v="3"/>
    <n v="6"/>
    <n v="2082"/>
    <s v="ES_R3"/>
    <n v="119"/>
    <n v="4"/>
  </r>
  <r>
    <x v="0"/>
    <n v="0"/>
    <n v="2"/>
    <n v="0"/>
    <n v="0"/>
    <n v="0"/>
    <n v="0"/>
    <n v="1"/>
    <n v="0"/>
    <n v="1"/>
    <n v="1"/>
    <n v="0"/>
    <n v="0"/>
    <n v="2"/>
    <n v="3"/>
    <n v="5"/>
    <n v="2083"/>
    <s v="ES_R3"/>
    <n v="119"/>
    <n v="3"/>
  </r>
  <r>
    <x v="0"/>
    <n v="0"/>
    <n v="1"/>
    <n v="0"/>
    <n v="0"/>
    <n v="0"/>
    <n v="0"/>
    <n v="0"/>
    <n v="0"/>
    <n v="1"/>
    <n v="1"/>
    <n v="0"/>
    <n v="0"/>
    <n v="1"/>
    <n v="2"/>
    <n v="3"/>
    <n v="2084"/>
    <s v="ES_R3"/>
    <n v="119"/>
    <n v="1"/>
  </r>
  <r>
    <x v="0"/>
    <n v="0"/>
    <n v="1"/>
    <n v="1"/>
    <n v="0"/>
    <n v="1"/>
    <n v="0"/>
    <n v="0"/>
    <n v="0"/>
    <n v="1"/>
    <n v="1"/>
    <n v="0"/>
    <n v="0"/>
    <n v="3"/>
    <n v="2"/>
    <n v="5"/>
    <n v="2085"/>
    <s v="ES_R3"/>
    <n v="119"/>
    <n v="3"/>
  </r>
  <r>
    <x v="0"/>
    <n v="0"/>
    <n v="0"/>
    <n v="2"/>
    <n v="0"/>
    <n v="0"/>
    <n v="1"/>
    <n v="0"/>
    <n v="0"/>
    <n v="1"/>
    <n v="1"/>
    <n v="0"/>
    <n v="0"/>
    <n v="3"/>
    <n v="2"/>
    <n v="5"/>
    <n v="2086"/>
    <s v="ES_R3"/>
    <n v="119"/>
    <n v="3"/>
  </r>
  <r>
    <x v="0"/>
    <n v="0"/>
    <n v="0"/>
    <n v="1"/>
    <n v="0"/>
    <n v="1"/>
    <n v="0"/>
    <n v="1"/>
    <n v="0"/>
    <n v="1"/>
    <n v="1"/>
    <n v="0"/>
    <n v="0"/>
    <n v="4"/>
    <n v="1"/>
    <n v="5"/>
    <n v="2087"/>
    <s v="ES_R3"/>
    <n v="119"/>
    <n v="3"/>
  </r>
  <r>
    <x v="0"/>
    <n v="1"/>
    <n v="0"/>
    <n v="1"/>
    <n v="0"/>
    <n v="0"/>
    <n v="0"/>
    <n v="0"/>
    <n v="0"/>
    <n v="1"/>
    <n v="1"/>
    <n v="0"/>
    <n v="0"/>
    <n v="3"/>
    <n v="1"/>
    <n v="4"/>
    <n v="2088"/>
    <s v="ES_R3"/>
    <n v="119"/>
    <n v="2"/>
  </r>
  <r>
    <x v="0"/>
    <n v="0"/>
    <n v="1"/>
    <n v="1"/>
    <n v="0"/>
    <n v="0"/>
    <n v="0"/>
    <n v="0"/>
    <n v="2"/>
    <n v="1"/>
    <n v="1"/>
    <n v="0"/>
    <n v="0"/>
    <n v="2"/>
    <n v="4"/>
    <n v="6"/>
    <n v="2089"/>
    <s v="ES_R3"/>
    <n v="119"/>
    <n v="4"/>
  </r>
  <r>
    <x v="0"/>
    <n v="2"/>
    <n v="0"/>
    <n v="0"/>
    <n v="0"/>
    <n v="0"/>
    <n v="0"/>
    <n v="0"/>
    <n v="0"/>
    <n v="1"/>
    <n v="1"/>
    <n v="0"/>
    <n v="0"/>
    <n v="3"/>
    <n v="1"/>
    <n v="4"/>
    <n v="2090"/>
    <s v="ES_R3"/>
    <n v="119"/>
    <n v="2"/>
  </r>
  <r>
    <x v="0"/>
    <n v="0"/>
    <n v="0"/>
    <n v="0"/>
    <n v="2"/>
    <n v="0"/>
    <n v="1"/>
    <n v="1"/>
    <n v="2"/>
    <n v="1"/>
    <n v="1"/>
    <n v="0"/>
    <n v="0"/>
    <n v="2"/>
    <n v="6"/>
    <n v="8"/>
    <n v="2091"/>
    <s v="ES_R3"/>
    <n v="119"/>
    <n v="6"/>
  </r>
  <r>
    <x v="0"/>
    <n v="0"/>
    <n v="1"/>
    <n v="1"/>
    <n v="1"/>
    <n v="0"/>
    <n v="0"/>
    <n v="0"/>
    <n v="0"/>
    <n v="1"/>
    <n v="1"/>
    <n v="0"/>
    <n v="0"/>
    <n v="2"/>
    <n v="3"/>
    <n v="5"/>
    <n v="2092"/>
    <s v="ES_R3"/>
    <n v="120"/>
    <n v="3"/>
  </r>
  <r>
    <x v="0"/>
    <n v="0"/>
    <n v="1"/>
    <n v="1"/>
    <n v="1"/>
    <n v="0"/>
    <n v="0"/>
    <n v="0"/>
    <n v="0"/>
    <n v="1"/>
    <n v="1"/>
    <n v="0"/>
    <n v="0"/>
    <n v="2"/>
    <n v="3"/>
    <n v="5"/>
    <n v="2093"/>
    <s v="ES_R3"/>
    <n v="120"/>
    <n v="3"/>
  </r>
  <r>
    <x v="0"/>
    <n v="0"/>
    <n v="0"/>
    <n v="0"/>
    <n v="0"/>
    <n v="0"/>
    <n v="1"/>
    <n v="1"/>
    <n v="0"/>
    <n v="1"/>
    <n v="1"/>
    <n v="0"/>
    <n v="0"/>
    <n v="2"/>
    <n v="2"/>
    <n v="4"/>
    <n v="2094"/>
    <s v="ES_R3"/>
    <n v="120"/>
    <n v="2"/>
  </r>
  <r>
    <x v="0"/>
    <n v="1"/>
    <n v="0"/>
    <n v="0"/>
    <n v="0"/>
    <n v="0"/>
    <n v="0"/>
    <n v="0"/>
    <n v="1"/>
    <n v="1"/>
    <n v="1"/>
    <n v="0"/>
    <n v="1"/>
    <n v="2"/>
    <n v="3"/>
    <n v="5"/>
    <n v="2095"/>
    <s v="ES_R3"/>
    <n v="120"/>
    <n v="2"/>
  </r>
  <r>
    <x v="0"/>
    <n v="0"/>
    <n v="0"/>
    <n v="1"/>
    <n v="1"/>
    <n v="0"/>
    <n v="1"/>
    <n v="2"/>
    <n v="0"/>
    <n v="1"/>
    <n v="1"/>
    <n v="0"/>
    <n v="0"/>
    <n v="4"/>
    <n v="3"/>
    <n v="7"/>
    <n v="2096"/>
    <s v="ES_R3"/>
    <n v="120"/>
    <n v="5"/>
  </r>
  <r>
    <x v="0"/>
    <n v="1"/>
    <n v="0"/>
    <n v="0"/>
    <n v="1"/>
    <n v="2"/>
    <n v="1"/>
    <n v="0"/>
    <n v="0"/>
    <n v="1"/>
    <n v="1"/>
    <n v="0"/>
    <n v="0"/>
    <n v="4"/>
    <n v="3"/>
    <n v="7"/>
    <n v="2097"/>
    <s v="ES_R3"/>
    <n v="120"/>
    <n v="5"/>
  </r>
  <r>
    <x v="0"/>
    <n v="0"/>
    <n v="0"/>
    <n v="1"/>
    <n v="1"/>
    <n v="0"/>
    <n v="1"/>
    <n v="0"/>
    <n v="1"/>
    <n v="1"/>
    <n v="1"/>
    <n v="0"/>
    <n v="0"/>
    <n v="2"/>
    <n v="4"/>
    <n v="6"/>
    <n v="2098"/>
    <s v="ES_R3"/>
    <n v="120"/>
    <n v="4"/>
  </r>
  <r>
    <x v="0"/>
    <n v="0"/>
    <n v="1"/>
    <n v="1"/>
    <n v="1"/>
    <n v="0"/>
    <n v="1"/>
    <n v="0"/>
    <n v="0"/>
    <n v="1"/>
    <n v="1"/>
    <n v="0"/>
    <n v="0"/>
    <n v="2"/>
    <n v="4"/>
    <n v="6"/>
    <n v="2099"/>
    <s v="ES_R3"/>
    <n v="120"/>
    <n v="4"/>
  </r>
  <r>
    <x v="0"/>
    <n v="0"/>
    <n v="0"/>
    <n v="1"/>
    <n v="0"/>
    <n v="0"/>
    <n v="0"/>
    <n v="3"/>
    <n v="1"/>
    <n v="1"/>
    <n v="1"/>
    <n v="0"/>
    <n v="0"/>
    <n v="5"/>
    <n v="2"/>
    <n v="7"/>
    <n v="2100"/>
    <s v="ES_R3"/>
    <n v="120"/>
    <n v="5"/>
  </r>
  <r>
    <x v="1"/>
    <n v="1"/>
    <n v="0"/>
    <n v="0"/>
    <n v="1"/>
    <n v="2"/>
    <n v="1"/>
    <n v="1"/>
    <n v="2"/>
    <n v="1"/>
    <n v="1"/>
    <n v="0"/>
    <n v="0"/>
    <n v="5"/>
    <n v="5"/>
    <n v="10"/>
    <n v="2101"/>
    <s v="ES_R3"/>
    <n v="120"/>
    <n v="8"/>
  </r>
  <r>
    <x v="1"/>
    <n v="0"/>
    <n v="0"/>
    <n v="1"/>
    <n v="0"/>
    <n v="1"/>
    <n v="2"/>
    <n v="0"/>
    <n v="1"/>
    <n v="2"/>
    <n v="1"/>
    <n v="0"/>
    <n v="0"/>
    <n v="4"/>
    <n v="4"/>
    <n v="8"/>
    <n v="2102"/>
    <s v="ES_R3"/>
    <n v="120"/>
    <n v="5"/>
  </r>
  <r>
    <x v="0"/>
    <n v="0"/>
    <n v="0"/>
    <n v="0"/>
    <n v="0"/>
    <n v="1"/>
    <n v="0"/>
    <n v="1"/>
    <n v="1"/>
    <n v="1"/>
    <n v="1"/>
    <n v="0"/>
    <n v="0"/>
    <n v="3"/>
    <n v="2"/>
    <n v="5"/>
    <n v="2103"/>
    <s v="ES_R3"/>
    <n v="120"/>
    <n v="3"/>
  </r>
  <r>
    <x v="0"/>
    <n v="1"/>
    <n v="0"/>
    <n v="0"/>
    <n v="2"/>
    <n v="2"/>
    <n v="0"/>
    <n v="0"/>
    <n v="0"/>
    <n v="1"/>
    <n v="2"/>
    <n v="0"/>
    <n v="0"/>
    <n v="4"/>
    <n v="4"/>
    <n v="8"/>
    <n v="2104"/>
    <s v="ES_R3"/>
    <n v="120"/>
    <n v="5"/>
  </r>
  <r>
    <x v="0"/>
    <n v="0"/>
    <n v="1"/>
    <n v="1"/>
    <n v="0"/>
    <n v="1"/>
    <n v="0"/>
    <n v="0"/>
    <n v="0"/>
    <n v="1"/>
    <n v="0"/>
    <n v="0"/>
    <n v="0"/>
    <n v="3"/>
    <n v="1"/>
    <n v="4"/>
    <n v="2105"/>
    <s v="ES_R3"/>
    <n v="120"/>
    <n v="3"/>
  </r>
  <r>
    <x v="0"/>
    <n v="1"/>
    <n v="0"/>
    <n v="0"/>
    <n v="0"/>
    <n v="1"/>
    <n v="3"/>
    <n v="0"/>
    <n v="0"/>
    <n v="1"/>
    <n v="1"/>
    <n v="0"/>
    <n v="0"/>
    <n v="3"/>
    <n v="4"/>
    <n v="7"/>
    <n v="2106"/>
    <s v="ES_R3"/>
    <n v="120"/>
    <n v="5"/>
  </r>
  <r>
    <x v="0"/>
    <n v="0"/>
    <n v="0"/>
    <n v="2"/>
    <n v="0"/>
    <n v="0"/>
    <n v="3"/>
    <n v="1"/>
    <n v="0"/>
    <n v="1"/>
    <n v="1"/>
    <n v="0"/>
    <n v="0"/>
    <n v="4"/>
    <n v="4"/>
    <n v="8"/>
    <n v="2107"/>
    <s v="ES_R3"/>
    <n v="120"/>
    <n v="6"/>
  </r>
  <r>
    <x v="0"/>
    <n v="0"/>
    <n v="0"/>
    <n v="1"/>
    <n v="1"/>
    <n v="0"/>
    <n v="2"/>
    <n v="0"/>
    <n v="1"/>
    <n v="1"/>
    <n v="1"/>
    <n v="0"/>
    <n v="0"/>
    <n v="2"/>
    <n v="5"/>
    <n v="7"/>
    <n v="2108"/>
    <s v="ES_R3"/>
    <n v="120"/>
    <n v="5"/>
  </r>
  <r>
    <x v="0"/>
    <n v="0"/>
    <n v="1"/>
    <n v="1"/>
    <n v="0"/>
    <n v="0"/>
    <n v="1"/>
    <n v="0"/>
    <n v="0"/>
    <n v="1"/>
    <n v="1"/>
    <n v="0"/>
    <n v="0"/>
    <n v="2"/>
    <n v="3"/>
    <n v="5"/>
    <n v="2109"/>
    <s v="ES_R3"/>
    <n v="120"/>
    <n v="3"/>
  </r>
  <r>
    <x v="0"/>
    <n v="1"/>
    <n v="0"/>
    <n v="1"/>
    <n v="0"/>
    <n v="1"/>
    <n v="0"/>
    <n v="0"/>
    <n v="0"/>
    <n v="1"/>
    <n v="1"/>
    <n v="0"/>
    <n v="0"/>
    <n v="4"/>
    <n v="1"/>
    <n v="5"/>
    <n v="2110"/>
    <s v="ES_R3"/>
    <n v="120"/>
    <n v="3"/>
  </r>
  <r>
    <x v="2"/>
    <n v="0"/>
    <n v="1"/>
    <n v="2"/>
    <n v="0"/>
    <n v="0"/>
    <n v="0"/>
    <n v="0"/>
    <n v="0"/>
    <n v="1"/>
    <n v="1"/>
    <n v="0"/>
    <n v="0"/>
    <n v="3"/>
    <n v="2"/>
    <n v="5"/>
    <n v="2111"/>
    <s v="ES_R3"/>
    <n v="120"/>
    <n v="3"/>
  </r>
  <r>
    <x v="1"/>
    <n v="0"/>
    <n v="2"/>
    <n v="1"/>
    <n v="0"/>
    <n v="1"/>
    <n v="1"/>
    <n v="0"/>
    <n v="0"/>
    <n v="0"/>
    <n v="1"/>
    <n v="1"/>
    <n v="0"/>
    <n v="3"/>
    <n v="4"/>
    <n v="7"/>
    <n v="2112"/>
    <s v="ES_R3"/>
    <n v="121"/>
    <n v="5"/>
  </r>
  <r>
    <x v="0"/>
    <n v="1"/>
    <n v="1"/>
    <n v="0"/>
    <n v="0"/>
    <n v="2"/>
    <n v="0"/>
    <n v="0"/>
    <n v="3"/>
    <n v="1"/>
    <n v="2"/>
    <n v="0"/>
    <n v="0"/>
    <n v="4"/>
    <n v="6"/>
    <n v="10"/>
    <n v="2113"/>
    <s v="ES_R3"/>
    <n v="121"/>
    <n v="7"/>
  </r>
  <r>
    <x v="0"/>
    <n v="0"/>
    <n v="1"/>
    <n v="1"/>
    <n v="0"/>
    <n v="1"/>
    <n v="2"/>
    <n v="0"/>
    <n v="0"/>
    <n v="1"/>
    <n v="1"/>
    <n v="0"/>
    <n v="0"/>
    <n v="3"/>
    <n v="4"/>
    <n v="7"/>
    <n v="2114"/>
    <s v="ES_R3"/>
    <n v="121"/>
    <n v="5"/>
  </r>
  <r>
    <x v="0"/>
    <n v="0"/>
    <n v="0"/>
    <n v="0"/>
    <n v="0"/>
    <n v="0"/>
    <n v="0"/>
    <n v="0"/>
    <n v="2"/>
    <n v="0"/>
    <n v="0"/>
    <n v="0"/>
    <n v="1"/>
    <n v="0"/>
    <n v="3"/>
    <n v="3"/>
    <n v="2115"/>
    <s v="ES_R3"/>
    <n v="121"/>
    <n v="2"/>
  </r>
  <r>
    <x v="2"/>
    <n v="1"/>
    <n v="0"/>
    <n v="0"/>
    <n v="0"/>
    <n v="1"/>
    <n v="0"/>
    <n v="0"/>
    <n v="2"/>
    <n v="0"/>
    <n v="1"/>
    <n v="1"/>
    <n v="0"/>
    <n v="3"/>
    <n v="3"/>
    <n v="6"/>
    <n v="2116"/>
    <s v="ES_R3"/>
    <n v="121"/>
    <n v="4"/>
  </r>
  <r>
    <x v="0"/>
    <n v="0"/>
    <n v="2"/>
    <n v="1"/>
    <n v="0"/>
    <n v="1"/>
    <n v="1"/>
    <n v="0"/>
    <n v="0"/>
    <n v="1"/>
    <n v="1"/>
    <n v="0"/>
    <n v="0"/>
    <n v="3"/>
    <n v="4"/>
    <n v="7"/>
    <n v="2117"/>
    <s v="ES_R3"/>
    <n v="121"/>
    <n v="5"/>
  </r>
  <r>
    <x v="2"/>
    <n v="0"/>
    <n v="0"/>
    <n v="0"/>
    <n v="2"/>
    <n v="1"/>
    <n v="2"/>
    <n v="0"/>
    <n v="0"/>
    <n v="0"/>
    <n v="1"/>
    <n v="0"/>
    <n v="0"/>
    <n v="1"/>
    <n v="5"/>
    <n v="6"/>
    <n v="2118"/>
    <s v="ES_R3"/>
    <n v="121"/>
    <n v="5"/>
  </r>
  <r>
    <x v="0"/>
    <n v="1"/>
    <n v="0"/>
    <n v="0"/>
    <n v="2"/>
    <n v="2"/>
    <n v="1"/>
    <n v="0"/>
    <n v="1"/>
    <n v="1"/>
    <n v="2"/>
    <n v="1"/>
    <n v="0"/>
    <n v="5"/>
    <n v="6"/>
    <n v="11"/>
    <n v="2119"/>
    <s v="ES_R3"/>
    <n v="121"/>
    <n v="7"/>
  </r>
  <r>
    <x v="1"/>
    <n v="1"/>
    <n v="0"/>
    <n v="1"/>
    <n v="1"/>
    <n v="0"/>
    <n v="0"/>
    <n v="0"/>
    <n v="1"/>
    <n v="1"/>
    <n v="1"/>
    <n v="0"/>
    <n v="0"/>
    <n v="3"/>
    <n v="3"/>
    <n v="6"/>
    <n v="2120"/>
    <s v="ES_R3"/>
    <n v="121"/>
    <n v="4"/>
  </r>
  <r>
    <x v="0"/>
    <n v="0"/>
    <n v="0"/>
    <n v="0"/>
    <n v="1"/>
    <n v="1"/>
    <n v="2"/>
    <n v="0"/>
    <n v="0"/>
    <n v="1"/>
    <n v="1"/>
    <n v="0"/>
    <n v="0"/>
    <n v="2"/>
    <n v="4"/>
    <n v="6"/>
    <n v="2121"/>
    <s v="ES_R3"/>
    <n v="121"/>
    <n v="4"/>
  </r>
  <r>
    <x v="0"/>
    <n v="1"/>
    <n v="0"/>
    <n v="1"/>
    <n v="0"/>
    <n v="1"/>
    <n v="1"/>
    <n v="2"/>
    <n v="1"/>
    <n v="1"/>
    <n v="1"/>
    <n v="0"/>
    <n v="0"/>
    <n v="6"/>
    <n v="3"/>
    <n v="9"/>
    <n v="2122"/>
    <s v="ES_R3"/>
    <n v="121"/>
    <n v="7"/>
  </r>
  <r>
    <x v="1"/>
    <n v="1"/>
    <n v="1"/>
    <n v="0"/>
    <n v="1"/>
    <n v="0"/>
    <n v="2"/>
    <n v="0"/>
    <n v="0"/>
    <n v="0"/>
    <n v="1"/>
    <n v="0"/>
    <n v="0"/>
    <n v="1"/>
    <n v="5"/>
    <n v="6"/>
    <n v="2123"/>
    <s v="ES_R3"/>
    <n v="121"/>
    <n v="5"/>
  </r>
  <r>
    <x v="2"/>
    <n v="0"/>
    <n v="0"/>
    <n v="0"/>
    <n v="2"/>
    <n v="1"/>
    <n v="1"/>
    <n v="1"/>
    <n v="0"/>
    <n v="1"/>
    <n v="1"/>
    <n v="0"/>
    <n v="0"/>
    <n v="3"/>
    <n v="4"/>
    <n v="7"/>
    <n v="2124"/>
    <s v="ES_R3"/>
    <n v="121"/>
    <n v="5"/>
  </r>
  <r>
    <x v="0"/>
    <n v="0"/>
    <n v="1"/>
    <n v="1"/>
    <n v="0"/>
    <n v="1"/>
    <n v="0"/>
    <n v="0"/>
    <n v="1"/>
    <n v="1"/>
    <n v="1"/>
    <n v="1"/>
    <n v="0"/>
    <n v="4"/>
    <n v="3"/>
    <n v="7"/>
    <n v="2125"/>
    <s v="ES_R3"/>
    <n v="121"/>
    <n v="4"/>
  </r>
  <r>
    <x v="0"/>
    <n v="0"/>
    <n v="0"/>
    <n v="1"/>
    <n v="0"/>
    <n v="1"/>
    <n v="0"/>
    <n v="0"/>
    <n v="0"/>
    <n v="1"/>
    <n v="1"/>
    <n v="0"/>
    <n v="0"/>
    <n v="3"/>
    <n v="1"/>
    <n v="4"/>
    <n v="2126"/>
    <s v="ES_R3"/>
    <n v="121"/>
    <n v="2"/>
  </r>
  <r>
    <x v="1"/>
    <n v="0"/>
    <n v="1"/>
    <n v="0"/>
    <n v="1"/>
    <n v="0"/>
    <n v="1"/>
    <n v="0"/>
    <n v="0"/>
    <n v="0"/>
    <n v="1"/>
    <n v="0"/>
    <n v="0"/>
    <n v="0"/>
    <n v="4"/>
    <n v="4"/>
    <n v="2127"/>
    <s v="ES_R3"/>
    <n v="121"/>
    <n v="3"/>
  </r>
  <r>
    <x v="1"/>
    <n v="0"/>
    <n v="0"/>
    <n v="0"/>
    <n v="1"/>
    <n v="0"/>
    <n v="0"/>
    <n v="0"/>
    <n v="0"/>
    <n v="1"/>
    <n v="1"/>
    <n v="0"/>
    <n v="0"/>
    <n v="1"/>
    <n v="2"/>
    <n v="3"/>
    <n v="2128"/>
    <s v="ES_R3"/>
    <n v="121"/>
    <n v="1"/>
  </r>
  <r>
    <x v="2"/>
    <n v="0"/>
    <n v="0"/>
    <n v="1"/>
    <n v="0"/>
    <n v="1"/>
    <n v="0"/>
    <n v="0"/>
    <n v="0"/>
    <n v="1"/>
    <n v="1"/>
    <n v="0"/>
    <n v="0"/>
    <n v="3"/>
    <n v="1"/>
    <n v="4"/>
    <n v="2129"/>
    <s v="ES_R3"/>
    <n v="121"/>
    <n v="2"/>
  </r>
  <r>
    <x v="1"/>
    <n v="1"/>
    <n v="1"/>
    <n v="0"/>
    <n v="2"/>
    <n v="1"/>
    <n v="0"/>
    <n v="0"/>
    <n v="0"/>
    <n v="1"/>
    <n v="1"/>
    <n v="0"/>
    <n v="0"/>
    <n v="3"/>
    <n v="4"/>
    <n v="7"/>
    <n v="2130"/>
    <s v="ES_R3"/>
    <n v="121"/>
    <n v="5"/>
  </r>
  <r>
    <x v="0"/>
    <n v="0"/>
    <n v="0"/>
    <n v="1"/>
    <n v="0"/>
    <n v="1"/>
    <n v="0"/>
    <n v="2"/>
    <n v="0"/>
    <n v="1"/>
    <n v="1"/>
    <n v="0"/>
    <n v="0"/>
    <n v="5"/>
    <n v="1"/>
    <n v="6"/>
    <n v="2131"/>
    <s v="ES_R3"/>
    <n v="121"/>
    <n v="4"/>
  </r>
  <r>
    <x v="0"/>
    <n v="0"/>
    <n v="2"/>
    <n v="0"/>
    <n v="2"/>
    <n v="3"/>
    <n v="1"/>
    <n v="0"/>
    <n v="0"/>
    <n v="1"/>
    <n v="2"/>
    <n v="0"/>
    <n v="1"/>
    <n v="4"/>
    <n v="8"/>
    <n v="12"/>
    <n v="2132"/>
    <s v="ES_R3"/>
    <n v="122"/>
    <n v="8"/>
  </r>
  <r>
    <x v="0"/>
    <n v="1"/>
    <n v="0"/>
    <n v="2"/>
    <n v="1"/>
    <n v="0"/>
    <n v="2"/>
    <n v="0"/>
    <n v="0"/>
    <n v="1"/>
    <n v="1"/>
    <n v="0"/>
    <n v="0"/>
    <n v="4"/>
    <n v="4"/>
    <n v="8"/>
    <n v="2133"/>
    <s v="ES_R3"/>
    <n v="122"/>
    <n v="6"/>
  </r>
  <r>
    <x v="0"/>
    <n v="0"/>
    <n v="0"/>
    <n v="0"/>
    <n v="0"/>
    <n v="0"/>
    <n v="2"/>
    <n v="0"/>
    <n v="0"/>
    <n v="0"/>
    <n v="0"/>
    <n v="1"/>
    <n v="1"/>
    <n v="1"/>
    <n v="3"/>
    <n v="4"/>
    <n v="2134"/>
    <s v="ES_R3"/>
    <n v="122"/>
    <n v="2"/>
  </r>
  <r>
    <x v="0"/>
    <n v="1"/>
    <n v="1"/>
    <n v="2"/>
    <n v="1"/>
    <n v="0"/>
    <n v="1"/>
    <n v="2"/>
    <n v="3"/>
    <n v="2"/>
    <n v="2"/>
    <n v="1"/>
    <n v="0"/>
    <n v="8"/>
    <n v="8"/>
    <n v="16"/>
    <n v="2135"/>
    <s v="ES_R3"/>
    <n v="122"/>
    <n v="11"/>
  </r>
  <r>
    <x v="0"/>
    <n v="0"/>
    <n v="0"/>
    <n v="1"/>
    <n v="2"/>
    <n v="0"/>
    <n v="2"/>
    <n v="1"/>
    <n v="1"/>
    <n v="1"/>
    <n v="1"/>
    <n v="0"/>
    <n v="0"/>
    <n v="3"/>
    <n v="6"/>
    <n v="9"/>
    <n v="2136"/>
    <s v="ES_R3"/>
    <n v="122"/>
    <n v="7"/>
  </r>
  <r>
    <x v="0"/>
    <n v="1"/>
    <n v="1"/>
    <n v="0"/>
    <n v="2"/>
    <n v="3"/>
    <n v="2"/>
    <n v="1"/>
    <n v="3"/>
    <n v="1"/>
    <n v="2"/>
    <n v="0"/>
    <n v="0"/>
    <n v="6"/>
    <n v="10"/>
    <n v="16"/>
    <n v="2137"/>
    <s v="ES_R3"/>
    <n v="122"/>
    <n v="13"/>
  </r>
  <r>
    <x v="0"/>
    <n v="1"/>
    <n v="0"/>
    <n v="0"/>
    <n v="2"/>
    <n v="1"/>
    <n v="0"/>
    <n v="3"/>
    <n v="2"/>
    <n v="1"/>
    <n v="2"/>
    <n v="0"/>
    <n v="0"/>
    <n v="6"/>
    <n v="6"/>
    <n v="12"/>
    <n v="2138"/>
    <s v="ES_R3"/>
    <n v="122"/>
    <n v="9"/>
  </r>
  <r>
    <x v="0"/>
    <n v="0"/>
    <n v="1"/>
    <n v="0"/>
    <n v="0"/>
    <n v="0"/>
    <n v="0"/>
    <n v="0"/>
    <n v="0"/>
    <n v="1"/>
    <n v="1"/>
    <n v="0"/>
    <n v="0"/>
    <n v="1"/>
    <n v="2"/>
    <n v="3"/>
    <n v="2139"/>
    <s v="ES_R3"/>
    <n v="122"/>
    <n v="1"/>
  </r>
  <r>
    <x v="0"/>
    <n v="0"/>
    <n v="0"/>
    <n v="0"/>
    <n v="0"/>
    <n v="0"/>
    <n v="0"/>
    <n v="0"/>
    <n v="4"/>
    <n v="0"/>
    <n v="0"/>
    <n v="0"/>
    <n v="1"/>
    <n v="0"/>
    <n v="5"/>
    <n v="5"/>
    <n v="2140"/>
    <s v="ES_R3"/>
    <n v="122"/>
    <n v="4"/>
  </r>
  <r>
    <x v="0"/>
    <n v="1"/>
    <n v="0"/>
    <n v="0"/>
    <n v="2"/>
    <n v="2"/>
    <n v="1"/>
    <n v="1"/>
    <n v="1"/>
    <n v="1"/>
    <n v="0"/>
    <n v="0"/>
    <n v="0"/>
    <n v="5"/>
    <n v="4"/>
    <n v="9"/>
    <n v="2141"/>
    <s v="ES_R3"/>
    <n v="122"/>
    <n v="8"/>
  </r>
  <r>
    <x v="0"/>
    <n v="0"/>
    <n v="0"/>
    <n v="2"/>
    <n v="1"/>
    <n v="0"/>
    <n v="0"/>
    <n v="0"/>
    <n v="0"/>
    <n v="1"/>
    <n v="1"/>
    <n v="0"/>
    <n v="0"/>
    <n v="3"/>
    <n v="2"/>
    <n v="5"/>
    <n v="2142"/>
    <s v="ES_R3"/>
    <n v="122"/>
    <n v="3"/>
  </r>
  <r>
    <x v="0"/>
    <n v="0"/>
    <n v="0"/>
    <n v="0"/>
    <n v="0"/>
    <n v="0"/>
    <n v="0"/>
    <n v="0"/>
    <n v="0"/>
    <n v="0"/>
    <n v="0"/>
    <n v="1"/>
    <n v="0"/>
    <n v="1"/>
    <n v="0"/>
    <n v="1"/>
    <n v="2143"/>
    <s v="ES_R3"/>
    <n v="122"/>
    <n v="0"/>
  </r>
  <r>
    <x v="0"/>
    <n v="0"/>
    <n v="1"/>
    <n v="0"/>
    <n v="1"/>
    <n v="0"/>
    <n v="0"/>
    <n v="1"/>
    <n v="0"/>
    <n v="1"/>
    <n v="1"/>
    <n v="0"/>
    <n v="0"/>
    <n v="2"/>
    <n v="3"/>
    <n v="5"/>
    <n v="2144"/>
    <s v="ES_R3"/>
    <n v="122"/>
    <n v="3"/>
  </r>
  <r>
    <x v="0"/>
    <n v="0"/>
    <n v="1"/>
    <n v="1"/>
    <n v="0"/>
    <n v="1"/>
    <n v="3"/>
    <n v="1"/>
    <n v="1"/>
    <n v="2"/>
    <n v="1"/>
    <n v="0"/>
    <n v="0"/>
    <n v="5"/>
    <n v="6"/>
    <n v="11"/>
    <n v="2145"/>
    <s v="ES_R3"/>
    <n v="122"/>
    <n v="8"/>
  </r>
  <r>
    <x v="0"/>
    <n v="0"/>
    <n v="0"/>
    <n v="2"/>
    <n v="1"/>
    <n v="0"/>
    <n v="0"/>
    <n v="0"/>
    <n v="0"/>
    <n v="0"/>
    <n v="1"/>
    <n v="0"/>
    <n v="0"/>
    <n v="2"/>
    <n v="2"/>
    <n v="4"/>
    <n v="2146"/>
    <s v="ES_R3"/>
    <n v="122"/>
    <n v="3"/>
  </r>
  <r>
    <x v="0"/>
    <n v="0"/>
    <n v="0"/>
    <n v="0"/>
    <n v="1"/>
    <n v="1"/>
    <n v="1"/>
    <n v="0"/>
    <n v="0"/>
    <n v="0"/>
    <n v="1"/>
    <n v="0"/>
    <n v="0"/>
    <n v="1"/>
    <n v="3"/>
    <n v="4"/>
    <n v="2147"/>
    <s v="ES_R3"/>
    <n v="123"/>
    <n v="3"/>
  </r>
  <r>
    <x v="0"/>
    <n v="1"/>
    <n v="0"/>
    <n v="0"/>
    <n v="1"/>
    <n v="1"/>
    <n v="0"/>
    <n v="1"/>
    <n v="2"/>
    <n v="1"/>
    <n v="0"/>
    <n v="1"/>
    <n v="0"/>
    <n v="5"/>
    <n v="3"/>
    <n v="8"/>
    <n v="2148"/>
    <s v="ES_R3"/>
    <n v="123"/>
    <n v="6"/>
  </r>
  <r>
    <x v="0"/>
    <n v="1"/>
    <n v="0"/>
    <n v="0"/>
    <n v="1"/>
    <n v="1"/>
    <n v="0"/>
    <n v="0"/>
    <n v="0"/>
    <n v="1"/>
    <n v="1"/>
    <n v="0"/>
    <n v="0"/>
    <n v="3"/>
    <n v="2"/>
    <n v="5"/>
    <n v="2149"/>
    <s v="ES_R3"/>
    <n v="123"/>
    <n v="3"/>
  </r>
  <r>
    <x v="1"/>
    <n v="0"/>
    <n v="0"/>
    <n v="0"/>
    <n v="0"/>
    <n v="1"/>
    <n v="2"/>
    <n v="0"/>
    <n v="0"/>
    <n v="1"/>
    <n v="1"/>
    <n v="0"/>
    <n v="0"/>
    <n v="2"/>
    <n v="3"/>
    <n v="5"/>
    <n v="2150"/>
    <s v="ES_R3"/>
    <n v="123"/>
    <n v="3"/>
  </r>
  <r>
    <x v="0"/>
    <n v="1"/>
    <n v="1"/>
    <n v="0"/>
    <n v="1"/>
    <n v="0"/>
    <n v="0"/>
    <n v="0"/>
    <n v="0"/>
    <n v="1"/>
    <n v="1"/>
    <n v="0"/>
    <n v="0"/>
    <n v="2"/>
    <n v="3"/>
    <n v="5"/>
    <n v="2151"/>
    <s v="ES_R3"/>
    <n v="123"/>
    <n v="3"/>
  </r>
  <r>
    <x v="0"/>
    <n v="0"/>
    <n v="0"/>
    <n v="1"/>
    <n v="1"/>
    <n v="0"/>
    <n v="3"/>
    <n v="0"/>
    <n v="0"/>
    <n v="2"/>
    <n v="1"/>
    <n v="0"/>
    <n v="0"/>
    <n v="3"/>
    <n v="5"/>
    <n v="8"/>
    <n v="2152"/>
    <s v="ES_R3"/>
    <n v="123"/>
    <n v="5"/>
  </r>
  <r>
    <x v="0"/>
    <n v="0"/>
    <n v="1"/>
    <n v="2"/>
    <n v="0"/>
    <n v="1"/>
    <n v="2"/>
    <n v="0"/>
    <n v="0"/>
    <n v="1"/>
    <n v="1"/>
    <n v="0"/>
    <n v="0"/>
    <n v="4"/>
    <n v="4"/>
    <n v="8"/>
    <n v="2153"/>
    <s v="ES_R3"/>
    <n v="123"/>
    <n v="6"/>
  </r>
  <r>
    <x v="1"/>
    <n v="1"/>
    <n v="0"/>
    <n v="0"/>
    <n v="0"/>
    <n v="0"/>
    <n v="0"/>
    <n v="0"/>
    <n v="0"/>
    <n v="1"/>
    <n v="1"/>
    <n v="0"/>
    <n v="0"/>
    <n v="2"/>
    <n v="1"/>
    <n v="3"/>
    <n v="2154"/>
    <s v="ES_R3"/>
    <n v="123"/>
    <n v="1"/>
  </r>
  <r>
    <x v="0"/>
    <n v="0"/>
    <n v="1"/>
    <n v="0"/>
    <n v="0"/>
    <n v="0"/>
    <n v="0"/>
    <n v="1"/>
    <n v="1"/>
    <n v="1"/>
    <n v="0"/>
    <n v="0"/>
    <n v="1"/>
    <n v="2"/>
    <n v="3"/>
    <n v="5"/>
    <n v="2155"/>
    <s v="ES_R3"/>
    <n v="123"/>
    <n v="3"/>
  </r>
  <r>
    <x v="0"/>
    <n v="0"/>
    <n v="1"/>
    <n v="0"/>
    <n v="2"/>
    <n v="0"/>
    <n v="0"/>
    <n v="0"/>
    <n v="2"/>
    <n v="0"/>
    <n v="1"/>
    <n v="0"/>
    <n v="0"/>
    <n v="0"/>
    <n v="6"/>
    <n v="6"/>
    <n v="2156"/>
    <s v="ES_R3"/>
    <n v="123"/>
    <n v="5"/>
  </r>
  <r>
    <x v="0"/>
    <n v="1"/>
    <n v="0"/>
    <n v="0"/>
    <n v="2"/>
    <n v="0"/>
    <n v="1"/>
    <n v="2"/>
    <n v="2"/>
    <n v="0"/>
    <n v="1"/>
    <n v="1"/>
    <n v="1"/>
    <n v="4"/>
    <n v="7"/>
    <n v="11"/>
    <n v="2157"/>
    <s v="ES_R3"/>
    <n v="123"/>
    <n v="8"/>
  </r>
  <r>
    <x v="1"/>
    <n v="0"/>
    <n v="0"/>
    <n v="1"/>
    <n v="0"/>
    <n v="0"/>
    <n v="2"/>
    <n v="0"/>
    <n v="1"/>
    <n v="2"/>
    <n v="0"/>
    <n v="0"/>
    <n v="1"/>
    <n v="3"/>
    <n v="4"/>
    <n v="7"/>
    <n v="2158"/>
    <s v="ES_R3"/>
    <n v="123"/>
    <n v="4"/>
  </r>
  <r>
    <x v="0"/>
    <n v="0"/>
    <n v="1"/>
    <n v="0"/>
    <n v="1"/>
    <n v="0"/>
    <n v="0"/>
    <n v="0"/>
    <n v="0"/>
    <n v="1"/>
    <n v="1"/>
    <n v="0"/>
    <n v="0"/>
    <n v="1"/>
    <n v="3"/>
    <n v="4"/>
    <n v="2159"/>
    <s v="ES_R3"/>
    <n v="123"/>
    <n v="2"/>
  </r>
  <r>
    <x v="1"/>
    <n v="0"/>
    <n v="0"/>
    <n v="0"/>
    <n v="0"/>
    <n v="0"/>
    <n v="0"/>
    <n v="0"/>
    <n v="1"/>
    <n v="1"/>
    <n v="0"/>
    <n v="0"/>
    <n v="0"/>
    <n v="1"/>
    <n v="1"/>
    <n v="2"/>
    <n v="2160"/>
    <s v="ES_R3"/>
    <n v="123"/>
    <n v="1"/>
  </r>
  <r>
    <x v="0"/>
    <n v="0"/>
    <n v="1"/>
    <n v="0"/>
    <n v="1"/>
    <n v="1"/>
    <n v="1"/>
    <n v="1"/>
    <n v="2"/>
    <n v="2"/>
    <n v="1"/>
    <n v="0"/>
    <n v="1"/>
    <n v="4"/>
    <n v="7"/>
    <n v="11"/>
    <n v="2161"/>
    <s v="ES_R3"/>
    <n v="123"/>
    <n v="7"/>
  </r>
  <r>
    <x v="0"/>
    <n v="1"/>
    <n v="1"/>
    <n v="0"/>
    <n v="1"/>
    <n v="1"/>
    <n v="2"/>
    <n v="0"/>
    <n v="0"/>
    <n v="1"/>
    <n v="1"/>
    <n v="0"/>
    <n v="0"/>
    <n v="3"/>
    <n v="5"/>
    <n v="8"/>
    <n v="2162"/>
    <s v="ES_R3"/>
    <n v="123"/>
    <n v="6"/>
  </r>
  <r>
    <x v="0"/>
    <n v="1"/>
    <n v="0"/>
    <n v="0"/>
    <n v="1"/>
    <n v="1"/>
    <n v="1"/>
    <n v="3"/>
    <n v="1"/>
    <n v="1"/>
    <n v="2"/>
    <n v="0"/>
    <n v="0"/>
    <n v="6"/>
    <n v="5"/>
    <n v="11"/>
    <n v="2163"/>
    <s v="ES_R3"/>
    <n v="123"/>
    <n v="8"/>
  </r>
  <r>
    <x v="1"/>
    <n v="0"/>
    <n v="1"/>
    <n v="1"/>
    <n v="1"/>
    <n v="1"/>
    <n v="0"/>
    <n v="0"/>
    <n v="2"/>
    <n v="0"/>
    <n v="1"/>
    <n v="1"/>
    <n v="0"/>
    <n v="3"/>
    <n v="5"/>
    <n v="8"/>
    <n v="2164"/>
    <s v="ES_R3"/>
    <n v="123"/>
    <n v="6"/>
  </r>
  <r>
    <x v="0"/>
    <n v="0"/>
    <n v="0"/>
    <n v="1"/>
    <n v="1"/>
    <n v="0"/>
    <n v="1"/>
    <n v="0"/>
    <n v="0"/>
    <n v="0"/>
    <n v="1"/>
    <n v="1"/>
    <n v="0"/>
    <n v="2"/>
    <n v="3"/>
    <n v="5"/>
    <n v="2165"/>
    <s v="ES_R3"/>
    <n v="123"/>
    <n v="3"/>
  </r>
  <r>
    <x v="0"/>
    <n v="0"/>
    <n v="0"/>
    <n v="0"/>
    <n v="1"/>
    <n v="2"/>
    <n v="1"/>
    <n v="0"/>
    <n v="0"/>
    <n v="0"/>
    <n v="1"/>
    <n v="1"/>
    <n v="0"/>
    <n v="3"/>
    <n v="3"/>
    <n v="6"/>
    <n v="2166"/>
    <s v="ES_R3"/>
    <n v="123"/>
    <n v="4"/>
  </r>
  <r>
    <x v="0"/>
    <n v="0"/>
    <n v="1"/>
    <n v="0"/>
    <n v="1"/>
    <n v="2"/>
    <n v="1"/>
    <n v="1"/>
    <n v="2"/>
    <n v="1"/>
    <n v="2"/>
    <n v="1"/>
    <n v="0"/>
    <n v="5"/>
    <n v="7"/>
    <n v="12"/>
    <n v="2167"/>
    <s v="ES_R3"/>
    <n v="124"/>
    <n v="8"/>
  </r>
  <r>
    <x v="0"/>
    <n v="0"/>
    <n v="0"/>
    <n v="0"/>
    <n v="0"/>
    <n v="0"/>
    <n v="0"/>
    <n v="0"/>
    <n v="0"/>
    <n v="1"/>
    <n v="1"/>
    <n v="0"/>
    <n v="0"/>
    <n v="1"/>
    <n v="1"/>
    <n v="2"/>
    <n v="2168"/>
    <s v="ES_R3"/>
    <n v="124"/>
    <n v="0"/>
  </r>
  <r>
    <x v="0"/>
    <n v="0"/>
    <n v="0"/>
    <n v="0"/>
    <n v="0"/>
    <n v="0"/>
    <n v="0"/>
    <n v="0"/>
    <n v="0"/>
    <n v="1"/>
    <n v="0"/>
    <n v="0"/>
    <n v="1"/>
    <n v="1"/>
    <n v="1"/>
    <n v="2"/>
    <n v="2169"/>
    <s v="ES_R3"/>
    <n v="124"/>
    <n v="0"/>
  </r>
  <r>
    <x v="0"/>
    <n v="0"/>
    <n v="1"/>
    <n v="0"/>
    <n v="0"/>
    <n v="1"/>
    <n v="1"/>
    <n v="0"/>
    <n v="2"/>
    <n v="1"/>
    <n v="1"/>
    <n v="0"/>
    <n v="0"/>
    <n v="2"/>
    <n v="5"/>
    <n v="7"/>
    <n v="2170"/>
    <s v="ES_R3"/>
    <n v="124"/>
    <n v="5"/>
  </r>
  <r>
    <x v="0"/>
    <n v="0"/>
    <n v="0"/>
    <n v="1"/>
    <n v="0"/>
    <n v="1"/>
    <n v="1"/>
    <n v="0"/>
    <n v="0"/>
    <n v="1"/>
    <n v="1"/>
    <n v="0"/>
    <n v="0"/>
    <n v="3"/>
    <n v="2"/>
    <n v="5"/>
    <n v="2171"/>
    <s v="ES_R3"/>
    <n v="124"/>
    <n v="3"/>
  </r>
  <r>
    <x v="0"/>
    <n v="1"/>
    <n v="1"/>
    <n v="0"/>
    <n v="1"/>
    <n v="0"/>
    <n v="0"/>
    <n v="1"/>
    <n v="2"/>
    <n v="1"/>
    <n v="1"/>
    <n v="0"/>
    <n v="0"/>
    <n v="3"/>
    <n v="5"/>
    <n v="8"/>
    <n v="2172"/>
    <s v="ES_R3"/>
    <n v="124"/>
    <n v="6"/>
  </r>
  <r>
    <x v="1"/>
    <n v="0"/>
    <n v="1"/>
    <n v="0"/>
    <n v="1"/>
    <n v="0"/>
    <n v="0"/>
    <n v="2"/>
    <n v="1"/>
    <n v="1"/>
    <n v="2"/>
    <n v="0"/>
    <n v="0"/>
    <n v="3"/>
    <n v="5"/>
    <n v="8"/>
    <n v="2173"/>
    <s v="ES_R3"/>
    <n v="124"/>
    <n v="5"/>
  </r>
  <r>
    <x v="0"/>
    <n v="0"/>
    <n v="0"/>
    <n v="0"/>
    <n v="0"/>
    <n v="0"/>
    <n v="1"/>
    <n v="0"/>
    <n v="0"/>
    <n v="1"/>
    <n v="0"/>
    <n v="0"/>
    <n v="1"/>
    <n v="1"/>
    <n v="2"/>
    <n v="3"/>
    <n v="2174"/>
    <s v="ES_R3"/>
    <n v="124"/>
    <n v="1"/>
  </r>
  <r>
    <x v="0"/>
    <n v="0"/>
    <n v="0"/>
    <n v="1"/>
    <n v="1"/>
    <n v="0"/>
    <n v="1"/>
    <n v="0"/>
    <n v="1"/>
    <n v="1"/>
    <n v="1"/>
    <n v="0"/>
    <n v="0"/>
    <n v="2"/>
    <n v="4"/>
    <n v="6"/>
    <n v="2175"/>
    <s v="ES_R3"/>
    <n v="124"/>
    <n v="4"/>
  </r>
  <r>
    <x v="0"/>
    <n v="0"/>
    <n v="0"/>
    <n v="1"/>
    <n v="0"/>
    <n v="1"/>
    <n v="2"/>
    <n v="0"/>
    <n v="0"/>
    <n v="0"/>
    <n v="1"/>
    <n v="0"/>
    <n v="1"/>
    <n v="2"/>
    <n v="4"/>
    <n v="6"/>
    <n v="2176"/>
    <s v="ES_R3"/>
    <n v="124"/>
    <n v="4"/>
  </r>
  <r>
    <x v="1"/>
    <n v="0"/>
    <n v="1"/>
    <n v="0"/>
    <n v="1"/>
    <n v="2"/>
    <n v="0"/>
    <n v="0"/>
    <n v="1"/>
    <n v="0"/>
    <n v="1"/>
    <n v="1"/>
    <n v="0"/>
    <n v="3"/>
    <n v="4"/>
    <n v="7"/>
    <n v="2177"/>
    <s v="ES_R3"/>
    <n v="125"/>
    <n v="5"/>
  </r>
  <r>
    <x v="0"/>
    <n v="1"/>
    <n v="0"/>
    <n v="1"/>
    <n v="0"/>
    <n v="0"/>
    <n v="1"/>
    <n v="0"/>
    <n v="0"/>
    <n v="1"/>
    <n v="1"/>
    <n v="0"/>
    <n v="0"/>
    <n v="3"/>
    <n v="2"/>
    <n v="5"/>
    <n v="2178"/>
    <s v="ES_R3"/>
    <n v="125"/>
    <n v="3"/>
  </r>
  <r>
    <x v="0"/>
    <n v="0"/>
    <n v="1"/>
    <n v="0"/>
    <n v="2"/>
    <n v="0"/>
    <n v="0"/>
    <n v="1"/>
    <n v="0"/>
    <n v="1"/>
    <n v="1"/>
    <n v="0"/>
    <n v="0"/>
    <n v="2"/>
    <n v="4"/>
    <n v="6"/>
    <n v="2179"/>
    <s v="ES_R3"/>
    <n v="125"/>
    <n v="4"/>
  </r>
  <r>
    <x v="0"/>
    <n v="1"/>
    <n v="0"/>
    <n v="0"/>
    <n v="0"/>
    <n v="0"/>
    <n v="0"/>
    <n v="1"/>
    <n v="1"/>
    <n v="0"/>
    <n v="1"/>
    <n v="1"/>
    <n v="0"/>
    <n v="3"/>
    <n v="2"/>
    <n v="5"/>
    <n v="2180"/>
    <s v="ES_R3"/>
    <n v="125"/>
    <n v="3"/>
  </r>
  <r>
    <x v="1"/>
    <n v="0"/>
    <n v="0"/>
    <n v="2"/>
    <n v="0"/>
    <n v="2"/>
    <n v="1"/>
    <n v="1"/>
    <n v="0"/>
    <n v="0"/>
    <n v="1"/>
    <n v="1"/>
    <n v="1"/>
    <n v="6"/>
    <n v="3"/>
    <n v="9"/>
    <n v="2181"/>
    <s v="ES_R3"/>
    <n v="125"/>
    <n v="6"/>
  </r>
  <r>
    <x v="1"/>
    <n v="0"/>
    <n v="1"/>
    <n v="0"/>
    <n v="1"/>
    <n v="1"/>
    <n v="2"/>
    <n v="0"/>
    <n v="1"/>
    <n v="1"/>
    <n v="2"/>
    <n v="1"/>
    <n v="0"/>
    <n v="3"/>
    <n v="7"/>
    <n v="10"/>
    <n v="2182"/>
    <s v="ES_R3"/>
    <n v="125"/>
    <n v="6"/>
  </r>
  <r>
    <x v="1"/>
    <n v="0"/>
    <n v="0"/>
    <n v="0"/>
    <n v="0"/>
    <n v="2"/>
    <n v="0"/>
    <n v="1"/>
    <n v="2"/>
    <n v="1"/>
    <n v="1"/>
    <n v="1"/>
    <n v="0"/>
    <n v="5"/>
    <n v="3"/>
    <n v="8"/>
    <n v="2183"/>
    <s v="ES_R3"/>
    <n v="125"/>
    <n v="5"/>
  </r>
  <r>
    <x v="0"/>
    <n v="0"/>
    <n v="1"/>
    <n v="0"/>
    <n v="2"/>
    <n v="1"/>
    <n v="0"/>
    <n v="1"/>
    <n v="0"/>
    <n v="0"/>
    <n v="1"/>
    <n v="0"/>
    <n v="0"/>
    <n v="2"/>
    <n v="4"/>
    <n v="6"/>
    <n v="2184"/>
    <s v="ES_R3"/>
    <n v="126"/>
    <n v="5"/>
  </r>
  <r>
    <x v="0"/>
    <n v="0"/>
    <n v="0"/>
    <n v="0"/>
    <n v="0"/>
    <n v="0"/>
    <n v="1"/>
    <n v="2"/>
    <n v="1"/>
    <n v="0"/>
    <n v="0"/>
    <n v="1"/>
    <n v="1"/>
    <n v="3"/>
    <n v="3"/>
    <n v="6"/>
    <n v="2185"/>
    <s v="ES_R3"/>
    <n v="126"/>
    <n v="4"/>
  </r>
  <r>
    <x v="1"/>
    <n v="0"/>
    <n v="1"/>
    <n v="0"/>
    <n v="0"/>
    <n v="0"/>
    <n v="0"/>
    <n v="0"/>
    <n v="0"/>
    <n v="1"/>
    <n v="1"/>
    <n v="0"/>
    <n v="0"/>
    <n v="1"/>
    <n v="2"/>
    <n v="3"/>
    <n v="2186"/>
    <s v="ES_R3"/>
    <n v="126"/>
    <n v="1"/>
  </r>
  <r>
    <x v="0"/>
    <n v="0"/>
    <n v="1"/>
    <n v="1"/>
    <n v="1"/>
    <n v="0"/>
    <n v="1"/>
    <n v="0"/>
    <n v="0"/>
    <n v="1"/>
    <n v="1"/>
    <n v="0"/>
    <n v="0"/>
    <n v="2"/>
    <n v="4"/>
    <n v="6"/>
    <n v="2187"/>
    <s v="ES_R3"/>
    <n v="126"/>
    <n v="4"/>
  </r>
  <r>
    <x v="0"/>
    <n v="0"/>
    <n v="0"/>
    <n v="2"/>
    <n v="0"/>
    <n v="1"/>
    <n v="2"/>
    <n v="0"/>
    <n v="0"/>
    <n v="1"/>
    <n v="1"/>
    <n v="0"/>
    <n v="0"/>
    <n v="4"/>
    <n v="3"/>
    <n v="7"/>
    <n v="2188"/>
    <s v="ES_R3"/>
    <n v="126"/>
    <n v="5"/>
  </r>
  <r>
    <x v="0"/>
    <n v="0"/>
    <n v="0"/>
    <n v="0"/>
    <n v="0"/>
    <n v="0"/>
    <n v="0"/>
    <n v="1"/>
    <n v="0"/>
    <n v="0"/>
    <n v="0"/>
    <n v="1"/>
    <n v="1"/>
    <n v="2"/>
    <n v="1"/>
    <n v="3"/>
    <n v="2189"/>
    <s v="ES_R3"/>
    <n v="126"/>
    <n v="1"/>
  </r>
  <r>
    <x v="1"/>
    <n v="0"/>
    <n v="1"/>
    <n v="0"/>
    <n v="1"/>
    <n v="1"/>
    <n v="0"/>
    <n v="2"/>
    <n v="0"/>
    <n v="1"/>
    <n v="1"/>
    <n v="0"/>
    <n v="0"/>
    <n v="4"/>
    <n v="3"/>
    <n v="7"/>
    <n v="2190"/>
    <s v="ES_R3"/>
    <n v="126"/>
    <n v="5"/>
  </r>
  <r>
    <x v="1"/>
    <n v="1"/>
    <n v="0"/>
    <n v="0"/>
    <n v="1"/>
    <n v="0"/>
    <n v="0"/>
    <n v="0"/>
    <n v="0"/>
    <n v="1"/>
    <n v="1"/>
    <n v="0"/>
    <n v="0"/>
    <n v="2"/>
    <n v="2"/>
    <n v="4"/>
    <n v="2191"/>
    <s v="ES_R3"/>
    <n v="126"/>
    <n v="2"/>
  </r>
  <r>
    <x v="0"/>
    <n v="0"/>
    <n v="1"/>
    <n v="1"/>
    <n v="1"/>
    <n v="0"/>
    <n v="2"/>
    <n v="0"/>
    <n v="0"/>
    <n v="0"/>
    <n v="1"/>
    <n v="1"/>
    <n v="0"/>
    <n v="2"/>
    <n v="5"/>
    <n v="7"/>
    <n v="2192"/>
    <s v="ES_R3"/>
    <n v="126"/>
    <n v="5"/>
  </r>
  <r>
    <x v="0"/>
    <n v="1"/>
    <n v="0"/>
    <n v="0"/>
    <n v="2"/>
    <n v="0"/>
    <n v="0"/>
    <n v="2"/>
    <n v="1"/>
    <n v="0"/>
    <n v="1"/>
    <n v="0"/>
    <n v="0"/>
    <n v="3"/>
    <n v="4"/>
    <n v="7"/>
    <n v="2193"/>
    <s v="ES_R3"/>
    <n v="126"/>
    <n v="6"/>
  </r>
  <r>
    <x v="1"/>
    <n v="0"/>
    <n v="0"/>
    <n v="0"/>
    <n v="0"/>
    <n v="0"/>
    <n v="0"/>
    <n v="0"/>
    <n v="0"/>
    <n v="1"/>
    <n v="0"/>
    <n v="0"/>
    <n v="0"/>
    <n v="1"/>
    <n v="0"/>
    <n v="1"/>
    <n v="2194"/>
    <s v="ES_R3"/>
    <n v="126"/>
    <n v="0"/>
  </r>
  <r>
    <x v="0"/>
    <n v="0"/>
    <n v="1"/>
    <n v="1"/>
    <n v="1"/>
    <n v="1"/>
    <n v="1"/>
    <n v="0"/>
    <n v="0"/>
    <n v="0"/>
    <n v="1"/>
    <n v="1"/>
    <n v="0"/>
    <n v="3"/>
    <n v="4"/>
    <n v="7"/>
    <n v="2195"/>
    <s v="ES_R3"/>
    <n v="126"/>
    <n v="5"/>
  </r>
  <r>
    <x v="0"/>
    <n v="0"/>
    <n v="1"/>
    <n v="0"/>
    <n v="2"/>
    <n v="1"/>
    <n v="1"/>
    <n v="0"/>
    <n v="0"/>
    <n v="1"/>
    <n v="1"/>
    <n v="0"/>
    <n v="0"/>
    <n v="2"/>
    <n v="5"/>
    <n v="7"/>
    <n v="2196"/>
    <s v="ES_R3"/>
    <n v="126"/>
    <n v="5"/>
  </r>
  <r>
    <x v="0"/>
    <n v="1"/>
    <n v="0"/>
    <n v="1"/>
    <n v="0"/>
    <n v="2"/>
    <n v="0"/>
    <n v="0"/>
    <n v="2"/>
    <n v="2"/>
    <n v="1"/>
    <n v="0"/>
    <n v="0"/>
    <n v="6"/>
    <n v="3"/>
    <n v="9"/>
    <n v="2197"/>
    <s v="ES_R3"/>
    <n v="126"/>
    <n v="6"/>
  </r>
  <r>
    <x v="1"/>
    <n v="0"/>
    <n v="1"/>
    <n v="0"/>
    <n v="0"/>
    <n v="2"/>
    <n v="1"/>
    <n v="1"/>
    <n v="1"/>
    <n v="2"/>
    <n v="1"/>
    <n v="1"/>
    <n v="0"/>
    <n v="6"/>
    <n v="4"/>
    <n v="10"/>
    <n v="2198"/>
    <s v="ES_R3"/>
    <n v="126"/>
    <n v="6"/>
  </r>
  <r>
    <x v="0"/>
    <n v="0"/>
    <n v="1"/>
    <n v="1"/>
    <n v="2"/>
    <n v="3"/>
    <n v="1"/>
    <n v="1"/>
    <n v="0"/>
    <n v="1"/>
    <n v="2"/>
    <n v="0"/>
    <n v="0"/>
    <n v="6"/>
    <n v="6"/>
    <n v="12"/>
    <n v="2199"/>
    <s v="ES_R3"/>
    <n v="127"/>
    <n v="9"/>
  </r>
  <r>
    <x v="0"/>
    <n v="0"/>
    <n v="1"/>
    <n v="1"/>
    <n v="0"/>
    <n v="2"/>
    <n v="1"/>
    <n v="0"/>
    <n v="1"/>
    <n v="1"/>
    <n v="2"/>
    <n v="0"/>
    <n v="0"/>
    <n v="4"/>
    <n v="5"/>
    <n v="9"/>
    <n v="2200"/>
    <s v="ES_R3"/>
    <n v="127"/>
    <n v="6"/>
  </r>
  <r>
    <x v="0"/>
    <n v="0"/>
    <n v="0"/>
    <n v="1"/>
    <n v="2"/>
    <n v="3"/>
    <n v="2"/>
    <n v="2"/>
    <n v="3"/>
    <n v="1"/>
    <n v="3"/>
    <n v="0"/>
    <n v="0"/>
    <n v="7"/>
    <n v="10"/>
    <n v="17"/>
    <n v="2201"/>
    <s v="ES_R3"/>
    <n v="127"/>
    <n v="13"/>
  </r>
  <r>
    <x v="0"/>
    <n v="1"/>
    <n v="0"/>
    <n v="2"/>
    <n v="1"/>
    <n v="2"/>
    <n v="3"/>
    <n v="1"/>
    <n v="2"/>
    <n v="1"/>
    <n v="2"/>
    <n v="0"/>
    <n v="0"/>
    <n v="7"/>
    <n v="8"/>
    <n v="15"/>
    <n v="2202"/>
    <s v="ES_R3"/>
    <n v="127"/>
    <n v="12"/>
  </r>
  <r>
    <x v="0"/>
    <n v="0"/>
    <n v="1"/>
    <n v="1"/>
    <n v="1"/>
    <n v="0"/>
    <n v="1"/>
    <n v="1"/>
    <n v="2"/>
    <n v="1"/>
    <n v="2"/>
    <n v="0"/>
    <n v="0"/>
    <n v="3"/>
    <n v="7"/>
    <n v="10"/>
    <n v="2203"/>
    <s v="ES_R3"/>
    <n v="127"/>
    <n v="7"/>
  </r>
  <r>
    <x v="0"/>
    <n v="0"/>
    <n v="1"/>
    <n v="0"/>
    <n v="2"/>
    <n v="1"/>
    <n v="2"/>
    <n v="1"/>
    <n v="0"/>
    <n v="1"/>
    <n v="1"/>
    <n v="0"/>
    <n v="0"/>
    <n v="3"/>
    <n v="6"/>
    <n v="9"/>
    <n v="2204"/>
    <s v="ES_R3"/>
    <n v="127"/>
    <n v="7"/>
  </r>
  <r>
    <x v="0"/>
    <n v="1"/>
    <n v="0"/>
    <n v="2"/>
    <n v="1"/>
    <n v="2"/>
    <n v="1"/>
    <n v="1"/>
    <n v="2"/>
    <n v="1"/>
    <n v="1"/>
    <n v="0"/>
    <n v="0"/>
    <n v="7"/>
    <n v="5"/>
    <n v="12"/>
    <n v="2205"/>
    <s v="ES_R3"/>
    <n v="127"/>
    <n v="10"/>
  </r>
  <r>
    <x v="0"/>
    <n v="0"/>
    <n v="1"/>
    <n v="0"/>
    <n v="2"/>
    <n v="3"/>
    <n v="4"/>
    <n v="2"/>
    <n v="2"/>
    <n v="3"/>
    <n v="4"/>
    <n v="1"/>
    <n v="0"/>
    <n v="9"/>
    <n v="13"/>
    <n v="22"/>
    <n v="2206"/>
    <s v="ES_R3"/>
    <n v="127"/>
    <n v="14"/>
  </r>
  <r>
    <x v="0"/>
    <n v="1"/>
    <n v="0"/>
    <n v="0"/>
    <n v="2"/>
    <n v="1"/>
    <n v="2"/>
    <n v="1"/>
    <n v="0"/>
    <n v="1"/>
    <n v="1"/>
    <n v="0"/>
    <n v="0"/>
    <n v="4"/>
    <n v="5"/>
    <n v="9"/>
    <n v="2207"/>
    <s v="ES_R3"/>
    <n v="127"/>
    <n v="7"/>
  </r>
  <r>
    <x v="1"/>
    <n v="0"/>
    <n v="1"/>
    <n v="0"/>
    <n v="2"/>
    <n v="1"/>
    <n v="1"/>
    <n v="1"/>
    <n v="2"/>
    <n v="1"/>
    <n v="2"/>
    <n v="0"/>
    <n v="0"/>
    <n v="3"/>
    <n v="8"/>
    <n v="11"/>
    <n v="2208"/>
    <s v="ES_R3"/>
    <n v="127"/>
    <n v="8"/>
  </r>
  <r>
    <x v="0"/>
    <n v="1"/>
    <n v="0"/>
    <n v="1"/>
    <n v="2"/>
    <n v="1"/>
    <n v="2"/>
    <n v="1"/>
    <n v="0"/>
    <n v="1"/>
    <n v="1"/>
    <n v="0"/>
    <n v="0"/>
    <n v="5"/>
    <n v="5"/>
    <n v="10"/>
    <n v="2209"/>
    <s v="ES_R3"/>
    <n v="127"/>
    <n v="8"/>
  </r>
  <r>
    <x v="0"/>
    <n v="0"/>
    <n v="0"/>
    <n v="1"/>
    <n v="0"/>
    <n v="2"/>
    <n v="1"/>
    <n v="1"/>
    <n v="0"/>
    <n v="1"/>
    <n v="1"/>
    <n v="0"/>
    <n v="0"/>
    <n v="5"/>
    <n v="2"/>
    <n v="7"/>
    <n v="2210"/>
    <s v="ES_R3"/>
    <n v="127"/>
    <n v="5"/>
  </r>
  <r>
    <x v="0"/>
    <n v="0"/>
    <n v="1"/>
    <n v="0"/>
    <n v="1"/>
    <n v="0"/>
    <n v="1"/>
    <n v="1"/>
    <n v="0"/>
    <n v="1"/>
    <n v="1"/>
    <n v="0"/>
    <n v="0"/>
    <n v="2"/>
    <n v="4"/>
    <n v="6"/>
    <n v="2211"/>
    <s v="ES_R3"/>
    <n v="127"/>
    <n v="4"/>
  </r>
  <r>
    <x v="0"/>
    <n v="0"/>
    <n v="1"/>
    <n v="0"/>
    <n v="1"/>
    <n v="1"/>
    <n v="0"/>
    <n v="1"/>
    <n v="0"/>
    <n v="1"/>
    <n v="1"/>
    <n v="0"/>
    <n v="0"/>
    <n v="3"/>
    <n v="3"/>
    <n v="6"/>
    <n v="2212"/>
    <s v="ES_R3"/>
    <n v="127"/>
    <n v="4"/>
  </r>
  <r>
    <x v="0"/>
    <n v="0"/>
    <n v="1"/>
    <n v="0"/>
    <n v="1"/>
    <n v="0"/>
    <n v="1"/>
    <n v="0"/>
    <n v="1"/>
    <n v="1"/>
    <n v="1"/>
    <n v="0"/>
    <n v="0"/>
    <n v="1"/>
    <n v="5"/>
    <n v="6"/>
    <n v="2213"/>
    <s v="ES_R3"/>
    <n v="127"/>
    <n v="4"/>
  </r>
  <r>
    <x v="0"/>
    <n v="0"/>
    <n v="1"/>
    <n v="0"/>
    <n v="1"/>
    <n v="1"/>
    <n v="0"/>
    <n v="0"/>
    <n v="1"/>
    <n v="1"/>
    <n v="1"/>
    <n v="0"/>
    <n v="0"/>
    <n v="2"/>
    <n v="4"/>
    <n v="6"/>
    <n v="2214"/>
    <s v="ES_R3"/>
    <n v="127"/>
    <n v="4"/>
  </r>
  <r>
    <x v="2"/>
    <n v="0"/>
    <n v="1"/>
    <n v="0"/>
    <n v="1"/>
    <n v="0"/>
    <n v="1"/>
    <n v="1"/>
    <n v="0"/>
    <n v="1"/>
    <n v="1"/>
    <n v="0"/>
    <n v="0"/>
    <n v="2"/>
    <n v="4"/>
    <n v="6"/>
    <n v="2215"/>
    <s v="ES_R3"/>
    <n v="127"/>
    <n v="4"/>
  </r>
  <r>
    <x v="2"/>
    <n v="1"/>
    <n v="0"/>
    <n v="1"/>
    <n v="2"/>
    <n v="1"/>
    <n v="2"/>
    <n v="1"/>
    <n v="1"/>
    <n v="1"/>
    <n v="2"/>
    <n v="0"/>
    <n v="0"/>
    <n v="5"/>
    <n v="7"/>
    <n v="12"/>
    <n v="2216"/>
    <s v="ES_R3"/>
    <n v="127"/>
    <n v="9"/>
  </r>
  <r>
    <x v="1"/>
    <n v="1"/>
    <n v="0"/>
    <n v="1"/>
    <n v="0"/>
    <n v="1"/>
    <n v="0"/>
    <n v="1"/>
    <n v="1"/>
    <n v="1"/>
    <n v="1"/>
    <n v="0"/>
    <n v="0"/>
    <n v="5"/>
    <n v="2"/>
    <n v="7"/>
    <n v="2217"/>
    <s v="ES_R3"/>
    <n v="127"/>
    <n v="5"/>
  </r>
  <r>
    <x v="0"/>
    <n v="0"/>
    <n v="1"/>
    <n v="0"/>
    <n v="1"/>
    <n v="0"/>
    <n v="1"/>
    <n v="0"/>
    <n v="1"/>
    <n v="1"/>
    <n v="1"/>
    <n v="0"/>
    <n v="0"/>
    <n v="1"/>
    <n v="5"/>
    <n v="6"/>
    <n v="2218"/>
    <s v="ES_R3"/>
    <n v="127"/>
    <n v="4"/>
  </r>
  <r>
    <x v="1"/>
    <n v="0"/>
    <n v="2"/>
    <n v="3"/>
    <n v="2"/>
    <n v="2"/>
    <n v="3"/>
    <n v="2"/>
    <n v="2"/>
    <n v="1"/>
    <n v="3"/>
    <n v="0"/>
    <n v="0"/>
    <n v="8"/>
    <n v="12"/>
    <n v="20"/>
    <n v="2219"/>
    <s v="ES_R3"/>
    <n v="128"/>
    <n v="16"/>
  </r>
  <r>
    <x v="1"/>
    <n v="1"/>
    <n v="0"/>
    <n v="2"/>
    <n v="1"/>
    <n v="2"/>
    <n v="1"/>
    <n v="3"/>
    <n v="1"/>
    <n v="1"/>
    <n v="2"/>
    <n v="0"/>
    <n v="0"/>
    <n v="9"/>
    <n v="5"/>
    <n v="14"/>
    <n v="2220"/>
    <s v="ES_R3"/>
    <n v="128"/>
    <n v="11"/>
  </r>
  <r>
    <x v="1"/>
    <n v="0"/>
    <n v="1"/>
    <n v="0"/>
    <n v="2"/>
    <n v="1"/>
    <n v="2"/>
    <n v="1"/>
    <n v="2"/>
    <n v="2"/>
    <n v="2"/>
    <n v="0"/>
    <n v="0"/>
    <n v="4"/>
    <n v="9"/>
    <n v="13"/>
    <n v="2221"/>
    <s v="ES_R3"/>
    <n v="128"/>
    <n v="9"/>
  </r>
  <r>
    <x v="1"/>
    <n v="1"/>
    <n v="0"/>
    <n v="1"/>
    <n v="1"/>
    <n v="2"/>
    <n v="3"/>
    <n v="1"/>
    <n v="2"/>
    <n v="1"/>
    <n v="2"/>
    <n v="0"/>
    <n v="0"/>
    <n v="6"/>
    <n v="8"/>
    <n v="14"/>
    <n v="2222"/>
    <s v="ES_R3"/>
    <n v="128"/>
    <n v="11"/>
  </r>
  <r>
    <x v="1"/>
    <n v="0"/>
    <n v="1"/>
    <n v="0"/>
    <n v="2"/>
    <n v="1"/>
    <n v="0"/>
    <n v="0"/>
    <n v="1"/>
    <n v="1"/>
    <n v="1"/>
    <n v="0"/>
    <n v="0"/>
    <n v="2"/>
    <n v="5"/>
    <n v="7"/>
    <n v="2223"/>
    <s v="ES_R3"/>
    <n v="128"/>
    <n v="5"/>
  </r>
  <r>
    <x v="1"/>
    <n v="1"/>
    <n v="0"/>
    <n v="1"/>
    <n v="2"/>
    <n v="0"/>
    <n v="1"/>
    <n v="1"/>
    <n v="0"/>
    <n v="1"/>
    <n v="1"/>
    <n v="0"/>
    <n v="0"/>
    <n v="4"/>
    <n v="4"/>
    <n v="8"/>
    <n v="2224"/>
    <s v="ES_R3"/>
    <n v="128"/>
    <n v="6"/>
  </r>
  <r>
    <x v="1"/>
    <n v="0"/>
    <n v="1"/>
    <n v="0"/>
    <n v="1"/>
    <n v="1"/>
    <n v="1"/>
    <n v="0"/>
    <n v="1"/>
    <n v="1"/>
    <n v="1"/>
    <n v="0"/>
    <n v="0"/>
    <n v="2"/>
    <n v="5"/>
    <n v="7"/>
    <n v="2225"/>
    <s v="ES_R3"/>
    <n v="128"/>
    <n v="5"/>
  </r>
  <r>
    <x v="1"/>
    <n v="1"/>
    <n v="0"/>
    <n v="1"/>
    <n v="2"/>
    <n v="1"/>
    <n v="1"/>
    <n v="1"/>
    <n v="0"/>
    <n v="1"/>
    <n v="1"/>
    <n v="0"/>
    <n v="0"/>
    <n v="5"/>
    <n v="4"/>
    <n v="9"/>
    <n v="2226"/>
    <s v="ES_R3"/>
    <n v="128"/>
    <n v="7"/>
  </r>
  <r>
    <x v="1"/>
    <n v="1"/>
    <n v="0"/>
    <n v="1"/>
    <n v="0"/>
    <n v="1"/>
    <n v="2"/>
    <n v="1"/>
    <n v="0"/>
    <n v="1"/>
    <n v="1"/>
    <n v="0"/>
    <n v="0"/>
    <n v="5"/>
    <n v="3"/>
    <n v="8"/>
    <n v="2227"/>
    <s v="ES_R3"/>
    <n v="128"/>
    <n v="6"/>
  </r>
  <r>
    <x v="1"/>
    <n v="0"/>
    <n v="1"/>
    <n v="2"/>
    <n v="1"/>
    <n v="0"/>
    <n v="1"/>
    <n v="0"/>
    <n v="1"/>
    <n v="1"/>
    <n v="1"/>
    <n v="0"/>
    <n v="0"/>
    <n v="3"/>
    <n v="5"/>
    <n v="8"/>
    <n v="2228"/>
    <s v="ES_R3"/>
    <n v="128"/>
    <n v="6"/>
  </r>
  <r>
    <x v="1"/>
    <n v="1"/>
    <n v="0"/>
    <n v="1"/>
    <n v="0"/>
    <n v="1"/>
    <n v="0"/>
    <n v="1"/>
    <n v="1"/>
    <n v="1"/>
    <n v="1"/>
    <n v="0"/>
    <n v="0"/>
    <n v="5"/>
    <n v="2"/>
    <n v="7"/>
    <n v="2229"/>
    <s v="ES_R3"/>
    <n v="128"/>
    <n v="5"/>
  </r>
  <r>
    <x v="1"/>
    <n v="0"/>
    <n v="0"/>
    <n v="1"/>
    <n v="0"/>
    <n v="3"/>
    <n v="4"/>
    <n v="3"/>
    <n v="2"/>
    <n v="3"/>
    <n v="2"/>
    <n v="1"/>
    <n v="0"/>
    <n v="11"/>
    <n v="8"/>
    <n v="19"/>
    <n v="2230"/>
    <s v="ES_R3"/>
    <n v="128"/>
    <n v="13"/>
  </r>
  <r>
    <x v="1"/>
    <n v="0"/>
    <n v="1"/>
    <n v="0"/>
    <n v="0"/>
    <n v="0"/>
    <n v="0"/>
    <n v="0"/>
    <n v="0"/>
    <n v="1"/>
    <n v="1"/>
    <n v="0"/>
    <n v="0"/>
    <n v="1"/>
    <n v="2"/>
    <n v="3"/>
    <n v="2231"/>
    <s v="ES_R3"/>
    <n v="128"/>
    <n v="1"/>
  </r>
  <r>
    <x v="1"/>
    <n v="1"/>
    <n v="0"/>
    <n v="2"/>
    <n v="1"/>
    <n v="2"/>
    <n v="1"/>
    <n v="2"/>
    <n v="1"/>
    <n v="1"/>
    <n v="2"/>
    <n v="0"/>
    <n v="0"/>
    <n v="8"/>
    <n v="5"/>
    <n v="13"/>
    <n v="2232"/>
    <s v="ES_R3"/>
    <n v="128"/>
    <n v="10"/>
  </r>
  <r>
    <x v="1"/>
    <n v="1"/>
    <n v="0"/>
    <n v="2"/>
    <n v="1"/>
    <n v="0"/>
    <n v="1"/>
    <n v="0"/>
    <n v="1"/>
    <n v="1"/>
    <n v="2"/>
    <n v="0"/>
    <n v="0"/>
    <n v="4"/>
    <n v="5"/>
    <n v="9"/>
    <n v="2233"/>
    <s v="ES_R3"/>
    <n v="128"/>
    <n v="6"/>
  </r>
  <r>
    <x v="1"/>
    <n v="1"/>
    <n v="0"/>
    <n v="1"/>
    <n v="0"/>
    <n v="1"/>
    <n v="2"/>
    <n v="3"/>
    <n v="2"/>
    <n v="1"/>
    <n v="2"/>
    <n v="0"/>
    <n v="0"/>
    <n v="7"/>
    <n v="6"/>
    <n v="13"/>
    <n v="2234"/>
    <s v="ES_R3"/>
    <n v="128"/>
    <n v="10"/>
  </r>
  <r>
    <x v="1"/>
    <n v="0"/>
    <n v="0"/>
    <n v="1"/>
    <n v="0"/>
    <n v="3"/>
    <n v="2"/>
    <n v="4"/>
    <n v="2"/>
    <n v="3"/>
    <n v="2"/>
    <n v="1"/>
    <n v="0"/>
    <n v="12"/>
    <n v="6"/>
    <n v="18"/>
    <n v="2235"/>
    <s v="ES_R3"/>
    <n v="128"/>
    <n v="12"/>
  </r>
  <r>
    <x v="1"/>
    <n v="1"/>
    <n v="0"/>
    <n v="1"/>
    <n v="1"/>
    <n v="0"/>
    <n v="2"/>
    <n v="1"/>
    <n v="0"/>
    <n v="1"/>
    <n v="1"/>
    <n v="0"/>
    <n v="0"/>
    <n v="4"/>
    <n v="4"/>
    <n v="8"/>
    <n v="2236"/>
    <s v="ES_R3"/>
    <n v="128"/>
    <n v="6"/>
  </r>
  <r>
    <x v="1"/>
    <n v="0"/>
    <n v="1"/>
    <n v="1"/>
    <n v="0"/>
    <n v="1"/>
    <n v="0"/>
    <n v="1"/>
    <n v="0"/>
    <n v="1"/>
    <n v="1"/>
    <n v="0"/>
    <n v="0"/>
    <n v="4"/>
    <n v="2"/>
    <n v="6"/>
    <n v="2237"/>
    <s v="ES_R3"/>
    <n v="128"/>
    <n v="4"/>
  </r>
  <r>
    <x v="1"/>
    <n v="0"/>
    <n v="1"/>
    <n v="2"/>
    <n v="1"/>
    <n v="2"/>
    <n v="1"/>
    <n v="2"/>
    <n v="1"/>
    <n v="1"/>
    <n v="2"/>
    <n v="0"/>
    <n v="0"/>
    <n v="7"/>
    <n v="6"/>
    <n v="13"/>
    <n v="2238"/>
    <s v="ES_R3"/>
    <n v="128"/>
    <n v="10"/>
  </r>
  <r>
    <x v="0"/>
    <n v="0"/>
    <n v="1"/>
    <n v="1"/>
    <n v="0"/>
    <n v="0"/>
    <n v="1"/>
    <n v="0"/>
    <n v="1"/>
    <n v="1"/>
    <n v="1"/>
    <n v="0"/>
    <n v="0"/>
    <n v="2"/>
    <n v="4"/>
    <n v="6"/>
    <n v="2239"/>
    <s v="ES_R3"/>
    <n v="129"/>
    <n v="4"/>
  </r>
  <r>
    <x v="0"/>
    <n v="0"/>
    <n v="1"/>
    <n v="0"/>
    <n v="1"/>
    <n v="1"/>
    <n v="1"/>
    <n v="0"/>
    <n v="1"/>
    <n v="1"/>
    <n v="1"/>
    <n v="0"/>
    <n v="0"/>
    <n v="2"/>
    <n v="5"/>
    <n v="7"/>
    <n v="2240"/>
    <s v="ES_R3"/>
    <n v="129"/>
    <n v="5"/>
  </r>
  <r>
    <x v="0"/>
    <n v="0"/>
    <n v="1"/>
    <n v="0"/>
    <n v="1"/>
    <n v="0"/>
    <n v="2"/>
    <n v="1"/>
    <n v="0"/>
    <n v="1"/>
    <n v="1"/>
    <n v="0"/>
    <n v="0"/>
    <n v="2"/>
    <n v="5"/>
    <n v="7"/>
    <n v="2241"/>
    <s v="ES_R3"/>
    <n v="129"/>
    <n v="5"/>
  </r>
  <r>
    <x v="0"/>
    <n v="0"/>
    <n v="1"/>
    <n v="0"/>
    <n v="1"/>
    <n v="1"/>
    <n v="2"/>
    <n v="2"/>
    <n v="1"/>
    <n v="1"/>
    <n v="2"/>
    <n v="0"/>
    <n v="0"/>
    <n v="4"/>
    <n v="7"/>
    <n v="11"/>
    <n v="2242"/>
    <s v="ES_R3"/>
    <n v="129"/>
    <n v="8"/>
  </r>
  <r>
    <x v="0"/>
    <n v="0"/>
    <n v="1"/>
    <n v="0"/>
    <n v="2"/>
    <n v="1"/>
    <n v="2"/>
    <n v="1"/>
    <n v="2"/>
    <n v="1"/>
    <n v="2"/>
    <n v="0"/>
    <n v="0"/>
    <n v="3"/>
    <n v="9"/>
    <n v="12"/>
    <n v="2243"/>
    <s v="ES_R3"/>
    <n v="129"/>
    <n v="9"/>
  </r>
  <r>
    <x v="0"/>
    <n v="0"/>
    <n v="1"/>
    <n v="0"/>
    <n v="1"/>
    <n v="0"/>
    <n v="1"/>
    <n v="0"/>
    <n v="2"/>
    <n v="1"/>
    <n v="1"/>
    <n v="0"/>
    <n v="0"/>
    <n v="1"/>
    <n v="6"/>
    <n v="7"/>
    <n v="2244"/>
    <s v="ES_R3"/>
    <n v="129"/>
    <n v="5"/>
  </r>
  <r>
    <x v="0"/>
    <n v="0"/>
    <n v="1"/>
    <n v="0"/>
    <n v="2"/>
    <n v="1"/>
    <n v="2"/>
    <n v="1"/>
    <n v="2"/>
    <n v="2"/>
    <n v="1"/>
    <n v="1"/>
    <n v="0"/>
    <n v="5"/>
    <n v="8"/>
    <n v="13"/>
    <n v="2245"/>
    <s v="ES_R3"/>
    <n v="129"/>
    <n v="9"/>
  </r>
  <r>
    <x v="0"/>
    <n v="0"/>
    <n v="2"/>
    <n v="3"/>
    <n v="1"/>
    <n v="0"/>
    <n v="3"/>
    <n v="2"/>
    <n v="1"/>
    <n v="1"/>
    <n v="2"/>
    <n v="0"/>
    <n v="0"/>
    <n v="6"/>
    <n v="9"/>
    <n v="15"/>
    <n v="2246"/>
    <s v="ES_R3"/>
    <n v="129"/>
    <n v="12"/>
  </r>
  <r>
    <x v="0"/>
    <n v="0"/>
    <n v="1"/>
    <n v="0"/>
    <n v="1"/>
    <n v="0"/>
    <n v="0"/>
    <n v="0"/>
    <n v="0"/>
    <n v="1"/>
    <n v="1"/>
    <n v="0"/>
    <n v="0"/>
    <n v="1"/>
    <n v="3"/>
    <n v="4"/>
    <n v="2247"/>
    <s v="ES_R3"/>
    <n v="129"/>
    <n v="2"/>
  </r>
  <r>
    <x v="0"/>
    <n v="0"/>
    <n v="1"/>
    <n v="0"/>
    <n v="2"/>
    <n v="1"/>
    <n v="2"/>
    <n v="3"/>
    <n v="1"/>
    <n v="1"/>
    <n v="2"/>
    <n v="0"/>
    <n v="0"/>
    <n v="5"/>
    <n v="8"/>
    <n v="13"/>
    <n v="2248"/>
    <s v="ES_R3"/>
    <n v="129"/>
    <n v="10"/>
  </r>
  <r>
    <x v="0"/>
    <n v="1"/>
    <n v="0"/>
    <n v="1"/>
    <n v="2"/>
    <n v="1"/>
    <n v="2"/>
    <n v="1"/>
    <n v="2"/>
    <n v="1"/>
    <n v="2"/>
    <n v="0"/>
    <n v="0"/>
    <n v="5"/>
    <n v="8"/>
    <n v="13"/>
    <n v="2249"/>
    <s v="ES_R3"/>
    <n v="129"/>
    <n v="10"/>
  </r>
  <r>
    <x v="0"/>
    <n v="0"/>
    <n v="1"/>
    <n v="1"/>
    <n v="0"/>
    <n v="1"/>
    <n v="2"/>
    <n v="1"/>
    <n v="0"/>
    <n v="1"/>
    <n v="2"/>
    <n v="0"/>
    <n v="0"/>
    <n v="4"/>
    <n v="5"/>
    <n v="9"/>
    <n v="2250"/>
    <s v="ES_R3"/>
    <n v="129"/>
    <n v="6"/>
  </r>
  <r>
    <x v="0"/>
    <n v="0"/>
    <n v="1"/>
    <n v="0"/>
    <n v="0"/>
    <n v="2"/>
    <n v="1"/>
    <n v="0"/>
    <n v="0"/>
    <n v="1"/>
    <n v="1"/>
    <n v="0"/>
    <n v="0"/>
    <n v="3"/>
    <n v="3"/>
    <n v="6"/>
    <n v="2251"/>
    <s v="ES_R3"/>
    <n v="129"/>
    <n v="4"/>
  </r>
  <r>
    <x v="0"/>
    <n v="0"/>
    <n v="1"/>
    <n v="0"/>
    <n v="1"/>
    <n v="1"/>
    <n v="0"/>
    <n v="1"/>
    <n v="0"/>
    <n v="1"/>
    <n v="1"/>
    <n v="0"/>
    <n v="0"/>
    <n v="3"/>
    <n v="3"/>
    <n v="6"/>
    <n v="2252"/>
    <s v="ES_R3"/>
    <n v="129"/>
    <n v="4"/>
  </r>
  <r>
    <x v="0"/>
    <n v="0"/>
    <n v="0"/>
    <n v="0"/>
    <n v="2"/>
    <n v="1"/>
    <n v="0"/>
    <n v="1"/>
    <n v="2"/>
    <n v="2"/>
    <n v="2"/>
    <n v="1"/>
    <n v="0"/>
    <n v="5"/>
    <n v="6"/>
    <n v="11"/>
    <n v="2253"/>
    <s v="ES_R3"/>
    <n v="129"/>
    <n v="6"/>
  </r>
  <r>
    <x v="0"/>
    <n v="0"/>
    <n v="0"/>
    <n v="1"/>
    <n v="0"/>
    <n v="2"/>
    <n v="3"/>
    <n v="1"/>
    <n v="2"/>
    <n v="2"/>
    <n v="2"/>
    <n v="1"/>
    <n v="0"/>
    <n v="7"/>
    <n v="7"/>
    <n v="14"/>
    <n v="2254"/>
    <s v="ES_R3"/>
    <n v="129"/>
    <n v="9"/>
  </r>
  <r>
    <x v="0"/>
    <n v="0"/>
    <n v="1"/>
    <n v="0"/>
    <n v="2"/>
    <n v="1"/>
    <n v="0"/>
    <n v="1"/>
    <n v="2"/>
    <n v="1"/>
    <n v="1"/>
    <n v="0"/>
    <n v="0"/>
    <n v="3"/>
    <n v="6"/>
    <n v="9"/>
    <n v="2255"/>
    <s v="ES_R3"/>
    <n v="129"/>
    <n v="7"/>
  </r>
  <r>
    <x v="0"/>
    <n v="0"/>
    <n v="1"/>
    <n v="1"/>
    <n v="0"/>
    <n v="2"/>
    <n v="1"/>
    <n v="2"/>
    <n v="1"/>
    <n v="1"/>
    <n v="1"/>
    <n v="0"/>
    <n v="0"/>
    <n v="6"/>
    <n v="4"/>
    <n v="10"/>
    <n v="2256"/>
    <s v="ES_R3"/>
    <n v="129"/>
    <n v="8"/>
  </r>
  <r>
    <x v="0"/>
    <n v="0"/>
    <n v="1"/>
    <n v="1"/>
    <n v="0"/>
    <n v="2"/>
    <n v="1"/>
    <n v="0"/>
    <n v="0"/>
    <n v="1"/>
    <n v="1"/>
    <n v="0"/>
    <n v="0"/>
    <n v="4"/>
    <n v="3"/>
    <n v="7"/>
    <n v="2257"/>
    <s v="ES_R3"/>
    <n v="129"/>
    <n v="5"/>
  </r>
  <r>
    <x v="0"/>
    <n v="0"/>
    <n v="1"/>
    <n v="0"/>
    <n v="2"/>
    <n v="1"/>
    <n v="1"/>
    <n v="1"/>
    <n v="0"/>
    <n v="1"/>
    <n v="1"/>
    <n v="0"/>
    <n v="0"/>
    <n v="3"/>
    <n v="5"/>
    <n v="8"/>
    <n v="2258"/>
    <s v="ES_R3"/>
    <n v="129"/>
    <n v="6"/>
  </r>
  <r>
    <x v="0"/>
    <n v="0"/>
    <n v="1"/>
    <n v="0"/>
    <n v="2"/>
    <n v="1"/>
    <n v="2"/>
    <n v="1"/>
    <n v="0"/>
    <n v="1"/>
    <n v="2"/>
    <n v="0"/>
    <n v="0"/>
    <n v="3"/>
    <n v="7"/>
    <n v="10"/>
    <n v="2259"/>
    <s v="ES_R3"/>
    <n v="130"/>
    <n v="7"/>
  </r>
  <r>
    <x v="0"/>
    <n v="0"/>
    <n v="1"/>
    <n v="0"/>
    <n v="1"/>
    <n v="1"/>
    <n v="0"/>
    <n v="0"/>
    <n v="0"/>
    <n v="1"/>
    <n v="1"/>
    <n v="0"/>
    <n v="0"/>
    <n v="2"/>
    <n v="3"/>
    <n v="5"/>
    <n v="2260"/>
    <s v="ES_R3"/>
    <n v="130"/>
    <n v="3"/>
  </r>
  <r>
    <x v="0"/>
    <n v="1"/>
    <n v="0"/>
    <n v="1"/>
    <n v="2"/>
    <n v="0"/>
    <n v="2"/>
    <n v="1"/>
    <n v="2"/>
    <n v="1"/>
    <n v="2"/>
    <n v="0"/>
    <n v="0"/>
    <n v="4"/>
    <n v="8"/>
    <n v="12"/>
    <n v="2261"/>
    <s v="ES_R3"/>
    <n v="130"/>
    <n v="9"/>
  </r>
  <r>
    <x v="0"/>
    <n v="0"/>
    <n v="1"/>
    <n v="0"/>
    <n v="1"/>
    <n v="0"/>
    <n v="0"/>
    <n v="0"/>
    <n v="0"/>
    <n v="1"/>
    <n v="1"/>
    <n v="0"/>
    <n v="0"/>
    <n v="1"/>
    <n v="3"/>
    <n v="4"/>
    <n v="2262"/>
    <s v="ES_R3"/>
    <n v="130"/>
    <n v="2"/>
  </r>
  <r>
    <x v="0"/>
    <n v="0"/>
    <n v="1"/>
    <n v="0"/>
    <n v="2"/>
    <n v="1"/>
    <n v="1"/>
    <n v="0"/>
    <n v="0"/>
    <n v="1"/>
    <n v="2"/>
    <n v="0"/>
    <n v="0"/>
    <n v="2"/>
    <n v="6"/>
    <n v="8"/>
    <n v="2263"/>
    <s v="ES_R3"/>
    <n v="130"/>
    <n v="5"/>
  </r>
  <r>
    <x v="0"/>
    <n v="0"/>
    <n v="1"/>
    <n v="1"/>
    <n v="0"/>
    <n v="2"/>
    <n v="1"/>
    <n v="1"/>
    <n v="2"/>
    <n v="1"/>
    <n v="2"/>
    <n v="0"/>
    <n v="0"/>
    <n v="5"/>
    <n v="6"/>
    <n v="11"/>
    <n v="2264"/>
    <s v="ES_R3"/>
    <n v="130"/>
    <n v="8"/>
  </r>
  <r>
    <x v="0"/>
    <n v="1"/>
    <n v="0"/>
    <n v="0"/>
    <n v="1"/>
    <n v="0"/>
    <n v="1"/>
    <n v="0"/>
    <n v="0"/>
    <n v="1"/>
    <n v="1"/>
    <n v="0"/>
    <n v="0"/>
    <n v="2"/>
    <n v="3"/>
    <n v="5"/>
    <n v="2265"/>
    <s v="ES_R3"/>
    <n v="130"/>
    <n v="3"/>
  </r>
  <r>
    <x v="0"/>
    <n v="0"/>
    <n v="1"/>
    <n v="1"/>
    <n v="0"/>
    <n v="1"/>
    <n v="0"/>
    <n v="0"/>
    <n v="0"/>
    <n v="1"/>
    <n v="1"/>
    <n v="0"/>
    <n v="0"/>
    <n v="3"/>
    <n v="2"/>
    <n v="5"/>
    <n v="2266"/>
    <s v="ES_R3"/>
    <n v="130"/>
    <n v="3"/>
  </r>
  <r>
    <x v="0"/>
    <n v="0"/>
    <n v="1"/>
    <n v="0"/>
    <n v="1"/>
    <n v="0"/>
    <n v="1"/>
    <n v="0"/>
    <n v="0"/>
    <n v="1"/>
    <n v="1"/>
    <n v="0"/>
    <n v="0"/>
    <n v="1"/>
    <n v="4"/>
    <n v="5"/>
    <n v="2267"/>
    <s v="ES_R3"/>
    <n v="130"/>
    <n v="3"/>
  </r>
  <r>
    <x v="0"/>
    <n v="1"/>
    <n v="0"/>
    <n v="1"/>
    <n v="2"/>
    <n v="1"/>
    <n v="1"/>
    <n v="2"/>
    <n v="1"/>
    <n v="1"/>
    <n v="2"/>
    <n v="0"/>
    <n v="0"/>
    <n v="6"/>
    <n v="6"/>
    <n v="12"/>
    <n v="2268"/>
    <s v="ES_R3"/>
    <n v="130"/>
    <n v="9"/>
  </r>
  <r>
    <x v="0"/>
    <n v="0"/>
    <n v="1"/>
    <n v="0"/>
    <n v="1"/>
    <n v="1"/>
    <n v="2"/>
    <n v="1"/>
    <n v="0"/>
    <n v="1"/>
    <n v="2"/>
    <n v="0"/>
    <n v="0"/>
    <n v="3"/>
    <n v="6"/>
    <n v="9"/>
    <n v="2269"/>
    <s v="ES_R3"/>
    <n v="130"/>
    <n v="6"/>
  </r>
  <r>
    <x v="0"/>
    <n v="0"/>
    <n v="1"/>
    <n v="1"/>
    <n v="0"/>
    <n v="1"/>
    <n v="0"/>
    <n v="1"/>
    <n v="0"/>
    <n v="1"/>
    <n v="1"/>
    <n v="0"/>
    <n v="0"/>
    <n v="4"/>
    <n v="2"/>
    <n v="6"/>
    <n v="2270"/>
    <s v="ES_R3"/>
    <n v="130"/>
    <n v="4"/>
  </r>
  <r>
    <x v="0"/>
    <n v="0"/>
    <n v="0"/>
    <n v="0"/>
    <n v="1"/>
    <n v="2"/>
    <n v="1"/>
    <n v="0"/>
    <n v="1"/>
    <n v="1"/>
    <n v="1"/>
    <n v="0"/>
    <n v="0"/>
    <n v="3"/>
    <n v="4"/>
    <n v="7"/>
    <n v="2271"/>
    <s v="ES_R3"/>
    <n v="130"/>
    <n v="5"/>
  </r>
  <r>
    <x v="0"/>
    <n v="0"/>
    <n v="1"/>
    <n v="0"/>
    <n v="1"/>
    <n v="0"/>
    <n v="1"/>
    <n v="0"/>
    <n v="1"/>
    <n v="1"/>
    <n v="1"/>
    <n v="0"/>
    <n v="0"/>
    <n v="1"/>
    <n v="5"/>
    <n v="6"/>
    <n v="2272"/>
    <s v="ES_R3"/>
    <n v="130"/>
    <n v="4"/>
  </r>
  <r>
    <x v="0"/>
    <n v="0"/>
    <n v="1"/>
    <n v="0"/>
    <n v="1"/>
    <n v="1"/>
    <n v="0"/>
    <n v="1"/>
    <n v="0"/>
    <n v="1"/>
    <n v="1"/>
    <n v="0"/>
    <n v="0"/>
    <n v="3"/>
    <n v="3"/>
    <n v="6"/>
    <n v="2273"/>
    <s v="ES_R3"/>
    <n v="130"/>
    <n v="4"/>
  </r>
  <r>
    <x v="0"/>
    <n v="0"/>
    <n v="1"/>
    <n v="0"/>
    <n v="1"/>
    <n v="1"/>
    <n v="0"/>
    <n v="1"/>
    <n v="0"/>
    <n v="1"/>
    <n v="1"/>
    <n v="0"/>
    <n v="0"/>
    <n v="3"/>
    <n v="3"/>
    <n v="6"/>
    <n v="2274"/>
    <s v="ES_R3"/>
    <n v="130"/>
    <n v="4"/>
  </r>
  <r>
    <x v="0"/>
    <n v="0"/>
    <n v="0"/>
    <n v="1"/>
    <n v="0"/>
    <n v="3"/>
    <n v="1"/>
    <n v="2"/>
    <n v="1"/>
    <n v="1"/>
    <n v="2"/>
    <n v="1"/>
    <n v="0"/>
    <n v="8"/>
    <n v="4"/>
    <n v="12"/>
    <n v="2275"/>
    <s v="ES_R3"/>
    <n v="130"/>
    <n v="8"/>
  </r>
  <r>
    <x v="0"/>
    <n v="0"/>
    <n v="1"/>
    <n v="0"/>
    <n v="1"/>
    <n v="1"/>
    <n v="0"/>
    <n v="1"/>
    <n v="0"/>
    <n v="1"/>
    <n v="1"/>
    <n v="0"/>
    <n v="0"/>
    <n v="3"/>
    <n v="3"/>
    <n v="6"/>
    <n v="2276"/>
    <s v="ES_R3"/>
    <n v="130"/>
    <n v="4"/>
  </r>
  <r>
    <x v="0"/>
    <n v="0"/>
    <n v="1"/>
    <n v="0"/>
    <n v="1"/>
    <n v="0"/>
    <n v="1"/>
    <n v="0"/>
    <n v="1"/>
    <n v="1"/>
    <n v="1"/>
    <n v="0"/>
    <n v="0"/>
    <n v="1"/>
    <n v="5"/>
    <n v="6"/>
    <n v="2277"/>
    <s v="ES_R3"/>
    <n v="130"/>
    <n v="4"/>
  </r>
  <r>
    <x v="0"/>
    <n v="0"/>
    <n v="1"/>
    <n v="0"/>
    <n v="1"/>
    <n v="0"/>
    <n v="1"/>
    <n v="0"/>
    <n v="1"/>
    <n v="1"/>
    <n v="1"/>
    <n v="0"/>
    <n v="0"/>
    <n v="1"/>
    <n v="5"/>
    <n v="6"/>
    <n v="2278"/>
    <s v="ES_R3"/>
    <n v="130"/>
    <n v="4"/>
  </r>
  <r>
    <x v="0"/>
    <n v="0"/>
    <n v="1"/>
    <n v="0"/>
    <n v="2"/>
    <n v="1"/>
    <n v="0"/>
    <n v="1"/>
    <n v="1"/>
    <n v="1"/>
    <n v="2"/>
    <n v="0"/>
    <n v="0"/>
    <n v="3"/>
    <n v="6"/>
    <n v="9"/>
    <n v="2279"/>
    <s v="ES_R3"/>
    <n v="131"/>
    <n v="6"/>
  </r>
  <r>
    <x v="0"/>
    <n v="1"/>
    <n v="0"/>
    <n v="0"/>
    <n v="2"/>
    <n v="1"/>
    <n v="0"/>
    <n v="1"/>
    <n v="1"/>
    <n v="1"/>
    <n v="1"/>
    <n v="0"/>
    <n v="0"/>
    <n v="4"/>
    <n v="4"/>
    <n v="8"/>
    <n v="2280"/>
    <s v="ES_R3"/>
    <n v="131"/>
    <n v="6"/>
  </r>
  <r>
    <x v="0"/>
    <n v="1"/>
    <n v="0"/>
    <n v="1"/>
    <n v="0"/>
    <n v="0"/>
    <n v="0"/>
    <n v="0"/>
    <n v="0"/>
    <n v="1"/>
    <n v="1"/>
    <n v="0"/>
    <n v="0"/>
    <n v="3"/>
    <n v="1"/>
    <n v="4"/>
    <n v="2281"/>
    <s v="ES_R3"/>
    <n v="131"/>
    <n v="2"/>
  </r>
  <r>
    <x v="0"/>
    <n v="0"/>
    <n v="1"/>
    <n v="0"/>
    <n v="1"/>
    <n v="1"/>
    <n v="0"/>
    <n v="0"/>
    <n v="0"/>
    <n v="1"/>
    <n v="1"/>
    <n v="0"/>
    <n v="0"/>
    <n v="2"/>
    <n v="3"/>
    <n v="5"/>
    <n v="2282"/>
    <s v="ES_R3"/>
    <n v="131"/>
    <n v="3"/>
  </r>
  <r>
    <x v="1"/>
    <n v="0"/>
    <n v="0"/>
    <n v="1"/>
    <n v="0"/>
    <n v="2"/>
    <n v="1"/>
    <n v="3"/>
    <n v="1"/>
    <n v="2"/>
    <n v="1"/>
    <n v="1"/>
    <n v="0"/>
    <n v="9"/>
    <n v="3"/>
    <n v="12"/>
    <n v="2283"/>
    <s v="ES_R3"/>
    <n v="131"/>
    <n v="8"/>
  </r>
  <r>
    <x v="0"/>
    <n v="1"/>
    <n v="0"/>
    <n v="0"/>
    <n v="1"/>
    <n v="0"/>
    <n v="0"/>
    <n v="0"/>
    <n v="0"/>
    <n v="1"/>
    <n v="1"/>
    <n v="0"/>
    <n v="0"/>
    <n v="2"/>
    <n v="2"/>
    <n v="4"/>
    <n v="2284"/>
    <s v="ES_R3"/>
    <n v="131"/>
    <n v="2"/>
  </r>
  <r>
    <x v="0"/>
    <n v="0"/>
    <n v="1"/>
    <n v="0"/>
    <n v="1"/>
    <n v="1"/>
    <n v="0"/>
    <n v="1"/>
    <n v="2"/>
    <n v="1"/>
    <n v="1"/>
    <n v="0"/>
    <n v="0"/>
    <n v="3"/>
    <n v="5"/>
    <n v="8"/>
    <n v="2285"/>
    <s v="ES_R3"/>
    <n v="131"/>
    <n v="6"/>
  </r>
  <r>
    <x v="0"/>
    <n v="0"/>
    <n v="1"/>
    <n v="0"/>
    <n v="1"/>
    <n v="0"/>
    <n v="1"/>
    <n v="0"/>
    <n v="1"/>
    <n v="1"/>
    <n v="1"/>
    <n v="0"/>
    <n v="0"/>
    <n v="1"/>
    <n v="5"/>
    <n v="6"/>
    <n v="2286"/>
    <s v="ES_R3"/>
    <n v="131"/>
    <n v="4"/>
  </r>
  <r>
    <x v="0"/>
    <n v="1"/>
    <n v="0"/>
    <n v="1"/>
    <n v="0"/>
    <n v="0"/>
    <n v="0"/>
    <n v="0"/>
    <n v="0"/>
    <n v="1"/>
    <n v="1"/>
    <n v="0"/>
    <n v="0"/>
    <n v="3"/>
    <n v="1"/>
    <n v="4"/>
    <n v="2287"/>
    <s v="ES_R3"/>
    <n v="131"/>
    <n v="2"/>
  </r>
  <r>
    <x v="1"/>
    <n v="0"/>
    <n v="1"/>
    <n v="0"/>
    <n v="2"/>
    <n v="2"/>
    <n v="1"/>
    <n v="1"/>
    <n v="0"/>
    <n v="1"/>
    <n v="2"/>
    <n v="0"/>
    <n v="0"/>
    <n v="4"/>
    <n v="6"/>
    <n v="10"/>
    <n v="2288"/>
    <s v="ES_R3"/>
    <n v="131"/>
    <n v="7"/>
  </r>
  <r>
    <x v="1"/>
    <n v="1"/>
    <n v="0"/>
    <n v="0"/>
    <n v="1"/>
    <n v="0"/>
    <n v="1"/>
    <n v="1"/>
    <n v="0"/>
    <n v="1"/>
    <n v="1"/>
    <n v="0"/>
    <n v="0"/>
    <n v="3"/>
    <n v="3"/>
    <n v="6"/>
    <n v="2289"/>
    <s v="ES_R3"/>
    <n v="131"/>
    <n v="4"/>
  </r>
  <r>
    <x v="1"/>
    <n v="1"/>
    <n v="2"/>
    <n v="1"/>
    <n v="0"/>
    <n v="2"/>
    <n v="1"/>
    <n v="1"/>
    <n v="0"/>
    <n v="1"/>
    <n v="2"/>
    <n v="0"/>
    <n v="0"/>
    <n v="6"/>
    <n v="5"/>
    <n v="11"/>
    <n v="2290"/>
    <s v="ES_R3"/>
    <n v="131"/>
    <n v="8"/>
  </r>
  <r>
    <x v="0"/>
    <n v="0"/>
    <n v="1"/>
    <n v="0"/>
    <n v="1"/>
    <n v="0"/>
    <n v="1"/>
    <n v="1"/>
    <n v="0"/>
    <n v="1"/>
    <n v="1"/>
    <n v="0"/>
    <n v="0"/>
    <n v="2"/>
    <n v="4"/>
    <n v="6"/>
    <n v="2291"/>
    <s v="ES_R3"/>
    <n v="131"/>
    <n v="4"/>
  </r>
  <r>
    <x v="2"/>
    <n v="1"/>
    <n v="0"/>
    <n v="1"/>
    <n v="0"/>
    <n v="1"/>
    <n v="0"/>
    <n v="1"/>
    <n v="1"/>
    <n v="1"/>
    <n v="1"/>
    <n v="0"/>
    <n v="0"/>
    <n v="5"/>
    <n v="2"/>
    <n v="7"/>
    <n v="2292"/>
    <s v="ES_R3"/>
    <n v="131"/>
    <n v="5"/>
  </r>
  <r>
    <x v="1"/>
    <n v="0"/>
    <n v="1"/>
    <n v="1"/>
    <n v="0"/>
    <n v="1"/>
    <n v="0"/>
    <n v="1"/>
    <n v="1"/>
    <n v="1"/>
    <n v="1"/>
    <n v="0"/>
    <n v="0"/>
    <n v="4"/>
    <n v="3"/>
    <n v="7"/>
    <n v="2293"/>
    <s v="ES_R3"/>
    <n v="131"/>
    <n v="5"/>
  </r>
  <r>
    <x v="0"/>
    <n v="0"/>
    <n v="1"/>
    <n v="0"/>
    <n v="1"/>
    <n v="0"/>
    <n v="1"/>
    <n v="0"/>
    <n v="1"/>
    <n v="1"/>
    <n v="1"/>
    <n v="0"/>
    <n v="0"/>
    <n v="1"/>
    <n v="5"/>
    <n v="6"/>
    <n v="2294"/>
    <s v="ES_R3"/>
    <n v="131"/>
    <n v="4"/>
  </r>
  <r>
    <x v="2"/>
    <n v="0"/>
    <n v="2"/>
    <n v="1"/>
    <n v="1"/>
    <n v="2"/>
    <n v="1"/>
    <n v="1"/>
    <n v="0"/>
    <n v="1"/>
    <n v="2"/>
    <n v="0"/>
    <n v="0"/>
    <n v="5"/>
    <n v="6"/>
    <n v="11"/>
    <n v="2295"/>
    <s v="ES_R3"/>
    <n v="131"/>
    <n v="8"/>
  </r>
  <r>
    <x v="2"/>
    <n v="1"/>
    <n v="0"/>
    <n v="1"/>
    <n v="1"/>
    <n v="1"/>
    <n v="0"/>
    <n v="1"/>
    <n v="2"/>
    <n v="1"/>
    <n v="2"/>
    <n v="0"/>
    <n v="0"/>
    <n v="5"/>
    <n v="5"/>
    <n v="10"/>
    <n v="2296"/>
    <s v="ES_R3"/>
    <n v="131"/>
    <n v="7"/>
  </r>
  <r>
    <x v="0"/>
    <n v="0"/>
    <n v="1"/>
    <n v="0"/>
    <n v="2"/>
    <n v="1"/>
    <n v="1"/>
    <n v="0"/>
    <n v="1"/>
    <n v="1"/>
    <n v="2"/>
    <n v="0"/>
    <n v="0"/>
    <n v="2"/>
    <n v="7"/>
    <n v="9"/>
    <n v="2297"/>
    <s v="ES_R3"/>
    <n v="131"/>
    <n v="6"/>
  </r>
  <r>
    <x v="2"/>
    <n v="0"/>
    <n v="1"/>
    <n v="1"/>
    <n v="0"/>
    <n v="2"/>
    <n v="1"/>
    <n v="1"/>
    <n v="1"/>
    <n v="1"/>
    <n v="2"/>
    <n v="0"/>
    <n v="0"/>
    <n v="5"/>
    <n v="5"/>
    <n v="10"/>
    <n v="2298"/>
    <s v="ES_R3"/>
    <n v="131"/>
    <n v="7"/>
  </r>
  <r>
    <x v="0"/>
    <n v="0"/>
    <n v="1"/>
    <n v="1"/>
    <n v="1"/>
    <n v="2"/>
    <n v="3"/>
    <n v="1"/>
    <n v="0"/>
    <n v="0"/>
    <n v="2"/>
    <n v="1"/>
    <n v="0"/>
    <n v="5"/>
    <n v="7"/>
    <n v="12"/>
    <n v="2299"/>
    <s v="ES_R3"/>
    <n v="132"/>
    <n v="9"/>
  </r>
  <r>
    <x v="0"/>
    <n v="1"/>
    <n v="1"/>
    <n v="2"/>
    <n v="1"/>
    <n v="1"/>
    <n v="1"/>
    <n v="0"/>
    <n v="0"/>
    <n v="1"/>
    <n v="1"/>
    <n v="0"/>
    <n v="0"/>
    <n v="5"/>
    <n v="4"/>
    <n v="9"/>
    <n v="2300"/>
    <s v="ES_R3"/>
    <n v="132"/>
    <n v="7"/>
  </r>
  <r>
    <x v="0"/>
    <n v="1"/>
    <n v="1"/>
    <n v="2"/>
    <n v="1"/>
    <n v="0"/>
    <n v="0"/>
    <n v="0"/>
    <n v="0"/>
    <n v="1"/>
    <n v="1"/>
    <n v="0"/>
    <n v="0"/>
    <n v="4"/>
    <n v="3"/>
    <n v="7"/>
    <n v="2301"/>
    <s v="ES_R3"/>
    <n v="132"/>
    <n v="5"/>
  </r>
  <r>
    <x v="0"/>
    <n v="0"/>
    <n v="0"/>
    <n v="0"/>
    <n v="1"/>
    <n v="1"/>
    <n v="2"/>
    <n v="1"/>
    <n v="1"/>
    <n v="0"/>
    <n v="2"/>
    <n v="1"/>
    <n v="0"/>
    <n v="3"/>
    <n v="6"/>
    <n v="9"/>
    <n v="2302"/>
    <s v="ES_R3"/>
    <n v="132"/>
    <n v="6"/>
  </r>
  <r>
    <x v="0"/>
    <n v="2"/>
    <n v="1"/>
    <n v="1"/>
    <n v="2"/>
    <n v="1"/>
    <n v="1"/>
    <n v="0"/>
    <n v="0"/>
    <n v="1"/>
    <n v="1"/>
    <n v="0"/>
    <n v="0"/>
    <n v="5"/>
    <n v="5"/>
    <n v="10"/>
    <n v="2303"/>
    <s v="ES_R3"/>
    <n v="132"/>
    <n v="8"/>
  </r>
  <r>
    <x v="0"/>
    <n v="0"/>
    <n v="0"/>
    <n v="1"/>
    <n v="1"/>
    <n v="1"/>
    <n v="0"/>
    <n v="0"/>
    <n v="0"/>
    <n v="1"/>
    <n v="1"/>
    <n v="0"/>
    <n v="0"/>
    <n v="3"/>
    <n v="2"/>
    <n v="5"/>
    <n v="2304"/>
    <s v="ES_R3"/>
    <n v="132"/>
    <n v="3"/>
  </r>
  <r>
    <x v="0"/>
    <n v="1"/>
    <n v="0"/>
    <n v="1"/>
    <n v="0"/>
    <n v="0"/>
    <n v="0"/>
    <n v="0"/>
    <n v="0"/>
    <n v="1"/>
    <n v="1"/>
    <n v="0"/>
    <n v="0"/>
    <n v="3"/>
    <n v="1"/>
    <n v="4"/>
    <n v="2305"/>
    <s v="ES_R3"/>
    <n v="132"/>
    <n v="2"/>
  </r>
  <r>
    <x v="0"/>
    <n v="0"/>
    <n v="0"/>
    <n v="1"/>
    <n v="1"/>
    <n v="0"/>
    <n v="1"/>
    <n v="1"/>
    <n v="0"/>
    <n v="1"/>
    <n v="1"/>
    <n v="0"/>
    <n v="0"/>
    <n v="3"/>
    <n v="3"/>
    <n v="6"/>
    <n v="2306"/>
    <s v="ES_R3"/>
    <n v="132"/>
    <n v="4"/>
  </r>
  <r>
    <x v="0"/>
    <n v="1"/>
    <n v="1"/>
    <n v="1"/>
    <n v="0"/>
    <n v="0"/>
    <n v="0"/>
    <n v="0"/>
    <n v="0"/>
    <n v="1"/>
    <n v="1"/>
    <n v="0"/>
    <n v="0"/>
    <n v="3"/>
    <n v="2"/>
    <n v="5"/>
    <n v="2307"/>
    <s v="ES_R3"/>
    <n v="132"/>
    <n v="3"/>
  </r>
  <r>
    <x v="0"/>
    <n v="2"/>
    <n v="1"/>
    <n v="2"/>
    <n v="1"/>
    <n v="1"/>
    <n v="2"/>
    <n v="1"/>
    <n v="0"/>
    <n v="1"/>
    <n v="2"/>
    <n v="0"/>
    <n v="0"/>
    <n v="7"/>
    <n v="6"/>
    <n v="13"/>
    <n v="2308"/>
    <s v="ES_R3"/>
    <n v="132"/>
    <n v="10"/>
  </r>
  <r>
    <x v="0"/>
    <n v="0"/>
    <n v="0"/>
    <n v="0"/>
    <n v="0"/>
    <n v="2"/>
    <n v="0"/>
    <n v="1"/>
    <n v="0"/>
    <n v="1"/>
    <n v="1"/>
    <n v="0"/>
    <n v="0"/>
    <n v="4"/>
    <n v="1"/>
    <n v="5"/>
    <n v="2309"/>
    <s v="ES_R3"/>
    <n v="132"/>
    <n v="3"/>
  </r>
  <r>
    <x v="0"/>
    <n v="0"/>
    <n v="0"/>
    <n v="1"/>
    <n v="1"/>
    <n v="1"/>
    <n v="2"/>
    <n v="0"/>
    <n v="0"/>
    <n v="1"/>
    <n v="2"/>
    <n v="0"/>
    <n v="0"/>
    <n v="3"/>
    <n v="5"/>
    <n v="8"/>
    <n v="2310"/>
    <s v="ES_R3"/>
    <n v="132"/>
    <n v="5"/>
  </r>
  <r>
    <x v="0"/>
    <n v="0"/>
    <n v="0"/>
    <n v="1"/>
    <n v="1"/>
    <n v="1"/>
    <n v="0"/>
    <n v="0"/>
    <n v="0"/>
    <n v="1"/>
    <n v="1"/>
    <n v="0"/>
    <n v="0"/>
    <n v="3"/>
    <n v="2"/>
    <n v="5"/>
    <n v="2311"/>
    <s v="ES_R3"/>
    <n v="132"/>
    <n v="3"/>
  </r>
  <r>
    <x v="0"/>
    <n v="0"/>
    <n v="0"/>
    <n v="1"/>
    <n v="2"/>
    <n v="1"/>
    <n v="1"/>
    <n v="0"/>
    <n v="0"/>
    <n v="1"/>
    <n v="1"/>
    <n v="0"/>
    <n v="0"/>
    <n v="3"/>
    <n v="4"/>
    <n v="7"/>
    <n v="2312"/>
    <s v="ES_R3"/>
    <n v="132"/>
    <n v="5"/>
  </r>
  <r>
    <x v="0"/>
    <n v="1"/>
    <n v="0"/>
    <n v="1"/>
    <n v="1"/>
    <n v="0"/>
    <n v="0"/>
    <n v="0"/>
    <n v="0"/>
    <n v="1"/>
    <n v="1"/>
    <n v="0"/>
    <n v="0"/>
    <n v="3"/>
    <n v="2"/>
    <n v="5"/>
    <n v="2313"/>
    <s v="ES_R3"/>
    <n v="132"/>
    <n v="3"/>
  </r>
  <r>
    <x v="0"/>
    <n v="1"/>
    <n v="1"/>
    <n v="0"/>
    <n v="1"/>
    <n v="1"/>
    <n v="0"/>
    <n v="0"/>
    <n v="0"/>
    <n v="1"/>
    <n v="1"/>
    <n v="0"/>
    <n v="0"/>
    <n v="3"/>
    <n v="3"/>
    <n v="6"/>
    <n v="2314"/>
    <s v="ES_R3"/>
    <n v="132"/>
    <n v="4"/>
  </r>
  <r>
    <x v="0"/>
    <n v="0"/>
    <n v="1"/>
    <n v="0"/>
    <n v="0"/>
    <n v="1"/>
    <n v="2"/>
    <n v="0"/>
    <n v="0"/>
    <n v="1"/>
    <n v="1"/>
    <n v="0"/>
    <n v="0"/>
    <n v="2"/>
    <n v="4"/>
    <n v="6"/>
    <n v="2315"/>
    <s v="ES_R3"/>
    <n v="132"/>
    <n v="4"/>
  </r>
  <r>
    <x v="0"/>
    <n v="0"/>
    <n v="0"/>
    <n v="0"/>
    <n v="2"/>
    <n v="1"/>
    <n v="0"/>
    <n v="1"/>
    <n v="0"/>
    <n v="1"/>
    <n v="1"/>
    <n v="0"/>
    <n v="0"/>
    <n v="3"/>
    <n v="3"/>
    <n v="6"/>
    <n v="2316"/>
    <s v="ES_R3"/>
    <n v="132"/>
    <n v="4"/>
  </r>
  <r>
    <x v="0"/>
    <n v="1"/>
    <n v="1"/>
    <n v="1"/>
    <n v="1"/>
    <n v="1"/>
    <n v="0"/>
    <n v="1"/>
    <n v="0"/>
    <n v="1"/>
    <n v="1"/>
    <n v="0"/>
    <n v="0"/>
    <n v="5"/>
    <n v="3"/>
    <n v="8"/>
    <n v="2317"/>
    <s v="ES_R3"/>
    <n v="132"/>
    <n v="6"/>
  </r>
  <r>
    <x v="0"/>
    <n v="0"/>
    <n v="0"/>
    <n v="0"/>
    <n v="0"/>
    <n v="1"/>
    <n v="1"/>
    <n v="1"/>
    <n v="0"/>
    <n v="1"/>
    <n v="1"/>
    <n v="0"/>
    <n v="0"/>
    <n v="3"/>
    <n v="2"/>
    <n v="5"/>
    <n v="2318"/>
    <s v="ES_R3"/>
    <n v="132"/>
    <n v="3"/>
  </r>
  <r>
    <x v="0"/>
    <n v="2"/>
    <n v="1"/>
    <n v="2"/>
    <n v="1"/>
    <n v="1"/>
    <n v="1"/>
    <n v="1"/>
    <n v="2"/>
    <n v="1"/>
    <n v="2"/>
    <n v="0"/>
    <n v="0"/>
    <n v="7"/>
    <n v="7"/>
    <n v="14"/>
    <n v="2319"/>
    <s v="ES_R3"/>
    <n v="133"/>
    <n v="11"/>
  </r>
  <r>
    <x v="0"/>
    <n v="2"/>
    <n v="2"/>
    <n v="1"/>
    <n v="2"/>
    <n v="1"/>
    <n v="2"/>
    <n v="1"/>
    <n v="1"/>
    <n v="1"/>
    <n v="2"/>
    <n v="0"/>
    <n v="0"/>
    <n v="6"/>
    <n v="9"/>
    <n v="15"/>
    <n v="2320"/>
    <s v="ES_R3"/>
    <n v="133"/>
    <n v="12"/>
  </r>
  <r>
    <x v="0"/>
    <n v="0"/>
    <n v="0"/>
    <n v="1"/>
    <n v="1"/>
    <n v="1"/>
    <n v="0"/>
    <n v="0"/>
    <n v="0"/>
    <n v="1"/>
    <n v="1"/>
    <n v="0"/>
    <n v="0"/>
    <n v="3"/>
    <n v="2"/>
    <n v="5"/>
    <n v="2321"/>
    <s v="ES_R3"/>
    <n v="133"/>
    <n v="3"/>
  </r>
  <r>
    <x v="0"/>
    <n v="0"/>
    <n v="1"/>
    <n v="1"/>
    <n v="1"/>
    <n v="1"/>
    <n v="1"/>
    <n v="0"/>
    <n v="0"/>
    <n v="1"/>
    <n v="2"/>
    <n v="0"/>
    <n v="0"/>
    <n v="3"/>
    <n v="5"/>
    <n v="8"/>
    <n v="2322"/>
    <s v="ES_R3"/>
    <n v="133"/>
    <n v="5"/>
  </r>
  <r>
    <x v="0"/>
    <n v="0"/>
    <n v="1"/>
    <n v="1"/>
    <n v="0"/>
    <n v="0"/>
    <n v="1"/>
    <n v="1"/>
    <n v="2"/>
    <n v="0"/>
    <n v="2"/>
    <n v="1"/>
    <n v="0"/>
    <n v="3"/>
    <n v="6"/>
    <n v="9"/>
    <n v="2323"/>
    <s v="ES_R3"/>
    <n v="133"/>
    <n v="6"/>
  </r>
  <r>
    <x v="0"/>
    <n v="1"/>
    <n v="0"/>
    <n v="1"/>
    <n v="1"/>
    <n v="1"/>
    <n v="1"/>
    <n v="0"/>
    <n v="0"/>
    <n v="1"/>
    <n v="1"/>
    <n v="0"/>
    <n v="0"/>
    <n v="4"/>
    <n v="3"/>
    <n v="7"/>
    <n v="2324"/>
    <s v="ES_R3"/>
    <n v="133"/>
    <n v="5"/>
  </r>
  <r>
    <x v="0"/>
    <n v="0"/>
    <n v="2"/>
    <n v="1"/>
    <n v="0"/>
    <n v="2"/>
    <n v="0"/>
    <n v="0"/>
    <n v="0"/>
    <n v="1"/>
    <n v="1"/>
    <n v="0"/>
    <n v="0"/>
    <n v="4"/>
    <n v="3"/>
    <n v="7"/>
    <n v="2325"/>
    <s v="ES_R3"/>
    <n v="133"/>
    <n v="5"/>
  </r>
  <r>
    <x v="0"/>
    <n v="1"/>
    <n v="1"/>
    <n v="0"/>
    <n v="1"/>
    <n v="1"/>
    <n v="1"/>
    <n v="1"/>
    <n v="0"/>
    <n v="1"/>
    <n v="1"/>
    <n v="0"/>
    <n v="0"/>
    <n v="4"/>
    <n v="4"/>
    <n v="8"/>
    <n v="2326"/>
    <s v="ES_R3"/>
    <n v="133"/>
    <n v="6"/>
  </r>
  <r>
    <x v="0"/>
    <n v="0"/>
    <n v="0"/>
    <n v="2"/>
    <n v="1"/>
    <n v="0"/>
    <n v="1"/>
    <n v="1"/>
    <n v="1"/>
    <n v="1"/>
    <n v="2"/>
    <n v="0"/>
    <n v="0"/>
    <n v="4"/>
    <n v="5"/>
    <n v="9"/>
    <n v="2327"/>
    <s v="ES_R3"/>
    <n v="133"/>
    <n v="6"/>
  </r>
  <r>
    <x v="0"/>
    <n v="0"/>
    <n v="2"/>
    <n v="1"/>
    <n v="0"/>
    <n v="1"/>
    <n v="2"/>
    <n v="1"/>
    <n v="0"/>
    <n v="0"/>
    <n v="2"/>
    <n v="1"/>
    <n v="0"/>
    <n v="4"/>
    <n v="6"/>
    <n v="10"/>
    <n v="2328"/>
    <s v="ES_R3"/>
    <n v="133"/>
    <n v="7"/>
  </r>
  <r>
    <x v="0"/>
    <n v="0"/>
    <n v="0"/>
    <n v="1"/>
    <n v="1"/>
    <n v="0"/>
    <n v="2"/>
    <n v="0"/>
    <n v="0"/>
    <n v="1"/>
    <n v="1"/>
    <n v="0"/>
    <n v="0"/>
    <n v="2"/>
    <n v="4"/>
    <n v="6"/>
    <n v="2329"/>
    <s v="ES_R3"/>
    <n v="133"/>
    <n v="4"/>
  </r>
  <r>
    <x v="0"/>
    <n v="1"/>
    <n v="1"/>
    <n v="1"/>
    <n v="1"/>
    <n v="0"/>
    <n v="1"/>
    <n v="0"/>
    <n v="0"/>
    <n v="1"/>
    <n v="1"/>
    <n v="0"/>
    <n v="0"/>
    <n v="3"/>
    <n v="4"/>
    <n v="7"/>
    <n v="2330"/>
    <s v="ES_R3"/>
    <n v="133"/>
    <n v="5"/>
  </r>
  <r>
    <x v="0"/>
    <n v="0"/>
    <n v="0"/>
    <n v="2"/>
    <n v="0"/>
    <n v="1"/>
    <n v="1"/>
    <n v="0"/>
    <n v="1"/>
    <n v="0"/>
    <n v="1"/>
    <n v="1"/>
    <n v="0"/>
    <n v="4"/>
    <n v="3"/>
    <n v="7"/>
    <n v="2331"/>
    <s v="ES_R3"/>
    <n v="133"/>
    <n v="5"/>
  </r>
  <r>
    <x v="0"/>
    <n v="0"/>
    <n v="0"/>
    <n v="1"/>
    <n v="2"/>
    <n v="1"/>
    <n v="1"/>
    <n v="0"/>
    <n v="0"/>
    <n v="0"/>
    <n v="2"/>
    <n v="1"/>
    <n v="0"/>
    <n v="3"/>
    <n v="5"/>
    <n v="8"/>
    <n v="2332"/>
    <s v="ES_R3"/>
    <n v="133"/>
    <n v="5"/>
  </r>
  <r>
    <x v="0"/>
    <n v="1"/>
    <n v="1"/>
    <n v="1"/>
    <n v="0"/>
    <n v="1"/>
    <n v="0"/>
    <n v="1"/>
    <n v="0"/>
    <n v="1"/>
    <n v="1"/>
    <n v="0"/>
    <n v="0"/>
    <n v="5"/>
    <n v="2"/>
    <n v="7"/>
    <n v="2333"/>
    <s v="ES_R3"/>
    <n v="133"/>
    <n v="5"/>
  </r>
  <r>
    <x v="0"/>
    <n v="0"/>
    <n v="0"/>
    <n v="1"/>
    <n v="1"/>
    <n v="1"/>
    <n v="1"/>
    <n v="0"/>
    <n v="1"/>
    <n v="1"/>
    <n v="1"/>
    <n v="0"/>
    <n v="1"/>
    <n v="3"/>
    <n v="5"/>
    <n v="8"/>
    <n v="2334"/>
    <s v="ES_R3"/>
    <n v="133"/>
    <n v="5"/>
  </r>
  <r>
    <x v="0"/>
    <n v="0"/>
    <n v="1"/>
    <n v="1"/>
    <n v="1"/>
    <n v="0"/>
    <n v="0"/>
    <n v="0"/>
    <n v="0"/>
    <n v="1"/>
    <n v="1"/>
    <n v="0"/>
    <n v="0"/>
    <n v="2"/>
    <n v="3"/>
    <n v="5"/>
    <n v="2335"/>
    <s v="ES_R3"/>
    <n v="133"/>
    <n v="3"/>
  </r>
  <r>
    <x v="0"/>
    <n v="1"/>
    <n v="1"/>
    <n v="0"/>
    <n v="1"/>
    <n v="1"/>
    <n v="0"/>
    <n v="2"/>
    <n v="0"/>
    <n v="1"/>
    <n v="2"/>
    <n v="0"/>
    <n v="1"/>
    <n v="5"/>
    <n v="5"/>
    <n v="10"/>
    <n v="2336"/>
    <s v="ES_R3"/>
    <n v="133"/>
    <n v="6"/>
  </r>
  <r>
    <x v="0"/>
    <n v="0"/>
    <n v="0"/>
    <n v="0"/>
    <n v="1"/>
    <n v="1"/>
    <n v="0"/>
    <n v="1"/>
    <n v="1"/>
    <n v="1"/>
    <n v="1"/>
    <n v="0"/>
    <n v="0"/>
    <n v="3"/>
    <n v="3"/>
    <n v="6"/>
    <n v="2337"/>
    <s v="ES_R3"/>
    <n v="133"/>
    <n v="4"/>
  </r>
  <r>
    <x v="0"/>
    <n v="2"/>
    <n v="1"/>
    <n v="1"/>
    <n v="3"/>
    <n v="2"/>
    <n v="1"/>
    <n v="1"/>
    <n v="2"/>
    <n v="0"/>
    <n v="2"/>
    <n v="1"/>
    <n v="0"/>
    <n v="7"/>
    <n v="9"/>
    <n v="16"/>
    <n v="2338"/>
    <s v="ES_R3"/>
    <n v="133"/>
    <n v="13"/>
  </r>
  <r>
    <x v="0"/>
    <n v="0"/>
    <n v="1"/>
    <n v="1"/>
    <n v="1"/>
    <n v="0"/>
    <n v="0"/>
    <n v="0"/>
    <n v="0"/>
    <n v="1"/>
    <n v="1"/>
    <n v="0"/>
    <n v="0"/>
    <n v="2"/>
    <n v="3"/>
    <n v="5"/>
    <n v="2339"/>
    <s v="ES_R3"/>
    <n v="134"/>
    <n v="3"/>
  </r>
  <r>
    <x v="0"/>
    <n v="0"/>
    <n v="1"/>
    <n v="2"/>
    <n v="1"/>
    <n v="1"/>
    <n v="1"/>
    <n v="0"/>
    <n v="0"/>
    <n v="1"/>
    <n v="1"/>
    <n v="0"/>
    <n v="1"/>
    <n v="4"/>
    <n v="5"/>
    <n v="9"/>
    <n v="2340"/>
    <s v="ES_R3"/>
    <n v="134"/>
    <n v="6"/>
  </r>
  <r>
    <x v="0"/>
    <n v="1"/>
    <n v="1"/>
    <n v="2"/>
    <n v="1"/>
    <n v="1"/>
    <n v="0"/>
    <n v="0"/>
    <n v="0"/>
    <n v="1"/>
    <n v="1"/>
    <n v="0"/>
    <n v="0"/>
    <n v="5"/>
    <n v="3"/>
    <n v="8"/>
    <n v="2341"/>
    <s v="ES_R3"/>
    <n v="134"/>
    <n v="6"/>
  </r>
  <r>
    <x v="0"/>
    <n v="0"/>
    <n v="0"/>
    <n v="1"/>
    <n v="0"/>
    <n v="1"/>
    <n v="2"/>
    <n v="1"/>
    <n v="0"/>
    <n v="1"/>
    <n v="1"/>
    <n v="0"/>
    <n v="0"/>
    <n v="4"/>
    <n v="3"/>
    <n v="7"/>
    <n v="2342"/>
    <s v="ES_R3"/>
    <n v="134"/>
    <n v="5"/>
  </r>
  <r>
    <x v="0"/>
    <n v="0"/>
    <n v="0"/>
    <n v="1"/>
    <n v="1"/>
    <n v="0"/>
    <n v="1"/>
    <n v="1"/>
    <n v="0"/>
    <n v="1"/>
    <n v="1"/>
    <n v="0"/>
    <n v="0"/>
    <n v="3"/>
    <n v="3"/>
    <n v="6"/>
    <n v="2343"/>
    <s v="ES_R3"/>
    <n v="134"/>
    <n v="4"/>
  </r>
  <r>
    <x v="0"/>
    <n v="1"/>
    <n v="1"/>
    <n v="1"/>
    <n v="0"/>
    <n v="1"/>
    <n v="1"/>
    <n v="0"/>
    <n v="0"/>
    <n v="1"/>
    <n v="1"/>
    <n v="0"/>
    <n v="0"/>
    <n v="4"/>
    <n v="3"/>
    <n v="7"/>
    <n v="2344"/>
    <s v="ES_R3"/>
    <n v="134"/>
    <n v="5"/>
  </r>
  <r>
    <x v="0"/>
    <n v="0"/>
    <n v="0"/>
    <n v="1"/>
    <n v="1"/>
    <n v="1"/>
    <n v="0"/>
    <n v="1"/>
    <n v="0"/>
    <n v="1"/>
    <n v="1"/>
    <n v="0"/>
    <n v="0"/>
    <n v="4"/>
    <n v="2"/>
    <n v="6"/>
    <n v="2345"/>
    <s v="ES_R3"/>
    <n v="134"/>
    <n v="4"/>
  </r>
  <r>
    <x v="0"/>
    <n v="0"/>
    <n v="1"/>
    <n v="0"/>
    <n v="1"/>
    <n v="1"/>
    <n v="0"/>
    <n v="0"/>
    <n v="1"/>
    <n v="0"/>
    <n v="1"/>
    <n v="1"/>
    <n v="0"/>
    <n v="2"/>
    <n v="4"/>
    <n v="6"/>
    <n v="2346"/>
    <s v="ES_R3"/>
    <n v="134"/>
    <n v="4"/>
  </r>
  <r>
    <x v="0"/>
    <n v="0"/>
    <n v="1"/>
    <n v="1"/>
    <n v="0"/>
    <n v="0"/>
    <n v="1"/>
    <n v="0"/>
    <n v="1"/>
    <n v="1"/>
    <n v="1"/>
    <n v="0"/>
    <n v="0"/>
    <n v="2"/>
    <n v="4"/>
    <n v="6"/>
    <n v="2347"/>
    <s v="ES_R3"/>
    <n v="134"/>
    <n v="4"/>
  </r>
  <r>
    <x v="0"/>
    <n v="1"/>
    <n v="1"/>
    <n v="0"/>
    <n v="1"/>
    <n v="1"/>
    <n v="0"/>
    <n v="0"/>
    <n v="0"/>
    <n v="1"/>
    <n v="1"/>
    <n v="0"/>
    <n v="0"/>
    <n v="3"/>
    <n v="3"/>
    <n v="6"/>
    <n v="2348"/>
    <s v="ES_R3"/>
    <n v="134"/>
    <n v="4"/>
  </r>
  <r>
    <x v="0"/>
    <n v="0"/>
    <n v="0"/>
    <n v="0"/>
    <n v="1"/>
    <n v="1"/>
    <n v="2"/>
    <n v="0"/>
    <n v="0"/>
    <n v="1"/>
    <n v="1"/>
    <n v="0"/>
    <n v="0"/>
    <n v="2"/>
    <n v="4"/>
    <n v="6"/>
    <n v="2349"/>
    <s v="ES_R3"/>
    <n v="134"/>
    <n v="4"/>
  </r>
  <r>
    <x v="0"/>
    <n v="0"/>
    <n v="1"/>
    <n v="0"/>
    <n v="1"/>
    <n v="2"/>
    <n v="0"/>
    <n v="0"/>
    <n v="0"/>
    <n v="1"/>
    <n v="1"/>
    <n v="0"/>
    <n v="0"/>
    <n v="3"/>
    <n v="3"/>
    <n v="6"/>
    <n v="2350"/>
    <s v="ES_R3"/>
    <n v="134"/>
    <n v="4"/>
  </r>
  <r>
    <x v="0"/>
    <n v="2"/>
    <n v="1"/>
    <n v="1"/>
    <n v="2"/>
    <n v="0"/>
    <n v="1"/>
    <n v="2"/>
    <n v="0"/>
    <n v="0"/>
    <n v="1"/>
    <n v="1"/>
    <n v="1"/>
    <n v="6"/>
    <n v="6"/>
    <n v="12"/>
    <n v="2351"/>
    <s v="ES_R3"/>
    <n v="134"/>
    <n v="9"/>
  </r>
  <r>
    <x v="0"/>
    <n v="0"/>
    <n v="0"/>
    <n v="0"/>
    <n v="0"/>
    <n v="1"/>
    <n v="1"/>
    <n v="0"/>
    <n v="0"/>
    <n v="1"/>
    <n v="1"/>
    <n v="0"/>
    <n v="0"/>
    <n v="2"/>
    <n v="2"/>
    <n v="4"/>
    <n v="2352"/>
    <s v="ES_R3"/>
    <n v="134"/>
    <n v="2"/>
  </r>
  <r>
    <x v="0"/>
    <n v="0"/>
    <n v="0"/>
    <n v="2"/>
    <n v="1"/>
    <n v="0"/>
    <n v="1"/>
    <n v="1"/>
    <n v="1"/>
    <n v="1"/>
    <n v="1"/>
    <n v="0"/>
    <n v="0"/>
    <n v="4"/>
    <n v="4"/>
    <n v="8"/>
    <n v="2353"/>
    <s v="ES_R3"/>
    <n v="134"/>
    <n v="6"/>
  </r>
  <r>
    <x v="0"/>
    <n v="1"/>
    <n v="0"/>
    <n v="1"/>
    <n v="1"/>
    <n v="0"/>
    <n v="2"/>
    <n v="0"/>
    <n v="0"/>
    <n v="1"/>
    <n v="1"/>
    <n v="0"/>
    <n v="0"/>
    <n v="3"/>
    <n v="4"/>
    <n v="7"/>
    <n v="2354"/>
    <s v="ES_R3"/>
    <n v="134"/>
    <n v="5"/>
  </r>
  <r>
    <x v="0"/>
    <n v="0"/>
    <n v="0"/>
    <n v="0"/>
    <n v="1"/>
    <n v="2"/>
    <n v="0"/>
    <n v="0"/>
    <n v="0"/>
    <n v="1"/>
    <n v="1"/>
    <n v="0"/>
    <n v="0"/>
    <n v="3"/>
    <n v="2"/>
    <n v="5"/>
    <n v="2355"/>
    <s v="ES_R3"/>
    <n v="134"/>
    <n v="3"/>
  </r>
  <r>
    <x v="0"/>
    <n v="1"/>
    <n v="1"/>
    <n v="0"/>
    <n v="1"/>
    <n v="1"/>
    <n v="0"/>
    <n v="0"/>
    <n v="0"/>
    <n v="1"/>
    <n v="1"/>
    <n v="0"/>
    <n v="1"/>
    <n v="3"/>
    <n v="4"/>
    <n v="7"/>
    <n v="2356"/>
    <s v="ES_R3"/>
    <n v="134"/>
    <n v="4"/>
  </r>
  <r>
    <x v="0"/>
    <n v="0"/>
    <n v="0"/>
    <n v="0"/>
    <n v="0"/>
    <n v="0"/>
    <n v="1"/>
    <n v="1"/>
    <n v="2"/>
    <n v="0"/>
    <n v="0"/>
    <n v="1"/>
    <n v="1"/>
    <n v="2"/>
    <n v="4"/>
    <n v="6"/>
    <n v="2357"/>
    <s v="ES_R3"/>
    <n v="134"/>
    <n v="4"/>
  </r>
  <r>
    <x v="0"/>
    <n v="0"/>
    <n v="0"/>
    <n v="0"/>
    <n v="0"/>
    <n v="0"/>
    <n v="1"/>
    <n v="2"/>
    <n v="1"/>
    <n v="0"/>
    <n v="1"/>
    <n v="1"/>
    <n v="1"/>
    <n v="3"/>
    <n v="4"/>
    <n v="7"/>
    <n v="2358"/>
    <s v="ES_R3"/>
    <n v="134"/>
    <n v="4"/>
  </r>
  <r>
    <x v="0"/>
    <n v="0"/>
    <n v="0"/>
    <n v="1"/>
    <n v="1"/>
    <n v="1"/>
    <n v="0"/>
    <n v="0"/>
    <n v="0"/>
    <n v="1"/>
    <n v="1"/>
    <n v="0"/>
    <n v="0"/>
    <n v="3"/>
    <n v="2"/>
    <n v="5"/>
    <n v="2359"/>
    <s v="ES_R3"/>
    <n v="135"/>
    <n v="3"/>
  </r>
  <r>
    <x v="0"/>
    <n v="1"/>
    <n v="1"/>
    <n v="1"/>
    <n v="0"/>
    <n v="1"/>
    <n v="1"/>
    <n v="0"/>
    <n v="0"/>
    <n v="1"/>
    <n v="1"/>
    <n v="0"/>
    <n v="0"/>
    <n v="4"/>
    <n v="3"/>
    <n v="7"/>
    <n v="2360"/>
    <s v="ES_R3"/>
    <n v="135"/>
    <n v="5"/>
  </r>
  <r>
    <x v="0"/>
    <n v="2"/>
    <n v="1"/>
    <n v="1"/>
    <n v="1"/>
    <n v="1"/>
    <n v="0"/>
    <n v="2"/>
    <n v="1"/>
    <n v="0"/>
    <n v="2"/>
    <n v="1"/>
    <n v="0"/>
    <n v="7"/>
    <n v="5"/>
    <n v="12"/>
    <n v="2361"/>
    <s v="ES_R3"/>
    <n v="135"/>
    <n v="9"/>
  </r>
  <r>
    <x v="0"/>
    <n v="0"/>
    <n v="1"/>
    <n v="1"/>
    <n v="0"/>
    <n v="1"/>
    <n v="0"/>
    <n v="1"/>
    <n v="0"/>
    <n v="1"/>
    <n v="1"/>
    <n v="0"/>
    <n v="0"/>
    <n v="4"/>
    <n v="2"/>
    <n v="6"/>
    <n v="2362"/>
    <s v="ES_R3"/>
    <n v="135"/>
    <n v="4"/>
  </r>
  <r>
    <x v="0"/>
    <n v="1"/>
    <n v="0"/>
    <n v="1"/>
    <n v="1"/>
    <n v="1"/>
    <n v="0"/>
    <n v="0"/>
    <n v="0"/>
    <n v="1"/>
    <n v="1"/>
    <n v="0"/>
    <n v="0"/>
    <n v="4"/>
    <n v="2"/>
    <n v="6"/>
    <n v="2363"/>
    <s v="ES_R3"/>
    <n v="135"/>
    <n v="4"/>
  </r>
  <r>
    <x v="0"/>
    <n v="0"/>
    <n v="1"/>
    <n v="2"/>
    <n v="1"/>
    <n v="0"/>
    <n v="1"/>
    <n v="1"/>
    <n v="0"/>
    <n v="1"/>
    <n v="1"/>
    <n v="0"/>
    <n v="0"/>
    <n v="4"/>
    <n v="4"/>
    <n v="8"/>
    <n v="2364"/>
    <s v="ES_R3"/>
    <n v="135"/>
    <n v="6"/>
  </r>
  <r>
    <x v="0"/>
    <n v="1"/>
    <n v="1"/>
    <n v="2"/>
    <n v="1"/>
    <n v="0"/>
    <n v="1"/>
    <n v="0"/>
    <n v="0"/>
    <n v="1"/>
    <n v="1"/>
    <n v="0"/>
    <n v="0"/>
    <n v="4"/>
    <n v="4"/>
    <n v="8"/>
    <n v="2365"/>
    <s v="ES_R3"/>
    <n v="135"/>
    <n v="6"/>
  </r>
  <r>
    <x v="0"/>
    <n v="0"/>
    <n v="0"/>
    <n v="0"/>
    <n v="0"/>
    <n v="1"/>
    <n v="2"/>
    <n v="1"/>
    <n v="0"/>
    <n v="0"/>
    <n v="0"/>
    <n v="1"/>
    <n v="1"/>
    <n v="3"/>
    <n v="3"/>
    <n v="6"/>
    <n v="2366"/>
    <s v="ES_R3"/>
    <n v="135"/>
    <n v="4"/>
  </r>
  <r>
    <x v="0"/>
    <n v="1"/>
    <n v="0"/>
    <n v="1"/>
    <n v="1"/>
    <n v="0"/>
    <n v="1"/>
    <n v="0"/>
    <n v="0"/>
    <n v="1"/>
    <n v="1"/>
    <n v="0"/>
    <n v="0"/>
    <n v="3"/>
    <n v="3"/>
    <n v="6"/>
    <n v="2367"/>
    <s v="ES_R3"/>
    <n v="135"/>
    <n v="4"/>
  </r>
  <r>
    <x v="0"/>
    <n v="0"/>
    <n v="1"/>
    <n v="1"/>
    <n v="2"/>
    <n v="2"/>
    <n v="2"/>
    <n v="1"/>
    <n v="1"/>
    <n v="0"/>
    <n v="1"/>
    <n v="1"/>
    <n v="1"/>
    <n v="5"/>
    <n v="8"/>
    <n v="13"/>
    <n v="2368"/>
    <s v="ES_R3"/>
    <n v="135"/>
    <n v="10"/>
  </r>
  <r>
    <x v="0"/>
    <n v="0"/>
    <n v="2"/>
    <n v="1"/>
    <n v="2"/>
    <n v="1"/>
    <n v="2"/>
    <n v="1"/>
    <n v="0"/>
    <n v="1"/>
    <n v="2"/>
    <n v="0"/>
    <n v="0"/>
    <n v="4"/>
    <n v="8"/>
    <n v="12"/>
    <n v="2369"/>
    <s v="ES_R3"/>
    <n v="135"/>
    <n v="9"/>
  </r>
  <r>
    <x v="0"/>
    <n v="0"/>
    <n v="0"/>
    <n v="1"/>
    <n v="1"/>
    <n v="1"/>
    <n v="2"/>
    <n v="0"/>
    <n v="0"/>
    <n v="1"/>
    <n v="1"/>
    <n v="0"/>
    <n v="0"/>
    <n v="3"/>
    <n v="4"/>
    <n v="7"/>
    <n v="2370"/>
    <s v="ES_R3"/>
    <n v="135"/>
    <n v="5"/>
  </r>
  <r>
    <x v="0"/>
    <n v="3"/>
    <n v="1"/>
    <n v="1"/>
    <n v="2"/>
    <n v="3"/>
    <n v="1"/>
    <n v="1"/>
    <n v="4"/>
    <n v="0"/>
    <n v="3"/>
    <n v="0"/>
    <n v="0"/>
    <n v="8"/>
    <n v="11"/>
    <n v="19"/>
    <n v="2371"/>
    <s v="ES_R3"/>
    <n v="135"/>
    <n v="16"/>
  </r>
  <r>
    <x v="0"/>
    <n v="1"/>
    <n v="0"/>
    <n v="1"/>
    <n v="1"/>
    <n v="1"/>
    <n v="1"/>
    <n v="0"/>
    <n v="0"/>
    <n v="1"/>
    <n v="1"/>
    <n v="0"/>
    <n v="1"/>
    <n v="4"/>
    <n v="4"/>
    <n v="8"/>
    <n v="2372"/>
    <s v="ES_R3"/>
    <n v="135"/>
    <n v="5"/>
  </r>
  <r>
    <x v="0"/>
    <n v="2"/>
    <n v="1"/>
    <n v="0"/>
    <n v="3"/>
    <n v="1"/>
    <n v="1"/>
    <n v="1"/>
    <n v="0"/>
    <n v="1"/>
    <n v="2"/>
    <n v="1"/>
    <n v="0"/>
    <n v="6"/>
    <n v="7"/>
    <n v="13"/>
    <n v="2373"/>
    <s v="ES_R3"/>
    <n v="135"/>
    <n v="9"/>
  </r>
  <r>
    <x v="0"/>
    <n v="0"/>
    <n v="0"/>
    <n v="1"/>
    <n v="1"/>
    <n v="1"/>
    <n v="2"/>
    <n v="1"/>
    <n v="0"/>
    <n v="1"/>
    <n v="1"/>
    <n v="0"/>
    <n v="0"/>
    <n v="4"/>
    <n v="4"/>
    <n v="8"/>
    <n v="2374"/>
    <s v="ES_R3"/>
    <n v="135"/>
    <n v="6"/>
  </r>
  <r>
    <x v="0"/>
    <n v="0"/>
    <n v="1"/>
    <n v="2"/>
    <n v="1"/>
    <n v="2"/>
    <n v="0"/>
    <n v="1"/>
    <n v="0"/>
    <n v="1"/>
    <n v="1"/>
    <n v="0"/>
    <n v="0"/>
    <n v="6"/>
    <n v="3"/>
    <n v="9"/>
    <n v="2375"/>
    <s v="ES_R3"/>
    <n v="135"/>
    <n v="7"/>
  </r>
  <r>
    <x v="0"/>
    <n v="1"/>
    <n v="0"/>
    <n v="1"/>
    <n v="2"/>
    <n v="1"/>
    <n v="0"/>
    <n v="0"/>
    <n v="0"/>
    <n v="1"/>
    <n v="1"/>
    <n v="0"/>
    <n v="0"/>
    <n v="4"/>
    <n v="3"/>
    <n v="7"/>
    <n v="2376"/>
    <s v="ES_R3"/>
    <n v="135"/>
    <n v="5"/>
  </r>
  <r>
    <x v="0"/>
    <n v="1"/>
    <n v="1"/>
    <n v="0"/>
    <n v="0"/>
    <n v="0"/>
    <n v="0"/>
    <n v="0"/>
    <n v="0"/>
    <n v="1"/>
    <n v="1"/>
    <n v="0"/>
    <n v="0"/>
    <n v="2"/>
    <n v="2"/>
    <n v="4"/>
    <n v="2377"/>
    <s v="ES_R3"/>
    <n v="135"/>
    <n v="2"/>
  </r>
  <r>
    <x v="0"/>
    <n v="1"/>
    <n v="2"/>
    <n v="2"/>
    <n v="2"/>
    <n v="3"/>
    <n v="2"/>
    <n v="2"/>
    <n v="2"/>
    <n v="0"/>
    <n v="3"/>
    <n v="1"/>
    <n v="0"/>
    <n v="9"/>
    <n v="11"/>
    <n v="20"/>
    <n v="2378"/>
    <s v="ES_R3"/>
    <n v="135"/>
    <n v="16"/>
  </r>
  <r>
    <x v="1"/>
    <n v="1"/>
    <n v="1"/>
    <n v="2"/>
    <n v="1"/>
    <n v="2"/>
    <n v="1"/>
    <n v="2"/>
    <n v="2"/>
    <n v="0"/>
    <n v="3"/>
    <n v="1"/>
    <n v="1"/>
    <n v="8"/>
    <n v="9"/>
    <n v="17"/>
    <n v="2379"/>
    <s v="ES_R3"/>
    <n v="136"/>
    <n v="12"/>
  </r>
  <r>
    <x v="1"/>
    <n v="1"/>
    <n v="0"/>
    <n v="0"/>
    <n v="2"/>
    <n v="1"/>
    <n v="1"/>
    <n v="0"/>
    <n v="0"/>
    <n v="1"/>
    <n v="1"/>
    <n v="0"/>
    <n v="0"/>
    <n v="3"/>
    <n v="4"/>
    <n v="7"/>
    <n v="2380"/>
    <s v="ES_R3"/>
    <n v="136"/>
    <n v="5"/>
  </r>
  <r>
    <x v="1"/>
    <n v="1"/>
    <n v="0"/>
    <n v="1"/>
    <n v="1"/>
    <n v="0"/>
    <n v="0"/>
    <n v="0"/>
    <n v="0"/>
    <n v="1"/>
    <n v="1"/>
    <n v="0"/>
    <n v="0"/>
    <n v="3"/>
    <n v="2"/>
    <n v="5"/>
    <n v="2381"/>
    <s v="ES_R3"/>
    <n v="136"/>
    <n v="3"/>
  </r>
  <r>
    <x v="1"/>
    <n v="1"/>
    <n v="0"/>
    <n v="0"/>
    <n v="2"/>
    <n v="1"/>
    <n v="0"/>
    <n v="0"/>
    <n v="0"/>
    <n v="1"/>
    <n v="1"/>
    <n v="0"/>
    <n v="0"/>
    <n v="3"/>
    <n v="3"/>
    <n v="6"/>
    <n v="2382"/>
    <s v="ES_R3"/>
    <n v="136"/>
    <n v="4"/>
  </r>
  <r>
    <x v="1"/>
    <n v="0"/>
    <n v="1"/>
    <n v="0"/>
    <n v="2"/>
    <n v="1"/>
    <n v="2"/>
    <n v="0"/>
    <n v="1"/>
    <n v="0"/>
    <n v="1"/>
    <n v="1"/>
    <n v="0"/>
    <n v="2"/>
    <n v="7"/>
    <n v="9"/>
    <n v="2383"/>
    <s v="ES_R3"/>
    <n v="136"/>
    <n v="7"/>
  </r>
  <r>
    <x v="1"/>
    <n v="1"/>
    <n v="0"/>
    <n v="1"/>
    <n v="0"/>
    <n v="3"/>
    <n v="1"/>
    <n v="0"/>
    <n v="0"/>
    <n v="0"/>
    <n v="1"/>
    <n v="1"/>
    <n v="0"/>
    <n v="6"/>
    <n v="2"/>
    <n v="8"/>
    <n v="2384"/>
    <s v="ES_R3"/>
    <n v="136"/>
    <n v="6"/>
  </r>
  <r>
    <x v="1"/>
    <n v="0"/>
    <n v="1"/>
    <n v="0"/>
    <n v="1"/>
    <n v="0"/>
    <n v="1"/>
    <n v="0"/>
    <n v="0"/>
    <n v="1"/>
    <n v="1"/>
    <n v="0"/>
    <n v="0"/>
    <n v="1"/>
    <n v="4"/>
    <n v="5"/>
    <n v="2385"/>
    <s v="ES_R3"/>
    <n v="136"/>
    <n v="3"/>
  </r>
  <r>
    <x v="1"/>
    <n v="0"/>
    <n v="1"/>
    <n v="2"/>
    <n v="0"/>
    <n v="1"/>
    <n v="0"/>
    <n v="0"/>
    <n v="0"/>
    <n v="1"/>
    <n v="1"/>
    <n v="0"/>
    <n v="0"/>
    <n v="4"/>
    <n v="2"/>
    <n v="6"/>
    <n v="2386"/>
    <s v="ES_R3"/>
    <n v="136"/>
    <n v="4"/>
  </r>
  <r>
    <x v="1"/>
    <n v="2"/>
    <n v="0"/>
    <n v="1"/>
    <n v="1"/>
    <n v="0"/>
    <n v="1"/>
    <n v="0"/>
    <n v="0"/>
    <n v="1"/>
    <n v="1"/>
    <n v="0"/>
    <n v="0"/>
    <n v="4"/>
    <n v="3"/>
    <n v="7"/>
    <n v="2387"/>
    <s v="ES_R3"/>
    <n v="136"/>
    <n v="5"/>
  </r>
  <r>
    <x v="1"/>
    <n v="0"/>
    <n v="1"/>
    <n v="2"/>
    <n v="0"/>
    <n v="2"/>
    <n v="0"/>
    <n v="0"/>
    <n v="0"/>
    <n v="1"/>
    <n v="1"/>
    <n v="0"/>
    <n v="0"/>
    <n v="5"/>
    <n v="2"/>
    <n v="7"/>
    <n v="2388"/>
    <s v="ES_R3"/>
    <n v="136"/>
    <n v="5"/>
  </r>
  <r>
    <x v="1"/>
    <n v="1"/>
    <n v="1"/>
    <n v="1"/>
    <n v="1"/>
    <n v="0"/>
    <n v="2"/>
    <n v="0"/>
    <n v="0"/>
    <n v="1"/>
    <n v="1"/>
    <n v="0"/>
    <n v="0"/>
    <n v="3"/>
    <n v="5"/>
    <n v="8"/>
    <n v="2389"/>
    <s v="ES_R3"/>
    <n v="136"/>
    <n v="6"/>
  </r>
  <r>
    <x v="1"/>
    <n v="0"/>
    <n v="1"/>
    <n v="0"/>
    <n v="2"/>
    <n v="1"/>
    <n v="0"/>
    <n v="1"/>
    <n v="0"/>
    <n v="1"/>
    <n v="1"/>
    <n v="0"/>
    <n v="0"/>
    <n v="3"/>
    <n v="4"/>
    <n v="7"/>
    <n v="2390"/>
    <s v="ES_R3"/>
    <n v="136"/>
    <n v="5"/>
  </r>
  <r>
    <x v="1"/>
    <n v="1"/>
    <n v="1"/>
    <n v="0"/>
    <n v="0"/>
    <n v="0"/>
    <n v="0"/>
    <n v="0"/>
    <n v="0"/>
    <n v="1"/>
    <n v="1"/>
    <n v="0"/>
    <n v="0"/>
    <n v="2"/>
    <n v="2"/>
    <n v="4"/>
    <n v="2391"/>
    <s v="ES_R3"/>
    <n v="136"/>
    <n v="2"/>
  </r>
  <r>
    <x v="1"/>
    <n v="0"/>
    <n v="1"/>
    <n v="2"/>
    <n v="0"/>
    <n v="0"/>
    <n v="1"/>
    <n v="0"/>
    <n v="0"/>
    <n v="1"/>
    <n v="1"/>
    <n v="0"/>
    <n v="0"/>
    <n v="3"/>
    <n v="3"/>
    <n v="6"/>
    <n v="2392"/>
    <s v="ES_R3"/>
    <n v="136"/>
    <n v="4"/>
  </r>
  <r>
    <x v="1"/>
    <n v="1"/>
    <n v="0"/>
    <n v="0"/>
    <n v="1"/>
    <n v="0"/>
    <n v="0"/>
    <n v="0"/>
    <n v="0"/>
    <n v="1"/>
    <n v="1"/>
    <n v="0"/>
    <n v="0"/>
    <n v="2"/>
    <n v="2"/>
    <n v="4"/>
    <n v="2393"/>
    <s v="ES_R3"/>
    <n v="136"/>
    <n v="2"/>
  </r>
  <r>
    <x v="1"/>
    <n v="1"/>
    <n v="0"/>
    <n v="1"/>
    <n v="1"/>
    <n v="0"/>
    <n v="0"/>
    <n v="0"/>
    <n v="0"/>
    <n v="1"/>
    <n v="1"/>
    <n v="0"/>
    <n v="0"/>
    <n v="3"/>
    <n v="2"/>
    <n v="5"/>
    <n v="2394"/>
    <s v="ES_R3"/>
    <n v="136"/>
    <n v="3"/>
  </r>
  <r>
    <x v="1"/>
    <n v="1"/>
    <n v="0"/>
    <n v="1"/>
    <n v="1"/>
    <n v="0"/>
    <n v="0"/>
    <n v="0"/>
    <n v="0"/>
    <n v="1"/>
    <n v="1"/>
    <n v="0"/>
    <n v="0"/>
    <n v="3"/>
    <n v="2"/>
    <n v="5"/>
    <n v="2395"/>
    <s v="ES_R3"/>
    <n v="136"/>
    <n v="3"/>
  </r>
  <r>
    <x v="1"/>
    <n v="0"/>
    <n v="0"/>
    <n v="1"/>
    <n v="0"/>
    <n v="2"/>
    <n v="0"/>
    <n v="0"/>
    <n v="0"/>
    <n v="1"/>
    <n v="1"/>
    <n v="0"/>
    <n v="0"/>
    <n v="4"/>
    <n v="1"/>
    <n v="5"/>
    <n v="2396"/>
    <s v="ES_R3"/>
    <n v="136"/>
    <n v="3"/>
  </r>
  <r>
    <x v="1"/>
    <n v="1"/>
    <n v="0"/>
    <n v="1"/>
    <n v="1"/>
    <n v="0"/>
    <n v="1"/>
    <n v="0"/>
    <n v="0"/>
    <n v="1"/>
    <n v="1"/>
    <n v="0"/>
    <n v="0"/>
    <n v="3"/>
    <n v="3"/>
    <n v="6"/>
    <n v="2397"/>
    <s v="ES_R3"/>
    <n v="136"/>
    <n v="4"/>
  </r>
  <r>
    <x v="1"/>
    <n v="0"/>
    <n v="0"/>
    <n v="1"/>
    <n v="1"/>
    <n v="2"/>
    <n v="1"/>
    <n v="2"/>
    <n v="1"/>
    <n v="1"/>
    <n v="2"/>
    <n v="0"/>
    <n v="0"/>
    <n v="6"/>
    <n v="5"/>
    <n v="11"/>
    <n v="2398"/>
    <s v="ES_R3"/>
    <n v="136"/>
    <n v="8"/>
  </r>
  <r>
    <x v="0"/>
    <n v="0"/>
    <n v="0"/>
    <n v="1"/>
    <n v="1"/>
    <n v="1"/>
    <n v="1"/>
    <n v="1"/>
    <n v="1"/>
    <n v="1"/>
    <n v="1"/>
    <n v="0"/>
    <n v="0"/>
    <n v="4"/>
    <n v="4"/>
    <n v="8"/>
    <n v="2399"/>
    <s v="ES_R3"/>
    <n v="137"/>
    <n v="6"/>
  </r>
  <r>
    <x v="0"/>
    <n v="1"/>
    <n v="0"/>
    <n v="1"/>
    <n v="0"/>
    <n v="1"/>
    <n v="1"/>
    <n v="0"/>
    <n v="1"/>
    <n v="1"/>
    <n v="1"/>
    <n v="0"/>
    <n v="0"/>
    <n v="4"/>
    <n v="3"/>
    <n v="7"/>
    <n v="2400"/>
    <s v="ES_R3"/>
    <n v="137"/>
    <n v="5"/>
  </r>
  <r>
    <x v="0"/>
    <n v="0"/>
    <n v="0"/>
    <n v="0"/>
    <n v="2"/>
    <n v="0"/>
    <n v="0"/>
    <n v="0"/>
    <n v="0"/>
    <n v="1"/>
    <n v="1"/>
    <n v="0"/>
    <n v="0"/>
    <n v="1"/>
    <n v="3"/>
    <n v="4"/>
    <n v="2401"/>
    <s v="ES_R3"/>
    <n v="137"/>
    <n v="2"/>
  </r>
  <r>
    <x v="0"/>
    <n v="0"/>
    <n v="1"/>
    <n v="1"/>
    <n v="1"/>
    <n v="1"/>
    <n v="0"/>
    <n v="0"/>
    <n v="0"/>
    <n v="1"/>
    <n v="1"/>
    <n v="0"/>
    <n v="0"/>
    <n v="3"/>
    <n v="3"/>
    <n v="6"/>
    <n v="2402"/>
    <s v="ES_R3"/>
    <n v="137"/>
    <n v="4"/>
  </r>
  <r>
    <x v="0"/>
    <n v="0"/>
    <n v="1"/>
    <n v="1"/>
    <n v="1"/>
    <n v="1"/>
    <n v="0"/>
    <n v="0"/>
    <n v="0"/>
    <n v="1"/>
    <n v="1"/>
    <n v="0"/>
    <n v="0"/>
    <n v="3"/>
    <n v="3"/>
    <n v="6"/>
    <n v="2403"/>
    <s v="ES_R3"/>
    <n v="137"/>
    <n v="4"/>
  </r>
  <r>
    <x v="0"/>
    <n v="0"/>
    <n v="1"/>
    <n v="0"/>
    <n v="1"/>
    <n v="1"/>
    <n v="0"/>
    <n v="0"/>
    <n v="0"/>
    <n v="1"/>
    <n v="1"/>
    <n v="0"/>
    <n v="0"/>
    <n v="2"/>
    <n v="3"/>
    <n v="5"/>
    <n v="2404"/>
    <s v="ES_R3"/>
    <n v="137"/>
    <n v="3"/>
  </r>
  <r>
    <x v="0"/>
    <n v="1"/>
    <n v="0"/>
    <n v="0"/>
    <n v="1"/>
    <n v="1"/>
    <n v="0"/>
    <n v="0"/>
    <n v="0"/>
    <n v="1"/>
    <n v="1"/>
    <n v="0"/>
    <n v="0"/>
    <n v="3"/>
    <n v="2"/>
    <n v="5"/>
    <n v="2405"/>
    <s v="ES_R3"/>
    <n v="137"/>
    <n v="3"/>
  </r>
  <r>
    <x v="0"/>
    <n v="0"/>
    <n v="0"/>
    <n v="1"/>
    <n v="0"/>
    <n v="0"/>
    <n v="1"/>
    <n v="0"/>
    <n v="1"/>
    <n v="1"/>
    <n v="1"/>
    <n v="0"/>
    <n v="0"/>
    <n v="2"/>
    <n v="3"/>
    <n v="5"/>
    <n v="2406"/>
    <s v="ES_R3"/>
    <n v="137"/>
    <n v="3"/>
  </r>
  <r>
    <x v="0"/>
    <n v="1"/>
    <n v="0"/>
    <n v="1"/>
    <n v="1"/>
    <n v="1"/>
    <n v="0"/>
    <n v="0"/>
    <n v="0"/>
    <n v="1"/>
    <n v="1"/>
    <n v="0"/>
    <n v="0"/>
    <n v="4"/>
    <n v="2"/>
    <n v="6"/>
    <n v="2407"/>
    <s v="ES_R3"/>
    <n v="137"/>
    <n v="4"/>
  </r>
  <r>
    <x v="0"/>
    <n v="1"/>
    <n v="0"/>
    <n v="0"/>
    <n v="2"/>
    <n v="0"/>
    <n v="0"/>
    <n v="0"/>
    <n v="0"/>
    <n v="1"/>
    <n v="1"/>
    <n v="0"/>
    <n v="0"/>
    <n v="2"/>
    <n v="3"/>
    <n v="5"/>
    <n v="2408"/>
    <s v="ES_R3"/>
    <n v="137"/>
    <n v="3"/>
  </r>
  <r>
    <x v="0"/>
    <n v="0"/>
    <n v="1"/>
    <n v="1"/>
    <n v="0"/>
    <n v="1"/>
    <n v="0"/>
    <n v="0"/>
    <n v="0"/>
    <n v="1"/>
    <n v="1"/>
    <n v="0"/>
    <n v="0"/>
    <n v="3"/>
    <n v="2"/>
    <n v="5"/>
    <n v="2409"/>
    <s v="ES_R3"/>
    <n v="137"/>
    <n v="3"/>
  </r>
  <r>
    <x v="0"/>
    <n v="0"/>
    <n v="1"/>
    <n v="1"/>
    <n v="1"/>
    <n v="1"/>
    <n v="0"/>
    <n v="0"/>
    <n v="0"/>
    <n v="1"/>
    <n v="1"/>
    <n v="0"/>
    <n v="0"/>
    <n v="3"/>
    <n v="3"/>
    <n v="6"/>
    <n v="2410"/>
    <s v="ES_R3"/>
    <n v="137"/>
    <n v="4"/>
  </r>
  <r>
    <x v="0"/>
    <n v="0"/>
    <n v="0"/>
    <n v="1"/>
    <n v="1"/>
    <n v="1"/>
    <n v="1"/>
    <n v="0"/>
    <n v="0"/>
    <n v="1"/>
    <n v="1"/>
    <n v="0"/>
    <n v="0"/>
    <n v="3"/>
    <n v="3"/>
    <n v="6"/>
    <n v="2411"/>
    <s v="ES_R3"/>
    <n v="137"/>
    <n v="4"/>
  </r>
  <r>
    <x v="0"/>
    <n v="0"/>
    <n v="1"/>
    <n v="0"/>
    <n v="1"/>
    <n v="1"/>
    <n v="0"/>
    <n v="0"/>
    <n v="0"/>
    <n v="1"/>
    <n v="1"/>
    <n v="0"/>
    <n v="0"/>
    <n v="2"/>
    <n v="3"/>
    <n v="5"/>
    <n v="2412"/>
    <s v="ES_R3"/>
    <n v="137"/>
    <n v="3"/>
  </r>
  <r>
    <x v="0"/>
    <n v="0"/>
    <n v="1"/>
    <n v="1"/>
    <n v="1"/>
    <n v="1"/>
    <n v="2"/>
    <n v="1"/>
    <n v="0"/>
    <n v="1"/>
    <n v="1"/>
    <n v="0"/>
    <n v="0"/>
    <n v="4"/>
    <n v="5"/>
    <n v="9"/>
    <n v="2413"/>
    <s v="ES_R3"/>
    <n v="137"/>
    <n v="7"/>
  </r>
  <r>
    <x v="0"/>
    <n v="1"/>
    <n v="0"/>
    <n v="1"/>
    <n v="1"/>
    <n v="2"/>
    <n v="1"/>
    <n v="0"/>
    <n v="0"/>
    <n v="1"/>
    <n v="1"/>
    <n v="0"/>
    <n v="0"/>
    <n v="5"/>
    <n v="3"/>
    <n v="8"/>
    <n v="2414"/>
    <s v="ES_R3"/>
    <n v="137"/>
    <n v="6"/>
  </r>
  <r>
    <x v="0"/>
    <n v="0"/>
    <n v="1"/>
    <n v="2"/>
    <n v="0"/>
    <n v="0"/>
    <n v="2"/>
    <n v="0"/>
    <n v="0"/>
    <n v="1"/>
    <n v="1"/>
    <n v="0"/>
    <n v="0"/>
    <n v="3"/>
    <n v="4"/>
    <n v="7"/>
    <n v="2415"/>
    <s v="ES_R3"/>
    <n v="137"/>
    <n v="5"/>
  </r>
  <r>
    <x v="0"/>
    <n v="0"/>
    <n v="1"/>
    <n v="1"/>
    <n v="0"/>
    <n v="1"/>
    <n v="1"/>
    <n v="0"/>
    <n v="0"/>
    <n v="1"/>
    <n v="1"/>
    <n v="0"/>
    <n v="0"/>
    <n v="3"/>
    <n v="3"/>
    <n v="6"/>
    <n v="2416"/>
    <s v="ES_R3"/>
    <n v="137"/>
    <n v="4"/>
  </r>
  <r>
    <x v="0"/>
    <n v="0"/>
    <n v="0"/>
    <n v="1"/>
    <n v="1"/>
    <n v="1"/>
    <n v="1"/>
    <n v="1"/>
    <n v="0"/>
    <n v="1"/>
    <n v="1"/>
    <n v="0"/>
    <n v="0"/>
    <n v="4"/>
    <n v="3"/>
    <n v="7"/>
    <n v="2417"/>
    <s v="ES_R3"/>
    <n v="137"/>
    <n v="5"/>
  </r>
  <r>
    <x v="0"/>
    <n v="1"/>
    <n v="0"/>
    <n v="1"/>
    <n v="1"/>
    <n v="2"/>
    <n v="1"/>
    <n v="0"/>
    <n v="1"/>
    <n v="0"/>
    <n v="1"/>
    <n v="1"/>
    <n v="0"/>
    <n v="5"/>
    <n v="4"/>
    <n v="9"/>
    <n v="2418"/>
    <s v="ES_R3"/>
    <n v="137"/>
    <n v="7"/>
  </r>
  <r>
    <x v="1"/>
    <n v="0"/>
    <n v="1"/>
    <n v="2"/>
    <n v="0"/>
    <n v="2"/>
    <n v="1"/>
    <n v="0"/>
    <n v="0"/>
    <n v="0"/>
    <n v="1"/>
    <n v="1"/>
    <n v="0"/>
    <n v="5"/>
    <n v="3"/>
    <n v="8"/>
    <n v="2419"/>
    <s v="ES_R3"/>
    <n v="138"/>
    <n v="6"/>
  </r>
  <r>
    <x v="1"/>
    <n v="1"/>
    <n v="0"/>
    <n v="1"/>
    <n v="1"/>
    <n v="1"/>
    <n v="2"/>
    <n v="0"/>
    <n v="0"/>
    <n v="1"/>
    <n v="1"/>
    <n v="0"/>
    <n v="0"/>
    <n v="4"/>
    <n v="4"/>
    <n v="8"/>
    <n v="2420"/>
    <s v="ES_R3"/>
    <n v="138"/>
    <n v="6"/>
  </r>
  <r>
    <x v="1"/>
    <n v="0"/>
    <n v="0"/>
    <n v="1"/>
    <n v="1"/>
    <n v="2"/>
    <n v="1"/>
    <n v="2"/>
    <n v="1"/>
    <n v="1"/>
    <n v="1"/>
    <n v="0"/>
    <n v="0"/>
    <n v="6"/>
    <n v="4"/>
    <n v="10"/>
    <n v="2421"/>
    <s v="ES_R3"/>
    <n v="138"/>
    <n v="8"/>
  </r>
  <r>
    <x v="1"/>
    <n v="1"/>
    <n v="0"/>
    <n v="1"/>
    <n v="1"/>
    <n v="2"/>
    <n v="1"/>
    <n v="2"/>
    <n v="1"/>
    <n v="1"/>
    <n v="1"/>
    <n v="0"/>
    <n v="0"/>
    <n v="7"/>
    <n v="4"/>
    <n v="11"/>
    <n v="2422"/>
    <s v="ES_R3"/>
    <n v="138"/>
    <n v="9"/>
  </r>
  <r>
    <x v="1"/>
    <n v="1"/>
    <n v="0"/>
    <n v="1"/>
    <n v="1"/>
    <n v="0"/>
    <n v="3"/>
    <n v="0"/>
    <n v="2"/>
    <n v="1"/>
    <n v="1"/>
    <n v="0"/>
    <n v="0"/>
    <n v="3"/>
    <n v="7"/>
    <n v="10"/>
    <n v="2423"/>
    <s v="ES_R3"/>
    <n v="138"/>
    <n v="8"/>
  </r>
  <r>
    <x v="1"/>
    <n v="1"/>
    <n v="0"/>
    <n v="1"/>
    <n v="1"/>
    <n v="1"/>
    <n v="0"/>
    <n v="0"/>
    <n v="0"/>
    <n v="1"/>
    <n v="1"/>
    <n v="0"/>
    <n v="0"/>
    <n v="4"/>
    <n v="2"/>
    <n v="6"/>
    <n v="2424"/>
    <s v="ES_R3"/>
    <n v="138"/>
    <n v="4"/>
  </r>
  <r>
    <x v="1"/>
    <n v="1"/>
    <n v="0"/>
    <n v="1"/>
    <n v="1"/>
    <n v="1"/>
    <n v="1"/>
    <n v="0"/>
    <n v="0"/>
    <n v="1"/>
    <n v="1"/>
    <n v="0"/>
    <n v="0"/>
    <n v="4"/>
    <n v="3"/>
    <n v="7"/>
    <n v="2425"/>
    <s v="ES_R3"/>
    <n v="138"/>
    <n v="5"/>
  </r>
  <r>
    <x v="1"/>
    <n v="1"/>
    <n v="0"/>
    <n v="0"/>
    <n v="2"/>
    <n v="2"/>
    <n v="1"/>
    <n v="0"/>
    <n v="1"/>
    <n v="1"/>
    <n v="1"/>
    <n v="0"/>
    <n v="0"/>
    <n v="4"/>
    <n v="5"/>
    <n v="9"/>
    <n v="2426"/>
    <s v="ES_R3"/>
    <n v="138"/>
    <n v="7"/>
  </r>
  <r>
    <x v="1"/>
    <n v="0"/>
    <n v="0"/>
    <n v="2"/>
    <n v="0"/>
    <n v="1"/>
    <n v="2"/>
    <n v="0"/>
    <n v="1"/>
    <n v="1"/>
    <n v="1"/>
    <n v="0"/>
    <n v="0"/>
    <n v="4"/>
    <n v="4"/>
    <n v="8"/>
    <n v="2427"/>
    <s v="ES_R3"/>
    <n v="138"/>
    <n v="6"/>
  </r>
  <r>
    <x v="1"/>
    <n v="0"/>
    <n v="0"/>
    <n v="1"/>
    <n v="1"/>
    <n v="1"/>
    <n v="1"/>
    <n v="0"/>
    <n v="0"/>
    <n v="1"/>
    <n v="1"/>
    <n v="0"/>
    <n v="0"/>
    <n v="3"/>
    <n v="3"/>
    <n v="6"/>
    <n v="2428"/>
    <s v="ES_R3"/>
    <n v="138"/>
    <n v="4"/>
  </r>
  <r>
    <x v="1"/>
    <n v="1"/>
    <n v="0"/>
    <n v="0"/>
    <n v="2"/>
    <n v="0"/>
    <n v="0"/>
    <n v="0"/>
    <n v="0"/>
    <n v="1"/>
    <n v="1"/>
    <n v="0"/>
    <n v="0"/>
    <n v="2"/>
    <n v="3"/>
    <n v="5"/>
    <n v="2429"/>
    <s v="ES_R3"/>
    <n v="138"/>
    <n v="3"/>
  </r>
  <r>
    <x v="1"/>
    <n v="1"/>
    <n v="0"/>
    <n v="1"/>
    <n v="1"/>
    <n v="2"/>
    <n v="1"/>
    <n v="0"/>
    <n v="0"/>
    <n v="1"/>
    <n v="1"/>
    <n v="0"/>
    <n v="0"/>
    <n v="5"/>
    <n v="3"/>
    <n v="8"/>
    <n v="2430"/>
    <s v="ES_R3"/>
    <n v="138"/>
    <n v="6"/>
  </r>
  <r>
    <x v="1"/>
    <n v="0"/>
    <n v="0"/>
    <n v="1"/>
    <n v="1"/>
    <n v="0"/>
    <n v="0"/>
    <n v="0"/>
    <n v="0"/>
    <n v="1"/>
    <n v="1"/>
    <n v="0"/>
    <n v="0"/>
    <n v="2"/>
    <n v="2"/>
    <n v="4"/>
    <n v="2431"/>
    <s v="ES_R3"/>
    <n v="138"/>
    <n v="2"/>
  </r>
  <r>
    <x v="1"/>
    <n v="0"/>
    <n v="0"/>
    <n v="2"/>
    <n v="0"/>
    <n v="2"/>
    <n v="1"/>
    <n v="2"/>
    <n v="1"/>
    <n v="0"/>
    <n v="1"/>
    <n v="1"/>
    <n v="0"/>
    <n v="7"/>
    <n v="3"/>
    <n v="10"/>
    <n v="2432"/>
    <s v="ES_R3"/>
    <n v="138"/>
    <n v="8"/>
  </r>
  <r>
    <x v="1"/>
    <n v="1"/>
    <n v="0"/>
    <n v="0"/>
    <n v="2"/>
    <n v="2"/>
    <n v="1"/>
    <n v="0"/>
    <n v="0"/>
    <n v="1"/>
    <n v="1"/>
    <n v="0"/>
    <n v="0"/>
    <n v="4"/>
    <n v="4"/>
    <n v="8"/>
    <n v="2433"/>
    <s v="ES_R3"/>
    <n v="138"/>
    <n v="6"/>
  </r>
  <r>
    <x v="1"/>
    <n v="0"/>
    <n v="0"/>
    <n v="1"/>
    <n v="0"/>
    <n v="2"/>
    <n v="0"/>
    <n v="1"/>
    <n v="0"/>
    <n v="1"/>
    <n v="1"/>
    <n v="0"/>
    <n v="0"/>
    <n v="5"/>
    <n v="1"/>
    <n v="6"/>
    <n v="2434"/>
    <s v="ES_R3"/>
    <n v="138"/>
    <n v="4"/>
  </r>
  <r>
    <x v="1"/>
    <n v="0"/>
    <n v="0"/>
    <n v="1"/>
    <n v="1"/>
    <n v="2"/>
    <n v="1"/>
    <n v="0"/>
    <n v="0"/>
    <n v="1"/>
    <n v="1"/>
    <n v="0"/>
    <n v="0"/>
    <n v="4"/>
    <n v="3"/>
    <n v="7"/>
    <n v="2435"/>
    <s v="ES_R3"/>
    <n v="138"/>
    <n v="5"/>
  </r>
  <r>
    <x v="1"/>
    <n v="0"/>
    <n v="0"/>
    <n v="1"/>
    <n v="1"/>
    <n v="1"/>
    <n v="1"/>
    <n v="0"/>
    <n v="0"/>
    <n v="1"/>
    <n v="1"/>
    <n v="0"/>
    <n v="0"/>
    <n v="3"/>
    <n v="3"/>
    <n v="6"/>
    <n v="2436"/>
    <s v="ES_R3"/>
    <n v="138"/>
    <n v="4"/>
  </r>
  <r>
    <x v="1"/>
    <n v="0"/>
    <n v="0"/>
    <n v="0"/>
    <n v="2"/>
    <n v="0"/>
    <n v="1"/>
    <n v="0"/>
    <n v="0"/>
    <n v="1"/>
    <n v="1"/>
    <n v="0"/>
    <n v="0"/>
    <n v="1"/>
    <n v="4"/>
    <n v="5"/>
    <n v="2437"/>
    <s v="ES_R3"/>
    <n v="138"/>
    <n v="3"/>
  </r>
  <r>
    <x v="1"/>
    <n v="1"/>
    <n v="0"/>
    <n v="0"/>
    <n v="0"/>
    <n v="0"/>
    <n v="0"/>
    <n v="0"/>
    <n v="0"/>
    <n v="1"/>
    <n v="1"/>
    <n v="0"/>
    <n v="0"/>
    <n v="2"/>
    <n v="1"/>
    <n v="3"/>
    <n v="2438"/>
    <s v="ES_R3"/>
    <n v="138"/>
    <n v="1"/>
  </r>
  <r>
    <x v="0"/>
    <n v="1"/>
    <n v="0"/>
    <n v="1"/>
    <n v="1"/>
    <n v="2"/>
    <n v="1"/>
    <n v="1"/>
    <n v="1"/>
    <n v="1"/>
    <n v="1"/>
    <n v="0"/>
    <n v="0"/>
    <n v="6"/>
    <n v="4"/>
    <n v="10"/>
    <n v="2439"/>
    <s v="ES_R3"/>
    <n v="139"/>
    <n v="8"/>
  </r>
  <r>
    <x v="0"/>
    <n v="0"/>
    <n v="1"/>
    <n v="1"/>
    <n v="1"/>
    <n v="1"/>
    <n v="2"/>
    <n v="1"/>
    <n v="1"/>
    <n v="1"/>
    <n v="1"/>
    <n v="0"/>
    <n v="0"/>
    <n v="4"/>
    <n v="6"/>
    <n v="10"/>
    <n v="2440"/>
    <s v="ES_R3"/>
    <n v="139"/>
    <n v="8"/>
  </r>
  <r>
    <x v="0"/>
    <n v="0"/>
    <n v="0"/>
    <n v="1"/>
    <n v="1"/>
    <n v="1"/>
    <n v="2"/>
    <n v="1"/>
    <n v="1"/>
    <n v="1"/>
    <n v="1"/>
    <n v="0"/>
    <n v="0"/>
    <n v="4"/>
    <n v="5"/>
    <n v="9"/>
    <n v="2441"/>
    <s v="ES_R3"/>
    <n v="139"/>
    <n v="7"/>
  </r>
  <r>
    <x v="0"/>
    <n v="0"/>
    <n v="1"/>
    <n v="1"/>
    <n v="0"/>
    <n v="1"/>
    <n v="2"/>
    <n v="0"/>
    <n v="0"/>
    <n v="1"/>
    <n v="1"/>
    <n v="0"/>
    <n v="0"/>
    <n v="3"/>
    <n v="4"/>
    <n v="7"/>
    <n v="2442"/>
    <s v="ES_R3"/>
    <n v="139"/>
    <n v="5"/>
  </r>
  <r>
    <x v="0"/>
    <n v="1"/>
    <n v="0"/>
    <n v="0"/>
    <n v="1"/>
    <n v="2"/>
    <n v="1"/>
    <n v="1"/>
    <n v="0"/>
    <n v="1"/>
    <n v="1"/>
    <n v="0"/>
    <n v="0"/>
    <n v="5"/>
    <n v="3"/>
    <n v="8"/>
    <n v="2443"/>
    <s v="ES_R3"/>
    <n v="139"/>
    <n v="6"/>
  </r>
  <r>
    <x v="0"/>
    <n v="0"/>
    <n v="0"/>
    <n v="1"/>
    <n v="1"/>
    <n v="1"/>
    <n v="2"/>
    <n v="1"/>
    <n v="0"/>
    <n v="1"/>
    <n v="1"/>
    <n v="0"/>
    <n v="0"/>
    <n v="4"/>
    <n v="4"/>
    <n v="8"/>
    <n v="2444"/>
    <s v="ES_R3"/>
    <n v="139"/>
    <n v="6"/>
  </r>
  <r>
    <x v="0"/>
    <n v="1"/>
    <n v="0"/>
    <n v="1"/>
    <n v="1"/>
    <n v="2"/>
    <n v="1"/>
    <n v="1"/>
    <n v="0"/>
    <n v="1"/>
    <n v="1"/>
    <n v="0"/>
    <n v="0"/>
    <n v="6"/>
    <n v="3"/>
    <n v="9"/>
    <n v="2445"/>
    <s v="ES_R3"/>
    <n v="139"/>
    <n v="7"/>
  </r>
  <r>
    <x v="0"/>
    <n v="0"/>
    <n v="1"/>
    <n v="1"/>
    <n v="1"/>
    <n v="2"/>
    <n v="1"/>
    <n v="0"/>
    <n v="0"/>
    <n v="1"/>
    <n v="1"/>
    <n v="0"/>
    <n v="0"/>
    <n v="4"/>
    <n v="4"/>
    <n v="8"/>
    <n v="2446"/>
    <s v="ES_R3"/>
    <n v="139"/>
    <n v="6"/>
  </r>
  <r>
    <x v="0"/>
    <n v="0"/>
    <n v="0"/>
    <n v="1"/>
    <n v="0"/>
    <n v="1"/>
    <n v="2"/>
    <n v="1"/>
    <n v="1"/>
    <n v="0"/>
    <n v="1"/>
    <n v="1"/>
    <n v="0"/>
    <n v="4"/>
    <n v="4"/>
    <n v="8"/>
    <n v="2447"/>
    <s v="ES_R3"/>
    <n v="139"/>
    <n v="6"/>
  </r>
  <r>
    <x v="0"/>
    <n v="0"/>
    <n v="1"/>
    <n v="1"/>
    <n v="0"/>
    <n v="1"/>
    <n v="2"/>
    <n v="1"/>
    <n v="0"/>
    <n v="1"/>
    <n v="1"/>
    <n v="0"/>
    <n v="0"/>
    <n v="4"/>
    <n v="4"/>
    <n v="8"/>
    <n v="2448"/>
    <s v="ES_R3"/>
    <n v="139"/>
    <n v="6"/>
  </r>
  <r>
    <x v="0"/>
    <n v="1"/>
    <n v="0"/>
    <n v="0"/>
    <n v="1"/>
    <n v="1"/>
    <n v="2"/>
    <n v="1"/>
    <n v="1"/>
    <n v="1"/>
    <n v="1"/>
    <n v="0"/>
    <n v="0"/>
    <n v="4"/>
    <n v="5"/>
    <n v="9"/>
    <n v="2449"/>
    <s v="ES_R3"/>
    <n v="139"/>
    <n v="7"/>
  </r>
  <r>
    <x v="0"/>
    <n v="0"/>
    <n v="0"/>
    <n v="2"/>
    <n v="0"/>
    <n v="1"/>
    <n v="2"/>
    <n v="1"/>
    <n v="1"/>
    <n v="1"/>
    <n v="1"/>
    <n v="0"/>
    <n v="0"/>
    <n v="5"/>
    <n v="4"/>
    <n v="9"/>
    <n v="2450"/>
    <s v="ES_R3"/>
    <n v="139"/>
    <n v="7"/>
  </r>
  <r>
    <x v="1"/>
    <n v="0"/>
    <n v="1"/>
    <n v="1"/>
    <n v="1"/>
    <n v="1"/>
    <n v="1"/>
    <n v="0"/>
    <n v="0"/>
    <n v="1"/>
    <n v="1"/>
    <n v="0"/>
    <n v="0"/>
    <n v="3"/>
    <n v="4"/>
    <n v="7"/>
    <n v="2451"/>
    <s v="ES_R3"/>
    <n v="139"/>
    <n v="5"/>
  </r>
  <r>
    <x v="1"/>
    <n v="0"/>
    <n v="1"/>
    <n v="1"/>
    <n v="0"/>
    <n v="2"/>
    <n v="1"/>
    <n v="0"/>
    <n v="1"/>
    <n v="1"/>
    <n v="1"/>
    <n v="0"/>
    <n v="0"/>
    <n v="4"/>
    <n v="4"/>
    <n v="8"/>
    <n v="2452"/>
    <s v="ES_R3"/>
    <n v="139"/>
    <n v="6"/>
  </r>
  <r>
    <x v="1"/>
    <n v="1"/>
    <n v="0"/>
    <n v="1"/>
    <n v="1"/>
    <n v="1"/>
    <n v="2"/>
    <n v="0"/>
    <n v="0"/>
    <n v="1"/>
    <n v="1"/>
    <n v="0"/>
    <n v="0"/>
    <n v="4"/>
    <n v="4"/>
    <n v="8"/>
    <n v="2453"/>
    <s v="ES_R3"/>
    <n v="139"/>
    <n v="6"/>
  </r>
  <r>
    <x v="1"/>
    <n v="0"/>
    <n v="0"/>
    <n v="1"/>
    <n v="0"/>
    <n v="1"/>
    <n v="2"/>
    <n v="0"/>
    <n v="1"/>
    <n v="0"/>
    <n v="1"/>
    <n v="0"/>
    <n v="0"/>
    <n v="2"/>
    <n v="4"/>
    <n v="6"/>
    <n v="2454"/>
    <s v="ES_R3"/>
    <n v="139"/>
    <n v="5"/>
  </r>
  <r>
    <x v="1"/>
    <n v="0"/>
    <n v="0"/>
    <n v="0"/>
    <n v="1"/>
    <n v="2"/>
    <n v="1"/>
    <n v="1"/>
    <n v="0"/>
    <n v="0"/>
    <n v="1"/>
    <n v="0"/>
    <n v="0"/>
    <n v="3"/>
    <n v="3"/>
    <n v="6"/>
    <n v="2455"/>
    <s v="ES_R3"/>
    <n v="139"/>
    <n v="5"/>
  </r>
  <r>
    <x v="1"/>
    <n v="0"/>
    <n v="1"/>
    <n v="1"/>
    <n v="1"/>
    <n v="1"/>
    <n v="1"/>
    <n v="0"/>
    <n v="0"/>
    <n v="1"/>
    <n v="1"/>
    <n v="0"/>
    <n v="0"/>
    <n v="3"/>
    <n v="4"/>
    <n v="7"/>
    <n v="2456"/>
    <s v="ES_R3"/>
    <n v="139"/>
    <n v="5"/>
  </r>
  <r>
    <x v="1"/>
    <n v="1"/>
    <n v="0"/>
    <n v="1"/>
    <n v="0"/>
    <n v="1"/>
    <n v="2"/>
    <n v="1"/>
    <n v="0"/>
    <n v="1"/>
    <n v="1"/>
    <n v="0"/>
    <n v="0"/>
    <n v="5"/>
    <n v="3"/>
    <n v="8"/>
    <n v="2457"/>
    <s v="ES_R3"/>
    <n v="139"/>
    <n v="6"/>
  </r>
  <r>
    <x v="1"/>
    <n v="0"/>
    <n v="1"/>
    <n v="0"/>
    <n v="1"/>
    <n v="2"/>
    <n v="1"/>
    <n v="1"/>
    <n v="1"/>
    <n v="1"/>
    <n v="1"/>
    <n v="0"/>
    <n v="0"/>
    <n v="4"/>
    <n v="5"/>
    <n v="9"/>
    <n v="2458"/>
    <s v="ES_R3"/>
    <n v="139"/>
    <n v="7"/>
  </r>
  <r>
    <x v="0"/>
    <n v="0"/>
    <n v="0"/>
    <n v="1"/>
    <n v="1"/>
    <n v="2"/>
    <n v="1"/>
    <n v="0"/>
    <n v="0"/>
    <n v="1"/>
    <n v="1"/>
    <n v="0"/>
    <n v="0"/>
    <n v="4"/>
    <n v="3"/>
    <n v="7"/>
    <n v="2459"/>
    <s v="ES_R3"/>
    <n v="140"/>
    <n v="5"/>
  </r>
  <r>
    <x v="0"/>
    <n v="1"/>
    <n v="0"/>
    <n v="1"/>
    <n v="1"/>
    <n v="0"/>
    <n v="2"/>
    <n v="0"/>
    <n v="0"/>
    <n v="1"/>
    <n v="1"/>
    <n v="0"/>
    <n v="0"/>
    <n v="3"/>
    <n v="4"/>
    <n v="7"/>
    <n v="2460"/>
    <s v="ES_R3"/>
    <n v="140"/>
    <n v="5"/>
  </r>
  <r>
    <x v="0"/>
    <n v="0"/>
    <n v="0"/>
    <n v="0"/>
    <n v="1"/>
    <n v="2"/>
    <n v="1"/>
    <n v="0"/>
    <n v="1"/>
    <n v="1"/>
    <n v="1"/>
    <n v="0"/>
    <n v="0"/>
    <n v="3"/>
    <n v="4"/>
    <n v="7"/>
    <n v="2461"/>
    <s v="ES_R3"/>
    <n v="140"/>
    <n v="5"/>
  </r>
  <r>
    <x v="0"/>
    <n v="0"/>
    <n v="1"/>
    <n v="1"/>
    <n v="0"/>
    <n v="1"/>
    <n v="1"/>
    <n v="0"/>
    <n v="0"/>
    <n v="1"/>
    <n v="1"/>
    <n v="0"/>
    <n v="0"/>
    <n v="3"/>
    <n v="3"/>
    <n v="6"/>
    <n v="2462"/>
    <s v="ES_R3"/>
    <n v="140"/>
    <n v="4"/>
  </r>
  <r>
    <x v="0"/>
    <n v="0"/>
    <n v="0"/>
    <n v="0"/>
    <n v="2"/>
    <n v="1"/>
    <n v="1"/>
    <n v="1"/>
    <n v="0"/>
    <n v="1"/>
    <n v="1"/>
    <n v="0"/>
    <n v="0"/>
    <n v="3"/>
    <n v="4"/>
    <n v="7"/>
    <n v="2463"/>
    <s v="ES_R3"/>
    <n v="140"/>
    <n v="5"/>
  </r>
  <r>
    <x v="0"/>
    <n v="1"/>
    <n v="0"/>
    <n v="0"/>
    <n v="2"/>
    <n v="1"/>
    <n v="1"/>
    <n v="0"/>
    <n v="0"/>
    <n v="1"/>
    <n v="1"/>
    <n v="0"/>
    <n v="0"/>
    <n v="3"/>
    <n v="4"/>
    <n v="7"/>
    <n v="2464"/>
    <s v="ES_R3"/>
    <n v="140"/>
    <n v="5"/>
  </r>
  <r>
    <x v="0"/>
    <n v="0"/>
    <n v="0"/>
    <n v="1"/>
    <n v="1"/>
    <n v="1"/>
    <n v="1"/>
    <n v="0"/>
    <n v="0"/>
    <n v="1"/>
    <n v="1"/>
    <n v="0"/>
    <n v="0"/>
    <n v="3"/>
    <n v="3"/>
    <n v="6"/>
    <n v="2465"/>
    <s v="ES_R3"/>
    <n v="140"/>
    <n v="4"/>
  </r>
  <r>
    <x v="0"/>
    <n v="1"/>
    <n v="0"/>
    <n v="0"/>
    <n v="1"/>
    <n v="2"/>
    <n v="1"/>
    <n v="0"/>
    <n v="0"/>
    <n v="1"/>
    <n v="1"/>
    <n v="0"/>
    <n v="0"/>
    <n v="4"/>
    <n v="3"/>
    <n v="7"/>
    <n v="2466"/>
    <s v="ES_R3"/>
    <n v="140"/>
    <n v="5"/>
  </r>
  <r>
    <x v="0"/>
    <n v="0"/>
    <n v="0"/>
    <n v="1"/>
    <n v="0"/>
    <n v="2"/>
    <n v="1"/>
    <n v="1"/>
    <n v="1"/>
    <n v="0"/>
    <n v="1"/>
    <n v="1"/>
    <n v="0"/>
    <n v="5"/>
    <n v="3"/>
    <n v="8"/>
    <n v="2467"/>
    <s v="ES_R3"/>
    <n v="140"/>
    <n v="6"/>
  </r>
  <r>
    <x v="0"/>
    <n v="0"/>
    <n v="0"/>
    <n v="1"/>
    <n v="1"/>
    <n v="0"/>
    <n v="1"/>
    <n v="0"/>
    <n v="0"/>
    <n v="1"/>
    <n v="1"/>
    <n v="0"/>
    <n v="0"/>
    <n v="2"/>
    <n v="3"/>
    <n v="5"/>
    <n v="2468"/>
    <s v="ES_R3"/>
    <n v="140"/>
    <n v="3"/>
  </r>
  <r>
    <x v="0"/>
    <n v="0"/>
    <n v="0"/>
    <n v="0"/>
    <n v="0"/>
    <n v="2"/>
    <n v="1"/>
    <n v="1"/>
    <n v="2"/>
    <n v="1"/>
    <n v="1"/>
    <n v="0"/>
    <n v="0"/>
    <n v="4"/>
    <n v="4"/>
    <n v="8"/>
    <n v="2469"/>
    <s v="ES_R3"/>
    <n v="140"/>
    <n v="6"/>
  </r>
  <r>
    <x v="0"/>
    <n v="0"/>
    <n v="0"/>
    <n v="1"/>
    <n v="1"/>
    <n v="1"/>
    <n v="1"/>
    <n v="0"/>
    <n v="0"/>
    <n v="1"/>
    <n v="1"/>
    <n v="0"/>
    <n v="0"/>
    <n v="3"/>
    <n v="3"/>
    <n v="6"/>
    <n v="2470"/>
    <s v="ES_R3"/>
    <n v="140"/>
    <n v="4"/>
  </r>
  <r>
    <x v="0"/>
    <n v="0"/>
    <n v="0"/>
    <n v="1"/>
    <n v="1"/>
    <n v="1"/>
    <n v="2"/>
    <n v="0"/>
    <n v="0"/>
    <n v="0"/>
    <n v="1"/>
    <n v="0"/>
    <n v="0"/>
    <n v="2"/>
    <n v="4"/>
    <n v="6"/>
    <n v="2471"/>
    <s v="ES_R3"/>
    <n v="140"/>
    <n v="5"/>
  </r>
  <r>
    <x v="0"/>
    <n v="0"/>
    <n v="1"/>
    <n v="1"/>
    <n v="0"/>
    <n v="1"/>
    <n v="2"/>
    <n v="0"/>
    <n v="1"/>
    <n v="1"/>
    <n v="1"/>
    <n v="0"/>
    <n v="0"/>
    <n v="3"/>
    <n v="5"/>
    <n v="8"/>
    <n v="2472"/>
    <s v="ES_R3"/>
    <n v="140"/>
    <n v="6"/>
  </r>
  <r>
    <x v="0"/>
    <n v="0"/>
    <n v="0"/>
    <n v="1"/>
    <n v="1"/>
    <n v="1"/>
    <n v="1"/>
    <n v="0"/>
    <n v="0"/>
    <n v="1"/>
    <n v="1"/>
    <n v="0"/>
    <n v="0"/>
    <n v="3"/>
    <n v="3"/>
    <n v="6"/>
    <n v="2473"/>
    <s v="ES_R3"/>
    <n v="140"/>
    <n v="4"/>
  </r>
  <r>
    <x v="0"/>
    <n v="1"/>
    <n v="0"/>
    <n v="0"/>
    <n v="1"/>
    <n v="2"/>
    <n v="1"/>
    <n v="1"/>
    <n v="0"/>
    <n v="1"/>
    <n v="1"/>
    <n v="0"/>
    <n v="0"/>
    <n v="5"/>
    <n v="3"/>
    <n v="8"/>
    <n v="2474"/>
    <s v="ES_R3"/>
    <n v="140"/>
    <n v="6"/>
  </r>
  <r>
    <x v="0"/>
    <n v="0"/>
    <n v="0"/>
    <n v="0"/>
    <n v="1"/>
    <n v="2"/>
    <n v="1"/>
    <n v="0"/>
    <n v="1"/>
    <n v="1"/>
    <n v="1"/>
    <n v="0"/>
    <n v="0"/>
    <n v="3"/>
    <n v="4"/>
    <n v="7"/>
    <n v="2475"/>
    <s v="ES_R3"/>
    <n v="140"/>
    <n v="5"/>
  </r>
  <r>
    <x v="0"/>
    <n v="0"/>
    <n v="0"/>
    <n v="0"/>
    <n v="1"/>
    <n v="1"/>
    <n v="2"/>
    <n v="0"/>
    <n v="0"/>
    <n v="1"/>
    <n v="1"/>
    <n v="0"/>
    <n v="0"/>
    <n v="2"/>
    <n v="4"/>
    <n v="6"/>
    <n v="2476"/>
    <s v="ES_R3"/>
    <n v="140"/>
    <n v="4"/>
  </r>
  <r>
    <x v="0"/>
    <n v="1"/>
    <n v="0"/>
    <n v="1"/>
    <n v="0"/>
    <n v="1"/>
    <n v="1"/>
    <n v="0"/>
    <n v="0"/>
    <n v="1"/>
    <n v="1"/>
    <n v="0"/>
    <n v="0"/>
    <n v="4"/>
    <n v="2"/>
    <n v="6"/>
    <n v="2477"/>
    <s v="ES_R3"/>
    <n v="140"/>
    <n v="4"/>
  </r>
  <r>
    <x v="0"/>
    <n v="0"/>
    <n v="0"/>
    <n v="0"/>
    <n v="1"/>
    <n v="2"/>
    <n v="1"/>
    <n v="0"/>
    <n v="1"/>
    <n v="1"/>
    <n v="1"/>
    <n v="0"/>
    <n v="0"/>
    <n v="3"/>
    <n v="4"/>
    <n v="7"/>
    <n v="2478"/>
    <s v="ES_R3"/>
    <n v="140"/>
    <n v="5"/>
  </r>
  <r>
    <x v="0"/>
    <n v="0"/>
    <n v="1"/>
    <n v="2"/>
    <n v="0"/>
    <n v="1"/>
    <n v="1"/>
    <n v="1"/>
    <n v="0"/>
    <n v="1"/>
    <n v="1"/>
    <n v="0"/>
    <n v="0"/>
    <n v="5"/>
    <n v="3"/>
    <n v="8"/>
    <n v="2479"/>
    <s v="ES_R3"/>
    <n v="141"/>
    <n v="6"/>
  </r>
  <r>
    <x v="0"/>
    <n v="1"/>
    <n v="0"/>
    <n v="1"/>
    <n v="1"/>
    <n v="1"/>
    <n v="1"/>
    <n v="0"/>
    <n v="0"/>
    <n v="1"/>
    <n v="1"/>
    <n v="0"/>
    <n v="0"/>
    <n v="4"/>
    <n v="3"/>
    <n v="7"/>
    <n v="2480"/>
    <s v="ES_R3"/>
    <n v="141"/>
    <n v="5"/>
  </r>
  <r>
    <x v="0"/>
    <n v="0"/>
    <n v="1"/>
    <n v="1"/>
    <n v="0"/>
    <n v="2"/>
    <n v="1"/>
    <n v="0"/>
    <n v="0"/>
    <n v="1"/>
    <n v="1"/>
    <n v="0"/>
    <n v="0"/>
    <n v="4"/>
    <n v="3"/>
    <n v="7"/>
    <n v="2481"/>
    <s v="ES_R3"/>
    <n v="141"/>
    <n v="5"/>
  </r>
  <r>
    <x v="0"/>
    <n v="1"/>
    <n v="0"/>
    <n v="0"/>
    <n v="2"/>
    <n v="1"/>
    <n v="1"/>
    <n v="0"/>
    <n v="0"/>
    <n v="1"/>
    <n v="1"/>
    <n v="0"/>
    <n v="0"/>
    <n v="3"/>
    <n v="4"/>
    <n v="7"/>
    <n v="2482"/>
    <s v="ES_R3"/>
    <n v="141"/>
    <n v="5"/>
  </r>
  <r>
    <x v="0"/>
    <n v="1"/>
    <n v="0"/>
    <n v="1"/>
    <n v="1"/>
    <n v="1"/>
    <n v="2"/>
    <n v="1"/>
    <n v="0"/>
    <n v="1"/>
    <n v="1"/>
    <n v="0"/>
    <n v="0"/>
    <n v="5"/>
    <n v="4"/>
    <n v="9"/>
    <n v="2483"/>
    <s v="ES_R3"/>
    <n v="141"/>
    <n v="7"/>
  </r>
  <r>
    <x v="0"/>
    <n v="0"/>
    <n v="1"/>
    <n v="1"/>
    <n v="1"/>
    <n v="1"/>
    <n v="1"/>
    <n v="0"/>
    <n v="0"/>
    <n v="1"/>
    <n v="1"/>
    <n v="0"/>
    <n v="0"/>
    <n v="3"/>
    <n v="4"/>
    <n v="7"/>
    <n v="2484"/>
    <s v="ES_R3"/>
    <n v="141"/>
    <n v="5"/>
  </r>
  <r>
    <x v="0"/>
    <n v="0"/>
    <n v="0"/>
    <n v="1"/>
    <n v="1"/>
    <n v="1"/>
    <n v="2"/>
    <n v="0"/>
    <n v="0"/>
    <n v="1"/>
    <n v="1"/>
    <n v="0"/>
    <n v="0"/>
    <n v="3"/>
    <n v="4"/>
    <n v="7"/>
    <n v="2485"/>
    <s v="ES_R3"/>
    <n v="141"/>
    <n v="5"/>
  </r>
  <r>
    <x v="0"/>
    <n v="0"/>
    <n v="1"/>
    <n v="1"/>
    <n v="1"/>
    <n v="2"/>
    <n v="0"/>
    <n v="0"/>
    <n v="0"/>
    <n v="1"/>
    <n v="1"/>
    <n v="0"/>
    <n v="0"/>
    <n v="4"/>
    <n v="3"/>
    <n v="7"/>
    <n v="2486"/>
    <s v="ES_R3"/>
    <n v="141"/>
    <n v="5"/>
  </r>
  <r>
    <x v="0"/>
    <n v="0"/>
    <n v="0"/>
    <n v="1"/>
    <n v="1"/>
    <n v="1"/>
    <n v="0"/>
    <n v="0"/>
    <n v="0"/>
    <n v="1"/>
    <n v="1"/>
    <n v="0"/>
    <n v="0"/>
    <n v="3"/>
    <n v="2"/>
    <n v="5"/>
    <n v="2487"/>
    <s v="ES_R3"/>
    <n v="141"/>
    <n v="3"/>
  </r>
  <r>
    <x v="0"/>
    <n v="0"/>
    <n v="0"/>
    <n v="1"/>
    <n v="0"/>
    <n v="0"/>
    <n v="1"/>
    <n v="0"/>
    <n v="0"/>
    <n v="1"/>
    <n v="1"/>
    <n v="0"/>
    <n v="0"/>
    <n v="2"/>
    <n v="2"/>
    <n v="4"/>
    <n v="2488"/>
    <s v="ES_R3"/>
    <n v="141"/>
    <n v="2"/>
  </r>
  <r>
    <x v="0"/>
    <n v="0"/>
    <n v="0"/>
    <n v="1"/>
    <n v="1"/>
    <n v="1"/>
    <n v="1"/>
    <n v="0"/>
    <n v="0"/>
    <n v="1"/>
    <n v="1"/>
    <n v="0"/>
    <n v="0"/>
    <n v="3"/>
    <n v="3"/>
    <n v="6"/>
    <n v="2489"/>
    <s v="ES_R3"/>
    <n v="141"/>
    <n v="4"/>
  </r>
  <r>
    <x v="0"/>
    <n v="1"/>
    <n v="0"/>
    <n v="0"/>
    <n v="2"/>
    <n v="1"/>
    <n v="0"/>
    <n v="0"/>
    <n v="0"/>
    <n v="1"/>
    <n v="1"/>
    <n v="0"/>
    <n v="0"/>
    <n v="3"/>
    <n v="3"/>
    <n v="6"/>
    <n v="2490"/>
    <s v="ES_R3"/>
    <n v="141"/>
    <n v="4"/>
  </r>
  <r>
    <x v="0"/>
    <n v="0"/>
    <n v="0"/>
    <n v="1"/>
    <n v="0"/>
    <n v="1"/>
    <n v="2"/>
    <n v="1"/>
    <n v="0"/>
    <n v="1"/>
    <n v="1"/>
    <n v="0"/>
    <n v="0"/>
    <n v="4"/>
    <n v="3"/>
    <n v="7"/>
    <n v="2491"/>
    <s v="ES_R3"/>
    <n v="141"/>
    <n v="5"/>
  </r>
  <r>
    <x v="0"/>
    <n v="1"/>
    <n v="0"/>
    <n v="1"/>
    <n v="0"/>
    <n v="1"/>
    <n v="1"/>
    <n v="0"/>
    <n v="0"/>
    <n v="1"/>
    <n v="1"/>
    <n v="0"/>
    <n v="0"/>
    <n v="4"/>
    <n v="2"/>
    <n v="6"/>
    <n v="2492"/>
    <s v="ES_R3"/>
    <n v="141"/>
    <n v="4"/>
  </r>
  <r>
    <x v="0"/>
    <n v="0"/>
    <n v="1"/>
    <n v="0"/>
    <n v="1"/>
    <n v="1"/>
    <n v="1"/>
    <n v="0"/>
    <n v="0"/>
    <n v="1"/>
    <n v="1"/>
    <n v="0"/>
    <n v="0"/>
    <n v="2"/>
    <n v="4"/>
    <n v="6"/>
    <n v="2493"/>
    <s v="ES_R3"/>
    <n v="141"/>
    <n v="4"/>
  </r>
  <r>
    <x v="0"/>
    <n v="1"/>
    <n v="0"/>
    <n v="1"/>
    <n v="1"/>
    <n v="1"/>
    <n v="1"/>
    <n v="0"/>
    <n v="0"/>
    <n v="1"/>
    <n v="1"/>
    <n v="0"/>
    <n v="0"/>
    <n v="4"/>
    <n v="3"/>
    <n v="7"/>
    <n v="2494"/>
    <s v="ES_R3"/>
    <n v="141"/>
    <n v="5"/>
  </r>
  <r>
    <x v="0"/>
    <n v="0"/>
    <n v="0"/>
    <n v="0"/>
    <n v="1"/>
    <n v="2"/>
    <n v="1"/>
    <n v="1"/>
    <n v="1"/>
    <n v="1"/>
    <n v="1"/>
    <n v="0"/>
    <n v="0"/>
    <n v="4"/>
    <n v="4"/>
    <n v="8"/>
    <n v="2495"/>
    <s v="ES_R3"/>
    <n v="141"/>
    <n v="6"/>
  </r>
  <r>
    <x v="0"/>
    <n v="0"/>
    <n v="0"/>
    <n v="0"/>
    <n v="0"/>
    <n v="2"/>
    <n v="1"/>
    <n v="1"/>
    <n v="1"/>
    <n v="0"/>
    <n v="1"/>
    <n v="1"/>
    <n v="0"/>
    <n v="4"/>
    <n v="3"/>
    <n v="7"/>
    <n v="2496"/>
    <s v="ES_R3"/>
    <n v="141"/>
    <n v="5"/>
  </r>
  <r>
    <x v="0"/>
    <n v="1"/>
    <n v="0"/>
    <n v="0"/>
    <n v="1"/>
    <n v="1"/>
    <n v="1"/>
    <n v="0"/>
    <n v="0"/>
    <n v="1"/>
    <n v="1"/>
    <n v="0"/>
    <n v="0"/>
    <n v="3"/>
    <n v="3"/>
    <n v="6"/>
    <n v="2497"/>
    <s v="ES_R3"/>
    <n v="141"/>
    <n v="4"/>
  </r>
  <r>
    <x v="0"/>
    <n v="0"/>
    <n v="0"/>
    <n v="1"/>
    <n v="1"/>
    <n v="0"/>
    <n v="0"/>
    <n v="0"/>
    <n v="0"/>
    <n v="1"/>
    <n v="1"/>
    <n v="0"/>
    <n v="0"/>
    <n v="2"/>
    <n v="2"/>
    <n v="4"/>
    <n v="2498"/>
    <s v="ES_R3"/>
    <n v="141"/>
    <n v="2"/>
  </r>
  <r>
    <x v="1"/>
    <n v="1"/>
    <n v="0"/>
    <n v="0"/>
    <n v="1"/>
    <n v="0"/>
    <n v="0"/>
    <n v="0"/>
    <n v="0"/>
    <n v="1"/>
    <n v="1"/>
    <n v="0"/>
    <n v="0"/>
    <n v="2"/>
    <n v="2"/>
    <n v="4"/>
    <n v="2499"/>
    <s v="ES_R3"/>
    <n v="142"/>
    <n v="2"/>
  </r>
  <r>
    <x v="1"/>
    <n v="1"/>
    <n v="0"/>
    <n v="0"/>
    <n v="1"/>
    <n v="0"/>
    <n v="0"/>
    <n v="0"/>
    <n v="0"/>
    <n v="1"/>
    <n v="1"/>
    <n v="0"/>
    <n v="0"/>
    <n v="2"/>
    <n v="2"/>
    <n v="4"/>
    <n v="2500"/>
    <s v="ES_R3"/>
    <n v="142"/>
    <n v="2"/>
  </r>
  <r>
    <x v="1"/>
    <n v="0"/>
    <n v="1"/>
    <n v="1"/>
    <n v="1"/>
    <n v="1"/>
    <n v="1"/>
    <n v="0"/>
    <n v="0"/>
    <n v="1"/>
    <n v="1"/>
    <n v="0"/>
    <n v="0"/>
    <n v="3"/>
    <n v="4"/>
    <n v="7"/>
    <n v="2501"/>
    <s v="ES_R3"/>
    <n v="142"/>
    <n v="5"/>
  </r>
  <r>
    <x v="1"/>
    <n v="0"/>
    <n v="1"/>
    <n v="1"/>
    <n v="0"/>
    <n v="2"/>
    <n v="0"/>
    <n v="0"/>
    <n v="0"/>
    <n v="1"/>
    <n v="1"/>
    <n v="0"/>
    <n v="0"/>
    <n v="4"/>
    <n v="2"/>
    <n v="6"/>
    <n v="2502"/>
    <s v="ES_R3"/>
    <n v="142"/>
    <n v="4"/>
  </r>
  <r>
    <x v="1"/>
    <n v="1"/>
    <n v="0"/>
    <n v="0"/>
    <n v="1"/>
    <n v="1"/>
    <n v="1"/>
    <n v="0"/>
    <n v="0"/>
    <n v="1"/>
    <n v="1"/>
    <n v="0"/>
    <n v="0"/>
    <n v="3"/>
    <n v="3"/>
    <n v="6"/>
    <n v="2503"/>
    <s v="ES_R3"/>
    <n v="142"/>
    <n v="4"/>
  </r>
  <r>
    <x v="1"/>
    <n v="0"/>
    <n v="1"/>
    <n v="1"/>
    <n v="0"/>
    <n v="0"/>
    <n v="0"/>
    <n v="0"/>
    <n v="0"/>
    <n v="1"/>
    <n v="1"/>
    <n v="0"/>
    <n v="0"/>
    <n v="2"/>
    <n v="2"/>
    <n v="4"/>
    <n v="2504"/>
    <s v="ES_R3"/>
    <n v="142"/>
    <n v="2"/>
  </r>
  <r>
    <x v="1"/>
    <n v="0"/>
    <n v="1"/>
    <n v="1"/>
    <n v="1"/>
    <n v="0"/>
    <n v="0"/>
    <n v="0"/>
    <n v="0"/>
    <n v="1"/>
    <n v="1"/>
    <n v="0"/>
    <n v="0"/>
    <n v="2"/>
    <n v="3"/>
    <n v="5"/>
    <n v="2505"/>
    <s v="ES_R3"/>
    <n v="142"/>
    <n v="3"/>
  </r>
  <r>
    <x v="1"/>
    <n v="1"/>
    <n v="0"/>
    <n v="2"/>
    <n v="0"/>
    <n v="1"/>
    <n v="0"/>
    <n v="1"/>
    <n v="0"/>
    <n v="1"/>
    <n v="1"/>
    <n v="0"/>
    <n v="0"/>
    <n v="6"/>
    <n v="1"/>
    <n v="7"/>
    <n v="2506"/>
    <s v="ES_R3"/>
    <n v="142"/>
    <n v="5"/>
  </r>
  <r>
    <x v="1"/>
    <n v="0"/>
    <n v="1"/>
    <n v="0"/>
    <n v="1"/>
    <n v="0"/>
    <n v="2"/>
    <n v="0"/>
    <n v="0"/>
    <n v="1"/>
    <n v="1"/>
    <n v="0"/>
    <n v="0"/>
    <n v="1"/>
    <n v="5"/>
    <n v="6"/>
    <n v="2507"/>
    <s v="ES_R3"/>
    <n v="142"/>
    <n v="4"/>
  </r>
  <r>
    <x v="1"/>
    <n v="0"/>
    <n v="1"/>
    <n v="1"/>
    <n v="1"/>
    <n v="0"/>
    <n v="0"/>
    <n v="0"/>
    <n v="0"/>
    <n v="0"/>
    <n v="1"/>
    <n v="1"/>
    <n v="0"/>
    <n v="2"/>
    <n v="3"/>
    <n v="5"/>
    <n v="2508"/>
    <s v="ES_R3"/>
    <n v="142"/>
    <n v="3"/>
  </r>
  <r>
    <x v="1"/>
    <n v="0"/>
    <n v="1"/>
    <n v="1"/>
    <n v="0"/>
    <n v="1"/>
    <n v="2"/>
    <n v="0"/>
    <n v="1"/>
    <n v="1"/>
    <n v="1"/>
    <n v="0"/>
    <n v="0"/>
    <n v="3"/>
    <n v="5"/>
    <n v="8"/>
    <n v="2509"/>
    <s v="ES_R3"/>
    <n v="142"/>
    <n v="6"/>
  </r>
  <r>
    <x v="1"/>
    <n v="1"/>
    <n v="0"/>
    <n v="1"/>
    <n v="1"/>
    <n v="2"/>
    <n v="1"/>
    <n v="0"/>
    <n v="1"/>
    <n v="1"/>
    <n v="1"/>
    <n v="0"/>
    <n v="0"/>
    <n v="5"/>
    <n v="4"/>
    <n v="9"/>
    <n v="2510"/>
    <s v="ES_R3"/>
    <n v="142"/>
    <n v="7"/>
  </r>
  <r>
    <x v="1"/>
    <n v="0"/>
    <n v="0"/>
    <n v="0"/>
    <n v="1"/>
    <n v="0"/>
    <n v="0"/>
    <n v="0"/>
    <n v="1"/>
    <n v="1"/>
    <n v="1"/>
    <n v="0"/>
    <n v="0"/>
    <n v="1"/>
    <n v="3"/>
    <n v="4"/>
    <n v="2511"/>
    <s v="ES_R3"/>
    <n v="142"/>
    <n v="2"/>
  </r>
  <r>
    <x v="1"/>
    <n v="0"/>
    <n v="0"/>
    <n v="1"/>
    <n v="0"/>
    <n v="2"/>
    <n v="0"/>
    <n v="1"/>
    <n v="1"/>
    <n v="1"/>
    <n v="1"/>
    <n v="0"/>
    <n v="0"/>
    <n v="5"/>
    <n v="2"/>
    <n v="7"/>
    <n v="2512"/>
    <s v="ES_R3"/>
    <n v="142"/>
    <n v="5"/>
  </r>
  <r>
    <x v="1"/>
    <n v="1"/>
    <n v="0"/>
    <n v="1"/>
    <n v="1"/>
    <n v="0"/>
    <n v="1"/>
    <n v="0"/>
    <n v="0"/>
    <n v="1"/>
    <n v="1"/>
    <n v="0"/>
    <n v="0"/>
    <n v="3"/>
    <n v="3"/>
    <n v="6"/>
    <n v="2513"/>
    <s v="ES_R3"/>
    <n v="142"/>
    <n v="4"/>
  </r>
  <r>
    <x v="1"/>
    <n v="1"/>
    <n v="0"/>
    <n v="1"/>
    <n v="0"/>
    <n v="1"/>
    <n v="2"/>
    <n v="0"/>
    <n v="0"/>
    <n v="1"/>
    <n v="1"/>
    <n v="0"/>
    <n v="0"/>
    <n v="4"/>
    <n v="3"/>
    <n v="7"/>
    <n v="2514"/>
    <s v="ES_R3"/>
    <n v="142"/>
    <n v="5"/>
  </r>
  <r>
    <x v="1"/>
    <n v="1"/>
    <n v="0"/>
    <n v="0"/>
    <n v="0"/>
    <n v="1"/>
    <n v="2"/>
    <n v="1"/>
    <n v="0"/>
    <n v="1"/>
    <n v="1"/>
    <n v="0"/>
    <n v="0"/>
    <n v="4"/>
    <n v="3"/>
    <n v="7"/>
    <n v="2515"/>
    <s v="ES_R3"/>
    <n v="142"/>
    <n v="5"/>
  </r>
  <r>
    <x v="1"/>
    <n v="0"/>
    <n v="0"/>
    <n v="0"/>
    <n v="1"/>
    <n v="0"/>
    <n v="1"/>
    <n v="1"/>
    <n v="0"/>
    <n v="1"/>
    <n v="1"/>
    <n v="0"/>
    <n v="0"/>
    <n v="2"/>
    <n v="3"/>
    <n v="5"/>
    <n v="2516"/>
    <s v="ES_R3"/>
    <n v="142"/>
    <n v="3"/>
  </r>
  <r>
    <x v="1"/>
    <n v="0"/>
    <n v="0"/>
    <n v="1"/>
    <n v="0"/>
    <n v="1"/>
    <n v="1"/>
    <n v="2"/>
    <n v="1"/>
    <n v="1"/>
    <n v="1"/>
    <n v="0"/>
    <n v="0"/>
    <n v="5"/>
    <n v="3"/>
    <n v="8"/>
    <n v="2517"/>
    <s v="ES_R3"/>
    <n v="142"/>
    <n v="6"/>
  </r>
  <r>
    <x v="1"/>
    <n v="1"/>
    <n v="0"/>
    <n v="1"/>
    <n v="1"/>
    <n v="0"/>
    <n v="0"/>
    <n v="0"/>
    <n v="0"/>
    <n v="1"/>
    <n v="1"/>
    <n v="0"/>
    <n v="0"/>
    <n v="3"/>
    <n v="2"/>
    <n v="5"/>
    <n v="2518"/>
    <s v="ES_R3"/>
    <n v="142"/>
    <n v="3"/>
  </r>
  <r>
    <x v="0"/>
    <n v="0"/>
    <n v="0"/>
    <n v="1"/>
    <n v="1"/>
    <n v="1"/>
    <n v="2"/>
    <n v="0"/>
    <n v="0"/>
    <n v="1"/>
    <n v="1"/>
    <n v="0"/>
    <n v="0"/>
    <n v="3"/>
    <n v="4"/>
    <n v="7"/>
    <n v="2519"/>
    <s v="ES_R3"/>
    <n v="143"/>
    <n v="5"/>
  </r>
  <r>
    <x v="0"/>
    <n v="1"/>
    <n v="0"/>
    <n v="1"/>
    <n v="0"/>
    <n v="0"/>
    <n v="0"/>
    <n v="0"/>
    <n v="0"/>
    <n v="1"/>
    <n v="1"/>
    <n v="0"/>
    <n v="0"/>
    <n v="3"/>
    <n v="1"/>
    <n v="4"/>
    <n v="2520"/>
    <s v="ES_R3"/>
    <n v="143"/>
    <n v="2"/>
  </r>
  <r>
    <x v="0"/>
    <n v="1"/>
    <n v="0"/>
    <n v="0"/>
    <n v="2"/>
    <n v="0"/>
    <n v="0"/>
    <n v="0"/>
    <n v="0"/>
    <n v="1"/>
    <n v="1"/>
    <n v="0"/>
    <n v="0"/>
    <n v="2"/>
    <n v="3"/>
    <n v="5"/>
    <n v="2521"/>
    <s v="ES_R3"/>
    <n v="143"/>
    <n v="3"/>
  </r>
  <r>
    <x v="0"/>
    <n v="0"/>
    <n v="1"/>
    <n v="0"/>
    <n v="1"/>
    <n v="2"/>
    <n v="1"/>
    <n v="1"/>
    <n v="1"/>
    <n v="1"/>
    <n v="1"/>
    <n v="0"/>
    <n v="0"/>
    <n v="4"/>
    <n v="5"/>
    <n v="9"/>
    <n v="2522"/>
    <s v="ES_R3"/>
    <n v="143"/>
    <n v="7"/>
  </r>
  <r>
    <x v="0"/>
    <n v="1"/>
    <n v="0"/>
    <n v="1"/>
    <n v="0"/>
    <n v="1"/>
    <n v="0"/>
    <n v="0"/>
    <n v="0"/>
    <n v="1"/>
    <n v="1"/>
    <n v="0"/>
    <n v="0"/>
    <n v="4"/>
    <n v="1"/>
    <n v="5"/>
    <n v="2523"/>
    <s v="ES_R3"/>
    <n v="143"/>
    <n v="3"/>
  </r>
  <r>
    <x v="0"/>
    <n v="0"/>
    <n v="1"/>
    <n v="1"/>
    <n v="1"/>
    <n v="2"/>
    <n v="1"/>
    <n v="1"/>
    <n v="0"/>
    <n v="0"/>
    <n v="1"/>
    <n v="1"/>
    <n v="0"/>
    <n v="5"/>
    <n v="4"/>
    <n v="9"/>
    <n v="2524"/>
    <s v="ES_R3"/>
    <n v="143"/>
    <n v="7"/>
  </r>
  <r>
    <x v="0"/>
    <n v="0"/>
    <n v="1"/>
    <n v="0"/>
    <n v="1"/>
    <n v="0"/>
    <n v="2"/>
    <n v="0"/>
    <n v="0"/>
    <n v="0"/>
    <n v="1"/>
    <n v="1"/>
    <n v="0"/>
    <n v="1"/>
    <n v="5"/>
    <n v="6"/>
    <n v="2525"/>
    <s v="ES_R3"/>
    <n v="143"/>
    <n v="4"/>
  </r>
  <r>
    <x v="0"/>
    <n v="0"/>
    <n v="1"/>
    <n v="1"/>
    <n v="1"/>
    <n v="1"/>
    <n v="2"/>
    <n v="1"/>
    <n v="1"/>
    <n v="0"/>
    <n v="1"/>
    <n v="1"/>
    <n v="0"/>
    <n v="4"/>
    <n v="6"/>
    <n v="10"/>
    <n v="2526"/>
    <s v="ES_R3"/>
    <n v="143"/>
    <n v="8"/>
  </r>
  <r>
    <x v="0"/>
    <n v="1"/>
    <n v="0"/>
    <n v="0"/>
    <n v="1"/>
    <n v="1"/>
    <n v="0"/>
    <n v="0"/>
    <n v="0"/>
    <n v="1"/>
    <n v="1"/>
    <n v="0"/>
    <n v="0"/>
    <n v="3"/>
    <n v="2"/>
    <n v="5"/>
    <n v="2527"/>
    <s v="ES_R3"/>
    <n v="143"/>
    <n v="3"/>
  </r>
  <r>
    <x v="0"/>
    <n v="0"/>
    <n v="0"/>
    <n v="0"/>
    <n v="1"/>
    <n v="2"/>
    <n v="1"/>
    <n v="0"/>
    <n v="2"/>
    <n v="0"/>
    <n v="1"/>
    <n v="1"/>
    <n v="0"/>
    <n v="3"/>
    <n v="5"/>
    <n v="8"/>
    <n v="2528"/>
    <s v="ES_R3"/>
    <n v="143"/>
    <n v="6"/>
  </r>
  <r>
    <x v="0"/>
    <n v="0"/>
    <n v="1"/>
    <n v="1"/>
    <n v="1"/>
    <n v="1"/>
    <n v="1"/>
    <n v="0"/>
    <n v="0"/>
    <n v="1"/>
    <n v="1"/>
    <n v="0"/>
    <n v="0"/>
    <n v="3"/>
    <n v="4"/>
    <n v="7"/>
    <n v="2529"/>
    <s v="ES_R3"/>
    <n v="143"/>
    <n v="5"/>
  </r>
  <r>
    <x v="0"/>
    <n v="1"/>
    <n v="0"/>
    <n v="0"/>
    <n v="2"/>
    <n v="0"/>
    <n v="0"/>
    <n v="0"/>
    <n v="0"/>
    <n v="1"/>
    <n v="1"/>
    <n v="0"/>
    <n v="0"/>
    <n v="2"/>
    <n v="3"/>
    <n v="5"/>
    <n v="2530"/>
    <s v="ES_R3"/>
    <n v="143"/>
    <n v="3"/>
  </r>
  <r>
    <x v="0"/>
    <n v="1"/>
    <n v="0"/>
    <n v="1"/>
    <n v="1"/>
    <n v="1"/>
    <n v="1"/>
    <n v="0"/>
    <n v="1"/>
    <n v="1"/>
    <n v="1"/>
    <n v="0"/>
    <n v="0"/>
    <n v="4"/>
    <n v="4"/>
    <n v="8"/>
    <n v="2531"/>
    <s v="ES_R3"/>
    <n v="143"/>
    <n v="6"/>
  </r>
  <r>
    <x v="0"/>
    <n v="0"/>
    <n v="1"/>
    <n v="1"/>
    <n v="0"/>
    <n v="0"/>
    <n v="0"/>
    <n v="0"/>
    <n v="0"/>
    <n v="1"/>
    <n v="1"/>
    <n v="0"/>
    <n v="0"/>
    <n v="2"/>
    <n v="2"/>
    <n v="4"/>
    <n v="2532"/>
    <s v="ES_R3"/>
    <n v="143"/>
    <n v="2"/>
  </r>
  <r>
    <x v="0"/>
    <n v="0"/>
    <n v="1"/>
    <n v="1"/>
    <n v="0"/>
    <n v="0"/>
    <n v="1"/>
    <n v="0"/>
    <n v="0"/>
    <n v="1"/>
    <n v="1"/>
    <n v="0"/>
    <n v="0"/>
    <n v="2"/>
    <n v="3"/>
    <n v="5"/>
    <n v="2533"/>
    <s v="ES_R3"/>
    <n v="143"/>
    <n v="3"/>
  </r>
  <r>
    <x v="0"/>
    <n v="0"/>
    <n v="1"/>
    <n v="1"/>
    <n v="0"/>
    <n v="0"/>
    <n v="1"/>
    <n v="0"/>
    <n v="0"/>
    <n v="1"/>
    <n v="1"/>
    <n v="0"/>
    <n v="0"/>
    <n v="2"/>
    <n v="3"/>
    <n v="5"/>
    <n v="2534"/>
    <s v="ES_R3"/>
    <n v="143"/>
    <n v="3"/>
  </r>
  <r>
    <x v="0"/>
    <n v="0"/>
    <n v="1"/>
    <n v="1"/>
    <n v="1"/>
    <n v="2"/>
    <n v="0"/>
    <n v="0"/>
    <n v="0"/>
    <n v="1"/>
    <n v="1"/>
    <n v="0"/>
    <n v="0"/>
    <n v="4"/>
    <n v="3"/>
    <n v="7"/>
    <n v="2535"/>
    <s v="ES_R3"/>
    <n v="143"/>
    <n v="5"/>
  </r>
  <r>
    <x v="0"/>
    <n v="0"/>
    <n v="1"/>
    <n v="1"/>
    <n v="1"/>
    <n v="0"/>
    <n v="0"/>
    <n v="0"/>
    <n v="0"/>
    <n v="1"/>
    <n v="1"/>
    <n v="0"/>
    <n v="0"/>
    <n v="2"/>
    <n v="3"/>
    <n v="5"/>
    <n v="2536"/>
    <s v="ES_R3"/>
    <n v="143"/>
    <n v="3"/>
  </r>
  <r>
    <x v="0"/>
    <n v="0"/>
    <n v="0"/>
    <n v="1"/>
    <n v="0"/>
    <n v="0"/>
    <n v="1"/>
    <n v="2"/>
    <n v="0"/>
    <n v="0"/>
    <n v="1"/>
    <n v="1"/>
    <n v="0"/>
    <n v="4"/>
    <n v="2"/>
    <n v="6"/>
    <n v="2537"/>
    <s v="ES_R3"/>
    <n v="143"/>
    <n v="4"/>
  </r>
  <r>
    <x v="0"/>
    <n v="1"/>
    <n v="0"/>
    <n v="1"/>
    <n v="1"/>
    <n v="2"/>
    <n v="0"/>
    <n v="0"/>
    <n v="0"/>
    <n v="1"/>
    <n v="1"/>
    <n v="0"/>
    <n v="0"/>
    <n v="5"/>
    <n v="2"/>
    <n v="7"/>
    <n v="2538"/>
    <s v="ES_R3"/>
    <n v="143"/>
    <n v="5"/>
  </r>
  <r>
    <x v="0"/>
    <n v="1"/>
    <n v="0"/>
    <n v="0"/>
    <n v="2"/>
    <n v="0"/>
    <n v="2"/>
    <n v="0"/>
    <n v="0"/>
    <n v="1"/>
    <n v="1"/>
    <n v="0"/>
    <n v="0"/>
    <n v="2"/>
    <n v="5"/>
    <n v="7"/>
    <n v="2539"/>
    <s v="ES_R3"/>
    <n v="144"/>
    <n v="5"/>
  </r>
  <r>
    <x v="0"/>
    <n v="0"/>
    <n v="1"/>
    <n v="2"/>
    <n v="0"/>
    <n v="1"/>
    <n v="1"/>
    <n v="0"/>
    <n v="0"/>
    <n v="1"/>
    <n v="1"/>
    <n v="0"/>
    <n v="0"/>
    <n v="4"/>
    <n v="3"/>
    <n v="7"/>
    <n v="2540"/>
    <s v="ES_R3"/>
    <n v="144"/>
    <n v="5"/>
  </r>
  <r>
    <x v="0"/>
    <n v="0"/>
    <n v="1"/>
    <n v="0"/>
    <n v="2"/>
    <n v="1"/>
    <n v="2"/>
    <n v="0"/>
    <n v="0"/>
    <n v="1"/>
    <n v="1"/>
    <n v="0"/>
    <n v="0"/>
    <n v="2"/>
    <n v="6"/>
    <n v="8"/>
    <n v="2541"/>
    <s v="ES_R3"/>
    <n v="144"/>
    <n v="6"/>
  </r>
  <r>
    <x v="0"/>
    <n v="0"/>
    <n v="1"/>
    <n v="1"/>
    <n v="1"/>
    <n v="1"/>
    <n v="1"/>
    <n v="0"/>
    <n v="0"/>
    <n v="1"/>
    <n v="1"/>
    <n v="0"/>
    <n v="0"/>
    <n v="3"/>
    <n v="4"/>
    <n v="7"/>
    <n v="2542"/>
    <s v="ES_R3"/>
    <n v="144"/>
    <n v="5"/>
  </r>
  <r>
    <x v="0"/>
    <n v="0"/>
    <n v="1"/>
    <n v="0"/>
    <n v="2"/>
    <n v="1"/>
    <n v="1"/>
    <n v="0"/>
    <n v="0"/>
    <n v="1"/>
    <n v="1"/>
    <n v="0"/>
    <n v="0"/>
    <n v="2"/>
    <n v="5"/>
    <n v="7"/>
    <n v="2543"/>
    <s v="ES_R3"/>
    <n v="144"/>
    <n v="5"/>
  </r>
  <r>
    <x v="0"/>
    <n v="0"/>
    <n v="1"/>
    <n v="1"/>
    <n v="1"/>
    <n v="0"/>
    <n v="0"/>
    <n v="0"/>
    <n v="0"/>
    <n v="1"/>
    <n v="1"/>
    <n v="0"/>
    <n v="0"/>
    <n v="2"/>
    <n v="3"/>
    <n v="5"/>
    <n v="2544"/>
    <s v="ES_R3"/>
    <n v="144"/>
    <n v="3"/>
  </r>
  <r>
    <x v="0"/>
    <n v="1"/>
    <n v="0"/>
    <n v="1"/>
    <n v="1"/>
    <n v="0"/>
    <n v="2"/>
    <n v="0"/>
    <n v="0"/>
    <n v="1"/>
    <n v="1"/>
    <n v="0"/>
    <n v="0"/>
    <n v="3"/>
    <n v="4"/>
    <n v="7"/>
    <n v="2545"/>
    <s v="ES_R3"/>
    <n v="144"/>
    <n v="5"/>
  </r>
  <r>
    <x v="0"/>
    <n v="0"/>
    <n v="1"/>
    <n v="1"/>
    <n v="1"/>
    <n v="1"/>
    <n v="2"/>
    <n v="0"/>
    <n v="0"/>
    <n v="1"/>
    <n v="1"/>
    <n v="0"/>
    <n v="0"/>
    <n v="3"/>
    <n v="5"/>
    <n v="8"/>
    <n v="2546"/>
    <s v="ES_R3"/>
    <n v="144"/>
    <n v="6"/>
  </r>
  <r>
    <x v="0"/>
    <n v="0"/>
    <n v="1"/>
    <n v="1"/>
    <n v="1"/>
    <n v="0"/>
    <n v="0"/>
    <n v="0"/>
    <n v="0"/>
    <n v="1"/>
    <n v="1"/>
    <n v="0"/>
    <n v="0"/>
    <n v="2"/>
    <n v="3"/>
    <n v="5"/>
    <n v="2547"/>
    <s v="ES_R3"/>
    <n v="144"/>
    <n v="3"/>
  </r>
  <r>
    <x v="0"/>
    <n v="1"/>
    <n v="0"/>
    <n v="1"/>
    <n v="1"/>
    <n v="0"/>
    <n v="0"/>
    <n v="0"/>
    <n v="0"/>
    <n v="1"/>
    <n v="1"/>
    <n v="0"/>
    <n v="0"/>
    <n v="3"/>
    <n v="2"/>
    <n v="5"/>
    <n v="2548"/>
    <s v="ES_R3"/>
    <n v="144"/>
    <n v="3"/>
  </r>
  <r>
    <x v="0"/>
    <n v="0"/>
    <n v="1"/>
    <n v="1"/>
    <n v="1"/>
    <n v="0"/>
    <n v="0"/>
    <n v="0"/>
    <n v="0"/>
    <n v="1"/>
    <n v="1"/>
    <n v="0"/>
    <n v="0"/>
    <n v="2"/>
    <n v="3"/>
    <n v="5"/>
    <n v="2549"/>
    <s v="ES_R3"/>
    <n v="144"/>
    <n v="3"/>
  </r>
  <r>
    <x v="0"/>
    <n v="0"/>
    <n v="1"/>
    <n v="0"/>
    <n v="2"/>
    <n v="1"/>
    <n v="1"/>
    <n v="0"/>
    <n v="0"/>
    <n v="1"/>
    <n v="1"/>
    <n v="0"/>
    <n v="0"/>
    <n v="2"/>
    <n v="5"/>
    <n v="7"/>
    <n v="2550"/>
    <s v="ES_R3"/>
    <n v="144"/>
    <n v="5"/>
  </r>
  <r>
    <x v="0"/>
    <n v="0"/>
    <n v="1"/>
    <n v="1"/>
    <n v="1"/>
    <n v="0"/>
    <n v="2"/>
    <n v="0"/>
    <n v="0"/>
    <n v="1"/>
    <n v="1"/>
    <n v="0"/>
    <n v="0"/>
    <n v="2"/>
    <n v="5"/>
    <n v="7"/>
    <n v="2551"/>
    <s v="ES_R3"/>
    <n v="144"/>
    <n v="5"/>
  </r>
  <r>
    <x v="0"/>
    <n v="0"/>
    <n v="0"/>
    <n v="1"/>
    <n v="1"/>
    <n v="2"/>
    <n v="1"/>
    <n v="0"/>
    <n v="0"/>
    <n v="1"/>
    <n v="1"/>
    <n v="0"/>
    <n v="0"/>
    <n v="4"/>
    <n v="3"/>
    <n v="7"/>
    <n v="2552"/>
    <s v="ES_R3"/>
    <n v="144"/>
    <n v="5"/>
  </r>
  <r>
    <x v="0"/>
    <n v="1"/>
    <n v="0"/>
    <n v="1"/>
    <n v="1"/>
    <n v="0"/>
    <n v="0"/>
    <n v="0"/>
    <n v="0"/>
    <n v="1"/>
    <n v="1"/>
    <n v="0"/>
    <n v="0"/>
    <n v="3"/>
    <n v="2"/>
    <n v="5"/>
    <n v="2553"/>
    <s v="ES_R3"/>
    <n v="144"/>
    <n v="3"/>
  </r>
  <r>
    <x v="0"/>
    <n v="1"/>
    <n v="0"/>
    <n v="1"/>
    <n v="1"/>
    <n v="0"/>
    <n v="2"/>
    <n v="0"/>
    <n v="0"/>
    <n v="1"/>
    <n v="1"/>
    <n v="0"/>
    <n v="0"/>
    <n v="3"/>
    <n v="4"/>
    <n v="7"/>
    <n v="2554"/>
    <s v="ES_R3"/>
    <n v="144"/>
    <n v="5"/>
  </r>
  <r>
    <x v="0"/>
    <n v="0"/>
    <n v="1"/>
    <n v="1"/>
    <n v="1"/>
    <n v="0"/>
    <n v="2"/>
    <n v="0"/>
    <n v="0"/>
    <n v="1"/>
    <n v="1"/>
    <n v="0"/>
    <n v="0"/>
    <n v="2"/>
    <n v="5"/>
    <n v="7"/>
    <n v="2555"/>
    <s v="ES_R3"/>
    <n v="144"/>
    <n v="5"/>
  </r>
  <r>
    <x v="0"/>
    <n v="0"/>
    <n v="1"/>
    <n v="1"/>
    <n v="1"/>
    <n v="2"/>
    <n v="0"/>
    <n v="0"/>
    <n v="0"/>
    <n v="1"/>
    <n v="1"/>
    <n v="0"/>
    <n v="0"/>
    <n v="4"/>
    <n v="3"/>
    <n v="7"/>
    <n v="2556"/>
    <s v="ES_R3"/>
    <n v="144"/>
    <n v="5"/>
  </r>
  <r>
    <x v="0"/>
    <n v="0"/>
    <n v="1"/>
    <n v="1"/>
    <n v="1"/>
    <n v="1"/>
    <n v="1"/>
    <n v="0"/>
    <n v="0"/>
    <n v="1"/>
    <n v="1"/>
    <n v="0"/>
    <n v="0"/>
    <n v="3"/>
    <n v="4"/>
    <n v="7"/>
    <n v="2557"/>
    <s v="ES_R3"/>
    <n v="144"/>
    <n v="5"/>
  </r>
  <r>
    <x v="0"/>
    <n v="1"/>
    <n v="0"/>
    <n v="1"/>
    <n v="1"/>
    <n v="1"/>
    <n v="1"/>
    <n v="0"/>
    <n v="0"/>
    <n v="1"/>
    <n v="1"/>
    <n v="1"/>
    <n v="0"/>
    <n v="5"/>
    <n v="3"/>
    <n v="8"/>
    <n v="2558"/>
    <s v="ES_R3"/>
    <n v="144"/>
    <n v="5"/>
  </r>
  <r>
    <x v="0"/>
    <n v="0"/>
    <n v="1"/>
    <n v="1"/>
    <n v="1"/>
    <n v="0"/>
    <n v="2"/>
    <n v="0"/>
    <n v="0"/>
    <n v="1"/>
    <n v="1"/>
    <n v="0"/>
    <n v="0"/>
    <n v="2"/>
    <n v="5"/>
    <n v="7"/>
    <n v="2559"/>
    <s v="ES_R3"/>
    <n v="145"/>
    <n v="5"/>
  </r>
  <r>
    <x v="0"/>
    <n v="1"/>
    <n v="1"/>
    <n v="1"/>
    <n v="1"/>
    <n v="1"/>
    <n v="0"/>
    <n v="0"/>
    <n v="0"/>
    <n v="1"/>
    <n v="1"/>
    <n v="0"/>
    <n v="0"/>
    <n v="4"/>
    <n v="3"/>
    <n v="7"/>
    <n v="2560"/>
    <s v="ES_R3"/>
    <n v="145"/>
    <n v="5"/>
  </r>
  <r>
    <x v="0"/>
    <n v="0"/>
    <n v="0"/>
    <n v="1"/>
    <n v="1"/>
    <n v="2"/>
    <n v="0"/>
    <n v="1"/>
    <n v="1"/>
    <n v="0"/>
    <n v="0"/>
    <n v="1"/>
    <n v="0"/>
    <n v="5"/>
    <n v="2"/>
    <n v="7"/>
    <n v="2561"/>
    <s v="ES_R3"/>
    <n v="145"/>
    <n v="6"/>
  </r>
  <r>
    <x v="0"/>
    <n v="1"/>
    <n v="0"/>
    <n v="1"/>
    <n v="1"/>
    <n v="1"/>
    <n v="2"/>
    <n v="1"/>
    <n v="1"/>
    <n v="1"/>
    <n v="1"/>
    <n v="0"/>
    <n v="0"/>
    <n v="5"/>
    <n v="5"/>
    <n v="10"/>
    <n v="2562"/>
    <s v="ES_R3"/>
    <n v="145"/>
    <n v="8"/>
  </r>
  <r>
    <x v="0"/>
    <n v="1"/>
    <n v="1"/>
    <n v="0"/>
    <n v="0"/>
    <n v="0"/>
    <n v="0"/>
    <n v="0"/>
    <n v="0"/>
    <n v="1"/>
    <n v="1"/>
    <n v="0"/>
    <n v="0"/>
    <n v="2"/>
    <n v="2"/>
    <n v="4"/>
    <n v="2563"/>
    <s v="ES_R3"/>
    <n v="145"/>
    <n v="2"/>
  </r>
  <r>
    <x v="0"/>
    <n v="1"/>
    <n v="0"/>
    <n v="1"/>
    <n v="1"/>
    <n v="0"/>
    <n v="0"/>
    <n v="0"/>
    <n v="0"/>
    <n v="0"/>
    <n v="1"/>
    <n v="0"/>
    <n v="0"/>
    <n v="2"/>
    <n v="2"/>
    <n v="4"/>
    <n v="2564"/>
    <s v="ES_R3"/>
    <n v="145"/>
    <n v="3"/>
  </r>
  <r>
    <x v="0"/>
    <n v="1"/>
    <n v="0"/>
    <n v="1"/>
    <n v="1"/>
    <n v="0"/>
    <n v="1"/>
    <n v="0"/>
    <n v="0"/>
    <n v="1"/>
    <n v="1"/>
    <n v="0"/>
    <n v="0"/>
    <n v="3"/>
    <n v="3"/>
    <n v="6"/>
    <n v="2565"/>
    <s v="ES_R3"/>
    <n v="145"/>
    <n v="4"/>
  </r>
  <r>
    <x v="0"/>
    <n v="1"/>
    <n v="0"/>
    <n v="1"/>
    <n v="1"/>
    <n v="0"/>
    <n v="0"/>
    <n v="0"/>
    <n v="0"/>
    <n v="1"/>
    <n v="1"/>
    <n v="0"/>
    <n v="0"/>
    <n v="3"/>
    <n v="2"/>
    <n v="5"/>
    <n v="2566"/>
    <s v="ES_R3"/>
    <n v="145"/>
    <n v="3"/>
  </r>
  <r>
    <x v="0"/>
    <n v="1"/>
    <n v="0"/>
    <n v="1"/>
    <n v="1"/>
    <n v="2"/>
    <n v="1"/>
    <n v="0"/>
    <n v="0"/>
    <n v="1"/>
    <n v="1"/>
    <n v="0"/>
    <n v="0"/>
    <n v="5"/>
    <n v="3"/>
    <n v="8"/>
    <n v="2567"/>
    <s v="ES_R3"/>
    <n v="145"/>
    <n v="6"/>
  </r>
  <r>
    <x v="0"/>
    <n v="0"/>
    <n v="0"/>
    <n v="1"/>
    <n v="1"/>
    <n v="2"/>
    <n v="1"/>
    <n v="0"/>
    <n v="0"/>
    <n v="0"/>
    <n v="1"/>
    <n v="1"/>
    <n v="0"/>
    <n v="4"/>
    <n v="3"/>
    <n v="7"/>
    <n v="2568"/>
    <s v="ES_R3"/>
    <n v="145"/>
    <n v="5"/>
  </r>
  <r>
    <x v="0"/>
    <n v="1"/>
    <n v="0"/>
    <n v="0"/>
    <n v="2"/>
    <n v="0"/>
    <n v="0"/>
    <n v="0"/>
    <n v="0"/>
    <n v="0"/>
    <n v="1"/>
    <n v="0"/>
    <n v="0"/>
    <n v="1"/>
    <n v="3"/>
    <n v="4"/>
    <n v="2569"/>
    <s v="ES_R3"/>
    <n v="145"/>
    <n v="3"/>
  </r>
  <r>
    <x v="0"/>
    <n v="1"/>
    <n v="0"/>
    <n v="1"/>
    <n v="1"/>
    <n v="0"/>
    <n v="0"/>
    <n v="0"/>
    <n v="0"/>
    <n v="1"/>
    <n v="1"/>
    <n v="0"/>
    <n v="0"/>
    <n v="3"/>
    <n v="2"/>
    <n v="5"/>
    <n v="2570"/>
    <s v="ES_R3"/>
    <n v="145"/>
    <n v="3"/>
  </r>
  <r>
    <x v="0"/>
    <n v="1"/>
    <n v="0"/>
    <n v="0"/>
    <n v="1"/>
    <n v="0"/>
    <n v="0"/>
    <n v="0"/>
    <n v="0"/>
    <n v="1"/>
    <n v="1"/>
    <n v="0"/>
    <n v="0"/>
    <n v="2"/>
    <n v="2"/>
    <n v="4"/>
    <n v="2571"/>
    <s v="ES_R3"/>
    <n v="145"/>
    <n v="2"/>
  </r>
  <r>
    <x v="0"/>
    <n v="1"/>
    <n v="0"/>
    <n v="1"/>
    <n v="0"/>
    <n v="0"/>
    <n v="0"/>
    <n v="0"/>
    <n v="0"/>
    <n v="0"/>
    <n v="1"/>
    <n v="0"/>
    <n v="0"/>
    <n v="2"/>
    <n v="1"/>
    <n v="3"/>
    <n v="2572"/>
    <s v="ES_R3"/>
    <n v="145"/>
    <n v="2"/>
  </r>
  <r>
    <x v="0"/>
    <n v="1"/>
    <n v="0"/>
    <n v="0"/>
    <n v="2"/>
    <n v="0"/>
    <n v="2"/>
    <n v="0"/>
    <n v="0"/>
    <n v="1"/>
    <n v="1"/>
    <n v="0"/>
    <n v="0"/>
    <n v="2"/>
    <n v="5"/>
    <n v="7"/>
    <n v="2573"/>
    <s v="ES_R3"/>
    <n v="145"/>
    <n v="5"/>
  </r>
  <r>
    <x v="0"/>
    <n v="1"/>
    <n v="0"/>
    <n v="0"/>
    <n v="2"/>
    <n v="0"/>
    <n v="0"/>
    <n v="0"/>
    <n v="0"/>
    <n v="1"/>
    <n v="1"/>
    <n v="0"/>
    <n v="0"/>
    <n v="2"/>
    <n v="3"/>
    <n v="5"/>
    <n v="2574"/>
    <s v="ES_R3"/>
    <n v="145"/>
    <n v="3"/>
  </r>
  <r>
    <x v="0"/>
    <n v="0"/>
    <n v="1"/>
    <n v="1"/>
    <n v="1"/>
    <n v="1"/>
    <n v="1"/>
    <n v="0"/>
    <n v="0"/>
    <n v="1"/>
    <n v="1"/>
    <n v="0"/>
    <n v="0"/>
    <n v="3"/>
    <n v="4"/>
    <n v="7"/>
    <n v="2575"/>
    <s v="ES_R3"/>
    <n v="145"/>
    <n v="5"/>
  </r>
  <r>
    <x v="0"/>
    <n v="1"/>
    <n v="0"/>
    <n v="0"/>
    <n v="1"/>
    <n v="0"/>
    <n v="0"/>
    <n v="0"/>
    <n v="0"/>
    <n v="1"/>
    <n v="1"/>
    <n v="0"/>
    <n v="0"/>
    <n v="2"/>
    <n v="2"/>
    <n v="4"/>
    <n v="2576"/>
    <s v="ES_R3"/>
    <n v="145"/>
    <n v="2"/>
  </r>
  <r>
    <x v="0"/>
    <n v="1"/>
    <n v="0"/>
    <n v="0"/>
    <n v="2"/>
    <n v="0"/>
    <n v="2"/>
    <n v="0"/>
    <n v="0"/>
    <n v="1"/>
    <n v="1"/>
    <n v="0"/>
    <n v="0"/>
    <n v="2"/>
    <n v="5"/>
    <n v="7"/>
    <n v="2577"/>
    <s v="ES_R3"/>
    <n v="145"/>
    <n v="5"/>
  </r>
  <r>
    <x v="0"/>
    <n v="1"/>
    <n v="0"/>
    <n v="1"/>
    <n v="1"/>
    <n v="0"/>
    <n v="2"/>
    <n v="0"/>
    <n v="0"/>
    <n v="1"/>
    <n v="1"/>
    <n v="0"/>
    <n v="0"/>
    <n v="3"/>
    <n v="4"/>
    <n v="7"/>
    <n v="2578"/>
    <s v="ES_R3"/>
    <n v="145"/>
    <n v="5"/>
  </r>
  <r>
    <x v="0"/>
    <n v="1"/>
    <n v="0"/>
    <n v="1"/>
    <n v="1"/>
    <n v="0"/>
    <n v="0"/>
    <n v="0"/>
    <n v="0"/>
    <n v="1"/>
    <n v="1"/>
    <n v="0"/>
    <n v="0"/>
    <n v="3"/>
    <n v="2"/>
    <n v="5"/>
    <n v="2579"/>
    <s v="ES_R3"/>
    <n v="146"/>
    <n v="3"/>
  </r>
  <r>
    <x v="0"/>
    <n v="0"/>
    <n v="1"/>
    <n v="1"/>
    <n v="1"/>
    <n v="2"/>
    <n v="0"/>
    <n v="0"/>
    <n v="1"/>
    <n v="2"/>
    <n v="1"/>
    <n v="1"/>
    <n v="0"/>
    <n v="6"/>
    <n v="4"/>
    <n v="10"/>
    <n v="2580"/>
    <s v="ES_R3"/>
    <n v="146"/>
    <n v="6"/>
  </r>
  <r>
    <x v="0"/>
    <n v="1"/>
    <n v="0"/>
    <n v="1"/>
    <n v="1"/>
    <n v="0"/>
    <n v="2"/>
    <n v="0"/>
    <n v="1"/>
    <n v="1"/>
    <n v="1"/>
    <n v="0"/>
    <n v="0"/>
    <n v="3"/>
    <n v="5"/>
    <n v="8"/>
    <n v="2581"/>
    <s v="ES_R3"/>
    <n v="146"/>
    <n v="6"/>
  </r>
  <r>
    <x v="0"/>
    <n v="0"/>
    <n v="1"/>
    <n v="1"/>
    <n v="1"/>
    <n v="2"/>
    <n v="0"/>
    <n v="0"/>
    <n v="0"/>
    <n v="1"/>
    <n v="1"/>
    <n v="0"/>
    <n v="0"/>
    <n v="4"/>
    <n v="3"/>
    <n v="7"/>
    <n v="2582"/>
    <s v="ES_R3"/>
    <n v="146"/>
    <n v="5"/>
  </r>
  <r>
    <x v="0"/>
    <n v="0"/>
    <n v="1"/>
    <n v="1"/>
    <n v="1"/>
    <n v="0"/>
    <n v="0"/>
    <n v="0"/>
    <n v="0"/>
    <n v="1"/>
    <n v="1"/>
    <n v="0"/>
    <n v="0"/>
    <n v="2"/>
    <n v="3"/>
    <n v="5"/>
    <n v="2583"/>
    <s v="ES_R3"/>
    <n v="146"/>
    <n v="3"/>
  </r>
  <r>
    <x v="0"/>
    <n v="1"/>
    <n v="0"/>
    <n v="1"/>
    <n v="1"/>
    <n v="0"/>
    <n v="0"/>
    <n v="0"/>
    <n v="0"/>
    <n v="1"/>
    <n v="1"/>
    <n v="0"/>
    <n v="0"/>
    <n v="3"/>
    <n v="2"/>
    <n v="5"/>
    <n v="2584"/>
    <s v="ES_R3"/>
    <n v="146"/>
    <n v="3"/>
  </r>
  <r>
    <x v="0"/>
    <n v="1"/>
    <n v="0"/>
    <n v="1"/>
    <n v="1"/>
    <n v="2"/>
    <n v="0"/>
    <n v="0"/>
    <n v="0"/>
    <n v="1"/>
    <n v="1"/>
    <n v="0"/>
    <n v="0"/>
    <n v="5"/>
    <n v="2"/>
    <n v="7"/>
    <n v="2585"/>
    <s v="ES_R3"/>
    <n v="146"/>
    <n v="5"/>
  </r>
  <r>
    <x v="0"/>
    <n v="0"/>
    <n v="1"/>
    <n v="1"/>
    <n v="1"/>
    <n v="2"/>
    <n v="0"/>
    <n v="0"/>
    <n v="0"/>
    <n v="1"/>
    <n v="1"/>
    <n v="0"/>
    <n v="0"/>
    <n v="4"/>
    <n v="3"/>
    <n v="7"/>
    <n v="2586"/>
    <s v="ES_R3"/>
    <n v="146"/>
    <n v="5"/>
  </r>
  <r>
    <x v="0"/>
    <n v="0"/>
    <n v="1"/>
    <n v="1"/>
    <n v="1"/>
    <n v="0"/>
    <n v="2"/>
    <n v="0"/>
    <n v="0"/>
    <n v="1"/>
    <n v="1"/>
    <n v="0"/>
    <n v="0"/>
    <n v="2"/>
    <n v="5"/>
    <n v="7"/>
    <n v="2587"/>
    <s v="ES_R3"/>
    <n v="146"/>
    <n v="5"/>
  </r>
  <r>
    <x v="0"/>
    <n v="0"/>
    <n v="1"/>
    <n v="1"/>
    <n v="1"/>
    <n v="2"/>
    <n v="0"/>
    <n v="0"/>
    <n v="1"/>
    <n v="1"/>
    <n v="1"/>
    <n v="1"/>
    <n v="0"/>
    <n v="5"/>
    <n v="4"/>
    <n v="9"/>
    <n v="2588"/>
    <s v="ES_R3"/>
    <n v="146"/>
    <n v="6"/>
  </r>
  <r>
    <x v="0"/>
    <n v="1"/>
    <n v="0"/>
    <n v="1"/>
    <n v="1"/>
    <n v="0"/>
    <n v="2"/>
    <n v="0"/>
    <n v="0"/>
    <n v="1"/>
    <n v="1"/>
    <n v="0"/>
    <n v="0"/>
    <n v="3"/>
    <n v="4"/>
    <n v="7"/>
    <n v="2589"/>
    <s v="ES_R3"/>
    <n v="146"/>
    <n v="5"/>
  </r>
  <r>
    <x v="0"/>
    <n v="1"/>
    <n v="0"/>
    <n v="1"/>
    <n v="1"/>
    <n v="0"/>
    <n v="2"/>
    <n v="0"/>
    <n v="0"/>
    <n v="1"/>
    <n v="1"/>
    <n v="0"/>
    <n v="0"/>
    <n v="3"/>
    <n v="4"/>
    <n v="7"/>
    <n v="2590"/>
    <s v="ES_R3"/>
    <n v="146"/>
    <n v="5"/>
  </r>
  <r>
    <x v="0"/>
    <n v="0"/>
    <n v="1"/>
    <n v="1"/>
    <n v="1"/>
    <n v="0"/>
    <n v="2"/>
    <n v="0"/>
    <n v="0"/>
    <n v="1"/>
    <n v="1"/>
    <n v="0"/>
    <n v="0"/>
    <n v="2"/>
    <n v="5"/>
    <n v="7"/>
    <n v="2591"/>
    <s v="ES_R3"/>
    <n v="146"/>
    <n v="5"/>
  </r>
  <r>
    <x v="0"/>
    <n v="0"/>
    <n v="1"/>
    <n v="1"/>
    <n v="1"/>
    <n v="0"/>
    <n v="0"/>
    <n v="0"/>
    <n v="0"/>
    <n v="1"/>
    <n v="1"/>
    <n v="0"/>
    <n v="0"/>
    <n v="2"/>
    <n v="3"/>
    <n v="5"/>
    <n v="2592"/>
    <s v="ES_R3"/>
    <n v="146"/>
    <n v="3"/>
  </r>
  <r>
    <x v="0"/>
    <n v="1"/>
    <n v="0"/>
    <n v="1"/>
    <n v="1"/>
    <n v="0"/>
    <n v="2"/>
    <n v="0"/>
    <n v="0"/>
    <n v="1"/>
    <n v="1"/>
    <n v="0"/>
    <n v="0"/>
    <n v="3"/>
    <n v="4"/>
    <n v="7"/>
    <n v="2593"/>
    <s v="ES_R3"/>
    <n v="146"/>
    <n v="5"/>
  </r>
  <r>
    <x v="0"/>
    <n v="0"/>
    <n v="1"/>
    <n v="1"/>
    <n v="1"/>
    <n v="0"/>
    <n v="0"/>
    <n v="0"/>
    <n v="0"/>
    <n v="1"/>
    <n v="1"/>
    <n v="0"/>
    <n v="0"/>
    <n v="2"/>
    <n v="3"/>
    <n v="5"/>
    <n v="2594"/>
    <s v="ES_R3"/>
    <n v="146"/>
    <n v="3"/>
  </r>
  <r>
    <x v="0"/>
    <n v="1"/>
    <n v="0"/>
    <n v="1"/>
    <n v="1"/>
    <n v="0"/>
    <n v="2"/>
    <n v="0"/>
    <n v="0"/>
    <n v="1"/>
    <n v="1"/>
    <n v="0"/>
    <n v="0"/>
    <n v="3"/>
    <n v="4"/>
    <n v="7"/>
    <n v="2595"/>
    <s v="ES_R3"/>
    <n v="146"/>
    <n v="5"/>
  </r>
  <r>
    <x v="0"/>
    <n v="1"/>
    <n v="0"/>
    <n v="1"/>
    <n v="1"/>
    <n v="0"/>
    <n v="2"/>
    <n v="3"/>
    <n v="0"/>
    <n v="1"/>
    <n v="1"/>
    <n v="1"/>
    <n v="0"/>
    <n v="7"/>
    <n v="4"/>
    <n v="11"/>
    <n v="2596"/>
    <s v="ES_R3"/>
    <n v="146"/>
    <n v="8"/>
  </r>
  <r>
    <x v="0"/>
    <n v="1"/>
    <n v="0"/>
    <n v="1"/>
    <n v="1"/>
    <n v="0"/>
    <n v="3"/>
    <n v="0"/>
    <n v="0"/>
    <n v="1"/>
    <n v="1"/>
    <n v="0"/>
    <n v="0"/>
    <n v="3"/>
    <n v="5"/>
    <n v="8"/>
    <n v="2597"/>
    <s v="ES_R3"/>
    <n v="146"/>
    <n v="6"/>
  </r>
  <r>
    <x v="0"/>
    <n v="1"/>
    <n v="0"/>
    <n v="1"/>
    <n v="1"/>
    <n v="2"/>
    <n v="2"/>
    <n v="2"/>
    <n v="0"/>
    <n v="1"/>
    <n v="2"/>
    <n v="0"/>
    <n v="0"/>
    <n v="7"/>
    <n v="5"/>
    <n v="12"/>
    <n v="2598"/>
    <s v="ES_R3"/>
    <n v="146"/>
    <n v="9"/>
  </r>
  <r>
    <x v="0"/>
    <n v="0"/>
    <n v="1"/>
    <n v="1"/>
    <n v="1"/>
    <n v="0"/>
    <n v="0"/>
    <n v="0"/>
    <n v="0"/>
    <n v="1"/>
    <n v="1"/>
    <n v="0"/>
    <n v="0"/>
    <n v="2"/>
    <n v="3"/>
    <n v="5"/>
    <n v="2599"/>
    <s v="ES_R3"/>
    <n v="147"/>
    <n v="3"/>
  </r>
  <r>
    <x v="0"/>
    <n v="1"/>
    <n v="0"/>
    <n v="1"/>
    <n v="1"/>
    <n v="2"/>
    <n v="0"/>
    <n v="0"/>
    <n v="0"/>
    <n v="1"/>
    <n v="1"/>
    <n v="0"/>
    <n v="0"/>
    <n v="5"/>
    <n v="2"/>
    <n v="7"/>
    <n v="2600"/>
    <s v="ES_R3"/>
    <n v="147"/>
    <n v="5"/>
  </r>
  <r>
    <x v="0"/>
    <n v="0"/>
    <n v="1"/>
    <n v="2"/>
    <n v="0"/>
    <n v="0"/>
    <n v="0"/>
    <n v="0"/>
    <n v="0"/>
    <n v="1"/>
    <n v="1"/>
    <n v="0"/>
    <n v="0"/>
    <n v="3"/>
    <n v="2"/>
    <n v="5"/>
    <n v="2601"/>
    <s v="ES_R3"/>
    <n v="147"/>
    <n v="3"/>
  </r>
  <r>
    <x v="0"/>
    <n v="1"/>
    <n v="0"/>
    <n v="1"/>
    <n v="1"/>
    <n v="0"/>
    <n v="1"/>
    <n v="0"/>
    <n v="0"/>
    <n v="1"/>
    <n v="1"/>
    <n v="0"/>
    <n v="0"/>
    <n v="3"/>
    <n v="3"/>
    <n v="6"/>
    <n v="2602"/>
    <s v="ES_R3"/>
    <n v="147"/>
    <n v="4"/>
  </r>
  <r>
    <x v="0"/>
    <n v="0"/>
    <n v="1"/>
    <n v="2"/>
    <n v="0"/>
    <n v="1"/>
    <n v="1"/>
    <n v="0"/>
    <n v="0"/>
    <n v="1"/>
    <n v="1"/>
    <n v="0"/>
    <n v="0"/>
    <n v="4"/>
    <n v="3"/>
    <n v="7"/>
    <n v="2603"/>
    <s v="ES_R3"/>
    <n v="147"/>
    <n v="5"/>
  </r>
  <r>
    <x v="0"/>
    <n v="1"/>
    <n v="0"/>
    <n v="1"/>
    <n v="1"/>
    <n v="0"/>
    <n v="0"/>
    <n v="0"/>
    <n v="0"/>
    <n v="1"/>
    <n v="1"/>
    <n v="0"/>
    <n v="0"/>
    <n v="3"/>
    <n v="2"/>
    <n v="5"/>
    <n v="2604"/>
    <s v="ES_R3"/>
    <n v="147"/>
    <n v="3"/>
  </r>
  <r>
    <x v="0"/>
    <n v="1"/>
    <n v="0"/>
    <n v="1"/>
    <n v="1"/>
    <n v="0"/>
    <n v="2"/>
    <n v="0"/>
    <n v="0"/>
    <n v="1"/>
    <n v="1"/>
    <n v="0"/>
    <n v="0"/>
    <n v="3"/>
    <n v="4"/>
    <n v="7"/>
    <n v="2605"/>
    <s v="ES_R3"/>
    <n v="147"/>
    <n v="5"/>
  </r>
  <r>
    <x v="0"/>
    <n v="1"/>
    <n v="0"/>
    <n v="1"/>
    <n v="1"/>
    <n v="0"/>
    <n v="2"/>
    <n v="0"/>
    <n v="0"/>
    <n v="1"/>
    <n v="1"/>
    <n v="0"/>
    <n v="0"/>
    <n v="3"/>
    <n v="4"/>
    <n v="7"/>
    <n v="2606"/>
    <s v="ES_R3"/>
    <n v="147"/>
    <n v="5"/>
  </r>
  <r>
    <x v="1"/>
    <n v="0"/>
    <n v="1"/>
    <n v="2"/>
    <n v="0"/>
    <n v="1"/>
    <n v="2"/>
    <n v="0"/>
    <n v="0"/>
    <n v="1"/>
    <n v="1"/>
    <n v="0"/>
    <n v="0"/>
    <n v="4"/>
    <n v="4"/>
    <n v="8"/>
    <n v="2607"/>
    <s v="ES_R3"/>
    <n v="147"/>
    <n v="6"/>
  </r>
  <r>
    <x v="0"/>
    <n v="1"/>
    <n v="0"/>
    <n v="1"/>
    <n v="1"/>
    <n v="0"/>
    <n v="0"/>
    <n v="0"/>
    <n v="0"/>
    <n v="1"/>
    <n v="1"/>
    <n v="0"/>
    <n v="0"/>
    <n v="3"/>
    <n v="2"/>
    <n v="5"/>
    <n v="2608"/>
    <s v="ES_R3"/>
    <n v="147"/>
    <n v="3"/>
  </r>
  <r>
    <x v="0"/>
    <n v="1"/>
    <n v="0"/>
    <n v="1"/>
    <n v="1"/>
    <n v="2"/>
    <n v="0"/>
    <n v="0"/>
    <n v="0"/>
    <n v="1"/>
    <n v="1"/>
    <n v="0"/>
    <n v="0"/>
    <n v="5"/>
    <n v="2"/>
    <n v="7"/>
    <n v="2609"/>
    <s v="ES_R3"/>
    <n v="147"/>
    <n v="5"/>
  </r>
  <r>
    <x v="0"/>
    <n v="1"/>
    <n v="0"/>
    <n v="1"/>
    <n v="1"/>
    <n v="0"/>
    <n v="2"/>
    <n v="0"/>
    <n v="0"/>
    <n v="1"/>
    <n v="1"/>
    <n v="0"/>
    <n v="0"/>
    <n v="3"/>
    <n v="4"/>
    <n v="7"/>
    <n v="2610"/>
    <s v="ES_R3"/>
    <n v="147"/>
    <n v="5"/>
  </r>
  <r>
    <x v="0"/>
    <n v="1"/>
    <n v="0"/>
    <n v="2"/>
    <n v="0"/>
    <n v="0"/>
    <n v="2"/>
    <n v="2"/>
    <n v="2"/>
    <n v="1"/>
    <n v="2"/>
    <n v="1"/>
    <n v="0"/>
    <n v="7"/>
    <n v="6"/>
    <n v="13"/>
    <n v="2611"/>
    <s v="ES_R3"/>
    <n v="147"/>
    <n v="9"/>
  </r>
  <r>
    <x v="1"/>
    <n v="1"/>
    <n v="0"/>
    <n v="1"/>
    <n v="1"/>
    <n v="0"/>
    <n v="1"/>
    <n v="2"/>
    <n v="0"/>
    <n v="2"/>
    <n v="2"/>
    <n v="1"/>
    <n v="0"/>
    <n v="7"/>
    <n v="4"/>
    <n v="11"/>
    <n v="2612"/>
    <s v="ES_R3"/>
    <n v="147"/>
    <n v="6"/>
  </r>
  <r>
    <x v="2"/>
    <n v="0"/>
    <n v="1"/>
    <n v="1"/>
    <n v="1"/>
    <n v="0"/>
    <n v="2"/>
    <n v="2"/>
    <n v="0"/>
    <n v="0"/>
    <n v="2"/>
    <n v="1"/>
    <n v="0"/>
    <n v="4"/>
    <n v="6"/>
    <n v="10"/>
    <n v="2613"/>
    <s v="ES_R3"/>
    <n v="147"/>
    <n v="7"/>
  </r>
  <r>
    <x v="2"/>
    <n v="0"/>
    <n v="1"/>
    <n v="1"/>
    <n v="1"/>
    <n v="2"/>
    <n v="0"/>
    <n v="1"/>
    <n v="0"/>
    <n v="1"/>
    <n v="1"/>
    <n v="0"/>
    <n v="0"/>
    <n v="5"/>
    <n v="3"/>
    <n v="8"/>
    <n v="2614"/>
    <s v="ES_R3"/>
    <n v="147"/>
    <n v="6"/>
  </r>
  <r>
    <x v="1"/>
    <n v="1"/>
    <n v="0"/>
    <n v="1"/>
    <n v="1"/>
    <n v="0"/>
    <n v="2"/>
    <n v="0"/>
    <n v="0"/>
    <n v="1"/>
    <n v="1"/>
    <n v="0"/>
    <n v="0"/>
    <n v="3"/>
    <n v="4"/>
    <n v="7"/>
    <n v="2615"/>
    <s v="ES_R3"/>
    <n v="147"/>
    <n v="5"/>
  </r>
  <r>
    <x v="1"/>
    <n v="1"/>
    <n v="0"/>
    <n v="1"/>
    <n v="1"/>
    <n v="0"/>
    <n v="2"/>
    <n v="0"/>
    <n v="1"/>
    <n v="1"/>
    <n v="1"/>
    <n v="0"/>
    <n v="0"/>
    <n v="3"/>
    <n v="5"/>
    <n v="8"/>
    <n v="2616"/>
    <s v="ES_R3"/>
    <n v="147"/>
    <n v="6"/>
  </r>
  <r>
    <x v="1"/>
    <n v="1"/>
    <n v="0"/>
    <n v="1"/>
    <n v="1"/>
    <n v="0"/>
    <n v="1"/>
    <n v="0"/>
    <n v="0"/>
    <n v="1"/>
    <n v="1"/>
    <n v="0"/>
    <n v="0"/>
    <n v="3"/>
    <n v="3"/>
    <n v="6"/>
    <n v="2617"/>
    <s v="ES_R3"/>
    <n v="147"/>
    <n v="4"/>
  </r>
  <r>
    <x v="1"/>
    <n v="0"/>
    <n v="1"/>
    <n v="1"/>
    <n v="1"/>
    <n v="0"/>
    <n v="2"/>
    <n v="0"/>
    <n v="0"/>
    <n v="1"/>
    <n v="1"/>
    <n v="0"/>
    <n v="0"/>
    <n v="2"/>
    <n v="5"/>
    <n v="7"/>
    <n v="2618"/>
    <s v="ES_R3"/>
    <n v="147"/>
    <n v="5"/>
  </r>
  <r>
    <x v="0"/>
    <n v="1"/>
    <n v="0"/>
    <n v="1"/>
    <n v="1"/>
    <n v="0"/>
    <n v="0"/>
    <n v="0"/>
    <n v="0"/>
    <n v="1"/>
    <n v="1"/>
    <n v="0"/>
    <n v="0"/>
    <n v="3"/>
    <n v="2"/>
    <n v="5"/>
    <n v="2619"/>
    <s v="ES_R3"/>
    <n v="148"/>
    <n v="3"/>
  </r>
  <r>
    <x v="0"/>
    <n v="0"/>
    <n v="1"/>
    <n v="1"/>
    <n v="1"/>
    <n v="0"/>
    <n v="0"/>
    <n v="0"/>
    <n v="0"/>
    <n v="1"/>
    <n v="1"/>
    <n v="0"/>
    <n v="0"/>
    <n v="2"/>
    <n v="3"/>
    <n v="5"/>
    <n v="2620"/>
    <s v="ES_R3"/>
    <n v="148"/>
    <n v="3"/>
  </r>
  <r>
    <x v="0"/>
    <n v="0"/>
    <n v="1"/>
    <n v="1"/>
    <n v="0"/>
    <n v="1"/>
    <n v="0"/>
    <n v="0"/>
    <n v="0"/>
    <n v="1"/>
    <n v="1"/>
    <n v="0"/>
    <n v="0"/>
    <n v="3"/>
    <n v="2"/>
    <n v="5"/>
    <n v="2621"/>
    <s v="ES_R3"/>
    <n v="148"/>
    <n v="3"/>
  </r>
  <r>
    <x v="0"/>
    <n v="1"/>
    <n v="0"/>
    <n v="0"/>
    <n v="2"/>
    <n v="1"/>
    <n v="1"/>
    <n v="0"/>
    <n v="0"/>
    <n v="1"/>
    <n v="1"/>
    <n v="0"/>
    <n v="0"/>
    <n v="3"/>
    <n v="4"/>
    <n v="7"/>
    <n v="2622"/>
    <s v="ES_R3"/>
    <n v="148"/>
    <n v="5"/>
  </r>
  <r>
    <x v="0"/>
    <n v="1"/>
    <n v="0"/>
    <n v="1"/>
    <n v="1"/>
    <n v="1"/>
    <n v="2"/>
    <n v="0"/>
    <n v="0"/>
    <n v="1"/>
    <n v="1"/>
    <n v="0"/>
    <n v="0"/>
    <n v="4"/>
    <n v="4"/>
    <n v="8"/>
    <n v="2623"/>
    <s v="ES_R3"/>
    <n v="148"/>
    <n v="6"/>
  </r>
  <r>
    <x v="0"/>
    <n v="1"/>
    <n v="1"/>
    <n v="2"/>
    <n v="0"/>
    <n v="2"/>
    <n v="0"/>
    <n v="1"/>
    <n v="0"/>
    <n v="0"/>
    <n v="1"/>
    <n v="1"/>
    <n v="0"/>
    <n v="7"/>
    <n v="2"/>
    <n v="9"/>
    <n v="2624"/>
    <s v="ES_R3"/>
    <n v="148"/>
    <n v="7"/>
  </r>
  <r>
    <x v="0"/>
    <n v="1"/>
    <n v="0"/>
    <n v="1"/>
    <n v="1"/>
    <n v="0"/>
    <n v="0"/>
    <n v="0"/>
    <n v="0"/>
    <n v="1"/>
    <n v="1"/>
    <n v="0"/>
    <n v="0"/>
    <n v="3"/>
    <n v="2"/>
    <n v="5"/>
    <n v="2625"/>
    <s v="ES_R3"/>
    <n v="148"/>
    <n v="3"/>
  </r>
  <r>
    <x v="0"/>
    <n v="1"/>
    <n v="0"/>
    <n v="0"/>
    <n v="2"/>
    <n v="1"/>
    <n v="1"/>
    <n v="0"/>
    <n v="0"/>
    <n v="1"/>
    <n v="1"/>
    <n v="0"/>
    <n v="0"/>
    <n v="3"/>
    <n v="4"/>
    <n v="7"/>
    <n v="2626"/>
    <s v="ES_R3"/>
    <n v="148"/>
    <n v="5"/>
  </r>
  <r>
    <x v="0"/>
    <n v="1"/>
    <n v="0"/>
    <n v="1"/>
    <n v="1"/>
    <n v="0"/>
    <n v="2"/>
    <n v="0"/>
    <n v="0"/>
    <n v="1"/>
    <n v="1"/>
    <n v="0"/>
    <n v="0"/>
    <n v="3"/>
    <n v="4"/>
    <n v="7"/>
    <n v="2627"/>
    <s v="ES_R3"/>
    <n v="148"/>
    <n v="5"/>
  </r>
  <r>
    <x v="0"/>
    <n v="0"/>
    <n v="1"/>
    <n v="2"/>
    <n v="0"/>
    <n v="1"/>
    <n v="2"/>
    <n v="0"/>
    <n v="0"/>
    <n v="1"/>
    <n v="1"/>
    <n v="0"/>
    <n v="0"/>
    <n v="4"/>
    <n v="4"/>
    <n v="8"/>
    <n v="2628"/>
    <s v="ES_R3"/>
    <n v="148"/>
    <n v="6"/>
  </r>
  <r>
    <x v="0"/>
    <n v="1"/>
    <n v="0"/>
    <n v="1"/>
    <n v="1"/>
    <n v="2"/>
    <n v="1"/>
    <n v="0"/>
    <n v="0"/>
    <n v="0"/>
    <n v="0"/>
    <n v="1"/>
    <n v="0"/>
    <n v="5"/>
    <n v="2"/>
    <n v="7"/>
    <n v="2629"/>
    <s v="ES_R3"/>
    <n v="148"/>
    <n v="6"/>
  </r>
  <r>
    <x v="0"/>
    <n v="1"/>
    <n v="0"/>
    <n v="1"/>
    <n v="1"/>
    <n v="1"/>
    <n v="0"/>
    <n v="0"/>
    <n v="0"/>
    <n v="1"/>
    <n v="1"/>
    <n v="0"/>
    <n v="0"/>
    <n v="4"/>
    <n v="2"/>
    <n v="6"/>
    <n v="2630"/>
    <s v="ES_R3"/>
    <n v="148"/>
    <n v="4"/>
  </r>
  <r>
    <x v="0"/>
    <n v="1"/>
    <n v="0"/>
    <n v="1"/>
    <n v="1"/>
    <n v="1"/>
    <n v="2"/>
    <n v="0"/>
    <n v="0"/>
    <n v="1"/>
    <n v="1"/>
    <n v="0"/>
    <n v="0"/>
    <n v="4"/>
    <n v="4"/>
    <n v="8"/>
    <n v="2631"/>
    <s v="ES_R3"/>
    <n v="148"/>
    <n v="6"/>
  </r>
  <r>
    <x v="0"/>
    <n v="1"/>
    <n v="0"/>
    <n v="1"/>
    <n v="1"/>
    <n v="2"/>
    <n v="1"/>
    <n v="0"/>
    <n v="0"/>
    <n v="1"/>
    <n v="1"/>
    <n v="0"/>
    <n v="0"/>
    <n v="5"/>
    <n v="3"/>
    <n v="8"/>
    <n v="2632"/>
    <s v="ES_R3"/>
    <n v="148"/>
    <n v="6"/>
  </r>
  <r>
    <x v="0"/>
    <n v="1"/>
    <n v="0"/>
    <n v="1"/>
    <n v="1"/>
    <n v="0"/>
    <n v="2"/>
    <n v="0"/>
    <n v="0"/>
    <n v="1"/>
    <n v="1"/>
    <n v="0"/>
    <n v="0"/>
    <n v="3"/>
    <n v="4"/>
    <n v="7"/>
    <n v="2633"/>
    <s v="ES_R3"/>
    <n v="148"/>
    <n v="5"/>
  </r>
  <r>
    <x v="0"/>
    <n v="1"/>
    <n v="0"/>
    <n v="1"/>
    <n v="1"/>
    <n v="2"/>
    <n v="0"/>
    <n v="0"/>
    <n v="1"/>
    <n v="1"/>
    <n v="1"/>
    <n v="1"/>
    <n v="0"/>
    <n v="6"/>
    <n v="3"/>
    <n v="9"/>
    <n v="2634"/>
    <s v="ES_R3"/>
    <n v="148"/>
    <n v="6"/>
  </r>
  <r>
    <x v="0"/>
    <n v="0"/>
    <n v="1"/>
    <n v="2"/>
    <n v="0"/>
    <n v="0"/>
    <n v="3"/>
    <n v="0"/>
    <n v="0"/>
    <n v="1"/>
    <n v="1"/>
    <n v="0"/>
    <n v="0"/>
    <n v="3"/>
    <n v="5"/>
    <n v="8"/>
    <n v="2635"/>
    <s v="ES_R3"/>
    <n v="148"/>
    <n v="6"/>
  </r>
  <r>
    <x v="0"/>
    <n v="1"/>
    <n v="0"/>
    <n v="1"/>
    <n v="1"/>
    <n v="2"/>
    <n v="0"/>
    <n v="0"/>
    <n v="0"/>
    <n v="1"/>
    <n v="1"/>
    <n v="0"/>
    <n v="0"/>
    <n v="5"/>
    <n v="2"/>
    <n v="7"/>
    <n v="2636"/>
    <s v="ES_R3"/>
    <n v="148"/>
    <n v="5"/>
  </r>
  <r>
    <x v="1"/>
    <n v="1"/>
    <n v="0"/>
    <n v="1"/>
    <n v="1"/>
    <n v="0"/>
    <n v="3"/>
    <n v="0"/>
    <n v="0"/>
    <n v="0"/>
    <n v="0"/>
    <n v="0"/>
    <n v="0"/>
    <n v="2"/>
    <n v="4"/>
    <n v="6"/>
    <n v="2637"/>
    <s v="ES_R3"/>
    <n v="148"/>
    <n v="6"/>
  </r>
  <r>
    <x v="1"/>
    <n v="1"/>
    <n v="0"/>
    <n v="2"/>
    <n v="0"/>
    <n v="0"/>
    <n v="2"/>
    <n v="0"/>
    <n v="0"/>
    <n v="1"/>
    <n v="1"/>
    <n v="0"/>
    <n v="0"/>
    <n v="4"/>
    <n v="3"/>
    <n v="7"/>
    <n v="2638"/>
    <s v="ES_R3"/>
    <n v="148"/>
    <n v="5"/>
  </r>
  <r>
    <x v="0"/>
    <n v="1"/>
    <n v="0"/>
    <n v="1"/>
    <n v="1"/>
    <n v="1"/>
    <n v="2"/>
    <n v="0"/>
    <n v="0"/>
    <n v="1"/>
    <n v="2"/>
    <n v="0"/>
    <n v="0"/>
    <n v="4"/>
    <n v="5"/>
    <n v="9"/>
    <n v="2639"/>
    <s v="ES_R3"/>
    <n v="149"/>
    <n v="6"/>
  </r>
  <r>
    <x v="0"/>
    <n v="0"/>
    <n v="0"/>
    <n v="1"/>
    <n v="1"/>
    <n v="2"/>
    <n v="1"/>
    <n v="2"/>
    <n v="0"/>
    <n v="0"/>
    <n v="1"/>
    <n v="0"/>
    <n v="0"/>
    <n v="5"/>
    <n v="3"/>
    <n v="8"/>
    <n v="2640"/>
    <s v="ES_R3"/>
    <n v="149"/>
    <n v="7"/>
  </r>
  <r>
    <x v="0"/>
    <n v="1"/>
    <n v="0"/>
    <n v="1"/>
    <n v="1"/>
    <n v="2"/>
    <n v="1"/>
    <n v="0"/>
    <n v="0"/>
    <n v="1"/>
    <n v="1"/>
    <n v="0"/>
    <n v="0"/>
    <n v="5"/>
    <n v="3"/>
    <n v="8"/>
    <n v="2641"/>
    <s v="ES_R3"/>
    <n v="149"/>
    <n v="6"/>
  </r>
  <r>
    <x v="0"/>
    <n v="0"/>
    <n v="1"/>
    <n v="1"/>
    <n v="2"/>
    <n v="0"/>
    <n v="0"/>
    <n v="0"/>
    <n v="0"/>
    <n v="1"/>
    <n v="1"/>
    <n v="0"/>
    <n v="0"/>
    <n v="2"/>
    <n v="4"/>
    <n v="6"/>
    <n v="2642"/>
    <s v="ES_R3"/>
    <n v="149"/>
    <n v="4"/>
  </r>
  <r>
    <x v="0"/>
    <n v="1"/>
    <n v="0"/>
    <n v="1"/>
    <n v="0"/>
    <n v="2"/>
    <n v="1"/>
    <n v="0"/>
    <n v="1"/>
    <n v="1"/>
    <n v="1"/>
    <n v="0"/>
    <n v="0"/>
    <n v="5"/>
    <n v="3"/>
    <n v="8"/>
    <n v="2643"/>
    <s v="ES_R3"/>
    <n v="149"/>
    <n v="6"/>
  </r>
  <r>
    <x v="0"/>
    <n v="1"/>
    <n v="0"/>
    <n v="0"/>
    <n v="0"/>
    <n v="0"/>
    <n v="0"/>
    <n v="0"/>
    <n v="0"/>
    <n v="1"/>
    <n v="1"/>
    <n v="0"/>
    <n v="0"/>
    <n v="2"/>
    <n v="1"/>
    <n v="3"/>
    <n v="2644"/>
    <s v="ES_R3"/>
    <n v="149"/>
    <n v="1"/>
  </r>
  <r>
    <x v="0"/>
    <n v="0"/>
    <n v="0"/>
    <n v="1"/>
    <n v="2"/>
    <n v="0"/>
    <n v="2"/>
    <n v="0"/>
    <n v="0"/>
    <n v="1"/>
    <n v="1"/>
    <n v="0"/>
    <n v="0"/>
    <n v="2"/>
    <n v="5"/>
    <n v="7"/>
    <n v="2645"/>
    <s v="ES_R3"/>
    <n v="149"/>
    <n v="5"/>
  </r>
  <r>
    <x v="0"/>
    <n v="0"/>
    <n v="1"/>
    <n v="1"/>
    <n v="1"/>
    <n v="0"/>
    <n v="0"/>
    <n v="0"/>
    <n v="0"/>
    <n v="1"/>
    <n v="0"/>
    <n v="1"/>
    <n v="1"/>
    <n v="3"/>
    <n v="3"/>
    <n v="6"/>
    <n v="2646"/>
    <s v="ES_R3"/>
    <n v="149"/>
    <n v="3"/>
  </r>
  <r>
    <x v="0"/>
    <n v="1"/>
    <n v="0"/>
    <n v="1"/>
    <n v="1"/>
    <n v="1"/>
    <n v="2"/>
    <n v="0"/>
    <n v="0"/>
    <n v="1"/>
    <n v="1"/>
    <n v="0"/>
    <n v="0"/>
    <n v="4"/>
    <n v="4"/>
    <n v="8"/>
    <n v="2647"/>
    <s v="ES_R3"/>
    <n v="149"/>
    <n v="6"/>
  </r>
  <r>
    <x v="0"/>
    <n v="1"/>
    <n v="0"/>
    <n v="1"/>
    <n v="2"/>
    <n v="0"/>
    <n v="1"/>
    <n v="0"/>
    <n v="0"/>
    <n v="1"/>
    <n v="1"/>
    <n v="0"/>
    <n v="0"/>
    <n v="3"/>
    <n v="4"/>
    <n v="7"/>
    <n v="2648"/>
    <s v="ES_R3"/>
    <n v="149"/>
    <n v="5"/>
  </r>
  <r>
    <x v="0"/>
    <n v="1"/>
    <n v="0"/>
    <n v="1"/>
    <n v="1"/>
    <n v="0"/>
    <n v="0"/>
    <n v="0"/>
    <n v="0"/>
    <n v="1"/>
    <n v="1"/>
    <n v="0"/>
    <n v="0"/>
    <n v="3"/>
    <n v="2"/>
    <n v="5"/>
    <n v="2649"/>
    <s v="ES_R3"/>
    <n v="149"/>
    <n v="3"/>
  </r>
  <r>
    <x v="0"/>
    <n v="1"/>
    <n v="0"/>
    <n v="1"/>
    <n v="1"/>
    <n v="0"/>
    <n v="1"/>
    <n v="0"/>
    <n v="0"/>
    <n v="1"/>
    <n v="1"/>
    <n v="0"/>
    <n v="0"/>
    <n v="3"/>
    <n v="3"/>
    <n v="6"/>
    <n v="2650"/>
    <s v="ES_R3"/>
    <n v="149"/>
    <n v="4"/>
  </r>
  <r>
    <x v="0"/>
    <n v="1"/>
    <n v="0"/>
    <n v="1"/>
    <n v="1"/>
    <n v="0"/>
    <n v="0"/>
    <n v="0"/>
    <n v="0"/>
    <n v="1"/>
    <n v="1"/>
    <n v="0"/>
    <n v="0"/>
    <n v="3"/>
    <n v="2"/>
    <n v="5"/>
    <n v="2651"/>
    <s v="ES_R3"/>
    <n v="149"/>
    <n v="3"/>
  </r>
  <r>
    <x v="0"/>
    <n v="1"/>
    <n v="0"/>
    <n v="1"/>
    <n v="1"/>
    <n v="0"/>
    <n v="0"/>
    <n v="0"/>
    <n v="0"/>
    <n v="1"/>
    <n v="1"/>
    <n v="0"/>
    <n v="0"/>
    <n v="3"/>
    <n v="2"/>
    <n v="5"/>
    <n v="2652"/>
    <s v="ES_R3"/>
    <n v="149"/>
    <n v="3"/>
  </r>
  <r>
    <x v="0"/>
    <n v="1"/>
    <n v="0"/>
    <n v="0"/>
    <n v="2"/>
    <n v="0"/>
    <n v="0"/>
    <n v="0"/>
    <n v="0"/>
    <n v="1"/>
    <n v="1"/>
    <n v="0"/>
    <n v="0"/>
    <n v="2"/>
    <n v="3"/>
    <n v="5"/>
    <n v="2653"/>
    <s v="ES_R3"/>
    <n v="149"/>
    <n v="3"/>
  </r>
  <r>
    <x v="0"/>
    <n v="0"/>
    <n v="1"/>
    <n v="1"/>
    <n v="1"/>
    <n v="0"/>
    <n v="2"/>
    <n v="0"/>
    <n v="0"/>
    <n v="1"/>
    <n v="1"/>
    <n v="0"/>
    <n v="0"/>
    <n v="2"/>
    <n v="5"/>
    <n v="7"/>
    <n v="2654"/>
    <s v="ES_R3"/>
    <n v="149"/>
    <n v="5"/>
  </r>
  <r>
    <x v="0"/>
    <n v="1"/>
    <n v="0"/>
    <n v="1"/>
    <n v="1"/>
    <n v="0"/>
    <n v="2"/>
    <n v="0"/>
    <n v="0"/>
    <n v="1"/>
    <n v="1"/>
    <n v="0"/>
    <n v="0"/>
    <n v="3"/>
    <n v="4"/>
    <n v="7"/>
    <n v="2655"/>
    <s v="ES_R3"/>
    <n v="149"/>
    <n v="5"/>
  </r>
  <r>
    <x v="0"/>
    <n v="1"/>
    <n v="0"/>
    <n v="1"/>
    <n v="1"/>
    <n v="0"/>
    <n v="2"/>
    <n v="1"/>
    <n v="0"/>
    <n v="1"/>
    <n v="1"/>
    <n v="0"/>
    <n v="0"/>
    <n v="4"/>
    <n v="4"/>
    <n v="8"/>
    <n v="2656"/>
    <s v="ES_R3"/>
    <n v="149"/>
    <n v="6"/>
  </r>
  <r>
    <x v="0"/>
    <n v="1"/>
    <n v="0"/>
    <n v="1"/>
    <n v="1"/>
    <n v="0"/>
    <n v="1"/>
    <n v="0"/>
    <n v="0"/>
    <n v="1"/>
    <n v="1"/>
    <n v="0"/>
    <n v="0"/>
    <n v="3"/>
    <n v="3"/>
    <n v="6"/>
    <n v="2657"/>
    <s v="ES_R3"/>
    <n v="149"/>
    <n v="4"/>
  </r>
  <r>
    <x v="0"/>
    <n v="1"/>
    <n v="0"/>
    <n v="1"/>
    <n v="1"/>
    <n v="0"/>
    <n v="0"/>
    <n v="0"/>
    <n v="0"/>
    <n v="1"/>
    <n v="0"/>
    <n v="0"/>
    <n v="0"/>
    <n v="3"/>
    <n v="1"/>
    <n v="4"/>
    <n v="2658"/>
    <s v="ES_R3"/>
    <n v="149"/>
    <n v="3"/>
  </r>
  <r>
    <x v="1"/>
    <n v="0"/>
    <n v="0"/>
    <n v="1"/>
    <n v="1"/>
    <n v="0"/>
    <n v="3"/>
    <n v="2"/>
    <n v="0"/>
    <n v="1"/>
    <n v="0"/>
    <n v="0"/>
    <n v="0"/>
    <n v="4"/>
    <n v="4"/>
    <n v="8"/>
    <n v="2659"/>
    <s v="ES_R3"/>
    <n v="150"/>
    <n v="7"/>
  </r>
  <r>
    <x v="0"/>
    <n v="1"/>
    <n v="0"/>
    <n v="2"/>
    <n v="0"/>
    <n v="1"/>
    <n v="2"/>
    <n v="0"/>
    <n v="0"/>
    <n v="1"/>
    <n v="1"/>
    <n v="0"/>
    <n v="0"/>
    <n v="5"/>
    <n v="3"/>
    <n v="8"/>
    <n v="2660"/>
    <s v="ES_R3"/>
    <n v="150"/>
    <n v="6"/>
  </r>
  <r>
    <x v="1"/>
    <n v="1"/>
    <n v="0"/>
    <n v="0"/>
    <n v="0"/>
    <n v="0"/>
    <n v="0"/>
    <n v="0"/>
    <n v="0"/>
    <n v="1"/>
    <n v="0"/>
    <n v="0"/>
    <n v="0"/>
    <n v="2"/>
    <n v="0"/>
    <n v="2"/>
    <n v="2661"/>
    <s v="ES_R3"/>
    <n v="150"/>
    <n v="1"/>
  </r>
  <r>
    <x v="1"/>
    <n v="0"/>
    <n v="1"/>
    <n v="0"/>
    <n v="2"/>
    <n v="0"/>
    <n v="0"/>
    <n v="0"/>
    <n v="0"/>
    <n v="1"/>
    <n v="1"/>
    <n v="0"/>
    <n v="0"/>
    <n v="1"/>
    <n v="4"/>
    <n v="5"/>
    <n v="2662"/>
    <s v="ES_R3"/>
    <n v="150"/>
    <n v="3"/>
  </r>
  <r>
    <x v="1"/>
    <n v="1"/>
    <n v="0"/>
    <n v="1"/>
    <n v="0"/>
    <n v="2"/>
    <n v="0"/>
    <n v="1"/>
    <n v="0"/>
    <n v="1"/>
    <n v="1"/>
    <n v="0"/>
    <n v="0"/>
    <n v="6"/>
    <n v="1"/>
    <n v="7"/>
    <n v="2663"/>
    <s v="ES_R3"/>
    <n v="150"/>
    <n v="5"/>
  </r>
  <r>
    <x v="1"/>
    <n v="1"/>
    <n v="0"/>
    <n v="0"/>
    <n v="0"/>
    <n v="0"/>
    <n v="0"/>
    <n v="0"/>
    <n v="0"/>
    <n v="1"/>
    <n v="1"/>
    <n v="0"/>
    <n v="0"/>
    <n v="2"/>
    <n v="1"/>
    <n v="3"/>
    <n v="2664"/>
    <s v="ES_R3"/>
    <n v="150"/>
    <n v="1"/>
  </r>
  <r>
    <x v="1"/>
    <n v="0"/>
    <n v="1"/>
    <n v="0"/>
    <n v="2"/>
    <n v="0"/>
    <n v="2"/>
    <n v="0"/>
    <n v="0"/>
    <n v="1"/>
    <n v="1"/>
    <n v="0"/>
    <n v="0"/>
    <n v="1"/>
    <n v="6"/>
    <n v="7"/>
    <n v="2665"/>
    <s v="ES_R3"/>
    <n v="150"/>
    <n v="5"/>
  </r>
  <r>
    <x v="0"/>
    <n v="1"/>
    <n v="0"/>
    <n v="0"/>
    <n v="2"/>
    <n v="0"/>
    <n v="0"/>
    <n v="0"/>
    <n v="0"/>
    <n v="1"/>
    <n v="1"/>
    <n v="0"/>
    <n v="0"/>
    <n v="2"/>
    <n v="3"/>
    <n v="5"/>
    <n v="2666"/>
    <s v="ES_R3"/>
    <n v="150"/>
    <n v="3"/>
  </r>
  <r>
    <x v="1"/>
    <n v="1"/>
    <n v="0"/>
    <n v="1"/>
    <n v="1"/>
    <n v="0"/>
    <n v="0"/>
    <n v="0"/>
    <n v="0"/>
    <n v="1"/>
    <n v="1"/>
    <n v="0"/>
    <n v="0"/>
    <n v="3"/>
    <n v="2"/>
    <n v="5"/>
    <n v="2667"/>
    <s v="ES_R3"/>
    <n v="150"/>
    <n v="3"/>
  </r>
  <r>
    <x v="1"/>
    <n v="1"/>
    <n v="0"/>
    <n v="1"/>
    <n v="1"/>
    <n v="0"/>
    <n v="1"/>
    <n v="0"/>
    <n v="0"/>
    <n v="1"/>
    <n v="1"/>
    <n v="0"/>
    <n v="0"/>
    <n v="3"/>
    <n v="3"/>
    <n v="6"/>
    <n v="2668"/>
    <s v="ES_R3"/>
    <n v="150"/>
    <n v="4"/>
  </r>
  <r>
    <x v="1"/>
    <n v="1"/>
    <n v="0"/>
    <n v="1"/>
    <n v="1"/>
    <n v="0"/>
    <n v="0"/>
    <n v="0"/>
    <n v="0"/>
    <n v="1"/>
    <n v="1"/>
    <n v="0"/>
    <n v="0"/>
    <n v="3"/>
    <n v="2"/>
    <n v="5"/>
    <n v="2669"/>
    <s v="ES_R3"/>
    <n v="150"/>
    <n v="3"/>
  </r>
  <r>
    <x v="1"/>
    <n v="1"/>
    <n v="0"/>
    <n v="2"/>
    <n v="0"/>
    <n v="0"/>
    <n v="2"/>
    <n v="0"/>
    <n v="0"/>
    <n v="1"/>
    <n v="1"/>
    <n v="0"/>
    <n v="0"/>
    <n v="4"/>
    <n v="3"/>
    <n v="7"/>
    <n v="2670"/>
    <s v="ES_R3"/>
    <n v="150"/>
    <n v="5"/>
  </r>
  <r>
    <x v="1"/>
    <n v="1"/>
    <n v="0"/>
    <n v="0"/>
    <n v="2"/>
    <n v="0"/>
    <n v="0"/>
    <n v="0"/>
    <n v="0"/>
    <n v="1"/>
    <n v="1"/>
    <n v="0"/>
    <n v="0"/>
    <n v="2"/>
    <n v="3"/>
    <n v="5"/>
    <n v="2671"/>
    <s v="ES_R3"/>
    <n v="150"/>
    <n v="3"/>
  </r>
  <r>
    <x v="1"/>
    <n v="1"/>
    <n v="0"/>
    <n v="2"/>
    <n v="0"/>
    <n v="0"/>
    <n v="3"/>
    <n v="0"/>
    <n v="0"/>
    <n v="1"/>
    <n v="1"/>
    <n v="0"/>
    <n v="0"/>
    <n v="4"/>
    <n v="4"/>
    <n v="8"/>
    <n v="2672"/>
    <s v="ES_R3"/>
    <n v="150"/>
    <n v="6"/>
  </r>
  <r>
    <x v="1"/>
    <n v="0"/>
    <n v="1"/>
    <n v="1"/>
    <n v="1"/>
    <n v="2"/>
    <n v="0"/>
    <n v="0"/>
    <n v="0"/>
    <n v="0"/>
    <n v="1"/>
    <n v="0"/>
    <n v="0"/>
    <n v="3"/>
    <n v="3"/>
    <n v="6"/>
    <n v="2673"/>
    <s v="ES_R3"/>
    <n v="150"/>
    <n v="5"/>
  </r>
  <r>
    <x v="1"/>
    <n v="1"/>
    <n v="0"/>
    <n v="1"/>
    <n v="1"/>
    <n v="2"/>
    <n v="1"/>
    <n v="0"/>
    <n v="0"/>
    <n v="1"/>
    <n v="1"/>
    <n v="0"/>
    <n v="0"/>
    <n v="5"/>
    <n v="3"/>
    <n v="8"/>
    <n v="2674"/>
    <s v="ES_R3"/>
    <n v="150"/>
    <n v="6"/>
  </r>
  <r>
    <x v="1"/>
    <n v="1"/>
    <n v="0"/>
    <n v="1"/>
    <n v="1"/>
    <n v="2"/>
    <n v="1"/>
    <n v="0"/>
    <n v="0"/>
    <n v="0"/>
    <n v="1"/>
    <n v="0"/>
    <n v="0"/>
    <n v="4"/>
    <n v="3"/>
    <n v="7"/>
    <n v="2675"/>
    <s v="ES_R3"/>
    <n v="150"/>
    <n v="6"/>
  </r>
  <r>
    <x v="1"/>
    <n v="0"/>
    <n v="0"/>
    <n v="0"/>
    <n v="0"/>
    <n v="2"/>
    <n v="0"/>
    <n v="0"/>
    <n v="2"/>
    <n v="0"/>
    <n v="0"/>
    <n v="1"/>
    <n v="0"/>
    <n v="3"/>
    <n v="2"/>
    <n v="5"/>
    <n v="2676"/>
    <s v="ES_R3"/>
    <n v="150"/>
    <n v="4"/>
  </r>
  <r>
    <x v="1"/>
    <n v="1"/>
    <n v="0"/>
    <n v="1"/>
    <n v="1"/>
    <n v="0"/>
    <n v="1"/>
    <n v="0"/>
    <n v="0"/>
    <n v="1"/>
    <n v="1"/>
    <n v="0"/>
    <n v="0"/>
    <n v="3"/>
    <n v="3"/>
    <n v="6"/>
    <n v="2677"/>
    <s v="ES_R3"/>
    <n v="150"/>
    <n v="4"/>
  </r>
  <r>
    <x v="1"/>
    <n v="1"/>
    <n v="0"/>
    <n v="0"/>
    <n v="1"/>
    <n v="0"/>
    <n v="0"/>
    <n v="0"/>
    <n v="0"/>
    <n v="0"/>
    <n v="1"/>
    <n v="0"/>
    <n v="0"/>
    <n v="1"/>
    <n v="2"/>
    <n v="3"/>
    <n v="2678"/>
    <s v="ES_R3"/>
    <n v="150"/>
    <n v="2"/>
  </r>
  <r>
    <x v="0"/>
    <n v="1"/>
    <n v="0"/>
    <n v="2"/>
    <n v="1"/>
    <n v="2"/>
    <n v="1"/>
    <n v="0"/>
    <n v="0"/>
    <n v="1"/>
    <n v="2"/>
    <n v="0"/>
    <n v="0"/>
    <n v="6"/>
    <n v="4"/>
    <n v="10"/>
    <n v="2679"/>
    <s v="ES_R3"/>
    <n v="151"/>
    <n v="7"/>
  </r>
  <r>
    <x v="0"/>
    <n v="0"/>
    <n v="2"/>
    <n v="1"/>
    <n v="1"/>
    <n v="0"/>
    <n v="3"/>
    <n v="0"/>
    <n v="1"/>
    <n v="1"/>
    <n v="2"/>
    <n v="0"/>
    <n v="0"/>
    <n v="2"/>
    <n v="9"/>
    <n v="11"/>
    <n v="2680"/>
    <s v="ES_R3"/>
    <n v="151"/>
    <n v="8"/>
  </r>
  <r>
    <x v="0"/>
    <n v="1"/>
    <n v="0"/>
    <n v="0"/>
    <n v="0"/>
    <n v="0"/>
    <n v="0"/>
    <n v="0"/>
    <n v="0"/>
    <n v="1"/>
    <n v="2"/>
    <n v="0"/>
    <n v="0"/>
    <n v="2"/>
    <n v="2"/>
    <n v="4"/>
    <n v="2681"/>
    <s v="ES_R3"/>
    <n v="151"/>
    <n v="1"/>
  </r>
  <r>
    <x v="0"/>
    <n v="0"/>
    <n v="0"/>
    <n v="1"/>
    <n v="1"/>
    <n v="2"/>
    <n v="1"/>
    <n v="1"/>
    <n v="0"/>
    <n v="1"/>
    <n v="0"/>
    <n v="0"/>
    <n v="0"/>
    <n v="5"/>
    <n v="2"/>
    <n v="7"/>
    <n v="2682"/>
    <s v="ES_R3"/>
    <n v="151"/>
    <n v="6"/>
  </r>
  <r>
    <x v="0"/>
    <n v="1"/>
    <n v="0"/>
    <n v="1"/>
    <n v="1"/>
    <n v="2"/>
    <n v="2"/>
    <n v="1"/>
    <n v="0"/>
    <n v="1"/>
    <n v="2"/>
    <n v="0"/>
    <n v="0"/>
    <n v="6"/>
    <n v="5"/>
    <n v="11"/>
    <n v="2683"/>
    <s v="ES_R3"/>
    <n v="151"/>
    <n v="8"/>
  </r>
  <r>
    <x v="0"/>
    <n v="1"/>
    <n v="0"/>
    <n v="0"/>
    <n v="2"/>
    <n v="0"/>
    <n v="2"/>
    <n v="0"/>
    <n v="0"/>
    <n v="0"/>
    <n v="1"/>
    <n v="1"/>
    <n v="0"/>
    <n v="2"/>
    <n v="5"/>
    <n v="7"/>
    <n v="2684"/>
    <s v="ES_R3"/>
    <n v="151"/>
    <n v="5"/>
  </r>
  <r>
    <x v="0"/>
    <n v="0"/>
    <n v="1"/>
    <n v="0"/>
    <n v="0"/>
    <n v="2"/>
    <n v="0"/>
    <n v="0"/>
    <n v="0"/>
    <n v="1"/>
    <n v="1"/>
    <n v="0"/>
    <n v="0"/>
    <n v="3"/>
    <n v="2"/>
    <n v="5"/>
    <n v="2685"/>
    <s v="ES_R3"/>
    <n v="151"/>
    <n v="3"/>
  </r>
  <r>
    <x v="0"/>
    <n v="0"/>
    <n v="1"/>
    <n v="2"/>
    <n v="0"/>
    <n v="0"/>
    <n v="0"/>
    <n v="0"/>
    <n v="0"/>
    <n v="1"/>
    <n v="1"/>
    <n v="0"/>
    <n v="0"/>
    <n v="3"/>
    <n v="2"/>
    <n v="5"/>
    <n v="2686"/>
    <s v="ES_R3"/>
    <n v="151"/>
    <n v="3"/>
  </r>
  <r>
    <x v="0"/>
    <n v="1"/>
    <n v="0"/>
    <n v="1"/>
    <n v="1"/>
    <n v="2"/>
    <n v="0"/>
    <n v="0"/>
    <n v="0"/>
    <n v="1"/>
    <n v="1"/>
    <n v="0"/>
    <n v="0"/>
    <n v="5"/>
    <n v="2"/>
    <n v="7"/>
    <n v="2687"/>
    <s v="ES_R3"/>
    <n v="151"/>
    <n v="5"/>
  </r>
  <r>
    <x v="0"/>
    <n v="1"/>
    <n v="0"/>
    <n v="0"/>
    <n v="0"/>
    <n v="0"/>
    <n v="0"/>
    <n v="0"/>
    <n v="0"/>
    <n v="1"/>
    <n v="1"/>
    <n v="0"/>
    <n v="0"/>
    <n v="2"/>
    <n v="1"/>
    <n v="3"/>
    <n v="2688"/>
    <s v="ES_R3"/>
    <n v="151"/>
    <n v="1"/>
  </r>
  <r>
    <x v="0"/>
    <n v="0"/>
    <n v="3"/>
    <n v="2"/>
    <n v="1"/>
    <n v="2"/>
    <n v="0"/>
    <n v="2"/>
    <n v="2"/>
    <n v="0"/>
    <n v="3"/>
    <n v="1"/>
    <n v="0"/>
    <n v="7"/>
    <n v="9"/>
    <n v="16"/>
    <n v="2689"/>
    <s v="ES_R3"/>
    <n v="151"/>
    <n v="12"/>
  </r>
  <r>
    <x v="0"/>
    <n v="3"/>
    <n v="0"/>
    <n v="2"/>
    <n v="1"/>
    <n v="1"/>
    <n v="2"/>
    <n v="0"/>
    <n v="2"/>
    <n v="1"/>
    <n v="3"/>
    <n v="1"/>
    <n v="0"/>
    <n v="8"/>
    <n v="8"/>
    <n v="16"/>
    <n v="2690"/>
    <s v="ES_R3"/>
    <n v="151"/>
    <n v="11"/>
  </r>
  <r>
    <x v="0"/>
    <n v="1"/>
    <n v="0"/>
    <n v="1"/>
    <n v="1"/>
    <n v="1"/>
    <n v="0"/>
    <n v="0"/>
    <n v="0"/>
    <n v="1"/>
    <n v="1"/>
    <n v="0"/>
    <n v="0"/>
    <n v="4"/>
    <n v="2"/>
    <n v="6"/>
    <n v="2691"/>
    <s v="ES_R3"/>
    <n v="151"/>
    <n v="4"/>
  </r>
  <r>
    <x v="0"/>
    <n v="1"/>
    <n v="0"/>
    <n v="0"/>
    <n v="1"/>
    <n v="0"/>
    <n v="0"/>
    <n v="0"/>
    <n v="0"/>
    <n v="1"/>
    <n v="1"/>
    <n v="0"/>
    <n v="0"/>
    <n v="2"/>
    <n v="2"/>
    <n v="4"/>
    <n v="2692"/>
    <s v="ES_R3"/>
    <n v="151"/>
    <n v="2"/>
  </r>
  <r>
    <x v="0"/>
    <n v="1"/>
    <n v="0"/>
    <n v="1"/>
    <n v="1"/>
    <n v="0"/>
    <n v="2"/>
    <n v="0"/>
    <n v="0"/>
    <n v="1"/>
    <n v="1"/>
    <n v="0"/>
    <n v="0"/>
    <n v="3"/>
    <n v="4"/>
    <n v="7"/>
    <n v="2693"/>
    <s v="ES_R3"/>
    <n v="151"/>
    <n v="5"/>
  </r>
  <r>
    <x v="0"/>
    <n v="1"/>
    <n v="1"/>
    <n v="2"/>
    <n v="0"/>
    <n v="1"/>
    <n v="2"/>
    <n v="0"/>
    <n v="0"/>
    <n v="1"/>
    <n v="2"/>
    <n v="0"/>
    <n v="0"/>
    <n v="5"/>
    <n v="5"/>
    <n v="10"/>
    <n v="2694"/>
    <s v="ES_R3"/>
    <n v="151"/>
    <n v="7"/>
  </r>
  <r>
    <x v="0"/>
    <n v="1"/>
    <n v="0"/>
    <n v="1"/>
    <n v="1"/>
    <n v="2"/>
    <n v="1"/>
    <n v="1"/>
    <n v="2"/>
    <n v="1"/>
    <n v="2"/>
    <n v="0"/>
    <n v="0"/>
    <n v="6"/>
    <n v="6"/>
    <n v="12"/>
    <n v="2695"/>
    <s v="ES_R3"/>
    <n v="151"/>
    <n v="9"/>
  </r>
  <r>
    <x v="0"/>
    <n v="1"/>
    <n v="0"/>
    <n v="1"/>
    <n v="1"/>
    <n v="2"/>
    <n v="0"/>
    <n v="0"/>
    <n v="0"/>
    <n v="1"/>
    <n v="1"/>
    <n v="0"/>
    <n v="0"/>
    <n v="5"/>
    <n v="2"/>
    <n v="7"/>
    <n v="2696"/>
    <s v="ES_R3"/>
    <n v="151"/>
    <n v="5"/>
  </r>
  <r>
    <x v="0"/>
    <n v="1"/>
    <n v="0"/>
    <n v="2"/>
    <n v="0"/>
    <n v="2"/>
    <n v="0"/>
    <n v="0"/>
    <n v="0"/>
    <n v="1"/>
    <n v="1"/>
    <n v="0"/>
    <n v="0"/>
    <n v="6"/>
    <n v="1"/>
    <n v="7"/>
    <n v="2697"/>
    <s v="ES_R3"/>
    <n v="151"/>
    <n v="5"/>
  </r>
  <r>
    <x v="0"/>
    <n v="1"/>
    <n v="0"/>
    <n v="0"/>
    <n v="1"/>
    <n v="0"/>
    <n v="0"/>
    <n v="0"/>
    <n v="0"/>
    <n v="1"/>
    <n v="1"/>
    <n v="0"/>
    <n v="0"/>
    <n v="2"/>
    <n v="2"/>
    <n v="4"/>
    <n v="2698"/>
    <s v="ES_R3"/>
    <n v="151"/>
    <n v="2"/>
  </r>
  <r>
    <x v="0"/>
    <n v="0"/>
    <n v="0"/>
    <n v="1"/>
    <n v="0"/>
    <n v="1"/>
    <n v="2"/>
    <n v="1"/>
    <n v="0"/>
    <n v="1"/>
    <n v="1"/>
    <n v="0"/>
    <n v="0"/>
    <n v="4"/>
    <n v="3"/>
    <n v="7"/>
    <n v="2699"/>
    <s v="ES_R3"/>
    <n v="152"/>
    <n v="5"/>
  </r>
  <r>
    <x v="0"/>
    <n v="0"/>
    <n v="0"/>
    <n v="1"/>
    <n v="0"/>
    <n v="1"/>
    <n v="1"/>
    <n v="0"/>
    <n v="0"/>
    <n v="1"/>
    <n v="1"/>
    <n v="0"/>
    <n v="0"/>
    <n v="3"/>
    <n v="2"/>
    <n v="5"/>
    <n v="2700"/>
    <s v="ES_R3"/>
    <n v="152"/>
    <n v="3"/>
  </r>
  <r>
    <x v="0"/>
    <n v="1"/>
    <n v="0"/>
    <n v="1"/>
    <n v="2"/>
    <n v="0"/>
    <n v="1"/>
    <n v="0"/>
    <n v="0"/>
    <n v="1"/>
    <n v="1"/>
    <n v="0"/>
    <n v="0"/>
    <n v="3"/>
    <n v="4"/>
    <n v="7"/>
    <n v="2701"/>
    <s v="ES_R3"/>
    <n v="152"/>
    <n v="5"/>
  </r>
  <r>
    <x v="0"/>
    <n v="0"/>
    <n v="0"/>
    <n v="1"/>
    <n v="2"/>
    <n v="0"/>
    <n v="1"/>
    <n v="0"/>
    <n v="1"/>
    <n v="1"/>
    <n v="0"/>
    <n v="0"/>
    <n v="0"/>
    <n v="2"/>
    <n v="4"/>
    <n v="6"/>
    <n v="2702"/>
    <s v="ES_R3"/>
    <n v="152"/>
    <n v="5"/>
  </r>
  <r>
    <x v="0"/>
    <n v="0"/>
    <n v="0"/>
    <n v="0"/>
    <n v="0"/>
    <n v="1"/>
    <n v="3"/>
    <n v="1"/>
    <n v="2"/>
    <n v="0"/>
    <n v="1"/>
    <n v="1"/>
    <n v="0"/>
    <n v="3"/>
    <n v="6"/>
    <n v="9"/>
    <n v="2703"/>
    <s v="ES_R3"/>
    <n v="152"/>
    <n v="7"/>
  </r>
  <r>
    <x v="0"/>
    <n v="1"/>
    <n v="0"/>
    <n v="1"/>
    <n v="0"/>
    <n v="2"/>
    <n v="3"/>
    <n v="0"/>
    <n v="0"/>
    <n v="1"/>
    <n v="1"/>
    <n v="0"/>
    <n v="0"/>
    <n v="5"/>
    <n v="4"/>
    <n v="9"/>
    <n v="2704"/>
    <s v="ES_R3"/>
    <n v="152"/>
    <n v="7"/>
  </r>
  <r>
    <x v="0"/>
    <n v="1"/>
    <n v="0"/>
    <n v="0"/>
    <n v="0"/>
    <n v="0"/>
    <n v="0"/>
    <n v="0"/>
    <n v="1"/>
    <n v="1"/>
    <n v="1"/>
    <n v="0"/>
    <n v="0"/>
    <n v="2"/>
    <n v="2"/>
    <n v="4"/>
    <n v="2705"/>
    <s v="ES_R3"/>
    <n v="152"/>
    <n v="2"/>
  </r>
  <r>
    <x v="0"/>
    <n v="0"/>
    <n v="0"/>
    <n v="2"/>
    <n v="0"/>
    <n v="0"/>
    <n v="3"/>
    <n v="0"/>
    <n v="0"/>
    <n v="1"/>
    <n v="1"/>
    <n v="0"/>
    <n v="0"/>
    <n v="3"/>
    <n v="4"/>
    <n v="7"/>
    <n v="2706"/>
    <s v="ES_R3"/>
    <n v="152"/>
    <n v="5"/>
  </r>
  <r>
    <x v="0"/>
    <n v="1"/>
    <n v="0"/>
    <n v="1"/>
    <n v="0"/>
    <n v="0"/>
    <n v="2"/>
    <n v="0"/>
    <n v="1"/>
    <n v="1"/>
    <n v="1"/>
    <n v="0"/>
    <n v="0"/>
    <n v="3"/>
    <n v="4"/>
    <n v="7"/>
    <n v="2707"/>
    <s v="ES_R3"/>
    <n v="152"/>
    <n v="5"/>
  </r>
  <r>
    <x v="0"/>
    <n v="0"/>
    <n v="1"/>
    <n v="1"/>
    <n v="0"/>
    <n v="0"/>
    <n v="0"/>
    <n v="0"/>
    <n v="0"/>
    <n v="1"/>
    <n v="1"/>
    <n v="0"/>
    <n v="0"/>
    <n v="2"/>
    <n v="2"/>
    <n v="4"/>
    <n v="2708"/>
    <s v="ES_R3"/>
    <n v="152"/>
    <n v="2"/>
  </r>
  <r>
    <x v="0"/>
    <n v="0"/>
    <n v="1"/>
    <n v="0"/>
    <n v="0"/>
    <n v="2"/>
    <n v="0"/>
    <n v="0"/>
    <n v="0"/>
    <n v="1"/>
    <n v="1"/>
    <n v="0"/>
    <n v="0"/>
    <n v="3"/>
    <n v="2"/>
    <n v="5"/>
    <n v="2709"/>
    <s v="ES_R3"/>
    <n v="152"/>
    <n v="3"/>
  </r>
  <r>
    <x v="0"/>
    <n v="0"/>
    <n v="0"/>
    <n v="1"/>
    <n v="0"/>
    <n v="3"/>
    <n v="0"/>
    <n v="0"/>
    <n v="3"/>
    <n v="1"/>
    <n v="1"/>
    <n v="0"/>
    <n v="0"/>
    <n v="5"/>
    <n v="4"/>
    <n v="9"/>
    <n v="2710"/>
    <s v="ES_R3"/>
    <n v="152"/>
    <n v="7"/>
  </r>
  <r>
    <x v="0"/>
    <n v="0"/>
    <n v="0"/>
    <n v="1"/>
    <n v="1"/>
    <n v="1"/>
    <n v="0"/>
    <n v="0"/>
    <n v="0"/>
    <n v="1"/>
    <n v="1"/>
    <n v="0"/>
    <n v="0"/>
    <n v="3"/>
    <n v="2"/>
    <n v="5"/>
    <n v="2711"/>
    <s v="ES_R3"/>
    <n v="152"/>
    <n v="3"/>
  </r>
  <r>
    <x v="0"/>
    <n v="0"/>
    <n v="0"/>
    <n v="0"/>
    <n v="1"/>
    <n v="1"/>
    <n v="2"/>
    <n v="2"/>
    <n v="0"/>
    <n v="1"/>
    <n v="1"/>
    <n v="0"/>
    <n v="0"/>
    <n v="4"/>
    <n v="4"/>
    <n v="8"/>
    <n v="2712"/>
    <s v="ES_R3"/>
    <n v="152"/>
    <n v="6"/>
  </r>
  <r>
    <x v="0"/>
    <n v="0"/>
    <n v="0"/>
    <n v="1"/>
    <n v="0"/>
    <n v="2"/>
    <n v="2"/>
    <n v="0"/>
    <n v="1"/>
    <n v="0"/>
    <n v="0"/>
    <n v="0"/>
    <n v="1"/>
    <n v="3"/>
    <n v="4"/>
    <n v="7"/>
    <n v="2713"/>
    <s v="ES_R3"/>
    <n v="152"/>
    <n v="6"/>
  </r>
  <r>
    <x v="0"/>
    <n v="2"/>
    <n v="0"/>
    <n v="0"/>
    <n v="0"/>
    <n v="0"/>
    <n v="1"/>
    <n v="0"/>
    <n v="2"/>
    <n v="0"/>
    <n v="1"/>
    <n v="0"/>
    <n v="0"/>
    <n v="2"/>
    <n v="4"/>
    <n v="6"/>
    <n v="2714"/>
    <s v="ES_R3"/>
    <n v="152"/>
    <n v="5"/>
  </r>
  <r>
    <x v="0"/>
    <n v="0"/>
    <n v="0"/>
    <n v="1"/>
    <n v="1"/>
    <n v="0"/>
    <n v="0"/>
    <n v="0"/>
    <n v="0"/>
    <n v="1"/>
    <n v="1"/>
    <n v="0"/>
    <n v="0"/>
    <n v="2"/>
    <n v="2"/>
    <n v="4"/>
    <n v="2715"/>
    <s v="ES_R3"/>
    <n v="152"/>
    <n v="2"/>
  </r>
  <r>
    <x v="0"/>
    <n v="0"/>
    <n v="0"/>
    <n v="0"/>
    <n v="0"/>
    <n v="0"/>
    <n v="0"/>
    <n v="0"/>
    <n v="0"/>
    <n v="1"/>
    <n v="1"/>
    <n v="0"/>
    <n v="0"/>
    <n v="1"/>
    <n v="1"/>
    <n v="2"/>
    <n v="2716"/>
    <s v="ES_R3"/>
    <n v="152"/>
    <n v="0"/>
  </r>
  <r>
    <x v="0"/>
    <n v="0"/>
    <n v="0"/>
    <n v="0"/>
    <n v="0"/>
    <n v="0"/>
    <n v="1"/>
    <n v="1"/>
    <n v="2"/>
    <n v="3"/>
    <n v="1"/>
    <n v="0"/>
    <n v="0"/>
    <n v="4"/>
    <n v="4"/>
    <n v="8"/>
    <n v="2717"/>
    <s v="ES_R3"/>
    <n v="152"/>
    <n v="4"/>
  </r>
  <r>
    <x v="0"/>
    <n v="0"/>
    <n v="2"/>
    <n v="0"/>
    <n v="1"/>
    <n v="2"/>
    <n v="1"/>
    <n v="1"/>
    <n v="1"/>
    <n v="1"/>
    <n v="1"/>
    <n v="0"/>
    <n v="0"/>
    <n v="4"/>
    <n v="6"/>
    <n v="10"/>
    <n v="2718"/>
    <s v="ES_R3"/>
    <n v="152"/>
    <n v="8"/>
  </r>
  <r>
    <x v="0"/>
    <n v="1"/>
    <n v="0"/>
    <n v="1"/>
    <n v="0"/>
    <n v="1"/>
    <n v="0"/>
    <n v="3"/>
    <n v="0"/>
    <n v="1"/>
    <n v="1"/>
    <n v="0"/>
    <n v="0"/>
    <n v="7"/>
    <n v="1"/>
    <n v="8"/>
    <n v="2719"/>
    <s v="ES_R3"/>
    <n v="153"/>
    <n v="6"/>
  </r>
  <r>
    <x v="0"/>
    <n v="0"/>
    <n v="0"/>
    <n v="0"/>
    <n v="0"/>
    <n v="0"/>
    <n v="0"/>
    <n v="0"/>
    <n v="0"/>
    <n v="1"/>
    <n v="1"/>
    <n v="0"/>
    <n v="0"/>
    <n v="1"/>
    <n v="1"/>
    <n v="2"/>
    <n v="2720"/>
    <s v="ES_R3"/>
    <n v="153"/>
    <n v="0"/>
  </r>
  <r>
    <x v="0"/>
    <n v="0"/>
    <n v="1"/>
    <n v="0"/>
    <n v="1"/>
    <n v="1"/>
    <n v="1"/>
    <n v="1"/>
    <n v="0"/>
    <n v="1"/>
    <n v="1"/>
    <n v="0"/>
    <n v="0"/>
    <n v="3"/>
    <n v="4"/>
    <n v="7"/>
    <n v="2721"/>
    <s v="ES_R3"/>
    <n v="153"/>
    <n v="5"/>
  </r>
  <r>
    <x v="0"/>
    <n v="0"/>
    <n v="0"/>
    <n v="1"/>
    <n v="0"/>
    <n v="1"/>
    <n v="1"/>
    <n v="1"/>
    <n v="0"/>
    <n v="1"/>
    <n v="1"/>
    <n v="0"/>
    <n v="0"/>
    <n v="4"/>
    <n v="2"/>
    <n v="6"/>
    <n v="2722"/>
    <s v="ES_R3"/>
    <n v="153"/>
    <n v="4"/>
  </r>
  <r>
    <x v="0"/>
    <n v="1"/>
    <n v="0"/>
    <n v="0"/>
    <n v="1"/>
    <n v="0"/>
    <n v="0"/>
    <n v="0"/>
    <n v="0"/>
    <n v="1"/>
    <n v="1"/>
    <n v="0"/>
    <n v="0"/>
    <n v="2"/>
    <n v="2"/>
    <n v="4"/>
    <n v="2723"/>
    <s v="ES_R3"/>
    <n v="153"/>
    <n v="2"/>
  </r>
  <r>
    <x v="0"/>
    <n v="0"/>
    <n v="2"/>
    <n v="0"/>
    <n v="1"/>
    <n v="0"/>
    <n v="1"/>
    <n v="0"/>
    <n v="0"/>
    <n v="1"/>
    <n v="1"/>
    <n v="0"/>
    <n v="0"/>
    <n v="1"/>
    <n v="5"/>
    <n v="6"/>
    <n v="2724"/>
    <s v="ES_R3"/>
    <n v="153"/>
    <n v="4"/>
  </r>
  <r>
    <x v="0"/>
    <n v="1"/>
    <n v="0"/>
    <n v="0"/>
    <n v="0"/>
    <n v="0"/>
    <n v="0"/>
    <n v="0"/>
    <n v="0"/>
    <n v="1"/>
    <n v="1"/>
    <n v="0"/>
    <n v="0"/>
    <n v="2"/>
    <n v="1"/>
    <n v="3"/>
    <n v="2725"/>
    <s v="ES_R3"/>
    <n v="153"/>
    <n v="1"/>
  </r>
  <r>
    <x v="0"/>
    <n v="1"/>
    <n v="0"/>
    <n v="1"/>
    <n v="0"/>
    <n v="0"/>
    <n v="0"/>
    <n v="0"/>
    <n v="0"/>
    <n v="1"/>
    <n v="1"/>
    <n v="0"/>
    <n v="0"/>
    <n v="3"/>
    <n v="1"/>
    <n v="4"/>
    <n v="2726"/>
    <s v="ES_R3"/>
    <n v="153"/>
    <n v="2"/>
  </r>
  <r>
    <x v="0"/>
    <n v="0"/>
    <n v="0"/>
    <n v="0"/>
    <n v="0"/>
    <n v="0"/>
    <n v="0"/>
    <n v="0"/>
    <n v="0"/>
    <n v="1"/>
    <n v="1"/>
    <n v="0"/>
    <n v="0"/>
    <n v="1"/>
    <n v="1"/>
    <n v="2"/>
    <n v="2727"/>
    <s v="ES_R3"/>
    <n v="153"/>
    <n v="0"/>
  </r>
  <r>
    <x v="0"/>
    <n v="1"/>
    <n v="0"/>
    <n v="0"/>
    <n v="0"/>
    <n v="0"/>
    <n v="0"/>
    <n v="0"/>
    <n v="0"/>
    <n v="1"/>
    <n v="1"/>
    <n v="0"/>
    <n v="0"/>
    <n v="2"/>
    <n v="1"/>
    <n v="3"/>
    <n v="2728"/>
    <s v="ES_R3"/>
    <n v="153"/>
    <n v="1"/>
  </r>
  <r>
    <x v="0"/>
    <n v="0"/>
    <n v="1"/>
    <n v="1"/>
    <n v="0"/>
    <n v="0"/>
    <n v="0"/>
    <n v="0"/>
    <n v="0"/>
    <n v="1"/>
    <n v="1"/>
    <n v="0"/>
    <n v="0"/>
    <n v="2"/>
    <n v="2"/>
    <n v="4"/>
    <n v="2729"/>
    <s v="ES_R3"/>
    <n v="153"/>
    <n v="2"/>
  </r>
  <r>
    <x v="0"/>
    <n v="1"/>
    <n v="0"/>
    <n v="0"/>
    <n v="1"/>
    <n v="2"/>
    <n v="0"/>
    <n v="0"/>
    <n v="0"/>
    <n v="1"/>
    <n v="1"/>
    <n v="0"/>
    <n v="0"/>
    <n v="4"/>
    <n v="2"/>
    <n v="6"/>
    <n v="2730"/>
    <s v="ES_R3"/>
    <n v="153"/>
    <n v="4"/>
  </r>
  <r>
    <x v="0"/>
    <n v="0"/>
    <n v="0"/>
    <n v="0"/>
    <n v="1"/>
    <n v="1"/>
    <n v="1"/>
    <n v="0"/>
    <n v="0"/>
    <n v="1"/>
    <n v="0"/>
    <n v="0"/>
    <n v="0"/>
    <n v="2"/>
    <n v="2"/>
    <n v="4"/>
    <n v="2731"/>
    <s v="ES_R3"/>
    <n v="153"/>
    <n v="3"/>
  </r>
  <r>
    <x v="0"/>
    <n v="1"/>
    <n v="0"/>
    <n v="0"/>
    <n v="1"/>
    <n v="0"/>
    <n v="2"/>
    <n v="0"/>
    <n v="0"/>
    <n v="1"/>
    <n v="1"/>
    <n v="0"/>
    <n v="0"/>
    <n v="2"/>
    <n v="4"/>
    <n v="6"/>
    <n v="2732"/>
    <s v="ES_R3"/>
    <n v="153"/>
    <n v="4"/>
  </r>
  <r>
    <x v="0"/>
    <n v="0"/>
    <n v="1"/>
    <n v="0"/>
    <n v="0"/>
    <n v="1"/>
    <n v="3"/>
    <n v="0"/>
    <n v="0"/>
    <n v="0"/>
    <n v="1"/>
    <n v="1"/>
    <n v="0"/>
    <n v="2"/>
    <n v="5"/>
    <n v="7"/>
    <n v="2733"/>
    <s v="ES_R3"/>
    <n v="153"/>
    <n v="5"/>
  </r>
  <r>
    <x v="0"/>
    <n v="1"/>
    <n v="0"/>
    <n v="0"/>
    <n v="0"/>
    <n v="0"/>
    <n v="0"/>
    <n v="0"/>
    <n v="0"/>
    <n v="1"/>
    <n v="1"/>
    <n v="0"/>
    <n v="0"/>
    <n v="2"/>
    <n v="1"/>
    <n v="3"/>
    <n v="2734"/>
    <s v="ES_R3"/>
    <n v="153"/>
    <n v="1"/>
  </r>
  <r>
    <x v="0"/>
    <n v="0"/>
    <n v="0"/>
    <n v="0"/>
    <n v="0"/>
    <n v="0"/>
    <n v="0"/>
    <n v="0"/>
    <n v="0"/>
    <n v="2"/>
    <n v="0"/>
    <n v="1"/>
    <n v="0"/>
    <n v="3"/>
    <n v="0"/>
    <n v="3"/>
    <n v="2735"/>
    <s v="ES_R3"/>
    <n v="153"/>
    <n v="0"/>
  </r>
  <r>
    <x v="1"/>
    <n v="0"/>
    <n v="0"/>
    <n v="0"/>
    <n v="0"/>
    <n v="1"/>
    <n v="2"/>
    <n v="0"/>
    <n v="0"/>
    <n v="0"/>
    <n v="1"/>
    <n v="1"/>
    <n v="0"/>
    <n v="2"/>
    <n v="3"/>
    <n v="5"/>
    <n v="2736"/>
    <s v="ES_R3"/>
    <n v="153"/>
    <n v="3"/>
  </r>
  <r>
    <x v="0"/>
    <n v="0"/>
    <n v="2"/>
    <n v="0"/>
    <n v="1"/>
    <n v="0"/>
    <n v="1"/>
    <n v="0"/>
    <n v="0"/>
    <n v="1"/>
    <n v="1"/>
    <n v="0"/>
    <n v="0"/>
    <n v="1"/>
    <n v="5"/>
    <n v="6"/>
    <n v="2737"/>
    <s v="ES_R3"/>
    <n v="153"/>
    <n v="4"/>
  </r>
  <r>
    <x v="0"/>
    <n v="0"/>
    <n v="1"/>
    <n v="0"/>
    <n v="0"/>
    <n v="1"/>
    <n v="0"/>
    <n v="1"/>
    <n v="1"/>
    <n v="1"/>
    <n v="1"/>
    <n v="0"/>
    <n v="0"/>
    <n v="3"/>
    <n v="3"/>
    <n v="6"/>
    <n v="2738"/>
    <s v="ES_R3"/>
    <n v="153"/>
    <n v="4"/>
  </r>
  <r>
    <x v="0"/>
    <n v="1"/>
    <n v="0"/>
    <n v="0"/>
    <n v="2"/>
    <n v="0"/>
    <n v="1"/>
    <n v="0"/>
    <n v="0"/>
    <n v="1"/>
    <n v="1"/>
    <n v="0"/>
    <n v="0"/>
    <n v="2"/>
    <n v="4"/>
    <n v="6"/>
    <n v="2739"/>
    <s v="ES_R3"/>
    <n v="154"/>
    <n v="4"/>
  </r>
  <r>
    <x v="0"/>
    <n v="1"/>
    <n v="0"/>
    <n v="0"/>
    <n v="1"/>
    <n v="0"/>
    <n v="0"/>
    <n v="0"/>
    <n v="0"/>
    <n v="0"/>
    <n v="1"/>
    <n v="0"/>
    <n v="0"/>
    <n v="1"/>
    <n v="2"/>
    <n v="3"/>
    <n v="2740"/>
    <s v="ES_R3"/>
    <n v="154"/>
    <n v="2"/>
  </r>
  <r>
    <x v="0"/>
    <n v="0"/>
    <n v="1"/>
    <n v="1"/>
    <n v="0"/>
    <n v="0"/>
    <n v="0"/>
    <n v="0"/>
    <n v="0"/>
    <n v="1"/>
    <n v="1"/>
    <n v="0"/>
    <n v="0"/>
    <n v="2"/>
    <n v="2"/>
    <n v="4"/>
    <n v="2741"/>
    <s v="ES_R3"/>
    <n v="154"/>
    <n v="2"/>
  </r>
  <r>
    <x v="0"/>
    <n v="1"/>
    <n v="0"/>
    <n v="0"/>
    <n v="2"/>
    <n v="0"/>
    <n v="1"/>
    <n v="0"/>
    <n v="0"/>
    <n v="1"/>
    <n v="1"/>
    <n v="0"/>
    <n v="0"/>
    <n v="2"/>
    <n v="4"/>
    <n v="6"/>
    <n v="2742"/>
    <s v="ES_R3"/>
    <n v="154"/>
    <n v="4"/>
  </r>
  <r>
    <x v="0"/>
    <n v="0"/>
    <n v="1"/>
    <n v="2"/>
    <n v="0"/>
    <n v="1"/>
    <n v="0"/>
    <n v="0"/>
    <n v="0"/>
    <n v="1"/>
    <n v="1"/>
    <n v="0"/>
    <n v="0"/>
    <n v="4"/>
    <n v="2"/>
    <n v="6"/>
    <n v="2743"/>
    <s v="ES_R3"/>
    <n v="154"/>
    <n v="4"/>
  </r>
  <r>
    <x v="0"/>
    <n v="1"/>
    <n v="0"/>
    <n v="1"/>
    <n v="1"/>
    <n v="0"/>
    <n v="1"/>
    <n v="0"/>
    <n v="0"/>
    <n v="1"/>
    <n v="1"/>
    <n v="0"/>
    <n v="0"/>
    <n v="3"/>
    <n v="3"/>
    <n v="6"/>
    <n v="2744"/>
    <s v="ES_R3"/>
    <n v="154"/>
    <n v="4"/>
  </r>
  <r>
    <x v="0"/>
    <n v="1"/>
    <n v="0"/>
    <n v="0"/>
    <n v="0"/>
    <n v="0"/>
    <n v="0"/>
    <n v="0"/>
    <n v="0"/>
    <n v="1"/>
    <n v="1"/>
    <n v="0"/>
    <n v="0"/>
    <n v="2"/>
    <n v="1"/>
    <n v="3"/>
    <n v="2745"/>
    <s v="ES_R3"/>
    <n v="154"/>
    <n v="1"/>
  </r>
  <r>
    <x v="0"/>
    <n v="1"/>
    <n v="0"/>
    <n v="0"/>
    <n v="2"/>
    <n v="1"/>
    <n v="1"/>
    <n v="1"/>
    <n v="0"/>
    <n v="1"/>
    <n v="1"/>
    <n v="0"/>
    <n v="0"/>
    <n v="4"/>
    <n v="4"/>
    <n v="8"/>
    <n v="2746"/>
    <s v="ES_R3"/>
    <n v="154"/>
    <n v="6"/>
  </r>
  <r>
    <x v="0"/>
    <n v="0"/>
    <n v="1"/>
    <n v="0"/>
    <n v="0"/>
    <n v="0"/>
    <n v="0"/>
    <n v="0"/>
    <n v="0"/>
    <n v="1"/>
    <n v="1"/>
    <n v="0"/>
    <n v="0"/>
    <n v="1"/>
    <n v="2"/>
    <n v="3"/>
    <n v="2747"/>
    <s v="ES_R3"/>
    <n v="154"/>
    <n v="1"/>
  </r>
  <r>
    <x v="0"/>
    <n v="1"/>
    <n v="0"/>
    <n v="1"/>
    <n v="0"/>
    <n v="0"/>
    <n v="0"/>
    <n v="0"/>
    <n v="0"/>
    <n v="1"/>
    <n v="1"/>
    <n v="0"/>
    <n v="0"/>
    <n v="3"/>
    <n v="1"/>
    <n v="4"/>
    <n v="2748"/>
    <s v="ES_R3"/>
    <n v="154"/>
    <n v="2"/>
  </r>
  <r>
    <x v="0"/>
    <n v="1"/>
    <n v="0"/>
    <n v="1"/>
    <n v="1"/>
    <n v="1"/>
    <n v="2"/>
    <n v="0"/>
    <n v="0"/>
    <n v="1"/>
    <n v="1"/>
    <n v="0"/>
    <n v="0"/>
    <n v="4"/>
    <n v="4"/>
    <n v="8"/>
    <n v="2749"/>
    <s v="ES_R3"/>
    <n v="154"/>
    <n v="6"/>
  </r>
  <r>
    <x v="0"/>
    <n v="1"/>
    <n v="0"/>
    <n v="1"/>
    <n v="1"/>
    <n v="2"/>
    <n v="1"/>
    <n v="1"/>
    <n v="1"/>
    <n v="1"/>
    <n v="1"/>
    <n v="0"/>
    <n v="0"/>
    <n v="6"/>
    <n v="4"/>
    <n v="10"/>
    <n v="2750"/>
    <s v="ES_R3"/>
    <n v="154"/>
    <n v="8"/>
  </r>
  <r>
    <x v="0"/>
    <n v="0"/>
    <n v="1"/>
    <n v="1"/>
    <n v="0"/>
    <n v="0"/>
    <n v="0"/>
    <n v="0"/>
    <n v="0"/>
    <n v="1"/>
    <n v="1"/>
    <n v="0"/>
    <n v="0"/>
    <n v="2"/>
    <n v="2"/>
    <n v="4"/>
    <n v="2751"/>
    <s v="ES_R3"/>
    <n v="154"/>
    <n v="2"/>
  </r>
  <r>
    <x v="0"/>
    <n v="0"/>
    <n v="0"/>
    <n v="1"/>
    <n v="1"/>
    <n v="1"/>
    <n v="0"/>
    <n v="0"/>
    <n v="2"/>
    <n v="1"/>
    <n v="0"/>
    <n v="0"/>
    <n v="0"/>
    <n v="3"/>
    <n v="3"/>
    <n v="6"/>
    <n v="2752"/>
    <s v="ES_R3"/>
    <n v="154"/>
    <n v="5"/>
  </r>
  <r>
    <x v="0"/>
    <n v="1"/>
    <n v="0"/>
    <n v="0"/>
    <n v="2"/>
    <n v="0"/>
    <n v="2"/>
    <n v="0"/>
    <n v="0"/>
    <n v="1"/>
    <n v="1"/>
    <n v="0"/>
    <n v="0"/>
    <n v="2"/>
    <n v="5"/>
    <n v="7"/>
    <n v="2753"/>
    <s v="ES_R3"/>
    <n v="154"/>
    <n v="5"/>
  </r>
  <r>
    <x v="0"/>
    <n v="1"/>
    <n v="0"/>
    <n v="1"/>
    <n v="1"/>
    <n v="1"/>
    <n v="0"/>
    <n v="0"/>
    <n v="0"/>
    <n v="1"/>
    <n v="1"/>
    <n v="0"/>
    <n v="0"/>
    <n v="4"/>
    <n v="2"/>
    <n v="6"/>
    <n v="2754"/>
    <s v="ES_R3"/>
    <n v="154"/>
    <n v="4"/>
  </r>
  <r>
    <x v="0"/>
    <n v="1"/>
    <n v="0"/>
    <n v="1"/>
    <n v="1"/>
    <n v="1"/>
    <n v="0"/>
    <n v="0"/>
    <n v="0"/>
    <n v="1"/>
    <n v="1"/>
    <n v="0"/>
    <n v="0"/>
    <n v="4"/>
    <n v="2"/>
    <n v="6"/>
    <n v="2755"/>
    <s v="ES_R3"/>
    <n v="154"/>
    <n v="4"/>
  </r>
  <r>
    <x v="0"/>
    <n v="0"/>
    <n v="1"/>
    <n v="1"/>
    <n v="0"/>
    <n v="1"/>
    <n v="0"/>
    <n v="0"/>
    <n v="0"/>
    <n v="1"/>
    <n v="1"/>
    <n v="0"/>
    <n v="0"/>
    <n v="3"/>
    <n v="2"/>
    <n v="5"/>
    <n v="2756"/>
    <s v="ES_R3"/>
    <n v="154"/>
    <n v="3"/>
  </r>
  <r>
    <x v="0"/>
    <n v="1"/>
    <n v="0"/>
    <n v="0"/>
    <n v="1"/>
    <n v="0"/>
    <n v="0"/>
    <n v="0"/>
    <n v="0"/>
    <n v="1"/>
    <n v="1"/>
    <n v="0"/>
    <n v="0"/>
    <n v="2"/>
    <n v="2"/>
    <n v="4"/>
    <n v="2757"/>
    <s v="ES_R3"/>
    <n v="154"/>
    <n v="2"/>
  </r>
  <r>
    <x v="0"/>
    <n v="1"/>
    <n v="0"/>
    <n v="1"/>
    <n v="1"/>
    <n v="2"/>
    <n v="1"/>
    <n v="0"/>
    <n v="0"/>
    <n v="1"/>
    <n v="1"/>
    <n v="0"/>
    <n v="0"/>
    <n v="5"/>
    <n v="3"/>
    <n v="8"/>
    <n v="2758"/>
    <s v="ES_R3"/>
    <n v="154"/>
    <n v="6"/>
  </r>
  <r>
    <x v="0"/>
    <n v="0"/>
    <n v="0"/>
    <n v="1"/>
    <n v="1"/>
    <n v="2"/>
    <n v="2"/>
    <n v="1"/>
    <n v="0"/>
    <n v="1"/>
    <n v="1"/>
    <n v="0"/>
    <n v="0"/>
    <n v="5"/>
    <n v="4"/>
    <n v="9"/>
    <n v="2759"/>
    <s v="ES_R3"/>
    <n v="155"/>
    <n v="7"/>
  </r>
  <r>
    <x v="0"/>
    <n v="0"/>
    <n v="0"/>
    <n v="2"/>
    <n v="0"/>
    <n v="0"/>
    <n v="0"/>
    <n v="0"/>
    <n v="1"/>
    <n v="1"/>
    <n v="1"/>
    <n v="0"/>
    <n v="0"/>
    <n v="3"/>
    <n v="2"/>
    <n v="5"/>
    <n v="2760"/>
    <s v="ES_R3"/>
    <n v="155"/>
    <n v="3"/>
  </r>
  <r>
    <x v="0"/>
    <n v="1"/>
    <n v="0"/>
    <n v="0"/>
    <n v="2"/>
    <n v="0"/>
    <n v="0"/>
    <n v="0"/>
    <n v="0"/>
    <n v="1"/>
    <n v="1"/>
    <n v="0"/>
    <n v="0"/>
    <n v="2"/>
    <n v="3"/>
    <n v="5"/>
    <n v="2761"/>
    <s v="ES_R3"/>
    <n v="155"/>
    <n v="3"/>
  </r>
  <r>
    <x v="0"/>
    <n v="1"/>
    <n v="0"/>
    <n v="2"/>
    <n v="0"/>
    <n v="0"/>
    <n v="0"/>
    <n v="0"/>
    <n v="0"/>
    <n v="1"/>
    <n v="1"/>
    <n v="0"/>
    <n v="0"/>
    <n v="4"/>
    <n v="1"/>
    <n v="5"/>
    <n v="2762"/>
    <s v="ES_R3"/>
    <n v="155"/>
    <n v="3"/>
  </r>
  <r>
    <x v="0"/>
    <n v="0"/>
    <n v="1"/>
    <n v="0"/>
    <n v="1"/>
    <n v="1"/>
    <n v="2"/>
    <n v="0"/>
    <n v="0"/>
    <n v="1"/>
    <n v="1"/>
    <n v="0"/>
    <n v="0"/>
    <n v="2"/>
    <n v="5"/>
    <n v="7"/>
    <n v="2763"/>
    <s v="ES_R3"/>
    <n v="155"/>
    <n v="5"/>
  </r>
  <r>
    <x v="0"/>
    <n v="0"/>
    <n v="0"/>
    <n v="1"/>
    <n v="0"/>
    <n v="2"/>
    <n v="0"/>
    <n v="0"/>
    <n v="0"/>
    <n v="0"/>
    <n v="0"/>
    <n v="0"/>
    <n v="1"/>
    <n v="3"/>
    <n v="1"/>
    <n v="4"/>
    <n v="2764"/>
    <s v="ES_R3"/>
    <n v="155"/>
    <n v="3"/>
  </r>
  <r>
    <x v="0"/>
    <n v="1"/>
    <n v="0"/>
    <n v="0"/>
    <n v="1"/>
    <n v="1"/>
    <n v="1"/>
    <n v="1"/>
    <n v="0"/>
    <n v="1"/>
    <n v="1"/>
    <n v="0"/>
    <n v="0"/>
    <n v="4"/>
    <n v="3"/>
    <n v="7"/>
    <n v="2765"/>
    <s v="ES_R3"/>
    <n v="155"/>
    <n v="5"/>
  </r>
  <r>
    <x v="0"/>
    <n v="1"/>
    <n v="0"/>
    <n v="2"/>
    <n v="0"/>
    <n v="0"/>
    <n v="0"/>
    <n v="0"/>
    <n v="0"/>
    <n v="1"/>
    <n v="1"/>
    <n v="0"/>
    <n v="0"/>
    <n v="4"/>
    <n v="1"/>
    <n v="5"/>
    <n v="2766"/>
    <s v="ES_R3"/>
    <n v="155"/>
    <n v="3"/>
  </r>
  <r>
    <x v="0"/>
    <n v="0"/>
    <n v="0"/>
    <n v="1"/>
    <n v="1"/>
    <n v="2"/>
    <n v="1"/>
    <n v="1"/>
    <n v="1"/>
    <n v="1"/>
    <n v="1"/>
    <n v="0"/>
    <n v="0"/>
    <n v="5"/>
    <n v="4"/>
    <n v="9"/>
    <n v="2767"/>
    <s v="ES_R3"/>
    <n v="155"/>
    <n v="7"/>
  </r>
  <r>
    <x v="0"/>
    <n v="0"/>
    <n v="1"/>
    <n v="0"/>
    <n v="1"/>
    <n v="0"/>
    <n v="0"/>
    <n v="0"/>
    <n v="0"/>
    <n v="1"/>
    <n v="1"/>
    <n v="0"/>
    <n v="0"/>
    <n v="1"/>
    <n v="3"/>
    <n v="4"/>
    <n v="2768"/>
    <s v="ES_R3"/>
    <n v="155"/>
    <n v="2"/>
  </r>
  <r>
    <x v="0"/>
    <n v="0"/>
    <n v="1"/>
    <n v="0"/>
    <n v="1"/>
    <n v="1"/>
    <n v="1"/>
    <n v="0"/>
    <n v="0"/>
    <n v="1"/>
    <n v="1"/>
    <n v="0"/>
    <n v="0"/>
    <n v="2"/>
    <n v="4"/>
    <n v="6"/>
    <n v="2769"/>
    <s v="ES_R3"/>
    <n v="155"/>
    <n v="4"/>
  </r>
  <r>
    <x v="0"/>
    <n v="0"/>
    <n v="1"/>
    <n v="0"/>
    <n v="0"/>
    <n v="0"/>
    <n v="0"/>
    <n v="0"/>
    <n v="0"/>
    <n v="1"/>
    <n v="1"/>
    <n v="0"/>
    <n v="0"/>
    <n v="1"/>
    <n v="2"/>
    <n v="3"/>
    <n v="2770"/>
    <s v="ES_R3"/>
    <n v="155"/>
    <n v="1"/>
  </r>
  <r>
    <x v="0"/>
    <n v="0"/>
    <n v="1"/>
    <n v="1"/>
    <n v="1"/>
    <n v="1"/>
    <n v="1"/>
    <n v="0"/>
    <n v="0"/>
    <n v="1"/>
    <n v="1"/>
    <n v="0"/>
    <n v="0"/>
    <n v="3"/>
    <n v="4"/>
    <n v="7"/>
    <n v="2771"/>
    <s v="ES_R3"/>
    <n v="155"/>
    <n v="5"/>
  </r>
  <r>
    <x v="0"/>
    <n v="1"/>
    <n v="0"/>
    <n v="1"/>
    <n v="1"/>
    <n v="0"/>
    <n v="1"/>
    <n v="0"/>
    <n v="0"/>
    <n v="1"/>
    <n v="1"/>
    <n v="0"/>
    <n v="0"/>
    <n v="3"/>
    <n v="3"/>
    <n v="6"/>
    <n v="2772"/>
    <s v="ES_R3"/>
    <n v="155"/>
    <n v="4"/>
  </r>
  <r>
    <x v="0"/>
    <n v="1"/>
    <n v="0"/>
    <n v="0"/>
    <n v="2"/>
    <n v="0"/>
    <n v="1"/>
    <n v="0"/>
    <n v="0"/>
    <n v="1"/>
    <n v="1"/>
    <n v="0"/>
    <n v="0"/>
    <n v="2"/>
    <n v="4"/>
    <n v="6"/>
    <n v="2773"/>
    <s v="ES_R3"/>
    <n v="155"/>
    <n v="4"/>
  </r>
  <r>
    <x v="0"/>
    <n v="0"/>
    <n v="1"/>
    <n v="2"/>
    <n v="0"/>
    <n v="1"/>
    <n v="0"/>
    <n v="0"/>
    <n v="0"/>
    <n v="0"/>
    <n v="1"/>
    <n v="0"/>
    <n v="0"/>
    <n v="3"/>
    <n v="2"/>
    <n v="5"/>
    <n v="2774"/>
    <s v="ES_R3"/>
    <n v="155"/>
    <n v="4"/>
  </r>
  <r>
    <x v="0"/>
    <n v="0"/>
    <n v="1"/>
    <n v="0"/>
    <n v="2"/>
    <n v="1"/>
    <n v="1"/>
    <n v="0"/>
    <n v="0"/>
    <n v="1"/>
    <n v="1"/>
    <n v="0"/>
    <n v="0"/>
    <n v="2"/>
    <n v="5"/>
    <n v="7"/>
    <n v="2775"/>
    <s v="ES_R3"/>
    <n v="155"/>
    <n v="5"/>
  </r>
  <r>
    <x v="0"/>
    <n v="0"/>
    <n v="0"/>
    <n v="1"/>
    <n v="1"/>
    <n v="1"/>
    <n v="1"/>
    <n v="1"/>
    <n v="1"/>
    <n v="0"/>
    <n v="0"/>
    <n v="0"/>
    <n v="1"/>
    <n v="3"/>
    <n v="4"/>
    <n v="7"/>
    <n v="2776"/>
    <s v="ES_R3"/>
    <n v="155"/>
    <n v="6"/>
  </r>
  <r>
    <x v="0"/>
    <n v="1"/>
    <n v="0"/>
    <n v="0"/>
    <n v="2"/>
    <n v="0"/>
    <n v="1"/>
    <n v="0"/>
    <n v="0"/>
    <n v="1"/>
    <n v="1"/>
    <n v="0"/>
    <n v="0"/>
    <n v="2"/>
    <n v="4"/>
    <n v="6"/>
    <n v="2777"/>
    <s v="ES_R3"/>
    <n v="155"/>
    <n v="4"/>
  </r>
  <r>
    <x v="0"/>
    <n v="0"/>
    <n v="0"/>
    <n v="0"/>
    <n v="0"/>
    <n v="1"/>
    <n v="2"/>
    <n v="1"/>
    <n v="1"/>
    <n v="0"/>
    <n v="1"/>
    <n v="1"/>
    <n v="0"/>
    <n v="3"/>
    <n v="4"/>
    <n v="7"/>
    <n v="2778"/>
    <s v="ES_R3"/>
    <n v="156"/>
    <n v="5"/>
  </r>
  <r>
    <x v="0"/>
    <n v="1"/>
    <n v="0"/>
    <n v="1"/>
    <n v="0"/>
    <n v="2"/>
    <n v="1"/>
    <n v="2"/>
    <n v="0"/>
    <n v="0"/>
    <n v="1"/>
    <n v="1"/>
    <n v="0"/>
    <n v="7"/>
    <n v="2"/>
    <n v="9"/>
    <n v="2779"/>
    <s v="ES_R3"/>
    <n v="156"/>
    <n v="7"/>
  </r>
  <r>
    <x v="0"/>
    <n v="0"/>
    <n v="0"/>
    <n v="0"/>
    <n v="0"/>
    <n v="2"/>
    <n v="2"/>
    <n v="0"/>
    <n v="1"/>
    <n v="0"/>
    <n v="0"/>
    <n v="1"/>
    <n v="1"/>
    <n v="3"/>
    <n v="4"/>
    <n v="7"/>
    <n v="2780"/>
    <s v="ES_R3"/>
    <n v="156"/>
    <n v="5"/>
  </r>
  <r>
    <x v="0"/>
    <n v="0"/>
    <n v="0"/>
    <n v="1"/>
    <n v="0"/>
    <n v="2"/>
    <n v="2"/>
    <n v="0"/>
    <n v="1"/>
    <n v="0"/>
    <n v="1"/>
    <n v="1"/>
    <n v="0"/>
    <n v="4"/>
    <n v="4"/>
    <n v="8"/>
    <n v="2781"/>
    <s v="ES_R3"/>
    <n v="156"/>
    <n v="6"/>
  </r>
  <r>
    <x v="0"/>
    <n v="0"/>
    <n v="0"/>
    <n v="0"/>
    <n v="1"/>
    <n v="2"/>
    <n v="1"/>
    <n v="1"/>
    <n v="1"/>
    <n v="0"/>
    <n v="1"/>
    <n v="1"/>
    <n v="0"/>
    <n v="4"/>
    <n v="4"/>
    <n v="8"/>
    <n v="2782"/>
    <s v="ES_R3"/>
    <n v="156"/>
    <n v="6"/>
  </r>
  <r>
    <x v="0"/>
    <n v="0"/>
    <n v="1"/>
    <n v="1"/>
    <n v="1"/>
    <n v="0"/>
    <n v="0"/>
    <n v="0"/>
    <n v="0"/>
    <n v="1"/>
    <n v="1"/>
    <n v="0"/>
    <n v="0"/>
    <n v="2"/>
    <n v="3"/>
    <n v="5"/>
    <n v="2783"/>
    <s v="ES_R3"/>
    <n v="156"/>
    <n v="3"/>
  </r>
  <r>
    <x v="0"/>
    <n v="0"/>
    <n v="0"/>
    <n v="0"/>
    <n v="0"/>
    <n v="0"/>
    <n v="3"/>
    <n v="0"/>
    <n v="0"/>
    <n v="1"/>
    <n v="1"/>
    <n v="0"/>
    <n v="0"/>
    <n v="1"/>
    <n v="4"/>
    <n v="5"/>
    <n v="2784"/>
    <s v="ES_R3"/>
    <n v="156"/>
    <n v="3"/>
  </r>
  <r>
    <x v="0"/>
    <n v="0"/>
    <n v="0"/>
    <n v="1"/>
    <n v="0"/>
    <n v="2"/>
    <n v="0"/>
    <n v="0"/>
    <n v="1"/>
    <n v="1"/>
    <n v="1"/>
    <n v="0"/>
    <n v="0"/>
    <n v="4"/>
    <n v="2"/>
    <n v="6"/>
    <n v="2785"/>
    <s v="ES_R3"/>
    <n v="156"/>
    <n v="4"/>
  </r>
  <r>
    <x v="0"/>
    <n v="1"/>
    <n v="1"/>
    <n v="1"/>
    <n v="0"/>
    <n v="1"/>
    <n v="1"/>
    <n v="0"/>
    <n v="1"/>
    <n v="1"/>
    <n v="1"/>
    <n v="0"/>
    <n v="0"/>
    <n v="4"/>
    <n v="4"/>
    <n v="8"/>
    <n v="2786"/>
    <s v="ES_R3"/>
    <n v="156"/>
    <n v="6"/>
  </r>
  <r>
    <x v="0"/>
    <n v="1"/>
    <n v="0"/>
    <n v="0"/>
    <n v="1"/>
    <n v="0"/>
    <n v="0"/>
    <n v="0"/>
    <n v="0"/>
    <n v="1"/>
    <n v="1"/>
    <n v="0"/>
    <n v="0"/>
    <n v="2"/>
    <n v="2"/>
    <n v="4"/>
    <n v="2787"/>
    <s v="ES_R3"/>
    <n v="156"/>
    <n v="2"/>
  </r>
  <r>
    <x v="0"/>
    <n v="0"/>
    <n v="0"/>
    <n v="0"/>
    <n v="0"/>
    <n v="0"/>
    <n v="0"/>
    <n v="0"/>
    <n v="0"/>
    <n v="1"/>
    <n v="1"/>
    <n v="0"/>
    <n v="0"/>
    <n v="1"/>
    <n v="1"/>
    <n v="2"/>
    <n v="2788"/>
    <s v="ES_R3"/>
    <n v="156"/>
    <n v="0"/>
  </r>
  <r>
    <x v="0"/>
    <n v="1"/>
    <n v="1"/>
    <n v="0"/>
    <n v="1"/>
    <n v="0"/>
    <n v="0"/>
    <n v="0"/>
    <n v="0"/>
    <n v="1"/>
    <n v="1"/>
    <n v="0"/>
    <n v="0"/>
    <n v="2"/>
    <n v="3"/>
    <n v="5"/>
    <n v="2789"/>
    <s v="ES_R3"/>
    <n v="156"/>
    <n v="3"/>
  </r>
  <r>
    <x v="0"/>
    <n v="1"/>
    <n v="0"/>
    <n v="1"/>
    <n v="0"/>
    <n v="0"/>
    <n v="2"/>
    <n v="0"/>
    <n v="0"/>
    <n v="1"/>
    <n v="1"/>
    <n v="0"/>
    <n v="0"/>
    <n v="3"/>
    <n v="3"/>
    <n v="6"/>
    <n v="2790"/>
    <s v="ES_R3"/>
    <n v="156"/>
    <n v="4"/>
  </r>
  <r>
    <x v="0"/>
    <n v="0"/>
    <n v="0"/>
    <n v="1"/>
    <n v="0"/>
    <n v="3"/>
    <n v="3"/>
    <n v="0"/>
    <n v="1"/>
    <n v="1"/>
    <n v="1"/>
    <n v="0"/>
    <n v="0"/>
    <n v="5"/>
    <n v="5"/>
    <n v="10"/>
    <n v="2791"/>
    <s v="ES_R3"/>
    <n v="156"/>
    <n v="8"/>
  </r>
  <r>
    <x v="0"/>
    <n v="0"/>
    <n v="1"/>
    <n v="0"/>
    <n v="1"/>
    <n v="3"/>
    <n v="1"/>
    <n v="0"/>
    <n v="0"/>
    <n v="1"/>
    <n v="1"/>
    <n v="0"/>
    <n v="0"/>
    <n v="4"/>
    <n v="4"/>
    <n v="8"/>
    <n v="2792"/>
    <s v="ES_R3"/>
    <n v="156"/>
    <n v="6"/>
  </r>
  <r>
    <x v="0"/>
    <n v="1"/>
    <n v="0"/>
    <n v="0"/>
    <n v="1"/>
    <n v="0"/>
    <n v="1"/>
    <n v="0"/>
    <n v="0"/>
    <n v="1"/>
    <n v="1"/>
    <n v="0"/>
    <n v="0"/>
    <n v="2"/>
    <n v="3"/>
    <n v="5"/>
    <n v="2793"/>
    <s v="ES_R3"/>
    <n v="156"/>
    <n v="3"/>
  </r>
  <r>
    <x v="0"/>
    <n v="0"/>
    <n v="1"/>
    <n v="0"/>
    <n v="1"/>
    <n v="0"/>
    <n v="2"/>
    <n v="0"/>
    <n v="0"/>
    <n v="1"/>
    <n v="1"/>
    <n v="0"/>
    <n v="0"/>
    <n v="1"/>
    <n v="5"/>
    <n v="6"/>
    <n v="2794"/>
    <s v="ES_R3"/>
    <n v="156"/>
    <n v="4"/>
  </r>
  <r>
    <x v="0"/>
    <n v="0"/>
    <n v="1"/>
    <n v="1"/>
    <n v="1"/>
    <n v="2"/>
    <n v="3"/>
    <n v="2"/>
    <n v="0"/>
    <n v="0"/>
    <n v="1"/>
    <n v="1"/>
    <n v="0"/>
    <n v="6"/>
    <n v="6"/>
    <n v="12"/>
    <n v="2795"/>
    <s v="ES_R3"/>
    <n v="156"/>
    <n v="10"/>
  </r>
  <r>
    <x v="0"/>
    <n v="0"/>
    <n v="1"/>
    <n v="1"/>
    <n v="1"/>
    <n v="2"/>
    <n v="1"/>
    <n v="0"/>
    <n v="2"/>
    <n v="1"/>
    <n v="1"/>
    <n v="0"/>
    <n v="0"/>
    <n v="4"/>
    <n v="6"/>
    <n v="10"/>
    <n v="2796"/>
    <s v="ES_R3"/>
    <n v="156"/>
    <n v="8"/>
  </r>
  <r>
    <x v="0"/>
    <n v="1"/>
    <n v="0"/>
    <n v="0"/>
    <n v="1"/>
    <n v="1"/>
    <n v="0"/>
    <n v="0"/>
    <n v="1"/>
    <n v="1"/>
    <n v="1"/>
    <n v="1"/>
    <n v="0"/>
    <n v="4"/>
    <n v="3"/>
    <n v="7"/>
    <n v="2797"/>
    <s v="ES_R3"/>
    <n v="157"/>
    <n v="4"/>
  </r>
  <r>
    <x v="0"/>
    <n v="0"/>
    <n v="0"/>
    <n v="1"/>
    <n v="0"/>
    <n v="0"/>
    <n v="2"/>
    <n v="1"/>
    <n v="2"/>
    <n v="1"/>
    <n v="1"/>
    <n v="1"/>
    <n v="0"/>
    <n v="4"/>
    <n v="5"/>
    <n v="9"/>
    <n v="2798"/>
    <s v="ES_R3"/>
    <n v="157"/>
    <n v="6"/>
  </r>
  <r>
    <x v="0"/>
    <n v="0"/>
    <n v="0"/>
    <n v="0"/>
    <n v="1"/>
    <n v="0"/>
    <n v="1"/>
    <n v="2"/>
    <n v="0"/>
    <n v="1"/>
    <n v="1"/>
    <n v="0"/>
    <n v="0"/>
    <n v="3"/>
    <n v="3"/>
    <n v="6"/>
    <n v="2799"/>
    <s v="ES_R3"/>
    <n v="157"/>
    <n v="4"/>
  </r>
  <r>
    <x v="0"/>
    <n v="0"/>
    <n v="0"/>
    <n v="2"/>
    <n v="1"/>
    <n v="0"/>
    <n v="2"/>
    <n v="0"/>
    <n v="0"/>
    <n v="1"/>
    <n v="1"/>
    <n v="0"/>
    <n v="0"/>
    <n v="3"/>
    <n v="4"/>
    <n v="7"/>
    <n v="2800"/>
    <s v="ES_R3"/>
    <n v="157"/>
    <n v="5"/>
  </r>
  <r>
    <x v="0"/>
    <n v="0"/>
    <n v="0"/>
    <n v="2"/>
    <n v="0"/>
    <n v="1"/>
    <n v="1"/>
    <n v="0"/>
    <n v="0"/>
    <n v="1"/>
    <n v="2"/>
    <n v="0"/>
    <n v="0"/>
    <n v="4"/>
    <n v="3"/>
    <n v="7"/>
    <n v="2801"/>
    <s v="ES_R3"/>
    <n v="157"/>
    <n v="4"/>
  </r>
  <r>
    <x v="0"/>
    <n v="0"/>
    <n v="1"/>
    <n v="0"/>
    <n v="1"/>
    <n v="1"/>
    <n v="0"/>
    <n v="1"/>
    <n v="1"/>
    <n v="1"/>
    <n v="1"/>
    <n v="0"/>
    <n v="0"/>
    <n v="3"/>
    <n v="4"/>
    <n v="7"/>
    <n v="2802"/>
    <s v="ES_R3"/>
    <n v="157"/>
    <n v="5"/>
  </r>
  <r>
    <x v="0"/>
    <n v="0"/>
    <n v="0"/>
    <n v="0"/>
    <n v="1"/>
    <n v="0"/>
    <n v="1"/>
    <n v="0"/>
    <n v="0"/>
    <n v="1"/>
    <n v="1"/>
    <n v="0"/>
    <n v="0"/>
    <n v="1"/>
    <n v="3"/>
    <n v="4"/>
    <n v="2803"/>
    <s v="ES_R3"/>
    <n v="157"/>
    <n v="2"/>
  </r>
  <r>
    <x v="0"/>
    <n v="0"/>
    <n v="0"/>
    <n v="0"/>
    <n v="0"/>
    <n v="0"/>
    <n v="0"/>
    <n v="1"/>
    <n v="0"/>
    <n v="2"/>
    <n v="1"/>
    <n v="0"/>
    <n v="0"/>
    <n v="3"/>
    <n v="1"/>
    <n v="4"/>
    <n v="2804"/>
    <s v="ES_R3"/>
    <n v="157"/>
    <n v="1"/>
  </r>
  <r>
    <x v="0"/>
    <n v="0"/>
    <n v="1"/>
    <n v="1"/>
    <n v="0"/>
    <n v="0"/>
    <n v="0"/>
    <n v="0"/>
    <n v="0"/>
    <n v="1"/>
    <n v="1"/>
    <n v="0"/>
    <n v="0"/>
    <n v="2"/>
    <n v="2"/>
    <n v="4"/>
    <n v="2805"/>
    <s v="ES_R3"/>
    <n v="157"/>
    <n v="2"/>
  </r>
  <r>
    <x v="0"/>
    <n v="0"/>
    <n v="1"/>
    <n v="1"/>
    <n v="0"/>
    <n v="0"/>
    <n v="0"/>
    <n v="0"/>
    <n v="0"/>
    <n v="1"/>
    <n v="1"/>
    <n v="0"/>
    <n v="0"/>
    <n v="2"/>
    <n v="2"/>
    <n v="4"/>
    <n v="2806"/>
    <s v="ES_R3"/>
    <n v="157"/>
    <n v="2"/>
  </r>
  <r>
    <x v="0"/>
    <n v="0"/>
    <n v="1"/>
    <n v="1"/>
    <n v="0"/>
    <n v="0"/>
    <n v="0"/>
    <n v="0"/>
    <n v="0"/>
    <n v="1"/>
    <n v="1"/>
    <n v="0"/>
    <n v="0"/>
    <n v="2"/>
    <n v="2"/>
    <n v="4"/>
    <n v="2807"/>
    <s v="ES_R3"/>
    <n v="157"/>
    <n v="2"/>
  </r>
  <r>
    <x v="0"/>
    <n v="0"/>
    <n v="1"/>
    <n v="0"/>
    <n v="0"/>
    <n v="0"/>
    <n v="0"/>
    <n v="0"/>
    <n v="0"/>
    <n v="1"/>
    <n v="1"/>
    <n v="0"/>
    <n v="0"/>
    <n v="1"/>
    <n v="2"/>
    <n v="3"/>
    <n v="2808"/>
    <s v="ES_R3"/>
    <n v="157"/>
    <n v="1"/>
  </r>
  <r>
    <x v="1"/>
    <n v="0"/>
    <n v="1"/>
    <n v="1"/>
    <n v="0"/>
    <n v="0"/>
    <n v="0"/>
    <n v="0"/>
    <n v="0"/>
    <n v="1"/>
    <n v="1"/>
    <n v="0"/>
    <n v="0"/>
    <n v="2"/>
    <n v="2"/>
    <n v="4"/>
    <n v="2809"/>
    <s v="ES_R3"/>
    <n v="157"/>
    <n v="2"/>
  </r>
  <r>
    <x v="0"/>
    <n v="0"/>
    <n v="1"/>
    <n v="0"/>
    <n v="0"/>
    <n v="0"/>
    <n v="0"/>
    <n v="0"/>
    <n v="0"/>
    <n v="1"/>
    <n v="1"/>
    <n v="0"/>
    <n v="0"/>
    <n v="1"/>
    <n v="2"/>
    <n v="3"/>
    <n v="2810"/>
    <s v="ES_R3"/>
    <n v="157"/>
    <n v="1"/>
  </r>
  <r>
    <x v="0"/>
    <n v="0"/>
    <n v="0"/>
    <n v="1"/>
    <n v="0"/>
    <n v="0"/>
    <n v="1"/>
    <n v="1"/>
    <n v="0"/>
    <n v="1"/>
    <n v="1"/>
    <n v="0"/>
    <n v="0"/>
    <n v="3"/>
    <n v="2"/>
    <n v="5"/>
    <n v="2811"/>
    <s v="ES_R3"/>
    <n v="157"/>
    <n v="3"/>
  </r>
  <r>
    <x v="0"/>
    <n v="1"/>
    <n v="0"/>
    <n v="0"/>
    <n v="2"/>
    <n v="1"/>
    <n v="0"/>
    <n v="0"/>
    <n v="1"/>
    <n v="1"/>
    <n v="1"/>
    <n v="1"/>
    <n v="0"/>
    <n v="4"/>
    <n v="4"/>
    <n v="8"/>
    <n v="2812"/>
    <s v="ES_R3"/>
    <n v="157"/>
    <n v="5"/>
  </r>
  <r>
    <x v="0"/>
    <n v="1"/>
    <n v="0"/>
    <n v="0"/>
    <n v="0"/>
    <n v="0"/>
    <n v="0"/>
    <n v="0"/>
    <n v="0"/>
    <n v="1"/>
    <n v="1"/>
    <n v="0"/>
    <n v="0"/>
    <n v="2"/>
    <n v="1"/>
    <n v="3"/>
    <n v="2813"/>
    <s v="ES_R3"/>
    <n v="157"/>
    <n v="1"/>
  </r>
  <r>
    <x v="0"/>
    <n v="0"/>
    <n v="0"/>
    <n v="2"/>
    <n v="0"/>
    <n v="0"/>
    <n v="2"/>
    <n v="0"/>
    <n v="0"/>
    <n v="1"/>
    <n v="1"/>
    <n v="1"/>
    <n v="0"/>
    <n v="4"/>
    <n v="3"/>
    <n v="7"/>
    <n v="2814"/>
    <s v="ES_R3"/>
    <n v="157"/>
    <n v="4"/>
  </r>
  <r>
    <x v="0"/>
    <n v="0"/>
    <n v="0"/>
    <n v="0"/>
    <n v="2"/>
    <n v="1"/>
    <n v="1"/>
    <n v="2"/>
    <n v="0"/>
    <n v="1"/>
    <n v="1"/>
    <n v="0"/>
    <n v="0"/>
    <n v="4"/>
    <n v="4"/>
    <n v="8"/>
    <n v="2815"/>
    <s v="ES_R3"/>
    <n v="157"/>
    <n v="6"/>
  </r>
  <r>
    <x v="0"/>
    <n v="0"/>
    <n v="1"/>
    <n v="0"/>
    <n v="0"/>
    <n v="2"/>
    <n v="0"/>
    <n v="1"/>
    <n v="2"/>
    <n v="1"/>
    <n v="1"/>
    <n v="0"/>
    <n v="0"/>
    <n v="4"/>
    <n v="4"/>
    <n v="8"/>
    <n v="2816"/>
    <s v="ES_R3"/>
    <n v="157"/>
    <n v="6"/>
  </r>
  <r>
    <x v="0"/>
    <n v="0"/>
    <n v="1"/>
    <n v="1"/>
    <n v="0"/>
    <n v="0"/>
    <n v="0"/>
    <n v="0"/>
    <n v="0"/>
    <n v="1"/>
    <n v="1"/>
    <n v="0"/>
    <n v="0"/>
    <n v="2"/>
    <n v="2"/>
    <n v="4"/>
    <n v="2817"/>
    <s v="ES_R3"/>
    <n v="158"/>
    <n v="2"/>
  </r>
  <r>
    <x v="0"/>
    <n v="0"/>
    <n v="1"/>
    <n v="1"/>
    <n v="0"/>
    <n v="0"/>
    <n v="1"/>
    <n v="0"/>
    <n v="1"/>
    <n v="1"/>
    <n v="1"/>
    <n v="0"/>
    <n v="0"/>
    <n v="2"/>
    <n v="4"/>
    <n v="6"/>
    <n v="2818"/>
    <s v="ES_R3"/>
    <n v="158"/>
    <n v="4"/>
  </r>
  <r>
    <x v="0"/>
    <n v="1"/>
    <n v="1"/>
    <n v="1"/>
    <n v="1"/>
    <n v="1"/>
    <n v="0"/>
    <n v="0"/>
    <n v="0"/>
    <n v="1"/>
    <n v="1"/>
    <n v="0"/>
    <n v="0"/>
    <n v="4"/>
    <n v="3"/>
    <n v="7"/>
    <n v="2819"/>
    <s v="ES_R3"/>
    <n v="158"/>
    <n v="5"/>
  </r>
  <r>
    <x v="0"/>
    <n v="0"/>
    <n v="0"/>
    <n v="0"/>
    <n v="0"/>
    <n v="2"/>
    <n v="2"/>
    <n v="1"/>
    <n v="1"/>
    <n v="1"/>
    <n v="1"/>
    <n v="0"/>
    <n v="0"/>
    <n v="4"/>
    <n v="4"/>
    <n v="8"/>
    <n v="2820"/>
    <s v="ES_R3"/>
    <n v="158"/>
    <n v="6"/>
  </r>
  <r>
    <x v="0"/>
    <n v="0"/>
    <n v="0"/>
    <n v="0"/>
    <n v="0"/>
    <n v="0"/>
    <n v="0"/>
    <n v="0"/>
    <n v="0"/>
    <n v="1"/>
    <n v="1"/>
    <n v="0"/>
    <n v="0"/>
    <n v="1"/>
    <n v="1"/>
    <n v="2"/>
    <n v="2821"/>
    <s v="ES_R3"/>
    <n v="158"/>
    <n v="0"/>
  </r>
  <r>
    <x v="0"/>
    <n v="1"/>
    <n v="1"/>
    <n v="1"/>
    <n v="1"/>
    <n v="0"/>
    <n v="0"/>
    <n v="1"/>
    <n v="2"/>
    <n v="1"/>
    <n v="1"/>
    <n v="0"/>
    <n v="0"/>
    <n v="4"/>
    <n v="5"/>
    <n v="9"/>
    <n v="2822"/>
    <s v="ES_R3"/>
    <n v="158"/>
    <n v="7"/>
  </r>
  <r>
    <x v="0"/>
    <n v="0"/>
    <n v="2"/>
    <n v="1"/>
    <n v="1"/>
    <n v="0"/>
    <n v="1"/>
    <n v="0"/>
    <n v="1"/>
    <n v="1"/>
    <n v="1"/>
    <n v="0"/>
    <n v="0"/>
    <n v="2"/>
    <n v="6"/>
    <n v="8"/>
    <n v="2823"/>
    <s v="ES_R3"/>
    <n v="158"/>
    <n v="6"/>
  </r>
  <r>
    <x v="0"/>
    <n v="0"/>
    <n v="1"/>
    <n v="0"/>
    <n v="1"/>
    <n v="0"/>
    <n v="1"/>
    <n v="1"/>
    <n v="1"/>
    <n v="1"/>
    <n v="1"/>
    <n v="0"/>
    <n v="0"/>
    <n v="2"/>
    <n v="5"/>
    <n v="7"/>
    <n v="2824"/>
    <s v="ES_R3"/>
    <n v="158"/>
    <n v="5"/>
  </r>
  <r>
    <x v="0"/>
    <n v="1"/>
    <n v="1"/>
    <n v="1"/>
    <n v="0"/>
    <n v="0"/>
    <n v="0"/>
    <n v="0"/>
    <n v="0"/>
    <n v="1"/>
    <n v="1"/>
    <n v="0"/>
    <n v="0"/>
    <n v="3"/>
    <n v="2"/>
    <n v="5"/>
    <n v="2825"/>
    <s v="ES_R3"/>
    <n v="158"/>
    <n v="3"/>
  </r>
  <r>
    <x v="0"/>
    <n v="0"/>
    <n v="0"/>
    <n v="1"/>
    <n v="0"/>
    <n v="2"/>
    <n v="2"/>
    <n v="0"/>
    <n v="0"/>
    <n v="1"/>
    <n v="1"/>
    <n v="0"/>
    <n v="1"/>
    <n v="4"/>
    <n v="4"/>
    <n v="8"/>
    <n v="2826"/>
    <s v="ES_R3"/>
    <n v="158"/>
    <n v="5"/>
  </r>
  <r>
    <x v="0"/>
    <n v="1"/>
    <n v="1"/>
    <n v="0"/>
    <n v="0"/>
    <n v="0"/>
    <n v="2"/>
    <n v="0"/>
    <n v="0"/>
    <n v="1"/>
    <n v="1"/>
    <n v="0"/>
    <n v="0"/>
    <n v="2"/>
    <n v="4"/>
    <n v="6"/>
    <n v="2827"/>
    <s v="ES_R3"/>
    <n v="158"/>
    <n v="4"/>
  </r>
  <r>
    <x v="0"/>
    <n v="0"/>
    <n v="0"/>
    <n v="0"/>
    <n v="0"/>
    <n v="0"/>
    <n v="2"/>
    <n v="0"/>
    <n v="1"/>
    <n v="1"/>
    <n v="1"/>
    <n v="0"/>
    <n v="0"/>
    <n v="1"/>
    <n v="4"/>
    <n v="5"/>
    <n v="2828"/>
    <s v="ES_R3"/>
    <n v="158"/>
    <n v="3"/>
  </r>
  <r>
    <x v="0"/>
    <n v="0"/>
    <n v="0"/>
    <n v="0"/>
    <n v="1"/>
    <n v="0"/>
    <n v="1"/>
    <n v="1"/>
    <n v="2"/>
    <n v="1"/>
    <n v="1"/>
    <n v="0"/>
    <n v="0"/>
    <n v="2"/>
    <n v="5"/>
    <n v="7"/>
    <n v="2829"/>
    <s v="ES_R3"/>
    <n v="158"/>
    <n v="5"/>
  </r>
  <r>
    <x v="0"/>
    <n v="0"/>
    <n v="0"/>
    <n v="0"/>
    <n v="0"/>
    <n v="0"/>
    <n v="1"/>
    <n v="1"/>
    <n v="1"/>
    <n v="1"/>
    <n v="1"/>
    <n v="0"/>
    <n v="0"/>
    <n v="2"/>
    <n v="3"/>
    <n v="5"/>
    <n v="2830"/>
    <s v="ES_R3"/>
    <n v="158"/>
    <n v="3"/>
  </r>
  <r>
    <x v="0"/>
    <n v="0"/>
    <n v="0"/>
    <n v="1"/>
    <n v="1"/>
    <n v="0"/>
    <n v="1"/>
    <n v="0"/>
    <n v="0"/>
    <n v="1"/>
    <n v="1"/>
    <n v="0"/>
    <n v="0"/>
    <n v="2"/>
    <n v="3"/>
    <n v="5"/>
    <n v="2831"/>
    <s v="ES_R3"/>
    <n v="158"/>
    <n v="3"/>
  </r>
  <r>
    <x v="0"/>
    <n v="0"/>
    <n v="0"/>
    <n v="0"/>
    <n v="0"/>
    <n v="1"/>
    <n v="1"/>
    <n v="0"/>
    <n v="0"/>
    <n v="1"/>
    <n v="1"/>
    <n v="0"/>
    <n v="0"/>
    <n v="2"/>
    <n v="2"/>
    <n v="4"/>
    <n v="2832"/>
    <s v="ES_R3"/>
    <n v="158"/>
    <n v="2"/>
  </r>
  <r>
    <x v="0"/>
    <n v="0"/>
    <n v="0"/>
    <n v="0"/>
    <n v="1"/>
    <n v="0"/>
    <n v="1"/>
    <n v="1"/>
    <n v="0"/>
    <n v="1"/>
    <n v="1"/>
    <n v="0"/>
    <n v="0"/>
    <n v="2"/>
    <n v="3"/>
    <n v="5"/>
    <n v="2833"/>
    <s v="ES_R3"/>
    <n v="158"/>
    <n v="3"/>
  </r>
  <r>
    <x v="0"/>
    <n v="0"/>
    <n v="0"/>
    <n v="0"/>
    <n v="0"/>
    <n v="0"/>
    <n v="1"/>
    <n v="1"/>
    <n v="1"/>
    <n v="1"/>
    <n v="1"/>
    <n v="0"/>
    <n v="0"/>
    <n v="2"/>
    <n v="3"/>
    <n v="5"/>
    <n v="2834"/>
    <s v="ES_R3"/>
    <n v="158"/>
    <n v="3"/>
  </r>
  <r>
    <x v="0"/>
    <n v="0"/>
    <n v="0"/>
    <n v="1"/>
    <n v="1"/>
    <n v="0"/>
    <n v="1"/>
    <n v="0"/>
    <n v="1"/>
    <n v="1"/>
    <n v="1"/>
    <n v="0"/>
    <n v="0"/>
    <n v="2"/>
    <n v="4"/>
    <n v="6"/>
    <n v="2835"/>
    <s v="ES_R3"/>
    <n v="158"/>
    <n v="4"/>
  </r>
  <r>
    <x v="0"/>
    <n v="0"/>
    <n v="0"/>
    <n v="0"/>
    <n v="0"/>
    <n v="1"/>
    <n v="2"/>
    <n v="1"/>
    <n v="1"/>
    <n v="1"/>
    <n v="1"/>
    <n v="0"/>
    <n v="0"/>
    <n v="3"/>
    <n v="4"/>
    <n v="7"/>
    <n v="2836"/>
    <s v="ES_R3"/>
    <n v="158"/>
    <n v="5"/>
  </r>
  <r>
    <x v="0"/>
    <n v="0"/>
    <n v="0"/>
    <n v="1"/>
    <n v="1"/>
    <n v="0"/>
    <n v="0"/>
    <n v="1"/>
    <n v="2"/>
    <n v="1"/>
    <n v="1"/>
    <n v="0"/>
    <n v="0"/>
    <n v="3"/>
    <n v="4"/>
    <n v="7"/>
    <n v="2837"/>
    <s v="ES_R3"/>
    <n v="159"/>
    <n v="5"/>
  </r>
  <r>
    <x v="0"/>
    <n v="1"/>
    <n v="0"/>
    <n v="0"/>
    <n v="1"/>
    <n v="0"/>
    <n v="0"/>
    <n v="0"/>
    <n v="1"/>
    <n v="1"/>
    <n v="1"/>
    <n v="0"/>
    <n v="0"/>
    <n v="2"/>
    <n v="3"/>
    <n v="5"/>
    <n v="2838"/>
    <s v="ES_R3"/>
    <n v="159"/>
    <n v="3"/>
  </r>
  <r>
    <x v="0"/>
    <n v="1"/>
    <n v="0"/>
    <n v="1"/>
    <n v="1"/>
    <n v="1"/>
    <n v="0"/>
    <n v="0"/>
    <n v="1"/>
    <n v="1"/>
    <n v="1"/>
    <n v="0"/>
    <n v="0"/>
    <n v="4"/>
    <n v="3"/>
    <n v="7"/>
    <n v="2839"/>
    <s v="ES_R3"/>
    <n v="159"/>
    <n v="5"/>
  </r>
  <r>
    <x v="0"/>
    <n v="1"/>
    <n v="0"/>
    <n v="0"/>
    <n v="1"/>
    <n v="0"/>
    <n v="1"/>
    <n v="0"/>
    <n v="0"/>
    <n v="1"/>
    <n v="1"/>
    <n v="0"/>
    <n v="0"/>
    <n v="2"/>
    <n v="3"/>
    <n v="5"/>
    <n v="2840"/>
    <s v="ES_R3"/>
    <n v="159"/>
    <n v="3"/>
  </r>
  <r>
    <x v="0"/>
    <n v="0"/>
    <n v="0"/>
    <n v="0"/>
    <n v="1"/>
    <n v="0"/>
    <n v="0"/>
    <n v="0"/>
    <n v="1"/>
    <n v="1"/>
    <n v="1"/>
    <n v="0"/>
    <n v="0"/>
    <n v="1"/>
    <n v="3"/>
    <n v="4"/>
    <n v="2841"/>
    <s v="ES_R3"/>
    <n v="159"/>
    <n v="2"/>
  </r>
  <r>
    <x v="0"/>
    <n v="0"/>
    <n v="0"/>
    <n v="1"/>
    <n v="0"/>
    <n v="0"/>
    <n v="1"/>
    <n v="0"/>
    <n v="0"/>
    <n v="1"/>
    <n v="1"/>
    <n v="0"/>
    <n v="0"/>
    <n v="2"/>
    <n v="2"/>
    <n v="4"/>
    <n v="2842"/>
    <s v="ES_R3"/>
    <n v="159"/>
    <n v="2"/>
  </r>
  <r>
    <x v="0"/>
    <n v="0"/>
    <n v="0"/>
    <n v="1"/>
    <n v="0"/>
    <n v="1"/>
    <n v="1"/>
    <n v="0"/>
    <n v="0"/>
    <n v="1"/>
    <n v="1"/>
    <n v="0"/>
    <n v="0"/>
    <n v="3"/>
    <n v="2"/>
    <n v="5"/>
    <n v="2843"/>
    <s v="ES_R3"/>
    <n v="159"/>
    <n v="3"/>
  </r>
  <r>
    <x v="0"/>
    <n v="0"/>
    <n v="0"/>
    <n v="0"/>
    <n v="1"/>
    <n v="0"/>
    <n v="1"/>
    <n v="1"/>
    <n v="0"/>
    <n v="1"/>
    <n v="1"/>
    <n v="0"/>
    <n v="0"/>
    <n v="2"/>
    <n v="3"/>
    <n v="5"/>
    <n v="2844"/>
    <s v="ES_R3"/>
    <n v="159"/>
    <n v="3"/>
  </r>
  <r>
    <x v="0"/>
    <n v="0"/>
    <n v="1"/>
    <n v="1"/>
    <n v="1"/>
    <n v="0"/>
    <n v="0"/>
    <n v="0"/>
    <n v="0"/>
    <n v="1"/>
    <n v="1"/>
    <n v="0"/>
    <n v="0"/>
    <n v="2"/>
    <n v="3"/>
    <n v="5"/>
    <n v="2845"/>
    <s v="ES_R3"/>
    <n v="159"/>
    <n v="3"/>
  </r>
  <r>
    <x v="0"/>
    <n v="0"/>
    <n v="1"/>
    <n v="1"/>
    <n v="1"/>
    <n v="1"/>
    <n v="0"/>
    <n v="1"/>
    <n v="1"/>
    <n v="1"/>
    <n v="1"/>
    <n v="0"/>
    <n v="0"/>
    <n v="4"/>
    <n v="4"/>
    <n v="8"/>
    <n v="2846"/>
    <s v="ES_R3"/>
    <n v="159"/>
    <n v="6"/>
  </r>
  <r>
    <x v="0"/>
    <n v="0"/>
    <n v="0"/>
    <n v="0"/>
    <n v="0"/>
    <n v="0"/>
    <n v="0"/>
    <n v="1"/>
    <n v="1"/>
    <n v="1"/>
    <n v="1"/>
    <n v="0"/>
    <n v="0"/>
    <n v="2"/>
    <n v="2"/>
    <n v="4"/>
    <n v="2847"/>
    <s v="ES_R3"/>
    <n v="159"/>
    <n v="2"/>
  </r>
  <r>
    <x v="0"/>
    <n v="0"/>
    <n v="1"/>
    <n v="0"/>
    <n v="1"/>
    <n v="0"/>
    <n v="0"/>
    <n v="0"/>
    <n v="2"/>
    <n v="1"/>
    <n v="1"/>
    <n v="0"/>
    <n v="0"/>
    <n v="1"/>
    <n v="5"/>
    <n v="6"/>
    <n v="2848"/>
    <s v="ES_R3"/>
    <n v="159"/>
    <n v="4"/>
  </r>
  <r>
    <x v="0"/>
    <n v="0"/>
    <n v="0"/>
    <n v="1"/>
    <n v="1"/>
    <n v="0"/>
    <n v="0"/>
    <n v="1"/>
    <n v="1"/>
    <n v="1"/>
    <n v="1"/>
    <n v="0"/>
    <n v="0"/>
    <n v="3"/>
    <n v="3"/>
    <n v="6"/>
    <n v="2849"/>
    <s v="ES_R3"/>
    <n v="159"/>
    <n v="4"/>
  </r>
  <r>
    <x v="0"/>
    <n v="0"/>
    <n v="0"/>
    <n v="0"/>
    <n v="0"/>
    <n v="0"/>
    <n v="0"/>
    <n v="0"/>
    <n v="1"/>
    <n v="1"/>
    <n v="1"/>
    <n v="0"/>
    <n v="0"/>
    <n v="1"/>
    <n v="2"/>
    <n v="3"/>
    <n v="2850"/>
    <s v="ES_R3"/>
    <n v="159"/>
    <n v="1"/>
  </r>
  <r>
    <x v="0"/>
    <n v="0"/>
    <n v="0"/>
    <n v="2"/>
    <n v="0"/>
    <n v="0"/>
    <n v="0"/>
    <n v="0"/>
    <n v="0"/>
    <n v="1"/>
    <n v="1"/>
    <n v="0"/>
    <n v="0"/>
    <n v="3"/>
    <n v="1"/>
    <n v="4"/>
    <n v="2851"/>
    <s v="ES_R3"/>
    <n v="159"/>
    <n v="2"/>
  </r>
  <r>
    <x v="0"/>
    <n v="0"/>
    <n v="0"/>
    <n v="0"/>
    <n v="1"/>
    <n v="1"/>
    <n v="0"/>
    <n v="0"/>
    <n v="0"/>
    <n v="1"/>
    <n v="1"/>
    <n v="0"/>
    <n v="0"/>
    <n v="2"/>
    <n v="2"/>
    <n v="4"/>
    <n v="2852"/>
    <s v="ES_R3"/>
    <n v="159"/>
    <n v="2"/>
  </r>
  <r>
    <x v="0"/>
    <n v="0"/>
    <n v="0"/>
    <n v="0"/>
    <n v="1"/>
    <n v="0"/>
    <n v="1"/>
    <n v="1"/>
    <n v="0"/>
    <n v="1"/>
    <n v="1"/>
    <n v="0"/>
    <n v="0"/>
    <n v="2"/>
    <n v="3"/>
    <n v="5"/>
    <n v="2853"/>
    <s v="ES_R3"/>
    <n v="159"/>
    <n v="3"/>
  </r>
  <r>
    <x v="0"/>
    <n v="0"/>
    <n v="0"/>
    <n v="0"/>
    <n v="0"/>
    <n v="0"/>
    <n v="0"/>
    <n v="1"/>
    <n v="3"/>
    <n v="1"/>
    <n v="1"/>
    <n v="0"/>
    <n v="0"/>
    <n v="2"/>
    <n v="4"/>
    <n v="6"/>
    <n v="2854"/>
    <s v="ES_R3"/>
    <n v="159"/>
    <n v="4"/>
  </r>
  <r>
    <x v="0"/>
    <n v="0"/>
    <n v="0"/>
    <n v="0"/>
    <n v="2"/>
    <n v="1"/>
    <n v="0"/>
    <n v="0"/>
    <n v="1"/>
    <n v="1"/>
    <n v="1"/>
    <n v="0"/>
    <n v="0"/>
    <n v="2"/>
    <n v="4"/>
    <n v="6"/>
    <n v="2855"/>
    <s v="ES_R3"/>
    <n v="159"/>
    <n v="4"/>
  </r>
  <r>
    <x v="0"/>
    <n v="0"/>
    <n v="1"/>
    <n v="0"/>
    <n v="1"/>
    <n v="0"/>
    <n v="1"/>
    <n v="0"/>
    <n v="1"/>
    <n v="1"/>
    <n v="1"/>
    <n v="0"/>
    <n v="0"/>
    <n v="1"/>
    <n v="5"/>
    <n v="6"/>
    <n v="2856"/>
    <s v="ES_R3"/>
    <n v="159"/>
    <n v="4"/>
  </r>
  <r>
    <x v="0"/>
    <n v="0"/>
    <n v="1"/>
    <n v="0"/>
    <n v="1"/>
    <n v="1"/>
    <n v="1"/>
    <n v="0"/>
    <n v="1"/>
    <n v="1"/>
    <n v="3"/>
    <n v="0"/>
    <n v="0"/>
    <n v="2"/>
    <n v="7"/>
    <n v="9"/>
    <n v="2857"/>
    <s v="ES_R3"/>
    <n v="160"/>
    <n v="5"/>
  </r>
  <r>
    <x v="0"/>
    <n v="0"/>
    <n v="0"/>
    <n v="1"/>
    <n v="0"/>
    <n v="0"/>
    <n v="2"/>
    <n v="1"/>
    <n v="0"/>
    <n v="1"/>
    <n v="1"/>
    <n v="0"/>
    <n v="0"/>
    <n v="3"/>
    <n v="3"/>
    <n v="6"/>
    <n v="2858"/>
    <s v="ES_R3"/>
    <n v="160"/>
    <n v="4"/>
  </r>
  <r>
    <x v="0"/>
    <n v="0"/>
    <n v="1"/>
    <n v="1"/>
    <n v="1"/>
    <n v="1"/>
    <n v="1"/>
    <n v="0"/>
    <n v="1"/>
    <n v="1"/>
    <n v="1"/>
    <n v="0"/>
    <n v="0"/>
    <n v="3"/>
    <n v="5"/>
    <n v="8"/>
    <n v="2859"/>
    <s v="ES_R3"/>
    <n v="160"/>
    <n v="6"/>
  </r>
  <r>
    <x v="0"/>
    <n v="0"/>
    <n v="1"/>
    <n v="1"/>
    <n v="1"/>
    <n v="0"/>
    <n v="1"/>
    <n v="0"/>
    <n v="0"/>
    <n v="1"/>
    <n v="1"/>
    <n v="0"/>
    <n v="0"/>
    <n v="2"/>
    <n v="4"/>
    <n v="6"/>
    <n v="2860"/>
    <s v="ES_R3"/>
    <n v="160"/>
    <n v="4"/>
  </r>
  <r>
    <x v="0"/>
    <n v="0"/>
    <n v="1"/>
    <n v="1"/>
    <n v="0"/>
    <n v="0"/>
    <n v="0"/>
    <n v="0"/>
    <n v="0"/>
    <n v="1"/>
    <n v="1"/>
    <n v="0"/>
    <n v="0"/>
    <n v="2"/>
    <n v="2"/>
    <n v="4"/>
    <n v="2861"/>
    <s v="ES_R3"/>
    <n v="160"/>
    <n v="2"/>
  </r>
  <r>
    <x v="0"/>
    <n v="1"/>
    <n v="1"/>
    <n v="0"/>
    <n v="0"/>
    <n v="0"/>
    <n v="0"/>
    <n v="0"/>
    <n v="0"/>
    <n v="1"/>
    <n v="1"/>
    <n v="0"/>
    <n v="0"/>
    <n v="2"/>
    <n v="2"/>
    <n v="4"/>
    <n v="2862"/>
    <s v="ES_R3"/>
    <n v="160"/>
    <n v="2"/>
  </r>
  <r>
    <x v="0"/>
    <n v="0"/>
    <n v="0"/>
    <n v="0"/>
    <n v="0"/>
    <n v="1"/>
    <n v="1"/>
    <n v="1"/>
    <n v="1"/>
    <n v="1"/>
    <n v="1"/>
    <n v="1"/>
    <n v="0"/>
    <n v="4"/>
    <n v="3"/>
    <n v="7"/>
    <n v="2863"/>
    <s v="ES_R3"/>
    <n v="160"/>
    <n v="4"/>
  </r>
  <r>
    <x v="0"/>
    <n v="0"/>
    <n v="1"/>
    <n v="1"/>
    <n v="1"/>
    <n v="0"/>
    <n v="1"/>
    <n v="0"/>
    <n v="0"/>
    <n v="1"/>
    <n v="1"/>
    <n v="0"/>
    <n v="0"/>
    <n v="2"/>
    <n v="4"/>
    <n v="6"/>
    <n v="2864"/>
    <s v="ES_R3"/>
    <n v="160"/>
    <n v="4"/>
  </r>
  <r>
    <x v="0"/>
    <n v="1"/>
    <n v="0"/>
    <n v="0"/>
    <n v="1"/>
    <n v="0"/>
    <n v="1"/>
    <n v="0"/>
    <n v="0"/>
    <n v="1"/>
    <n v="1"/>
    <n v="0"/>
    <n v="0"/>
    <n v="2"/>
    <n v="3"/>
    <n v="5"/>
    <n v="2865"/>
    <s v="ES_R3"/>
    <n v="160"/>
    <n v="3"/>
  </r>
  <r>
    <x v="0"/>
    <n v="0"/>
    <n v="1"/>
    <n v="1"/>
    <n v="0"/>
    <n v="1"/>
    <n v="0"/>
    <n v="0"/>
    <n v="1"/>
    <n v="1"/>
    <n v="1"/>
    <n v="0"/>
    <n v="1"/>
    <n v="3"/>
    <n v="4"/>
    <n v="7"/>
    <n v="2866"/>
    <s v="ES_R3"/>
    <n v="160"/>
    <n v="4"/>
  </r>
  <r>
    <x v="0"/>
    <n v="0"/>
    <n v="1"/>
    <n v="1"/>
    <n v="1"/>
    <n v="0"/>
    <n v="1"/>
    <n v="2"/>
    <n v="1"/>
    <n v="1"/>
    <n v="2"/>
    <n v="0"/>
    <n v="0"/>
    <n v="4"/>
    <n v="6"/>
    <n v="10"/>
    <n v="2867"/>
    <s v="ES_R3"/>
    <n v="160"/>
    <n v="7"/>
  </r>
  <r>
    <x v="0"/>
    <n v="1"/>
    <n v="0"/>
    <n v="1"/>
    <n v="1"/>
    <n v="1"/>
    <n v="0"/>
    <n v="0"/>
    <n v="0"/>
    <n v="1"/>
    <n v="1"/>
    <n v="0"/>
    <n v="0"/>
    <n v="4"/>
    <n v="2"/>
    <n v="6"/>
    <n v="2868"/>
    <s v="ES_R3"/>
    <n v="160"/>
    <n v="4"/>
  </r>
  <r>
    <x v="0"/>
    <n v="0"/>
    <n v="0"/>
    <n v="0"/>
    <n v="1"/>
    <n v="2"/>
    <n v="1"/>
    <n v="0"/>
    <n v="0"/>
    <n v="1"/>
    <n v="1"/>
    <n v="0"/>
    <n v="0"/>
    <n v="3"/>
    <n v="3"/>
    <n v="6"/>
    <n v="2869"/>
    <s v="ES_R3"/>
    <n v="160"/>
    <n v="4"/>
  </r>
  <r>
    <x v="0"/>
    <n v="1"/>
    <n v="0"/>
    <n v="1"/>
    <n v="1"/>
    <n v="0"/>
    <n v="0"/>
    <n v="0"/>
    <n v="0"/>
    <n v="1"/>
    <n v="1"/>
    <n v="0"/>
    <n v="0"/>
    <n v="3"/>
    <n v="2"/>
    <n v="5"/>
    <n v="2870"/>
    <s v="ES_R3"/>
    <n v="160"/>
    <n v="3"/>
  </r>
  <r>
    <x v="0"/>
    <n v="0"/>
    <n v="0"/>
    <n v="1"/>
    <n v="1"/>
    <n v="2"/>
    <n v="0"/>
    <n v="1"/>
    <n v="1"/>
    <n v="1"/>
    <n v="1"/>
    <n v="0"/>
    <n v="0"/>
    <n v="5"/>
    <n v="3"/>
    <n v="8"/>
    <n v="2871"/>
    <s v="ES_R3"/>
    <n v="160"/>
    <n v="6"/>
  </r>
  <r>
    <x v="0"/>
    <n v="0"/>
    <n v="1"/>
    <n v="1"/>
    <n v="1"/>
    <n v="2"/>
    <n v="0"/>
    <n v="0"/>
    <n v="0"/>
    <n v="1"/>
    <n v="1"/>
    <n v="0"/>
    <n v="0"/>
    <n v="4"/>
    <n v="3"/>
    <n v="7"/>
    <n v="2872"/>
    <s v="ES_R3"/>
    <n v="160"/>
    <n v="5"/>
  </r>
  <r>
    <x v="0"/>
    <n v="1"/>
    <n v="0"/>
    <n v="1"/>
    <n v="1"/>
    <n v="0"/>
    <n v="0"/>
    <n v="0"/>
    <n v="0"/>
    <n v="1"/>
    <n v="1"/>
    <n v="0"/>
    <n v="0"/>
    <n v="3"/>
    <n v="2"/>
    <n v="5"/>
    <n v="2873"/>
    <s v="ES_R3"/>
    <n v="160"/>
    <n v="3"/>
  </r>
  <r>
    <x v="0"/>
    <n v="0"/>
    <n v="1"/>
    <n v="0"/>
    <n v="1"/>
    <n v="1"/>
    <n v="1"/>
    <n v="1"/>
    <n v="1"/>
    <n v="1"/>
    <n v="1"/>
    <n v="0"/>
    <n v="0"/>
    <n v="3"/>
    <n v="5"/>
    <n v="8"/>
    <n v="2874"/>
    <s v="ES_R3"/>
    <n v="160"/>
    <n v="6"/>
  </r>
  <r>
    <x v="0"/>
    <n v="1"/>
    <n v="0"/>
    <n v="0"/>
    <n v="1"/>
    <n v="1"/>
    <n v="1"/>
    <n v="1"/>
    <n v="1"/>
    <n v="1"/>
    <n v="1"/>
    <n v="0"/>
    <n v="0"/>
    <n v="4"/>
    <n v="4"/>
    <n v="8"/>
    <n v="2875"/>
    <s v="ES_R3"/>
    <n v="160"/>
    <n v="6"/>
  </r>
  <r>
    <x v="0"/>
    <n v="1"/>
    <n v="0"/>
    <n v="0"/>
    <n v="1"/>
    <n v="1"/>
    <n v="1"/>
    <n v="1"/>
    <n v="1"/>
    <n v="1"/>
    <n v="1"/>
    <n v="0"/>
    <n v="0"/>
    <n v="4"/>
    <n v="4"/>
    <n v="8"/>
    <n v="2876"/>
    <s v="ES_R3"/>
    <n v="160"/>
    <n v="6"/>
  </r>
  <r>
    <x v="0"/>
    <n v="0"/>
    <n v="0"/>
    <n v="0"/>
    <n v="0"/>
    <n v="1"/>
    <n v="0"/>
    <n v="1"/>
    <n v="0"/>
    <n v="1"/>
    <n v="1"/>
    <n v="0"/>
    <n v="0"/>
    <n v="3"/>
    <n v="1"/>
    <n v="4"/>
    <n v="2877"/>
    <s v="ES_R3"/>
    <n v="163"/>
    <n v="2"/>
  </r>
  <r>
    <x v="0"/>
    <n v="0"/>
    <n v="0"/>
    <n v="1"/>
    <n v="0"/>
    <n v="1"/>
    <n v="0"/>
    <n v="0"/>
    <n v="0"/>
    <n v="1"/>
    <n v="1"/>
    <n v="0"/>
    <n v="0"/>
    <n v="3"/>
    <n v="1"/>
    <n v="4"/>
    <n v="2878"/>
    <s v="ES_R3"/>
    <n v="163"/>
    <n v="2"/>
  </r>
  <r>
    <x v="0"/>
    <n v="1"/>
    <n v="1"/>
    <n v="0"/>
    <n v="0"/>
    <n v="0"/>
    <n v="1"/>
    <n v="0"/>
    <n v="0"/>
    <n v="1"/>
    <n v="1"/>
    <n v="0"/>
    <n v="0"/>
    <n v="2"/>
    <n v="3"/>
    <n v="5"/>
    <n v="2879"/>
    <s v="ES_R3"/>
    <n v="163"/>
    <n v="3"/>
  </r>
  <r>
    <x v="0"/>
    <n v="0"/>
    <n v="0"/>
    <n v="0"/>
    <n v="1"/>
    <n v="0"/>
    <n v="0"/>
    <n v="1"/>
    <n v="0"/>
    <n v="1"/>
    <n v="1"/>
    <n v="0"/>
    <n v="0"/>
    <n v="2"/>
    <n v="2"/>
    <n v="4"/>
    <n v="2880"/>
    <s v="ES_R3"/>
    <n v="163"/>
    <n v="2"/>
  </r>
  <r>
    <x v="0"/>
    <n v="0"/>
    <n v="0"/>
    <n v="1"/>
    <n v="0"/>
    <n v="1"/>
    <n v="0"/>
    <n v="0"/>
    <n v="0"/>
    <n v="1"/>
    <n v="1"/>
    <n v="0"/>
    <n v="0"/>
    <n v="3"/>
    <n v="1"/>
    <n v="4"/>
    <n v="2881"/>
    <s v="ES_R3"/>
    <n v="163"/>
    <n v="2"/>
  </r>
  <r>
    <x v="0"/>
    <n v="0"/>
    <n v="1"/>
    <n v="0"/>
    <n v="0"/>
    <n v="0"/>
    <n v="0"/>
    <n v="1"/>
    <n v="0"/>
    <n v="1"/>
    <n v="1"/>
    <n v="0"/>
    <n v="0"/>
    <n v="2"/>
    <n v="2"/>
    <n v="4"/>
    <n v="2882"/>
    <s v="ES_R3"/>
    <n v="163"/>
    <n v="2"/>
  </r>
  <r>
    <x v="0"/>
    <n v="0"/>
    <n v="0"/>
    <n v="0"/>
    <n v="1"/>
    <n v="1"/>
    <n v="0"/>
    <n v="0"/>
    <n v="0"/>
    <n v="1"/>
    <n v="1"/>
    <n v="0"/>
    <n v="0"/>
    <n v="2"/>
    <n v="2"/>
    <n v="4"/>
    <n v="2883"/>
    <s v="ES_R3"/>
    <n v="163"/>
    <n v="2"/>
  </r>
  <r>
    <x v="0"/>
    <n v="0"/>
    <n v="0"/>
    <n v="0"/>
    <n v="0"/>
    <n v="1"/>
    <n v="1"/>
    <n v="0"/>
    <n v="0"/>
    <n v="1"/>
    <n v="1"/>
    <n v="0"/>
    <n v="0"/>
    <n v="2"/>
    <n v="2"/>
    <n v="4"/>
    <n v="2884"/>
    <s v="ES_R3"/>
    <n v="163"/>
    <n v="2"/>
  </r>
  <r>
    <x v="0"/>
    <n v="0"/>
    <n v="0"/>
    <n v="0"/>
    <n v="1"/>
    <n v="0"/>
    <n v="0"/>
    <n v="0"/>
    <n v="1"/>
    <n v="1"/>
    <n v="1"/>
    <n v="0"/>
    <n v="0"/>
    <n v="1"/>
    <n v="3"/>
    <n v="4"/>
    <n v="2885"/>
    <s v="ES_R3"/>
    <n v="163"/>
    <n v="2"/>
  </r>
  <r>
    <x v="0"/>
    <n v="0"/>
    <n v="0"/>
    <n v="0"/>
    <n v="0"/>
    <n v="1"/>
    <n v="0"/>
    <n v="1"/>
    <n v="1"/>
    <n v="1"/>
    <n v="1"/>
    <n v="0"/>
    <n v="0"/>
    <n v="3"/>
    <n v="2"/>
    <n v="5"/>
    <n v="2886"/>
    <s v="ES_R3"/>
    <n v="163"/>
    <n v="3"/>
  </r>
  <r>
    <x v="0"/>
    <n v="1"/>
    <n v="1"/>
    <n v="0"/>
    <n v="0"/>
    <n v="0"/>
    <n v="1"/>
    <n v="0"/>
    <n v="0"/>
    <n v="1"/>
    <n v="1"/>
    <n v="0"/>
    <n v="0"/>
    <n v="2"/>
    <n v="3"/>
    <n v="5"/>
    <n v="2887"/>
    <s v="ES_R3"/>
    <n v="163"/>
    <n v="3"/>
  </r>
  <r>
    <x v="0"/>
    <n v="0"/>
    <n v="0"/>
    <n v="0"/>
    <n v="0"/>
    <n v="0"/>
    <n v="0"/>
    <n v="1"/>
    <n v="0"/>
    <n v="1"/>
    <n v="1"/>
    <n v="0"/>
    <n v="0"/>
    <n v="2"/>
    <n v="1"/>
    <n v="3"/>
    <n v="2888"/>
    <s v="ES_R3"/>
    <n v="163"/>
    <n v="1"/>
  </r>
  <r>
    <x v="0"/>
    <n v="1"/>
    <n v="1"/>
    <n v="0"/>
    <n v="2"/>
    <n v="0"/>
    <n v="1"/>
    <n v="2"/>
    <n v="0"/>
    <n v="1"/>
    <n v="1"/>
    <n v="0"/>
    <n v="0"/>
    <n v="4"/>
    <n v="5"/>
    <n v="9"/>
    <n v="2889"/>
    <s v="ES_R3"/>
    <n v="163"/>
    <n v="7"/>
  </r>
  <r>
    <x v="0"/>
    <n v="0"/>
    <n v="0"/>
    <n v="1"/>
    <n v="0"/>
    <n v="0"/>
    <n v="0"/>
    <n v="1"/>
    <n v="0"/>
    <n v="1"/>
    <n v="1"/>
    <n v="0"/>
    <n v="0"/>
    <n v="3"/>
    <n v="1"/>
    <n v="4"/>
    <n v="2890"/>
    <s v="ES_R3"/>
    <n v="163"/>
    <n v="2"/>
  </r>
  <r>
    <x v="0"/>
    <n v="0"/>
    <n v="0"/>
    <n v="0"/>
    <n v="1"/>
    <n v="0"/>
    <n v="0"/>
    <n v="1"/>
    <n v="0"/>
    <n v="1"/>
    <n v="1"/>
    <n v="0"/>
    <n v="0"/>
    <n v="2"/>
    <n v="2"/>
    <n v="4"/>
    <n v="2891"/>
    <s v="ES_R3"/>
    <n v="163"/>
    <n v="2"/>
  </r>
  <r>
    <x v="0"/>
    <n v="0"/>
    <n v="0"/>
    <n v="0"/>
    <n v="0"/>
    <n v="1"/>
    <n v="2"/>
    <n v="0"/>
    <n v="0"/>
    <n v="1"/>
    <n v="1"/>
    <n v="0"/>
    <n v="0"/>
    <n v="2"/>
    <n v="3"/>
    <n v="5"/>
    <n v="2892"/>
    <s v="ES_R3"/>
    <n v="163"/>
    <n v="3"/>
  </r>
  <r>
    <x v="0"/>
    <n v="0"/>
    <n v="0"/>
    <n v="0"/>
    <n v="0"/>
    <n v="0"/>
    <n v="0"/>
    <n v="0"/>
    <n v="3"/>
    <n v="1"/>
    <n v="1"/>
    <n v="0"/>
    <n v="0"/>
    <n v="1"/>
    <n v="4"/>
    <n v="5"/>
    <n v="2893"/>
    <s v="ES_R3"/>
    <n v="163"/>
    <n v="3"/>
  </r>
  <r>
    <x v="0"/>
    <n v="0"/>
    <n v="0"/>
    <n v="0"/>
    <n v="0"/>
    <n v="0"/>
    <n v="0"/>
    <n v="0"/>
    <n v="0"/>
    <n v="1"/>
    <n v="1"/>
    <n v="0"/>
    <n v="0"/>
    <n v="1"/>
    <n v="1"/>
    <n v="2"/>
    <n v="2894"/>
    <s v="ES_R3"/>
    <n v="163"/>
    <n v="0"/>
  </r>
  <r>
    <x v="0"/>
    <n v="0"/>
    <n v="0"/>
    <n v="0"/>
    <n v="1"/>
    <n v="0"/>
    <n v="0"/>
    <n v="1"/>
    <n v="0"/>
    <n v="1"/>
    <n v="1"/>
    <n v="0"/>
    <n v="0"/>
    <n v="2"/>
    <n v="2"/>
    <n v="4"/>
    <n v="2895"/>
    <s v="ES_R3"/>
    <n v="163"/>
    <n v="2"/>
  </r>
  <r>
    <x v="0"/>
    <n v="0"/>
    <n v="0"/>
    <n v="1"/>
    <n v="1"/>
    <n v="0"/>
    <n v="1"/>
    <n v="0"/>
    <n v="0"/>
    <n v="1"/>
    <n v="1"/>
    <n v="0"/>
    <n v="0"/>
    <n v="2"/>
    <n v="3"/>
    <n v="5"/>
    <n v="2896"/>
    <s v="ES_R3"/>
    <n v="163"/>
    <n v="3"/>
  </r>
  <r>
    <x v="0"/>
    <n v="0"/>
    <n v="0"/>
    <n v="0"/>
    <n v="2"/>
    <n v="0"/>
    <n v="0"/>
    <n v="0"/>
    <n v="0"/>
    <n v="1"/>
    <n v="1"/>
    <n v="0"/>
    <n v="0"/>
    <n v="1"/>
    <n v="3"/>
    <n v="4"/>
    <n v="2897"/>
    <s v="ES_R3"/>
    <n v="172"/>
    <n v="2"/>
  </r>
  <r>
    <x v="0"/>
    <n v="0"/>
    <n v="0"/>
    <n v="0"/>
    <n v="1"/>
    <n v="1"/>
    <n v="1"/>
    <n v="2"/>
    <n v="0"/>
    <n v="1"/>
    <n v="1"/>
    <n v="0"/>
    <n v="0"/>
    <n v="4"/>
    <n v="3"/>
    <n v="7"/>
    <n v="2898"/>
    <s v="ES_R3"/>
    <n v="172"/>
    <n v="5"/>
  </r>
  <r>
    <x v="0"/>
    <n v="0"/>
    <n v="0"/>
    <n v="1"/>
    <n v="1"/>
    <n v="1"/>
    <n v="1"/>
    <n v="0"/>
    <n v="1"/>
    <n v="1"/>
    <n v="1"/>
    <n v="0"/>
    <n v="0"/>
    <n v="3"/>
    <n v="4"/>
    <n v="7"/>
    <n v="2899"/>
    <s v="ES_R3"/>
    <n v="172"/>
    <n v="5"/>
  </r>
  <r>
    <x v="0"/>
    <n v="0"/>
    <n v="0"/>
    <n v="0"/>
    <n v="0"/>
    <n v="0"/>
    <n v="1"/>
    <n v="1"/>
    <n v="2"/>
    <n v="0"/>
    <n v="1"/>
    <n v="0"/>
    <n v="0"/>
    <n v="1"/>
    <n v="4"/>
    <n v="5"/>
    <n v="2900"/>
    <s v="ES_R3"/>
    <n v="172"/>
    <n v="4"/>
  </r>
  <r>
    <x v="0"/>
    <n v="0"/>
    <n v="0"/>
    <n v="1"/>
    <n v="0"/>
    <n v="0"/>
    <n v="1"/>
    <n v="0"/>
    <n v="0"/>
    <n v="1"/>
    <n v="1"/>
    <n v="0"/>
    <n v="0"/>
    <n v="2"/>
    <n v="2"/>
    <n v="4"/>
    <n v="2901"/>
    <s v="ES_R3"/>
    <n v="172"/>
    <n v="2"/>
  </r>
  <r>
    <x v="0"/>
    <n v="0"/>
    <n v="1"/>
    <n v="0"/>
    <n v="1"/>
    <n v="0"/>
    <n v="1"/>
    <n v="0"/>
    <n v="0"/>
    <n v="1"/>
    <n v="1"/>
    <n v="0"/>
    <n v="0"/>
    <n v="1"/>
    <n v="4"/>
    <n v="5"/>
    <n v="2902"/>
    <s v="ES_R3"/>
    <n v="172"/>
    <n v="3"/>
  </r>
  <r>
    <x v="0"/>
    <n v="0"/>
    <n v="0"/>
    <n v="1"/>
    <n v="0"/>
    <n v="0"/>
    <n v="0"/>
    <n v="0"/>
    <n v="0"/>
    <n v="1"/>
    <n v="0"/>
    <n v="0"/>
    <n v="0"/>
    <n v="2"/>
    <n v="0"/>
    <n v="2"/>
    <n v="2903"/>
    <s v="ES_R3"/>
    <n v="172"/>
    <n v="1"/>
  </r>
  <r>
    <x v="0"/>
    <n v="1"/>
    <n v="1"/>
    <n v="1"/>
    <n v="2"/>
    <n v="0"/>
    <n v="0"/>
    <n v="0"/>
    <n v="0"/>
    <n v="1"/>
    <n v="1"/>
    <n v="0"/>
    <n v="0"/>
    <n v="3"/>
    <n v="4"/>
    <n v="7"/>
    <n v="2904"/>
    <s v="ES_R3"/>
    <n v="172"/>
    <n v="5"/>
  </r>
  <r>
    <x v="0"/>
    <n v="0"/>
    <n v="0"/>
    <n v="2"/>
    <n v="0"/>
    <n v="0"/>
    <n v="1"/>
    <n v="0"/>
    <n v="0"/>
    <n v="1"/>
    <n v="1"/>
    <n v="0"/>
    <n v="0"/>
    <n v="3"/>
    <n v="2"/>
    <n v="5"/>
    <n v="2905"/>
    <s v="ES_R3"/>
    <n v="172"/>
    <n v="3"/>
  </r>
  <r>
    <x v="0"/>
    <n v="0"/>
    <n v="0"/>
    <n v="0"/>
    <n v="0"/>
    <n v="0"/>
    <n v="0"/>
    <n v="0"/>
    <n v="0"/>
    <n v="1"/>
    <n v="1"/>
    <n v="0"/>
    <n v="0"/>
    <n v="1"/>
    <n v="1"/>
    <n v="2"/>
    <n v="2906"/>
    <s v="ES_R3"/>
    <n v="172"/>
    <n v="0"/>
  </r>
  <r>
    <x v="0"/>
    <n v="0"/>
    <n v="1"/>
    <n v="1"/>
    <n v="0"/>
    <n v="1"/>
    <n v="1"/>
    <n v="0"/>
    <n v="0"/>
    <n v="1"/>
    <n v="1"/>
    <n v="0"/>
    <n v="0"/>
    <n v="3"/>
    <n v="3"/>
    <n v="6"/>
    <n v="2907"/>
    <s v="ES_R3"/>
    <n v="172"/>
    <n v="4"/>
  </r>
  <r>
    <x v="0"/>
    <n v="0"/>
    <n v="0"/>
    <n v="0"/>
    <n v="1"/>
    <n v="1"/>
    <n v="1"/>
    <n v="1"/>
    <n v="0"/>
    <n v="1"/>
    <n v="1"/>
    <n v="0"/>
    <n v="0"/>
    <n v="3"/>
    <n v="3"/>
    <n v="6"/>
    <n v="2908"/>
    <s v="ES_R3"/>
    <n v="172"/>
    <n v="4"/>
  </r>
  <r>
    <x v="0"/>
    <n v="0"/>
    <n v="0"/>
    <n v="1"/>
    <n v="1"/>
    <n v="1"/>
    <n v="1"/>
    <n v="1"/>
    <n v="1"/>
    <n v="1"/>
    <n v="1"/>
    <n v="0"/>
    <n v="0"/>
    <n v="4"/>
    <n v="4"/>
    <n v="8"/>
    <n v="2909"/>
    <s v="ES_R3"/>
    <n v="172"/>
    <n v="6"/>
  </r>
  <r>
    <x v="0"/>
    <n v="0"/>
    <n v="1"/>
    <n v="1"/>
    <n v="0"/>
    <n v="0"/>
    <n v="1"/>
    <n v="0"/>
    <n v="0"/>
    <n v="1"/>
    <n v="1"/>
    <n v="0"/>
    <n v="0"/>
    <n v="2"/>
    <n v="3"/>
    <n v="5"/>
    <n v="2910"/>
    <s v="ES_R3"/>
    <n v="172"/>
    <n v="3"/>
  </r>
  <r>
    <x v="0"/>
    <n v="0"/>
    <n v="1"/>
    <n v="1"/>
    <n v="0"/>
    <n v="0"/>
    <n v="1"/>
    <n v="0"/>
    <n v="0"/>
    <n v="1"/>
    <n v="1"/>
    <n v="0"/>
    <n v="0"/>
    <n v="2"/>
    <n v="3"/>
    <n v="5"/>
    <n v="2911"/>
    <s v="ES_R3"/>
    <n v="172"/>
    <n v="3"/>
  </r>
  <r>
    <x v="0"/>
    <n v="0"/>
    <n v="0"/>
    <n v="0"/>
    <n v="0"/>
    <n v="0"/>
    <n v="1"/>
    <n v="2"/>
    <n v="0"/>
    <n v="0"/>
    <n v="0"/>
    <n v="0"/>
    <n v="1"/>
    <n v="2"/>
    <n v="2"/>
    <n v="4"/>
    <n v="2912"/>
    <s v="ES_R3"/>
    <n v="172"/>
    <n v="3"/>
  </r>
  <r>
    <x v="0"/>
    <n v="0"/>
    <n v="1"/>
    <n v="0"/>
    <n v="0"/>
    <n v="0"/>
    <n v="0"/>
    <n v="2"/>
    <n v="0"/>
    <n v="1"/>
    <n v="1"/>
    <n v="0"/>
    <n v="0"/>
    <n v="3"/>
    <n v="2"/>
    <n v="5"/>
    <n v="2913"/>
    <s v="ES_R3"/>
    <n v="172"/>
    <n v="3"/>
  </r>
  <r>
    <x v="0"/>
    <n v="1"/>
    <n v="1"/>
    <n v="1"/>
    <n v="0"/>
    <n v="1"/>
    <n v="0"/>
    <n v="0"/>
    <n v="0"/>
    <n v="1"/>
    <n v="1"/>
    <n v="0"/>
    <n v="0"/>
    <n v="4"/>
    <n v="2"/>
    <n v="6"/>
    <n v="2914"/>
    <s v="ES_R3"/>
    <n v="172"/>
    <n v="4"/>
  </r>
  <r>
    <x v="0"/>
    <n v="1"/>
    <n v="1"/>
    <n v="0"/>
    <n v="0"/>
    <n v="1"/>
    <n v="1"/>
    <n v="0"/>
    <n v="1"/>
    <n v="1"/>
    <n v="1"/>
    <n v="0"/>
    <n v="0"/>
    <n v="3"/>
    <n v="4"/>
    <n v="7"/>
    <n v="2915"/>
    <s v="ES_R3"/>
    <n v="172"/>
    <n v="5"/>
  </r>
  <r>
    <x v="0"/>
    <n v="0"/>
    <n v="0"/>
    <n v="1"/>
    <n v="1"/>
    <n v="0"/>
    <n v="1"/>
    <n v="1"/>
    <n v="1"/>
    <n v="1"/>
    <n v="1"/>
    <n v="0"/>
    <n v="0"/>
    <n v="3"/>
    <n v="4"/>
    <n v="7"/>
    <n v="2916"/>
    <s v="ES_R3"/>
    <n v="172"/>
    <n v="5"/>
  </r>
  <r>
    <x v="0"/>
    <n v="1"/>
    <n v="0"/>
    <n v="0"/>
    <n v="1"/>
    <n v="0"/>
    <n v="0"/>
    <n v="0"/>
    <n v="2"/>
    <n v="1"/>
    <n v="1"/>
    <n v="0"/>
    <n v="0"/>
    <n v="2"/>
    <n v="4"/>
    <n v="6"/>
    <n v="5404"/>
    <s v="EVALUATION_SITES_DEPLACEMENT-CH"/>
    <n v="279"/>
    <n v="4"/>
  </r>
  <r>
    <x v="0"/>
    <n v="0"/>
    <n v="0"/>
    <n v="0"/>
    <n v="0"/>
    <n v="1"/>
    <n v="0"/>
    <n v="0"/>
    <n v="1"/>
    <n v="1"/>
    <n v="1"/>
    <n v="0"/>
    <n v="0"/>
    <n v="2"/>
    <n v="2"/>
    <n v="4"/>
    <n v="5405"/>
    <s v="EVALUATION_SITES_DEPLACEMENT-CH"/>
    <n v="279"/>
    <n v="2"/>
  </r>
  <r>
    <x v="0"/>
    <n v="0"/>
    <n v="1"/>
    <n v="0"/>
    <n v="0"/>
    <n v="0"/>
    <n v="2"/>
    <n v="0"/>
    <n v="0"/>
    <n v="0"/>
    <n v="1"/>
    <n v="0"/>
    <n v="0"/>
    <n v="0"/>
    <n v="4"/>
    <n v="4"/>
    <n v="5406"/>
    <s v="EVALUATION_SITES_DEPLACEMENT-CH"/>
    <n v="279"/>
    <n v="3"/>
  </r>
  <r>
    <x v="0"/>
    <n v="0"/>
    <n v="0"/>
    <n v="0"/>
    <n v="1"/>
    <n v="0"/>
    <n v="0"/>
    <n v="0"/>
    <n v="0"/>
    <n v="1"/>
    <n v="1"/>
    <n v="0"/>
    <n v="0"/>
    <n v="1"/>
    <n v="2"/>
    <n v="3"/>
    <n v="5407"/>
    <s v="EVALUATION_SITES_DEPLACEMENT-CH"/>
    <n v="279"/>
    <n v="1"/>
  </r>
  <r>
    <x v="0"/>
    <n v="0"/>
    <n v="0"/>
    <n v="1"/>
    <n v="0"/>
    <n v="0"/>
    <n v="1"/>
    <n v="0"/>
    <n v="0"/>
    <n v="1"/>
    <n v="1"/>
    <n v="0"/>
    <n v="0"/>
    <n v="2"/>
    <n v="2"/>
    <n v="4"/>
    <n v="5408"/>
    <s v="EVALUATION_SITES_DEPLACEMENT-CH"/>
    <n v="279"/>
    <n v="2"/>
  </r>
  <r>
    <x v="0"/>
    <n v="0"/>
    <n v="0"/>
    <n v="0"/>
    <n v="0"/>
    <n v="1"/>
    <n v="0"/>
    <n v="0"/>
    <n v="0"/>
    <n v="0"/>
    <n v="1"/>
    <n v="0"/>
    <n v="0"/>
    <n v="1"/>
    <n v="1"/>
    <n v="2"/>
    <n v="5409"/>
    <s v="EVALUATION_SITES_DEPLACEMENT-CH"/>
    <n v="279"/>
    <n v="1"/>
  </r>
  <r>
    <x v="0"/>
    <n v="1"/>
    <n v="0"/>
    <n v="0"/>
    <n v="1"/>
    <n v="0"/>
    <n v="0"/>
    <n v="0"/>
    <n v="1"/>
    <n v="1"/>
    <n v="1"/>
    <n v="0"/>
    <n v="0"/>
    <n v="2"/>
    <n v="3"/>
    <n v="5"/>
    <n v="5410"/>
    <s v="EVALUATION_SITES_DEPLACEMENT-CH"/>
    <n v="279"/>
    <n v="3"/>
  </r>
  <r>
    <x v="0"/>
    <n v="0"/>
    <n v="1"/>
    <n v="0"/>
    <n v="0"/>
    <n v="1"/>
    <n v="0"/>
    <n v="0"/>
    <n v="1"/>
    <n v="1"/>
    <n v="1"/>
    <n v="0"/>
    <n v="0"/>
    <n v="2"/>
    <n v="3"/>
    <n v="5"/>
    <n v="5411"/>
    <s v="EVALUATION_SITES_DEPLACEMENT-CH"/>
    <n v="279"/>
    <n v="3"/>
  </r>
  <r>
    <x v="0"/>
    <n v="0"/>
    <n v="0"/>
    <n v="0"/>
    <n v="0"/>
    <n v="1"/>
    <n v="0"/>
    <n v="0"/>
    <n v="2"/>
    <n v="1"/>
    <n v="1"/>
    <n v="0"/>
    <n v="0"/>
    <n v="2"/>
    <n v="3"/>
    <n v="5"/>
    <n v="5412"/>
    <s v="EVALUATION_SITES_DEPLACEMENT-CH"/>
    <n v="279"/>
    <n v="3"/>
  </r>
  <r>
    <x v="0"/>
    <n v="0"/>
    <n v="1"/>
    <n v="0"/>
    <n v="0"/>
    <n v="1"/>
    <n v="0"/>
    <n v="0"/>
    <n v="1"/>
    <n v="1"/>
    <n v="1"/>
    <n v="0"/>
    <n v="0"/>
    <n v="2"/>
    <n v="3"/>
    <n v="5"/>
    <n v="5413"/>
    <s v="EVALUATION_SITES_DEPLACEMENT-CH"/>
    <n v="279"/>
    <n v="3"/>
  </r>
  <r>
    <x v="0"/>
    <n v="1"/>
    <n v="0"/>
    <n v="0"/>
    <n v="0"/>
    <n v="0"/>
    <n v="1"/>
    <n v="0"/>
    <n v="0"/>
    <n v="1"/>
    <n v="1"/>
    <n v="0"/>
    <n v="0"/>
    <n v="2"/>
    <n v="2"/>
    <n v="4"/>
    <n v="5414"/>
    <s v="EVALUATION_SITES_DEPLACEMENT-CH"/>
    <n v="279"/>
    <n v="2"/>
  </r>
  <r>
    <x v="0"/>
    <n v="1"/>
    <n v="0"/>
    <n v="0"/>
    <n v="0"/>
    <n v="0"/>
    <n v="1"/>
    <n v="0"/>
    <n v="0"/>
    <n v="1"/>
    <n v="1"/>
    <n v="0"/>
    <n v="0"/>
    <n v="2"/>
    <n v="2"/>
    <n v="4"/>
    <n v="5415"/>
    <s v="EVALUATION_SITES_DEPLACEMENT-CH"/>
    <n v="279"/>
    <n v="2"/>
  </r>
  <r>
    <x v="0"/>
    <n v="0"/>
    <n v="1"/>
    <n v="0"/>
    <n v="0"/>
    <n v="2"/>
    <n v="0"/>
    <n v="0"/>
    <n v="2"/>
    <n v="1"/>
    <n v="3"/>
    <n v="0"/>
    <n v="0"/>
    <n v="3"/>
    <n v="6"/>
    <n v="9"/>
    <n v="5416"/>
    <s v="EVALUATION_SITES_DEPLACEMENT-CH"/>
    <n v="279"/>
    <n v="5"/>
  </r>
  <r>
    <x v="0"/>
    <n v="0"/>
    <n v="1"/>
    <n v="0"/>
    <n v="0"/>
    <n v="2"/>
    <n v="0"/>
    <n v="0"/>
    <n v="0"/>
    <n v="1"/>
    <n v="1"/>
    <n v="0"/>
    <n v="0"/>
    <n v="3"/>
    <n v="2"/>
    <n v="5"/>
    <n v="5417"/>
    <s v="EVALUATION_SITES_DEPLACEMENT-CH"/>
    <n v="279"/>
    <n v="3"/>
  </r>
  <r>
    <x v="0"/>
    <n v="0"/>
    <n v="0"/>
    <n v="1"/>
    <n v="0"/>
    <n v="0"/>
    <n v="1"/>
    <n v="0"/>
    <n v="0"/>
    <n v="1"/>
    <n v="1"/>
    <n v="0"/>
    <n v="0"/>
    <n v="2"/>
    <n v="2"/>
    <n v="4"/>
    <n v="5418"/>
    <s v="EVALUATION_SITES_DEPLACEMENT-CH"/>
    <n v="279"/>
    <n v="2"/>
  </r>
  <r>
    <x v="0"/>
    <n v="0"/>
    <n v="0"/>
    <n v="0"/>
    <n v="1"/>
    <n v="0"/>
    <n v="0"/>
    <n v="1"/>
    <n v="0"/>
    <n v="1"/>
    <n v="1"/>
    <n v="0"/>
    <n v="0"/>
    <n v="2"/>
    <n v="2"/>
    <n v="4"/>
    <n v="5419"/>
    <s v="EVALUATION_SITES_DEPLACEMENT-CH"/>
    <n v="279"/>
    <n v="2"/>
  </r>
  <r>
    <x v="0"/>
    <n v="0"/>
    <n v="0"/>
    <n v="0"/>
    <n v="2"/>
    <n v="0"/>
    <n v="0"/>
    <n v="0"/>
    <n v="0"/>
    <n v="1"/>
    <n v="1"/>
    <n v="0"/>
    <n v="0"/>
    <n v="1"/>
    <n v="3"/>
    <n v="4"/>
    <n v="5420"/>
    <s v="EVALUATION_SITES_DEPLACEMENT-CH"/>
    <n v="279"/>
    <n v="2"/>
  </r>
  <r>
    <x v="0"/>
    <n v="0"/>
    <n v="0"/>
    <n v="1"/>
    <n v="0"/>
    <n v="0"/>
    <n v="1"/>
    <n v="0"/>
    <n v="0"/>
    <n v="1"/>
    <n v="1"/>
    <n v="0"/>
    <n v="0"/>
    <n v="2"/>
    <n v="2"/>
    <n v="4"/>
    <n v="5421"/>
    <s v="EVALUATION_SITES_DEPLACEMENT-CH"/>
    <n v="279"/>
    <n v="2"/>
  </r>
  <r>
    <x v="0"/>
    <n v="0"/>
    <n v="0"/>
    <n v="0"/>
    <n v="1"/>
    <n v="1"/>
    <n v="0"/>
    <n v="0"/>
    <n v="1"/>
    <n v="1"/>
    <n v="1"/>
    <n v="0"/>
    <n v="1"/>
    <n v="2"/>
    <n v="4"/>
    <n v="6"/>
    <n v="5422"/>
    <s v="EVALUATION_SITES_DEPLACEMENT-CH"/>
    <n v="279"/>
    <n v="3"/>
  </r>
  <r>
    <x v="0"/>
    <n v="1"/>
    <n v="1"/>
    <n v="0"/>
    <n v="0"/>
    <n v="1"/>
    <n v="2"/>
    <n v="0"/>
    <n v="1"/>
    <n v="1"/>
    <n v="2"/>
    <n v="0"/>
    <n v="0"/>
    <n v="3"/>
    <n v="6"/>
    <n v="9"/>
    <n v="5423"/>
    <s v="EVALUATION_SITES_DEPLACEMENT-CH"/>
    <n v="279"/>
    <n v="6"/>
  </r>
  <r>
    <x v="0"/>
    <n v="1"/>
    <n v="0"/>
    <n v="0"/>
    <n v="1"/>
    <n v="0"/>
    <n v="1"/>
    <n v="0"/>
    <n v="0"/>
    <n v="1"/>
    <n v="1"/>
    <n v="0"/>
    <n v="0"/>
    <n v="2"/>
    <n v="3"/>
    <n v="5"/>
    <n v="5424"/>
    <s v="EVALUATION_SITES_DEPLACEMENT-CH"/>
    <n v="280"/>
    <n v="3"/>
  </r>
  <r>
    <x v="0"/>
    <n v="0"/>
    <n v="1"/>
    <n v="0"/>
    <n v="0"/>
    <n v="1"/>
    <n v="1"/>
    <n v="0"/>
    <n v="0"/>
    <n v="1"/>
    <n v="1"/>
    <n v="0"/>
    <n v="0"/>
    <n v="2"/>
    <n v="3"/>
    <n v="5"/>
    <n v="5425"/>
    <s v="EVALUATION_SITES_DEPLACEMENT-CH"/>
    <n v="280"/>
    <n v="3"/>
  </r>
  <r>
    <x v="0"/>
    <n v="0"/>
    <n v="1"/>
    <n v="1"/>
    <n v="0"/>
    <n v="0"/>
    <n v="2"/>
    <n v="0"/>
    <n v="1"/>
    <n v="1"/>
    <n v="1"/>
    <n v="0"/>
    <n v="0"/>
    <n v="2"/>
    <n v="5"/>
    <n v="7"/>
    <n v="5426"/>
    <s v="EVALUATION_SITES_DEPLACEMENT-CH"/>
    <n v="280"/>
    <n v="5"/>
  </r>
  <r>
    <x v="0"/>
    <n v="0"/>
    <n v="0"/>
    <n v="0"/>
    <n v="0"/>
    <n v="0"/>
    <n v="0"/>
    <n v="0"/>
    <n v="1"/>
    <n v="3"/>
    <n v="2"/>
    <n v="0"/>
    <n v="0"/>
    <n v="3"/>
    <n v="3"/>
    <n v="6"/>
    <n v="5427"/>
    <s v="EVALUATION_SITES_DEPLACEMENT-CH"/>
    <n v="280"/>
    <n v="1"/>
  </r>
  <r>
    <x v="0"/>
    <n v="0"/>
    <n v="0"/>
    <n v="1"/>
    <n v="0"/>
    <n v="0"/>
    <n v="1"/>
    <n v="0"/>
    <n v="0"/>
    <n v="0"/>
    <n v="1"/>
    <n v="0"/>
    <n v="0"/>
    <n v="1"/>
    <n v="2"/>
    <n v="3"/>
    <n v="5428"/>
    <s v="EVALUATION_SITES_DEPLACEMENT-CH"/>
    <n v="280"/>
    <n v="2"/>
  </r>
  <r>
    <x v="0"/>
    <n v="0"/>
    <n v="1"/>
    <n v="0"/>
    <n v="1"/>
    <n v="0"/>
    <n v="0"/>
    <n v="0"/>
    <n v="0"/>
    <n v="1"/>
    <n v="1"/>
    <n v="0"/>
    <n v="0"/>
    <n v="1"/>
    <n v="3"/>
    <n v="4"/>
    <n v="5429"/>
    <s v="EVALUATION_SITES_DEPLACEMENT-CH"/>
    <n v="280"/>
    <n v="2"/>
  </r>
  <r>
    <x v="0"/>
    <n v="2"/>
    <n v="0"/>
    <n v="0"/>
    <n v="0"/>
    <n v="0"/>
    <n v="1"/>
    <n v="0"/>
    <n v="0"/>
    <n v="1"/>
    <n v="1"/>
    <n v="0"/>
    <n v="0"/>
    <n v="3"/>
    <n v="2"/>
    <n v="5"/>
    <n v="5430"/>
    <s v="EVALUATION_SITES_DEPLACEMENT-CH"/>
    <n v="280"/>
    <n v="3"/>
  </r>
  <r>
    <x v="0"/>
    <n v="0"/>
    <n v="1"/>
    <n v="1"/>
    <n v="1"/>
    <n v="0"/>
    <n v="1"/>
    <n v="0"/>
    <n v="0"/>
    <n v="1"/>
    <n v="1"/>
    <n v="0"/>
    <n v="0"/>
    <n v="2"/>
    <n v="4"/>
    <n v="6"/>
    <n v="5431"/>
    <s v="EVALUATION_SITES_DEPLACEMENT-CH"/>
    <n v="280"/>
    <n v="4"/>
  </r>
  <r>
    <x v="0"/>
    <n v="1"/>
    <n v="0"/>
    <n v="1"/>
    <n v="0"/>
    <n v="0"/>
    <n v="0"/>
    <n v="0"/>
    <n v="0"/>
    <n v="1"/>
    <n v="1"/>
    <n v="0"/>
    <n v="0"/>
    <n v="3"/>
    <n v="1"/>
    <n v="4"/>
    <n v="5432"/>
    <s v="EVALUATION_SITES_DEPLACEMENT-CH"/>
    <n v="280"/>
    <n v="2"/>
  </r>
  <r>
    <x v="0"/>
    <n v="0"/>
    <n v="1"/>
    <n v="0"/>
    <n v="1"/>
    <n v="1"/>
    <n v="2"/>
    <n v="2"/>
    <n v="0"/>
    <n v="1"/>
    <n v="1"/>
    <n v="0"/>
    <n v="1"/>
    <n v="4"/>
    <n v="6"/>
    <n v="10"/>
    <n v="5433"/>
    <s v="EVALUATION_SITES_DEPLACEMENT-CH"/>
    <n v="280"/>
    <n v="7"/>
  </r>
  <r>
    <x v="0"/>
    <n v="0"/>
    <n v="0"/>
    <n v="1"/>
    <n v="0"/>
    <n v="0"/>
    <n v="1"/>
    <n v="1"/>
    <n v="1"/>
    <n v="1"/>
    <n v="1"/>
    <n v="0"/>
    <n v="0"/>
    <n v="3"/>
    <n v="3"/>
    <n v="6"/>
    <n v="5434"/>
    <s v="EVALUATION_SITES_DEPLACEMENT-CH"/>
    <n v="280"/>
    <n v="4"/>
  </r>
  <r>
    <x v="0"/>
    <n v="0"/>
    <n v="1"/>
    <n v="0"/>
    <n v="0"/>
    <n v="1"/>
    <n v="0"/>
    <n v="0"/>
    <n v="0"/>
    <n v="1"/>
    <n v="1"/>
    <n v="0"/>
    <n v="0"/>
    <n v="2"/>
    <n v="2"/>
    <n v="4"/>
    <n v="5435"/>
    <s v="EVALUATION_SITES_DEPLACEMENT-CH"/>
    <n v="280"/>
    <n v="2"/>
  </r>
  <r>
    <x v="0"/>
    <n v="1"/>
    <n v="0"/>
    <n v="0"/>
    <n v="0"/>
    <n v="0"/>
    <n v="0"/>
    <n v="0"/>
    <n v="0"/>
    <n v="1"/>
    <n v="1"/>
    <n v="0"/>
    <n v="0"/>
    <n v="2"/>
    <n v="1"/>
    <n v="3"/>
    <n v="5436"/>
    <s v="EVALUATION_SITES_DEPLACEMENT-CH"/>
    <n v="280"/>
    <n v="1"/>
  </r>
  <r>
    <x v="0"/>
    <n v="1"/>
    <n v="0"/>
    <n v="2"/>
    <n v="0"/>
    <n v="1"/>
    <n v="0"/>
    <n v="1"/>
    <n v="2"/>
    <n v="1"/>
    <n v="2"/>
    <n v="0"/>
    <n v="0"/>
    <n v="6"/>
    <n v="4"/>
    <n v="10"/>
    <n v="5437"/>
    <s v="EVALUATION_SITES_DEPLACEMENT-CH"/>
    <n v="280"/>
    <n v="7"/>
  </r>
  <r>
    <x v="0"/>
    <n v="0"/>
    <n v="0"/>
    <n v="0"/>
    <n v="1"/>
    <n v="1"/>
    <n v="0"/>
    <n v="0"/>
    <n v="0"/>
    <n v="1"/>
    <n v="1"/>
    <n v="0"/>
    <n v="0"/>
    <n v="2"/>
    <n v="2"/>
    <n v="4"/>
    <n v="5438"/>
    <s v="EVALUATION_SITES_DEPLACEMENT-CH"/>
    <n v="280"/>
    <n v="2"/>
  </r>
  <r>
    <x v="0"/>
    <n v="0"/>
    <n v="0"/>
    <n v="0"/>
    <n v="1"/>
    <n v="0"/>
    <n v="2"/>
    <n v="0"/>
    <n v="0"/>
    <n v="1"/>
    <n v="2"/>
    <n v="0"/>
    <n v="0"/>
    <n v="1"/>
    <n v="5"/>
    <n v="6"/>
    <n v="5439"/>
    <s v="EVALUATION_SITES_DEPLACEMENT-CH"/>
    <n v="280"/>
    <n v="3"/>
  </r>
  <r>
    <x v="0"/>
    <n v="0"/>
    <n v="0"/>
    <n v="1"/>
    <n v="0"/>
    <n v="0"/>
    <n v="1"/>
    <n v="0"/>
    <n v="0"/>
    <n v="2"/>
    <n v="1"/>
    <n v="0"/>
    <n v="0"/>
    <n v="3"/>
    <n v="2"/>
    <n v="5"/>
    <n v="5440"/>
    <s v="EVALUATION_SITES_DEPLACEMENT-CH"/>
    <n v="280"/>
    <n v="2"/>
  </r>
  <r>
    <x v="0"/>
    <n v="0"/>
    <n v="1"/>
    <n v="0"/>
    <n v="0"/>
    <n v="0"/>
    <n v="0"/>
    <n v="0"/>
    <n v="1"/>
    <n v="1"/>
    <n v="1"/>
    <n v="0"/>
    <n v="0"/>
    <n v="1"/>
    <n v="3"/>
    <n v="4"/>
    <n v="5441"/>
    <s v="EVALUATION_SITES_DEPLACEMENT-CH"/>
    <n v="280"/>
    <n v="2"/>
  </r>
  <r>
    <x v="0"/>
    <n v="1"/>
    <n v="0"/>
    <n v="0"/>
    <n v="0"/>
    <n v="1"/>
    <n v="0"/>
    <n v="0"/>
    <n v="1"/>
    <n v="1"/>
    <n v="1"/>
    <n v="0"/>
    <n v="0"/>
    <n v="3"/>
    <n v="2"/>
    <n v="5"/>
    <n v="5442"/>
    <s v="EVALUATION_SITES_DEPLACEMENT-CH"/>
    <n v="280"/>
    <n v="3"/>
  </r>
  <r>
    <x v="0"/>
    <n v="0"/>
    <n v="0"/>
    <n v="0"/>
    <n v="0"/>
    <n v="0"/>
    <n v="0"/>
    <n v="2"/>
    <n v="0"/>
    <n v="0"/>
    <n v="1"/>
    <n v="0"/>
    <n v="0"/>
    <n v="2"/>
    <n v="1"/>
    <n v="3"/>
    <n v="5443"/>
    <s v="EVALUATION_SITES_DEPLACEMENT-CH"/>
    <n v="280"/>
    <n v="2"/>
  </r>
  <r>
    <x v="0"/>
    <n v="1"/>
    <n v="0"/>
    <n v="0"/>
    <n v="1"/>
    <n v="0"/>
    <n v="1"/>
    <n v="0"/>
    <n v="0"/>
    <n v="1"/>
    <n v="1"/>
    <n v="0"/>
    <n v="0"/>
    <n v="2"/>
    <n v="3"/>
    <n v="5"/>
    <n v="5444"/>
    <s v="EVALUATION_SITES_DEPLACEMENT-CH"/>
    <n v="281"/>
    <n v="3"/>
  </r>
  <r>
    <x v="0"/>
    <n v="0"/>
    <n v="1"/>
    <n v="0"/>
    <n v="0"/>
    <n v="1"/>
    <n v="0"/>
    <n v="0"/>
    <n v="0"/>
    <n v="1"/>
    <n v="1"/>
    <n v="0"/>
    <n v="0"/>
    <n v="2"/>
    <n v="2"/>
    <n v="4"/>
    <n v="5445"/>
    <s v="EVALUATION_SITES_DEPLACEMENT-CH"/>
    <n v="281"/>
    <n v="2"/>
  </r>
  <r>
    <x v="0"/>
    <n v="0"/>
    <n v="0"/>
    <n v="0"/>
    <n v="0"/>
    <n v="1"/>
    <n v="2"/>
    <n v="0"/>
    <n v="0"/>
    <n v="0"/>
    <n v="1"/>
    <n v="1"/>
    <n v="0"/>
    <n v="2"/>
    <n v="3"/>
    <n v="5"/>
    <n v="5446"/>
    <s v="EVALUATION_SITES_DEPLACEMENT-CH"/>
    <n v="281"/>
    <n v="3"/>
  </r>
  <r>
    <x v="0"/>
    <n v="0"/>
    <n v="0"/>
    <n v="0"/>
    <n v="2"/>
    <n v="0"/>
    <n v="1"/>
    <n v="0"/>
    <n v="1"/>
    <n v="4"/>
    <n v="2"/>
    <n v="0"/>
    <n v="0"/>
    <n v="4"/>
    <n v="6"/>
    <n v="10"/>
    <n v="5447"/>
    <s v="EVALUATION_SITES_DEPLACEMENT-CH"/>
    <n v="281"/>
    <n v="4"/>
  </r>
  <r>
    <x v="0"/>
    <n v="0"/>
    <n v="0"/>
    <n v="0"/>
    <n v="0"/>
    <n v="0"/>
    <n v="0"/>
    <n v="0"/>
    <n v="1"/>
    <n v="1"/>
    <n v="1"/>
    <n v="0"/>
    <n v="0"/>
    <n v="1"/>
    <n v="2"/>
    <n v="3"/>
    <n v="5448"/>
    <s v="EVALUATION_SITES_DEPLACEMENT-CH"/>
    <n v="281"/>
    <n v="1"/>
  </r>
  <r>
    <x v="0"/>
    <n v="0"/>
    <n v="0"/>
    <n v="1"/>
    <n v="0"/>
    <n v="0"/>
    <n v="1"/>
    <n v="0"/>
    <n v="0"/>
    <n v="1"/>
    <n v="1"/>
    <n v="0"/>
    <n v="0"/>
    <n v="2"/>
    <n v="2"/>
    <n v="4"/>
    <n v="5449"/>
    <s v="EVALUATION_SITES_DEPLACEMENT-CH"/>
    <n v="281"/>
    <n v="2"/>
  </r>
  <r>
    <x v="0"/>
    <n v="0"/>
    <n v="0"/>
    <n v="0"/>
    <n v="0"/>
    <n v="0"/>
    <n v="1"/>
    <n v="0"/>
    <n v="0"/>
    <n v="1"/>
    <n v="2"/>
    <n v="0"/>
    <n v="0"/>
    <n v="1"/>
    <n v="3"/>
    <n v="4"/>
    <n v="5450"/>
    <s v="EVALUATION_SITES_DEPLACEMENT-CH"/>
    <n v="281"/>
    <n v="1"/>
  </r>
  <r>
    <x v="0"/>
    <n v="0"/>
    <n v="0"/>
    <n v="0"/>
    <n v="1"/>
    <n v="0"/>
    <n v="1"/>
    <n v="0"/>
    <n v="1"/>
    <n v="1"/>
    <n v="1"/>
    <n v="0"/>
    <n v="0"/>
    <n v="1"/>
    <n v="4"/>
    <n v="5"/>
    <n v="5451"/>
    <s v="EVALUATION_SITES_DEPLACEMENT-CH"/>
    <n v="281"/>
    <n v="3"/>
  </r>
  <r>
    <x v="0"/>
    <n v="0"/>
    <n v="0"/>
    <n v="2"/>
    <n v="0"/>
    <n v="0"/>
    <n v="1"/>
    <n v="0"/>
    <n v="1"/>
    <n v="1"/>
    <n v="1"/>
    <n v="0"/>
    <n v="0"/>
    <n v="3"/>
    <n v="3"/>
    <n v="6"/>
    <n v="5452"/>
    <s v="EVALUATION_SITES_DEPLACEMENT-CH"/>
    <n v="281"/>
    <n v="4"/>
  </r>
  <r>
    <x v="0"/>
    <n v="0"/>
    <n v="0"/>
    <n v="1"/>
    <n v="0"/>
    <n v="0"/>
    <n v="1"/>
    <n v="0"/>
    <n v="0"/>
    <n v="1"/>
    <n v="1"/>
    <n v="0"/>
    <n v="0"/>
    <n v="2"/>
    <n v="2"/>
    <n v="4"/>
    <n v="5453"/>
    <s v="EVALUATION_SITES_DEPLACEMENT-CH"/>
    <n v="281"/>
    <n v="2"/>
  </r>
  <r>
    <x v="0"/>
    <n v="0"/>
    <n v="1"/>
    <n v="0"/>
    <n v="0"/>
    <n v="0"/>
    <n v="1"/>
    <n v="0"/>
    <n v="0"/>
    <n v="1"/>
    <n v="1"/>
    <n v="0"/>
    <n v="0"/>
    <n v="1"/>
    <n v="3"/>
    <n v="4"/>
    <n v="5454"/>
    <s v="EVALUATION_SITES_DEPLACEMENT-CH"/>
    <n v="281"/>
    <n v="2"/>
  </r>
  <r>
    <x v="0"/>
    <n v="0"/>
    <n v="0"/>
    <n v="1"/>
    <n v="0"/>
    <n v="0"/>
    <n v="2"/>
    <n v="0"/>
    <n v="0"/>
    <n v="1"/>
    <n v="1"/>
    <n v="0"/>
    <n v="0"/>
    <n v="2"/>
    <n v="3"/>
    <n v="5"/>
    <n v="5455"/>
    <s v="EVALUATION_SITES_DEPLACEMENT-CH"/>
    <n v="281"/>
    <n v="3"/>
  </r>
  <r>
    <x v="0"/>
    <n v="0"/>
    <n v="1"/>
    <n v="0"/>
    <n v="0"/>
    <n v="0"/>
    <n v="1"/>
    <n v="0"/>
    <n v="1"/>
    <n v="1"/>
    <n v="1"/>
    <n v="0"/>
    <n v="0"/>
    <n v="1"/>
    <n v="4"/>
    <n v="5"/>
    <n v="5456"/>
    <s v="EVALUATION_SITES_DEPLACEMENT-CH"/>
    <n v="281"/>
    <n v="3"/>
  </r>
  <r>
    <x v="0"/>
    <n v="0"/>
    <n v="0"/>
    <n v="1"/>
    <n v="0"/>
    <n v="0"/>
    <n v="2"/>
    <n v="0"/>
    <n v="0"/>
    <n v="1"/>
    <n v="1"/>
    <n v="0"/>
    <n v="0"/>
    <n v="2"/>
    <n v="3"/>
    <n v="5"/>
    <n v="5457"/>
    <s v="EVALUATION_SITES_DEPLACEMENT-CH"/>
    <n v="281"/>
    <n v="3"/>
  </r>
  <r>
    <x v="0"/>
    <n v="0"/>
    <n v="0"/>
    <n v="0"/>
    <n v="1"/>
    <n v="0"/>
    <n v="1"/>
    <n v="0"/>
    <n v="0"/>
    <n v="1"/>
    <n v="1"/>
    <n v="0"/>
    <n v="0"/>
    <n v="1"/>
    <n v="3"/>
    <n v="4"/>
    <n v="5458"/>
    <s v="EVALUATION_SITES_DEPLACEMENT-CH"/>
    <n v="281"/>
    <n v="2"/>
  </r>
  <r>
    <x v="0"/>
    <n v="0"/>
    <n v="2"/>
    <n v="0"/>
    <n v="0"/>
    <n v="1"/>
    <n v="0"/>
    <n v="0"/>
    <n v="1"/>
    <n v="1"/>
    <n v="1"/>
    <n v="0"/>
    <n v="0"/>
    <n v="2"/>
    <n v="4"/>
    <n v="6"/>
    <n v="5459"/>
    <s v="EVALUATION_SITES_DEPLACEMENT-CH"/>
    <n v="281"/>
    <n v="4"/>
  </r>
  <r>
    <x v="0"/>
    <n v="1"/>
    <n v="0"/>
    <n v="0"/>
    <n v="1"/>
    <n v="0"/>
    <n v="0"/>
    <n v="1"/>
    <n v="1"/>
    <n v="1"/>
    <n v="1"/>
    <n v="0"/>
    <n v="0"/>
    <n v="3"/>
    <n v="3"/>
    <n v="6"/>
    <n v="5460"/>
    <s v="EVALUATION_SITES_DEPLACEMENT-CH"/>
    <n v="281"/>
    <n v="4"/>
  </r>
  <r>
    <x v="0"/>
    <n v="0"/>
    <n v="0"/>
    <n v="1"/>
    <n v="0"/>
    <n v="0"/>
    <n v="2"/>
    <n v="0"/>
    <n v="0"/>
    <n v="1"/>
    <n v="2"/>
    <n v="0"/>
    <n v="0"/>
    <n v="2"/>
    <n v="4"/>
    <n v="6"/>
    <n v="5461"/>
    <s v="EVALUATION_SITES_DEPLACEMENT-CH"/>
    <n v="281"/>
    <n v="3"/>
  </r>
  <r>
    <x v="0"/>
    <n v="0"/>
    <n v="0"/>
    <n v="0"/>
    <n v="2"/>
    <n v="0"/>
    <n v="1"/>
    <n v="0"/>
    <n v="0"/>
    <n v="0"/>
    <n v="2"/>
    <n v="1"/>
    <n v="0"/>
    <n v="1"/>
    <n v="5"/>
    <n v="6"/>
    <n v="5462"/>
    <s v="EVALUATION_SITES_DEPLACEMENT-CH"/>
    <n v="281"/>
    <n v="3"/>
  </r>
  <r>
    <x v="0"/>
    <n v="1"/>
    <n v="1"/>
    <n v="0"/>
    <n v="0"/>
    <n v="1"/>
    <n v="0"/>
    <n v="0"/>
    <n v="1"/>
    <n v="1"/>
    <n v="1"/>
    <n v="0"/>
    <n v="0"/>
    <n v="3"/>
    <n v="3"/>
    <n v="6"/>
    <n v="5463"/>
    <s v="EVALUATION_SITES_DEPLACEMENT-CH"/>
    <n v="281"/>
    <n v="4"/>
  </r>
  <r>
    <x v="0"/>
    <n v="2"/>
    <n v="0"/>
    <n v="0"/>
    <n v="1"/>
    <n v="0"/>
    <n v="0"/>
    <n v="0"/>
    <n v="0"/>
    <n v="1"/>
    <n v="1"/>
    <n v="0"/>
    <n v="0"/>
    <n v="3"/>
    <n v="2"/>
    <n v="5"/>
    <n v="5464"/>
    <s v="EVALUATION_SITES_DEPLACEMENT-CH"/>
    <n v="282"/>
    <n v="3"/>
  </r>
  <r>
    <x v="0"/>
    <n v="1"/>
    <n v="0"/>
    <n v="1"/>
    <n v="0"/>
    <n v="0"/>
    <n v="0"/>
    <n v="1"/>
    <n v="1"/>
    <n v="1"/>
    <n v="1"/>
    <n v="0"/>
    <n v="0"/>
    <n v="4"/>
    <n v="2"/>
    <n v="6"/>
    <n v="5465"/>
    <s v="EVALUATION_SITES_DEPLACEMENT-CH"/>
    <n v="282"/>
    <n v="4"/>
  </r>
  <r>
    <x v="0"/>
    <n v="0"/>
    <n v="1"/>
    <n v="0"/>
    <n v="0"/>
    <n v="0"/>
    <n v="1"/>
    <n v="0"/>
    <n v="0"/>
    <n v="1"/>
    <n v="1"/>
    <n v="0"/>
    <n v="0"/>
    <n v="1"/>
    <n v="3"/>
    <n v="4"/>
    <n v="5466"/>
    <s v="EVALUATION_SITES_DEPLACEMENT-CH"/>
    <n v="282"/>
    <n v="2"/>
  </r>
  <r>
    <x v="0"/>
    <n v="0"/>
    <n v="1"/>
    <n v="0"/>
    <n v="0"/>
    <n v="2"/>
    <n v="0"/>
    <n v="0"/>
    <n v="1"/>
    <n v="1"/>
    <n v="1"/>
    <n v="0"/>
    <n v="0"/>
    <n v="3"/>
    <n v="3"/>
    <n v="6"/>
    <n v="5467"/>
    <s v="EVALUATION_SITES_DEPLACEMENT-CH"/>
    <n v="282"/>
    <n v="4"/>
  </r>
  <r>
    <x v="0"/>
    <n v="0"/>
    <n v="1"/>
    <n v="0"/>
    <n v="0"/>
    <n v="1"/>
    <n v="0"/>
    <n v="0"/>
    <n v="1"/>
    <n v="2"/>
    <n v="1"/>
    <n v="0"/>
    <n v="0"/>
    <n v="3"/>
    <n v="3"/>
    <n v="6"/>
    <n v="5468"/>
    <s v="EVALUATION_SITES_DEPLACEMENT-CH"/>
    <n v="282"/>
    <n v="3"/>
  </r>
  <r>
    <x v="0"/>
    <n v="1"/>
    <n v="0"/>
    <n v="0"/>
    <n v="1"/>
    <n v="0"/>
    <n v="0"/>
    <n v="0"/>
    <n v="1"/>
    <n v="1"/>
    <n v="1"/>
    <n v="1"/>
    <n v="0"/>
    <n v="3"/>
    <n v="3"/>
    <n v="6"/>
    <n v="5469"/>
    <s v="EVALUATION_SITES_DEPLACEMENT-CH"/>
    <n v="282"/>
    <n v="3"/>
  </r>
  <r>
    <x v="0"/>
    <n v="0"/>
    <n v="0"/>
    <n v="1"/>
    <n v="0"/>
    <n v="0"/>
    <n v="1"/>
    <n v="0"/>
    <n v="0"/>
    <n v="1"/>
    <n v="1"/>
    <n v="0"/>
    <n v="0"/>
    <n v="2"/>
    <n v="2"/>
    <n v="4"/>
    <n v="5470"/>
    <s v="EVALUATION_SITES_DEPLACEMENT-CH"/>
    <n v="282"/>
    <n v="2"/>
  </r>
  <r>
    <x v="0"/>
    <n v="0"/>
    <n v="0"/>
    <n v="1"/>
    <n v="0"/>
    <n v="0"/>
    <n v="2"/>
    <n v="1"/>
    <n v="0"/>
    <n v="1"/>
    <n v="1"/>
    <n v="0"/>
    <n v="0"/>
    <n v="3"/>
    <n v="3"/>
    <n v="6"/>
    <n v="5471"/>
    <s v="EVALUATION_SITES_DEPLACEMENT-CH"/>
    <n v="282"/>
    <n v="4"/>
  </r>
  <r>
    <x v="0"/>
    <n v="0"/>
    <n v="0"/>
    <n v="0"/>
    <n v="1"/>
    <n v="2"/>
    <n v="0"/>
    <n v="0"/>
    <n v="0"/>
    <n v="1"/>
    <n v="1"/>
    <n v="0"/>
    <n v="1"/>
    <n v="3"/>
    <n v="3"/>
    <n v="6"/>
    <n v="5472"/>
    <s v="EVALUATION_SITES_DEPLACEMENT-CH"/>
    <n v="282"/>
    <n v="3"/>
  </r>
  <r>
    <x v="0"/>
    <n v="0"/>
    <n v="0"/>
    <n v="0"/>
    <n v="1"/>
    <n v="0"/>
    <n v="0"/>
    <n v="0"/>
    <n v="0"/>
    <n v="1"/>
    <n v="1"/>
    <n v="0"/>
    <n v="0"/>
    <n v="1"/>
    <n v="2"/>
    <n v="3"/>
    <n v="5473"/>
    <s v="EVALUATION_SITES_DEPLACEMENT-CH"/>
    <n v="282"/>
    <n v="1"/>
  </r>
  <r>
    <x v="0"/>
    <n v="0"/>
    <n v="0"/>
    <n v="1"/>
    <n v="0"/>
    <n v="1"/>
    <n v="0"/>
    <n v="0"/>
    <n v="1"/>
    <n v="1"/>
    <n v="1"/>
    <n v="1"/>
    <n v="0"/>
    <n v="4"/>
    <n v="2"/>
    <n v="6"/>
    <n v="5474"/>
    <s v="EVALUATION_SITES_DEPLACEMENT-CH"/>
    <n v="282"/>
    <n v="3"/>
  </r>
  <r>
    <x v="0"/>
    <n v="0"/>
    <n v="0"/>
    <n v="1"/>
    <n v="0"/>
    <n v="0"/>
    <n v="2"/>
    <n v="0"/>
    <n v="0"/>
    <n v="1"/>
    <n v="1"/>
    <n v="0"/>
    <n v="0"/>
    <n v="2"/>
    <n v="3"/>
    <n v="5"/>
    <n v="5475"/>
    <s v="EVALUATION_SITES_DEPLACEMENT-CH"/>
    <n v="282"/>
    <n v="3"/>
  </r>
  <r>
    <x v="0"/>
    <n v="0"/>
    <n v="0"/>
    <n v="0"/>
    <n v="1"/>
    <n v="1"/>
    <n v="0"/>
    <n v="0"/>
    <n v="1"/>
    <n v="1"/>
    <n v="1"/>
    <n v="0"/>
    <n v="0"/>
    <n v="2"/>
    <n v="3"/>
    <n v="5"/>
    <n v="5476"/>
    <s v="EVALUATION_SITES_DEPLACEMENT-CH"/>
    <n v="282"/>
    <n v="3"/>
  </r>
  <r>
    <x v="0"/>
    <n v="0"/>
    <n v="0"/>
    <n v="1"/>
    <n v="0"/>
    <n v="0"/>
    <n v="1"/>
    <n v="0"/>
    <n v="0"/>
    <n v="1"/>
    <n v="1"/>
    <n v="0"/>
    <n v="0"/>
    <n v="2"/>
    <n v="2"/>
    <n v="4"/>
    <n v="5477"/>
    <s v="EVALUATION_SITES_DEPLACEMENT-CH"/>
    <n v="282"/>
    <n v="2"/>
  </r>
  <r>
    <x v="0"/>
    <n v="0"/>
    <n v="0"/>
    <n v="0"/>
    <n v="0"/>
    <n v="1"/>
    <n v="0"/>
    <n v="1"/>
    <n v="1"/>
    <n v="1"/>
    <n v="1"/>
    <n v="0"/>
    <n v="0"/>
    <n v="3"/>
    <n v="2"/>
    <n v="5"/>
    <n v="5478"/>
    <s v="EVALUATION_SITES_DEPLACEMENT-CH"/>
    <n v="282"/>
    <n v="3"/>
  </r>
  <r>
    <x v="0"/>
    <n v="0"/>
    <n v="0"/>
    <n v="0"/>
    <n v="1"/>
    <n v="0"/>
    <n v="0"/>
    <n v="0"/>
    <n v="0"/>
    <n v="1"/>
    <n v="1"/>
    <n v="0"/>
    <n v="1"/>
    <n v="1"/>
    <n v="3"/>
    <n v="4"/>
    <n v="5479"/>
    <s v="EVALUATION_SITES_DEPLACEMENT-CH"/>
    <n v="282"/>
    <n v="1"/>
  </r>
  <r>
    <x v="0"/>
    <n v="0"/>
    <n v="0"/>
    <n v="0"/>
    <n v="1"/>
    <n v="0"/>
    <n v="0"/>
    <n v="0"/>
    <n v="0"/>
    <n v="3"/>
    <n v="1"/>
    <n v="0"/>
    <n v="0"/>
    <n v="3"/>
    <n v="2"/>
    <n v="5"/>
    <n v="5480"/>
    <s v="EVALUATION_SITES_DEPLACEMENT-CH"/>
    <n v="282"/>
    <n v="1"/>
  </r>
  <r>
    <x v="0"/>
    <n v="1"/>
    <n v="0"/>
    <n v="1"/>
    <n v="0"/>
    <n v="0"/>
    <n v="0"/>
    <n v="0"/>
    <n v="0"/>
    <n v="1"/>
    <n v="2"/>
    <n v="0"/>
    <n v="0"/>
    <n v="3"/>
    <n v="2"/>
    <n v="5"/>
    <n v="5481"/>
    <s v="EVALUATION_SITES_DEPLACEMENT-CH"/>
    <n v="282"/>
    <n v="2"/>
  </r>
  <r>
    <x v="0"/>
    <n v="10"/>
    <n v="0"/>
    <n v="0"/>
    <n v="0"/>
    <n v="1"/>
    <n v="1"/>
    <n v="1"/>
    <n v="0"/>
    <n v="1"/>
    <n v="1"/>
    <n v="0"/>
    <n v="0"/>
    <n v="13"/>
    <n v="2"/>
    <n v="15"/>
    <n v="5482"/>
    <s v="EVALUATION_SITES_DEPLACEMENT-CH"/>
    <n v="282"/>
    <n v="13"/>
  </r>
  <r>
    <x v="0"/>
    <n v="1"/>
    <n v="0"/>
    <n v="1"/>
    <n v="0"/>
    <n v="0"/>
    <n v="2"/>
    <n v="0"/>
    <n v="1"/>
    <n v="1"/>
    <n v="1"/>
    <n v="0"/>
    <n v="1"/>
    <n v="3"/>
    <n v="5"/>
    <n v="8"/>
    <n v="5483"/>
    <s v="EVALUATION_SITES_DEPLACEMENT-CH"/>
    <n v="282"/>
    <n v="5"/>
  </r>
  <r>
    <x v="0"/>
    <n v="0"/>
    <n v="0"/>
    <n v="1"/>
    <n v="0"/>
    <n v="0"/>
    <n v="0"/>
    <n v="1"/>
    <n v="0"/>
    <n v="1"/>
    <n v="1"/>
    <n v="0"/>
    <n v="0"/>
    <n v="3"/>
    <n v="1"/>
    <n v="4"/>
    <n v="5484"/>
    <s v="EVALUATION_SITES_DEPLACEMENT-CH"/>
    <n v="283"/>
    <n v="2"/>
  </r>
  <r>
    <x v="0"/>
    <n v="0"/>
    <n v="1"/>
    <n v="0"/>
    <n v="0"/>
    <n v="1"/>
    <n v="0"/>
    <n v="0"/>
    <n v="1"/>
    <n v="1"/>
    <n v="1"/>
    <n v="0"/>
    <n v="0"/>
    <n v="2"/>
    <n v="3"/>
    <n v="5"/>
    <n v="5485"/>
    <s v="EVALUATION_SITES_DEPLACEMENT-CH"/>
    <n v="283"/>
    <n v="3"/>
  </r>
  <r>
    <x v="0"/>
    <n v="0"/>
    <n v="0"/>
    <n v="1"/>
    <n v="0"/>
    <n v="0"/>
    <n v="1"/>
    <n v="0"/>
    <n v="1"/>
    <n v="1"/>
    <n v="1"/>
    <n v="0"/>
    <n v="0"/>
    <n v="2"/>
    <n v="3"/>
    <n v="5"/>
    <n v="5486"/>
    <s v="EVALUATION_SITES_DEPLACEMENT-CH"/>
    <n v="283"/>
    <n v="3"/>
  </r>
  <r>
    <x v="0"/>
    <n v="0"/>
    <n v="1"/>
    <n v="0"/>
    <n v="0"/>
    <n v="0"/>
    <n v="1"/>
    <n v="2"/>
    <n v="0"/>
    <n v="1"/>
    <n v="1"/>
    <n v="0"/>
    <n v="0"/>
    <n v="3"/>
    <n v="3"/>
    <n v="6"/>
    <n v="5487"/>
    <s v="EVALUATION_SITES_DEPLACEMENT-CH"/>
    <n v="283"/>
    <n v="4"/>
  </r>
  <r>
    <x v="0"/>
    <n v="0"/>
    <n v="0"/>
    <n v="1"/>
    <n v="0"/>
    <n v="0"/>
    <n v="1"/>
    <n v="0"/>
    <n v="0"/>
    <n v="1"/>
    <n v="1"/>
    <n v="0"/>
    <n v="0"/>
    <n v="2"/>
    <n v="2"/>
    <n v="4"/>
    <n v="5488"/>
    <s v="EVALUATION_SITES_DEPLACEMENT-CH"/>
    <n v="283"/>
    <n v="2"/>
  </r>
  <r>
    <x v="0"/>
    <n v="0"/>
    <n v="1"/>
    <n v="0"/>
    <n v="0"/>
    <n v="1"/>
    <n v="0"/>
    <n v="0"/>
    <n v="1"/>
    <n v="1"/>
    <n v="1"/>
    <n v="0"/>
    <n v="0"/>
    <n v="2"/>
    <n v="3"/>
    <n v="5"/>
    <n v="5489"/>
    <s v="EVALUATION_SITES_DEPLACEMENT-CH"/>
    <n v="283"/>
    <n v="3"/>
  </r>
  <r>
    <x v="0"/>
    <n v="0"/>
    <n v="0"/>
    <n v="0"/>
    <n v="1"/>
    <n v="0"/>
    <n v="0"/>
    <n v="1"/>
    <n v="0"/>
    <n v="1"/>
    <n v="1"/>
    <n v="0"/>
    <n v="0"/>
    <n v="2"/>
    <n v="2"/>
    <n v="4"/>
    <n v="5490"/>
    <s v="EVALUATION_SITES_DEPLACEMENT-CH"/>
    <n v="283"/>
    <n v="2"/>
  </r>
  <r>
    <x v="0"/>
    <n v="0"/>
    <n v="1"/>
    <n v="0"/>
    <n v="0"/>
    <n v="0"/>
    <n v="1"/>
    <n v="0"/>
    <n v="0"/>
    <n v="1"/>
    <n v="1"/>
    <n v="0"/>
    <n v="0"/>
    <n v="1"/>
    <n v="3"/>
    <n v="4"/>
    <n v="5491"/>
    <s v="EVALUATION_SITES_DEPLACEMENT-CH"/>
    <n v="283"/>
    <n v="2"/>
  </r>
  <r>
    <x v="0"/>
    <n v="1"/>
    <n v="0"/>
    <n v="0"/>
    <n v="1"/>
    <n v="0"/>
    <n v="0"/>
    <n v="0"/>
    <n v="1"/>
    <n v="1"/>
    <n v="1"/>
    <n v="0"/>
    <n v="0"/>
    <n v="2"/>
    <n v="3"/>
    <n v="5"/>
    <n v="5492"/>
    <s v="EVALUATION_SITES_DEPLACEMENT-CH"/>
    <n v="283"/>
    <n v="3"/>
  </r>
  <r>
    <x v="0"/>
    <n v="0"/>
    <n v="0"/>
    <n v="1"/>
    <n v="0"/>
    <n v="0"/>
    <n v="2"/>
    <n v="0"/>
    <n v="0"/>
    <n v="1"/>
    <n v="1"/>
    <n v="0"/>
    <n v="0"/>
    <n v="2"/>
    <n v="3"/>
    <n v="5"/>
    <n v="5493"/>
    <s v="EVALUATION_SITES_DEPLACEMENT-CH"/>
    <n v="283"/>
    <n v="3"/>
  </r>
  <r>
    <x v="0"/>
    <n v="0"/>
    <n v="0"/>
    <n v="0"/>
    <n v="1"/>
    <n v="0"/>
    <n v="1"/>
    <n v="0"/>
    <n v="0"/>
    <n v="1"/>
    <n v="1"/>
    <n v="0"/>
    <n v="0"/>
    <n v="1"/>
    <n v="3"/>
    <n v="4"/>
    <n v="5494"/>
    <s v="EVALUATION_SITES_DEPLACEMENT-CH"/>
    <n v="283"/>
    <n v="2"/>
  </r>
  <r>
    <x v="0"/>
    <n v="0"/>
    <n v="0"/>
    <n v="0"/>
    <n v="1"/>
    <n v="0"/>
    <n v="0"/>
    <n v="1"/>
    <n v="0"/>
    <n v="1"/>
    <n v="1"/>
    <n v="0"/>
    <n v="1"/>
    <n v="2"/>
    <n v="3"/>
    <n v="5"/>
    <n v="5495"/>
    <s v="EVALUATION_SITES_DEPLACEMENT-CH"/>
    <n v="283"/>
    <n v="2"/>
  </r>
  <r>
    <x v="0"/>
    <n v="1"/>
    <n v="0"/>
    <n v="1"/>
    <n v="0"/>
    <n v="2"/>
    <n v="1"/>
    <n v="0"/>
    <n v="2"/>
    <n v="1"/>
    <n v="1"/>
    <n v="0"/>
    <n v="0"/>
    <n v="5"/>
    <n v="4"/>
    <n v="9"/>
    <n v="5496"/>
    <s v="EVALUATION_SITES_DEPLACEMENT-CH"/>
    <n v="283"/>
    <n v="7"/>
  </r>
  <r>
    <x v="0"/>
    <n v="0"/>
    <n v="1"/>
    <n v="1"/>
    <n v="0"/>
    <n v="2"/>
    <n v="1"/>
    <n v="0"/>
    <n v="0"/>
    <n v="0"/>
    <n v="1"/>
    <n v="1"/>
    <n v="0"/>
    <n v="4"/>
    <n v="3"/>
    <n v="7"/>
    <n v="5497"/>
    <s v="EVALUATION_SITES_DEPLACEMENT-CH"/>
    <n v="283"/>
    <n v="5"/>
  </r>
  <r>
    <x v="0"/>
    <n v="1"/>
    <n v="0"/>
    <n v="1"/>
    <n v="1"/>
    <n v="1"/>
    <n v="2"/>
    <n v="0"/>
    <n v="1"/>
    <n v="1"/>
    <n v="2"/>
    <n v="0"/>
    <n v="0"/>
    <n v="4"/>
    <n v="6"/>
    <n v="10"/>
    <n v="5498"/>
    <s v="EVALUATION_SITES_DEPLACEMENT-CH"/>
    <n v="283"/>
    <n v="7"/>
  </r>
  <r>
    <x v="0"/>
    <n v="0"/>
    <n v="0"/>
    <n v="1"/>
    <n v="0"/>
    <n v="0"/>
    <n v="1"/>
    <n v="1"/>
    <n v="0"/>
    <n v="1"/>
    <n v="1"/>
    <n v="0"/>
    <n v="0"/>
    <n v="3"/>
    <n v="2"/>
    <n v="5"/>
    <n v="5499"/>
    <s v="EVALUATION_SITES_DEPLACEMENT-CH"/>
    <n v="283"/>
    <n v="3"/>
  </r>
  <r>
    <x v="0"/>
    <n v="0"/>
    <n v="0"/>
    <n v="1"/>
    <n v="1"/>
    <n v="0"/>
    <n v="0"/>
    <n v="0"/>
    <n v="0"/>
    <n v="1"/>
    <n v="1"/>
    <n v="0"/>
    <n v="0"/>
    <n v="2"/>
    <n v="2"/>
    <n v="4"/>
    <n v="5500"/>
    <s v="EVALUATION_SITES_DEPLACEMENT-CH"/>
    <n v="283"/>
    <n v="2"/>
  </r>
  <r>
    <x v="0"/>
    <n v="1"/>
    <n v="1"/>
    <n v="0"/>
    <n v="0"/>
    <n v="0"/>
    <n v="1"/>
    <n v="1"/>
    <n v="2"/>
    <n v="0"/>
    <n v="2"/>
    <n v="1"/>
    <n v="1"/>
    <n v="3"/>
    <n v="7"/>
    <n v="10"/>
    <n v="5501"/>
    <s v="EVALUATION_SITES_DEPLACEMENT-CH"/>
    <n v="283"/>
    <n v="6"/>
  </r>
  <r>
    <x v="0"/>
    <n v="0"/>
    <n v="0"/>
    <n v="0"/>
    <n v="1"/>
    <n v="1"/>
    <n v="0"/>
    <n v="0"/>
    <n v="0"/>
    <n v="1"/>
    <n v="1"/>
    <n v="0"/>
    <n v="0"/>
    <n v="2"/>
    <n v="2"/>
    <n v="4"/>
    <n v="5502"/>
    <s v="EVALUATION_SITES_DEPLACEMENT-CH"/>
    <n v="283"/>
    <n v="2"/>
  </r>
  <r>
    <x v="0"/>
    <n v="0"/>
    <n v="0"/>
    <n v="1"/>
    <n v="0"/>
    <n v="0"/>
    <n v="2"/>
    <n v="1"/>
    <n v="0"/>
    <n v="1"/>
    <n v="1"/>
    <n v="0"/>
    <n v="0"/>
    <n v="3"/>
    <n v="3"/>
    <n v="6"/>
    <n v="5503"/>
    <s v="EVALUATION_SITES_DEPLACEMENT-CH"/>
    <n v="283"/>
    <n v="4"/>
  </r>
  <r>
    <x v="0"/>
    <n v="1"/>
    <n v="0"/>
    <n v="0"/>
    <n v="1"/>
    <n v="0"/>
    <n v="0"/>
    <n v="0"/>
    <n v="0"/>
    <n v="1"/>
    <n v="1"/>
    <n v="0"/>
    <n v="0"/>
    <n v="2"/>
    <n v="2"/>
    <n v="4"/>
    <n v="5504"/>
    <s v="EVALUATION_SITES_DEPLACEMENT-CH"/>
    <n v="284"/>
    <n v="2"/>
  </r>
  <r>
    <x v="0"/>
    <n v="0"/>
    <n v="0"/>
    <n v="0"/>
    <n v="0"/>
    <n v="1"/>
    <n v="0"/>
    <n v="1"/>
    <n v="1"/>
    <n v="1"/>
    <n v="1"/>
    <n v="0"/>
    <n v="0"/>
    <n v="3"/>
    <n v="2"/>
    <n v="5"/>
    <n v="5505"/>
    <s v="EVALUATION_SITES_DEPLACEMENT-CH"/>
    <n v="284"/>
    <n v="3"/>
  </r>
  <r>
    <x v="0"/>
    <n v="0"/>
    <n v="1"/>
    <n v="0"/>
    <n v="0"/>
    <n v="0"/>
    <n v="0"/>
    <n v="1"/>
    <n v="1"/>
    <n v="1"/>
    <n v="1"/>
    <n v="0"/>
    <n v="0"/>
    <n v="2"/>
    <n v="3"/>
    <n v="5"/>
    <n v="5506"/>
    <s v="EVALUATION_SITES_DEPLACEMENT-CH"/>
    <n v="284"/>
    <n v="3"/>
  </r>
  <r>
    <x v="0"/>
    <n v="2"/>
    <n v="0"/>
    <n v="0"/>
    <n v="0"/>
    <n v="1"/>
    <n v="0"/>
    <n v="0"/>
    <n v="3"/>
    <n v="1"/>
    <n v="2"/>
    <n v="0"/>
    <n v="0"/>
    <n v="4"/>
    <n v="5"/>
    <n v="9"/>
    <n v="5507"/>
    <s v="EVALUATION_SITES_DEPLACEMENT-CH"/>
    <n v="284"/>
    <n v="6"/>
  </r>
  <r>
    <x v="0"/>
    <n v="0"/>
    <n v="0"/>
    <n v="0"/>
    <n v="1"/>
    <n v="0"/>
    <n v="0"/>
    <n v="0"/>
    <n v="1"/>
    <n v="2"/>
    <n v="1"/>
    <n v="1"/>
    <n v="1"/>
    <n v="3"/>
    <n v="4"/>
    <n v="7"/>
    <n v="5508"/>
    <s v="EVALUATION_SITES_DEPLACEMENT-CH"/>
    <n v="284"/>
    <n v="2"/>
  </r>
  <r>
    <x v="0"/>
    <n v="0"/>
    <n v="0"/>
    <n v="0"/>
    <n v="0"/>
    <n v="1"/>
    <n v="2"/>
    <n v="0"/>
    <n v="0"/>
    <n v="1"/>
    <n v="1"/>
    <n v="0"/>
    <n v="0"/>
    <n v="2"/>
    <n v="3"/>
    <n v="5"/>
    <n v="5509"/>
    <s v="EVALUATION_SITES_DEPLACEMENT-CH"/>
    <n v="285"/>
    <n v="3"/>
  </r>
  <r>
    <x v="0"/>
    <n v="0"/>
    <n v="1"/>
    <n v="0"/>
    <n v="2"/>
    <n v="0"/>
    <n v="1"/>
    <n v="0"/>
    <n v="1"/>
    <n v="1"/>
    <n v="1"/>
    <n v="0"/>
    <n v="0"/>
    <n v="1"/>
    <n v="6"/>
    <n v="7"/>
    <n v="5510"/>
    <s v="EVALUATION_SITES_DEPLACEMENT-CH"/>
    <n v="285"/>
    <n v="5"/>
  </r>
  <r>
    <x v="0"/>
    <n v="2"/>
    <n v="0"/>
    <n v="0"/>
    <n v="0"/>
    <n v="0"/>
    <n v="1"/>
    <n v="0"/>
    <n v="0"/>
    <n v="1"/>
    <n v="1"/>
    <n v="0"/>
    <n v="0"/>
    <n v="3"/>
    <n v="2"/>
    <n v="5"/>
    <n v="5511"/>
    <s v="EVALUATION_SITES_DEPLACEMENT-CH"/>
    <n v="285"/>
    <n v="3"/>
  </r>
  <r>
    <x v="0"/>
    <n v="0"/>
    <n v="0"/>
    <n v="1"/>
    <n v="0"/>
    <n v="0"/>
    <n v="1"/>
    <n v="0"/>
    <n v="0"/>
    <n v="1"/>
    <n v="1"/>
    <n v="0"/>
    <n v="0"/>
    <n v="2"/>
    <n v="2"/>
    <n v="4"/>
    <n v="5512"/>
    <s v="EVALUATION_SITES_DEPLACEMENT-CH"/>
    <n v="285"/>
    <n v="2"/>
  </r>
  <r>
    <x v="0"/>
    <n v="0"/>
    <n v="0"/>
    <n v="0"/>
    <n v="1"/>
    <n v="1"/>
    <n v="0"/>
    <n v="0"/>
    <n v="0"/>
    <n v="1"/>
    <n v="1"/>
    <n v="0"/>
    <n v="1"/>
    <n v="2"/>
    <n v="3"/>
    <n v="5"/>
    <n v="5513"/>
    <s v="EVALUATION_SITES_DEPLACEMENT-CH"/>
    <n v="285"/>
    <n v="2"/>
  </r>
  <r>
    <x v="0"/>
    <n v="1"/>
    <n v="0"/>
    <n v="0"/>
    <n v="0"/>
    <n v="1"/>
    <n v="0"/>
    <n v="0"/>
    <n v="0"/>
    <n v="1"/>
    <n v="2"/>
    <n v="0"/>
    <n v="0"/>
    <n v="3"/>
    <n v="2"/>
    <n v="5"/>
    <n v="5514"/>
    <s v="EVALUATION_SITES_DEPLACEMENT-CH"/>
    <n v="285"/>
    <n v="2"/>
  </r>
  <r>
    <x v="0"/>
    <n v="0"/>
    <n v="0"/>
    <n v="0"/>
    <n v="1"/>
    <n v="2"/>
    <n v="0"/>
    <n v="0"/>
    <n v="0"/>
    <n v="1"/>
    <n v="1"/>
    <n v="0"/>
    <n v="0"/>
    <n v="3"/>
    <n v="2"/>
    <n v="5"/>
    <n v="5515"/>
    <s v="EVALUATION_SITES_DEPLACEMENT-CH"/>
    <n v="285"/>
    <n v="3"/>
  </r>
  <r>
    <x v="0"/>
    <n v="0"/>
    <n v="0"/>
    <n v="0"/>
    <n v="0"/>
    <n v="0"/>
    <n v="3"/>
    <n v="0"/>
    <n v="0"/>
    <n v="1"/>
    <n v="1"/>
    <n v="0"/>
    <n v="0"/>
    <n v="1"/>
    <n v="4"/>
    <n v="5"/>
    <n v="5516"/>
    <s v="EVALUATION_SITES_DEPLACEMENT-CH"/>
    <n v="285"/>
    <n v="3"/>
  </r>
  <r>
    <x v="0"/>
    <n v="1"/>
    <n v="0"/>
    <n v="0"/>
    <n v="1"/>
    <n v="1"/>
    <n v="0"/>
    <n v="0"/>
    <n v="1"/>
    <n v="1"/>
    <n v="1"/>
    <n v="0"/>
    <n v="0"/>
    <n v="3"/>
    <n v="3"/>
    <n v="6"/>
    <n v="5517"/>
    <s v="EVALUATION_SITES_DEPLACEMENT-CH"/>
    <n v="285"/>
    <n v="4"/>
  </r>
  <r>
    <x v="0"/>
    <n v="0"/>
    <n v="1"/>
    <n v="1"/>
    <n v="0"/>
    <n v="0"/>
    <n v="0"/>
    <n v="0"/>
    <n v="0"/>
    <n v="1"/>
    <n v="1"/>
    <n v="0"/>
    <n v="0"/>
    <n v="2"/>
    <n v="2"/>
    <n v="4"/>
    <n v="5518"/>
    <s v="EVALUATION_SITES_DEPLACEMENT-CH"/>
    <n v="285"/>
    <n v="2"/>
  </r>
  <r>
    <x v="0"/>
    <n v="0"/>
    <n v="0"/>
    <n v="0"/>
    <n v="0"/>
    <n v="2"/>
    <n v="1"/>
    <n v="0"/>
    <n v="0"/>
    <n v="1"/>
    <n v="1"/>
    <n v="0"/>
    <n v="0"/>
    <n v="3"/>
    <n v="2"/>
    <n v="5"/>
    <n v="5519"/>
    <s v="EVALUATION_SITES_DEPLACEMENT-CH"/>
    <n v="285"/>
    <n v="3"/>
  </r>
  <r>
    <x v="0"/>
    <n v="0"/>
    <n v="0"/>
    <n v="0"/>
    <n v="1"/>
    <n v="0"/>
    <n v="1"/>
    <n v="0"/>
    <n v="0"/>
    <n v="1"/>
    <n v="1"/>
    <n v="0"/>
    <n v="0"/>
    <n v="1"/>
    <n v="3"/>
    <n v="4"/>
    <n v="5520"/>
    <s v="EVALUATION_SITES_DEPLACEMENT-CH"/>
    <n v="285"/>
    <n v="2"/>
  </r>
  <r>
    <x v="0"/>
    <n v="0"/>
    <n v="0"/>
    <n v="1"/>
    <n v="0"/>
    <n v="0"/>
    <n v="1"/>
    <n v="0"/>
    <n v="3"/>
    <n v="1"/>
    <n v="1"/>
    <n v="1"/>
    <n v="1"/>
    <n v="3"/>
    <n v="6"/>
    <n v="9"/>
    <n v="5521"/>
    <s v="EVALUATION_SITES_DEPLACEMENT-CH"/>
    <n v="285"/>
    <n v="5"/>
  </r>
  <r>
    <x v="0"/>
    <n v="0"/>
    <n v="0"/>
    <n v="1"/>
    <n v="1"/>
    <n v="0"/>
    <n v="0"/>
    <n v="1"/>
    <n v="0"/>
    <n v="1"/>
    <n v="1"/>
    <n v="0"/>
    <n v="0"/>
    <n v="3"/>
    <n v="2"/>
    <n v="5"/>
    <n v="5522"/>
    <s v="EVALUATION_SITES_DEPLACEMENT-CH"/>
    <n v="285"/>
    <n v="3"/>
  </r>
  <r>
    <x v="0"/>
    <n v="0"/>
    <n v="0"/>
    <n v="0"/>
    <n v="2"/>
    <n v="1"/>
    <n v="0"/>
    <n v="0"/>
    <n v="0"/>
    <n v="1"/>
    <n v="1"/>
    <n v="0"/>
    <n v="0"/>
    <n v="2"/>
    <n v="3"/>
    <n v="5"/>
    <n v="5523"/>
    <s v="EVALUATION_SITES_DEPLACEMENT-CH"/>
    <n v="285"/>
    <n v="3"/>
  </r>
  <r>
    <x v="0"/>
    <n v="1"/>
    <n v="0"/>
    <n v="0"/>
    <n v="0"/>
    <n v="1"/>
    <n v="1"/>
    <n v="0"/>
    <n v="1"/>
    <n v="1"/>
    <n v="1"/>
    <n v="0"/>
    <n v="0"/>
    <n v="3"/>
    <n v="3"/>
    <n v="6"/>
    <n v="5524"/>
    <s v="EVALUATION_SITES_DEPLACEMENT-CH"/>
    <n v="285"/>
    <n v="4"/>
  </r>
  <r>
    <x v="0"/>
    <n v="0"/>
    <n v="0"/>
    <n v="0"/>
    <n v="1"/>
    <n v="0"/>
    <n v="1"/>
    <n v="0"/>
    <n v="1"/>
    <n v="1"/>
    <n v="1"/>
    <n v="0"/>
    <n v="0"/>
    <n v="1"/>
    <n v="4"/>
    <n v="5"/>
    <n v="5525"/>
    <s v="EVALUATION_SITES_DEPLACEMENT-CH"/>
    <n v="285"/>
    <n v="3"/>
  </r>
  <r>
    <x v="0"/>
    <n v="1"/>
    <n v="0"/>
    <n v="0"/>
    <n v="1"/>
    <n v="0"/>
    <n v="0"/>
    <n v="1"/>
    <n v="1"/>
    <n v="1"/>
    <n v="1"/>
    <n v="1"/>
    <n v="1"/>
    <n v="4"/>
    <n v="4"/>
    <n v="8"/>
    <n v="5526"/>
    <s v="EVALUATION_SITES_DEPLACEMENT-CH"/>
    <n v="285"/>
    <n v="4"/>
  </r>
  <r>
    <x v="0"/>
    <n v="0"/>
    <n v="0"/>
    <n v="1"/>
    <n v="0"/>
    <n v="0"/>
    <n v="2"/>
    <n v="0"/>
    <n v="1"/>
    <n v="1"/>
    <n v="2"/>
    <n v="0"/>
    <n v="0"/>
    <n v="2"/>
    <n v="5"/>
    <n v="7"/>
    <n v="5527"/>
    <s v="EVALUATION_SITES_DEPLACEMENT-CH"/>
    <n v="285"/>
    <n v="4"/>
  </r>
  <r>
    <x v="0"/>
    <n v="0"/>
    <n v="0"/>
    <n v="1"/>
    <n v="1"/>
    <n v="1"/>
    <n v="0"/>
    <n v="0"/>
    <n v="0"/>
    <n v="1"/>
    <n v="1"/>
    <n v="0"/>
    <n v="0"/>
    <n v="3"/>
    <n v="2"/>
    <n v="5"/>
    <n v="5528"/>
    <s v="EVALUATION_SITES_DEPLACEMENT-CH"/>
    <n v="285"/>
    <n v="3"/>
  </r>
  <r>
    <x v="0"/>
    <n v="0"/>
    <n v="0"/>
    <n v="0"/>
    <n v="1"/>
    <n v="2"/>
    <n v="0"/>
    <n v="1"/>
    <n v="0"/>
    <n v="1"/>
    <n v="1"/>
    <n v="0"/>
    <n v="0"/>
    <n v="4"/>
    <n v="2"/>
    <n v="6"/>
    <n v="5529"/>
    <s v="EVALUATION_SITES_DEPLACEMENT-CH"/>
    <n v="286"/>
    <n v="4"/>
  </r>
  <r>
    <x v="0"/>
    <n v="1"/>
    <n v="1"/>
    <n v="0"/>
    <n v="0"/>
    <n v="1"/>
    <n v="0"/>
    <n v="0"/>
    <n v="1"/>
    <n v="1"/>
    <n v="1"/>
    <n v="0"/>
    <n v="0"/>
    <n v="3"/>
    <n v="3"/>
    <n v="6"/>
    <n v="5530"/>
    <s v="EVALUATION_SITES_DEPLACEMENT-CH"/>
    <n v="286"/>
    <n v="4"/>
  </r>
  <r>
    <x v="0"/>
    <n v="0"/>
    <n v="0"/>
    <n v="1"/>
    <n v="0"/>
    <n v="1"/>
    <n v="0"/>
    <n v="1"/>
    <n v="1"/>
    <n v="1"/>
    <n v="1"/>
    <n v="1"/>
    <n v="1"/>
    <n v="5"/>
    <n v="3"/>
    <n v="8"/>
    <n v="5531"/>
    <s v="EVALUATION_SITES_DEPLACEMENT-CH"/>
    <n v="286"/>
    <n v="4"/>
  </r>
  <r>
    <x v="0"/>
    <n v="0"/>
    <n v="1"/>
    <n v="0"/>
    <n v="0"/>
    <n v="1"/>
    <n v="0"/>
    <n v="2"/>
    <n v="0"/>
    <n v="1"/>
    <n v="1"/>
    <n v="0"/>
    <n v="0"/>
    <n v="4"/>
    <n v="2"/>
    <n v="6"/>
    <n v="5532"/>
    <s v="EVALUATION_SITES_DEPLACEMENT-CH"/>
    <n v="286"/>
    <n v="4"/>
  </r>
  <r>
    <x v="0"/>
    <n v="0"/>
    <n v="0"/>
    <n v="1"/>
    <n v="0"/>
    <n v="0"/>
    <n v="2"/>
    <n v="0"/>
    <n v="0"/>
    <n v="1"/>
    <n v="1"/>
    <n v="0"/>
    <n v="0"/>
    <n v="2"/>
    <n v="3"/>
    <n v="5"/>
    <n v="5533"/>
    <s v="EVALUATION_SITES_DEPLACEMENT-CH"/>
    <n v="286"/>
    <n v="3"/>
  </r>
  <r>
    <x v="0"/>
    <n v="0"/>
    <n v="0"/>
    <n v="0"/>
    <n v="1"/>
    <n v="1"/>
    <n v="0"/>
    <n v="0"/>
    <n v="1"/>
    <n v="1"/>
    <n v="1"/>
    <n v="0"/>
    <n v="0"/>
    <n v="2"/>
    <n v="3"/>
    <n v="5"/>
    <n v="5534"/>
    <s v="EVALUATION_SITES_DEPLACEMENT-CH"/>
    <n v="286"/>
    <n v="3"/>
  </r>
  <r>
    <x v="0"/>
    <n v="0"/>
    <n v="0"/>
    <n v="0"/>
    <n v="0"/>
    <n v="2"/>
    <n v="1"/>
    <n v="0"/>
    <n v="0"/>
    <n v="1"/>
    <n v="1"/>
    <n v="0"/>
    <n v="0"/>
    <n v="3"/>
    <n v="2"/>
    <n v="5"/>
    <n v="5535"/>
    <s v="EVALUATION_SITES_DEPLACEMENT-CH"/>
    <n v="286"/>
    <n v="3"/>
  </r>
  <r>
    <x v="0"/>
    <n v="0"/>
    <n v="0"/>
    <n v="1"/>
    <n v="0"/>
    <n v="0"/>
    <n v="1"/>
    <n v="0"/>
    <n v="0"/>
    <n v="1"/>
    <n v="1"/>
    <n v="0"/>
    <n v="0"/>
    <n v="2"/>
    <n v="2"/>
    <n v="4"/>
    <n v="5536"/>
    <s v="EVALUATION_SITES_DEPLACEMENT-CH"/>
    <n v="286"/>
    <n v="2"/>
  </r>
  <r>
    <x v="0"/>
    <n v="0"/>
    <n v="0"/>
    <n v="1"/>
    <n v="0"/>
    <n v="0"/>
    <n v="1"/>
    <n v="1"/>
    <n v="0"/>
    <n v="1"/>
    <n v="1"/>
    <n v="0"/>
    <n v="0"/>
    <n v="3"/>
    <n v="2"/>
    <n v="5"/>
    <n v="5537"/>
    <s v="EVALUATION_SITES_DEPLACEMENT-CH"/>
    <n v="286"/>
    <n v="3"/>
  </r>
  <r>
    <x v="0"/>
    <n v="0"/>
    <n v="0"/>
    <n v="1"/>
    <n v="0"/>
    <n v="1"/>
    <n v="0"/>
    <n v="0"/>
    <n v="1"/>
    <n v="1"/>
    <n v="1"/>
    <n v="0"/>
    <n v="0"/>
    <n v="3"/>
    <n v="2"/>
    <n v="5"/>
    <n v="5538"/>
    <s v="EVALUATION_SITES_DEPLACEMENT-CH"/>
    <n v="286"/>
    <n v="3"/>
  </r>
  <r>
    <x v="0"/>
    <n v="0"/>
    <n v="0"/>
    <n v="1"/>
    <n v="0"/>
    <n v="0"/>
    <n v="1"/>
    <n v="0"/>
    <n v="0"/>
    <n v="1"/>
    <n v="1"/>
    <n v="0"/>
    <n v="0"/>
    <n v="2"/>
    <n v="2"/>
    <n v="4"/>
    <n v="5539"/>
    <s v="EVALUATION_SITES_DEPLACEMENT-CH"/>
    <n v="286"/>
    <n v="2"/>
  </r>
  <r>
    <x v="0"/>
    <n v="1"/>
    <n v="0"/>
    <n v="0"/>
    <n v="1"/>
    <n v="0"/>
    <n v="1"/>
    <n v="1"/>
    <n v="0"/>
    <n v="1"/>
    <n v="1"/>
    <n v="0"/>
    <n v="1"/>
    <n v="3"/>
    <n v="4"/>
    <n v="7"/>
    <n v="5540"/>
    <s v="EVALUATION_SITES_DEPLACEMENT-CH"/>
    <n v="286"/>
    <n v="4"/>
  </r>
  <r>
    <x v="0"/>
    <n v="0"/>
    <n v="1"/>
    <n v="0"/>
    <n v="0"/>
    <n v="1"/>
    <n v="0"/>
    <n v="0"/>
    <n v="1"/>
    <n v="1"/>
    <n v="1"/>
    <n v="1"/>
    <n v="0"/>
    <n v="3"/>
    <n v="3"/>
    <n v="6"/>
    <n v="5541"/>
    <s v="EVALUATION_SITES_DEPLACEMENT-CH"/>
    <n v="286"/>
    <n v="3"/>
  </r>
  <r>
    <x v="0"/>
    <n v="0"/>
    <n v="0"/>
    <n v="0"/>
    <n v="1"/>
    <n v="2"/>
    <n v="0"/>
    <n v="0"/>
    <n v="0"/>
    <n v="1"/>
    <n v="1"/>
    <n v="0"/>
    <n v="0"/>
    <n v="3"/>
    <n v="2"/>
    <n v="5"/>
    <n v="5542"/>
    <s v="EVALUATION_SITES_DEPLACEMENT-CH"/>
    <n v="286"/>
    <n v="3"/>
  </r>
  <r>
    <x v="0"/>
    <n v="0"/>
    <n v="0"/>
    <n v="1"/>
    <n v="0"/>
    <n v="0"/>
    <n v="1"/>
    <n v="0"/>
    <n v="1"/>
    <n v="1"/>
    <n v="1"/>
    <n v="0"/>
    <n v="0"/>
    <n v="2"/>
    <n v="3"/>
    <n v="5"/>
    <n v="5543"/>
    <s v="EVALUATION_SITES_DEPLACEMENT-CH"/>
    <n v="286"/>
    <n v="3"/>
  </r>
  <r>
    <x v="0"/>
    <n v="1"/>
    <n v="0"/>
    <n v="1"/>
    <n v="0"/>
    <n v="0"/>
    <n v="1"/>
    <n v="0"/>
    <n v="0"/>
    <n v="1"/>
    <n v="1"/>
    <n v="0"/>
    <n v="0"/>
    <n v="3"/>
    <n v="2"/>
    <n v="5"/>
    <n v="5544"/>
    <s v="EVALUATION_SITES_DEPLACEMENT-CH"/>
    <n v="286"/>
    <n v="3"/>
  </r>
  <r>
    <x v="0"/>
    <n v="0"/>
    <n v="0"/>
    <n v="1"/>
    <n v="0"/>
    <n v="1"/>
    <n v="0"/>
    <n v="0"/>
    <n v="0"/>
    <n v="1"/>
    <n v="1"/>
    <n v="0"/>
    <n v="0"/>
    <n v="3"/>
    <n v="1"/>
    <n v="4"/>
    <n v="5545"/>
    <s v="EVALUATION_SITES_DEPLACEMENT-CH"/>
    <n v="286"/>
    <n v="2"/>
  </r>
  <r>
    <x v="0"/>
    <n v="1"/>
    <n v="1"/>
    <n v="0"/>
    <n v="0"/>
    <n v="1"/>
    <n v="0"/>
    <n v="0"/>
    <n v="1"/>
    <n v="1"/>
    <n v="1"/>
    <n v="0"/>
    <n v="0"/>
    <n v="3"/>
    <n v="3"/>
    <n v="6"/>
    <n v="5546"/>
    <s v="EVALUATION_SITES_DEPLACEMENT-CH"/>
    <n v="286"/>
    <n v="4"/>
  </r>
  <r>
    <x v="0"/>
    <n v="0"/>
    <n v="0"/>
    <n v="0"/>
    <n v="1"/>
    <n v="0"/>
    <n v="1"/>
    <n v="0"/>
    <n v="0"/>
    <n v="1"/>
    <n v="1"/>
    <n v="0"/>
    <n v="0"/>
    <n v="1"/>
    <n v="3"/>
    <n v="4"/>
    <n v="5547"/>
    <s v="EVALUATION_SITES_DEPLACEMENT-CH"/>
    <n v="286"/>
    <n v="2"/>
  </r>
  <r>
    <x v="0"/>
    <n v="0"/>
    <n v="0"/>
    <n v="1"/>
    <n v="0"/>
    <n v="0"/>
    <n v="1"/>
    <n v="0"/>
    <n v="0"/>
    <n v="1"/>
    <n v="1"/>
    <n v="0"/>
    <n v="1"/>
    <n v="2"/>
    <n v="3"/>
    <n v="5"/>
    <n v="5548"/>
    <s v="EVALUATION_SITES_DEPLACEMENT-CH"/>
    <n v="286"/>
    <n v="2"/>
  </r>
</pivotCacheRecords>
</file>

<file path=xl/pivotCache/pivotCacheRecords2.xml><?xml version="1.0" encoding="utf-8"?>
<pivotCacheRecords xmlns="http://schemas.openxmlformats.org/spreadsheetml/2006/main" xmlns:r="http://schemas.openxmlformats.org/officeDocument/2006/relationships" count="181">
  <r>
    <s v="Abourom"/>
    <s v="2018-03-04T15:14:05.527+01"/>
    <s v="2018-03-06T14:55:53.835+01"/>
    <d v="2018-03-04T00:00:00"/>
    <s v="E0:AA:96:55:FD:BE"/>
    <s v="-"/>
    <s v="-"/>
    <s v="-"/>
    <d v="2018-03-04T00:00:00"/>
    <s v="E10"/>
    <s v="male"/>
    <s v="TD07"/>
    <s v="Lac"/>
    <s v="TD0704"/>
    <x v="0"/>
    <s v="TD070401"/>
    <x v="0"/>
    <s v="Salia"/>
    <s v="Abourom"/>
    <s v="13.790963747140829 14.07393673142405 300.961074551746 4.0"/>
    <n v="13.790963747099999"/>
    <n v="14.0739367314"/>
    <n v="300.96107455200001"/>
    <n v="4"/>
    <x v="0"/>
    <s v="-"/>
    <s v="-"/>
    <x v="0"/>
    <s v="-"/>
    <x v="0"/>
    <s v="-"/>
    <s v="-"/>
    <s v="IDPs / Retournés"/>
    <s v="Oui"/>
    <s v="Oui"/>
    <s v="Non"/>
    <s v="-"/>
    <n v="250"/>
    <x v="0"/>
    <s v="TD07"/>
    <s v="Lac"/>
    <s v="TD0704"/>
    <x v="0"/>
    <s v="TD070403"/>
    <x v="0"/>
    <n v="250"/>
    <n v="600"/>
    <x v="0"/>
    <n v="45"/>
    <n v="100"/>
    <s v="TCD"/>
    <x v="0"/>
    <s v="TD07"/>
    <x v="0"/>
    <s v="TD0703"/>
    <x v="0"/>
    <s v="-"/>
    <s v="-"/>
    <s v="-"/>
    <n v="45"/>
    <n v="100"/>
    <x v="0"/>
    <s v="-"/>
    <s v="-"/>
    <s v="-"/>
    <x v="0"/>
    <s v="-"/>
    <x v="0"/>
    <s v="-"/>
    <x v="0"/>
    <s v="-"/>
    <s v="-"/>
    <s v="-"/>
    <s v="-"/>
    <s v="-"/>
    <x v="0"/>
    <s v="-"/>
    <s v="-"/>
    <n v="0"/>
    <n v="233"/>
    <n v="0"/>
    <n v="0"/>
    <n v="0"/>
    <x v="0"/>
    <s v="-"/>
    <s v="articles_non_alimentaires baches eau_hygiene_et_assainissement sante vivres"/>
    <s v="Oui"/>
    <s v="Oui"/>
    <s v="Oui"/>
    <s v="Non"/>
    <s v="Non"/>
    <s v="Non"/>
    <s v="Non"/>
    <s v="Oui"/>
    <s v="Oui"/>
    <s v="Non"/>
    <s v="Non"/>
    <s v="ONG"/>
    <s v="Non"/>
    <s v="Non"/>
    <s v="Non"/>
    <s v="Oui"/>
    <s v="Non"/>
    <s v="-"/>
    <s v="Plus d'un mois"/>
    <s v="ONG"/>
    <s v="Non"/>
    <s v="Non"/>
    <s v="Non"/>
    <s v="Oui"/>
    <s v="Non"/>
    <s v="-"/>
    <s v="Plus d'un mois"/>
    <s v="ONG"/>
    <s v="Non"/>
    <s v="Non"/>
    <s v="Non"/>
    <s v="Oui"/>
    <s v="Non"/>
    <s v="-"/>
    <s v="Plus d'un mois"/>
    <s v="-"/>
    <s v="-"/>
    <s v="-"/>
    <s v="-"/>
    <s v="-"/>
    <s v="-"/>
    <s v="-"/>
    <s v="-"/>
    <s v="-"/>
    <s v="-"/>
    <s v="-"/>
    <s v="-"/>
    <s v="-"/>
    <s v="-"/>
    <s v="-"/>
    <s v="-"/>
    <s v="ONG"/>
    <s v="Non"/>
    <s v="Non"/>
    <s v="Non"/>
    <s v="Oui"/>
    <s v="Non"/>
    <s v="-"/>
    <s v="Continue"/>
    <s v="-"/>
    <s v="-"/>
    <s v="-"/>
    <s v="-"/>
    <s v="-"/>
    <s v="-"/>
    <s v="-"/>
    <s v="-"/>
    <s v="ONG"/>
    <s v="Non"/>
    <s v="Non"/>
    <s v="Non"/>
    <s v="Oui"/>
    <s v="Non"/>
    <s v="-"/>
    <s v="Continue"/>
    <s v="-"/>
    <s v="-"/>
    <s v="-"/>
    <s v="-"/>
    <s v="-"/>
    <s v="-"/>
    <s v="-"/>
    <s v="-"/>
    <s v="-"/>
    <s v="-"/>
    <s v="-"/>
    <s v="-"/>
    <s v="-"/>
    <s v="-"/>
    <s v="-"/>
    <s v="-"/>
    <n v="20"/>
    <n v="40"/>
    <n v="10"/>
    <n v="6"/>
    <n v="8"/>
    <n v="2"/>
    <s v="-"/>
    <s v="-"/>
    <n v="25"/>
    <n v="20"/>
    <s v="-"/>
    <s v="-"/>
    <n v="30"/>
    <s v="Ne sait pas"/>
    <s v="Ne sait pas"/>
    <s v="Ne sait pas"/>
    <s v="-"/>
    <s v="-"/>
    <s v="-"/>
    <x v="0"/>
    <x v="0"/>
    <s v="-"/>
    <s v="-"/>
    <s v="forage_pompe_manuelle Puits_ameliore Puits_traditionnel"/>
    <s v="Non"/>
    <s v="Non"/>
    <s v="Non"/>
    <s v="Non"/>
    <s v="Oui"/>
    <s v="Oui"/>
    <s v="Oui"/>
    <s v="Non"/>
    <n v="1"/>
    <s v="-"/>
    <n v="2"/>
    <s v="-"/>
    <n v="1"/>
    <s v="-"/>
    <s v="-"/>
    <s v="-"/>
    <s v="-"/>
    <s v="-"/>
    <s v="-"/>
    <s v="-"/>
    <s v="-"/>
    <s v="-"/>
    <s v="-"/>
    <s v="-"/>
    <x v="0"/>
    <s v="Eau trouble / Goût / Non potable"/>
    <s v="Non"/>
    <s v="Oui"/>
    <s v="Oui"/>
    <s v="Oui"/>
    <s v="Non"/>
    <x v="0"/>
    <s v="Non"/>
    <s v="Non"/>
    <s v="Oui"/>
    <s v="-"/>
    <s v="-"/>
    <x v="0"/>
    <s v="-"/>
    <x v="0"/>
    <x v="0"/>
    <x v="0"/>
    <s v="Oui"/>
    <x v="0"/>
    <x v="0"/>
    <x v="0"/>
    <s v="-"/>
    <s v="-"/>
    <s v="-"/>
    <s v="-"/>
    <s v="-"/>
    <s v="-"/>
    <s v="-"/>
    <x v="0"/>
    <x v="0"/>
    <x v="0"/>
    <x v="0"/>
    <s v="-"/>
    <s v="-"/>
    <x v="0"/>
    <s v="-"/>
    <x v="0"/>
    <s v="Clinique mobile"/>
    <s v="Non"/>
    <s v="Oui"/>
    <s v="Non"/>
    <s v="Non"/>
    <s v="Non"/>
    <s v="-"/>
    <x v="0"/>
    <x v="0"/>
    <s v="fievre toux maux_tete"/>
    <s v="Non"/>
    <s v="Oui"/>
    <s v="Non"/>
    <s v="Non"/>
    <s v="Non"/>
    <s v="Non"/>
    <s v="Oui"/>
    <s v="Oui"/>
    <s v="Non"/>
    <s v="Non"/>
    <s v="Non"/>
    <s v="Non"/>
    <s v="Non"/>
    <s v="Non"/>
    <s v="-"/>
    <s v="-"/>
    <s v="Assistance humanitaire (incluant Cash) / Production de subsistance"/>
    <s v="Non"/>
    <s v="Non"/>
    <s v="Non"/>
    <s v="Oui"/>
    <s v="Non"/>
    <s v="Oui"/>
    <s v="Non"/>
    <s v="-"/>
    <x v="0"/>
    <x v="0"/>
    <x v="0"/>
    <s v="Marché de Salia"/>
    <x v="0"/>
    <x v="0"/>
    <s v="-"/>
    <s v="Oui"/>
    <s v="tigo"/>
    <s v="Non"/>
    <s v="Non"/>
    <s v="Oui"/>
    <s v="-"/>
    <s v="-"/>
    <n v="3"/>
    <s v="3"/>
    <s v="Nouveau IDP et Ret non enregistrés. Besoins d'assistance en NFI."/>
    <s v="-"/>
    <s v="-"/>
    <s v="-"/>
    <n v="20"/>
    <n v="20"/>
    <s v="uuid:3af3dbc0-4d88-4815-a603-6f5aba6ccdb8"/>
    <n v="158783"/>
    <s v="3af3dbc0-4d88-4815-a603-6f5aba6ccdb8"/>
    <s v="2018-03-07T10:35:11"/>
    <n v="85"/>
    <s v="-"/>
    <n v="-1"/>
    <s v="-"/>
    <s v="-"/>
    <n v="85"/>
    <n v="13"/>
    <n v="16"/>
    <n v="10"/>
    <n v="14"/>
    <n v="6"/>
    <n v="12"/>
    <n v="0"/>
    <n v="2"/>
    <n v="20"/>
    <n v="20"/>
    <n v="3"/>
    <n v="9"/>
    <n v="125"/>
    <s v="Fièvre"/>
    <s v="Toux"/>
    <s v="Maux de tête"/>
    <x v="0"/>
    <x v="0"/>
    <x v="0"/>
    <s v="-"/>
  </r>
  <r>
    <s v="Al Djazira"/>
    <s v="2018-03-02T12:16:59.871+01"/>
    <s v="2018-03-03T08:04:12.639+01"/>
    <d v="2018-03-02T00:00:00"/>
    <s v="358449072126201"/>
    <s v="-"/>
    <s v="-"/>
    <s v="-"/>
    <d v="2018-03-02T00:00:00"/>
    <s v="E09"/>
    <s v="male"/>
    <s v="TD07"/>
    <s v="Lac"/>
    <s v="TD0704"/>
    <x v="0"/>
    <s v="TD070401"/>
    <x v="0"/>
    <s v="Kiskra"/>
    <s v="Al Djazira"/>
    <s v="13.790724992550976 14.171899144854361 303.3290933690081 6.0"/>
    <n v="13.7907249926"/>
    <n v="14.171899144899999"/>
    <n v="303.32909336900002"/>
    <n v="6"/>
    <x v="0"/>
    <s v="-"/>
    <s v="-"/>
    <x v="0"/>
    <s v="-"/>
    <x v="0"/>
    <s v="-"/>
    <s v="-"/>
    <s v="IDPs"/>
    <s v="Oui"/>
    <s v="Non"/>
    <s v="Non"/>
    <s v="-"/>
    <n v="50"/>
    <x v="1"/>
    <s v="TD07"/>
    <s v="Lac"/>
    <s v="TD0704"/>
    <x v="0"/>
    <s v="TD070403"/>
    <x v="0"/>
    <n v="50"/>
    <n v="170"/>
    <x v="1"/>
    <s v="-"/>
    <s v="-"/>
    <s v="-"/>
    <x v="1"/>
    <s v="-"/>
    <x v="1"/>
    <s v="-"/>
    <x v="1"/>
    <s v="-"/>
    <s v="-"/>
    <s v="-"/>
    <s v="-"/>
    <s v="-"/>
    <x v="1"/>
    <s v="-"/>
    <s v="-"/>
    <s v="-"/>
    <x v="0"/>
    <s v="-"/>
    <x v="0"/>
    <s v="-"/>
    <x v="0"/>
    <s v="-"/>
    <s v="-"/>
    <s v="-"/>
    <s v="-"/>
    <s v="-"/>
    <x v="0"/>
    <s v="-"/>
    <s v="-"/>
    <n v="0"/>
    <n v="70"/>
    <n v="0"/>
    <n v="0"/>
    <n v="0"/>
    <x v="0"/>
    <s v="-"/>
    <s v="aucune"/>
    <s v="Non"/>
    <s v="Non"/>
    <s v="Non"/>
    <s v="Non"/>
    <s v="Non"/>
    <s v="Non"/>
    <s v="Non"/>
    <s v="Non"/>
    <s v="Non"/>
    <s v="Non"/>
    <s v="Oui"/>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n v="15"/>
    <n v="20"/>
    <s v="-"/>
    <n v="1"/>
    <s v="-"/>
    <s v="-"/>
    <s v="-"/>
    <s v="-"/>
    <s v="-"/>
    <n v="3"/>
    <s v="-"/>
    <s v="-"/>
    <n v="15"/>
    <s v="Oui"/>
    <s v="Oui"/>
    <s v="Oui"/>
    <s v="-"/>
    <s v="-"/>
    <s v="-"/>
    <x v="1"/>
    <x v="0"/>
    <s v="-"/>
    <s v="-"/>
    <s v="Puits_traditionnel"/>
    <s v="Non"/>
    <s v="Non"/>
    <s v="Non"/>
    <s v="Non"/>
    <s v="Non"/>
    <s v="Non"/>
    <s v="Oui"/>
    <s v="Non"/>
    <n v="1"/>
    <s v="-"/>
    <s v="-"/>
    <s v="-"/>
    <s v="-"/>
    <s v="-"/>
    <s v="-"/>
    <s v="-"/>
    <s v="-"/>
    <s v="-"/>
    <s v="-"/>
    <s v="-"/>
    <s v="-"/>
    <s v="-"/>
    <s v="-"/>
    <s v="-"/>
    <x v="0"/>
    <s v="Eau trouble / Goût / Non potable"/>
    <s v="Non"/>
    <s v="Oui"/>
    <s v="Oui"/>
    <s v="Oui"/>
    <s v="Non"/>
    <x v="0"/>
    <s v="Non"/>
    <s v="Non"/>
    <s v="Oui"/>
    <s v="-"/>
    <s v="-"/>
    <x v="0"/>
    <s v="-"/>
    <x v="0"/>
    <x v="0"/>
    <x v="0"/>
    <s v="Oui"/>
    <x v="0"/>
    <x v="1"/>
    <x v="0"/>
    <s v="-"/>
    <s v="-"/>
    <s v="-"/>
    <s v="-"/>
    <s v="-"/>
    <s v="-"/>
    <s v="-"/>
    <x v="0"/>
    <x v="1"/>
    <x v="0"/>
    <x v="0"/>
    <s v="École de Kiskra"/>
    <s v="Kiskra"/>
    <x v="1"/>
    <s v="-"/>
    <x v="0"/>
    <s v="Centre de santé"/>
    <s v="Oui"/>
    <s v="Non"/>
    <s v="Non"/>
    <s v="Non"/>
    <s v="Non"/>
    <s v="-"/>
    <x v="1"/>
    <x v="1"/>
    <s v="maux_tete maux_ventre autre"/>
    <s v="Non"/>
    <s v="Non"/>
    <s v="Non"/>
    <s v="Non"/>
    <s v="Non"/>
    <s v="Non"/>
    <s v="Non"/>
    <s v="Oui"/>
    <s v="Oui"/>
    <s v="Non"/>
    <s v="Non"/>
    <s v="Non"/>
    <s v="Oui"/>
    <s v="Non"/>
    <s v="Famine"/>
    <s v="-"/>
    <s v="Achat sur le marché"/>
    <s v="Oui"/>
    <s v="Non"/>
    <s v="Non"/>
    <s v="Non"/>
    <s v="Non"/>
    <s v="Non"/>
    <s v="Non"/>
    <s v="-"/>
    <x v="0"/>
    <x v="0"/>
    <x v="0"/>
    <s v="Marché de Kiskira"/>
    <x v="1"/>
    <x v="0"/>
    <s v="-"/>
    <s v="Oui"/>
    <s v="tigo"/>
    <s v="Non"/>
    <s v="Non"/>
    <s v="Oui"/>
    <s v="-"/>
    <s v="-"/>
    <n v="2"/>
    <s v="2"/>
    <s v="-"/>
    <s v="-"/>
    <s v="-"/>
    <s v="-"/>
    <n v="15"/>
    <n v="15"/>
    <s v="uuid:1c45af57-8d4d-40f0-9e40-6bc7f1db2817"/>
    <n v="158768"/>
    <s v="1c45af57-8d4d-40f0-9e40-6bc7f1db2817"/>
    <s v="2018-03-07T10:32:53"/>
    <n v="70"/>
    <s v="-"/>
    <n v="-1"/>
    <s v="-"/>
    <s v="-"/>
    <n v="70"/>
    <n v="2"/>
    <n v="1"/>
    <n v="4"/>
    <n v="9"/>
    <n v="7"/>
    <n v="10"/>
    <n v="3"/>
    <n v="6"/>
    <n v="15"/>
    <n v="15"/>
    <n v="0"/>
    <n v="4"/>
    <n v="76"/>
    <s v="Maux de tête"/>
    <s v="Maux de ventre"/>
    <s v="Autre"/>
    <x v="0"/>
    <x v="0"/>
    <x v="0"/>
    <s v="-"/>
  </r>
  <r>
    <s v="Alkalia"/>
    <s v="2018-03-04T13:55:03.569+01"/>
    <s v="2018-03-10T20:48:57.689+01"/>
    <d v="2018-03-04T00:00:00"/>
    <s v="860111012018010"/>
    <s v="8923503090490135819F"/>
    <s v="-"/>
    <s v="-"/>
    <d v="2018-03-04T00:00:00"/>
    <s v="S1"/>
    <s v="male"/>
    <s v="TD07"/>
    <s v="Lac"/>
    <s v="TD0701"/>
    <x v="1"/>
    <s v="TD070102"/>
    <x v="1"/>
    <s v="Alkalia"/>
    <s v="Alkalia"/>
    <s v="13.20299412342085 14.386091890652498 304.0541234311775 8.0"/>
    <n v="13.2029941234"/>
    <n v="14.386091890699999"/>
    <n v="304.05412343099999"/>
    <n v="8"/>
    <x v="1"/>
    <s v="Tétéwa"/>
    <n v="7"/>
    <x v="1"/>
    <s v="-"/>
    <x v="0"/>
    <s v="-"/>
    <s v="-"/>
    <s v="Retournés"/>
    <s v="Non"/>
    <s v="Oui"/>
    <s v="Non"/>
    <s v="-"/>
    <s v="-"/>
    <x v="2"/>
    <s v="-"/>
    <s v="-"/>
    <s v="-"/>
    <x v="1"/>
    <s v="-"/>
    <x v="1"/>
    <s v="-"/>
    <s v="-"/>
    <x v="2"/>
    <n v="48"/>
    <n v="200"/>
    <s v="NER"/>
    <x v="2"/>
    <s v="NE002"/>
    <x v="2"/>
    <s v="NE002006"/>
    <x v="2"/>
    <s v="-"/>
    <s v="-"/>
    <s v="-"/>
    <n v="48"/>
    <n v="200"/>
    <x v="2"/>
    <s v="-"/>
    <s v="-"/>
    <s v="-"/>
    <x v="0"/>
    <s v="-"/>
    <x v="0"/>
    <s v="-"/>
    <x v="0"/>
    <s v="-"/>
    <s v="-"/>
    <s v="-"/>
    <s v="-"/>
    <s v="-"/>
    <x v="0"/>
    <n v="60"/>
    <n v="250"/>
    <n v="0"/>
    <n v="48"/>
    <n v="0"/>
    <n v="0"/>
    <n v="0"/>
    <x v="0"/>
    <s v="-"/>
    <s v="eau_hygiene_et_assainissement"/>
    <s v="Non"/>
    <s v="Non"/>
    <s v="Oui"/>
    <s v="Non"/>
    <s v="Non"/>
    <s v="Non"/>
    <s v="Non"/>
    <s v="Non"/>
    <s v="Non"/>
    <s v="Non"/>
    <s v="Non"/>
    <s v="-"/>
    <s v="-"/>
    <s v="-"/>
    <s v="-"/>
    <s v="-"/>
    <s v="-"/>
    <s v="-"/>
    <s v="-"/>
    <s v="-"/>
    <s v="-"/>
    <s v="-"/>
    <s v="-"/>
    <s v="-"/>
    <s v="-"/>
    <s v="-"/>
    <s v="-"/>
    <s v="-"/>
    <s v="-"/>
    <s v="-"/>
    <s v="-"/>
    <s v="-"/>
    <s v="-"/>
    <s v="-"/>
    <s v="-"/>
    <s v="-"/>
    <s v="-"/>
    <s v="-"/>
    <s v="-"/>
    <s v="-"/>
    <s v="-"/>
    <s v="-"/>
    <s v="-"/>
    <s v="-"/>
    <s v="-"/>
    <s v="-"/>
    <s v="-"/>
    <s v="-"/>
    <s v="-"/>
    <s v="-"/>
    <s v="-"/>
    <s v="-"/>
    <s v="-"/>
    <s v="-"/>
    <s v="-"/>
    <s v="-"/>
    <s v="-"/>
    <s v="-"/>
    <s v="-"/>
    <s v="-"/>
    <s v="-"/>
    <s v="-"/>
    <s v="-"/>
    <s v="-"/>
    <s v="-"/>
    <s v="-"/>
    <s v="-"/>
    <s v="ONG"/>
    <s v="Non"/>
    <s v="Non"/>
    <s v="Non"/>
    <s v="Oui"/>
    <s v="Non"/>
    <s v="-"/>
    <s v="Continue"/>
    <s v="-"/>
    <s v="-"/>
    <s v="-"/>
    <s v="-"/>
    <s v="-"/>
    <s v="-"/>
    <s v="-"/>
    <s v="-"/>
    <s v="-"/>
    <s v="-"/>
    <s v="-"/>
    <s v="-"/>
    <s v="-"/>
    <s v="-"/>
    <s v="-"/>
    <s v="-"/>
    <n v="12"/>
    <n v="8"/>
    <n v="2"/>
    <s v="-"/>
    <s v="-"/>
    <s v="-"/>
    <s v="-"/>
    <s v="-"/>
    <s v="-"/>
    <s v="-"/>
    <n v="2"/>
    <s v="-"/>
    <n v="19"/>
    <s v="Oui"/>
    <s v="Oui"/>
    <s v="Oui"/>
    <s v="-"/>
    <s v="-"/>
    <s v="-"/>
    <x v="0"/>
    <x v="0"/>
    <s v="-"/>
    <s v="-"/>
    <s v="eau_de_surface"/>
    <s v="Non"/>
    <s v="Non"/>
    <s v="Oui"/>
    <s v="Non"/>
    <s v="Non"/>
    <s v="Non"/>
    <s v="Non"/>
    <s v="Non"/>
    <s v="-"/>
    <s v="-"/>
    <s v="-"/>
    <s v="-"/>
    <s v="-"/>
    <s v="-"/>
    <s v="-"/>
    <s v="-"/>
    <n v="1"/>
    <s v="-"/>
    <s v="-"/>
    <s v="-"/>
    <s v="-"/>
    <s v="-"/>
    <s v="-"/>
    <s v="-"/>
    <x v="1"/>
    <s v="Eau trouble / Goût / Non potable"/>
    <s v="Non"/>
    <s v="Oui"/>
    <s v="Oui"/>
    <s v="Oui"/>
    <s v="Non"/>
    <x v="0"/>
    <s v="Non"/>
    <s v="Non"/>
    <s v="Oui"/>
    <s v="-"/>
    <s v="-"/>
    <x v="0"/>
    <s v="-"/>
    <x v="0"/>
    <x v="1"/>
    <x v="1"/>
    <s v="Non"/>
    <x v="1"/>
    <x v="2"/>
    <x v="1"/>
    <s v="-"/>
    <s v="-"/>
    <s v="-"/>
    <s v="-"/>
    <s v="-"/>
    <s v="-"/>
    <s v="-"/>
    <x v="0"/>
    <x v="0"/>
    <x v="0"/>
    <x v="0"/>
    <s v="-"/>
    <s v="-"/>
    <x v="0"/>
    <s v="-"/>
    <x v="1"/>
    <s v="-"/>
    <s v="-"/>
    <s v="-"/>
    <s v="-"/>
    <s v="-"/>
    <s v="-"/>
    <s v="-"/>
    <x v="2"/>
    <x v="0"/>
    <s v="diarrhee paludisme"/>
    <s v="Oui"/>
    <s v="Non"/>
    <s v="Non"/>
    <s v="Non"/>
    <s v="Non"/>
    <s v="Oui"/>
    <s v="Non"/>
    <s v="Non"/>
    <s v="Non"/>
    <s v="Non"/>
    <s v="Non"/>
    <s v="Non"/>
    <s v="Non"/>
    <s v="Non"/>
    <s v="-"/>
    <s v="-"/>
    <s v="Achat sur le marché"/>
    <s v="Oui"/>
    <s v="Non"/>
    <s v="Non"/>
    <s v="Non"/>
    <s v="Non"/>
    <s v="Non"/>
    <s v="Non"/>
    <s v="-"/>
    <x v="1"/>
    <x v="0"/>
    <x v="0"/>
    <s v="Marché de Koulfoua"/>
    <x v="0"/>
    <x v="1"/>
    <s v="-"/>
    <s v="Oui"/>
    <s v="tigo"/>
    <s v="Non"/>
    <s v="Non"/>
    <s v="Oui"/>
    <s v="-"/>
    <s v="-"/>
    <n v="2"/>
    <s v="2"/>
    <s v="RAS"/>
    <s v="-"/>
    <s v="-"/>
    <s v="-"/>
    <n v="20"/>
    <n v="20"/>
    <s v="uuid:8fb7d3f6-0a12-4560-9027-b32d091929be"/>
    <n v="166487"/>
    <s v="8fb7d3f6-0a12-4560-9027-b32d091929be"/>
    <s v="2018-03-10T19:49:04"/>
    <n v="119"/>
    <s v="-"/>
    <n v="-1"/>
    <s v="-"/>
    <s v="-"/>
    <n v="119"/>
    <n v="4"/>
    <n v="9"/>
    <n v="13"/>
    <n v="12"/>
    <n v="8"/>
    <n v="7"/>
    <n v="5"/>
    <n v="6"/>
    <n v="20"/>
    <n v="20"/>
    <n v="0"/>
    <n v="0"/>
    <n v="104"/>
    <s v="Diarrhée"/>
    <s v="Paludisme"/>
    <s v="-"/>
    <x v="1"/>
    <x v="1"/>
    <x v="0"/>
    <s v="-"/>
  </r>
  <r>
    <s v="Alkoufa"/>
    <s v="2018-03-05T12:04:45.526+01"/>
    <s v="2018-03-07T09:05:23.649+01"/>
    <d v="2018-03-05T00:00:00"/>
    <s v="358449072126201"/>
    <s v="8923501000196769425"/>
    <s v="23565863332"/>
    <s v="-"/>
    <d v="2018-03-05T00:00:00"/>
    <s v="E09"/>
    <s v="male"/>
    <s v="TD07"/>
    <s v="Lac"/>
    <s v="TD0704"/>
    <x v="0"/>
    <s v="TD070401"/>
    <x v="0"/>
    <s v="Kiskra"/>
    <s v="Alkoufa"/>
    <s v="13.817992372452235 14.172937976071106 311.26699034941777 4.0"/>
    <n v="13.817992372499999"/>
    <n v="14.1729379761"/>
    <n v="311.26699034900003"/>
    <n v="4"/>
    <x v="0"/>
    <s v="-"/>
    <s v="-"/>
    <x v="0"/>
    <s v="-"/>
    <x v="1"/>
    <s v="-"/>
    <s v="-"/>
    <s v="IDPs / Retournés"/>
    <s v="Oui"/>
    <s v="Oui"/>
    <s v="Non"/>
    <s v="-"/>
    <n v="45"/>
    <x v="3"/>
    <s v="TD07"/>
    <s v="Lac"/>
    <s v="TD0704"/>
    <x v="0"/>
    <s v="TD070403"/>
    <x v="0"/>
    <n v="45"/>
    <n v="150"/>
    <x v="3"/>
    <n v="200"/>
    <n v="950"/>
    <s v="NER"/>
    <x v="2"/>
    <s v="NE002"/>
    <x v="2"/>
    <s v="NE002006"/>
    <x v="2"/>
    <s v="-"/>
    <s v="-"/>
    <s v="-"/>
    <n v="200"/>
    <n v="950"/>
    <x v="3"/>
    <s v="-"/>
    <s v="-"/>
    <s v="-"/>
    <x v="0"/>
    <s v="-"/>
    <x v="0"/>
    <s v="-"/>
    <x v="0"/>
    <s v="-"/>
    <s v="-"/>
    <s v="-"/>
    <s v="-"/>
    <s v="-"/>
    <x v="0"/>
    <s v="-"/>
    <s v="-"/>
    <n v="0"/>
    <n v="400"/>
    <n v="0"/>
    <n v="0"/>
    <n v="0"/>
    <x v="0"/>
    <s v="-"/>
    <s v="articles_non_alimentaires eau_hygiene_et_assainissement materiaux_pour_abris outil_pour_activite_economique sante vivres cash"/>
    <s v="Oui"/>
    <s v="Non"/>
    <s v="Oui"/>
    <s v="Non"/>
    <s v="Oui"/>
    <s v="Oui"/>
    <s v="Non"/>
    <s v="Oui"/>
    <s v="Oui"/>
    <s v="Oui"/>
    <s v="Non"/>
    <s v="Nations Unies / ONG"/>
    <s v="Non"/>
    <s v="Non"/>
    <s v="Oui"/>
    <s v="Oui"/>
    <s v="Non"/>
    <s v="-"/>
    <s v="Moins d'un mois"/>
    <s v="ONG"/>
    <s v="Non"/>
    <s v="Non"/>
    <s v="Non"/>
    <s v="Oui"/>
    <s v="Non"/>
    <s v="-"/>
    <s v="Plus d'un mois"/>
    <s v="-"/>
    <s v="-"/>
    <s v="-"/>
    <s v="-"/>
    <s v="-"/>
    <s v="-"/>
    <s v="-"/>
    <s v="-"/>
    <s v="ONG"/>
    <s v="Non"/>
    <s v="Non"/>
    <s v="Non"/>
    <s v="Oui"/>
    <s v="Non"/>
    <s v="-"/>
    <s v="Plus d'un mois"/>
    <s v="ONG"/>
    <s v="Non"/>
    <s v="Non"/>
    <s v="Non"/>
    <s v="Oui"/>
    <s v="Non"/>
    <s v="-"/>
    <s v="Plus d'un mois"/>
    <s v="ONG"/>
    <s v="Non"/>
    <s v="Non"/>
    <s v="Non"/>
    <s v="Oui"/>
    <s v="Non"/>
    <s v="-"/>
    <s v="Continue"/>
    <s v="-"/>
    <s v="-"/>
    <s v="-"/>
    <s v="-"/>
    <s v="-"/>
    <s v="-"/>
    <s v="-"/>
    <s v="-"/>
    <s v="ONG"/>
    <s v="Non"/>
    <s v="Non"/>
    <s v="Non"/>
    <s v="Oui"/>
    <s v="Non"/>
    <s v="-"/>
    <s v="Continue"/>
    <s v="-"/>
    <s v="-"/>
    <s v="-"/>
    <s v="-"/>
    <s v="-"/>
    <s v="-"/>
    <s v="-"/>
    <s v="-"/>
    <s v="ONG"/>
    <s v="Non"/>
    <s v="Non"/>
    <s v="Non"/>
    <s v="Oui"/>
    <s v="Non"/>
    <s v="-"/>
    <s v="Ponctuelle"/>
    <n v="50"/>
    <n v="70"/>
    <n v="2"/>
    <n v="20"/>
    <n v="12"/>
    <n v="2"/>
    <s v="-"/>
    <s v="-"/>
    <n v="27"/>
    <n v="15"/>
    <n v="2"/>
    <s v="-"/>
    <n v="60"/>
    <s v="Oui"/>
    <s v="Oui"/>
    <s v="Ne sait pas"/>
    <s v="-"/>
    <s v="-"/>
    <s v="-"/>
    <x v="0"/>
    <x v="0"/>
    <s v="-"/>
    <s v="-"/>
    <s v="forage_pompe_manuelle"/>
    <s v="Non"/>
    <s v="Non"/>
    <s v="Non"/>
    <s v="Non"/>
    <s v="Oui"/>
    <s v="Non"/>
    <s v="Non"/>
    <s v="Non"/>
    <s v="-"/>
    <s v="-"/>
    <n v="3"/>
    <s v="-"/>
    <s v="-"/>
    <s v="-"/>
    <s v="-"/>
    <s v="-"/>
    <s v="-"/>
    <s v="-"/>
    <s v="-"/>
    <s v="-"/>
    <s v="-"/>
    <s v="-"/>
    <s v="-"/>
    <s v="-"/>
    <x v="0"/>
    <s v="Eau trouble / Goût"/>
    <s v="Non"/>
    <s v="Oui"/>
    <s v="Oui"/>
    <s v="Non"/>
    <s v="Non"/>
    <x v="1"/>
    <s v="Oui"/>
    <s v="Non"/>
    <s v="Non"/>
    <n v="47"/>
    <s v="-"/>
    <x v="1"/>
    <s v="Non"/>
    <x v="1"/>
    <x v="2"/>
    <x v="1"/>
    <s v="Oui"/>
    <x v="2"/>
    <x v="3"/>
    <x v="0"/>
    <s v="-"/>
    <s v="-"/>
    <s v="-"/>
    <s v="-"/>
    <s v="-"/>
    <s v="-"/>
    <s v="-"/>
    <x v="0"/>
    <x v="0"/>
    <x v="1"/>
    <x v="0"/>
    <s v="-"/>
    <s v="-"/>
    <x v="0"/>
    <s v="-"/>
    <x v="0"/>
    <s v="Clinique mobile"/>
    <s v="Non"/>
    <s v="Oui"/>
    <s v="Non"/>
    <s v="Non"/>
    <s v="Non"/>
    <s v="-"/>
    <x v="0"/>
    <x v="0"/>
    <s v="fievre toux autre"/>
    <s v="Non"/>
    <s v="Oui"/>
    <s v="Non"/>
    <s v="Non"/>
    <s v="Non"/>
    <s v="Non"/>
    <s v="Oui"/>
    <s v="Non"/>
    <s v="Non"/>
    <s v="Non"/>
    <s v="Non"/>
    <s v="Non"/>
    <s v="Oui"/>
    <s v="Non"/>
    <s v="Famine"/>
    <s v="-"/>
    <s v="Achat sur le marché / Assistance humanitaire (incluant Cash)"/>
    <s v="Oui"/>
    <s v="Non"/>
    <s v="Non"/>
    <s v="Oui"/>
    <s v="Non"/>
    <s v="Non"/>
    <s v="Non"/>
    <s v="-"/>
    <x v="0"/>
    <x v="0"/>
    <x v="0"/>
    <s v="Marché de Kiskira"/>
    <x v="2"/>
    <x v="0"/>
    <s v="-"/>
    <s v="Oui"/>
    <s v="airtel / tigo"/>
    <s v="Oui"/>
    <s v="Non"/>
    <s v="Oui"/>
    <s v="-"/>
    <s v="-"/>
    <n v="2"/>
    <s v="2"/>
    <s v="-"/>
    <s v="-"/>
    <s v="-"/>
    <s v="-"/>
    <n v="15"/>
    <n v="15"/>
    <s v="uuid:2f8c63b2-b788-4b8d-b083-4934e0fa2f97"/>
    <n v="158772"/>
    <s v="2f8c63b2-b788-4b8d-b083-4934e0fa2f97"/>
    <s v="2018-03-07T10:33:12"/>
    <n v="74"/>
    <s v="-"/>
    <n v="-1"/>
    <s v="-"/>
    <s v="-"/>
    <n v="74"/>
    <n v="3"/>
    <n v="6"/>
    <n v="5"/>
    <n v="10"/>
    <n v="5"/>
    <n v="12"/>
    <n v="5"/>
    <n v="9"/>
    <n v="11"/>
    <n v="13"/>
    <n v="5"/>
    <n v="2"/>
    <n v="86"/>
    <s v="Fièvre"/>
    <s v="Toux"/>
    <s v="Autre"/>
    <x v="0"/>
    <x v="0"/>
    <x v="0"/>
    <s v="-"/>
  </r>
  <r>
    <s v="Amboua"/>
    <s v="2018-03-14T08:39:45.036+01"/>
    <s v="2018-03-14T09:08:42.063+01"/>
    <d v="2018-03-14T00:00:00"/>
    <s v="357770077402219"/>
    <s v="-"/>
    <s v="-"/>
    <s v="-"/>
    <d v="2018-03-14T00:00:00"/>
    <s v="E6"/>
    <s v="male"/>
    <s v="TD07"/>
    <s v="Lac"/>
    <s v="TD0703"/>
    <x v="2"/>
    <s v="TD070302"/>
    <x v="2"/>
    <s v="Ngouboua"/>
    <s v="Amboua"/>
    <s v="13.502262016514885 14.112882892704809 292.96734551149495 8.0"/>
    <n v="13.5022620165"/>
    <n v="14.1128828927"/>
    <n v="292.96734551100002"/>
    <n v="8"/>
    <x v="1"/>
    <s v="Ngouboua"/>
    <n v="10"/>
    <x v="0"/>
    <s v="-"/>
    <x v="0"/>
    <s v="-"/>
    <s v="-"/>
    <s v="IDPs"/>
    <s v="Oui"/>
    <s v="Non"/>
    <s v="Non"/>
    <s v="-"/>
    <n v="90"/>
    <x v="4"/>
    <s v="TD07"/>
    <s v="Lac"/>
    <s v="TD0703"/>
    <x v="2"/>
    <s v="TD070302"/>
    <x v="2"/>
    <n v="90"/>
    <n v="376"/>
    <x v="4"/>
    <s v="-"/>
    <s v="-"/>
    <s v="-"/>
    <x v="1"/>
    <s v="-"/>
    <x v="1"/>
    <s v="-"/>
    <x v="1"/>
    <s v="-"/>
    <s v="-"/>
    <s v="-"/>
    <s v="-"/>
    <s v="-"/>
    <x v="1"/>
    <s v="-"/>
    <s v="-"/>
    <s v="-"/>
    <x v="0"/>
    <s v="-"/>
    <x v="0"/>
    <s v="-"/>
    <x v="0"/>
    <s v="-"/>
    <s v="-"/>
    <s v="-"/>
    <s v="-"/>
    <s v="-"/>
    <x v="0"/>
    <s v="-"/>
    <s v="-"/>
    <n v="0"/>
    <n v="90"/>
    <n v="0"/>
    <n v="0"/>
    <n v="0"/>
    <x v="0"/>
    <s v="-"/>
    <s v="aucune"/>
    <s v="Non"/>
    <s v="Non"/>
    <s v="Non"/>
    <s v="Non"/>
    <s v="Non"/>
    <s v="Non"/>
    <s v="Non"/>
    <s v="Non"/>
    <s v="Non"/>
    <s v="Non"/>
    <s v="Oui"/>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n v="15"/>
    <n v="25"/>
    <n v="2"/>
    <n v="5"/>
    <n v="5"/>
    <n v="8"/>
    <s v="-"/>
    <s v="-"/>
    <n v="20"/>
    <n v="15"/>
    <n v="8"/>
    <s v="-"/>
    <n v="25"/>
    <s v="Oui"/>
    <s v="Oui"/>
    <s v="Oui"/>
    <s v="-"/>
    <s v="-"/>
    <s v="-"/>
    <x v="0"/>
    <x v="0"/>
    <s v="-"/>
    <s v="-"/>
    <s v="Puits_traditionnel"/>
    <s v="Non"/>
    <s v="Non"/>
    <s v="Non"/>
    <s v="Non"/>
    <s v="Non"/>
    <s v="Non"/>
    <s v="Oui"/>
    <s v="Non"/>
    <n v="1"/>
    <s v="-"/>
    <s v="-"/>
    <s v="-"/>
    <s v="-"/>
    <s v="-"/>
    <s v="-"/>
    <s v="-"/>
    <s v="-"/>
    <s v="-"/>
    <s v="-"/>
    <s v="-"/>
    <s v="-"/>
    <s v="-"/>
    <s v="-"/>
    <s v="-"/>
    <x v="1"/>
    <s v="Goût"/>
    <s v="Non"/>
    <s v="Non"/>
    <s v="Oui"/>
    <s v="Non"/>
    <s v="Non"/>
    <x v="0"/>
    <s v="Non"/>
    <s v="Non"/>
    <s v="Oui"/>
    <s v="-"/>
    <s v="-"/>
    <x v="0"/>
    <s v="-"/>
    <x v="0"/>
    <x v="0"/>
    <x v="0"/>
    <s v="Oui"/>
    <x v="0"/>
    <x v="4"/>
    <x v="1"/>
    <s v="-"/>
    <s v="-"/>
    <s v="-"/>
    <s v="-"/>
    <s v="-"/>
    <s v="-"/>
    <s v="-"/>
    <x v="0"/>
    <x v="0"/>
    <x v="0"/>
    <x v="0"/>
    <s v="-"/>
    <s v="-"/>
    <x v="0"/>
    <s v="-"/>
    <x v="1"/>
    <s v="-"/>
    <s v="-"/>
    <s v="-"/>
    <s v="-"/>
    <s v="-"/>
    <s v="-"/>
    <s v="-"/>
    <x v="2"/>
    <x v="0"/>
    <s v="diarrhee paludisme"/>
    <s v="Oui"/>
    <s v="Non"/>
    <s v="Non"/>
    <s v="Non"/>
    <s v="Non"/>
    <s v="Oui"/>
    <s v="Non"/>
    <s v="Non"/>
    <s v="Non"/>
    <s v="Non"/>
    <s v="Non"/>
    <s v="Non"/>
    <s v="Non"/>
    <s v="Non"/>
    <s v="-"/>
    <s v="-"/>
    <s v="Achat sur le marché / Production de subsistance"/>
    <s v="Oui"/>
    <s v="Non"/>
    <s v="Non"/>
    <s v="Non"/>
    <s v="Non"/>
    <s v="Oui"/>
    <s v="Non"/>
    <s v="-"/>
    <x v="0"/>
    <x v="0"/>
    <x v="0"/>
    <s v="Marché de Ngouboua"/>
    <x v="3"/>
    <x v="1"/>
    <s v="-"/>
    <s v="Oui"/>
    <s v="airtel / tigo"/>
    <s v="Oui"/>
    <s v="Non"/>
    <s v="Oui"/>
    <s v="-"/>
    <s v="-"/>
    <n v="2"/>
    <s v="2"/>
    <s v="RAS"/>
    <s v="-"/>
    <s v="-"/>
    <s v="-"/>
    <n v="20"/>
    <n v="20"/>
    <s v="uuid:502be00f-6bbb-45b6-9879-aa37a041772d"/>
    <n v="177364"/>
    <s v="502be00f-6bbb-45b6-9879-aa37a041772d"/>
    <s v="2018-03-15T10:11:36"/>
    <n v="149"/>
    <s v="-"/>
    <n v="-1"/>
    <s v="-"/>
    <s v="-"/>
    <n v="149"/>
    <n v="15"/>
    <n v="3"/>
    <n v="18"/>
    <n v="22"/>
    <n v="8"/>
    <n v="18"/>
    <n v="3"/>
    <n v="1"/>
    <n v="19"/>
    <n v="19"/>
    <n v="1"/>
    <n v="1"/>
    <n v="128"/>
    <s v="Diarrhée"/>
    <s v="Paludisme"/>
    <s v="-"/>
    <x v="0"/>
    <x v="0"/>
    <x v="1"/>
    <s v="-"/>
  </r>
  <r>
    <s v="Amma"/>
    <s v="2018-03-03T16:09:37.514+01"/>
    <s v="2018-03-06T14:40:57.342+01"/>
    <d v="2018-03-03T00:00:00"/>
    <s v="357770076048039"/>
    <s v="-"/>
    <s v="-"/>
    <s v="-"/>
    <d v="2018-03-03T00:00:00"/>
    <s v="E7"/>
    <s v="male"/>
    <s v="TD07"/>
    <s v="Lac"/>
    <s v="TD0704"/>
    <x v="0"/>
    <s v="TD070401"/>
    <x v="0"/>
    <s v="Kiskra"/>
    <s v="Amma"/>
    <s v="13.994191858119533 14.136309003437667 313.8415258452734 8.0"/>
    <n v="13.994191858100001"/>
    <n v="14.136309003399999"/>
    <n v="313.84152584499998"/>
    <n v="8"/>
    <x v="1"/>
    <s v="Kiskra"/>
    <n v="15"/>
    <x v="0"/>
    <s v="-"/>
    <x v="0"/>
    <s v="-"/>
    <s v="-"/>
    <s v="IDPs"/>
    <s v="Oui"/>
    <s v="Non"/>
    <s v="Non"/>
    <s v="-"/>
    <n v="270"/>
    <x v="5"/>
    <s v="TD07"/>
    <s v="Lac"/>
    <s v="TD0704"/>
    <x v="0"/>
    <s v="TD070401"/>
    <x v="3"/>
    <n v="270"/>
    <n v="1129"/>
    <x v="5"/>
    <s v="-"/>
    <s v="-"/>
    <s v="-"/>
    <x v="1"/>
    <s v="-"/>
    <x v="1"/>
    <s v="-"/>
    <x v="1"/>
    <s v="-"/>
    <s v="-"/>
    <s v="-"/>
    <s v="-"/>
    <s v="-"/>
    <x v="1"/>
    <s v="-"/>
    <s v="-"/>
    <s v="-"/>
    <x v="0"/>
    <s v="-"/>
    <x v="0"/>
    <s v="-"/>
    <x v="0"/>
    <s v="-"/>
    <s v="-"/>
    <s v="-"/>
    <s v="-"/>
    <s v="-"/>
    <x v="0"/>
    <s v="-"/>
    <s v="-"/>
    <n v="0"/>
    <n v="270"/>
    <n v="0"/>
    <n v="0"/>
    <n v="0"/>
    <x v="0"/>
    <s v="-"/>
    <s v="eau_hygiene_et_assainissement vivres cash"/>
    <s v="Non"/>
    <s v="Non"/>
    <s v="Oui"/>
    <s v="Non"/>
    <s v="Non"/>
    <s v="Non"/>
    <s v="Non"/>
    <s v="Non"/>
    <s v="Oui"/>
    <s v="Oui"/>
    <s v="Non"/>
    <s v="Nations Unies"/>
    <s v="Non"/>
    <s v="Non"/>
    <s v="Oui"/>
    <s v="Non"/>
    <s v="Non"/>
    <s v="PAM"/>
    <s v="Moins d'un mois"/>
    <s v="-"/>
    <s v="-"/>
    <s v="-"/>
    <s v="-"/>
    <s v="-"/>
    <s v="-"/>
    <s v="-"/>
    <s v="-"/>
    <s v="-"/>
    <s v="-"/>
    <s v="-"/>
    <s v="-"/>
    <s v="-"/>
    <s v="-"/>
    <s v="-"/>
    <s v="-"/>
    <s v="-"/>
    <s v="-"/>
    <s v="-"/>
    <s v="-"/>
    <s v="-"/>
    <s v="-"/>
    <s v="-"/>
    <s v="-"/>
    <s v="-"/>
    <s v="-"/>
    <s v="-"/>
    <s v="-"/>
    <s v="-"/>
    <s v="-"/>
    <s v="-"/>
    <s v="-"/>
    <s v="-"/>
    <s v="-"/>
    <s v="-"/>
    <s v="-"/>
    <s v="-"/>
    <s v="-"/>
    <s v="-"/>
    <s v="-"/>
    <s v="-"/>
    <s v="-"/>
    <s v="-"/>
    <s v="-"/>
    <s v="-"/>
    <s v="-"/>
    <s v="-"/>
    <s v="-"/>
    <s v="ONG"/>
    <s v="Non"/>
    <s v="Non"/>
    <s v="Non"/>
    <s v="Oui"/>
    <s v="Non"/>
    <s v="ACF"/>
    <s v="Ponctuelle"/>
    <s v="-"/>
    <s v="-"/>
    <s v="-"/>
    <s v="-"/>
    <s v="-"/>
    <s v="-"/>
    <s v="-"/>
    <s v="-"/>
    <s v="ONG"/>
    <s v="Non"/>
    <s v="Non"/>
    <s v="Non"/>
    <s v="Oui"/>
    <s v="Non"/>
    <s v="CARE"/>
    <s v="Ponctuelle"/>
    <n v="50"/>
    <n v="100"/>
    <n v="3"/>
    <s v="-"/>
    <n v="6"/>
    <n v="2"/>
    <s v="-"/>
    <s v="-"/>
    <n v="10"/>
    <n v="20"/>
    <n v="10"/>
    <n v="4"/>
    <n v="50"/>
    <s v="Oui"/>
    <s v="Oui"/>
    <s v="Oui"/>
    <s v="-"/>
    <s v="-"/>
    <s v="-"/>
    <x v="2"/>
    <x v="1"/>
    <s v="-"/>
    <s v="-"/>
    <s v="forage_pompe_manuelle"/>
    <s v="Non"/>
    <s v="Non"/>
    <s v="Non"/>
    <s v="Non"/>
    <s v="Oui"/>
    <s v="Non"/>
    <s v="Non"/>
    <s v="Non"/>
    <s v="-"/>
    <s v="-"/>
    <n v="2"/>
    <s v="-"/>
    <s v="-"/>
    <s v="-"/>
    <s v="-"/>
    <s v="-"/>
    <s v="-"/>
    <s v="-"/>
    <s v="-"/>
    <s v="-"/>
    <s v="-"/>
    <s v="-"/>
    <s v="-"/>
    <s v="-"/>
    <x v="0"/>
    <s v="Non potable"/>
    <s v="Non"/>
    <s v="Non"/>
    <s v="Non"/>
    <s v="Oui"/>
    <s v="Non"/>
    <x v="1"/>
    <s v="Oui"/>
    <s v="Non"/>
    <s v="Non"/>
    <n v="12"/>
    <s v="-"/>
    <x v="2"/>
    <s v="Oui, toutes"/>
    <x v="2"/>
    <x v="1"/>
    <x v="1"/>
    <s v="Non"/>
    <x v="3"/>
    <x v="2"/>
    <x v="1"/>
    <s v="-"/>
    <s v="-"/>
    <s v="-"/>
    <s v="-"/>
    <s v="-"/>
    <s v="-"/>
    <s v="-"/>
    <x v="0"/>
    <x v="2"/>
    <x v="2"/>
    <x v="0"/>
    <s v="École Unicef"/>
    <s v="Amma 2"/>
    <x v="1"/>
    <s v="-"/>
    <x v="1"/>
    <s v="-"/>
    <s v="-"/>
    <s v="-"/>
    <s v="-"/>
    <s v="-"/>
    <s v="-"/>
    <s v="-"/>
    <x v="2"/>
    <x v="0"/>
    <s v="malnutrition maux_tete maux_ventre"/>
    <s v="Non"/>
    <s v="Non"/>
    <s v="Non"/>
    <s v="Non"/>
    <s v="Oui"/>
    <s v="Non"/>
    <s v="Non"/>
    <s v="Oui"/>
    <s v="Oui"/>
    <s v="Non"/>
    <s v="Non"/>
    <s v="Non"/>
    <s v="Non"/>
    <s v="Non"/>
    <s v="-"/>
    <s v="-"/>
    <s v="Assistance humanitaire (incluant Cash)"/>
    <s v="Non"/>
    <s v="Non"/>
    <s v="Non"/>
    <s v="Oui"/>
    <s v="Non"/>
    <s v="Non"/>
    <s v="Non"/>
    <s v="-"/>
    <x v="2"/>
    <x v="1"/>
    <x v="0"/>
    <s v="Marché de Amma"/>
    <x v="1"/>
    <x v="2"/>
    <s v="-"/>
    <s v="Oui"/>
    <s v="tigo"/>
    <s v="Non"/>
    <s v="Non"/>
    <s v="Oui"/>
    <s v="-"/>
    <s v="-"/>
    <n v="3"/>
    <s v="3"/>
    <s v="Manque d'assistance alimentaire"/>
    <s v="-"/>
    <s v="-"/>
    <s v="-"/>
    <n v="20"/>
    <n v="20"/>
    <s v="uuid:04db1803-50b6-4c72-ad33-f65de8ef2cbe"/>
    <n v="158787"/>
    <s v="04db1803-50b6-4c72-ad33-f65de8ef2cbe"/>
    <s v="2018-03-07T10:35:23"/>
    <n v="89"/>
    <s v="-"/>
    <n v="-1"/>
    <s v="-"/>
    <s v="-"/>
    <n v="89"/>
    <n v="5"/>
    <n v="7"/>
    <n v="10"/>
    <n v="15"/>
    <n v="13"/>
    <n v="13"/>
    <n v="5"/>
    <n v="4"/>
    <n v="25"/>
    <n v="21"/>
    <n v="2"/>
    <n v="1"/>
    <n v="121"/>
    <s v="Malnutrition"/>
    <s v="Maux de tête"/>
    <s v="Maux de ventre"/>
    <x v="0"/>
    <x v="0"/>
    <x v="1"/>
    <s v="-"/>
  </r>
  <r>
    <s v="Amma 2"/>
    <s v="2018-03-03T16:03:49.395+01"/>
    <s v="2018-03-06T14:56:52.414+01"/>
    <d v="2018-03-03T00:00:00"/>
    <s v="E0:AA:96:55:FD:BE"/>
    <s v="-"/>
    <s v="-"/>
    <s v="-"/>
    <d v="2018-03-03T00:00:00"/>
    <s v="E10"/>
    <s v="male"/>
    <s v="TD07"/>
    <s v="Lac"/>
    <s v="TD0704"/>
    <x v="0"/>
    <s v="TD070401"/>
    <x v="0"/>
    <s v="Amma"/>
    <s v="Amma 2"/>
    <s v="14.000409649522092 14.14461013385855 300.101883980006 4.0"/>
    <n v="14.0004096495"/>
    <n v="14.144610133900001"/>
    <n v="300.10188398000003"/>
    <n v="4"/>
    <x v="1"/>
    <s v="Kiskra"/>
    <n v="13"/>
    <x v="0"/>
    <s v="-"/>
    <x v="0"/>
    <s v="-"/>
    <s v="-"/>
    <s v="IDPs / Retournés"/>
    <s v="Oui"/>
    <s v="Oui"/>
    <s v="Non"/>
    <s v="-"/>
    <n v="200"/>
    <x v="6"/>
    <s v="TD07"/>
    <s v="Lac"/>
    <s v="TD0704"/>
    <x v="0"/>
    <s v="TD070401"/>
    <x v="3"/>
    <n v="200"/>
    <n v="520"/>
    <x v="6"/>
    <n v="2"/>
    <n v="2"/>
    <s v="NER"/>
    <x v="2"/>
    <s v="NE002"/>
    <x v="2"/>
    <s v="NE002006"/>
    <x v="2"/>
    <s v="-"/>
    <s v="-"/>
    <s v="-"/>
    <n v="2"/>
    <n v="2"/>
    <x v="4"/>
    <s v="-"/>
    <s v="-"/>
    <s v="-"/>
    <x v="0"/>
    <s v="-"/>
    <x v="0"/>
    <s v="-"/>
    <x v="0"/>
    <s v="-"/>
    <s v="-"/>
    <s v="-"/>
    <s v="-"/>
    <s v="-"/>
    <x v="0"/>
    <s v="-"/>
    <s v="-"/>
    <n v="0"/>
    <n v="230"/>
    <n v="0"/>
    <n v="4"/>
    <n v="2"/>
    <x v="0"/>
    <s v="-"/>
    <s v="articles_non_alimentaires eau_hygiene_et_assainissement cash"/>
    <s v="Oui"/>
    <s v="Non"/>
    <s v="Oui"/>
    <s v="Non"/>
    <s v="Non"/>
    <s v="Non"/>
    <s v="Non"/>
    <s v="Non"/>
    <s v="Non"/>
    <s v="Oui"/>
    <s v="Non"/>
    <s v="-"/>
    <s v="-"/>
    <s v="-"/>
    <s v="-"/>
    <s v="-"/>
    <s v="-"/>
    <s v="-"/>
    <s v="-"/>
    <s v="ONG"/>
    <s v="Non"/>
    <s v="Non"/>
    <s v="Non"/>
    <s v="Oui"/>
    <s v="Non"/>
    <s v="-"/>
    <s v="Plus d'un mois"/>
    <s v="-"/>
    <s v="-"/>
    <s v="-"/>
    <s v="-"/>
    <s v="-"/>
    <s v="-"/>
    <s v="-"/>
    <s v="-"/>
    <s v="-"/>
    <s v="-"/>
    <s v="-"/>
    <s v="-"/>
    <s v="-"/>
    <s v="-"/>
    <s v="-"/>
    <s v="-"/>
    <s v="-"/>
    <s v="-"/>
    <s v="-"/>
    <s v="-"/>
    <s v="-"/>
    <s v="-"/>
    <s v="-"/>
    <s v="-"/>
    <s v="-"/>
    <s v="-"/>
    <s v="-"/>
    <s v="-"/>
    <s v="-"/>
    <s v="-"/>
    <s v="-"/>
    <s v="-"/>
    <s v="-"/>
    <s v="-"/>
    <s v="-"/>
    <s v="-"/>
    <s v="-"/>
    <s v="-"/>
    <s v="-"/>
    <s v="-"/>
    <s v="ONG"/>
    <s v="Non"/>
    <s v="Non"/>
    <s v="Non"/>
    <s v="Oui"/>
    <s v="Non"/>
    <s v="-"/>
    <s v="Ponctuelle"/>
    <s v="-"/>
    <s v="-"/>
    <s v="-"/>
    <s v="-"/>
    <s v="-"/>
    <s v="-"/>
    <s v="-"/>
    <s v="-"/>
    <s v="ONG"/>
    <s v="Non"/>
    <s v="Non"/>
    <s v="Non"/>
    <s v="Oui"/>
    <s v="Non"/>
    <s v="-"/>
    <s v="Ponctuelle"/>
    <n v="20"/>
    <n v="20"/>
    <n v="2"/>
    <n v="3"/>
    <n v="2"/>
    <n v="5"/>
    <s v="-"/>
    <s v="-"/>
    <n v="8"/>
    <n v="10"/>
    <s v="-"/>
    <s v="-"/>
    <n v="46"/>
    <s v="Oui"/>
    <s v="Oui"/>
    <s v="Oui"/>
    <s v="-"/>
    <s v="-"/>
    <s v="-"/>
    <x v="0"/>
    <x v="0"/>
    <s v="-"/>
    <s v="-"/>
    <s v="forage_pompe_manuelle"/>
    <s v="Non"/>
    <s v="Non"/>
    <s v="Non"/>
    <s v="Non"/>
    <s v="Oui"/>
    <s v="Non"/>
    <s v="Non"/>
    <s v="Non"/>
    <s v="-"/>
    <s v="-"/>
    <n v="4"/>
    <n v="1"/>
    <s v="-"/>
    <s v="-"/>
    <s v="-"/>
    <s v="-"/>
    <s v="-"/>
    <s v="-"/>
    <s v="-"/>
    <s v="-"/>
    <s v="-"/>
    <s v="-"/>
    <s v="-"/>
    <s v="-"/>
    <x v="0"/>
    <s v="Eau trouble / Goût / Non potable"/>
    <s v="Non"/>
    <s v="Oui"/>
    <s v="Oui"/>
    <s v="Oui"/>
    <s v="Non"/>
    <x v="1"/>
    <s v="Oui"/>
    <s v="Non"/>
    <s v="Non"/>
    <n v="16"/>
    <s v="-"/>
    <x v="3"/>
    <s v="Non"/>
    <x v="2"/>
    <x v="1"/>
    <x v="1"/>
    <s v="Non"/>
    <x v="4"/>
    <x v="2"/>
    <x v="1"/>
    <s v="-"/>
    <s v="-"/>
    <s v="-"/>
    <s v="-"/>
    <s v="-"/>
    <s v="-"/>
    <s v="-"/>
    <x v="0"/>
    <x v="2"/>
    <x v="2"/>
    <x v="0"/>
    <s v="École Unicef"/>
    <s v="Amma  2"/>
    <x v="2"/>
    <s v="-"/>
    <x v="0"/>
    <s v="Clinique mobile"/>
    <s v="Non"/>
    <s v="Oui"/>
    <s v="Non"/>
    <s v="Non"/>
    <s v="Non"/>
    <s v="-"/>
    <x v="0"/>
    <x v="0"/>
    <s v="diarrhee toux maux_ventre"/>
    <s v="Oui"/>
    <s v="Non"/>
    <s v="Non"/>
    <s v="Non"/>
    <s v="Non"/>
    <s v="Non"/>
    <s v="Oui"/>
    <s v="Non"/>
    <s v="Oui"/>
    <s v="Non"/>
    <s v="Non"/>
    <s v="Non"/>
    <s v="Non"/>
    <s v="Non"/>
    <s v="-"/>
    <s v="-"/>
    <s v="Assistance humanitaire (incluant Cash) / Production de subsistance"/>
    <s v="Non"/>
    <s v="Non"/>
    <s v="Non"/>
    <s v="Oui"/>
    <s v="Non"/>
    <s v="Oui"/>
    <s v="Non"/>
    <s v="-"/>
    <x v="3"/>
    <x v="0"/>
    <x v="0"/>
    <s v="Marché de Amma"/>
    <x v="1"/>
    <x v="1"/>
    <s v="-"/>
    <s v="Oui"/>
    <s v="tigo"/>
    <s v="Non"/>
    <s v="Non"/>
    <s v="Oui"/>
    <s v="-"/>
    <s v="-"/>
    <n v="3"/>
    <s v="3"/>
    <s v="L'assistance de bâche  de l'aidé. L'eau.  Papiers  insuffisant."/>
    <s v="-"/>
    <s v="-"/>
    <s v="-"/>
    <n v="20"/>
    <n v="20"/>
    <s v="uuid:4030ce1a-d15a-4605-9fe2-c3c352fe69cd"/>
    <n v="158781"/>
    <s v="4030ce1a-d15a-4605-9fe2-c3c352fe69cd"/>
    <s v="2018-03-07T10:34:59"/>
    <n v="83"/>
    <s v="-"/>
    <n v="-1"/>
    <s v="-"/>
    <s v="-"/>
    <n v="83"/>
    <n v="9"/>
    <n v="11"/>
    <n v="16"/>
    <n v="11"/>
    <n v="7"/>
    <n v="14"/>
    <n v="4"/>
    <n v="4"/>
    <n v="19"/>
    <n v="16"/>
    <n v="3"/>
    <n v="6"/>
    <n v="120"/>
    <s v="Diarrhée"/>
    <s v="Toux"/>
    <s v="Maux de ventre"/>
    <x v="0"/>
    <x v="0"/>
    <x v="1"/>
    <s v="-"/>
  </r>
  <r>
    <s v="Baga-sola"/>
    <s v="2018-03-10T16:50:34.909+01"/>
    <s v="2018-03-10T18:38:55.309+01"/>
    <d v="2018-03-10T00:00:00"/>
    <s v="860111012019356"/>
    <s v="-"/>
    <s v="-"/>
    <s v="-"/>
    <d v="2018-03-03T00:00:00"/>
    <s v="S1"/>
    <s v="male"/>
    <s v="TD07"/>
    <s v="Lac"/>
    <s v="TD0703"/>
    <x v="2"/>
    <s v="TD070301"/>
    <x v="3"/>
    <s v="Baga-sola"/>
    <s v="Baga-sola"/>
    <s v="13.54046061662713 14.315146841594576 314.67347976896684 8.0"/>
    <n v="13.540460616600001"/>
    <n v="14.315146841600001"/>
    <n v="314.67347976899998"/>
    <n v="8"/>
    <x v="2"/>
    <s v="-"/>
    <s v="-"/>
    <x v="1"/>
    <s v="-"/>
    <x v="0"/>
    <s v="-"/>
    <s v="-"/>
    <s v="IDPs / Retournés / TCNs"/>
    <s v="Oui"/>
    <s v="Oui"/>
    <s v="Oui"/>
    <s v="-"/>
    <n v="696"/>
    <x v="7"/>
    <s v="TD07"/>
    <s v="Lac"/>
    <s v="TD0703"/>
    <x v="2"/>
    <s v="TD070301"/>
    <x v="4"/>
    <n v="696"/>
    <n v="3480"/>
    <x v="7"/>
    <n v="97"/>
    <n v="620"/>
    <s v="NGA"/>
    <x v="3"/>
    <s v="NG008"/>
    <x v="3"/>
    <s v="NG008021"/>
    <x v="3"/>
    <s v="-"/>
    <s v="-"/>
    <s v="-"/>
    <n v="97"/>
    <n v="620"/>
    <x v="5"/>
    <n v="2"/>
    <n v="10"/>
    <s v="NGA"/>
    <x v="1"/>
    <s v="NG008"/>
    <x v="1"/>
    <s v="NG008014"/>
    <x v="1"/>
    <s v="-"/>
    <s v="-"/>
    <s v="-"/>
    <n v="2"/>
    <n v="10"/>
    <x v="1"/>
    <n v="2213"/>
    <n v="11065"/>
    <n v="0"/>
    <n v="464"/>
    <n v="15"/>
    <n v="570"/>
    <n v="0"/>
    <x v="0"/>
    <s v="-"/>
    <s v="articles_non_alimentaires baches education vivres"/>
    <s v="Oui"/>
    <s v="Oui"/>
    <s v="Non"/>
    <s v="Oui"/>
    <s v="Non"/>
    <s v="Non"/>
    <s v="Non"/>
    <s v="Non"/>
    <s v="Oui"/>
    <s v="Non"/>
    <s v="Non"/>
    <s v="Nations Unies"/>
    <s v="Non"/>
    <s v="Non"/>
    <s v="Oui"/>
    <s v="Non"/>
    <s v="Non"/>
    <s v="-"/>
    <s v="Plus d'un mois"/>
    <s v="ONG"/>
    <s v="Non"/>
    <s v="Non"/>
    <s v="Non"/>
    <s v="Oui"/>
    <s v="Non"/>
    <s v="-"/>
    <s v="Plus d'un mois"/>
    <s v="ONG"/>
    <s v="Non"/>
    <s v="Non"/>
    <s v="Non"/>
    <s v="Oui"/>
    <s v="Non"/>
    <s v="-"/>
    <s v="Plus d'un mois"/>
    <s v="-"/>
    <s v="-"/>
    <s v="-"/>
    <s v="-"/>
    <s v="-"/>
    <s v="-"/>
    <s v="-"/>
    <s v="-"/>
    <s v="-"/>
    <s v="-"/>
    <s v="-"/>
    <s v="-"/>
    <s v="-"/>
    <s v="-"/>
    <s v="-"/>
    <s v="-"/>
    <s v="-"/>
    <s v="-"/>
    <s v="-"/>
    <s v="-"/>
    <s v="-"/>
    <s v="-"/>
    <s v="-"/>
    <s v="-"/>
    <s v="-"/>
    <s v="-"/>
    <s v="-"/>
    <s v="-"/>
    <s v="-"/>
    <s v="-"/>
    <s v="-"/>
    <s v="-"/>
    <s v="-"/>
    <s v="-"/>
    <s v="-"/>
    <s v="-"/>
    <s v="-"/>
    <s v="-"/>
    <s v="-"/>
    <s v="-"/>
    <s v="ONG"/>
    <s v="Non"/>
    <s v="Non"/>
    <s v="Non"/>
    <s v="Oui"/>
    <s v="Non"/>
    <s v="-"/>
    <s v="Ponctuelle"/>
    <s v="-"/>
    <s v="-"/>
    <s v="-"/>
    <s v="-"/>
    <s v="-"/>
    <s v="-"/>
    <s v="-"/>
    <s v="-"/>
    <n v="79"/>
    <n v="117"/>
    <n v="20"/>
    <n v="14"/>
    <n v="10"/>
    <n v="11"/>
    <n v="12"/>
    <n v="2"/>
    <n v="10"/>
    <n v="90"/>
    <n v="50"/>
    <s v="-"/>
    <n v="90"/>
    <s v="Oui"/>
    <s v="Oui"/>
    <s v="Oui"/>
    <s v="-"/>
    <s v="-"/>
    <s v="-"/>
    <x v="0"/>
    <x v="0"/>
    <s v="-"/>
    <s v="-"/>
    <s v="forage_pompe_manuelle"/>
    <s v="Non"/>
    <s v="Non"/>
    <s v="Non"/>
    <s v="Non"/>
    <s v="Oui"/>
    <s v="Non"/>
    <s v="Non"/>
    <s v="Non"/>
    <s v="-"/>
    <s v="-"/>
    <n v="25"/>
    <n v="4"/>
    <s v="-"/>
    <s v="-"/>
    <s v="-"/>
    <s v="-"/>
    <s v="-"/>
    <s v="-"/>
    <s v="-"/>
    <s v="-"/>
    <s v="-"/>
    <s v="-"/>
    <s v="-"/>
    <s v="-"/>
    <x v="0"/>
    <s v="Eau trouble / Goût"/>
    <s v="Non"/>
    <s v="Oui"/>
    <s v="Oui"/>
    <s v="Non"/>
    <s v="Non"/>
    <x v="2"/>
    <s v="Non"/>
    <s v="Oui"/>
    <s v="Non"/>
    <s v="-"/>
    <n v="600"/>
    <x v="3"/>
    <s v="Non"/>
    <x v="1"/>
    <x v="0"/>
    <x v="0"/>
    <s v="Oui"/>
    <x v="0"/>
    <x v="5"/>
    <x v="1"/>
    <s v="-"/>
    <s v="-"/>
    <s v="-"/>
    <s v="-"/>
    <s v="-"/>
    <s v="-"/>
    <s v="-"/>
    <x v="0"/>
    <x v="2"/>
    <x v="2"/>
    <x v="0"/>
    <s v="École Sodelac / École Pilote / École Evangelique"/>
    <s v="Baga-sola"/>
    <x v="1"/>
    <s v="-"/>
    <x v="0"/>
    <s v="Hôpital"/>
    <s v="Non"/>
    <s v="Non"/>
    <s v="Non"/>
    <s v="Oui"/>
    <s v="Non"/>
    <s v="-"/>
    <x v="1"/>
    <x v="2"/>
    <s v="diarrhee paludisme toux"/>
    <s v="Oui"/>
    <s v="Non"/>
    <s v="Non"/>
    <s v="Non"/>
    <s v="Non"/>
    <s v="Oui"/>
    <s v="Oui"/>
    <s v="Non"/>
    <s v="Non"/>
    <s v="Non"/>
    <s v="Non"/>
    <s v="Non"/>
    <s v="Non"/>
    <s v="Non"/>
    <s v="-"/>
    <s v="-"/>
    <s v="Achat sur le marché"/>
    <s v="Oui"/>
    <s v="Non"/>
    <s v="Non"/>
    <s v="Non"/>
    <s v="Non"/>
    <s v="Non"/>
    <s v="Non"/>
    <s v="-"/>
    <x v="1"/>
    <x v="0"/>
    <x v="0"/>
    <s v="Marché de Baga-sola"/>
    <x v="1"/>
    <x v="1"/>
    <s v="-"/>
    <s v="Oui"/>
    <s v="airtel / tigo"/>
    <s v="Oui"/>
    <s v="Non"/>
    <s v="Oui"/>
    <s v="-"/>
    <s v="-"/>
    <n v="1"/>
    <s v="1"/>
    <s v="RAS"/>
    <s v="-"/>
    <s v="-"/>
    <s v="-"/>
    <n v="20"/>
    <n v="20"/>
    <s v="uuid:ed4b08a7-37fd-4c4a-aa1c-fc0d4dc2bf95"/>
    <n v="166369"/>
    <s v="ed4b08a7-37fd-4c4a-aa1c-fc0d4dc2bf95"/>
    <s v="2018-03-10T17:46:17"/>
    <n v="118"/>
    <s v="-"/>
    <n v="-1"/>
    <s v="-"/>
    <s v="-"/>
    <n v="118"/>
    <n v="2"/>
    <n v="5"/>
    <n v="7"/>
    <n v="10"/>
    <n v="10"/>
    <n v="7"/>
    <n v="13"/>
    <n v="11"/>
    <n v="19"/>
    <n v="19"/>
    <n v="0"/>
    <n v="0"/>
    <n v="103"/>
    <s v="Diarrhée"/>
    <s v="Paludisme"/>
    <s v="Toux"/>
    <x v="0"/>
    <x v="0"/>
    <x v="1"/>
    <s v="-"/>
  </r>
  <r>
    <s v="Barga"/>
    <s v="2018-03-14T09:56:20.824+01"/>
    <s v="2018-03-14T15:16:13.903+01"/>
    <d v="2018-03-14T00:00:00"/>
    <s v="357770077401906"/>
    <s v="-"/>
    <s v="-"/>
    <s v="-"/>
    <d v="2018-03-14T00:00:00"/>
    <s v="E4"/>
    <s v="male"/>
    <s v="TD07"/>
    <s v="Lac"/>
    <s v="TD0703"/>
    <x v="2"/>
    <s v="TD070302"/>
    <x v="2"/>
    <s v="Village Sidimirom"/>
    <s v="Barga"/>
    <s v="13.48828855267501 14.067753968560815 288.9111061605646 8.0"/>
    <n v="13.4882885527"/>
    <n v="14.0677539686"/>
    <n v="288.91110616100002"/>
    <n v="8"/>
    <x v="1"/>
    <s v="Village Sidimirom"/>
    <n v="2"/>
    <x v="0"/>
    <s v="-"/>
    <x v="0"/>
    <s v="-"/>
    <s v="-"/>
    <s v="IDPs"/>
    <s v="Oui"/>
    <s v="Non"/>
    <s v="Non"/>
    <s v="-"/>
    <n v="120"/>
    <x v="8"/>
    <s v="TD07"/>
    <s v="Lac"/>
    <s v="TD0703"/>
    <x v="2"/>
    <s v="TD070302"/>
    <x v="2"/>
    <n v="120"/>
    <n v="500"/>
    <x v="3"/>
    <s v="-"/>
    <s v="-"/>
    <s v="-"/>
    <x v="1"/>
    <s v="-"/>
    <x v="1"/>
    <s v="-"/>
    <x v="1"/>
    <s v="-"/>
    <s v="-"/>
    <s v="-"/>
    <s v="-"/>
    <s v="-"/>
    <x v="1"/>
    <s v="-"/>
    <s v="-"/>
    <s v="-"/>
    <x v="0"/>
    <s v="-"/>
    <x v="0"/>
    <s v="-"/>
    <x v="0"/>
    <s v="-"/>
    <s v="-"/>
    <s v="-"/>
    <s v="-"/>
    <s v="-"/>
    <x v="0"/>
    <s v="-"/>
    <s v="-"/>
    <n v="0"/>
    <n v="120"/>
    <n v="0"/>
    <n v="0"/>
    <n v="0"/>
    <x v="0"/>
    <s v="-"/>
    <s v="aucune"/>
    <s v="Non"/>
    <s v="Non"/>
    <s v="Non"/>
    <s v="Non"/>
    <s v="Non"/>
    <s v="Non"/>
    <s v="Non"/>
    <s v="Non"/>
    <s v="Non"/>
    <s v="Non"/>
    <s v="Oui"/>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n v="5"/>
    <n v="20"/>
    <n v="4"/>
    <n v="3"/>
    <n v="4"/>
    <n v="2"/>
    <s v="-"/>
    <s v="-"/>
    <s v="-"/>
    <n v="15"/>
    <n v="10"/>
    <s v="-"/>
    <n v="8"/>
    <s v="Oui"/>
    <s v="Oui"/>
    <s v="Oui"/>
    <s v="-"/>
    <s v="-"/>
    <s v="-"/>
    <x v="2"/>
    <x v="2"/>
    <s v="Perdu en cours de route"/>
    <s v="-"/>
    <s v="Puits_traditionnel"/>
    <s v="Non"/>
    <s v="Non"/>
    <s v="Non"/>
    <s v="Non"/>
    <s v="Non"/>
    <s v="Non"/>
    <s v="Oui"/>
    <s v="Non"/>
    <n v="1"/>
    <s v="-"/>
    <s v="-"/>
    <s v="-"/>
    <s v="-"/>
    <s v="-"/>
    <s v="-"/>
    <s v="-"/>
    <s v="-"/>
    <s v="-"/>
    <s v="-"/>
    <s v="-"/>
    <s v="-"/>
    <s v="-"/>
    <s v="-"/>
    <s v="-"/>
    <x v="0"/>
    <s v="Aucun"/>
    <s v="Oui"/>
    <s v="Non"/>
    <s v="Non"/>
    <s v="Non"/>
    <s v="Non"/>
    <x v="0"/>
    <s v="Non"/>
    <s v="Non"/>
    <s v="Oui"/>
    <s v="-"/>
    <s v="-"/>
    <x v="0"/>
    <s v="-"/>
    <x v="0"/>
    <x v="0"/>
    <x v="0"/>
    <s v="Oui"/>
    <x v="0"/>
    <x v="6"/>
    <x v="1"/>
    <s v="-"/>
    <s v="-"/>
    <s v="-"/>
    <s v="-"/>
    <s v="-"/>
    <s v="-"/>
    <s v="-"/>
    <x v="0"/>
    <x v="2"/>
    <x v="2"/>
    <x v="0"/>
    <s v="École de Barga"/>
    <s v="Barga"/>
    <x v="2"/>
    <s v="-"/>
    <x v="1"/>
    <s v="-"/>
    <s v="-"/>
    <s v="-"/>
    <s v="-"/>
    <s v="-"/>
    <s v="-"/>
    <s v="-"/>
    <x v="2"/>
    <x v="0"/>
    <s v="paludisme toux maux_ventre"/>
    <s v="Non"/>
    <s v="Non"/>
    <s v="Non"/>
    <s v="Non"/>
    <s v="Non"/>
    <s v="Oui"/>
    <s v="Oui"/>
    <s v="Non"/>
    <s v="Oui"/>
    <s v="Non"/>
    <s v="Non"/>
    <s v="Non"/>
    <s v="Non"/>
    <s v="Non"/>
    <s v="-"/>
    <s v="-"/>
    <s v="Achat sur le marché / Production de subsistance"/>
    <s v="Oui"/>
    <s v="Non"/>
    <s v="Non"/>
    <s v="Non"/>
    <s v="Non"/>
    <s v="Oui"/>
    <s v="Non"/>
    <s v="-"/>
    <x v="0"/>
    <x v="0"/>
    <x v="0"/>
    <s v="Marché de Ngouboua"/>
    <x v="0"/>
    <x v="2"/>
    <s v="-"/>
    <s v="Oui"/>
    <s v="airtel"/>
    <s v="Oui"/>
    <s v="Non"/>
    <s v="Non"/>
    <s v="-"/>
    <s v="-"/>
    <n v="2"/>
    <s v="2"/>
    <s v="RAS"/>
    <s v="-"/>
    <s v="-"/>
    <s v="-"/>
    <n v="20"/>
    <n v="20"/>
    <s v="uuid:0e3ed08c-9069-45c6-ad3a-8aa02aa11850"/>
    <n v="177356"/>
    <s v="0e3ed08c-9069-45c6-ad3a-8aa02aa11850"/>
    <s v="2018-03-15T10:09:34"/>
    <n v="141"/>
    <s v="-"/>
    <n v="-1"/>
    <s v="-"/>
    <s v="-"/>
    <n v="141"/>
    <n v="7"/>
    <n v="5"/>
    <n v="15"/>
    <n v="16"/>
    <n v="22"/>
    <n v="19"/>
    <n v="5"/>
    <n v="2"/>
    <n v="19"/>
    <n v="20"/>
    <n v="1"/>
    <n v="0"/>
    <n v="131"/>
    <s v="Paludisme"/>
    <s v="Toux"/>
    <s v="Maux de ventre"/>
    <x v="0"/>
    <x v="0"/>
    <x v="1"/>
    <s v="-"/>
  </r>
  <r>
    <s v="Barkarom"/>
    <s v="2018-03-15T11:45:50.241Z"/>
    <s v="2018-03-16T13:11:47.542Z"/>
    <d v="2018-03-15T00:00:00"/>
    <s v="860111012019232"/>
    <s v="-"/>
    <s v="-"/>
    <s v="-"/>
    <d v="2018-03-15T00:00:00"/>
    <s v="S1"/>
    <s v="male"/>
    <s v="TD07"/>
    <s v="Lac"/>
    <s v="TD0703"/>
    <x v="2"/>
    <s v="TD070302"/>
    <x v="2"/>
    <s v="Barkarom"/>
    <s v="Barkarom"/>
    <s v="13.510985291110805 13.852289149750934 299.6825110050434 4.0"/>
    <n v="13.510985291100001"/>
    <n v="13.852289149800001"/>
    <n v="299.68251100499998"/>
    <n v="4"/>
    <x v="1"/>
    <s v="Ngouboua"/>
    <n v="25"/>
    <x v="0"/>
    <s v="-"/>
    <x v="0"/>
    <s v="-"/>
    <s v="-"/>
    <s v="IDPs"/>
    <s v="Oui"/>
    <s v="Non"/>
    <s v="Non"/>
    <s v="-"/>
    <n v="400"/>
    <x v="9"/>
    <s v="TD07"/>
    <s v="Lac"/>
    <s v="TD0703"/>
    <x v="2"/>
    <s v="TD070302"/>
    <x v="2"/>
    <n v="400"/>
    <n v="2000"/>
    <x v="8"/>
    <s v="-"/>
    <s v="-"/>
    <s v="-"/>
    <x v="1"/>
    <s v="-"/>
    <x v="1"/>
    <s v="-"/>
    <x v="1"/>
    <s v="-"/>
    <s v="-"/>
    <s v="-"/>
    <s v="-"/>
    <s v="-"/>
    <x v="1"/>
    <s v="-"/>
    <s v="-"/>
    <s v="-"/>
    <x v="0"/>
    <s v="-"/>
    <x v="0"/>
    <s v="-"/>
    <x v="0"/>
    <s v="-"/>
    <s v="-"/>
    <s v="-"/>
    <s v="-"/>
    <s v="-"/>
    <x v="0"/>
    <s v="-"/>
    <s v="-"/>
    <n v="0"/>
    <n v="400"/>
    <n v="0"/>
    <n v="0"/>
    <n v="0"/>
    <x v="0"/>
    <s v="-"/>
    <s v="aucune"/>
    <s v="Non"/>
    <s v="Non"/>
    <s v="Non"/>
    <s v="Non"/>
    <s v="Non"/>
    <s v="Non"/>
    <s v="Non"/>
    <s v="Non"/>
    <s v="Non"/>
    <s v="Non"/>
    <s v="Oui"/>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n v="80"/>
    <n v="100"/>
    <n v="10"/>
    <n v="10"/>
    <n v="15"/>
    <n v="19"/>
    <s v="-"/>
    <s v="-"/>
    <n v="100"/>
    <n v="50"/>
    <n v="15"/>
    <s v="-"/>
    <n v="110"/>
    <s v="Oui"/>
    <s v="Oui"/>
    <s v="Oui"/>
    <s v="-"/>
    <s v="-"/>
    <s v="-"/>
    <x v="0"/>
    <x v="0"/>
    <s v="-"/>
    <s v="-"/>
    <s v="Puits_traditionnel"/>
    <s v="Non"/>
    <s v="Non"/>
    <s v="Non"/>
    <s v="Non"/>
    <s v="Non"/>
    <s v="Non"/>
    <s v="Oui"/>
    <s v="Non"/>
    <n v="10"/>
    <s v="-"/>
    <s v="-"/>
    <s v="-"/>
    <s v="-"/>
    <s v="-"/>
    <s v="-"/>
    <s v="-"/>
    <s v="-"/>
    <s v="-"/>
    <s v="-"/>
    <s v="-"/>
    <s v="-"/>
    <s v="-"/>
    <s v="-"/>
    <s v="-"/>
    <x v="1"/>
    <s v="Eau trouble / Goût / Non potable"/>
    <s v="Non"/>
    <s v="Oui"/>
    <s v="Oui"/>
    <s v="Oui"/>
    <s v="Non"/>
    <x v="0"/>
    <s v="Non"/>
    <s v="Non"/>
    <s v="Oui"/>
    <s v="-"/>
    <s v="-"/>
    <x v="0"/>
    <s v="-"/>
    <x v="0"/>
    <x v="0"/>
    <x v="0"/>
    <s v="Oui"/>
    <x v="0"/>
    <x v="7"/>
    <x v="1"/>
    <s v="-"/>
    <s v="-"/>
    <s v="-"/>
    <s v="-"/>
    <s v="-"/>
    <s v="-"/>
    <s v="-"/>
    <x v="0"/>
    <x v="0"/>
    <x v="0"/>
    <x v="0"/>
    <s v="-"/>
    <s v="-"/>
    <x v="0"/>
    <s v="-"/>
    <x v="1"/>
    <s v="-"/>
    <s v="-"/>
    <s v="-"/>
    <s v="-"/>
    <s v="-"/>
    <s v="-"/>
    <s v="-"/>
    <x v="2"/>
    <x v="0"/>
    <s v="diarrhee fievre paludisme"/>
    <s v="Oui"/>
    <s v="Oui"/>
    <s v="Non"/>
    <s v="Non"/>
    <s v="Non"/>
    <s v="Oui"/>
    <s v="Non"/>
    <s v="Non"/>
    <s v="Non"/>
    <s v="Non"/>
    <s v="Non"/>
    <s v="Non"/>
    <s v="Non"/>
    <s v="Non"/>
    <s v="-"/>
    <s v="-"/>
    <s v="Achat sur le marché / Production de subsistance"/>
    <s v="Oui"/>
    <s v="Non"/>
    <s v="Non"/>
    <s v="Non"/>
    <s v="Non"/>
    <s v="Oui"/>
    <s v="Non"/>
    <s v="-"/>
    <x v="2"/>
    <x v="1"/>
    <x v="0"/>
    <s v="Marché de Ngouboua"/>
    <x v="0"/>
    <x v="1"/>
    <s v="-"/>
    <s v="Oui"/>
    <s v="airtel / tigo"/>
    <s v="Oui"/>
    <s v="Non"/>
    <s v="Oui"/>
    <s v="-"/>
    <s v="-"/>
    <n v="1"/>
    <s v="1"/>
    <s v="Cette évaluation est une évaluation téléphonique, car le site était inaccessible au moment de loperation"/>
    <s v="-"/>
    <s v="-"/>
    <s v="-"/>
    <s v="-"/>
    <s v="-"/>
    <s v="uuid:ed869f9a-5892-40f6-b20a-dd21f3489984"/>
    <n v="180260"/>
    <s v="ed869f9a-5892-40f6-b20a-dd21f3489984"/>
    <s v="2018-03-17T09:48:02"/>
    <n v="161"/>
    <s v="-"/>
    <n v="-1"/>
    <s v="-"/>
    <s v="-"/>
    <s v="-"/>
    <n v="0"/>
    <n v="0"/>
    <n v="0"/>
    <n v="0"/>
    <n v="0"/>
    <n v="0"/>
    <n v="0"/>
    <n v="0"/>
    <n v="0"/>
    <n v="0"/>
    <n v="0"/>
    <n v="0"/>
    <n v="0"/>
    <s v="Diarrhée"/>
    <s v="Fièvre"/>
    <s v="Paludisme"/>
    <x v="0"/>
    <x v="0"/>
    <x v="1"/>
    <s v="-"/>
  </r>
  <r>
    <s v="Bia"/>
    <s v="2018-03-04T14:01:38.615+01"/>
    <s v="2018-03-07T09:42:26.296+01"/>
    <d v="2018-03-04T00:00:00"/>
    <s v="358449072155937"/>
    <s v="8923503090491872428"/>
    <s v="-"/>
    <s v="-"/>
    <d v="2018-03-04T00:00:00"/>
    <s v="S2"/>
    <s v="male"/>
    <s v="TD07"/>
    <s v="Lac"/>
    <s v="TD0704"/>
    <x v="0"/>
    <s v="TD070401"/>
    <x v="0"/>
    <s v="Bia"/>
    <s v="Bia"/>
    <s v="13.769643663430836 14.034349716853443 312.23501334695237 4.0"/>
    <n v="13.7696436634"/>
    <n v="14.0343497169"/>
    <n v="312.23501334700001"/>
    <n v="4"/>
    <x v="1"/>
    <s v="Selia"/>
    <n v="6"/>
    <x v="0"/>
    <s v="-"/>
    <x v="0"/>
    <s v="-"/>
    <s v="-"/>
    <s v="IDPs"/>
    <s v="Oui"/>
    <s v="Non"/>
    <s v="Non"/>
    <s v="-"/>
    <n v="111"/>
    <x v="10"/>
    <s v="TD07"/>
    <s v="Lac"/>
    <s v="TD0704"/>
    <x v="0"/>
    <s v="TD070401"/>
    <x v="3"/>
    <n v="111"/>
    <n v="301"/>
    <x v="8"/>
    <s v="-"/>
    <s v="-"/>
    <s v="-"/>
    <x v="1"/>
    <s v="-"/>
    <x v="1"/>
    <s v="-"/>
    <x v="1"/>
    <s v="-"/>
    <s v="-"/>
    <s v="-"/>
    <s v="-"/>
    <s v="-"/>
    <x v="1"/>
    <s v="-"/>
    <s v="-"/>
    <s v="-"/>
    <x v="0"/>
    <s v="-"/>
    <x v="0"/>
    <s v="-"/>
    <x v="0"/>
    <s v="-"/>
    <s v="-"/>
    <s v="-"/>
    <s v="-"/>
    <s v="-"/>
    <x v="0"/>
    <n v="15"/>
    <n v="63"/>
    <n v="0"/>
    <n v="111"/>
    <n v="0"/>
    <n v="0"/>
    <n v="0"/>
    <x v="0"/>
    <s v="-"/>
    <s v="articles_non_alimentaires vivres"/>
    <s v="Oui"/>
    <s v="Non"/>
    <s v="Non"/>
    <s v="Non"/>
    <s v="Non"/>
    <s v="Non"/>
    <s v="Non"/>
    <s v="Non"/>
    <s v="Oui"/>
    <s v="N/A"/>
    <s v="Non"/>
    <s v="ONG"/>
    <s v="Non"/>
    <s v="Non"/>
    <s v="Non"/>
    <s v="Oui"/>
    <s v="Non"/>
    <s v="-"/>
    <s v="Plus d'un mois"/>
    <s v="ONG"/>
    <s v="Non"/>
    <s v="Non"/>
    <s v="Non"/>
    <s v="Oui"/>
    <s v="Non"/>
    <s v="-"/>
    <s v="Plus d'un mois"/>
    <s v="-"/>
    <s v="-"/>
    <s v="-"/>
    <s v="-"/>
    <s v="-"/>
    <s v="-"/>
    <s v="-"/>
    <s v="-"/>
    <s v="-"/>
    <s v="-"/>
    <s v="-"/>
    <s v="-"/>
    <s v="-"/>
    <s v="-"/>
    <s v="-"/>
    <s v="-"/>
    <s v="-"/>
    <s v="-"/>
    <s v="-"/>
    <s v="-"/>
    <s v="-"/>
    <s v="-"/>
    <s v="-"/>
    <s v="-"/>
    <s v="-"/>
    <s v="-"/>
    <s v="-"/>
    <s v="-"/>
    <s v="-"/>
    <s v="-"/>
    <s v="-"/>
    <s v="-"/>
    <s v="-"/>
    <s v="-"/>
    <s v="-"/>
    <s v="-"/>
    <s v="-"/>
    <s v="-"/>
    <s v="-"/>
    <s v="-"/>
    <s v="-"/>
    <s v="-"/>
    <s v="-"/>
    <s v="-"/>
    <s v="-"/>
    <s v="-"/>
    <s v="-"/>
    <s v="-"/>
    <s v="-"/>
    <s v="-"/>
    <s v="-"/>
    <s v="-"/>
    <s v="-"/>
    <s v="-"/>
    <s v="-"/>
    <s v="-"/>
    <s v="-"/>
    <s v="-"/>
    <s v="-"/>
    <s v="-"/>
    <s v="-"/>
    <s v="-"/>
    <s v="-"/>
    <s v="-"/>
    <n v="30"/>
    <n v="50"/>
    <n v="2"/>
    <n v="3"/>
    <n v="5"/>
    <s v="-"/>
    <s v="-"/>
    <s v="-"/>
    <n v="10"/>
    <n v="10"/>
    <n v="5"/>
    <s v="-"/>
    <n v="20"/>
    <s v="Oui"/>
    <s v="Oui"/>
    <s v="Oui"/>
    <s v="-"/>
    <s v="-"/>
    <s v="-"/>
    <x v="1"/>
    <x v="0"/>
    <s v="-"/>
    <s v="-"/>
    <s v="forage_pompe_manuelle Puits_traditionnel"/>
    <s v="Non"/>
    <s v="Non"/>
    <s v="Non"/>
    <s v="Non"/>
    <s v="Oui"/>
    <s v="Non"/>
    <s v="Oui"/>
    <s v="Non"/>
    <n v="2"/>
    <s v="-"/>
    <n v="1"/>
    <s v="-"/>
    <s v="-"/>
    <s v="-"/>
    <s v="-"/>
    <s v="-"/>
    <s v="-"/>
    <s v="-"/>
    <s v="-"/>
    <s v="-"/>
    <s v="-"/>
    <s v="-"/>
    <s v="-"/>
    <s v="-"/>
    <x v="0"/>
    <s v="Goût / Odeur"/>
    <s v="Non"/>
    <s v="Non"/>
    <s v="Oui"/>
    <s v="Non"/>
    <s v="Oui"/>
    <x v="1"/>
    <s v="Oui"/>
    <s v="Non"/>
    <s v="Non"/>
    <n v="60"/>
    <s v="-"/>
    <x v="1"/>
    <s v="Non"/>
    <x v="2"/>
    <x v="1"/>
    <x v="1"/>
    <s v="Non"/>
    <x v="5"/>
    <x v="2"/>
    <x v="1"/>
    <s v="-"/>
    <s v="-"/>
    <s v="-"/>
    <s v="-"/>
    <s v="-"/>
    <s v="-"/>
    <s v="-"/>
    <x v="0"/>
    <x v="0"/>
    <x v="0"/>
    <x v="0"/>
    <s v="-"/>
    <s v="-"/>
    <x v="0"/>
    <s v="-"/>
    <x v="1"/>
    <s v="-"/>
    <s v="-"/>
    <s v="-"/>
    <s v="-"/>
    <s v="-"/>
    <s v="-"/>
    <s v="-"/>
    <x v="2"/>
    <x v="0"/>
    <s v="diarrhee fievre paludisme"/>
    <s v="Oui"/>
    <s v="Oui"/>
    <s v="Non"/>
    <s v="Non"/>
    <s v="Non"/>
    <s v="Oui"/>
    <s v="Non"/>
    <s v="Non"/>
    <s v="Non"/>
    <s v="Non"/>
    <s v="Non"/>
    <s v="Non"/>
    <s v="Non"/>
    <s v="Non"/>
    <s v="-"/>
    <s v="-"/>
    <s v="Assistance humanitaire (incluant Cash)"/>
    <s v="Non"/>
    <s v="Oui"/>
    <s v="Non"/>
    <s v="Non"/>
    <s v="Non"/>
    <s v="Non"/>
    <s v="Non"/>
    <s v="Non"/>
    <x v="2"/>
    <x v="2"/>
    <x v="0"/>
    <s v="Marché de Salia"/>
    <x v="2"/>
    <x v="2"/>
    <s v="-"/>
    <s v="Oui"/>
    <s v="tigo"/>
    <s v="Non"/>
    <s v="Non"/>
    <s v="Oui"/>
    <s v="-"/>
    <s v="-"/>
    <n v="2"/>
    <s v="2"/>
    <s v="-"/>
    <s v="-"/>
    <s v="-"/>
    <s v="-"/>
    <n v="20"/>
    <n v="20"/>
    <s v="uuid:600a5f57-45c8-4cb8-b8c4-919a61030f74"/>
    <n v="493613"/>
    <s v="600a5f57-45c8-4cb8-b8c4-919a61030f74"/>
    <s v="2018-03-07T10:37:02"/>
    <n v="282"/>
    <s v="-"/>
    <n v="-1"/>
    <s v="-"/>
    <s v="-"/>
    <n v="282"/>
    <n v="16"/>
    <n v="3"/>
    <n v="8"/>
    <n v="7"/>
    <n v="9"/>
    <n v="10"/>
    <n v="4"/>
    <n v="8"/>
    <n v="23"/>
    <n v="21"/>
    <n v="2"/>
    <n v="3"/>
    <n v="114"/>
    <s v="Diarrhée"/>
    <s v="Fièvre"/>
    <s v="Paludisme"/>
    <x v="0"/>
    <x v="0"/>
    <x v="1"/>
    <s v="-"/>
  </r>
  <r>
    <s v="Bibi Dar Al amné"/>
    <s v="2018-03-06T16:44:37.844+01"/>
    <s v="2018-03-07T09:10:48.242+01"/>
    <d v="2018-03-06T00:00:00"/>
    <s v="357770077401906"/>
    <s v="-"/>
    <s v="-"/>
    <s v="-"/>
    <d v="2018-03-06T00:00:00"/>
    <s v="E4"/>
    <s v="male"/>
    <s v="TD07"/>
    <s v="Lac"/>
    <s v="TD0701"/>
    <x v="1"/>
    <s v="TD070102"/>
    <x v="1"/>
    <s v="Kangalom"/>
    <s v="Bibi Dar Al amné"/>
    <s v="13.491568758033027 14.410347953362688 293.2858479626735 8.0"/>
    <n v="13.491568758"/>
    <n v="14.410347953400001"/>
    <n v="293.28584796299998"/>
    <n v="8"/>
    <x v="1"/>
    <s v="Bibi Barage"/>
    <n v="2"/>
    <x v="0"/>
    <s v="-"/>
    <x v="0"/>
    <s v="-"/>
    <s v="-"/>
    <s v="IDPs"/>
    <s v="Oui"/>
    <s v="Non"/>
    <s v="Non"/>
    <s v="-"/>
    <n v="478"/>
    <x v="9"/>
    <s v="TD07"/>
    <s v="Lac"/>
    <s v="TD0701"/>
    <x v="3"/>
    <s v="TD070102"/>
    <x v="5"/>
    <n v="478"/>
    <n v="2000"/>
    <x v="9"/>
    <s v="-"/>
    <s v="-"/>
    <s v="-"/>
    <x v="1"/>
    <s v="-"/>
    <x v="1"/>
    <s v="-"/>
    <x v="1"/>
    <s v="-"/>
    <s v="-"/>
    <s v="-"/>
    <s v="-"/>
    <s v="-"/>
    <x v="1"/>
    <s v="-"/>
    <s v="-"/>
    <s v="-"/>
    <x v="0"/>
    <s v="-"/>
    <x v="0"/>
    <s v="-"/>
    <x v="0"/>
    <s v="-"/>
    <s v="-"/>
    <s v="-"/>
    <s v="-"/>
    <s v="-"/>
    <x v="0"/>
    <s v="-"/>
    <s v="-"/>
    <n v="0"/>
    <n v="478"/>
    <n v="0"/>
    <n v="0"/>
    <n v="0"/>
    <x v="0"/>
    <s v="-"/>
    <s v="vivres"/>
    <s v="Non"/>
    <s v="Non"/>
    <s v="Non"/>
    <s v="Non"/>
    <s v="Non"/>
    <s v="Non"/>
    <s v="Non"/>
    <s v="Non"/>
    <s v="Oui"/>
    <s v="Non"/>
    <s v="Non"/>
    <s v="Nations Unies"/>
    <s v="Non"/>
    <s v="Non"/>
    <s v="Oui"/>
    <s v="Non"/>
    <s v="Non"/>
    <s v="-"/>
    <s v="Plus d'un mois"/>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n v="60"/>
    <n v="100"/>
    <n v="20"/>
    <n v="15"/>
    <n v="10"/>
    <n v="5"/>
    <n v="8"/>
    <n v="5"/>
    <n v="15"/>
    <n v="20"/>
    <n v="12"/>
    <n v="5"/>
    <n v="50"/>
    <s v="Oui"/>
    <s v="Oui"/>
    <s v="Oui"/>
    <s v="-"/>
    <s v="-"/>
    <s v="-"/>
    <x v="0"/>
    <x v="0"/>
    <s v="-"/>
    <s v="-"/>
    <s v="forage_pompe_manuelle"/>
    <s v="Non"/>
    <s v="Non"/>
    <s v="Non"/>
    <s v="Non"/>
    <s v="Oui"/>
    <s v="Non"/>
    <s v="Non"/>
    <s v="Non"/>
    <s v="-"/>
    <s v="-"/>
    <n v="1"/>
    <n v="1"/>
    <s v="-"/>
    <s v="-"/>
    <s v="-"/>
    <s v="-"/>
    <s v="-"/>
    <s v="-"/>
    <s v="-"/>
    <s v="-"/>
    <s v="-"/>
    <s v="-"/>
    <s v="-"/>
    <s v="-"/>
    <x v="0"/>
    <s v="Eau trouble"/>
    <s v="Non"/>
    <s v="Oui"/>
    <s v="Non"/>
    <s v="Non"/>
    <s v="Non"/>
    <x v="1"/>
    <s v="Oui"/>
    <s v="Non"/>
    <s v="Non"/>
    <n v="30"/>
    <s v="-"/>
    <x v="1"/>
    <s v="Non"/>
    <x v="1"/>
    <x v="0"/>
    <x v="0"/>
    <s v="Oui"/>
    <x v="0"/>
    <x v="8"/>
    <x v="1"/>
    <s v="-"/>
    <s v="-"/>
    <s v="-"/>
    <s v="-"/>
    <s v="-"/>
    <s v="-"/>
    <s v="-"/>
    <x v="0"/>
    <x v="2"/>
    <x v="2"/>
    <x v="0"/>
    <s v="École de Bibi Barage"/>
    <s v="Bibi Barage"/>
    <x v="1"/>
    <s v="-"/>
    <x v="1"/>
    <s v="-"/>
    <s v="-"/>
    <s v="-"/>
    <s v="-"/>
    <s v="-"/>
    <s v="-"/>
    <s v="-"/>
    <x v="2"/>
    <x v="0"/>
    <s v="paludisme toux maux_ventre"/>
    <s v="Non"/>
    <s v="Non"/>
    <s v="Non"/>
    <s v="Non"/>
    <s v="Non"/>
    <s v="Oui"/>
    <s v="Oui"/>
    <s v="Non"/>
    <s v="Oui"/>
    <s v="Non"/>
    <s v="Non"/>
    <s v="Non"/>
    <s v="Non"/>
    <s v="Non"/>
    <s v="-"/>
    <s v="-"/>
    <s v="Achat sur le marché / Production de subsistance"/>
    <s v="Oui"/>
    <s v="Non"/>
    <s v="Non"/>
    <s v="Non"/>
    <s v="Non"/>
    <s v="Oui"/>
    <s v="Non"/>
    <s v="-"/>
    <x v="0"/>
    <x v="0"/>
    <x v="0"/>
    <s v="Marché de Baga-sola"/>
    <x v="0"/>
    <x v="2"/>
    <s v="-"/>
    <s v="Oui"/>
    <s v="airtel / tigo"/>
    <s v="Oui"/>
    <s v="Non"/>
    <s v="Oui"/>
    <s v="-"/>
    <s v="-"/>
    <n v="2"/>
    <s v="2"/>
    <s v="RAS"/>
    <s v="-"/>
    <s v="-"/>
    <s v="-"/>
    <n v="20"/>
    <n v="20"/>
    <s v="uuid:0e8d91f9-2c45-4c38-9440-402a3be36663"/>
    <n v="161894"/>
    <s v="0e8d91f9-2c45-4c38-9440-402a3be36663"/>
    <s v="2018-03-09T09:37:12"/>
    <n v="100"/>
    <s v="-"/>
    <n v="-1"/>
    <s v="-"/>
    <s v="-"/>
    <n v="100"/>
    <n v="4"/>
    <n v="5"/>
    <n v="11"/>
    <n v="14"/>
    <n v="23"/>
    <n v="22"/>
    <n v="13"/>
    <n v="8"/>
    <n v="14"/>
    <n v="21"/>
    <n v="6"/>
    <n v="0"/>
    <n v="141"/>
    <s v="Paludisme"/>
    <s v="Toux"/>
    <s v="Maux de ventre"/>
    <x v="0"/>
    <x v="0"/>
    <x v="1"/>
    <s v="-"/>
  </r>
  <r>
    <s v="Blarigui"/>
    <s v="2018-03-05T11:04:12.720+01"/>
    <s v="2018-03-06T15:30:43.072+01"/>
    <d v="2018-03-05T00:00:00"/>
    <s v="357770077402219"/>
    <s v="-"/>
    <s v="-"/>
    <s v="-"/>
    <d v="2018-03-05T00:00:00"/>
    <s v="E6"/>
    <s v="male"/>
    <s v="TD07"/>
    <s v="Lac"/>
    <s v="TD0701"/>
    <x v="1"/>
    <s v="TD070102"/>
    <x v="1"/>
    <s v="Blarigui"/>
    <s v="Blarigui"/>
    <s v="13.390747233301887 14.403410238600328 268.46171848993606 6.0"/>
    <n v="13.390747233300001"/>
    <n v="14.403410238599999"/>
    <n v="268.46171849000001"/>
    <n v="6"/>
    <x v="1"/>
    <s v="Doubaba"/>
    <n v="10"/>
    <x v="1"/>
    <s v="-"/>
    <x v="0"/>
    <s v="-"/>
    <s v="-"/>
    <s v="Retournés / TCNs"/>
    <s v="Non"/>
    <s v="Oui"/>
    <s v="Oui"/>
    <s v="-"/>
    <s v="-"/>
    <x v="2"/>
    <s v="-"/>
    <s v="-"/>
    <s v="-"/>
    <x v="1"/>
    <s v="-"/>
    <x v="1"/>
    <s v="-"/>
    <s v="-"/>
    <x v="2"/>
    <n v="390"/>
    <n v="1630"/>
    <s v="TCD"/>
    <x v="0"/>
    <s v="TD07"/>
    <x v="0"/>
    <s v="TD0703"/>
    <x v="0"/>
    <s v="-"/>
    <s v="-"/>
    <s v="-"/>
    <n v="390"/>
    <n v="1630"/>
    <x v="6"/>
    <n v="10"/>
    <n v="41"/>
    <s v="MLI"/>
    <x v="2"/>
    <s v="ML005"/>
    <x v="2"/>
    <s v="ML005001"/>
    <x v="2"/>
    <s v="-"/>
    <s v="-"/>
    <s v="-"/>
    <n v="10"/>
    <n v="41"/>
    <x v="2"/>
    <s v="-"/>
    <s v="-"/>
    <n v="0"/>
    <n v="300"/>
    <n v="0"/>
    <n v="100"/>
    <n v="0"/>
    <x v="0"/>
    <s v="-"/>
    <s v="aucune"/>
    <s v="Non"/>
    <s v="Non"/>
    <s v="Non"/>
    <s v="Non"/>
    <s v="Non"/>
    <s v="Non"/>
    <s v="Non"/>
    <s v="Non"/>
    <s v="Non"/>
    <s v="Non"/>
    <s v="Oui"/>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n v="40"/>
    <n v="80"/>
    <n v="15"/>
    <n v="17"/>
    <n v="25"/>
    <n v="30"/>
    <s v="-"/>
    <s v="-"/>
    <n v="22"/>
    <n v="40"/>
    <n v="12"/>
    <s v="-"/>
    <n v="40"/>
    <s v="Oui"/>
    <s v="Oui"/>
    <s v="Oui"/>
    <s v="-"/>
    <s v="-"/>
    <s v="-"/>
    <x v="0"/>
    <x v="0"/>
    <s v="-"/>
    <s v="-"/>
    <s v="eau_de_surface forage_pompe_manuelle"/>
    <s v="Non"/>
    <s v="Non"/>
    <s v="Oui"/>
    <s v="Non"/>
    <s v="Oui"/>
    <s v="Non"/>
    <s v="Non"/>
    <s v="Non"/>
    <s v="-"/>
    <s v="-"/>
    <n v="2"/>
    <n v="1"/>
    <s v="-"/>
    <s v="-"/>
    <s v="-"/>
    <s v="-"/>
    <n v="1"/>
    <s v="-"/>
    <s v="-"/>
    <s v="-"/>
    <s v="-"/>
    <s v="-"/>
    <s v="-"/>
    <s v="-"/>
    <x v="0"/>
    <s v="Goût"/>
    <s v="Non"/>
    <s v="Non"/>
    <s v="Oui"/>
    <s v="Non"/>
    <s v="Non"/>
    <x v="2"/>
    <s v="Non"/>
    <s v="Oui"/>
    <s v="Non"/>
    <s v="-"/>
    <n v="100"/>
    <x v="3"/>
    <s v="Non"/>
    <x v="2"/>
    <x v="0"/>
    <x v="0"/>
    <s v="Oui"/>
    <x v="0"/>
    <x v="9"/>
    <x v="1"/>
    <s v="-"/>
    <s v="-"/>
    <s v="-"/>
    <s v="-"/>
    <s v="-"/>
    <s v="-"/>
    <s v="-"/>
    <x v="0"/>
    <x v="2"/>
    <x v="2"/>
    <x v="0"/>
    <s v="École de Blarigui"/>
    <s v="Blarigui"/>
    <x v="2"/>
    <s v="-"/>
    <x v="0"/>
    <s v="Centre de santé"/>
    <s v="Oui"/>
    <s v="Non"/>
    <s v="Non"/>
    <s v="Non"/>
    <s v="Non"/>
    <s v="-"/>
    <x v="0"/>
    <x v="0"/>
    <s v="diarrhee paludisme maux_tete"/>
    <s v="Oui"/>
    <s v="Non"/>
    <s v="Non"/>
    <s v="Non"/>
    <s v="Non"/>
    <s v="Oui"/>
    <s v="Non"/>
    <s v="Oui"/>
    <s v="Non"/>
    <s v="Non"/>
    <s v="Non"/>
    <s v="Non"/>
    <s v="Non"/>
    <s v="Non"/>
    <s v="-"/>
    <s v="-"/>
    <s v="Achat sur le marché"/>
    <s v="Oui"/>
    <s v="Non"/>
    <s v="Non"/>
    <s v="Non"/>
    <s v="Non"/>
    <s v="Non"/>
    <s v="Non"/>
    <s v="-"/>
    <x v="3"/>
    <x v="0"/>
    <x v="0"/>
    <s v="Marché de Blarigui"/>
    <x v="3"/>
    <x v="1"/>
    <s v="-"/>
    <s v="Oui"/>
    <s v="airtel / tigo"/>
    <s v="Oui"/>
    <s v="Non"/>
    <s v="Oui"/>
    <s v="-"/>
    <s v="-"/>
    <n v="3"/>
    <s v="3"/>
    <s v="RAS"/>
    <s v="-"/>
    <s v="-"/>
    <s v="-"/>
    <n v="20"/>
    <n v="20"/>
    <s v="uuid:758d4b8d-9a2b-45f0-8a68-89f40a4dffe3"/>
    <n v="161897"/>
    <s v="758d4b8d-9a2b-45f0-8a68-89f40a4dffe3"/>
    <s v="2018-03-09T09:39:19"/>
    <n v="103"/>
    <s v="-"/>
    <n v="-1"/>
    <s v="-"/>
    <s v="-"/>
    <n v="103"/>
    <n v="6"/>
    <n v="14"/>
    <n v="23"/>
    <n v="16"/>
    <n v="8"/>
    <n v="14"/>
    <n v="1"/>
    <n v="2"/>
    <n v="20"/>
    <n v="20"/>
    <n v="1"/>
    <n v="4"/>
    <n v="129"/>
    <s v="Diarrhée"/>
    <s v="Paludisme"/>
    <s v="Maux de tête"/>
    <x v="1"/>
    <x v="1"/>
    <x v="0"/>
    <s v="-"/>
  </r>
  <r>
    <s v="Bol Centre"/>
    <s v="2018-02-25T12:58:12.163+01"/>
    <s v="2018-02-28T18:08:38.122+01"/>
    <d v="2018-02-25T00:00:00"/>
    <s v="357770077401906"/>
    <s v="-"/>
    <s v="-"/>
    <s v="-"/>
    <d v="2018-02-25T00:00:00"/>
    <s v="E4"/>
    <s v="male"/>
    <s v="TD07"/>
    <s v="Lac"/>
    <s v="TD0701"/>
    <x v="1"/>
    <s v="TD070101"/>
    <x v="4"/>
    <s v="Bol"/>
    <s v="Bol Centre"/>
    <s v="13.467204677578618 14.714864351925808 317.83122656904834 6.0"/>
    <n v="13.4672046776"/>
    <n v="14.714864351899999"/>
    <n v="317.83122656900002"/>
    <n v="6"/>
    <x v="2"/>
    <s v="-"/>
    <s v="-"/>
    <x v="1"/>
    <s v="-"/>
    <x v="0"/>
    <s v="-"/>
    <s v="-"/>
    <s v="IDPs / Retournés / TCNs"/>
    <s v="Oui"/>
    <s v="Oui"/>
    <s v="Oui"/>
    <s v="-"/>
    <n v="100"/>
    <x v="11"/>
    <s v="TD07"/>
    <s v="Lac"/>
    <s v="TD0701"/>
    <x v="3"/>
    <s v="TD070101"/>
    <x v="6"/>
    <n v="100"/>
    <n v="478"/>
    <x v="4"/>
    <n v="75"/>
    <n v="314"/>
    <s v="NGA"/>
    <x v="3"/>
    <s v="NG008"/>
    <x v="3"/>
    <s v="NG008021"/>
    <x v="3"/>
    <s v="-"/>
    <s v="-"/>
    <s v="-"/>
    <n v="75"/>
    <n v="314"/>
    <x v="7"/>
    <n v="25"/>
    <n v="105"/>
    <s v="CMR"/>
    <x v="3"/>
    <s v="CMR004"/>
    <x v="3"/>
    <s v="CMR004002"/>
    <x v="3"/>
    <s v="-"/>
    <s v="-"/>
    <s v="-"/>
    <n v="25"/>
    <n v="105"/>
    <x v="3"/>
    <n v="4306"/>
    <n v="18000"/>
    <n v="0"/>
    <n v="60"/>
    <n v="0"/>
    <n v="140"/>
    <n v="0"/>
    <x v="0"/>
    <s v="-"/>
    <s v="aucune"/>
    <s v="Non"/>
    <s v="Non"/>
    <s v="Non"/>
    <s v="Non"/>
    <s v="Non"/>
    <s v="Non"/>
    <s v="Non"/>
    <s v="Non"/>
    <s v="Non"/>
    <s v="Non"/>
    <s v="Oui"/>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n v="35"/>
    <n v="50"/>
    <n v="4"/>
    <n v="10"/>
    <n v="10"/>
    <n v="5"/>
    <n v="15"/>
    <s v="-"/>
    <s v="-"/>
    <n v="5"/>
    <n v="2"/>
    <s v="-"/>
    <n v="24"/>
    <s v="Oui"/>
    <s v="Oui"/>
    <s v="Oui"/>
    <s v="-"/>
    <s v="-"/>
    <s v="-"/>
    <x v="2"/>
    <x v="2"/>
    <s v="Perdu en cours de route"/>
    <s v="-"/>
    <s v="forage_pompe_manuelle"/>
    <s v="Non"/>
    <s v="Non"/>
    <s v="Non"/>
    <s v="Non"/>
    <s v="Oui"/>
    <s v="Non"/>
    <s v="Non"/>
    <s v="Non"/>
    <s v="-"/>
    <s v="-"/>
    <n v="20"/>
    <s v="-"/>
    <s v="-"/>
    <s v="-"/>
    <s v="-"/>
    <s v="-"/>
    <s v="-"/>
    <s v="-"/>
    <s v="-"/>
    <s v="-"/>
    <s v="-"/>
    <s v="-"/>
    <s v="-"/>
    <s v="-"/>
    <x v="2"/>
    <s v="Aucun"/>
    <s v="Oui"/>
    <s v="Non"/>
    <s v="Non"/>
    <s v="Non"/>
    <s v="Non"/>
    <x v="3"/>
    <s v="Oui"/>
    <s v="Oui"/>
    <s v="Non"/>
    <n v="70"/>
    <n v="15"/>
    <x v="1"/>
    <s v="Non"/>
    <x v="2"/>
    <x v="2"/>
    <x v="1"/>
    <s v="Oui"/>
    <x v="6"/>
    <x v="10"/>
    <x v="1"/>
    <s v="-"/>
    <s v="-"/>
    <s v="-"/>
    <s v="-"/>
    <s v="-"/>
    <s v="-"/>
    <s v="-"/>
    <x v="0"/>
    <x v="2"/>
    <x v="2"/>
    <x v="0"/>
    <s v="École Pilote / Ouadidoum"/>
    <s v="Bol Centre"/>
    <x v="1"/>
    <s v="-"/>
    <x v="0"/>
    <s v="Centre de santé / Hôpital"/>
    <s v="Oui"/>
    <s v="Non"/>
    <s v="Non"/>
    <s v="Oui"/>
    <s v="Non"/>
    <s v="-"/>
    <x v="0"/>
    <x v="0"/>
    <s v="diarrhee paludisme maux_tete"/>
    <s v="Oui"/>
    <s v="Non"/>
    <s v="Non"/>
    <s v="Non"/>
    <s v="Non"/>
    <s v="Oui"/>
    <s v="Non"/>
    <s v="Oui"/>
    <s v="Non"/>
    <s v="Non"/>
    <s v="Non"/>
    <s v="Non"/>
    <s v="Non"/>
    <s v="Non"/>
    <s v="-"/>
    <s v="-"/>
    <s v="Achat sur le marché / Production de subsistance"/>
    <s v="Oui"/>
    <s v="Non"/>
    <s v="Non"/>
    <s v="Non"/>
    <s v="Non"/>
    <s v="Oui"/>
    <s v="Non"/>
    <s v="-"/>
    <x v="0"/>
    <x v="0"/>
    <x v="0"/>
    <s v="Marché de Bol"/>
    <x v="1"/>
    <x v="2"/>
    <s v="-"/>
    <s v="Oui"/>
    <s v="airtel / tigo"/>
    <s v="Oui"/>
    <s v="Non"/>
    <s v="Oui"/>
    <s v="-"/>
    <s v="-"/>
    <n v="5"/>
    <s v="5"/>
    <s v="RAS"/>
    <s v="-"/>
    <s v="-"/>
    <s v="-"/>
    <n v="20"/>
    <n v="20"/>
    <s v="uuid:63f5971b-6a0e-4509-9f81-7f9cfd97f199"/>
    <n v="147153"/>
    <s v="63f5971b-6a0e-4509-9f81-7f9cfd97f199"/>
    <s v="2018-02-28T17:30:57"/>
    <n v="47"/>
    <s v="-"/>
    <n v="-1"/>
    <s v="-"/>
    <s v="-"/>
    <n v="47"/>
    <n v="5"/>
    <n v="1"/>
    <n v="8"/>
    <n v="9"/>
    <n v="18"/>
    <n v="23"/>
    <n v="8"/>
    <n v="8"/>
    <n v="18"/>
    <n v="20"/>
    <n v="2"/>
    <n v="1"/>
    <n v="121"/>
    <s v="Diarrhée"/>
    <s v="Paludisme"/>
    <s v="Maux de tête"/>
    <x v="0"/>
    <x v="0"/>
    <x v="1"/>
    <s v="-"/>
  </r>
  <r>
    <s v="Boltoua 3"/>
    <s v="2018-03-13T09:43:34.429+01"/>
    <s v="2018-03-14T07:34:44.889+01"/>
    <d v="2018-03-13T00:00:00"/>
    <s v="357770077402219"/>
    <s v="-"/>
    <s v="-"/>
    <s v="-"/>
    <d v="2018-03-13T00:00:00"/>
    <s v="E6"/>
    <s v="male"/>
    <s v="TD07"/>
    <s v="Lac"/>
    <s v="TD0703"/>
    <x v="2"/>
    <s v="TD070302"/>
    <x v="2"/>
    <s v="Village Boltoua"/>
    <s v="Boltoua 3"/>
    <s v="13.707418421684586 13.969992092569875 291.60914628463615 6.0"/>
    <n v="13.7074184217"/>
    <n v="13.9699920926"/>
    <n v="291.60914628500001"/>
    <n v="6"/>
    <x v="1"/>
    <s v="Village Boltoua"/>
    <n v="3"/>
    <x v="0"/>
    <s v="-"/>
    <x v="0"/>
    <s v="-"/>
    <s v="-"/>
    <s v="IDPs"/>
    <s v="Oui"/>
    <s v="Non"/>
    <s v="Non"/>
    <s v="-"/>
    <n v="100"/>
    <x v="12"/>
    <s v="TD07"/>
    <s v="Lac"/>
    <s v="TD0703"/>
    <x v="2"/>
    <s v="TD070302"/>
    <x v="2"/>
    <n v="100"/>
    <n v="418"/>
    <x v="3"/>
    <s v="-"/>
    <s v="-"/>
    <s v="-"/>
    <x v="1"/>
    <s v="-"/>
    <x v="1"/>
    <s v="-"/>
    <x v="1"/>
    <s v="-"/>
    <s v="-"/>
    <s v="-"/>
    <s v="-"/>
    <s v="-"/>
    <x v="1"/>
    <s v="-"/>
    <s v="-"/>
    <s v="-"/>
    <x v="0"/>
    <s v="-"/>
    <x v="0"/>
    <s v="-"/>
    <x v="0"/>
    <s v="-"/>
    <s v="-"/>
    <s v="-"/>
    <s v="-"/>
    <s v="-"/>
    <x v="0"/>
    <s v="-"/>
    <s v="-"/>
    <n v="0"/>
    <n v="100"/>
    <n v="0"/>
    <n v="0"/>
    <n v="0"/>
    <x v="0"/>
    <s v="-"/>
    <s v="aucune"/>
    <s v="Non"/>
    <s v="Non"/>
    <s v="Non"/>
    <s v="Non"/>
    <s v="Non"/>
    <s v="Non"/>
    <s v="Non"/>
    <s v="Non"/>
    <s v="Non"/>
    <s v="Non"/>
    <s v="Oui"/>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n v="20"/>
    <n v="30"/>
    <n v="2"/>
    <n v="3"/>
    <s v="-"/>
    <n v="10"/>
    <s v="-"/>
    <s v="-"/>
    <n v="10"/>
    <n v="5"/>
    <n v="5"/>
    <s v="-"/>
    <n v="10"/>
    <s v="Oui"/>
    <s v="Oui"/>
    <s v="Oui"/>
    <s v="-"/>
    <s v="-"/>
    <s v="-"/>
    <x v="0"/>
    <x v="0"/>
    <s v="-"/>
    <s v="-"/>
    <s v="forage_pompe_manuelle"/>
    <s v="Non"/>
    <s v="Non"/>
    <s v="Non"/>
    <s v="Non"/>
    <s v="Oui"/>
    <s v="Non"/>
    <s v="Non"/>
    <s v="Non"/>
    <s v="-"/>
    <s v="-"/>
    <n v="1"/>
    <s v="-"/>
    <s v="-"/>
    <s v="-"/>
    <s v="-"/>
    <s v="-"/>
    <s v="-"/>
    <s v="-"/>
    <s v="-"/>
    <s v="-"/>
    <s v="-"/>
    <s v="-"/>
    <s v="-"/>
    <s v="-"/>
    <x v="0"/>
    <s v="Goût"/>
    <s v="Non"/>
    <s v="Non"/>
    <s v="Oui"/>
    <s v="Non"/>
    <s v="Non"/>
    <x v="0"/>
    <s v="Non"/>
    <s v="Non"/>
    <s v="Oui"/>
    <s v="-"/>
    <s v="-"/>
    <x v="0"/>
    <s v="-"/>
    <x v="0"/>
    <x v="0"/>
    <x v="0"/>
    <s v="Oui"/>
    <x v="0"/>
    <x v="0"/>
    <x v="1"/>
    <s v="-"/>
    <s v="-"/>
    <s v="-"/>
    <s v="-"/>
    <s v="-"/>
    <s v="-"/>
    <s v="-"/>
    <x v="0"/>
    <x v="0"/>
    <x v="0"/>
    <x v="0"/>
    <s v="-"/>
    <s v="-"/>
    <x v="0"/>
    <s v="-"/>
    <x v="1"/>
    <s v="-"/>
    <s v="-"/>
    <s v="-"/>
    <s v="-"/>
    <s v="-"/>
    <s v="-"/>
    <s v="-"/>
    <x v="2"/>
    <x v="0"/>
    <s v="diarrhee paludisme toux"/>
    <s v="Oui"/>
    <s v="Non"/>
    <s v="Non"/>
    <s v="Non"/>
    <s v="Non"/>
    <s v="Oui"/>
    <s v="Oui"/>
    <s v="Non"/>
    <s v="Non"/>
    <s v="Non"/>
    <s v="Non"/>
    <s v="Non"/>
    <s v="Non"/>
    <s v="Non"/>
    <s v="-"/>
    <s v="-"/>
    <s v="Achat sur le marché"/>
    <s v="Oui"/>
    <s v="Non"/>
    <s v="Non"/>
    <s v="Non"/>
    <s v="Non"/>
    <s v="Non"/>
    <s v="Non"/>
    <s v="-"/>
    <x v="0"/>
    <x v="0"/>
    <x v="0"/>
    <s v="Marché de Tchoukoutalia"/>
    <x v="0"/>
    <x v="1"/>
    <s v="-"/>
    <s v="Oui"/>
    <s v="airtel / tigo"/>
    <s v="Oui"/>
    <s v="Non"/>
    <s v="Oui"/>
    <s v="-"/>
    <s v="-"/>
    <n v="1"/>
    <s v="1"/>
    <s v="RAS"/>
    <s v="-"/>
    <s v="-"/>
    <s v="-"/>
    <n v="20"/>
    <n v="20"/>
    <s v="uuid:c21015a8-ca5e-479a-81e2-f293e34a7d85"/>
    <n v="177361"/>
    <s v="c21015a8-ca5e-479a-81e2-f293e34a7d85"/>
    <s v="2018-03-15T10:11:26"/>
    <n v="146"/>
    <s v="-"/>
    <n v="-1"/>
    <s v="-"/>
    <s v="-"/>
    <n v="146"/>
    <n v="11"/>
    <n v="9"/>
    <n v="20"/>
    <n v="20"/>
    <n v="12"/>
    <n v="21"/>
    <n v="5"/>
    <n v="3"/>
    <n v="21"/>
    <n v="21"/>
    <n v="3"/>
    <n v="0"/>
    <n v="146"/>
    <s v="Diarrhée"/>
    <s v="Paludisme"/>
    <s v="Toux"/>
    <x v="0"/>
    <x v="0"/>
    <x v="1"/>
    <s v="-"/>
  </r>
  <r>
    <s v="Boma"/>
    <s v="2018-03-12T09:24:05.190+01"/>
    <s v="2018-03-12T10:41:22.816+01"/>
    <d v="2018-03-12T00:00:00"/>
    <s v="357770073659325"/>
    <s v="-"/>
    <s v="-"/>
    <s v="-"/>
    <d v="2018-03-12T00:00:00"/>
    <s v="E8"/>
    <s v="male"/>
    <s v="TD07"/>
    <s v="Lac"/>
    <s v="TD0704"/>
    <x v="0"/>
    <s v="TD070403"/>
    <x v="5"/>
    <s v="Boma"/>
    <s v="Boma"/>
    <s v="13.849536024017373 13.795377494813588 293.95263438812304 4.0"/>
    <n v="13.849536024000001"/>
    <n v="13.7953774948"/>
    <n v="293.95263438799998"/>
    <n v="4"/>
    <x v="1"/>
    <s v="Diamarom"/>
    <n v="23"/>
    <x v="0"/>
    <s v="-"/>
    <x v="0"/>
    <s v="-"/>
    <s v="-"/>
    <s v="IDPs"/>
    <s v="Oui"/>
    <s v="Non"/>
    <s v="Non"/>
    <s v="-"/>
    <n v="700"/>
    <x v="13"/>
    <s v="TD07"/>
    <s v="Lac"/>
    <s v="TD0704"/>
    <x v="0"/>
    <s v="TD070403"/>
    <x v="0"/>
    <n v="700"/>
    <n v="2926"/>
    <x v="0"/>
    <s v="-"/>
    <s v="-"/>
    <s v="-"/>
    <x v="1"/>
    <s v="-"/>
    <x v="1"/>
    <s v="-"/>
    <x v="1"/>
    <s v="-"/>
    <s v="-"/>
    <s v="-"/>
    <s v="-"/>
    <s v="-"/>
    <x v="1"/>
    <s v="-"/>
    <s v="-"/>
    <s v="-"/>
    <x v="0"/>
    <s v="-"/>
    <x v="0"/>
    <s v="-"/>
    <x v="0"/>
    <s v="-"/>
    <s v="-"/>
    <s v="-"/>
    <s v="-"/>
    <s v="-"/>
    <x v="0"/>
    <s v="-"/>
    <s v="-"/>
    <n v="0"/>
    <n v="701"/>
    <n v="0"/>
    <n v="0"/>
    <n v="0"/>
    <x v="0"/>
    <s v="-"/>
    <s v="baches eau_hygiene_et_assainissement vivres"/>
    <s v="Non"/>
    <s v="Oui"/>
    <s v="Oui"/>
    <s v="Non"/>
    <s v="Non"/>
    <s v="Non"/>
    <s v="Non"/>
    <s v="Non"/>
    <s v="Oui"/>
    <s v="Non"/>
    <s v="Non"/>
    <s v="ONG"/>
    <s v="Non"/>
    <s v="Non"/>
    <s v="Non"/>
    <s v="Oui"/>
    <s v="Non"/>
    <s v="-"/>
    <s v="Plus d'un mois"/>
    <s v="-"/>
    <s v="-"/>
    <s v="-"/>
    <s v="-"/>
    <s v="-"/>
    <s v="-"/>
    <s v="-"/>
    <s v="-"/>
    <s v="ONG"/>
    <s v="Non"/>
    <s v="Non"/>
    <s v="Non"/>
    <s v="Oui"/>
    <s v="Non"/>
    <s v="-"/>
    <s v="Plus d'un mois"/>
    <s v="-"/>
    <s v="-"/>
    <s v="-"/>
    <s v="-"/>
    <s v="-"/>
    <s v="-"/>
    <s v="-"/>
    <s v="-"/>
    <s v="-"/>
    <s v="-"/>
    <s v="-"/>
    <s v="-"/>
    <s v="-"/>
    <s v="-"/>
    <s v="-"/>
    <s v="-"/>
    <s v="-"/>
    <s v="-"/>
    <s v="-"/>
    <s v="-"/>
    <s v="-"/>
    <s v="-"/>
    <s v="-"/>
    <s v="-"/>
    <s v="-"/>
    <s v="-"/>
    <s v="-"/>
    <s v="-"/>
    <s v="-"/>
    <s v="-"/>
    <s v="-"/>
    <s v="-"/>
    <s v="ONG"/>
    <s v="Non"/>
    <s v="Non"/>
    <s v="Non"/>
    <s v="Oui"/>
    <s v="Non"/>
    <s v="-"/>
    <s v="Ponctuelle"/>
    <s v="-"/>
    <s v="-"/>
    <s v="-"/>
    <s v="-"/>
    <s v="-"/>
    <s v="-"/>
    <s v="-"/>
    <s v="-"/>
    <s v="-"/>
    <s v="-"/>
    <s v="-"/>
    <s v="-"/>
    <s v="-"/>
    <s v="-"/>
    <s v="-"/>
    <s v="-"/>
    <n v="98"/>
    <n v="103"/>
    <n v="15"/>
    <n v="22"/>
    <n v="15"/>
    <n v="16"/>
    <n v="3"/>
    <n v="5"/>
    <n v="42"/>
    <n v="18"/>
    <n v="7"/>
    <s v="-"/>
    <n v="81"/>
    <s v="Oui"/>
    <s v="Oui"/>
    <s v="Oui"/>
    <s v="-"/>
    <s v="-"/>
    <s v="-"/>
    <x v="0"/>
    <x v="0"/>
    <s v="-"/>
    <s v="-"/>
    <s v="forage_pompe_manuelle Puits_traditionnel"/>
    <s v="Non"/>
    <s v="Non"/>
    <s v="Non"/>
    <s v="Non"/>
    <s v="Oui"/>
    <s v="Non"/>
    <s v="Oui"/>
    <s v="Non"/>
    <n v="1"/>
    <s v="-"/>
    <n v="2"/>
    <s v="-"/>
    <s v="-"/>
    <s v="-"/>
    <s v="-"/>
    <s v="-"/>
    <s v="-"/>
    <s v="-"/>
    <s v="-"/>
    <s v="-"/>
    <s v="-"/>
    <s v="-"/>
    <s v="-"/>
    <s v="-"/>
    <x v="2"/>
    <s v="Eau trouble / Goût / Non potable"/>
    <s v="Non"/>
    <s v="Oui"/>
    <s v="Oui"/>
    <s v="Oui"/>
    <s v="Non"/>
    <x v="0"/>
    <s v="Non"/>
    <s v="Non"/>
    <s v="Oui"/>
    <s v="-"/>
    <s v="-"/>
    <x v="0"/>
    <s v="-"/>
    <x v="0"/>
    <x v="0"/>
    <x v="0"/>
    <s v="Oui"/>
    <x v="0"/>
    <x v="11"/>
    <x v="0"/>
    <s v="-"/>
    <s v="-"/>
    <s v="-"/>
    <s v="-"/>
    <s v="-"/>
    <s v="-"/>
    <s v="-"/>
    <x v="0"/>
    <x v="0"/>
    <x v="0"/>
    <x v="0"/>
    <s v="-"/>
    <s v="-"/>
    <x v="0"/>
    <s v="-"/>
    <x v="1"/>
    <s v="-"/>
    <s v="-"/>
    <s v="-"/>
    <s v="-"/>
    <s v="-"/>
    <s v="-"/>
    <s v="-"/>
    <x v="2"/>
    <x v="0"/>
    <s v="infection_plaie maladie_peau paludisme"/>
    <s v="Non"/>
    <s v="Non"/>
    <s v="Oui"/>
    <s v="Oui"/>
    <s v="Non"/>
    <s v="Oui"/>
    <s v="Non"/>
    <s v="Non"/>
    <s v="Non"/>
    <s v="Non"/>
    <s v="Non"/>
    <s v="Non"/>
    <s v="Non"/>
    <s v="Non"/>
    <s v="-"/>
    <s v="-"/>
    <s v="Achat sur le marché / Production de subsistance"/>
    <s v="Oui"/>
    <s v="Non"/>
    <s v="Non"/>
    <s v="Non"/>
    <s v="Non"/>
    <s v="Oui"/>
    <s v="Non"/>
    <s v="-"/>
    <x v="2"/>
    <x v="1"/>
    <x v="0"/>
    <s v="Marché de Diamarom"/>
    <x v="0"/>
    <x v="1"/>
    <s v="-"/>
    <s v="Oui"/>
    <s v="tigo"/>
    <s v="Non"/>
    <s v="Non"/>
    <s v="Oui"/>
    <s v="-"/>
    <s v="-"/>
    <n v="2"/>
    <s v="2"/>
    <s v="Axé qui impraticable du a l'inondation l'évaluation  est faite par téléphone"/>
    <s v="-"/>
    <s v="-"/>
    <s v="-"/>
    <n v="15"/>
    <n v="15"/>
    <s v="uuid:65ee0baa-fbc1-4afd-84c2-fd32f70f4157"/>
    <n v="173997"/>
    <s v="65ee0baa-fbc1-4afd-84c2-fd32f70f4157"/>
    <s v="2018-03-13T07:35:40"/>
    <n v="122"/>
    <s v="-"/>
    <n v="-1"/>
    <s v="-"/>
    <s v="-"/>
    <n v="122"/>
    <n v="5"/>
    <n v="7"/>
    <n v="10"/>
    <n v="15"/>
    <n v="10"/>
    <n v="14"/>
    <n v="10"/>
    <n v="15"/>
    <n v="13"/>
    <n v="15"/>
    <n v="3"/>
    <n v="3"/>
    <n v="120"/>
    <s v="Infection de plaie"/>
    <s v="Maladie de la peau"/>
    <s v="Paludisme"/>
    <x v="0"/>
    <x v="0"/>
    <x v="1"/>
    <s v="-"/>
  </r>
  <r>
    <s v="Boud 1"/>
    <s v="2018-03-14T08:22:52.304+01"/>
    <s v="2018-03-14T19:28:44.518+01"/>
    <d v="2018-03-14T00:00:00"/>
    <s v="357770076048039"/>
    <s v="-"/>
    <s v="-"/>
    <s v="-"/>
    <d v="2018-03-14T00:00:00"/>
    <s v="E11"/>
    <s v="male"/>
    <s v="TD07"/>
    <s v="Lac"/>
    <s v="TD0703"/>
    <x v="2"/>
    <s v="TD070302"/>
    <x v="2"/>
    <s v="Boud 1"/>
    <s v="Boud 1"/>
    <s v="13.500617938939097 14.089072034491943 300.4688649530224 8.0"/>
    <n v="13.5006179389"/>
    <n v="14.089072034499999"/>
    <n v="300.46886495299998"/>
    <n v="8"/>
    <x v="1"/>
    <s v="Ngouboua"/>
    <n v="6"/>
    <x v="0"/>
    <s v="-"/>
    <x v="0"/>
    <s v="-"/>
    <s v="-"/>
    <s v="IDPs / Retournés"/>
    <s v="Oui"/>
    <s v="Oui"/>
    <s v="Non"/>
    <s v="-"/>
    <n v="165"/>
    <x v="14"/>
    <s v="TD07"/>
    <s v="Lac"/>
    <s v="TD0703"/>
    <x v="2"/>
    <s v="TD070302"/>
    <x v="2"/>
    <n v="165"/>
    <n v="690"/>
    <x v="9"/>
    <n v="1"/>
    <n v="4"/>
    <s v="NGA"/>
    <x v="3"/>
    <s v="NG008"/>
    <x v="3"/>
    <s v="NG008021"/>
    <x v="3"/>
    <s v="-"/>
    <s v="-"/>
    <s v="-"/>
    <n v="1"/>
    <n v="4"/>
    <x v="2"/>
    <s v="-"/>
    <s v="-"/>
    <s v="-"/>
    <x v="0"/>
    <s v="-"/>
    <x v="0"/>
    <s v="-"/>
    <x v="0"/>
    <s v="-"/>
    <s v="-"/>
    <s v="-"/>
    <s v="-"/>
    <s v="-"/>
    <x v="0"/>
    <s v="-"/>
    <s v="-"/>
    <n v="0"/>
    <n v="166"/>
    <n v="0"/>
    <n v="0"/>
    <n v="0"/>
    <x v="0"/>
    <s v="-"/>
    <s v="articles_non_alimentaires eau_hygiene_et_assainissement vivres"/>
    <s v="Oui"/>
    <s v="Non"/>
    <s v="Oui"/>
    <s v="Non"/>
    <s v="Non"/>
    <s v="Non"/>
    <s v="Non"/>
    <s v="Non"/>
    <s v="Oui"/>
    <s v="Non"/>
    <s v="Non"/>
    <s v="Nations Unies"/>
    <s v="Non"/>
    <s v="Non"/>
    <s v="Oui"/>
    <s v="Non"/>
    <s v="Non"/>
    <s v="-"/>
    <s v="Plus d'un mois"/>
    <s v="Nations Unies"/>
    <s v="Non"/>
    <s v="Non"/>
    <s v="Oui"/>
    <s v="Non"/>
    <s v="Non"/>
    <s v="-"/>
    <s v="Plus d'un mois"/>
    <s v="-"/>
    <s v="-"/>
    <s v="-"/>
    <s v="-"/>
    <s v="-"/>
    <s v="-"/>
    <s v="-"/>
    <s v="-"/>
    <s v="-"/>
    <s v="-"/>
    <s v="-"/>
    <s v="-"/>
    <s v="-"/>
    <s v="-"/>
    <s v="-"/>
    <s v="-"/>
    <s v="-"/>
    <s v="-"/>
    <s v="-"/>
    <s v="-"/>
    <s v="-"/>
    <s v="-"/>
    <s v="-"/>
    <s v="-"/>
    <s v="-"/>
    <s v="-"/>
    <s v="-"/>
    <s v="-"/>
    <s v="-"/>
    <s v="-"/>
    <s v="-"/>
    <s v="-"/>
    <s v="-"/>
    <s v="-"/>
    <s v="-"/>
    <s v="-"/>
    <s v="-"/>
    <s v="-"/>
    <s v="-"/>
    <s v="-"/>
    <s v="ONG"/>
    <s v="Non"/>
    <s v="Non"/>
    <s v="Non"/>
    <s v="Oui"/>
    <s v="Non"/>
    <s v="-"/>
    <s v="Continue"/>
    <s v="-"/>
    <s v="-"/>
    <s v="-"/>
    <s v="-"/>
    <s v="-"/>
    <s v="-"/>
    <s v="-"/>
    <s v="-"/>
    <s v="-"/>
    <s v="-"/>
    <s v="-"/>
    <s v="-"/>
    <s v="-"/>
    <s v="-"/>
    <s v="-"/>
    <s v="-"/>
    <n v="30"/>
    <n v="40"/>
    <n v="2"/>
    <n v="10"/>
    <n v="5"/>
    <s v="-"/>
    <s v="-"/>
    <s v="-"/>
    <n v="1"/>
    <n v="12"/>
    <n v="8"/>
    <s v="-"/>
    <n v="30"/>
    <s v="Oui"/>
    <s v="Oui"/>
    <s v="Oui"/>
    <s v="-"/>
    <s v="-"/>
    <s v="-"/>
    <x v="0"/>
    <x v="0"/>
    <s v="-"/>
    <s v="-"/>
    <s v="eau_de_surface forage_pompe_manuelle"/>
    <s v="Non"/>
    <s v="Non"/>
    <s v="Oui"/>
    <s v="Non"/>
    <s v="Oui"/>
    <s v="Non"/>
    <s v="Non"/>
    <s v="Non"/>
    <s v="-"/>
    <s v="-"/>
    <n v="2"/>
    <n v="1"/>
    <s v="-"/>
    <s v="-"/>
    <s v="-"/>
    <s v="-"/>
    <n v="1"/>
    <s v="-"/>
    <s v="-"/>
    <s v="-"/>
    <s v="-"/>
    <s v="-"/>
    <s v="-"/>
    <s v="-"/>
    <x v="0"/>
    <s v="Goût / Non potable"/>
    <s v="Non"/>
    <s v="Non"/>
    <s v="Oui"/>
    <s v="Oui"/>
    <s v="Non"/>
    <x v="0"/>
    <s v="Non"/>
    <s v="Non"/>
    <s v="Oui"/>
    <s v="-"/>
    <s v="-"/>
    <x v="0"/>
    <s v="-"/>
    <x v="0"/>
    <x v="0"/>
    <x v="0"/>
    <s v="Oui"/>
    <x v="0"/>
    <x v="12"/>
    <x v="2"/>
    <s v="Autre"/>
    <s v="Non"/>
    <s v="Non"/>
    <s v="Oui"/>
    <s v="Non"/>
    <s v="Non"/>
    <s v="Non"/>
    <x v="1"/>
    <x v="0"/>
    <x v="0"/>
    <x v="0"/>
    <s v="-"/>
    <s v="-"/>
    <x v="0"/>
    <s v="-"/>
    <x v="1"/>
    <s v="-"/>
    <s v="-"/>
    <s v="-"/>
    <s v="-"/>
    <s v="-"/>
    <s v="-"/>
    <s v="-"/>
    <x v="2"/>
    <x v="0"/>
    <s v="fievre maladie_peau paludisme"/>
    <s v="Non"/>
    <s v="Oui"/>
    <s v="Non"/>
    <s v="Oui"/>
    <s v="Non"/>
    <s v="Oui"/>
    <s v="Non"/>
    <s v="Non"/>
    <s v="Non"/>
    <s v="Non"/>
    <s v="Non"/>
    <s v="Non"/>
    <s v="Non"/>
    <s v="Non"/>
    <s v="-"/>
    <s v="-"/>
    <s v="Achat sur le marché"/>
    <s v="Oui"/>
    <s v="Non"/>
    <s v="Non"/>
    <s v="Non"/>
    <s v="Non"/>
    <s v="Non"/>
    <s v="Non"/>
    <s v="-"/>
    <x v="3"/>
    <x v="0"/>
    <x v="0"/>
    <s v="Marché de Ngouboua"/>
    <x v="0"/>
    <x v="1"/>
    <s v="-"/>
    <s v="Oui"/>
    <s v="airtel / tigo"/>
    <s v="Oui"/>
    <s v="Non"/>
    <s v="Oui"/>
    <s v="-"/>
    <s v="-"/>
    <n v="3"/>
    <s v="3"/>
    <s v="RAS"/>
    <s v="-"/>
    <s v="-"/>
    <s v="-"/>
    <n v="19"/>
    <n v="19"/>
    <s v="uuid:ad033994-8bb9-40d7-9ce9-e212385ecdc5"/>
    <n v="177371"/>
    <s v="ad033994-8bb9-40d7-9ce9-e212385ecdc5"/>
    <s v="2018-03-15T10:14:31"/>
    <n v="156"/>
    <s v="-"/>
    <n v="-1"/>
    <s v="-"/>
    <s v="-"/>
    <n v="156"/>
    <n v="6"/>
    <n v="7"/>
    <n v="9"/>
    <n v="9"/>
    <n v="22"/>
    <n v="25"/>
    <n v="6"/>
    <n v="9"/>
    <n v="13"/>
    <n v="18"/>
    <n v="6"/>
    <n v="1"/>
    <n v="131"/>
    <s v="Fièvre"/>
    <s v="Maladie de la peau"/>
    <s v="Paludisme"/>
    <x v="0"/>
    <x v="0"/>
    <x v="1"/>
    <s v="-"/>
  </r>
  <r>
    <s v="Boudoumarom"/>
    <s v="2018-03-14T16:38:15.484+01"/>
    <s v="2018-03-14T17:14:28.088+01"/>
    <d v="2018-03-14T00:00:00"/>
    <s v="357770077402219"/>
    <s v="-"/>
    <s v="-"/>
    <s v="-"/>
    <d v="2018-03-14T00:00:00"/>
    <s v="E6"/>
    <s v="male"/>
    <s v="TD07"/>
    <s v="Lac"/>
    <s v="TD0703"/>
    <x v="2"/>
    <s v="TD070302"/>
    <x v="2"/>
    <s v="Kola Ngachia"/>
    <s v="Boudoumarom"/>
    <s v="13.602666822063515 13.986436306098076 301.89857646930915 4.0"/>
    <n v="13.6026668221"/>
    <n v="13.9864363061"/>
    <n v="301.89857646899998"/>
    <n v="4"/>
    <x v="1"/>
    <s v="Village Kola Ngachia"/>
    <n v="4"/>
    <x v="0"/>
    <s v="-"/>
    <x v="0"/>
    <s v="-"/>
    <s v="-"/>
    <s v="IDPs"/>
    <s v="Oui"/>
    <s v="Non"/>
    <s v="Non"/>
    <s v="-"/>
    <n v="200"/>
    <x v="15"/>
    <s v="TD07"/>
    <s v="Lac"/>
    <s v="TD0703"/>
    <x v="2"/>
    <s v="TD070302"/>
    <x v="2"/>
    <n v="200"/>
    <n v="836"/>
    <x v="3"/>
    <s v="-"/>
    <s v="-"/>
    <s v="-"/>
    <x v="1"/>
    <s v="-"/>
    <x v="1"/>
    <s v="-"/>
    <x v="1"/>
    <s v="-"/>
    <s v="-"/>
    <s v="-"/>
    <s v="-"/>
    <s v="-"/>
    <x v="1"/>
    <s v="-"/>
    <s v="-"/>
    <s v="-"/>
    <x v="0"/>
    <s v="-"/>
    <x v="0"/>
    <s v="-"/>
    <x v="0"/>
    <s v="-"/>
    <s v="-"/>
    <s v="-"/>
    <s v="-"/>
    <s v="-"/>
    <x v="0"/>
    <s v="-"/>
    <s v="-"/>
    <n v="0"/>
    <n v="200"/>
    <n v="0"/>
    <n v="0"/>
    <n v="0"/>
    <x v="0"/>
    <s v="-"/>
    <s v="articles_non_alimentaires baches"/>
    <s v="Oui"/>
    <s v="Oui"/>
    <s v="Non"/>
    <s v="Non"/>
    <s v="Non"/>
    <s v="Non"/>
    <s v="Non"/>
    <s v="Non"/>
    <s v="Non"/>
    <s v="Non"/>
    <s v="Non"/>
    <s v="-"/>
    <s v="-"/>
    <s v="-"/>
    <s v="-"/>
    <s v="-"/>
    <s v="-"/>
    <s v="-"/>
    <s v="-"/>
    <s v="Nations Unies"/>
    <s v="Non"/>
    <s v="Non"/>
    <s v="Oui"/>
    <s v="Non"/>
    <s v="Non"/>
    <s v="-"/>
    <s v="Plus d'un mois"/>
    <s v="Nations Unies"/>
    <s v="Non"/>
    <s v="Non"/>
    <s v="Oui"/>
    <s v="Non"/>
    <s v="Non"/>
    <s v="-"/>
    <s v="Plus d'un mois"/>
    <s v="-"/>
    <s v="-"/>
    <s v="-"/>
    <s v="-"/>
    <s v="-"/>
    <s v="-"/>
    <s v="-"/>
    <s v="-"/>
    <s v="-"/>
    <s v="-"/>
    <s v="-"/>
    <s v="-"/>
    <s v="-"/>
    <s v="-"/>
    <s v="-"/>
    <s v="-"/>
    <s v="-"/>
    <s v="-"/>
    <s v="-"/>
    <s v="-"/>
    <s v="-"/>
    <s v="-"/>
    <s v="-"/>
    <s v="-"/>
    <s v="-"/>
    <s v="-"/>
    <s v="-"/>
    <s v="-"/>
    <s v="-"/>
    <s v="-"/>
    <s v="-"/>
    <s v="-"/>
    <s v="-"/>
    <s v="-"/>
    <s v="-"/>
    <s v="-"/>
    <s v="-"/>
    <s v="-"/>
    <s v="-"/>
    <s v="-"/>
    <s v="-"/>
    <s v="-"/>
    <s v="-"/>
    <s v="-"/>
    <s v="-"/>
    <s v="-"/>
    <s v="-"/>
    <s v="-"/>
    <s v="-"/>
    <s v="-"/>
    <s v="-"/>
    <s v="-"/>
    <s v="-"/>
    <s v="-"/>
    <s v="-"/>
    <s v="-"/>
    <n v="30"/>
    <n v="50"/>
    <n v="5"/>
    <n v="10"/>
    <n v="7"/>
    <n v="7"/>
    <s v="-"/>
    <s v="-"/>
    <n v="20"/>
    <n v="30"/>
    <n v="20"/>
    <s v="-"/>
    <n v="25"/>
    <s v="Oui"/>
    <s v="Oui"/>
    <s v="Oui"/>
    <s v="-"/>
    <s v="-"/>
    <s v="-"/>
    <x v="0"/>
    <x v="0"/>
    <s v="-"/>
    <s v="-"/>
    <s v="forage_pompe_manuelle"/>
    <s v="Non"/>
    <s v="Non"/>
    <s v="Non"/>
    <s v="Non"/>
    <s v="Oui"/>
    <s v="Non"/>
    <s v="Non"/>
    <s v="Non"/>
    <s v="-"/>
    <s v="-"/>
    <n v="2"/>
    <s v="-"/>
    <s v="-"/>
    <s v="-"/>
    <s v="-"/>
    <s v="-"/>
    <s v="-"/>
    <s v="-"/>
    <s v="-"/>
    <s v="-"/>
    <s v="-"/>
    <s v="-"/>
    <s v="-"/>
    <s v="-"/>
    <x v="0"/>
    <s v="Goût"/>
    <s v="Non"/>
    <s v="Non"/>
    <s v="Oui"/>
    <s v="Non"/>
    <s v="Non"/>
    <x v="3"/>
    <s v="Oui"/>
    <s v="Oui"/>
    <s v="Non"/>
    <n v="12"/>
    <n v="150"/>
    <x v="1"/>
    <s v="Non"/>
    <x v="2"/>
    <x v="2"/>
    <x v="1"/>
    <s v="Oui"/>
    <x v="7"/>
    <x v="13"/>
    <x v="1"/>
    <s v="-"/>
    <s v="-"/>
    <s v="-"/>
    <s v="-"/>
    <s v="-"/>
    <s v="-"/>
    <s v="-"/>
    <x v="0"/>
    <x v="0"/>
    <x v="0"/>
    <x v="0"/>
    <s v="-"/>
    <s v="-"/>
    <x v="0"/>
    <s v="-"/>
    <x v="1"/>
    <s v="-"/>
    <s v="-"/>
    <s v="-"/>
    <s v="-"/>
    <s v="-"/>
    <s v="-"/>
    <s v="-"/>
    <x v="2"/>
    <x v="0"/>
    <s v="diarrhee paludisme toux"/>
    <s v="Oui"/>
    <s v="Non"/>
    <s v="Non"/>
    <s v="Non"/>
    <s v="Non"/>
    <s v="Oui"/>
    <s v="Oui"/>
    <s v="Non"/>
    <s v="Non"/>
    <s v="Non"/>
    <s v="Non"/>
    <s v="Non"/>
    <s v="Non"/>
    <s v="Non"/>
    <s v="-"/>
    <s v="-"/>
    <s v="Achat sur le marché / Production de subsistance"/>
    <s v="Oui"/>
    <s v="Non"/>
    <s v="Non"/>
    <s v="Non"/>
    <s v="Non"/>
    <s v="Oui"/>
    <s v="Non"/>
    <s v="-"/>
    <x v="0"/>
    <x v="0"/>
    <x v="0"/>
    <s v="Marché de Ngouboua"/>
    <x v="0"/>
    <x v="1"/>
    <s v="-"/>
    <s v="Oui"/>
    <s v="airtel / tigo"/>
    <s v="Oui"/>
    <s v="Non"/>
    <s v="Oui"/>
    <s v="-"/>
    <s v="-"/>
    <n v="3"/>
    <s v="3"/>
    <s v="RAS"/>
    <s v="-"/>
    <s v="-"/>
    <s v="-"/>
    <n v="20"/>
    <n v="20"/>
    <s v="uuid:b117e775-6d44-4a14-a537-91455dcd4080"/>
    <n v="177366"/>
    <s v="b117e775-6d44-4a14-a537-91455dcd4080"/>
    <s v="2018-03-15T10:11:43"/>
    <n v="151"/>
    <s v="-"/>
    <n v="-1"/>
    <s v="-"/>
    <s v="-"/>
    <n v="151"/>
    <n v="17"/>
    <n v="8"/>
    <n v="20"/>
    <n v="15"/>
    <n v="21"/>
    <n v="16"/>
    <n v="5"/>
    <n v="7"/>
    <n v="18"/>
    <n v="29"/>
    <n v="3"/>
    <n v="0"/>
    <n v="159"/>
    <s v="Diarrhée"/>
    <s v="Paludisme"/>
    <s v="Toux"/>
    <x v="0"/>
    <x v="0"/>
    <x v="1"/>
    <s v="-"/>
  </r>
  <r>
    <s v="Bourboura"/>
    <s v="2018-03-14T11:50:03.827+01"/>
    <s v="2018-03-14T12:21:17.637+01"/>
    <d v="2018-03-14T00:00:00"/>
    <s v="357770077402219"/>
    <s v="-"/>
    <s v="-"/>
    <s v="-"/>
    <d v="2018-03-14T00:00:00"/>
    <s v="E6"/>
    <s v="male"/>
    <s v="TD07"/>
    <s v="Lac"/>
    <s v="TD0703"/>
    <x v="2"/>
    <s v="TD070302"/>
    <x v="2"/>
    <s v="Bourboura"/>
    <s v="Bourboura"/>
    <s v="13.441191657280134 14.082764211817574 304.665117376231 8.0"/>
    <n v="13.441191657299999"/>
    <n v="14.082764211800001"/>
    <n v="304.66511737600001"/>
    <n v="8"/>
    <x v="1"/>
    <s v="Kangalia"/>
    <n v="3"/>
    <x v="1"/>
    <s v="-"/>
    <x v="0"/>
    <s v="-"/>
    <s v="-"/>
    <s v="Retournés"/>
    <s v="Non"/>
    <s v="Oui"/>
    <s v="Non"/>
    <s v="-"/>
    <s v="-"/>
    <x v="2"/>
    <s v="-"/>
    <s v="-"/>
    <s v="-"/>
    <x v="1"/>
    <s v="-"/>
    <x v="1"/>
    <s v="-"/>
    <s v="-"/>
    <x v="2"/>
    <n v="200"/>
    <n v="836"/>
    <s v="TCD"/>
    <x v="0"/>
    <s v="TD07"/>
    <x v="0"/>
    <s v="TD0703"/>
    <x v="0"/>
    <s v="-"/>
    <s v="-"/>
    <s v="-"/>
    <n v="200"/>
    <n v="836"/>
    <x v="8"/>
    <s v="-"/>
    <s v="-"/>
    <s v="-"/>
    <x v="0"/>
    <s v="-"/>
    <x v="0"/>
    <s v="-"/>
    <x v="0"/>
    <s v="-"/>
    <s v="-"/>
    <s v="-"/>
    <s v="-"/>
    <s v="-"/>
    <x v="0"/>
    <s v="-"/>
    <s v="-"/>
    <n v="0"/>
    <n v="200"/>
    <n v="0"/>
    <n v="0"/>
    <n v="0"/>
    <x v="0"/>
    <s v="-"/>
    <s v="articles_non_alimentaires baches"/>
    <s v="Oui"/>
    <s v="Oui"/>
    <s v="Non"/>
    <s v="Non"/>
    <s v="Non"/>
    <s v="Non"/>
    <s v="Non"/>
    <s v="Non"/>
    <s v="Non"/>
    <s v="Non"/>
    <s v="Non"/>
    <s v="-"/>
    <s v="-"/>
    <s v="-"/>
    <s v="-"/>
    <s v="-"/>
    <s v="-"/>
    <s v="-"/>
    <s v="-"/>
    <s v="Nations Unies / ONG"/>
    <s v="Non"/>
    <s v="Non"/>
    <s v="Oui"/>
    <s v="Oui"/>
    <s v="Non"/>
    <s v="-"/>
    <s v="Plus d'un mois"/>
    <s v="Nations Unies"/>
    <s v="Non"/>
    <s v="Non"/>
    <s v="Oui"/>
    <s v="Non"/>
    <s v="Non"/>
    <s v="-"/>
    <s v="Plus d'un mois"/>
    <s v="-"/>
    <s v="-"/>
    <s v="-"/>
    <s v="-"/>
    <s v="-"/>
    <s v="-"/>
    <s v="-"/>
    <s v="-"/>
    <s v="-"/>
    <s v="-"/>
    <s v="-"/>
    <s v="-"/>
    <s v="-"/>
    <s v="-"/>
    <s v="-"/>
    <s v="-"/>
    <s v="-"/>
    <s v="-"/>
    <s v="-"/>
    <s v="-"/>
    <s v="-"/>
    <s v="-"/>
    <s v="-"/>
    <s v="-"/>
    <s v="-"/>
    <s v="-"/>
    <s v="-"/>
    <s v="-"/>
    <s v="-"/>
    <s v="-"/>
    <s v="-"/>
    <s v="-"/>
    <s v="-"/>
    <s v="-"/>
    <s v="-"/>
    <s v="-"/>
    <s v="-"/>
    <s v="-"/>
    <s v="-"/>
    <s v="-"/>
    <s v="-"/>
    <s v="-"/>
    <s v="-"/>
    <s v="-"/>
    <s v="-"/>
    <s v="-"/>
    <s v="-"/>
    <s v="-"/>
    <s v="-"/>
    <s v="-"/>
    <s v="-"/>
    <s v="-"/>
    <s v="-"/>
    <s v="-"/>
    <s v="-"/>
    <s v="-"/>
    <n v="50"/>
    <n v="85"/>
    <n v="8"/>
    <n v="5"/>
    <n v="3"/>
    <n v="10"/>
    <s v="-"/>
    <s v="-"/>
    <n v="10"/>
    <n v="20"/>
    <n v="30"/>
    <s v="-"/>
    <n v="15"/>
    <s v="Oui"/>
    <s v="Oui"/>
    <s v="Oui"/>
    <s v="-"/>
    <s v="-"/>
    <s v="-"/>
    <x v="0"/>
    <x v="0"/>
    <s v="-"/>
    <s v="-"/>
    <s v="forage_pompe_manuelle Puits_traditionnel"/>
    <s v="Non"/>
    <s v="Non"/>
    <s v="Non"/>
    <s v="Non"/>
    <s v="Oui"/>
    <s v="Non"/>
    <s v="Oui"/>
    <s v="Non"/>
    <n v="1"/>
    <s v="-"/>
    <n v="1"/>
    <s v="-"/>
    <s v="-"/>
    <s v="-"/>
    <s v="-"/>
    <s v="-"/>
    <s v="-"/>
    <s v="-"/>
    <s v="-"/>
    <s v="-"/>
    <s v="-"/>
    <s v="-"/>
    <s v="-"/>
    <s v="-"/>
    <x v="0"/>
    <s v="Goût"/>
    <s v="Non"/>
    <s v="Non"/>
    <s v="Oui"/>
    <s v="Non"/>
    <s v="Non"/>
    <x v="3"/>
    <s v="Oui"/>
    <s v="Oui"/>
    <s v="Non"/>
    <n v="10"/>
    <n v="120"/>
    <x v="1"/>
    <s v="Non"/>
    <x v="1"/>
    <x v="2"/>
    <x v="1"/>
    <s v="Oui"/>
    <x v="8"/>
    <x v="14"/>
    <x v="1"/>
    <s v="-"/>
    <s v="-"/>
    <s v="-"/>
    <s v="-"/>
    <s v="-"/>
    <s v="-"/>
    <s v="-"/>
    <x v="0"/>
    <x v="0"/>
    <x v="0"/>
    <x v="0"/>
    <s v="-"/>
    <s v="-"/>
    <x v="0"/>
    <s v="-"/>
    <x v="1"/>
    <s v="-"/>
    <s v="-"/>
    <s v="-"/>
    <s v="-"/>
    <s v="-"/>
    <s v="-"/>
    <s v="-"/>
    <x v="2"/>
    <x v="0"/>
    <s v="diarrhee paludisme toux"/>
    <s v="Oui"/>
    <s v="Non"/>
    <s v="Non"/>
    <s v="Non"/>
    <s v="Non"/>
    <s v="Oui"/>
    <s v="Oui"/>
    <s v="Non"/>
    <s v="Non"/>
    <s v="Non"/>
    <s v="Non"/>
    <s v="Non"/>
    <s v="Non"/>
    <s v="Non"/>
    <s v="-"/>
    <s v="-"/>
    <s v="Achat sur le marché / Production de subsistance"/>
    <s v="Oui"/>
    <s v="Non"/>
    <s v="Non"/>
    <s v="Non"/>
    <s v="Non"/>
    <s v="Oui"/>
    <s v="Non"/>
    <s v="-"/>
    <x v="3"/>
    <x v="0"/>
    <x v="0"/>
    <s v="Marché de Ngouboua"/>
    <x v="0"/>
    <x v="1"/>
    <s v="-"/>
    <s v="Oui"/>
    <s v="airtel / tigo"/>
    <s v="Oui"/>
    <s v="Non"/>
    <s v="Oui"/>
    <s v="-"/>
    <s v="-"/>
    <n v="2"/>
    <s v="2"/>
    <s v="RAS"/>
    <s v="-"/>
    <s v="-"/>
    <s v="-"/>
    <n v="20"/>
    <n v="20"/>
    <s v="uuid:707ffbca-c2e5-413f-a64b-f6cb78b20894"/>
    <n v="177365"/>
    <s v="707ffbca-c2e5-413f-a64b-f6cb78b20894"/>
    <s v="2018-03-15T10:11:40"/>
    <n v="150"/>
    <s v="-"/>
    <n v="-1"/>
    <s v="-"/>
    <s v="-"/>
    <n v="150"/>
    <n v="15"/>
    <n v="3"/>
    <n v="15"/>
    <n v="17"/>
    <n v="11"/>
    <n v="16"/>
    <n v="3"/>
    <n v="2"/>
    <n v="16"/>
    <n v="17"/>
    <n v="1"/>
    <n v="0"/>
    <n v="116"/>
    <s v="Diarrhée"/>
    <s v="Paludisme"/>
    <s v="Toux"/>
    <x v="1"/>
    <x v="1"/>
    <x v="0"/>
    <s v="-"/>
  </r>
  <r>
    <s v="Chebrey"/>
    <s v="2018-02-24T08:35:05.597+01"/>
    <s v="2018-02-24T13:14:36.489+01"/>
    <d v="2018-02-24T00:00:00"/>
    <s v="357770076048039"/>
    <s v="-"/>
    <s v="-"/>
    <s v="-"/>
    <d v="2018-02-24T00:00:00"/>
    <s v="E11"/>
    <s v="male"/>
    <s v="TD07"/>
    <s v="Lac"/>
    <s v="TD0704"/>
    <x v="0"/>
    <s v="TD070402"/>
    <x v="6"/>
    <s v="Chebrey"/>
    <s v="Chebrey"/>
    <s v="14.361926814152074 13.724256445423347 298.03493765132447 4.0"/>
    <n v="14.3619268142"/>
    <n v="13.7242564454"/>
    <n v="298.03493765100001"/>
    <n v="4"/>
    <x v="1"/>
    <s v="Daboua"/>
    <n v="15"/>
    <x v="0"/>
    <s v="-"/>
    <x v="0"/>
    <s v="-"/>
    <s v="-"/>
    <s v="IDPs"/>
    <s v="Oui"/>
    <s v="Non"/>
    <s v="Non"/>
    <s v="-"/>
    <n v="308"/>
    <x v="16"/>
    <s v="TD07"/>
    <s v="Lac"/>
    <s v="TD0704"/>
    <x v="0"/>
    <s v="TD070403"/>
    <x v="0"/>
    <n v="308"/>
    <n v="1291"/>
    <x v="5"/>
    <s v="-"/>
    <s v="-"/>
    <s v="-"/>
    <x v="1"/>
    <s v="-"/>
    <x v="1"/>
    <s v="-"/>
    <x v="1"/>
    <s v="-"/>
    <s v="-"/>
    <s v="-"/>
    <s v="-"/>
    <s v="-"/>
    <x v="1"/>
    <s v="-"/>
    <s v="-"/>
    <s v="-"/>
    <x v="0"/>
    <s v="-"/>
    <x v="0"/>
    <s v="-"/>
    <x v="0"/>
    <s v="-"/>
    <s v="-"/>
    <s v="-"/>
    <s v="-"/>
    <s v="-"/>
    <x v="0"/>
    <s v="-"/>
    <s v="-"/>
    <n v="0"/>
    <n v="308"/>
    <n v="0"/>
    <n v="0"/>
    <n v="0"/>
    <x v="0"/>
    <s v="-"/>
    <s v="baches eau_hygiene_et_assainissement education sante vivres cash"/>
    <s v="Non"/>
    <s v="Oui"/>
    <s v="Oui"/>
    <s v="Oui"/>
    <s v="Non"/>
    <s v="Non"/>
    <s v="Non"/>
    <s v="Oui"/>
    <s v="Oui"/>
    <s v="Oui"/>
    <s v="Non"/>
    <s v="ONG"/>
    <s v="Non"/>
    <s v="Non"/>
    <s v="Non"/>
    <s v="Oui"/>
    <s v="Non"/>
    <s v="-"/>
    <s v="Plus d'un mois"/>
    <s v="-"/>
    <s v="-"/>
    <s v="-"/>
    <s v="-"/>
    <s v="-"/>
    <s v="-"/>
    <s v="-"/>
    <s v="-"/>
    <s v="ONG"/>
    <s v="Non"/>
    <s v="Non"/>
    <s v="Non"/>
    <s v="Oui"/>
    <s v="Non"/>
    <s v="-"/>
    <s v="Plus d'un mois"/>
    <s v="-"/>
    <s v="-"/>
    <s v="-"/>
    <s v="-"/>
    <s v="-"/>
    <s v="-"/>
    <s v="-"/>
    <s v="-"/>
    <s v="-"/>
    <s v="-"/>
    <s v="-"/>
    <s v="-"/>
    <s v="-"/>
    <s v="-"/>
    <s v="-"/>
    <s v="-"/>
    <s v="ONG"/>
    <s v="Non"/>
    <s v="Non"/>
    <s v="Non"/>
    <s v="Oui"/>
    <s v="Non"/>
    <s v="-"/>
    <s v="Ponctuelle"/>
    <s v="-"/>
    <s v="-"/>
    <s v="-"/>
    <s v="-"/>
    <s v="-"/>
    <s v="-"/>
    <s v="-"/>
    <s v="-"/>
    <s v="ONG"/>
    <s v="Non"/>
    <s v="Non"/>
    <s v="Non"/>
    <s v="Oui"/>
    <s v="Non"/>
    <s v="-"/>
    <s v="Continue"/>
    <s v="Nations Unies"/>
    <s v="Non"/>
    <s v="Non"/>
    <s v="Oui"/>
    <s v="Non"/>
    <s v="Non"/>
    <s v="-"/>
    <s v="Continue"/>
    <s v="ONG"/>
    <s v="Non"/>
    <s v="Non"/>
    <s v="Non"/>
    <s v="Oui"/>
    <s v="Non"/>
    <s v="-"/>
    <s v="Ponctuelle"/>
    <n v="50"/>
    <n v="40"/>
    <n v="10"/>
    <n v="15"/>
    <n v="12"/>
    <s v="-"/>
    <s v="-"/>
    <s v="-"/>
    <n v="10"/>
    <n v="30"/>
    <n v="20"/>
    <s v="-"/>
    <n v="50"/>
    <s v="Oui"/>
    <s v="Oui"/>
    <s v="Oui"/>
    <s v="-"/>
    <s v="-"/>
    <s v="-"/>
    <x v="0"/>
    <x v="0"/>
    <s v="-"/>
    <s v="-"/>
    <s v="forage_pompe_manuelle Puits_traditionnel"/>
    <s v="Non"/>
    <s v="Non"/>
    <s v="Non"/>
    <s v="Non"/>
    <s v="Oui"/>
    <s v="Non"/>
    <s v="Oui"/>
    <s v="Non"/>
    <n v="2"/>
    <n v="3"/>
    <n v="3"/>
    <n v="2"/>
    <s v="-"/>
    <s v="-"/>
    <s v="-"/>
    <s v="-"/>
    <s v="-"/>
    <s v="-"/>
    <s v="-"/>
    <s v="-"/>
    <s v="-"/>
    <s v="-"/>
    <s v="-"/>
    <s v="-"/>
    <x v="0"/>
    <s v="Goût / Non potable"/>
    <s v="Non"/>
    <s v="Non"/>
    <s v="Oui"/>
    <s v="Oui"/>
    <s v="Non"/>
    <x v="1"/>
    <s v="Oui"/>
    <s v="Non"/>
    <s v="Non"/>
    <n v="104"/>
    <s v="-"/>
    <x v="1"/>
    <s v="Non"/>
    <x v="1"/>
    <x v="0"/>
    <x v="0"/>
    <s v="Oui"/>
    <x v="0"/>
    <x v="15"/>
    <x v="1"/>
    <s v="-"/>
    <s v="-"/>
    <s v="-"/>
    <s v="-"/>
    <s v="-"/>
    <s v="-"/>
    <s v="-"/>
    <x v="0"/>
    <x v="2"/>
    <x v="2"/>
    <x v="0"/>
    <s v="École de Chebrey"/>
    <s v="Sur le site"/>
    <x v="2"/>
    <s v="-"/>
    <x v="0"/>
    <s v="Clinique mobile"/>
    <s v="Non"/>
    <s v="Oui"/>
    <s v="Non"/>
    <s v="Non"/>
    <s v="Non"/>
    <s v="-"/>
    <x v="0"/>
    <x v="0"/>
    <s v="diarrhee paludisme maux_tete"/>
    <s v="Oui"/>
    <s v="Non"/>
    <s v="Non"/>
    <s v="Non"/>
    <s v="Non"/>
    <s v="Oui"/>
    <s v="Non"/>
    <s v="Oui"/>
    <s v="Non"/>
    <s v="Non"/>
    <s v="Non"/>
    <s v="Non"/>
    <s v="Non"/>
    <s v="Non"/>
    <s v="-"/>
    <s v="-"/>
    <s v="Achat sur le marché / Assistance humanitaire (incluant Cash)"/>
    <s v="Oui"/>
    <s v="Non"/>
    <s v="Non"/>
    <s v="Oui"/>
    <s v="Non"/>
    <s v="Non"/>
    <s v="Non"/>
    <s v="-"/>
    <x v="0"/>
    <x v="0"/>
    <x v="0"/>
    <s v="Marché de Kiskawa"/>
    <x v="3"/>
    <x v="1"/>
    <s v="-"/>
    <s v="Oui"/>
    <s v="tigo"/>
    <s v="Non"/>
    <s v="Non"/>
    <s v="Oui"/>
    <s v="-"/>
    <s v="-"/>
    <n v="3"/>
    <s v="3"/>
    <s v="La distribution de vivre à cessé depuis un certain temp et la population soufre de la famine"/>
    <s v="-"/>
    <s v="-"/>
    <s v="-"/>
    <n v="20"/>
    <n v="20"/>
    <s v="uuid:048748a8-81f0-448e-a4c2-6289ba061c4e"/>
    <n v="146943"/>
    <s v="048748a8-81f0-448e-a4c2-6289ba061c4e"/>
    <s v="2018-02-28T15:35:28"/>
    <n v="12"/>
    <s v="-"/>
    <n v="-1"/>
    <s v="-"/>
    <s v="-"/>
    <n v="12"/>
    <n v="3"/>
    <n v="8"/>
    <n v="8"/>
    <n v="14"/>
    <n v="23"/>
    <n v="22"/>
    <n v="18"/>
    <n v="12"/>
    <n v="20"/>
    <n v="19"/>
    <n v="5"/>
    <n v="0"/>
    <n v="152"/>
    <s v="Diarrhée"/>
    <s v="Paludisme"/>
    <s v="Maux de tête"/>
    <x v="0"/>
    <x v="0"/>
    <x v="0"/>
    <s v="-"/>
  </r>
  <r>
    <s v="Choua"/>
    <s v="2018-03-16T13:00:06.648Z"/>
    <s v="2018-03-16T13:05:01.520Z"/>
    <d v="2018-03-16T00:00:00"/>
    <s v="860111012019232"/>
    <s v="-"/>
    <s v="-"/>
    <s v="-"/>
    <d v="2018-03-05T00:00:00"/>
    <s v="E3"/>
    <s v="male"/>
    <s v="TD07"/>
    <s v="Lac"/>
    <s v="TD0701"/>
    <x v="1"/>
    <s v="TD070102"/>
    <x v="1"/>
    <s v="Kangalom"/>
    <s v="Choua"/>
    <s v="13.271394710263547 14.137822807683023 298.22845577734626 8.0"/>
    <n v="13.271394710299999"/>
    <n v="14.137822807699999"/>
    <n v="298.22845577700002"/>
    <n v="8"/>
    <x v="1"/>
    <s v="Kangalom"/>
    <n v="7"/>
    <x v="1"/>
    <s v="-"/>
    <x v="0"/>
    <s v="-"/>
    <s v="-"/>
    <s v="IDPs"/>
    <s v="Oui"/>
    <s v="Non"/>
    <s v="Non"/>
    <s v="-"/>
    <n v="239"/>
    <x v="17"/>
    <s v="TD07"/>
    <s v="Lac"/>
    <s v="TD0701"/>
    <x v="3"/>
    <s v="TD070102"/>
    <x v="5"/>
    <n v="239"/>
    <n v="1000"/>
    <x v="10"/>
    <s v="-"/>
    <s v="-"/>
    <s v="-"/>
    <x v="1"/>
    <s v="-"/>
    <x v="1"/>
    <s v="-"/>
    <x v="1"/>
    <s v="-"/>
    <s v="-"/>
    <s v="-"/>
    <s v="-"/>
    <s v="-"/>
    <x v="1"/>
    <s v="-"/>
    <s v="-"/>
    <s v="-"/>
    <x v="0"/>
    <s v="-"/>
    <x v="0"/>
    <s v="-"/>
    <x v="0"/>
    <s v="-"/>
    <s v="-"/>
    <s v="-"/>
    <s v="-"/>
    <s v="-"/>
    <x v="0"/>
    <s v="-"/>
    <s v="-"/>
    <n v="0"/>
    <n v="239"/>
    <n v="0"/>
    <n v="0"/>
    <n v="0"/>
    <x v="0"/>
    <s v="-"/>
    <s v="aucune"/>
    <s v="Non"/>
    <s v="Non"/>
    <s v="Non"/>
    <s v="Non"/>
    <s v="Non"/>
    <s v="Non"/>
    <s v="Non"/>
    <s v="Non"/>
    <s v="Non"/>
    <s v="Non"/>
    <s v="Oui"/>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n v="7"/>
    <n v="29"/>
    <n v="2"/>
    <n v="4"/>
    <s v="-"/>
    <s v="-"/>
    <s v="-"/>
    <s v="-"/>
    <n v="8"/>
    <n v="3"/>
    <n v="2"/>
    <s v="-"/>
    <n v="39"/>
    <s v="Oui"/>
    <s v="Oui"/>
    <s v="Oui"/>
    <s v="-"/>
    <s v="-"/>
    <s v="-"/>
    <x v="0"/>
    <x v="0"/>
    <s v="-"/>
    <s v="-"/>
    <s v="eau_de_surface"/>
    <s v="Non"/>
    <s v="Non"/>
    <s v="Oui"/>
    <s v="Non"/>
    <s v="Non"/>
    <s v="Non"/>
    <s v="Non"/>
    <s v="Non"/>
    <s v="-"/>
    <s v="-"/>
    <s v="-"/>
    <s v="-"/>
    <s v="-"/>
    <s v="-"/>
    <s v="-"/>
    <s v="-"/>
    <n v="1"/>
    <s v="-"/>
    <s v="-"/>
    <s v="-"/>
    <s v="-"/>
    <s v="-"/>
    <s v="-"/>
    <s v="-"/>
    <x v="1"/>
    <s v="Eau trouble / Goût / Non potable"/>
    <s v="Non"/>
    <s v="Oui"/>
    <s v="Oui"/>
    <s v="Oui"/>
    <s v="Non"/>
    <x v="0"/>
    <s v="Non"/>
    <s v="Non"/>
    <s v="Oui"/>
    <s v="-"/>
    <s v="-"/>
    <x v="0"/>
    <s v="-"/>
    <x v="0"/>
    <x v="1"/>
    <x v="1"/>
    <s v="Non"/>
    <x v="0"/>
    <x v="2"/>
    <x v="1"/>
    <s v="-"/>
    <s v="-"/>
    <s v="-"/>
    <s v="-"/>
    <s v="-"/>
    <s v="-"/>
    <s v="-"/>
    <x v="0"/>
    <x v="0"/>
    <x v="0"/>
    <x v="0"/>
    <s v="-"/>
    <s v="-"/>
    <x v="0"/>
    <s v="-"/>
    <x v="1"/>
    <s v="-"/>
    <s v="-"/>
    <s v="-"/>
    <s v="-"/>
    <s v="-"/>
    <s v="-"/>
    <s v="-"/>
    <x v="2"/>
    <x v="0"/>
    <s v="diarrhee fievre paludisme"/>
    <s v="Oui"/>
    <s v="Oui"/>
    <s v="Non"/>
    <s v="Non"/>
    <s v="Non"/>
    <s v="Oui"/>
    <s v="Non"/>
    <s v="Non"/>
    <s v="Non"/>
    <s v="Non"/>
    <s v="Non"/>
    <s v="Non"/>
    <s v="Non"/>
    <s v="Non"/>
    <s v="-"/>
    <s v="-"/>
    <s v="Achat sur le marché / Production de subsistance"/>
    <s v="Oui"/>
    <s v="Non"/>
    <s v="Non"/>
    <s v="Non"/>
    <s v="Non"/>
    <s v="Oui"/>
    <s v="Non"/>
    <s v="-"/>
    <x v="3"/>
    <x v="0"/>
    <x v="0"/>
    <s v="Marché de Kangalom"/>
    <x v="0"/>
    <x v="1"/>
    <s v="-"/>
    <s v="Oui"/>
    <s v="airtel / tigo"/>
    <s v="Oui"/>
    <s v="Non"/>
    <s v="Oui"/>
    <s v="-"/>
    <s v="-"/>
    <n v="1"/>
    <s v="1"/>
    <s v="Village de retour."/>
    <s v="-"/>
    <s v="-"/>
    <s v="-"/>
    <s v="-"/>
    <s v="-"/>
    <s v="uuid:86a23b4c-9a41-40fe-88a9-03a02f4e0e84"/>
    <n v="180263"/>
    <s v="86a23b4c-9a41-40fe-88a9-03a02f4e0e84"/>
    <s v="2018-03-17T09:48:13"/>
    <n v="164"/>
    <s v="-"/>
    <n v="-1"/>
    <s v="-"/>
    <s v="-"/>
    <s v="-"/>
    <n v="0"/>
    <n v="0"/>
    <n v="0"/>
    <n v="0"/>
    <n v="0"/>
    <n v="0"/>
    <n v="0"/>
    <n v="0"/>
    <n v="0"/>
    <n v="0"/>
    <n v="0"/>
    <n v="0"/>
    <n v="0"/>
    <s v="Diarrhée"/>
    <s v="Fièvre"/>
    <s v="Paludisme"/>
    <x v="0"/>
    <x v="0"/>
    <x v="1"/>
    <s v="-"/>
  </r>
  <r>
    <s v="Chouaram"/>
    <s v="2018-02-23T09:13:43.746+01"/>
    <s v="2018-02-28T10:24:21.422+01"/>
    <d v="2018-02-23T00:00:00"/>
    <s v="357770076048039"/>
    <s v="-"/>
    <s v="-"/>
    <s v="-"/>
    <d v="2018-02-23T00:00:00"/>
    <s v="E11"/>
    <s v="male"/>
    <s v="TD07"/>
    <s v="Lac"/>
    <s v="TD0704"/>
    <x v="0"/>
    <s v="TD070402"/>
    <x v="6"/>
    <s v="Chouaram"/>
    <s v="Chouaram"/>
    <s v="14.409161349066245 13.700717848741679 297.3463295224717 8.0"/>
    <n v="14.4091613491"/>
    <n v="13.7007178487"/>
    <n v="297.34632952200002"/>
    <n v="8"/>
    <x v="0"/>
    <s v="-"/>
    <s v="-"/>
    <x v="0"/>
    <s v="-"/>
    <x v="0"/>
    <s v="-"/>
    <s v="-"/>
    <s v="IDPs"/>
    <s v="Oui"/>
    <s v="Non"/>
    <s v="Non"/>
    <s v="-"/>
    <n v="45"/>
    <x v="18"/>
    <s v="TD07"/>
    <s v="Lac"/>
    <s v="TD0704"/>
    <x v="0"/>
    <s v="TD070403"/>
    <x v="0"/>
    <n v="45"/>
    <n v="188"/>
    <x v="11"/>
    <s v="-"/>
    <s v="-"/>
    <s v="-"/>
    <x v="1"/>
    <s v="-"/>
    <x v="1"/>
    <s v="-"/>
    <x v="1"/>
    <s v="-"/>
    <s v="-"/>
    <s v="-"/>
    <s v="-"/>
    <s v="-"/>
    <x v="1"/>
    <s v="-"/>
    <s v="-"/>
    <s v="-"/>
    <x v="0"/>
    <s v="-"/>
    <x v="0"/>
    <s v="-"/>
    <x v="0"/>
    <s v="-"/>
    <s v="-"/>
    <s v="-"/>
    <s v="-"/>
    <s v="-"/>
    <x v="0"/>
    <s v="-"/>
    <s v="-"/>
    <n v="0"/>
    <n v="45"/>
    <n v="0"/>
    <n v="0"/>
    <n v="0"/>
    <x v="0"/>
    <s v="-"/>
    <s v="articles_non_alimentaires eau_hygiene_et_assainissement cash"/>
    <s v="Oui"/>
    <s v="Non"/>
    <s v="Oui"/>
    <s v="Non"/>
    <s v="Non"/>
    <s v="Non"/>
    <s v="Non"/>
    <s v="Non"/>
    <s v="Non"/>
    <s v="Oui"/>
    <s v="Non"/>
    <s v="-"/>
    <s v="-"/>
    <s v="-"/>
    <s v="-"/>
    <s v="-"/>
    <s v="-"/>
    <s v="-"/>
    <s v="-"/>
    <s v="ONG"/>
    <s v="Non"/>
    <s v="Non"/>
    <s v="Non"/>
    <s v="Oui"/>
    <s v="Non"/>
    <s v="-"/>
    <s v="Plus d'un mois"/>
    <s v="-"/>
    <s v="-"/>
    <s v="-"/>
    <s v="-"/>
    <s v="-"/>
    <s v="-"/>
    <s v="-"/>
    <s v="-"/>
    <s v="-"/>
    <s v="-"/>
    <s v="-"/>
    <s v="-"/>
    <s v="-"/>
    <s v="-"/>
    <s v="-"/>
    <s v="-"/>
    <s v="-"/>
    <s v="-"/>
    <s v="-"/>
    <s v="-"/>
    <s v="-"/>
    <s v="-"/>
    <s v="-"/>
    <s v="-"/>
    <s v="-"/>
    <s v="-"/>
    <s v="-"/>
    <s v="-"/>
    <s v="-"/>
    <s v="-"/>
    <s v="-"/>
    <s v="-"/>
    <s v="-"/>
    <s v="-"/>
    <s v="-"/>
    <s v="-"/>
    <s v="-"/>
    <s v="-"/>
    <s v="-"/>
    <s v="-"/>
    <s v="ONG"/>
    <s v="Non"/>
    <s v="Non"/>
    <s v="Non"/>
    <s v="Oui"/>
    <s v="Non"/>
    <s v="-"/>
    <s v="Continue"/>
    <s v="-"/>
    <s v="-"/>
    <s v="-"/>
    <s v="-"/>
    <s v="-"/>
    <s v="-"/>
    <s v="-"/>
    <s v="-"/>
    <s v="ONG"/>
    <s v="Non"/>
    <s v="Non"/>
    <s v="Non"/>
    <s v="Oui"/>
    <s v="Non"/>
    <s v="-"/>
    <s v="Ponctuelle"/>
    <n v="6"/>
    <n v="16"/>
    <s v="-"/>
    <s v="-"/>
    <s v="-"/>
    <s v="-"/>
    <s v="-"/>
    <s v="-"/>
    <s v="-"/>
    <n v="3"/>
    <n v="1"/>
    <s v="-"/>
    <n v="4"/>
    <s v="Oui"/>
    <s v="Oui"/>
    <s v="Oui"/>
    <s v="-"/>
    <s v="-"/>
    <s v="-"/>
    <x v="0"/>
    <x v="0"/>
    <s v="-"/>
    <s v="-"/>
    <s v="forage_pompe_manuelle Puits_traditionnel"/>
    <s v="Non"/>
    <s v="Non"/>
    <s v="Non"/>
    <s v="Non"/>
    <s v="Oui"/>
    <s v="Non"/>
    <s v="Oui"/>
    <s v="Non"/>
    <n v="3"/>
    <n v="1"/>
    <n v="2"/>
    <s v="-"/>
    <s v="-"/>
    <s v="-"/>
    <s v="-"/>
    <s v="-"/>
    <s v="-"/>
    <s v="-"/>
    <s v="-"/>
    <s v="-"/>
    <s v="-"/>
    <s v="-"/>
    <s v="-"/>
    <s v="-"/>
    <x v="0"/>
    <s v="Goût / Non potable / Odeur"/>
    <s v="Non"/>
    <s v="Non"/>
    <s v="Oui"/>
    <s v="Oui"/>
    <s v="Oui"/>
    <x v="0"/>
    <s v="Non"/>
    <s v="Non"/>
    <s v="Oui"/>
    <s v="-"/>
    <s v="-"/>
    <x v="0"/>
    <s v="-"/>
    <x v="0"/>
    <x v="0"/>
    <x v="0"/>
    <s v="Oui"/>
    <x v="0"/>
    <x v="16"/>
    <x v="1"/>
    <s v="-"/>
    <s v="-"/>
    <s v="-"/>
    <s v="-"/>
    <s v="-"/>
    <s v="-"/>
    <s v="-"/>
    <x v="0"/>
    <x v="0"/>
    <x v="3"/>
    <x v="0"/>
    <s v="-"/>
    <s v="-"/>
    <x v="0"/>
    <s v="-"/>
    <x v="0"/>
    <s v="Centre de santé"/>
    <s v="Oui"/>
    <s v="Non"/>
    <s v="Non"/>
    <s v="Non"/>
    <s v="Non"/>
    <s v="-"/>
    <x v="1"/>
    <x v="2"/>
    <s v="diarrhee fievre maladie_peau"/>
    <s v="Oui"/>
    <s v="Oui"/>
    <s v="Non"/>
    <s v="Oui"/>
    <s v="Non"/>
    <s v="Non"/>
    <s v="Non"/>
    <s v="Non"/>
    <s v="Non"/>
    <s v="Non"/>
    <s v="Non"/>
    <s v="Non"/>
    <s v="Non"/>
    <s v="Non"/>
    <s v="-"/>
    <s v="-"/>
    <s v="Achat sur le marché"/>
    <s v="Oui"/>
    <s v="Non"/>
    <s v="Non"/>
    <s v="Non"/>
    <s v="Non"/>
    <s v="Non"/>
    <s v="Non"/>
    <s v="-"/>
    <x v="2"/>
    <x v="2"/>
    <x v="0"/>
    <s v="Marché de Tataverom"/>
    <x v="2"/>
    <x v="1"/>
    <s v="-"/>
    <s v="Oui"/>
    <s v="tigo"/>
    <s v="Non"/>
    <s v="Non"/>
    <s v="Oui"/>
    <s v="-"/>
    <s v="-"/>
    <n v="2"/>
    <s v="2"/>
    <s v="-"/>
    <s v="-"/>
    <s v="-"/>
    <s v="-"/>
    <n v="12"/>
    <n v="12"/>
    <s v="uuid:f6ce96a1-d6f7-4c01-b0fd-5d57d1c5326b"/>
    <n v="146941"/>
    <s v="f6ce96a1-d6f7-4c01-b0fd-5d57d1c5326b"/>
    <s v="2018-02-28T15:35:20"/>
    <n v="10"/>
    <s v="-"/>
    <n v="-1"/>
    <s v="-"/>
    <s v="-"/>
    <n v="10"/>
    <n v="4"/>
    <n v="5"/>
    <n v="7"/>
    <n v="3"/>
    <n v="6"/>
    <n v="13"/>
    <n v="3"/>
    <n v="3"/>
    <n v="9"/>
    <n v="11"/>
    <n v="3"/>
    <n v="1"/>
    <n v="68"/>
    <s v="Diarrhée"/>
    <s v="Fièvre"/>
    <s v="Maladie de la peau"/>
    <x v="0"/>
    <x v="0"/>
    <x v="0"/>
    <s v="-"/>
  </r>
  <r>
    <s v="Daboua Urbain"/>
    <s v="2018-02-23T13:32:35.301Z"/>
    <s v="2018-02-28T09:33:34.358Z"/>
    <d v="2018-02-23T00:00:00"/>
    <s v="860111012018838"/>
    <s v="8923503090497992121F"/>
    <s v="-"/>
    <s v="-"/>
    <d v="2018-02-23T00:00:00"/>
    <s v="E8"/>
    <s v="male"/>
    <s v="TD07"/>
    <s v="Lac"/>
    <s v="TD0704"/>
    <x v="0"/>
    <s v="TD070402"/>
    <x v="6"/>
    <s v="Daboua"/>
    <s v="Daboua Urbain"/>
    <s v="14.411669687989065 13.612015831833258 299.04242532338316 4.0"/>
    <n v="14.411669688"/>
    <n v="13.612015831800001"/>
    <n v="299.04242532299997"/>
    <n v="4"/>
    <x v="2"/>
    <s v="-"/>
    <s v="-"/>
    <x v="1"/>
    <s v="-"/>
    <x v="0"/>
    <s v="-"/>
    <s v="-"/>
    <s v="IDPs / Retournés"/>
    <s v="Oui"/>
    <s v="Oui"/>
    <s v="Non"/>
    <s v="-"/>
    <n v="380"/>
    <x v="19"/>
    <s v="TD07"/>
    <s v="Lac"/>
    <s v="TD0704"/>
    <x v="0"/>
    <s v="TD070403"/>
    <x v="0"/>
    <n v="380"/>
    <n v="978"/>
    <x v="4"/>
    <n v="37"/>
    <n v="155"/>
    <s v="NGA"/>
    <x v="3"/>
    <s v="NG008"/>
    <x v="3"/>
    <s v="NG008020"/>
    <x v="4"/>
    <s v="-"/>
    <s v="-"/>
    <s v="-"/>
    <n v="37"/>
    <n v="155"/>
    <x v="7"/>
    <s v="-"/>
    <s v="-"/>
    <s v="-"/>
    <x v="0"/>
    <s v="-"/>
    <x v="0"/>
    <s v="-"/>
    <x v="0"/>
    <s v="-"/>
    <s v="-"/>
    <s v="-"/>
    <s v="-"/>
    <s v="-"/>
    <x v="0"/>
    <n v="100"/>
    <n v="418"/>
    <n v="0"/>
    <n v="70"/>
    <n v="0"/>
    <n v="369"/>
    <n v="0"/>
    <x v="0"/>
    <s v="-"/>
    <s v="baches vivres cash"/>
    <s v="Non"/>
    <s v="Oui"/>
    <s v="Non"/>
    <s v="Non"/>
    <s v="Non"/>
    <s v="Non"/>
    <s v="Non"/>
    <s v="Non"/>
    <s v="Oui"/>
    <s v="Oui"/>
    <s v="Non"/>
    <s v="ONG"/>
    <s v="Non"/>
    <s v="Non"/>
    <s v="Non"/>
    <s v="Oui"/>
    <s v="Non"/>
    <s v="-"/>
    <s v="Plus d'un mois"/>
    <s v="-"/>
    <s v="-"/>
    <s v="-"/>
    <s v="-"/>
    <s v="-"/>
    <s v="-"/>
    <s v="-"/>
    <s v="-"/>
    <s v="ONG"/>
    <s v="Non"/>
    <s v="Non"/>
    <s v="Non"/>
    <s v="Oui"/>
    <s v="Non"/>
    <s v="-"/>
    <s v="Plus d'un mois"/>
    <s v="-"/>
    <s v="-"/>
    <s v="-"/>
    <s v="-"/>
    <s v="-"/>
    <s v="-"/>
    <s v="-"/>
    <s v="-"/>
    <s v="-"/>
    <s v="-"/>
    <s v="-"/>
    <s v="-"/>
    <s v="-"/>
    <s v="-"/>
    <s v="-"/>
    <s v="-"/>
    <s v="-"/>
    <s v="-"/>
    <s v="-"/>
    <s v="-"/>
    <s v="-"/>
    <s v="-"/>
    <s v="-"/>
    <s v="-"/>
    <s v="-"/>
    <s v="-"/>
    <s v="-"/>
    <s v="-"/>
    <s v="-"/>
    <s v="-"/>
    <s v="-"/>
    <s v="-"/>
    <s v="-"/>
    <s v="-"/>
    <s v="-"/>
    <s v="-"/>
    <s v="-"/>
    <s v="-"/>
    <s v="-"/>
    <s v="-"/>
    <s v="-"/>
    <s v="-"/>
    <s v="-"/>
    <s v="-"/>
    <s v="-"/>
    <s v="-"/>
    <s v="-"/>
    <s v="-"/>
    <s v="ONG"/>
    <s v="Non"/>
    <s v="Non"/>
    <s v="Non"/>
    <s v="Oui"/>
    <s v="Non"/>
    <s v="-"/>
    <s v="Ponctuelle"/>
    <n v="24"/>
    <n v="68"/>
    <n v="7"/>
    <n v="4"/>
    <n v="6"/>
    <n v="17"/>
    <s v="-"/>
    <s v="-"/>
    <n v="14"/>
    <n v="18"/>
    <n v="5"/>
    <s v="-"/>
    <n v="109"/>
    <s v="Oui"/>
    <s v="Oui"/>
    <s v="Oui"/>
    <s v="-"/>
    <s v="-"/>
    <s v="-"/>
    <x v="0"/>
    <x v="0"/>
    <s v="-"/>
    <s v="-"/>
    <s v="forage_pompe_manuelle Puits_traditionnel"/>
    <s v="Non"/>
    <s v="Non"/>
    <s v="Non"/>
    <s v="Non"/>
    <s v="Oui"/>
    <s v="Non"/>
    <s v="Oui"/>
    <s v="Non"/>
    <n v="2"/>
    <s v="-"/>
    <n v="6"/>
    <n v="3"/>
    <s v="-"/>
    <s v="-"/>
    <s v="-"/>
    <s v="-"/>
    <s v="-"/>
    <s v="-"/>
    <s v="-"/>
    <s v="-"/>
    <s v="-"/>
    <s v="-"/>
    <s v="-"/>
    <s v="-"/>
    <x v="0"/>
    <s v="Eau trouble / Goût"/>
    <s v="Non"/>
    <s v="Oui"/>
    <s v="Oui"/>
    <s v="Non"/>
    <s v="Non"/>
    <x v="1"/>
    <s v="Oui"/>
    <s v="Non"/>
    <s v="Non"/>
    <n v="50"/>
    <s v="-"/>
    <x v="1"/>
    <s v="Non"/>
    <x v="1"/>
    <x v="1"/>
    <x v="1"/>
    <s v="Non"/>
    <x v="9"/>
    <x v="2"/>
    <x v="1"/>
    <s v="-"/>
    <s v="-"/>
    <s v="-"/>
    <s v="-"/>
    <s v="-"/>
    <s v="-"/>
    <s v="-"/>
    <x v="0"/>
    <x v="2"/>
    <x v="2"/>
    <x v="0"/>
    <s v="École de Daboua"/>
    <s v="Daboua"/>
    <x v="1"/>
    <s v="-"/>
    <x v="0"/>
    <s v="Centre de santé"/>
    <s v="Oui"/>
    <s v="Non"/>
    <s v="Non"/>
    <s v="Non"/>
    <s v="Non"/>
    <s v="-"/>
    <x v="0"/>
    <x v="0"/>
    <s v="paludisme maux_tete maux_ventre"/>
    <s v="Non"/>
    <s v="Non"/>
    <s v="Non"/>
    <s v="Non"/>
    <s v="Non"/>
    <s v="Oui"/>
    <s v="Non"/>
    <s v="Oui"/>
    <s v="Oui"/>
    <s v="Non"/>
    <s v="Non"/>
    <s v="Non"/>
    <s v="Non"/>
    <s v="Non"/>
    <s v="-"/>
    <s v="-"/>
    <s v="Achat sur le marché"/>
    <s v="Oui"/>
    <s v="Non"/>
    <s v="Non"/>
    <s v="Non"/>
    <s v="Non"/>
    <s v="Non"/>
    <s v="Non"/>
    <s v="-"/>
    <x v="2"/>
    <x v="1"/>
    <x v="0"/>
    <s v="Marché de Kiskawa"/>
    <x v="0"/>
    <x v="1"/>
    <s v="-"/>
    <s v="Oui"/>
    <s v="tigo"/>
    <s v="Non"/>
    <s v="Non"/>
    <s v="Oui"/>
    <s v="-"/>
    <s v="-"/>
    <n v="3"/>
    <s v="3"/>
    <s v="Manque de vivre ce dernier temps il de cela trois mois."/>
    <s v="-"/>
    <s v="-"/>
    <s v="-"/>
    <n v="20"/>
    <n v="20"/>
    <s v="uuid:fb3e379a-757d-4efc-9f2c-032643e89d64"/>
    <n v="147015"/>
    <s v="fb3e379a-757d-4efc-9f2c-032643e89d64"/>
    <s v="2018-02-28T16:07:51"/>
    <n v="41"/>
    <s v="-"/>
    <n v="-1"/>
    <s v="-"/>
    <s v="-"/>
    <n v="41"/>
    <n v="6"/>
    <n v="9"/>
    <n v="9"/>
    <n v="6"/>
    <n v="22"/>
    <n v="14"/>
    <n v="6"/>
    <n v="16"/>
    <n v="18"/>
    <n v="24"/>
    <n v="6"/>
    <n v="4"/>
    <n v="140"/>
    <s v="Paludisme"/>
    <s v="Maux de tête"/>
    <s v="Maux de ventre"/>
    <x v="0"/>
    <x v="0"/>
    <x v="0"/>
    <s v="-"/>
  </r>
  <r>
    <s v="Dallerom"/>
    <s v="2018-03-22T12:07:26.966+01"/>
    <s v="2018-03-25T08:05:29.284+01"/>
    <d v="2018-03-22T00:00:00"/>
    <s v="358449072151878"/>
    <s v="-"/>
    <s v="-"/>
    <s v="-"/>
    <d v="2018-03-22T00:00:00"/>
    <s v="E1"/>
    <s v="male"/>
    <s v="TD07"/>
    <s v="Lac"/>
    <s v="TD0701"/>
    <x v="1"/>
    <s v="TD070101"/>
    <x v="4"/>
    <s v="Narh"/>
    <s v="Dallerom"/>
    <s v="-"/>
    <s v="-"/>
    <s v="-"/>
    <s v="-"/>
    <s v="-"/>
    <x v="0"/>
    <s v="-"/>
    <s v="-"/>
    <x v="1"/>
    <s v="-"/>
    <x v="0"/>
    <s v="-"/>
    <s v="-"/>
    <s v="Retournés"/>
    <s v="Non"/>
    <s v="Oui"/>
    <s v="Non"/>
    <s v="-"/>
    <s v="-"/>
    <x v="2"/>
    <s v="-"/>
    <s v="-"/>
    <s v="-"/>
    <x v="1"/>
    <s v="-"/>
    <x v="1"/>
    <s v="-"/>
    <s v="-"/>
    <x v="2"/>
    <n v="202"/>
    <n v="844"/>
    <s v="TCD"/>
    <x v="0"/>
    <s v="TD07"/>
    <x v="0"/>
    <s v="TD0701"/>
    <x v="5"/>
    <s v="-"/>
    <s v="-"/>
    <s v="-"/>
    <n v="202"/>
    <n v="844"/>
    <x v="9"/>
    <s v="-"/>
    <s v="-"/>
    <s v="-"/>
    <x v="0"/>
    <s v="-"/>
    <x v="0"/>
    <s v="-"/>
    <x v="0"/>
    <s v="-"/>
    <s v="-"/>
    <s v="-"/>
    <s v="-"/>
    <s v="-"/>
    <x v="0"/>
    <s v="-"/>
    <n v="8"/>
    <n v="0"/>
    <n v="202"/>
    <n v="0"/>
    <n v="0"/>
    <n v="0"/>
    <x v="0"/>
    <s v="-"/>
    <s v="aucune"/>
    <s v="Non"/>
    <s v="Non"/>
    <s v="Non"/>
    <s v="Non"/>
    <s v="Non"/>
    <s v="Non"/>
    <s v="Non"/>
    <s v="Non"/>
    <s v="Non"/>
    <s v="Non"/>
    <s v="Oui"/>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n v="10"/>
    <n v="17"/>
    <n v="2"/>
    <n v="6"/>
    <n v="2"/>
    <n v="1"/>
    <s v="-"/>
    <s v="-"/>
    <s v="-"/>
    <n v="13"/>
    <n v="20"/>
    <s v="-"/>
    <n v="18"/>
    <s v="Oui"/>
    <s v="Oui"/>
    <s v="Oui"/>
    <s v="-"/>
    <s v="-"/>
    <s v="-"/>
    <x v="0"/>
    <x v="0"/>
    <s v="-"/>
    <s v="-"/>
    <s v="eau_de_surface"/>
    <s v="Non"/>
    <s v="Non"/>
    <s v="Oui"/>
    <s v="Non"/>
    <s v="Non"/>
    <s v="Non"/>
    <s v="Non"/>
    <s v="Non"/>
    <s v="-"/>
    <s v="-"/>
    <s v="-"/>
    <s v="-"/>
    <s v="-"/>
    <s v="-"/>
    <s v="-"/>
    <s v="-"/>
    <n v="1"/>
    <n v="1"/>
    <s v="-"/>
    <s v="-"/>
    <s v="-"/>
    <s v="-"/>
    <s v="-"/>
    <s v="-"/>
    <x v="2"/>
    <s v="Non potable"/>
    <s v="Non"/>
    <s v="Non"/>
    <s v="Non"/>
    <s v="Oui"/>
    <s v="Non"/>
    <x v="0"/>
    <s v="Non"/>
    <s v="Non"/>
    <s v="Oui"/>
    <s v="-"/>
    <s v="-"/>
    <x v="0"/>
    <s v="-"/>
    <x v="0"/>
    <x v="0"/>
    <x v="0"/>
    <s v="Oui"/>
    <x v="0"/>
    <x v="17"/>
    <x v="1"/>
    <s v="-"/>
    <s v="-"/>
    <s v="-"/>
    <s v="-"/>
    <s v="-"/>
    <s v="-"/>
    <s v="-"/>
    <x v="0"/>
    <x v="0"/>
    <x v="0"/>
    <x v="0"/>
    <s v="-"/>
    <s v="-"/>
    <x v="0"/>
    <s v="-"/>
    <x v="1"/>
    <s v="-"/>
    <s v="-"/>
    <s v="-"/>
    <s v="-"/>
    <s v="-"/>
    <s v="-"/>
    <s v="-"/>
    <x v="2"/>
    <x v="0"/>
    <s v="diarrhee malnutrition maux_tete"/>
    <s v="Oui"/>
    <s v="Non"/>
    <s v="Non"/>
    <s v="Non"/>
    <s v="Oui"/>
    <s v="Non"/>
    <s v="Non"/>
    <s v="Oui"/>
    <s v="Non"/>
    <s v="Non"/>
    <s v="Non"/>
    <s v="Non"/>
    <s v="Non"/>
    <s v="Non"/>
    <s v="-"/>
    <s v="-"/>
    <s v="Achat sur le marché / Production de subsistance"/>
    <s v="Oui"/>
    <s v="Non"/>
    <s v="Non"/>
    <s v="Non"/>
    <s v="Non"/>
    <s v="Oui"/>
    <s v="Non"/>
    <s v="-"/>
    <x v="3"/>
    <x v="0"/>
    <x v="0"/>
    <s v="Marché de Bol"/>
    <x v="0"/>
    <x v="2"/>
    <s v="-"/>
    <s v="Oui"/>
    <s v="tigo"/>
    <s v="Non"/>
    <s v="Non"/>
    <s v="Oui"/>
    <s v="-"/>
    <s v="-"/>
    <n v="1"/>
    <s v="1"/>
    <s v="RAS"/>
    <s v="-"/>
    <s v="-"/>
    <s v="-"/>
    <s v="-"/>
    <s v="-"/>
    <s v="uuid:5ff0b437-f3fa-45ab-ac54-07312d1844f2"/>
    <n v="198064"/>
    <s v="5ff0b437-f3fa-45ab-ac54-07312d1844f2"/>
    <s v="2018-03-25T07:11:09"/>
    <n v="168"/>
    <s v="-"/>
    <n v="-1"/>
    <s v="-"/>
    <s v="-"/>
    <s v="-"/>
    <n v="0"/>
    <n v="0"/>
    <n v="0"/>
    <n v="0"/>
    <n v="0"/>
    <n v="0"/>
    <n v="0"/>
    <n v="0"/>
    <n v="0"/>
    <n v="0"/>
    <n v="0"/>
    <n v="0"/>
    <n v="0"/>
    <s v="Diarrhée"/>
    <s v="Malnutrition"/>
    <s v="Maux de tête"/>
    <x v="1"/>
    <x v="1"/>
    <x v="0"/>
    <s v="-"/>
  </r>
  <r>
    <s v="Dar Al amni"/>
    <s v="2018-02-28T10:36:57.593+01"/>
    <s v="2018-02-28T11:41:00.622+01"/>
    <d v="2018-02-28T00:00:00"/>
    <s v="357770073659325"/>
    <s v="-"/>
    <s v="-"/>
    <s v="-"/>
    <d v="2018-02-28T00:00:00"/>
    <s v="E5"/>
    <s v="male"/>
    <s v="TD07"/>
    <s v="Lac"/>
    <s v="TD0703"/>
    <x v="2"/>
    <s v="TD070301"/>
    <x v="3"/>
    <s v="Village Taal"/>
    <s v="Dar Al amni"/>
    <s v="13.6266362817727 14.286397502921774 312.80803971000455 4.0"/>
    <n v="13.6266362818"/>
    <n v="14.2863975029"/>
    <n v="312.80803971"/>
    <n v="4"/>
    <x v="0"/>
    <s v="-"/>
    <s v="-"/>
    <x v="0"/>
    <s v="-"/>
    <x v="0"/>
    <s v="-"/>
    <s v="-"/>
    <s v="IDPs / Retournés"/>
    <s v="Oui"/>
    <s v="Oui"/>
    <s v="Non"/>
    <s v="-"/>
    <n v="90"/>
    <x v="4"/>
    <s v="TD07"/>
    <s v="Lac"/>
    <s v="TD0704"/>
    <x v="0"/>
    <s v="TD070403"/>
    <x v="0"/>
    <n v="90"/>
    <n v="376"/>
    <x v="12"/>
    <n v="280"/>
    <n v="1170"/>
    <s v="NER"/>
    <x v="2"/>
    <s v="NE002"/>
    <x v="2"/>
    <s v="NE002006"/>
    <x v="2"/>
    <s v="-"/>
    <s v="-"/>
    <s v="-"/>
    <n v="280"/>
    <n v="1170"/>
    <x v="10"/>
    <s v="-"/>
    <s v="-"/>
    <s v="-"/>
    <x v="0"/>
    <s v="-"/>
    <x v="0"/>
    <s v="-"/>
    <x v="0"/>
    <s v="-"/>
    <s v="-"/>
    <s v="-"/>
    <s v="-"/>
    <s v="-"/>
    <x v="0"/>
    <s v="-"/>
    <s v="-"/>
    <n v="0"/>
    <n v="47"/>
    <n v="323"/>
    <n v="0"/>
    <n v="0"/>
    <x v="0"/>
    <s v="-"/>
    <s v="articles_non_alimentaires baches sante vivres"/>
    <s v="Oui"/>
    <s v="Oui"/>
    <s v="Non"/>
    <s v="Non"/>
    <s v="Non"/>
    <s v="Non"/>
    <s v="Non"/>
    <s v="Oui"/>
    <s v="Oui"/>
    <s v="Non"/>
    <s v="Non"/>
    <s v="Organismes religieux"/>
    <s v="Non"/>
    <s v="Non"/>
    <s v="Non"/>
    <s v="Non"/>
    <s v="Oui"/>
    <s v="-"/>
    <s v="Plus d'un mois"/>
    <s v="ONG"/>
    <s v="Non"/>
    <s v="Non"/>
    <s v="Non"/>
    <s v="Oui"/>
    <s v="Non"/>
    <s v="-"/>
    <s v="Plus d'un mois"/>
    <s v="ONG"/>
    <s v="Non"/>
    <s v="Non"/>
    <s v="Non"/>
    <s v="Oui"/>
    <s v="Non"/>
    <s v="-"/>
    <s v="Moins d'un mois"/>
    <s v="-"/>
    <s v="-"/>
    <s v="-"/>
    <s v="-"/>
    <s v="-"/>
    <s v="-"/>
    <s v="-"/>
    <s v="-"/>
    <s v="-"/>
    <s v="-"/>
    <s v="-"/>
    <s v="-"/>
    <s v="-"/>
    <s v="-"/>
    <s v="-"/>
    <s v="-"/>
    <s v="Nations Unies"/>
    <s v="Non"/>
    <s v="Non"/>
    <s v="Oui"/>
    <s v="Non"/>
    <s v="Non"/>
    <s v="-"/>
    <s v="Ponctuelle"/>
    <s v="-"/>
    <s v="-"/>
    <s v="-"/>
    <s v="-"/>
    <s v="-"/>
    <s v="-"/>
    <s v="-"/>
    <s v="-"/>
    <s v="-"/>
    <s v="-"/>
    <s v="-"/>
    <s v="-"/>
    <s v="-"/>
    <s v="-"/>
    <s v="-"/>
    <s v="-"/>
    <s v="-"/>
    <s v="-"/>
    <s v="-"/>
    <s v="-"/>
    <s v="-"/>
    <s v="-"/>
    <s v="-"/>
    <s v="-"/>
    <s v="-"/>
    <s v="-"/>
    <s v="-"/>
    <s v="-"/>
    <s v="-"/>
    <s v="-"/>
    <s v="-"/>
    <s v="-"/>
    <n v="35"/>
    <n v="40"/>
    <n v="3"/>
    <n v="15"/>
    <n v="7"/>
    <n v="5"/>
    <n v="15"/>
    <s v="-"/>
    <n v="7"/>
    <n v="37"/>
    <n v="9"/>
    <n v="22"/>
    <n v="120"/>
    <s v="Oui"/>
    <s v="Oui"/>
    <s v="Oui"/>
    <s v="-"/>
    <s v="-"/>
    <s v="-"/>
    <x v="0"/>
    <x v="0"/>
    <s v="-"/>
    <s v="-"/>
    <s v="forage_pompe_manuelle"/>
    <s v="Non"/>
    <s v="Non"/>
    <s v="Non"/>
    <s v="Non"/>
    <s v="Oui"/>
    <s v="Non"/>
    <s v="Non"/>
    <s v="Non"/>
    <s v="-"/>
    <s v="-"/>
    <n v="1"/>
    <n v="1"/>
    <s v="-"/>
    <s v="-"/>
    <s v="-"/>
    <s v="-"/>
    <s v="-"/>
    <s v="-"/>
    <s v="-"/>
    <s v="-"/>
    <s v="-"/>
    <s v="-"/>
    <s v="-"/>
    <s v="-"/>
    <x v="1"/>
    <s v="Aucun"/>
    <s v="Oui"/>
    <s v="Non"/>
    <s v="Non"/>
    <s v="Non"/>
    <s v="Non"/>
    <x v="0"/>
    <s v="Non"/>
    <s v="Non"/>
    <s v="Oui"/>
    <s v="-"/>
    <s v="-"/>
    <x v="0"/>
    <s v="-"/>
    <x v="0"/>
    <x v="0"/>
    <x v="0"/>
    <s v="Oui"/>
    <x v="0"/>
    <x v="18"/>
    <x v="1"/>
    <s v="-"/>
    <s v="-"/>
    <s v="-"/>
    <s v="-"/>
    <s v="-"/>
    <s v="-"/>
    <s v="-"/>
    <x v="0"/>
    <x v="2"/>
    <x v="2"/>
    <x v="0"/>
    <s v="École Dar Al Salam"/>
    <s v="Camp De Dar Al Salam "/>
    <x v="1"/>
    <s v="-"/>
    <x v="0"/>
    <s v="Clinique mobile"/>
    <s v="Non"/>
    <s v="Oui"/>
    <s v="Non"/>
    <s v="Non"/>
    <s v="Non"/>
    <s v="-"/>
    <x v="1"/>
    <x v="1"/>
    <s v="diarrhee paludisme maux_ventre"/>
    <s v="Oui"/>
    <s v="Non"/>
    <s v="Non"/>
    <s v="Non"/>
    <s v="Non"/>
    <s v="Oui"/>
    <s v="Non"/>
    <s v="Non"/>
    <s v="Oui"/>
    <s v="Non"/>
    <s v="Non"/>
    <s v="Non"/>
    <s v="Non"/>
    <s v="Non"/>
    <s v="-"/>
    <s v="-"/>
    <s v="Achat sur le marché"/>
    <s v="Oui"/>
    <s v="Non"/>
    <s v="Non"/>
    <s v="Non"/>
    <s v="Non"/>
    <s v="Non"/>
    <s v="Non"/>
    <s v="-"/>
    <x v="2"/>
    <x v="1"/>
    <x v="0"/>
    <s v="Marché de Baga-sola"/>
    <x v="0"/>
    <x v="2"/>
    <s v="-"/>
    <s v="Oui"/>
    <s v="airtel / tigo"/>
    <s v="Oui"/>
    <s v="Non"/>
    <s v="Oui"/>
    <s v="-"/>
    <s v="-"/>
    <n v="3"/>
    <s v="3"/>
    <s v="RAS"/>
    <s v="-"/>
    <s v="-"/>
    <s v="-"/>
    <n v="20"/>
    <n v="20"/>
    <s v="uuid:db7a2d12-b092-4079-992d-eba9d9fa45c3"/>
    <n v="150132"/>
    <s v="db7a2d12-b092-4079-992d-eba9d9fa45c3"/>
    <s v="2018-03-01T14:34:13"/>
    <n v="62"/>
    <s v="-"/>
    <n v="-1"/>
    <s v="-"/>
    <s v="-"/>
    <n v="62"/>
    <n v="3"/>
    <n v="3"/>
    <n v="15"/>
    <n v="8"/>
    <n v="19"/>
    <n v="25"/>
    <n v="14"/>
    <n v="17"/>
    <n v="23"/>
    <n v="21"/>
    <n v="2"/>
    <n v="1"/>
    <n v="151"/>
    <s v="Diarrhée"/>
    <s v="Paludisme"/>
    <s v="Maux de ventre"/>
    <x v="0"/>
    <x v="1"/>
    <x v="0"/>
    <s v="-"/>
  </r>
  <r>
    <s v="Dar Nahim 1"/>
    <s v="2018-02-28T10:53:01.684+01"/>
    <s v="2018-02-28T11:54:49.812+01"/>
    <d v="2018-02-28T00:00:00"/>
    <s v="358449072151878"/>
    <s v="-"/>
    <s v="-"/>
    <s v="-"/>
    <d v="2018-02-28T00:00:00"/>
    <s v="E1"/>
    <s v="male"/>
    <s v="TD07"/>
    <s v="Lac"/>
    <s v="TD0703"/>
    <x v="2"/>
    <s v="TD070301"/>
    <x v="3"/>
    <s v="Baga-sola"/>
    <s v="Dar Nahim 1"/>
    <s v="13.633933911369827 14.31087390048572 309.6927596535648 4.0"/>
    <n v="13.6339339114"/>
    <n v="14.310873900500001"/>
    <n v="309.69275965399999"/>
    <n v="4"/>
    <x v="0"/>
    <s v="-"/>
    <s v="-"/>
    <x v="0"/>
    <s v="-"/>
    <x v="0"/>
    <s v="-"/>
    <s v="-"/>
    <s v="IDPs / Retournés"/>
    <s v="Oui"/>
    <s v="Oui"/>
    <s v="Non"/>
    <s v="-"/>
    <n v="300"/>
    <x v="20"/>
    <s v="TD07"/>
    <s v="Lac"/>
    <s v="TD0704"/>
    <x v="0"/>
    <s v="TD070403"/>
    <x v="0"/>
    <n v="300"/>
    <n v="1254"/>
    <x v="3"/>
    <n v="419"/>
    <n v="1751"/>
    <s v="NGA"/>
    <x v="3"/>
    <s v="NG008"/>
    <x v="3"/>
    <s v="NG008001"/>
    <x v="6"/>
    <s v="-"/>
    <s v="-"/>
    <s v="-"/>
    <n v="419"/>
    <n v="1751"/>
    <x v="3"/>
    <s v="-"/>
    <s v="-"/>
    <s v="-"/>
    <x v="0"/>
    <s v="-"/>
    <x v="0"/>
    <s v="-"/>
    <x v="0"/>
    <s v="-"/>
    <s v="-"/>
    <s v="-"/>
    <s v="-"/>
    <s v="-"/>
    <x v="0"/>
    <s v="-"/>
    <s v="-"/>
    <n v="0"/>
    <n v="639"/>
    <n v="80"/>
    <n v="0"/>
    <n v="0"/>
    <x v="0"/>
    <s v="-"/>
    <s v="articles_non_alimentaires baches eau_hygiene_et_assainissement education sante vivres"/>
    <s v="Oui"/>
    <s v="Oui"/>
    <s v="Oui"/>
    <s v="Oui"/>
    <s v="Non"/>
    <s v="Non"/>
    <s v="Non"/>
    <s v="Oui"/>
    <s v="Oui"/>
    <s v="Non"/>
    <s v="Non"/>
    <s v="Nations Unies"/>
    <s v="Non"/>
    <s v="Non"/>
    <s v="Oui"/>
    <s v="Non"/>
    <s v="Non"/>
    <s v="PAM"/>
    <s v="Plus d'un mois"/>
    <s v="Nations Unies"/>
    <s v="Non"/>
    <s v="Non"/>
    <s v="Oui"/>
    <s v="Non"/>
    <s v="Non"/>
    <s v="HCR"/>
    <s v="Plus d'un mois"/>
    <s v="Nations Unies"/>
    <s v="Non"/>
    <s v="Non"/>
    <s v="Oui"/>
    <s v="Non"/>
    <s v="Non"/>
    <s v="HCR"/>
    <s v="Plus d'un mois"/>
    <s v="-"/>
    <s v="-"/>
    <s v="-"/>
    <s v="-"/>
    <s v="-"/>
    <s v="-"/>
    <s v="-"/>
    <s v="-"/>
    <s v="-"/>
    <s v="-"/>
    <s v="-"/>
    <s v="-"/>
    <s v="-"/>
    <s v="-"/>
    <s v="-"/>
    <s v="-"/>
    <s v="ONG"/>
    <s v="Non"/>
    <s v="Non"/>
    <s v="Non"/>
    <s v="Oui"/>
    <s v="Non"/>
    <s v="IMC"/>
    <s v="Ponctuelle"/>
    <s v="-"/>
    <s v="-"/>
    <s v="-"/>
    <s v="-"/>
    <s v="-"/>
    <s v="-"/>
    <s v="-"/>
    <s v="-"/>
    <s v="ONG"/>
    <s v="Non"/>
    <s v="Non"/>
    <s v="Non"/>
    <s v="Oui"/>
    <s v="Non"/>
    <s v="HELP TCHAD / HCR"/>
    <s v="Ponctuelle"/>
    <s v="Nations Unies"/>
    <s v="Non"/>
    <s v="Non"/>
    <s v="Oui"/>
    <s v="Non"/>
    <s v="Non"/>
    <s v="UNICEF"/>
    <s v="Continue"/>
    <s v="-"/>
    <s v="-"/>
    <s v="-"/>
    <s v="-"/>
    <s v="-"/>
    <s v="-"/>
    <s v="-"/>
    <s v="-"/>
    <n v="120"/>
    <n v="140"/>
    <n v="60"/>
    <n v="20"/>
    <n v="10"/>
    <n v="40"/>
    <s v="-"/>
    <s v="-"/>
    <n v="30"/>
    <n v="50"/>
    <n v="40"/>
    <s v="-"/>
    <n v="70"/>
    <s v="Oui"/>
    <s v="Oui"/>
    <s v="Oui"/>
    <s v="-"/>
    <s v="-"/>
    <s v="-"/>
    <x v="2"/>
    <x v="3"/>
    <s v="-"/>
    <s v="-"/>
    <s v="forage_pompe_manuelle"/>
    <s v="Non"/>
    <s v="Non"/>
    <s v="Non"/>
    <s v="Non"/>
    <s v="Oui"/>
    <s v="Non"/>
    <s v="Non"/>
    <s v="Non"/>
    <s v="-"/>
    <s v="-"/>
    <n v="2"/>
    <s v="-"/>
    <s v="-"/>
    <s v="-"/>
    <s v="-"/>
    <s v="-"/>
    <s v="-"/>
    <s v="-"/>
    <s v="-"/>
    <s v="-"/>
    <s v="-"/>
    <s v="-"/>
    <s v="-"/>
    <s v="-"/>
    <x v="0"/>
    <s v="Aucun"/>
    <s v="Oui"/>
    <s v="Non"/>
    <s v="Non"/>
    <s v="Non"/>
    <s v="Non"/>
    <x v="0"/>
    <s v="Non"/>
    <s v="Non"/>
    <s v="Oui"/>
    <s v="-"/>
    <s v="-"/>
    <x v="0"/>
    <s v="-"/>
    <x v="0"/>
    <x v="0"/>
    <x v="0"/>
    <s v="Oui"/>
    <x v="0"/>
    <x v="19"/>
    <x v="1"/>
    <s v="-"/>
    <s v="-"/>
    <s v="-"/>
    <s v="-"/>
    <s v="-"/>
    <s v="-"/>
    <s v="-"/>
    <x v="0"/>
    <x v="2"/>
    <x v="2"/>
    <x v="0"/>
    <s v="École Dar Nahim"/>
    <s v="Sur le site"/>
    <x v="2"/>
    <s v="-"/>
    <x v="0"/>
    <s v="Clinique mobile"/>
    <s v="Non"/>
    <s v="Oui"/>
    <s v="Non"/>
    <s v="Non"/>
    <s v="Non"/>
    <s v="-"/>
    <x v="0"/>
    <x v="0"/>
    <s v="diarrhee infection_plaie maux_tete"/>
    <s v="Oui"/>
    <s v="Non"/>
    <s v="Oui"/>
    <s v="Non"/>
    <s v="Non"/>
    <s v="Non"/>
    <s v="Non"/>
    <s v="Oui"/>
    <s v="Non"/>
    <s v="Non"/>
    <s v="Non"/>
    <s v="Non"/>
    <s v="Non"/>
    <s v="Non"/>
    <s v="-"/>
    <s v="-"/>
    <s v="Achat sur le marché"/>
    <s v="Oui"/>
    <s v="Non"/>
    <s v="Non"/>
    <s v="Non"/>
    <s v="Non"/>
    <s v="Non"/>
    <s v="Non"/>
    <s v="-"/>
    <x v="0"/>
    <x v="0"/>
    <x v="0"/>
    <s v="Marché de Baga-sola"/>
    <x v="0"/>
    <x v="2"/>
    <s v="-"/>
    <s v="Oui"/>
    <s v="airtel / tigo"/>
    <s v="Oui"/>
    <s v="Non"/>
    <s v="Oui"/>
    <s v="-"/>
    <s v="-"/>
    <n v="1"/>
    <s v="1"/>
    <s v="Darnahim 1 a besoin des assistances comme :_x000a_Les latrines, des abris ,centre de sante, école et des forages.Selon le blama, il demande une orientation vers une activité lucrative. "/>
    <s v="-"/>
    <s v="-"/>
    <s v="-"/>
    <n v="20"/>
    <n v="20"/>
    <s v="uuid:b2e9f66b-afd4-4637-92f4-017109593637"/>
    <n v="150086"/>
    <s v="b2e9f66b-afd4-4637-92f4-017109593637"/>
    <s v="2018-03-01T14:31:55"/>
    <n v="54"/>
    <s v="-"/>
    <n v="-1"/>
    <s v="-"/>
    <s v="-"/>
    <n v="54"/>
    <n v="15"/>
    <n v="7"/>
    <n v="19"/>
    <n v="11"/>
    <n v="23"/>
    <n v="18"/>
    <n v="10"/>
    <n v="7"/>
    <n v="15"/>
    <n v="21"/>
    <n v="4"/>
    <n v="2"/>
    <n v="152"/>
    <s v="Diarrhée"/>
    <s v="Infection de plaie"/>
    <s v="Maux de tête"/>
    <x v="0"/>
    <x v="1"/>
    <x v="0"/>
    <s v="-"/>
  </r>
  <r>
    <s v="Dar Nahim 2"/>
    <s v="2018-02-28T10:45:15.538+01"/>
    <s v="2018-03-01T15:32:03.932+01"/>
    <d v="2018-02-28T00:00:00"/>
    <s v="860111012019356"/>
    <s v="-"/>
    <s v="-"/>
    <s v="-"/>
    <d v="2018-02-28T00:00:00"/>
    <s v="E2"/>
    <s v="male"/>
    <s v="TD07"/>
    <s v="Lac"/>
    <s v="TD0703"/>
    <x v="2"/>
    <s v="TD070301"/>
    <x v="3"/>
    <s v="Baga-sola"/>
    <s v="Dar Nahim 2"/>
    <s v="13.640700577693194 14.308738571264806 317.1223509951981 8.0"/>
    <n v="13.640700577700001"/>
    <n v="14.308738571299999"/>
    <n v="317.12235099499998"/>
    <n v="8"/>
    <x v="0"/>
    <s v="-"/>
    <s v="-"/>
    <x v="0"/>
    <s v="-"/>
    <x v="0"/>
    <s v="-"/>
    <s v="-"/>
    <s v="Retournés"/>
    <s v="Non"/>
    <s v="Oui"/>
    <s v="Non"/>
    <s v="-"/>
    <s v="-"/>
    <x v="2"/>
    <s v="-"/>
    <s v="-"/>
    <s v="-"/>
    <x v="1"/>
    <s v="-"/>
    <x v="1"/>
    <s v="-"/>
    <s v="-"/>
    <x v="2"/>
    <n v="250"/>
    <n v="1045"/>
    <s v="NER"/>
    <x v="2"/>
    <s v="NE002"/>
    <x v="2"/>
    <s v="NE002002"/>
    <x v="7"/>
    <s v="-"/>
    <s v="-"/>
    <s v="-"/>
    <n v="250"/>
    <n v="1045"/>
    <x v="3"/>
    <s v="-"/>
    <s v="-"/>
    <s v="-"/>
    <x v="0"/>
    <s v="-"/>
    <x v="0"/>
    <s v="-"/>
    <x v="0"/>
    <s v="-"/>
    <s v="-"/>
    <s v="-"/>
    <s v="-"/>
    <s v="-"/>
    <x v="0"/>
    <s v="-"/>
    <s v="-"/>
    <n v="0"/>
    <n v="250"/>
    <n v="0"/>
    <n v="0"/>
    <n v="0"/>
    <x v="0"/>
    <s v="-"/>
    <s v="articles_non_alimentaires vivres"/>
    <s v="Oui"/>
    <s v="Non"/>
    <s v="Non"/>
    <s v="Non"/>
    <s v="Non"/>
    <s v="Non"/>
    <s v="Non"/>
    <s v="Non"/>
    <s v="Oui"/>
    <s v="Non"/>
    <s v="Non"/>
    <s v="Nations Unies"/>
    <s v="Non"/>
    <s v="Non"/>
    <s v="Oui"/>
    <s v="Non"/>
    <s v="Non"/>
    <s v="-"/>
    <s v="Moins d'un mois"/>
    <s v="Nations Unies"/>
    <s v="Non"/>
    <s v="Non"/>
    <s v="Oui"/>
    <s v="Non"/>
    <s v="Non"/>
    <s v="-"/>
    <s v="Plus d'un mois"/>
    <s v="-"/>
    <s v="-"/>
    <s v="-"/>
    <s v="-"/>
    <s v="-"/>
    <s v="-"/>
    <s v="-"/>
    <s v="-"/>
    <s v="-"/>
    <s v="-"/>
    <s v="-"/>
    <s v="-"/>
    <s v="-"/>
    <s v="-"/>
    <s v="-"/>
    <s v="-"/>
    <s v="-"/>
    <s v="-"/>
    <s v="-"/>
    <s v="-"/>
    <s v="-"/>
    <s v="-"/>
    <s v="-"/>
    <s v="-"/>
    <s v="-"/>
    <s v="-"/>
    <s v="-"/>
    <s v="-"/>
    <s v="-"/>
    <s v="-"/>
    <s v="-"/>
    <s v="-"/>
    <s v="-"/>
    <s v="-"/>
    <s v="-"/>
    <s v="-"/>
    <s v="-"/>
    <s v="-"/>
    <s v="-"/>
    <s v="-"/>
    <s v="-"/>
    <s v="-"/>
    <s v="-"/>
    <s v="-"/>
    <s v="-"/>
    <s v="-"/>
    <s v="-"/>
    <s v="-"/>
    <s v="-"/>
    <s v="-"/>
    <s v="-"/>
    <s v="-"/>
    <s v="-"/>
    <s v="-"/>
    <s v="-"/>
    <s v="-"/>
    <s v="-"/>
    <s v="-"/>
    <s v="-"/>
    <s v="-"/>
    <s v="-"/>
    <s v="-"/>
    <s v="-"/>
    <s v="-"/>
    <n v="35"/>
    <n v="50"/>
    <n v="4"/>
    <n v="2"/>
    <n v="7"/>
    <s v="-"/>
    <s v="-"/>
    <s v="-"/>
    <s v="-"/>
    <n v="20"/>
    <s v="-"/>
    <s v="-"/>
    <n v="75"/>
    <s v="Oui"/>
    <s v="Oui"/>
    <s v="Oui"/>
    <s v="-"/>
    <s v="-"/>
    <s v="-"/>
    <x v="2"/>
    <x v="4"/>
    <s v="-"/>
    <s v="-"/>
    <s v="forage_pompe_manuelle"/>
    <s v="Non"/>
    <s v="Non"/>
    <s v="Non"/>
    <s v="Non"/>
    <s v="Oui"/>
    <s v="Non"/>
    <s v="Non"/>
    <s v="Non"/>
    <s v="-"/>
    <s v="-"/>
    <s v="-"/>
    <n v="1"/>
    <s v="-"/>
    <s v="-"/>
    <s v="-"/>
    <s v="-"/>
    <s v="-"/>
    <s v="-"/>
    <s v="-"/>
    <s v="-"/>
    <s v="-"/>
    <s v="-"/>
    <s v="-"/>
    <s v="-"/>
    <x v="0"/>
    <s v="Aucun"/>
    <s v="Oui"/>
    <s v="Non"/>
    <s v="Non"/>
    <s v="Non"/>
    <s v="Non"/>
    <x v="0"/>
    <s v="Non"/>
    <s v="Non"/>
    <s v="Oui"/>
    <s v="-"/>
    <s v="-"/>
    <x v="0"/>
    <s v="-"/>
    <x v="0"/>
    <x v="1"/>
    <x v="1"/>
    <s v="Non"/>
    <x v="10"/>
    <x v="2"/>
    <x v="1"/>
    <s v="-"/>
    <s v="-"/>
    <s v="-"/>
    <s v="-"/>
    <s v="-"/>
    <s v="-"/>
    <s v="-"/>
    <x v="0"/>
    <x v="2"/>
    <x v="2"/>
    <x v="0"/>
    <s v="École Dar Nahim"/>
    <s v="Sur le site"/>
    <x v="1"/>
    <s v="-"/>
    <x v="1"/>
    <s v="-"/>
    <s v="-"/>
    <s v="-"/>
    <s v="-"/>
    <s v="-"/>
    <s v="-"/>
    <s v="-"/>
    <x v="2"/>
    <x v="0"/>
    <s v="fievre paludisme toux"/>
    <s v="Non"/>
    <s v="Oui"/>
    <s v="Non"/>
    <s v="Non"/>
    <s v="Non"/>
    <s v="Oui"/>
    <s v="Oui"/>
    <s v="Non"/>
    <s v="Non"/>
    <s v="Non"/>
    <s v="Non"/>
    <s v="Non"/>
    <s v="Non"/>
    <s v="Non"/>
    <s v="-"/>
    <s v="-"/>
    <s v="Assistance humanitaire (incluant Cash)"/>
    <s v="Non"/>
    <s v="Non"/>
    <s v="Non"/>
    <s v="Oui"/>
    <s v="Non"/>
    <s v="Non"/>
    <s v="Non"/>
    <s v="-"/>
    <x v="1"/>
    <x v="0"/>
    <x v="0"/>
    <s v="Marché de Baga-sola"/>
    <x v="0"/>
    <x v="1"/>
    <s v="-"/>
    <s v="Oui"/>
    <s v="airtel / tigo"/>
    <s v="Oui"/>
    <s v="Non"/>
    <s v="Oui"/>
    <s v="-"/>
    <s v="-"/>
    <n v="2"/>
    <s v="2"/>
    <s v="-"/>
    <s v="-"/>
    <s v="-"/>
    <s v="-"/>
    <n v="20"/>
    <n v="20"/>
    <s v="uuid:dd9e2ebd-085e-4948-b33f-5fec809b4f7d"/>
    <n v="150113"/>
    <s v="dd9e2ebd-085e-4948-b33f-5fec809b4f7d"/>
    <s v="2018-03-01T14:33:24"/>
    <n v="58"/>
    <s v="-"/>
    <n v="-1"/>
    <s v="-"/>
    <s v="-"/>
    <n v="58"/>
    <n v="6"/>
    <n v="9"/>
    <n v="12"/>
    <n v="14"/>
    <n v="20"/>
    <n v="20"/>
    <n v="2"/>
    <n v="8"/>
    <n v="17"/>
    <n v="21"/>
    <n v="5"/>
    <n v="1"/>
    <n v="135"/>
    <s v="Fièvre"/>
    <s v="Paludisme"/>
    <s v="Toux"/>
    <x v="1"/>
    <x v="1"/>
    <x v="0"/>
    <s v="-"/>
  </r>
  <r>
    <s v="Dar Nahim 3"/>
    <s v="2018-02-28T11:21:37.176+01"/>
    <s v="2018-02-28T18:10:40.996+01"/>
    <d v="2018-02-28T00:00:00"/>
    <s v="357770077401906"/>
    <s v="-"/>
    <s v="-"/>
    <s v="-"/>
    <d v="2018-02-28T00:00:00"/>
    <s v="E4"/>
    <s v="male"/>
    <s v="TD07"/>
    <s v="Lac"/>
    <s v="TD0703"/>
    <x v="2"/>
    <s v="TD070301"/>
    <x v="3"/>
    <s v="Baga-sola"/>
    <s v="Dar Nahim 3"/>
    <s v="13.634396649307675 14.31984691149737 302.42819492686914 4.0"/>
    <n v="13.634396649299999"/>
    <n v="14.319846911500001"/>
    <n v="302.42819492699999"/>
    <n v="4"/>
    <x v="0"/>
    <s v="-"/>
    <s v="-"/>
    <x v="0"/>
    <s v="-"/>
    <x v="0"/>
    <s v="-"/>
    <s v="-"/>
    <s v="IDPs / Retournés"/>
    <s v="Oui"/>
    <s v="Oui"/>
    <s v="Non"/>
    <s v="-"/>
    <n v="220"/>
    <x v="21"/>
    <s v="TD07"/>
    <s v="Lac"/>
    <s v="TD0704"/>
    <x v="0"/>
    <s v="TD070402"/>
    <x v="7"/>
    <n v="220"/>
    <n v="920"/>
    <x v="13"/>
    <n v="225"/>
    <n v="941"/>
    <s v="NGA"/>
    <x v="3"/>
    <s v="NG008"/>
    <x v="3"/>
    <s v="NG008021"/>
    <x v="3"/>
    <s v="-"/>
    <s v="-"/>
    <s v="-"/>
    <n v="225"/>
    <n v="941"/>
    <x v="11"/>
    <s v="-"/>
    <s v="-"/>
    <s v="-"/>
    <x v="0"/>
    <s v="-"/>
    <x v="0"/>
    <s v="-"/>
    <x v="0"/>
    <s v="-"/>
    <s v="-"/>
    <s v="-"/>
    <s v="-"/>
    <s v="-"/>
    <x v="0"/>
    <s v="-"/>
    <s v="-"/>
    <n v="0"/>
    <n v="145"/>
    <n v="300"/>
    <n v="0"/>
    <n v="0"/>
    <x v="0"/>
    <s v="-"/>
    <s v="baches vivres"/>
    <s v="Non"/>
    <s v="Oui"/>
    <s v="Non"/>
    <s v="Non"/>
    <s v="Non"/>
    <s v="Non"/>
    <s v="Non"/>
    <s v="Non"/>
    <s v="Oui"/>
    <s v="Non"/>
    <s v="Non"/>
    <s v="Nations Unies"/>
    <s v="Non"/>
    <s v="Non"/>
    <s v="Oui"/>
    <s v="Non"/>
    <s v="Non"/>
    <s v="-"/>
    <s v="Moins d'un mois"/>
    <s v="-"/>
    <s v="-"/>
    <s v="-"/>
    <s v="-"/>
    <s v="-"/>
    <s v="-"/>
    <s v="-"/>
    <s v="-"/>
    <s v="Nations Unies"/>
    <s v="Non"/>
    <s v="Non"/>
    <s v="Oui"/>
    <s v="Non"/>
    <s v="Non"/>
    <s v="-"/>
    <s v="Plus d'un mois"/>
    <s v="-"/>
    <s v="-"/>
    <s v="-"/>
    <s v="-"/>
    <s v="-"/>
    <s v="-"/>
    <s v="-"/>
    <s v="-"/>
    <s v="-"/>
    <s v="-"/>
    <s v="-"/>
    <s v="-"/>
    <s v="-"/>
    <s v="-"/>
    <s v="-"/>
    <s v="-"/>
    <s v="-"/>
    <s v="-"/>
    <s v="-"/>
    <s v="-"/>
    <s v="-"/>
    <s v="-"/>
    <s v="-"/>
    <s v="-"/>
    <s v="-"/>
    <s v="-"/>
    <s v="-"/>
    <s v="-"/>
    <s v="-"/>
    <s v="-"/>
    <s v="-"/>
    <s v="-"/>
    <s v="-"/>
    <s v="-"/>
    <s v="-"/>
    <s v="-"/>
    <s v="-"/>
    <s v="-"/>
    <s v="-"/>
    <s v="-"/>
    <s v="-"/>
    <s v="-"/>
    <s v="-"/>
    <s v="-"/>
    <s v="-"/>
    <s v="-"/>
    <s v="-"/>
    <s v="-"/>
    <s v="-"/>
    <s v="-"/>
    <s v="-"/>
    <s v="-"/>
    <s v="-"/>
    <s v="-"/>
    <s v="-"/>
    <s v="-"/>
    <n v="40"/>
    <n v="70"/>
    <n v="5"/>
    <n v="3"/>
    <n v="4"/>
    <n v="3"/>
    <n v="3"/>
    <s v="-"/>
    <s v="-"/>
    <n v="3"/>
    <n v="1"/>
    <s v="-"/>
    <n v="40"/>
    <s v="Oui"/>
    <s v="Oui"/>
    <s v="Oui"/>
    <s v="-"/>
    <s v="-"/>
    <s v="-"/>
    <x v="0"/>
    <x v="0"/>
    <s v="-"/>
    <s v="-"/>
    <s v="forage_pompe_manuelle"/>
    <s v="Non"/>
    <s v="Non"/>
    <s v="Non"/>
    <s v="Non"/>
    <s v="Oui"/>
    <s v="Non"/>
    <s v="Non"/>
    <s v="Non"/>
    <s v="-"/>
    <s v="-"/>
    <n v="1"/>
    <s v="-"/>
    <s v="-"/>
    <s v="-"/>
    <s v="-"/>
    <s v="-"/>
    <s v="-"/>
    <s v="-"/>
    <s v="-"/>
    <s v="-"/>
    <s v="-"/>
    <s v="-"/>
    <s v="-"/>
    <s v="-"/>
    <x v="0"/>
    <s v="Aucun"/>
    <s v="Oui"/>
    <s v="Non"/>
    <s v="Non"/>
    <s v="Non"/>
    <s v="Non"/>
    <x v="0"/>
    <s v="Non"/>
    <s v="Non"/>
    <s v="Oui"/>
    <s v="-"/>
    <s v="-"/>
    <x v="0"/>
    <s v="-"/>
    <x v="0"/>
    <x v="1"/>
    <x v="1"/>
    <s v="Non"/>
    <x v="11"/>
    <x v="2"/>
    <x v="1"/>
    <s v="-"/>
    <s v="-"/>
    <s v="-"/>
    <s v="-"/>
    <s v="-"/>
    <s v="-"/>
    <s v="-"/>
    <x v="0"/>
    <x v="2"/>
    <x v="2"/>
    <x v="0"/>
    <s v="École Dar Nahim"/>
    <s v="Dar Nahim"/>
    <x v="1"/>
    <s v="-"/>
    <x v="0"/>
    <s v="Clinique mobile"/>
    <s v="Non"/>
    <s v="Oui"/>
    <s v="Non"/>
    <s v="Non"/>
    <s v="Non"/>
    <s v="-"/>
    <x v="0"/>
    <x v="0"/>
    <s v="diarrhee paludisme toux"/>
    <s v="Oui"/>
    <s v="Non"/>
    <s v="Non"/>
    <s v="Non"/>
    <s v="Non"/>
    <s v="Oui"/>
    <s v="Oui"/>
    <s v="Non"/>
    <s v="Non"/>
    <s v="Non"/>
    <s v="Non"/>
    <s v="Non"/>
    <s v="Non"/>
    <s v="Non"/>
    <s v="-"/>
    <s v="-"/>
    <s v="Assistance humanitaire (incluant Cash) / Production de subsistance"/>
    <s v="Non"/>
    <s v="Non"/>
    <s v="Non"/>
    <s v="Oui"/>
    <s v="Non"/>
    <s v="Oui"/>
    <s v="Non"/>
    <s v="-"/>
    <x v="0"/>
    <x v="0"/>
    <x v="0"/>
    <s v="Marché de Baga-sola"/>
    <x v="0"/>
    <x v="2"/>
    <s v="-"/>
    <s v="Oui"/>
    <s v="airtel / tigo"/>
    <s v="Oui"/>
    <s v="Non"/>
    <s v="Oui"/>
    <s v="-"/>
    <s v="-"/>
    <n v="2"/>
    <s v="2"/>
    <s v="220 ménages déplacés internes venant de Daboua,Kaiga et Kabia en octobre 2017,ils ne sont pas encore enregistrés par OIM."/>
    <s v="-"/>
    <s v="-"/>
    <s v="-"/>
    <n v="20"/>
    <n v="20"/>
    <s v="uuid:8b7d483c-1de0-460f-ab2f-11da50ac5062"/>
    <n v="147154"/>
    <s v="8b7d483c-1de0-460f-ab2f-11da50ac5062"/>
    <s v="2018-02-28T17:31:04"/>
    <n v="48"/>
    <s v="-"/>
    <n v="-1"/>
    <s v="-"/>
    <s v="-"/>
    <n v="48"/>
    <n v="8"/>
    <n v="7"/>
    <n v="14"/>
    <n v="12"/>
    <n v="16"/>
    <n v="26"/>
    <n v="13"/>
    <n v="12"/>
    <n v="18"/>
    <n v="20"/>
    <n v="3"/>
    <n v="0"/>
    <n v="149"/>
    <s v="Diarrhée"/>
    <s v="Paludisme"/>
    <s v="Toux"/>
    <x v="0"/>
    <x v="1"/>
    <x v="0"/>
    <s v="-"/>
  </r>
  <r>
    <s v="Dar Nahim 4"/>
    <s v="2018-02-28T11:01:18.351+01"/>
    <s v="2018-02-28T11:57:42.979+01"/>
    <d v="2018-02-28T00:00:00"/>
    <s v="357770077402219"/>
    <s v="-"/>
    <s v="-"/>
    <s v="-"/>
    <d v="2018-02-28T00:00:00"/>
    <s v="E6"/>
    <s v="male"/>
    <s v="TD07"/>
    <s v="Lac"/>
    <s v="TD0703"/>
    <x v="2"/>
    <s v="TD070301"/>
    <x v="3"/>
    <s v="Baga-sola"/>
    <s v="Dar Nahim 4"/>
    <s v="13.633364614464693 14.323844234690105 302.80611853515916 8.0"/>
    <n v="13.6333646145"/>
    <n v="14.323844234699999"/>
    <n v="302.806118535"/>
    <n v="8"/>
    <x v="0"/>
    <s v="-"/>
    <s v="-"/>
    <x v="0"/>
    <s v="-"/>
    <x v="0"/>
    <s v="-"/>
    <s v="-"/>
    <s v="IDPs"/>
    <s v="Oui"/>
    <s v="Non"/>
    <s v="Non"/>
    <s v="-"/>
    <n v="644"/>
    <x v="22"/>
    <s v="TD07"/>
    <s v="Lac"/>
    <s v="TD0701"/>
    <x v="3"/>
    <s v="TD070102"/>
    <x v="5"/>
    <n v="644"/>
    <n v="2692"/>
    <x v="3"/>
    <s v="-"/>
    <s v="-"/>
    <s v="-"/>
    <x v="1"/>
    <s v="-"/>
    <x v="1"/>
    <s v="-"/>
    <x v="1"/>
    <s v="-"/>
    <s v="-"/>
    <s v="-"/>
    <s v="-"/>
    <s v="-"/>
    <x v="1"/>
    <s v="-"/>
    <s v="-"/>
    <s v="-"/>
    <x v="0"/>
    <s v="-"/>
    <x v="0"/>
    <s v="-"/>
    <x v="0"/>
    <s v="-"/>
    <s v="-"/>
    <s v="-"/>
    <s v="-"/>
    <s v="-"/>
    <x v="0"/>
    <s v="-"/>
    <s v="-"/>
    <n v="0"/>
    <n v="644"/>
    <n v="0"/>
    <n v="0"/>
    <n v="0"/>
    <x v="0"/>
    <s v="-"/>
    <s v="eau_hygiene_et_assainissement education sante vivres"/>
    <s v="Non"/>
    <s v="Non"/>
    <s v="Oui"/>
    <s v="Oui"/>
    <s v="Non"/>
    <s v="Non"/>
    <s v="Non"/>
    <s v="Oui"/>
    <s v="Oui"/>
    <s v="Non"/>
    <s v="Non"/>
    <s v="Nations Unies"/>
    <s v="Non"/>
    <s v="Non"/>
    <s v="Oui"/>
    <s v="Non"/>
    <s v="Non"/>
    <s v="-"/>
    <s v="Moins d'un mois"/>
    <s v="-"/>
    <s v="-"/>
    <s v="-"/>
    <s v="-"/>
    <s v="-"/>
    <s v="-"/>
    <s v="-"/>
    <s v="-"/>
    <s v="-"/>
    <s v="-"/>
    <s v="-"/>
    <s v="-"/>
    <s v="-"/>
    <s v="-"/>
    <s v="-"/>
    <s v="-"/>
    <s v="-"/>
    <s v="-"/>
    <s v="-"/>
    <s v="-"/>
    <s v="-"/>
    <s v="-"/>
    <s v="-"/>
    <s v="-"/>
    <s v="-"/>
    <s v="-"/>
    <s v="-"/>
    <s v="-"/>
    <s v="-"/>
    <s v="-"/>
    <s v="-"/>
    <s v="-"/>
    <s v="ONG"/>
    <s v="Non"/>
    <s v="Non"/>
    <s v="Non"/>
    <s v="Oui"/>
    <s v="Non"/>
    <s v="-"/>
    <s v="Ponctuelle"/>
    <s v="-"/>
    <s v="-"/>
    <s v="-"/>
    <s v="-"/>
    <s v="-"/>
    <s v="-"/>
    <s v="-"/>
    <s v="-"/>
    <s v="ONG"/>
    <s v="Non"/>
    <s v="Non"/>
    <s v="Non"/>
    <s v="Oui"/>
    <s v="Non"/>
    <s v="-"/>
    <s v="Continue"/>
    <s v="Nations Unies"/>
    <s v="Non"/>
    <s v="Non"/>
    <s v="Oui"/>
    <s v="Non"/>
    <s v="Non"/>
    <s v="-"/>
    <s v="Continue"/>
    <s v="-"/>
    <s v="-"/>
    <s v="-"/>
    <s v="-"/>
    <s v="-"/>
    <s v="-"/>
    <s v="-"/>
    <s v="-"/>
    <n v="48"/>
    <n v="265"/>
    <n v="10"/>
    <n v="17"/>
    <n v="27"/>
    <n v="80"/>
    <s v="-"/>
    <n v="20"/>
    <n v="30"/>
    <n v="60"/>
    <n v="30"/>
    <s v="-"/>
    <n v="200"/>
    <s v="Oui"/>
    <s v="Oui"/>
    <s v="Oui"/>
    <s v="-"/>
    <s v="-"/>
    <s v="-"/>
    <x v="0"/>
    <x v="0"/>
    <s v="-"/>
    <s v="-"/>
    <s v="forage_pompe_manuelle"/>
    <s v="Non"/>
    <s v="Non"/>
    <s v="Non"/>
    <s v="Non"/>
    <s v="Oui"/>
    <s v="Non"/>
    <s v="Non"/>
    <s v="Non"/>
    <s v="-"/>
    <s v="-"/>
    <n v="3"/>
    <n v="1"/>
    <s v="-"/>
    <s v="-"/>
    <s v="-"/>
    <s v="-"/>
    <s v="-"/>
    <s v="-"/>
    <s v="-"/>
    <s v="-"/>
    <s v="-"/>
    <s v="-"/>
    <s v="-"/>
    <s v="-"/>
    <x v="0"/>
    <s v="Aucun"/>
    <s v="Oui"/>
    <s v="Non"/>
    <s v="Non"/>
    <s v="Non"/>
    <s v="Non"/>
    <x v="0"/>
    <s v="Non"/>
    <s v="Non"/>
    <s v="Oui"/>
    <s v="-"/>
    <s v="-"/>
    <x v="0"/>
    <s v="-"/>
    <x v="0"/>
    <x v="0"/>
    <x v="0"/>
    <s v="Oui"/>
    <x v="0"/>
    <x v="20"/>
    <x v="1"/>
    <s v="-"/>
    <s v="-"/>
    <s v="-"/>
    <s v="-"/>
    <s v="-"/>
    <s v="-"/>
    <s v="-"/>
    <x v="0"/>
    <x v="2"/>
    <x v="2"/>
    <x v="0"/>
    <s v="École Dar Nahim"/>
    <s v="Dar Nahim 3"/>
    <x v="2"/>
    <s v="-"/>
    <x v="0"/>
    <s v="Clinique mobile"/>
    <s v="Non"/>
    <s v="Oui"/>
    <s v="Non"/>
    <s v="Non"/>
    <s v="Non"/>
    <s v="-"/>
    <x v="0"/>
    <x v="0"/>
    <s v="diarrhee paludisme maux_tete"/>
    <s v="Oui"/>
    <s v="Non"/>
    <s v="Non"/>
    <s v="Non"/>
    <s v="Non"/>
    <s v="Oui"/>
    <s v="Non"/>
    <s v="Oui"/>
    <s v="Non"/>
    <s v="Non"/>
    <s v="Non"/>
    <s v="Non"/>
    <s v="Non"/>
    <s v="Non"/>
    <s v="-"/>
    <s v="-"/>
    <s v="Assistance humanitaire (incluant Cash) / Production de subsistance"/>
    <s v="Non"/>
    <s v="Non"/>
    <s v="Non"/>
    <s v="Oui"/>
    <s v="Non"/>
    <s v="Oui"/>
    <s v="Non"/>
    <s v="-"/>
    <x v="3"/>
    <x v="0"/>
    <x v="0"/>
    <s v="Marché de Baga-sola"/>
    <x v="0"/>
    <x v="1"/>
    <s v="-"/>
    <s v="Oui"/>
    <s v="airtel / tigo"/>
    <s v="Oui"/>
    <s v="Non"/>
    <s v="Oui"/>
    <s v="-"/>
    <s v="-"/>
    <n v="3"/>
    <s v="3"/>
    <s v="RAS"/>
    <s v="-"/>
    <s v="-"/>
    <s v="-"/>
    <n v="20"/>
    <n v="20"/>
    <s v="uuid:60a061ae-8794-41fa-85f6-d679da451437"/>
    <n v="150083"/>
    <s v="60a061ae-8794-41fa-85f6-d679da451437"/>
    <s v="2018-03-01T14:31:23"/>
    <n v="51"/>
    <s v="-"/>
    <n v="-1"/>
    <s v="-"/>
    <s v="-"/>
    <n v="51"/>
    <n v="8"/>
    <n v="8"/>
    <n v="15"/>
    <n v="19"/>
    <n v="25"/>
    <n v="27"/>
    <n v="17"/>
    <n v="13"/>
    <n v="13"/>
    <n v="20"/>
    <n v="4"/>
    <n v="0"/>
    <n v="169"/>
    <s v="Diarrhée"/>
    <s v="Paludisme"/>
    <s v="Maux de tête"/>
    <x v="0"/>
    <x v="1"/>
    <x v="0"/>
    <s v="-"/>
  </r>
  <r>
    <s v="Diamarom"/>
    <s v="2018-03-05T10:27:34.978+01"/>
    <s v="2018-03-07T09:14:32.698+01"/>
    <d v="2018-03-05T00:00:00"/>
    <s v="358449072126201"/>
    <s v="8923501000196769425"/>
    <s v="23565863332"/>
    <s v="-"/>
    <d v="2018-03-05T00:00:00"/>
    <s v="E09"/>
    <s v="male"/>
    <s v="TD07"/>
    <s v="Lac"/>
    <s v="TD0704"/>
    <x v="0"/>
    <s v="TD070401"/>
    <x v="0"/>
    <s v="Kiskra"/>
    <s v="Diamarom"/>
    <s v="13.955032426849497 13.939970846480765 292.61779859794177 4.0"/>
    <n v="13.955032426800001"/>
    <n v="13.9399708465"/>
    <n v="292.61779859799998"/>
    <n v="4"/>
    <x v="1"/>
    <s v="Kiskra"/>
    <n v="20"/>
    <x v="0"/>
    <s v="-"/>
    <x v="1"/>
    <s v="-"/>
    <s v="-"/>
    <s v="IDPs / Retournés"/>
    <s v="Oui"/>
    <s v="Oui"/>
    <s v="Non"/>
    <s v="-"/>
    <n v="1400"/>
    <x v="23"/>
    <s v="TD07"/>
    <s v="Lac"/>
    <s v="TD0704"/>
    <x v="0"/>
    <s v="TD070403"/>
    <x v="0"/>
    <n v="1400"/>
    <n v="4000"/>
    <x v="0"/>
    <n v="45"/>
    <n v="150"/>
    <s v="NER"/>
    <x v="2"/>
    <s v="NE002"/>
    <x v="2"/>
    <s v="NE002006"/>
    <x v="2"/>
    <s v="-"/>
    <s v="-"/>
    <s v="-"/>
    <n v="45"/>
    <n v="150"/>
    <x v="12"/>
    <s v="-"/>
    <s v="-"/>
    <s v="-"/>
    <x v="0"/>
    <s v="-"/>
    <x v="0"/>
    <s v="-"/>
    <x v="0"/>
    <s v="-"/>
    <s v="-"/>
    <s v="-"/>
    <s v="-"/>
    <s v="-"/>
    <x v="0"/>
    <s v="-"/>
    <s v="-"/>
    <n v="0"/>
    <n v="1000"/>
    <n v="0"/>
    <n v="10"/>
    <n v="0"/>
    <x v="1"/>
    <s v="-"/>
    <s v="articles_non_alimentaires baches eau_hygiene_et_assainissement education materiaux_pour_abris outil_pour_activite_economique psychosociale sante vivres cash"/>
    <s v="Oui"/>
    <s v="Oui"/>
    <s v="Oui"/>
    <s v="Oui"/>
    <s v="Oui"/>
    <s v="Oui"/>
    <s v="Oui"/>
    <s v="Oui"/>
    <s v="Oui"/>
    <s v="Oui"/>
    <s v="Non"/>
    <s v="Nations Unies / ONG"/>
    <s v="Non"/>
    <s v="Non"/>
    <s v="Oui"/>
    <s v="Oui"/>
    <s v="Non"/>
    <s v="-"/>
    <s v="Moins d'un mois"/>
    <s v="Nations Unies / ONG"/>
    <s v="Non"/>
    <s v="Non"/>
    <s v="Oui"/>
    <s v="Oui"/>
    <s v="Non"/>
    <s v="-"/>
    <s v="Plus d'un mois"/>
    <s v="Nations Unies / ONG"/>
    <s v="Non"/>
    <s v="Non"/>
    <s v="Oui"/>
    <s v="Oui"/>
    <s v="Non"/>
    <s v="-"/>
    <s v="Plus d'un mois"/>
    <s v="ONG"/>
    <s v="Non"/>
    <s v="Non"/>
    <s v="Non"/>
    <s v="Oui"/>
    <s v="Non"/>
    <s v="-"/>
    <s v="Plus d'un mois"/>
    <s v="ONG"/>
    <s v="Non"/>
    <s v="Non"/>
    <s v="Non"/>
    <s v="Oui"/>
    <s v="Non"/>
    <s v="-"/>
    <s v="Plus d'un mois"/>
    <s v="ONG"/>
    <s v="Non"/>
    <s v="Non"/>
    <s v="Non"/>
    <s v="Oui"/>
    <s v="Non"/>
    <s v="-"/>
    <s v="Continue"/>
    <s v="Nations Unies / ONG"/>
    <s v="Non"/>
    <s v="Non"/>
    <s v="Oui"/>
    <s v="Oui"/>
    <s v="Non"/>
    <s v="-"/>
    <s v="Continue"/>
    <s v="Nations Unies / ONG"/>
    <s v="Non"/>
    <s v="Non"/>
    <s v="Oui"/>
    <s v="Oui"/>
    <s v="Non"/>
    <s v="-"/>
    <s v="Continue"/>
    <s v="ONG"/>
    <s v="Non"/>
    <s v="Non"/>
    <s v="Non"/>
    <s v="Oui"/>
    <s v="Non"/>
    <s v="-"/>
    <s v="Continue"/>
    <s v="ONG"/>
    <s v="Non"/>
    <s v="Non"/>
    <s v="Non"/>
    <s v="Oui"/>
    <s v="Non"/>
    <s v="-"/>
    <s v="Ponctuelle"/>
    <n v="200"/>
    <n v="300"/>
    <n v="15"/>
    <n v="10"/>
    <n v="30"/>
    <n v="5"/>
    <s v="-"/>
    <s v="-"/>
    <n v="10"/>
    <n v="100"/>
    <n v="20"/>
    <n v="3"/>
    <n v="100"/>
    <s v="Ne sait pas"/>
    <s v="Ne sait pas"/>
    <s v="Ne sait pas"/>
    <s v="-"/>
    <s v="-"/>
    <s v="-"/>
    <x v="0"/>
    <x v="0"/>
    <s v="-"/>
    <s v="-"/>
    <s v="forage_pompe_manuelle Puits_traditionnel"/>
    <s v="Non"/>
    <s v="Non"/>
    <s v="Non"/>
    <s v="Non"/>
    <s v="Oui"/>
    <s v="Non"/>
    <s v="Oui"/>
    <s v="Non"/>
    <n v="2"/>
    <s v="-"/>
    <n v="11"/>
    <s v="-"/>
    <s v="-"/>
    <s v="-"/>
    <s v="-"/>
    <s v="-"/>
    <s v="-"/>
    <s v="-"/>
    <s v="-"/>
    <s v="-"/>
    <s v="-"/>
    <s v="-"/>
    <s v="-"/>
    <s v="-"/>
    <x v="0"/>
    <s v="Eau trouble / Goût / Non potable"/>
    <s v="Non"/>
    <s v="Oui"/>
    <s v="Oui"/>
    <s v="Oui"/>
    <s v="Non"/>
    <x v="1"/>
    <s v="Oui"/>
    <s v="Non"/>
    <s v="Non"/>
    <n v="400"/>
    <s v="-"/>
    <x v="1"/>
    <s v="Non"/>
    <x v="1"/>
    <x v="0"/>
    <x v="0"/>
    <s v="Oui"/>
    <x v="0"/>
    <x v="21"/>
    <x v="1"/>
    <s v="-"/>
    <s v="-"/>
    <s v="-"/>
    <s v="-"/>
    <s v="-"/>
    <s v="-"/>
    <s v="-"/>
    <x v="0"/>
    <x v="2"/>
    <x v="2"/>
    <x v="0"/>
    <s v="École de Diamaram"/>
    <s v="Diamaram"/>
    <x v="1"/>
    <s v="-"/>
    <x v="0"/>
    <s v="Clinique mobile"/>
    <s v="Non"/>
    <s v="Oui"/>
    <s v="Non"/>
    <s v="Non"/>
    <s v="Non"/>
    <s v="-"/>
    <x v="0"/>
    <x v="0"/>
    <s v="toux maux_tete maux_ventre"/>
    <s v="Non"/>
    <s v="Non"/>
    <s v="Non"/>
    <s v="Non"/>
    <s v="Non"/>
    <s v="Non"/>
    <s v="Oui"/>
    <s v="Oui"/>
    <s v="Oui"/>
    <s v="Non"/>
    <s v="Non"/>
    <s v="Non"/>
    <s v="Non"/>
    <s v="Non"/>
    <s v="-"/>
    <s v="-"/>
    <s v="Assistance humanitaire (incluant Cash) / Production de subsistance"/>
    <s v="Non"/>
    <s v="Non"/>
    <s v="Non"/>
    <s v="Oui"/>
    <s v="Non"/>
    <s v="Oui"/>
    <s v="Non"/>
    <s v="-"/>
    <x v="0"/>
    <x v="0"/>
    <x v="0"/>
    <s v="Marché de Diamarom"/>
    <x v="3"/>
    <x v="1"/>
    <s v="-"/>
    <s v="Oui"/>
    <s v="tigo"/>
    <s v="Non"/>
    <s v="Non"/>
    <s v="Oui"/>
    <s v="-"/>
    <s v="-"/>
    <n v="2"/>
    <s v="2"/>
    <s v="Plusieurs IDP non pas accé à l'assistance car ils n'ont pas ete enregistré car ils sont arrivée aprés l'enregistrement."/>
    <s v="-"/>
    <s v="-"/>
    <s v="-"/>
    <n v="10"/>
    <n v="10"/>
    <s v="uuid:eab664f5-4182-42bc-8edb-a7df3a6316d3"/>
    <n v="158771"/>
    <s v="eab664f5-4182-42bc-8edb-a7df3a6316d3"/>
    <s v="2018-03-07T10:33:07"/>
    <n v="73"/>
    <s v="-"/>
    <n v="-1"/>
    <s v="-"/>
    <s v="-"/>
    <n v="73"/>
    <n v="4"/>
    <n v="4"/>
    <n v="4"/>
    <n v="5"/>
    <n v="9"/>
    <n v="9"/>
    <n v="2"/>
    <n v="5"/>
    <n v="9"/>
    <n v="10"/>
    <n v="2"/>
    <n v="2"/>
    <n v="65"/>
    <s v="Toux"/>
    <s v="Maux de tête"/>
    <s v="Maux de ventre"/>
    <x v="0"/>
    <x v="0"/>
    <x v="0"/>
    <s v="-"/>
  </r>
  <r>
    <s v="Digou 1"/>
    <s v="2018-03-04T07:48:07.424+01"/>
    <s v="2018-03-07T09:18:18.974+01"/>
    <d v="2018-03-04T00:00:00"/>
    <s v="358449072126201"/>
    <s v="8923501000196769425"/>
    <s v="23565863332"/>
    <s v="-"/>
    <d v="2018-03-03T00:00:00"/>
    <s v="E09"/>
    <s v="male"/>
    <s v="TD07"/>
    <s v="Lac"/>
    <s v="TD0704"/>
    <x v="0"/>
    <s v="TD070401"/>
    <x v="0"/>
    <s v="Kiskra"/>
    <s v="Digou 1"/>
    <s v="13.841931011837906 14.050444908958406 292.97558766325903 4.0"/>
    <n v="13.8419310118"/>
    <n v="14.050444908999999"/>
    <n v="292.975587663"/>
    <n v="4"/>
    <x v="1"/>
    <s v="Kiskra"/>
    <n v="12"/>
    <x v="0"/>
    <s v="-"/>
    <x v="1"/>
    <s v="-"/>
    <s v="-"/>
    <s v="IDPs / Retournés"/>
    <s v="Oui"/>
    <s v="Oui"/>
    <s v="Non"/>
    <s v="-"/>
    <n v="500"/>
    <x v="24"/>
    <s v="TD07"/>
    <s v="Lac"/>
    <s v="TD0704"/>
    <x v="0"/>
    <s v="TD070403"/>
    <x v="0"/>
    <n v="500"/>
    <n v="2200"/>
    <x v="3"/>
    <n v="40"/>
    <n v="167"/>
    <s v="NER"/>
    <x v="2"/>
    <s v="NE002"/>
    <x v="2"/>
    <s v="NE002001"/>
    <x v="8"/>
    <s v="-"/>
    <s v="-"/>
    <s v="-"/>
    <n v="40"/>
    <n v="167"/>
    <x v="6"/>
    <s v="-"/>
    <s v="-"/>
    <s v="-"/>
    <x v="0"/>
    <s v="-"/>
    <x v="0"/>
    <s v="-"/>
    <x v="0"/>
    <s v="-"/>
    <s v="-"/>
    <s v="-"/>
    <s v="-"/>
    <s v="-"/>
    <x v="0"/>
    <s v="-"/>
    <s v="-"/>
    <n v="0"/>
    <n v="600"/>
    <n v="0"/>
    <n v="0"/>
    <n v="0"/>
    <x v="1"/>
    <s v="-"/>
    <s v="articles_non_alimentaires eau_hygiene_et_assainissement education outil_pour_activite_economique psychosociale sante vivres cash"/>
    <s v="Oui"/>
    <s v="Non"/>
    <s v="Oui"/>
    <s v="Oui"/>
    <s v="Non"/>
    <s v="Oui"/>
    <s v="Oui"/>
    <s v="Oui"/>
    <s v="Oui"/>
    <s v="Oui"/>
    <s v="Non"/>
    <s v="Nations Unies / ONG"/>
    <s v="Non"/>
    <s v="Non"/>
    <s v="Oui"/>
    <s v="Oui"/>
    <s v="Non"/>
    <s v="-"/>
    <s v="Moins d'un mois"/>
    <s v="Nations Unies / ONG"/>
    <s v="Non"/>
    <s v="Non"/>
    <s v="Oui"/>
    <s v="Oui"/>
    <s v="Non"/>
    <s v="-"/>
    <s v="Plus d'un mois"/>
    <s v="-"/>
    <s v="-"/>
    <s v="-"/>
    <s v="-"/>
    <s v="-"/>
    <s v="-"/>
    <s v="-"/>
    <s v="-"/>
    <s v="-"/>
    <s v="-"/>
    <s v="-"/>
    <s v="-"/>
    <s v="-"/>
    <s v="-"/>
    <s v="-"/>
    <s v="-"/>
    <s v="ONG"/>
    <s v="Non"/>
    <s v="Non"/>
    <s v="Non"/>
    <s v="Oui"/>
    <s v="Non"/>
    <s v="-"/>
    <s v="Plus d'un mois"/>
    <s v="ONG"/>
    <s v="Non"/>
    <s v="Non"/>
    <s v="Non"/>
    <s v="Oui"/>
    <s v="Non"/>
    <s v="-"/>
    <s v="Continue"/>
    <s v="Nations Unies"/>
    <s v="Non"/>
    <s v="Non"/>
    <s v="Oui"/>
    <s v="Non"/>
    <s v="Non"/>
    <s v="-"/>
    <s v="Ponctuelle"/>
    <s v="Nations Unies / ONG"/>
    <s v="Non"/>
    <s v="Non"/>
    <s v="Oui"/>
    <s v="Oui"/>
    <s v="Non"/>
    <s v="-"/>
    <s v="Continue"/>
    <s v="Nations Unies"/>
    <s v="Non"/>
    <s v="Non"/>
    <s v="Oui"/>
    <s v="Non"/>
    <s v="Non"/>
    <s v="-"/>
    <s v="Continue"/>
    <s v="ONG"/>
    <s v="Non"/>
    <s v="Non"/>
    <s v="Non"/>
    <s v="Oui"/>
    <s v="Non"/>
    <s v="-"/>
    <s v="Continue"/>
    <n v="60"/>
    <n v="90"/>
    <n v="8"/>
    <n v="10"/>
    <n v="10"/>
    <n v="10"/>
    <s v="-"/>
    <s v="-"/>
    <n v="30"/>
    <n v="40"/>
    <n v="2"/>
    <s v="-"/>
    <n v="100"/>
    <s v="Oui"/>
    <s v="Oui"/>
    <s v="Oui"/>
    <s v="-"/>
    <s v="-"/>
    <s v="-"/>
    <x v="0"/>
    <x v="0"/>
    <s v="-"/>
    <s v="-"/>
    <s v="forage_pompe_manuelle"/>
    <s v="Non"/>
    <s v="Non"/>
    <s v="Non"/>
    <s v="Non"/>
    <s v="Oui"/>
    <s v="Non"/>
    <s v="Non"/>
    <s v="Non"/>
    <s v="-"/>
    <s v="-"/>
    <n v="5"/>
    <s v="-"/>
    <s v="-"/>
    <s v="-"/>
    <s v="-"/>
    <s v="-"/>
    <s v="-"/>
    <s v="-"/>
    <s v="-"/>
    <s v="-"/>
    <s v="-"/>
    <s v="-"/>
    <s v="-"/>
    <s v="-"/>
    <x v="0"/>
    <s v="Eau trouble / Goût / Odeur"/>
    <s v="Non"/>
    <s v="Oui"/>
    <s v="Oui"/>
    <s v="Non"/>
    <s v="Oui"/>
    <x v="1"/>
    <s v="Oui"/>
    <s v="Non"/>
    <s v="Non"/>
    <n v="30"/>
    <s v="-"/>
    <x v="1"/>
    <s v="Non"/>
    <x v="1"/>
    <x v="0"/>
    <x v="0"/>
    <s v="Oui"/>
    <x v="0"/>
    <x v="22"/>
    <x v="1"/>
    <s v="-"/>
    <s v="-"/>
    <s v="-"/>
    <s v="-"/>
    <s v="-"/>
    <s v="-"/>
    <s v="-"/>
    <x v="0"/>
    <x v="2"/>
    <x v="2"/>
    <x v="0"/>
    <s v="École de Digou"/>
    <s v="Digou1"/>
    <x v="2"/>
    <s v="-"/>
    <x v="0"/>
    <s v="Clinique mobile"/>
    <s v="Non"/>
    <s v="Oui"/>
    <s v="Non"/>
    <s v="Non"/>
    <s v="Non"/>
    <s v="-"/>
    <x v="0"/>
    <x v="0"/>
    <s v="maux_tete maux_ventre problem_tension"/>
    <s v="Non"/>
    <s v="Non"/>
    <s v="Non"/>
    <s v="Non"/>
    <s v="Non"/>
    <s v="Non"/>
    <s v="Non"/>
    <s v="Oui"/>
    <s v="Oui"/>
    <s v="Non"/>
    <s v="Non"/>
    <s v="Oui"/>
    <s v="Non"/>
    <s v="Non"/>
    <s v="-"/>
    <s v="-"/>
    <s v="Assistance humanitaire (incluant Cash) / Production de subsistance"/>
    <s v="Non"/>
    <s v="Non"/>
    <s v="Non"/>
    <s v="Oui"/>
    <s v="Non"/>
    <s v="Oui"/>
    <s v="Non"/>
    <s v="-"/>
    <x v="0"/>
    <x v="0"/>
    <x v="0"/>
    <s v="Marché de Kiskira"/>
    <x v="0"/>
    <x v="0"/>
    <s v="-"/>
    <s v="Oui"/>
    <s v="tigo"/>
    <s v="Non"/>
    <s v="Non"/>
    <s v="Oui"/>
    <s v="-"/>
    <s v="-"/>
    <n v="2"/>
    <s v="2"/>
    <s v="C:1 plusieurs abris vide. Besoin d'assistance des Baches et NFI."/>
    <s v="-"/>
    <s v="-"/>
    <s v="-"/>
    <n v="15"/>
    <n v="15"/>
    <s v="uuid:9c097a4f-f82d-4259-8bfb-3d8b651e2d79"/>
    <n v="158770"/>
    <s v="9c097a4f-f82d-4259-8bfb-3d8b651e2d79"/>
    <s v="2018-03-07T10:33:03"/>
    <n v="72"/>
    <s v="-"/>
    <n v="-1"/>
    <s v="-"/>
    <s v="-"/>
    <n v="72"/>
    <n v="4"/>
    <n v="4"/>
    <n v="6"/>
    <n v="6"/>
    <n v="5"/>
    <n v="18"/>
    <n v="7"/>
    <n v="2"/>
    <n v="10"/>
    <n v="14"/>
    <n v="4"/>
    <n v="1"/>
    <n v="81"/>
    <s v="Maux de tête"/>
    <s v="Maux de ventre"/>
    <s v="Problème de tension"/>
    <x v="0"/>
    <x v="0"/>
    <x v="0"/>
    <s v="-"/>
  </r>
  <r>
    <s v="Digou 2"/>
    <s v="2018-03-04T07:42:23.904+01"/>
    <s v="2018-03-04T08:42:52.917+01"/>
    <d v="2018-03-04T00:00:00"/>
    <s v="357770077401351"/>
    <s v="-"/>
    <s v="-"/>
    <s v="-"/>
    <d v="2018-03-04T00:00:00"/>
    <s v="E12"/>
    <s v="male"/>
    <s v="TD07"/>
    <s v="Lac"/>
    <s v="TD0704"/>
    <x v="0"/>
    <s v="TD070401"/>
    <x v="0"/>
    <s v="Kiskira"/>
    <s v="Digou 2"/>
    <s v="13.839273251772628 14.057378762484484 300.69787226965394 8.0"/>
    <n v="13.8392732518"/>
    <n v="14.057378762500001"/>
    <n v="300.69787227"/>
    <n v="8"/>
    <x v="1"/>
    <s v="Kiskira"/>
    <n v="18"/>
    <x v="0"/>
    <s v="-"/>
    <x v="0"/>
    <s v="-"/>
    <s v="-"/>
    <s v="IDPs"/>
    <s v="Oui"/>
    <s v="Non"/>
    <s v="Non"/>
    <s v="-"/>
    <n v="179"/>
    <x v="25"/>
    <s v="TD07"/>
    <s v="Lac"/>
    <s v="TD0704"/>
    <x v="0"/>
    <s v="TD070401"/>
    <x v="3"/>
    <n v="179"/>
    <n v="750"/>
    <x v="9"/>
    <s v="-"/>
    <s v="-"/>
    <s v="-"/>
    <x v="1"/>
    <s v="-"/>
    <x v="1"/>
    <s v="-"/>
    <x v="1"/>
    <s v="-"/>
    <s v="-"/>
    <s v="-"/>
    <s v="-"/>
    <s v="-"/>
    <x v="1"/>
    <s v="-"/>
    <s v="-"/>
    <s v="-"/>
    <x v="0"/>
    <s v="-"/>
    <x v="0"/>
    <s v="-"/>
    <x v="0"/>
    <s v="-"/>
    <s v="-"/>
    <s v="-"/>
    <s v="-"/>
    <s v="-"/>
    <x v="0"/>
    <s v="-"/>
    <s v="-"/>
    <n v="0"/>
    <n v="745"/>
    <n v="0"/>
    <n v="0"/>
    <n v="4"/>
    <x v="0"/>
    <s v="-"/>
    <s v="eau_hygiene_et_assainissement vivres cash"/>
    <s v="Non"/>
    <s v="Non"/>
    <s v="Oui"/>
    <s v="Non"/>
    <s v="Non"/>
    <s v="Non"/>
    <s v="Non"/>
    <s v="Non"/>
    <s v="Oui"/>
    <s v="Oui"/>
    <s v="Non"/>
    <s v="ONG"/>
    <s v="Non"/>
    <s v="Non"/>
    <s v="Non"/>
    <s v="Oui"/>
    <s v="Non"/>
    <s v="-"/>
    <s v="Moins d'un mois"/>
    <s v="-"/>
    <s v="-"/>
    <s v="-"/>
    <s v="-"/>
    <s v="-"/>
    <s v="-"/>
    <s v="-"/>
    <s v="-"/>
    <s v="-"/>
    <s v="-"/>
    <s v="-"/>
    <s v="-"/>
    <s v="-"/>
    <s v="-"/>
    <s v="-"/>
    <s v="-"/>
    <s v="-"/>
    <s v="-"/>
    <s v="-"/>
    <s v="-"/>
    <s v="-"/>
    <s v="-"/>
    <s v="-"/>
    <s v="-"/>
    <s v="-"/>
    <s v="-"/>
    <s v="-"/>
    <s v="-"/>
    <s v="-"/>
    <s v="-"/>
    <s v="-"/>
    <s v="-"/>
    <s v="-"/>
    <s v="-"/>
    <s v="-"/>
    <s v="-"/>
    <s v="-"/>
    <s v="-"/>
    <s v="-"/>
    <s v="-"/>
    <s v="-"/>
    <s v="-"/>
    <s v="-"/>
    <s v="-"/>
    <s v="-"/>
    <s v="-"/>
    <s v="-"/>
    <s v="-"/>
    <s v="ONG"/>
    <s v="Non"/>
    <s v="Non"/>
    <s v="Non"/>
    <s v="Oui"/>
    <s v="Non"/>
    <s v="-"/>
    <s v="Continue"/>
    <s v="-"/>
    <s v="-"/>
    <s v="-"/>
    <s v="-"/>
    <s v="-"/>
    <s v="-"/>
    <s v="-"/>
    <s v="-"/>
    <s v="ONG"/>
    <s v="Non"/>
    <s v="Non"/>
    <s v="Non"/>
    <s v="Oui"/>
    <s v="Non"/>
    <s v="-"/>
    <s v="Ponctuelle"/>
    <n v="30"/>
    <n v="50"/>
    <n v="3"/>
    <n v="3"/>
    <n v="1"/>
    <n v="2"/>
    <s v="-"/>
    <s v="-"/>
    <n v="9"/>
    <n v="29"/>
    <n v="10"/>
    <s v="-"/>
    <n v="50"/>
    <s v="Oui"/>
    <s v="Oui"/>
    <s v="Oui"/>
    <s v="-"/>
    <s v="-"/>
    <s v="-"/>
    <x v="0"/>
    <x v="0"/>
    <s v="-"/>
    <s v="-"/>
    <s v="forage_pompe_manuelle"/>
    <s v="Non"/>
    <s v="Non"/>
    <s v="Non"/>
    <s v="Non"/>
    <s v="Oui"/>
    <s v="Non"/>
    <s v="Non"/>
    <s v="Non"/>
    <s v="-"/>
    <s v="-"/>
    <n v="3"/>
    <s v="-"/>
    <s v="-"/>
    <s v="-"/>
    <s v="-"/>
    <s v="-"/>
    <s v="-"/>
    <s v="-"/>
    <s v="-"/>
    <s v="-"/>
    <s v="-"/>
    <s v="-"/>
    <s v="-"/>
    <s v="-"/>
    <x v="0"/>
    <s v="Eau trouble"/>
    <s v="Non"/>
    <s v="Oui"/>
    <s v="Non"/>
    <s v="Non"/>
    <s v="Non"/>
    <x v="1"/>
    <s v="Oui"/>
    <s v="Non"/>
    <s v="Non"/>
    <n v="15"/>
    <s v="-"/>
    <x v="1"/>
    <s v="Non"/>
    <x v="2"/>
    <x v="0"/>
    <x v="0"/>
    <s v="Oui"/>
    <x v="0"/>
    <x v="3"/>
    <x v="1"/>
    <s v="-"/>
    <s v="-"/>
    <s v="-"/>
    <s v="-"/>
    <s v="-"/>
    <s v="-"/>
    <s v="-"/>
    <x v="0"/>
    <x v="0"/>
    <x v="0"/>
    <x v="0"/>
    <s v="-"/>
    <s v="-"/>
    <x v="0"/>
    <s v="-"/>
    <x v="1"/>
    <s v="-"/>
    <s v="-"/>
    <s v="-"/>
    <s v="-"/>
    <s v="-"/>
    <s v="-"/>
    <s v="-"/>
    <x v="2"/>
    <x v="0"/>
    <s v="diarrhee maux_tete maux_ventre"/>
    <s v="Oui"/>
    <s v="Non"/>
    <s v="Non"/>
    <s v="Non"/>
    <s v="Non"/>
    <s v="Non"/>
    <s v="Non"/>
    <s v="Oui"/>
    <s v="Oui"/>
    <s v="Non"/>
    <s v="Non"/>
    <s v="Non"/>
    <s v="Non"/>
    <s v="Non"/>
    <s v="-"/>
    <s v="-"/>
    <s v="Achat sur le marché / Assistance humanitaire (incluant Cash)"/>
    <s v="Oui"/>
    <s v="Non"/>
    <s v="Non"/>
    <s v="Oui"/>
    <s v="Non"/>
    <s v="Non"/>
    <s v="Non"/>
    <s v="-"/>
    <x v="2"/>
    <x v="1"/>
    <x v="0"/>
    <s v="Marché de Salia / Marché de  Kiskira"/>
    <x v="0"/>
    <x v="1"/>
    <s v="-"/>
    <s v="Oui"/>
    <s v="tigo"/>
    <s v="Non"/>
    <s v="Non"/>
    <s v="Oui"/>
    <s v="-"/>
    <s v="-"/>
    <n v="3"/>
    <s v="3"/>
    <s v="Assistance en education  et sante"/>
    <s v="-"/>
    <s v="-"/>
    <s v="-"/>
    <n v="18"/>
    <n v="18"/>
    <s v="uuid:1ae2bfc3-795f-41e3-a74a-40d6ee268462"/>
    <n v="158776"/>
    <s v="1ae2bfc3-795f-41e3-a74a-40d6ee268462"/>
    <s v="2018-03-07T10:34:17"/>
    <n v="78"/>
    <s v="-"/>
    <n v="-1"/>
    <s v="-"/>
    <s v="-"/>
    <n v="78"/>
    <n v="11"/>
    <n v="5"/>
    <n v="10"/>
    <n v="6"/>
    <n v="13"/>
    <n v="16"/>
    <n v="4"/>
    <n v="15"/>
    <n v="20"/>
    <n v="19"/>
    <n v="1"/>
    <n v="0"/>
    <n v="120"/>
    <s v="Diarrhée"/>
    <s v="Maux de tête"/>
    <s v="Maux de ventre"/>
    <x v="0"/>
    <x v="0"/>
    <x v="1"/>
    <s v="-"/>
  </r>
  <r>
    <s v="Dilerom"/>
    <s v="2018-03-02T12:51:49.283+01"/>
    <s v="2018-03-03T08:12:14.620+01"/>
    <d v="2018-03-02T00:00:00"/>
    <s v="357770077401351"/>
    <s v="-"/>
    <s v="-"/>
    <s v="-"/>
    <d v="2018-03-02T00:00:00"/>
    <s v="E12"/>
    <s v="male"/>
    <s v="TD07"/>
    <s v="Lac"/>
    <s v="TD0704"/>
    <x v="0"/>
    <s v="TD070401"/>
    <x v="0"/>
    <s v="Kiskira"/>
    <s v="Dilerom"/>
    <s v="13.808396016073289 14.146057984034622 302.2693862902506 4.0"/>
    <n v="13.8083960161"/>
    <n v="14.146057984"/>
    <n v="302.26938629"/>
    <n v="4"/>
    <x v="0"/>
    <s v="-"/>
    <s v="-"/>
    <x v="0"/>
    <s v="-"/>
    <x v="0"/>
    <s v="-"/>
    <s v="-"/>
    <s v="IDPs"/>
    <s v="Oui"/>
    <s v="Non"/>
    <s v="Non"/>
    <s v="-"/>
    <n v="440"/>
    <x v="26"/>
    <s v="TD07"/>
    <s v="Lac"/>
    <s v="TD0704"/>
    <x v="0"/>
    <s v="TD070401"/>
    <x v="3"/>
    <n v="440"/>
    <n v="1839"/>
    <x v="9"/>
    <s v="-"/>
    <s v="-"/>
    <s v="-"/>
    <x v="1"/>
    <s v="-"/>
    <x v="1"/>
    <s v="-"/>
    <x v="1"/>
    <s v="-"/>
    <s v="-"/>
    <s v="-"/>
    <s v="-"/>
    <s v="-"/>
    <x v="1"/>
    <s v="-"/>
    <s v="-"/>
    <s v="-"/>
    <x v="0"/>
    <s v="-"/>
    <x v="0"/>
    <s v="-"/>
    <x v="0"/>
    <s v="-"/>
    <s v="-"/>
    <s v="-"/>
    <s v="-"/>
    <s v="-"/>
    <x v="0"/>
    <s v="-"/>
    <s v="-"/>
    <n v="0"/>
    <n v="431"/>
    <n v="0"/>
    <n v="0"/>
    <n v="6"/>
    <x v="0"/>
    <s v="-"/>
    <s v="eau_hygiene_et_assainissement outil_pour_activite_economique vivres"/>
    <s v="Non"/>
    <s v="Non"/>
    <s v="Oui"/>
    <s v="Non"/>
    <s v="Non"/>
    <s v="Oui"/>
    <s v="Non"/>
    <s v="Non"/>
    <s v="Oui"/>
    <s v="Non"/>
    <s v="Non"/>
    <s v="ONG"/>
    <s v="Non"/>
    <s v="Non"/>
    <s v="Non"/>
    <s v="Oui"/>
    <s v="Non"/>
    <s v="-"/>
    <s v="Plus d'un mois"/>
    <s v="-"/>
    <s v="-"/>
    <s v="-"/>
    <s v="-"/>
    <s v="-"/>
    <s v="-"/>
    <s v="-"/>
    <s v="-"/>
    <s v="-"/>
    <s v="-"/>
    <s v="-"/>
    <s v="-"/>
    <s v="-"/>
    <s v="-"/>
    <s v="-"/>
    <s v="-"/>
    <s v="-"/>
    <s v="-"/>
    <s v="-"/>
    <s v="-"/>
    <s v="-"/>
    <s v="-"/>
    <s v="-"/>
    <s v="-"/>
    <s v="ONG"/>
    <s v="Non"/>
    <s v="Non"/>
    <s v="Non"/>
    <s v="Oui"/>
    <s v="Non"/>
    <s v="-"/>
    <s v="Plus d'un mois"/>
    <s v="-"/>
    <s v="-"/>
    <s v="-"/>
    <s v="-"/>
    <s v="-"/>
    <s v="-"/>
    <s v="-"/>
    <s v="-"/>
    <s v="-"/>
    <s v="-"/>
    <s v="-"/>
    <s v="-"/>
    <s v="-"/>
    <s v="-"/>
    <s v="-"/>
    <s v="-"/>
    <s v="ONG"/>
    <s v="Non"/>
    <s v="Non"/>
    <s v="Non"/>
    <s v="Oui"/>
    <s v="Non"/>
    <s v="-"/>
    <s v="Continue"/>
    <s v="-"/>
    <s v="-"/>
    <s v="-"/>
    <s v="-"/>
    <s v="-"/>
    <s v="-"/>
    <s v="-"/>
    <s v="-"/>
    <s v="-"/>
    <s v="-"/>
    <s v="-"/>
    <s v="-"/>
    <s v="-"/>
    <s v="-"/>
    <s v="-"/>
    <s v="-"/>
    <n v="102"/>
    <n v="89"/>
    <n v="6"/>
    <n v="8"/>
    <n v="3"/>
    <n v="20"/>
    <s v="-"/>
    <s v="-"/>
    <n v="20"/>
    <n v="70"/>
    <n v="10"/>
    <s v="-"/>
    <n v="100"/>
    <s v="Oui"/>
    <s v="Oui"/>
    <s v="Oui"/>
    <s v="-"/>
    <s v="-"/>
    <s v="-"/>
    <x v="0"/>
    <x v="0"/>
    <s v="-"/>
    <s v="-"/>
    <s v="forage_pompe_manuelle"/>
    <s v="Non"/>
    <s v="Non"/>
    <s v="Non"/>
    <s v="Non"/>
    <s v="Oui"/>
    <s v="Non"/>
    <s v="Non"/>
    <s v="Non"/>
    <s v="-"/>
    <s v="-"/>
    <n v="5"/>
    <s v="-"/>
    <s v="-"/>
    <s v="-"/>
    <s v="-"/>
    <s v="-"/>
    <s v="-"/>
    <s v="-"/>
    <s v="-"/>
    <s v="-"/>
    <s v="-"/>
    <s v="-"/>
    <s v="-"/>
    <s v="-"/>
    <x v="0"/>
    <s v="Aucun"/>
    <s v="Oui"/>
    <s v="Non"/>
    <s v="Non"/>
    <s v="Non"/>
    <s v="Non"/>
    <x v="1"/>
    <s v="Oui"/>
    <s v="Non"/>
    <s v="Non"/>
    <n v="30"/>
    <s v="-"/>
    <x v="1"/>
    <s v="Non"/>
    <x v="2"/>
    <x v="0"/>
    <x v="0"/>
    <s v="Oui"/>
    <x v="0"/>
    <x v="23"/>
    <x v="1"/>
    <s v="-"/>
    <s v="-"/>
    <s v="-"/>
    <s v="-"/>
    <s v="-"/>
    <s v="-"/>
    <s v="-"/>
    <x v="0"/>
    <x v="2"/>
    <x v="2"/>
    <x v="0"/>
    <s v="École de Kiskira"/>
    <s v="Kiskira"/>
    <x v="1"/>
    <s v="-"/>
    <x v="0"/>
    <s v="Centre de santé"/>
    <s v="Oui"/>
    <s v="Non"/>
    <s v="Non"/>
    <s v="Non"/>
    <s v="Non"/>
    <s v="-"/>
    <x v="1"/>
    <x v="1"/>
    <s v="toux maux_tete maux_ventre"/>
    <s v="Non"/>
    <s v="Non"/>
    <s v="Non"/>
    <s v="Non"/>
    <s v="Non"/>
    <s v="Non"/>
    <s v="Oui"/>
    <s v="Oui"/>
    <s v="Oui"/>
    <s v="Non"/>
    <s v="Non"/>
    <s v="Non"/>
    <s v="Non"/>
    <s v="Non"/>
    <s v="-"/>
    <s v="-"/>
    <s v="Achat sur le marché / Assistance humanitaire (incluant Cash)"/>
    <s v="Oui"/>
    <s v="Non"/>
    <s v="Non"/>
    <s v="Oui"/>
    <s v="Non"/>
    <s v="Non"/>
    <s v="Non"/>
    <s v="-"/>
    <x v="2"/>
    <x v="1"/>
    <x v="0"/>
    <s v="Marché de Kiskira"/>
    <x v="1"/>
    <x v="0"/>
    <s v="-"/>
    <s v="Oui"/>
    <s v="tigo"/>
    <s v="Non"/>
    <s v="Non"/>
    <s v="Oui"/>
    <s v="-"/>
    <s v="-"/>
    <n v="3"/>
    <s v="3"/>
    <s v="-"/>
    <s v="-"/>
    <s v="-"/>
    <s v="-"/>
    <n v="20"/>
    <n v="20"/>
    <s v="uuid:021d2ad5-4894-4fbc-a98e-ba64ce6c748f"/>
    <n v="158773"/>
    <s v="021d2ad5-4894-4fbc-a98e-ba64ce6c748f"/>
    <s v="2018-03-07T10:34:00"/>
    <n v="75"/>
    <s v="-"/>
    <n v="-1"/>
    <s v="-"/>
    <s v="-"/>
    <n v="75"/>
    <n v="11"/>
    <n v="10"/>
    <n v="14"/>
    <n v="13"/>
    <n v="9"/>
    <n v="15"/>
    <n v="4"/>
    <n v="2"/>
    <n v="20"/>
    <n v="21"/>
    <n v="1"/>
    <n v="1"/>
    <n v="121"/>
    <s v="Toux"/>
    <s v="Maux de tête"/>
    <s v="Maux de ventre"/>
    <x v="0"/>
    <x v="0"/>
    <x v="1"/>
    <s v="-"/>
  </r>
  <r>
    <s v="Djaoune 1"/>
    <s v="2018-02-22T08:13:42.865Z"/>
    <s v="2018-02-22T11:36:09.041Z"/>
    <d v="2018-02-22T00:00:00"/>
    <s v="860111012018838"/>
    <s v="8923503090497992121F"/>
    <s v="-"/>
    <s v="-"/>
    <d v="2018-02-22T00:00:00"/>
    <s v="E8"/>
    <s v="male"/>
    <s v="TD07"/>
    <s v="Lac"/>
    <s v="TD0704"/>
    <x v="0"/>
    <s v="TD070402"/>
    <x v="6"/>
    <s v="Djaoune 1"/>
    <s v="Djaoune 1"/>
    <s v="14.40831677636368 13.537582251391438 298.0095863106214 4.0"/>
    <n v="14.4083167764"/>
    <n v="13.5375822514"/>
    <n v="298.00958631100002"/>
    <n v="4"/>
    <x v="1"/>
    <s v="Daboua"/>
    <n v="9"/>
    <x v="0"/>
    <s v="-"/>
    <x v="1"/>
    <s v="-"/>
    <s v="-"/>
    <s v="Retournés"/>
    <s v="Non"/>
    <s v="Oui"/>
    <s v="Non"/>
    <s v="-"/>
    <s v="-"/>
    <x v="2"/>
    <s v="-"/>
    <s v="-"/>
    <s v="-"/>
    <x v="1"/>
    <s v="-"/>
    <x v="1"/>
    <s v="-"/>
    <s v="-"/>
    <x v="2"/>
    <n v="319"/>
    <n v="1333"/>
    <s v="TCD"/>
    <x v="0"/>
    <s v="TD07"/>
    <x v="0"/>
    <s v="TD0703"/>
    <x v="0"/>
    <s v="-"/>
    <s v="-"/>
    <s v="-"/>
    <n v="319"/>
    <n v="1333"/>
    <x v="7"/>
    <s v="-"/>
    <s v="-"/>
    <s v="-"/>
    <x v="0"/>
    <s v="-"/>
    <x v="0"/>
    <s v="-"/>
    <x v="0"/>
    <s v="-"/>
    <s v="-"/>
    <s v="-"/>
    <s v="-"/>
    <s v="-"/>
    <x v="0"/>
    <n v="35"/>
    <n v="150"/>
    <n v="0"/>
    <n v="230"/>
    <n v="0"/>
    <n v="100"/>
    <n v="0"/>
    <x v="0"/>
    <s v="-"/>
    <s v="baches education sante vivres cash"/>
    <s v="Non"/>
    <s v="Oui"/>
    <s v="Non"/>
    <s v="Oui"/>
    <s v="Non"/>
    <s v="Non"/>
    <s v="Non"/>
    <s v="Oui"/>
    <s v="Oui"/>
    <s v="Oui"/>
    <s v="Non"/>
    <s v="ONG"/>
    <s v="Non"/>
    <s v="Non"/>
    <s v="Non"/>
    <s v="Oui"/>
    <s v="Non"/>
    <s v="-"/>
    <s v="Plus d'un mois"/>
    <s v="-"/>
    <s v="-"/>
    <s v="-"/>
    <s v="-"/>
    <s v="-"/>
    <s v="-"/>
    <s v="-"/>
    <s v="-"/>
    <s v="ONG"/>
    <s v="Non"/>
    <s v="Non"/>
    <s v="Non"/>
    <s v="Oui"/>
    <s v="Non"/>
    <s v="-"/>
    <s v="Plus d'un mois"/>
    <s v="-"/>
    <s v="-"/>
    <s v="-"/>
    <s v="-"/>
    <s v="-"/>
    <s v="-"/>
    <s v="-"/>
    <s v="-"/>
    <s v="-"/>
    <s v="-"/>
    <s v="-"/>
    <s v="-"/>
    <s v="-"/>
    <s v="-"/>
    <s v="-"/>
    <s v="-"/>
    <s v="ONG"/>
    <s v="Non"/>
    <s v="Non"/>
    <s v="Non"/>
    <s v="Oui"/>
    <s v="Non"/>
    <s v="-"/>
    <s v="Ponctuelle"/>
    <s v="-"/>
    <s v="-"/>
    <s v="-"/>
    <s v="-"/>
    <s v="-"/>
    <s v="-"/>
    <s v="-"/>
    <s v="-"/>
    <s v="-"/>
    <s v="-"/>
    <s v="-"/>
    <s v="-"/>
    <s v="-"/>
    <s v="-"/>
    <s v="-"/>
    <s v="-"/>
    <s v="ONG"/>
    <s v="Non"/>
    <s v="Non"/>
    <s v="Non"/>
    <s v="Oui"/>
    <s v="Non"/>
    <s v="-"/>
    <s v="Continue"/>
    <s v="ONG"/>
    <s v="Non"/>
    <s v="Non"/>
    <s v="Non"/>
    <s v="Oui"/>
    <s v="Non"/>
    <s v="-"/>
    <s v="Ponctuelle"/>
    <n v="90"/>
    <n v="150"/>
    <s v="-"/>
    <n v="30"/>
    <n v="4"/>
    <n v="20"/>
    <s v="-"/>
    <s v="-"/>
    <s v="-"/>
    <n v="7"/>
    <n v="1"/>
    <s v="-"/>
    <n v="100"/>
    <s v="Oui"/>
    <s v="Oui"/>
    <s v="Oui"/>
    <s v="-"/>
    <s v="-"/>
    <s v="-"/>
    <x v="0"/>
    <x v="0"/>
    <s v="-"/>
    <s v="-"/>
    <s v="forage_pompe_manuelle"/>
    <s v="Non"/>
    <s v="Non"/>
    <s v="Non"/>
    <s v="Non"/>
    <s v="Oui"/>
    <s v="Non"/>
    <s v="Non"/>
    <s v="Non"/>
    <s v="-"/>
    <s v="-"/>
    <n v="5"/>
    <s v="-"/>
    <s v="-"/>
    <s v="-"/>
    <s v="-"/>
    <s v="-"/>
    <s v="-"/>
    <s v="-"/>
    <s v="-"/>
    <s v="-"/>
    <s v="-"/>
    <s v="-"/>
    <s v="-"/>
    <s v="-"/>
    <x v="0"/>
    <s v="Eau trouble / Goût"/>
    <s v="Non"/>
    <s v="Oui"/>
    <s v="Oui"/>
    <s v="Non"/>
    <s v="Non"/>
    <x v="1"/>
    <s v="Oui"/>
    <s v="Non"/>
    <s v="Non"/>
    <n v="95"/>
    <s v="-"/>
    <x v="1"/>
    <s v="Non"/>
    <x v="1"/>
    <x v="0"/>
    <x v="0"/>
    <s v="Oui"/>
    <x v="0"/>
    <x v="24"/>
    <x v="1"/>
    <s v="-"/>
    <s v="-"/>
    <s v="-"/>
    <s v="-"/>
    <s v="-"/>
    <s v="-"/>
    <s v="-"/>
    <x v="0"/>
    <x v="2"/>
    <x v="2"/>
    <x v="0"/>
    <s v="École de Djaoune"/>
    <s v="Djaoune 1"/>
    <x v="2"/>
    <s v="-"/>
    <x v="0"/>
    <s v="Centre de santé"/>
    <s v="Oui"/>
    <s v="Non"/>
    <s v="Non"/>
    <s v="Non"/>
    <s v="Non"/>
    <s v="-"/>
    <x v="0"/>
    <x v="0"/>
    <s v="diarrhee fievre maux_ventre"/>
    <s v="Oui"/>
    <s v="Oui"/>
    <s v="Non"/>
    <s v="Non"/>
    <s v="Non"/>
    <s v="Non"/>
    <s v="Non"/>
    <s v="Non"/>
    <s v="Oui"/>
    <s v="Non"/>
    <s v="Non"/>
    <s v="Non"/>
    <s v="Non"/>
    <s v="Non"/>
    <s v="-"/>
    <s v="-"/>
    <s v="Achat sur le marché / Production de subsistance"/>
    <s v="Oui"/>
    <s v="Non"/>
    <s v="Non"/>
    <s v="Non"/>
    <s v="Non"/>
    <s v="Oui"/>
    <s v="Non"/>
    <s v="-"/>
    <x v="2"/>
    <x v="1"/>
    <x v="0"/>
    <s v="Marché de Tchoukoutalia"/>
    <x v="0"/>
    <x v="1"/>
    <s v="-"/>
    <s v="Oui"/>
    <s v="tigo"/>
    <s v="Non"/>
    <s v="Non"/>
    <s v="Oui"/>
    <s v="-"/>
    <s v="-"/>
    <n v="3"/>
    <s v="3"/>
    <s v="Selon l'imam 70 ménages de 150 personne en provenance du Niger en Janvier 2018. et Il n'ont pas reçu assistance depuis quatre mois."/>
    <s v="-"/>
    <s v="-"/>
    <s v="-"/>
    <n v="10"/>
    <n v="10"/>
    <s v="uuid:2a8a039d-882b-4b5e-b0cd-58707dc083e8"/>
    <n v="147012"/>
    <s v="2a8a039d-882b-4b5e-b0cd-58707dc083e8"/>
    <s v="2018-02-28T16:07:35"/>
    <n v="38"/>
    <s v="-"/>
    <n v="-1"/>
    <s v="-"/>
    <s v="-"/>
    <n v="38"/>
    <n v="3"/>
    <n v="3"/>
    <n v="6"/>
    <n v="10"/>
    <n v="6"/>
    <n v="14"/>
    <n v="5"/>
    <n v="3"/>
    <n v="8"/>
    <n v="11"/>
    <n v="2"/>
    <n v="2"/>
    <n v="73"/>
    <s v="Diarrhée"/>
    <s v="Fièvre"/>
    <s v="Maux de ventre"/>
    <x v="1"/>
    <x v="1"/>
    <x v="0"/>
    <s v="-"/>
  </r>
  <r>
    <s v="Djaoune 2"/>
    <s v="2018-02-28T10:23:49.276+01"/>
    <s v="2018-02-28T11:43:17.973+01"/>
    <d v="2018-02-28T00:00:00"/>
    <s v="357770077401351"/>
    <s v="-"/>
    <s v="-"/>
    <s v="-"/>
    <d v="2018-02-22T00:00:00"/>
    <s v="E7"/>
    <s v="male"/>
    <s v="TD07"/>
    <s v="Lac"/>
    <s v="TD0704"/>
    <x v="0"/>
    <s v="TD070402"/>
    <x v="6"/>
    <s v="Daboua"/>
    <s v="Djaoune 2"/>
    <s v="14.403070839496287 13.515438360836493 306.7877018101676 32.0"/>
    <n v="14.4030708395"/>
    <n v="13.515438360799999"/>
    <n v="306.78770180999999"/>
    <n v="32"/>
    <x v="1"/>
    <s v="Tataverom"/>
    <n v="7"/>
    <x v="0"/>
    <s v="-"/>
    <x v="0"/>
    <s v="-"/>
    <s v="-"/>
    <s v="IDPs / Retournés"/>
    <s v="Oui"/>
    <s v="Oui"/>
    <s v="Non"/>
    <s v="-"/>
    <n v="250"/>
    <x v="27"/>
    <s v="TD07"/>
    <s v="Lac"/>
    <s v="TD0704"/>
    <x v="0"/>
    <s v="TD070403"/>
    <x v="0"/>
    <n v="250"/>
    <n v="1250"/>
    <x v="14"/>
    <n v="33"/>
    <n v="140"/>
    <s v="NER"/>
    <x v="2"/>
    <s v="NE002"/>
    <x v="2"/>
    <s v="NE002006"/>
    <x v="2"/>
    <s v="-"/>
    <s v="-"/>
    <s v="-"/>
    <n v="33"/>
    <n v="140"/>
    <x v="13"/>
    <s v="-"/>
    <s v="-"/>
    <s v="-"/>
    <x v="0"/>
    <s v="-"/>
    <x v="0"/>
    <s v="-"/>
    <x v="0"/>
    <s v="-"/>
    <s v="-"/>
    <s v="-"/>
    <s v="-"/>
    <s v="-"/>
    <x v="0"/>
    <s v="-"/>
    <s v="-"/>
    <n v="0"/>
    <n v="300"/>
    <n v="0"/>
    <n v="0"/>
    <n v="0"/>
    <x v="0"/>
    <s v="-"/>
    <s v="baches cash"/>
    <s v="Non"/>
    <s v="Oui"/>
    <s v="Non"/>
    <s v="Non"/>
    <s v="Non"/>
    <s v="Non"/>
    <s v="Non"/>
    <s v="Non"/>
    <s v="Non"/>
    <s v="Oui"/>
    <s v="Non"/>
    <s v="-"/>
    <s v="-"/>
    <s v="-"/>
    <s v="-"/>
    <s v="-"/>
    <s v="-"/>
    <s v="-"/>
    <s v="-"/>
    <s v="-"/>
    <s v="-"/>
    <s v="-"/>
    <s v="-"/>
    <s v="-"/>
    <s v="-"/>
    <s v="-"/>
    <s v="-"/>
    <s v="ONG"/>
    <s v="Non"/>
    <s v="Non"/>
    <s v="Non"/>
    <s v="Oui"/>
    <s v="Non"/>
    <s v="Oxfam"/>
    <s v="Plus d'un mois"/>
    <s v="-"/>
    <s v="-"/>
    <s v="-"/>
    <s v="-"/>
    <s v="-"/>
    <s v="-"/>
    <s v="-"/>
    <s v="-"/>
    <s v="-"/>
    <s v="-"/>
    <s v="-"/>
    <s v="-"/>
    <s v="-"/>
    <s v="-"/>
    <s v="-"/>
    <s v="-"/>
    <s v="-"/>
    <s v="-"/>
    <s v="-"/>
    <s v="-"/>
    <s v="-"/>
    <s v="-"/>
    <s v="-"/>
    <s v="-"/>
    <s v="-"/>
    <s v="-"/>
    <s v="-"/>
    <s v="-"/>
    <s v="-"/>
    <s v="-"/>
    <s v="-"/>
    <s v="-"/>
    <s v="-"/>
    <s v="-"/>
    <s v="-"/>
    <s v="-"/>
    <s v="-"/>
    <s v="-"/>
    <s v="-"/>
    <s v="-"/>
    <s v="-"/>
    <s v="-"/>
    <s v="-"/>
    <s v="-"/>
    <s v="-"/>
    <s v="-"/>
    <s v="-"/>
    <s v="-"/>
    <s v="ONG"/>
    <s v="Non"/>
    <s v="Non"/>
    <s v="Non"/>
    <s v="Oui"/>
    <s v="Non"/>
    <s v="Oxfam"/>
    <s v="Ponctuelle"/>
    <n v="20"/>
    <n v="30"/>
    <n v="2"/>
    <n v="1"/>
    <n v="2"/>
    <s v="-"/>
    <s v="-"/>
    <s v="-"/>
    <n v="5"/>
    <n v="14"/>
    <n v="18"/>
    <s v="-"/>
    <n v="20"/>
    <s v="Oui"/>
    <s v="Oui"/>
    <s v="Oui"/>
    <s v="-"/>
    <s v="-"/>
    <s v="-"/>
    <x v="0"/>
    <x v="0"/>
    <s v="-"/>
    <s v="-"/>
    <s v="forage_pompe_manuelle"/>
    <s v="Non"/>
    <s v="Non"/>
    <s v="Non"/>
    <s v="Non"/>
    <s v="Oui"/>
    <s v="Non"/>
    <s v="Non"/>
    <s v="Non"/>
    <s v="-"/>
    <s v="-"/>
    <n v="2"/>
    <s v="-"/>
    <s v="-"/>
    <s v="-"/>
    <s v="-"/>
    <s v="-"/>
    <s v="-"/>
    <s v="-"/>
    <s v="-"/>
    <s v="-"/>
    <s v="-"/>
    <s v="-"/>
    <s v="-"/>
    <s v="-"/>
    <x v="0"/>
    <s v="Eau trouble / Non potable"/>
    <s v="Non"/>
    <s v="Oui"/>
    <s v="Non"/>
    <s v="Oui"/>
    <s v="Non"/>
    <x v="1"/>
    <s v="Oui"/>
    <s v="Non"/>
    <s v="Non"/>
    <n v="36"/>
    <s v="-"/>
    <x v="1"/>
    <s v="Oui, toutes"/>
    <x v="2"/>
    <x v="1"/>
    <x v="1"/>
    <s v="Non"/>
    <x v="12"/>
    <x v="2"/>
    <x v="1"/>
    <s v="-"/>
    <s v="-"/>
    <s v="-"/>
    <s v="-"/>
    <s v="-"/>
    <s v="-"/>
    <s v="-"/>
    <x v="0"/>
    <x v="0"/>
    <x v="0"/>
    <x v="0"/>
    <s v="-"/>
    <s v="-"/>
    <x v="0"/>
    <s v="-"/>
    <x v="1"/>
    <s v="-"/>
    <s v="-"/>
    <s v="-"/>
    <s v="-"/>
    <s v="-"/>
    <s v="-"/>
    <s v="-"/>
    <x v="2"/>
    <x v="0"/>
    <s v="fievre malnutrition toux"/>
    <s v="Non"/>
    <s v="Oui"/>
    <s v="Non"/>
    <s v="Non"/>
    <s v="Oui"/>
    <s v="Non"/>
    <s v="Oui"/>
    <s v="Non"/>
    <s v="Non"/>
    <s v="Non"/>
    <s v="Non"/>
    <s v="Non"/>
    <s v="Non"/>
    <s v="Non"/>
    <s v="-"/>
    <s v="-"/>
    <s v="Achat sur le marché"/>
    <s v="Oui"/>
    <s v="Non"/>
    <s v="Non"/>
    <s v="Non"/>
    <s v="Non"/>
    <s v="Non"/>
    <s v="Non"/>
    <s v="-"/>
    <x v="1"/>
    <x v="0"/>
    <x v="0"/>
    <s v="Marché de Kiskawa"/>
    <x v="0"/>
    <x v="2"/>
    <s v="-"/>
    <s v="Oui"/>
    <s v="tigo"/>
    <s v="Non"/>
    <s v="Non"/>
    <s v="Oui"/>
    <s v="-"/>
    <s v="-"/>
    <n v="3"/>
    <s v="3"/>
    <s v="Une assistance alimentaire est necessaire"/>
    <s v="-"/>
    <s v="-"/>
    <s v="-"/>
    <n v="20"/>
    <n v="20"/>
    <s v="uuid:ea89276a-f187-44c2-b9d1-a8be95df4963"/>
    <n v="146969"/>
    <s v="ea89276a-f187-44c2-b9d1-a8be95df4963"/>
    <s v="2018-02-28T15:47:04"/>
    <n v="22"/>
    <s v="-"/>
    <n v="-1"/>
    <s v="-"/>
    <s v="-"/>
    <n v="22"/>
    <n v="4"/>
    <n v="7"/>
    <n v="14"/>
    <n v="5"/>
    <n v="20"/>
    <n v="13"/>
    <n v="16"/>
    <n v="18"/>
    <n v="20"/>
    <n v="19"/>
    <n v="2"/>
    <n v="2"/>
    <n v="140"/>
    <s v="Fièvre"/>
    <s v="Malnutrition"/>
    <s v="Toux"/>
    <x v="0"/>
    <x v="0"/>
    <x v="0"/>
    <s v="-"/>
  </r>
  <r>
    <s v="Djilkori"/>
    <s v="2018-02-22T08:41:25.693+01"/>
    <s v="2018-02-28T12:11:35.995+01"/>
    <d v="2018-02-22T00:00:00"/>
    <s v="357770077402177"/>
    <s v="-"/>
    <s v="-"/>
    <s v="-"/>
    <d v="2018-02-22T00:00:00"/>
    <s v="E10"/>
    <s v="male"/>
    <s v="TD07"/>
    <s v="Lac"/>
    <s v="TD0704"/>
    <x v="0"/>
    <s v="TD070402"/>
    <x v="6"/>
    <s v="Daboua"/>
    <s v="Djilkori"/>
    <s v="14.401660413227024 13.602011735743726 308.0249692960891 4.0"/>
    <n v="14.4016604132"/>
    <n v="13.6020117357"/>
    <n v="308.02496929599999"/>
    <n v="4"/>
    <x v="0"/>
    <s v="-"/>
    <s v="-"/>
    <x v="0"/>
    <s v="-"/>
    <x v="0"/>
    <s v="-"/>
    <s v="-"/>
    <s v="IDPs / Retournés"/>
    <s v="Oui"/>
    <s v="Oui"/>
    <s v="Non"/>
    <s v="-"/>
    <n v="90"/>
    <x v="28"/>
    <s v="TD07"/>
    <s v="Lac"/>
    <s v="TD0704"/>
    <x v="0"/>
    <s v="TD070403"/>
    <x v="0"/>
    <n v="90"/>
    <n v="310"/>
    <x v="6"/>
    <n v="4"/>
    <n v="20"/>
    <s v="NER"/>
    <x v="2"/>
    <s v="NE002"/>
    <x v="2"/>
    <s v="NE002002"/>
    <x v="7"/>
    <s v="-"/>
    <s v="-"/>
    <s v="-"/>
    <n v="4"/>
    <n v="20"/>
    <x v="14"/>
    <s v="-"/>
    <s v="-"/>
    <s v="-"/>
    <x v="0"/>
    <s v="-"/>
    <x v="0"/>
    <s v="-"/>
    <x v="0"/>
    <s v="-"/>
    <s v="-"/>
    <s v="-"/>
    <s v="-"/>
    <s v="-"/>
    <x v="0"/>
    <s v="-"/>
    <s v="-"/>
    <n v="0"/>
    <n v="100"/>
    <n v="0"/>
    <n v="0"/>
    <n v="0"/>
    <x v="0"/>
    <s v="-"/>
    <s v="articles_non_alimentaires baches eau_hygiene_et_assainissement vivres cash"/>
    <s v="Oui"/>
    <s v="Oui"/>
    <s v="Oui"/>
    <s v="Non"/>
    <s v="Non"/>
    <s v="Non"/>
    <s v="Non"/>
    <s v="Non"/>
    <s v="Oui"/>
    <s v="Oui"/>
    <s v="Non"/>
    <s v="ONG"/>
    <s v="Non"/>
    <s v="Non"/>
    <s v="Non"/>
    <s v="Oui"/>
    <s v="Non"/>
    <s v="-"/>
    <s v="Plus d'un mois"/>
    <s v="ONG"/>
    <s v="Non"/>
    <s v="Non"/>
    <s v="Non"/>
    <s v="Oui"/>
    <s v="Non"/>
    <s v="-"/>
    <s v="Plus d'un mois"/>
    <s v="ONG"/>
    <s v="Non"/>
    <s v="Non"/>
    <s v="Non"/>
    <s v="Oui"/>
    <s v="Non"/>
    <s v="-"/>
    <s v="Plus d'un mois"/>
    <s v="-"/>
    <s v="-"/>
    <s v="-"/>
    <s v="-"/>
    <s v="-"/>
    <s v="-"/>
    <s v="-"/>
    <s v="-"/>
    <s v="-"/>
    <s v="-"/>
    <s v="-"/>
    <s v="-"/>
    <s v="-"/>
    <s v="-"/>
    <s v="-"/>
    <s v="-"/>
    <s v="-"/>
    <s v="-"/>
    <s v="-"/>
    <s v="-"/>
    <s v="-"/>
    <s v="-"/>
    <s v="-"/>
    <s v="-"/>
    <s v="-"/>
    <s v="-"/>
    <s v="-"/>
    <s v="-"/>
    <s v="-"/>
    <s v="-"/>
    <s v="-"/>
    <s v="-"/>
    <s v="ONG"/>
    <s v="Non"/>
    <s v="Non"/>
    <s v="Non"/>
    <s v="Oui"/>
    <s v="Non"/>
    <s v="-"/>
    <s v="Ponctuelle"/>
    <s v="-"/>
    <s v="-"/>
    <s v="-"/>
    <s v="-"/>
    <s v="-"/>
    <s v="-"/>
    <s v="-"/>
    <s v="-"/>
    <s v="ONG"/>
    <s v="Non"/>
    <s v="Non"/>
    <s v="Non"/>
    <s v="Oui"/>
    <s v="Non"/>
    <s v="-"/>
    <s v="Ponctuelle"/>
    <n v="20"/>
    <n v="50"/>
    <n v="5"/>
    <n v="5"/>
    <n v="5"/>
    <n v="5"/>
    <s v="-"/>
    <s v="-"/>
    <n v="10"/>
    <n v="20"/>
    <n v="5"/>
    <s v="-"/>
    <n v="10"/>
    <s v="Oui"/>
    <s v="Oui"/>
    <s v="Oui"/>
    <s v="-"/>
    <s v="-"/>
    <s v="-"/>
    <x v="0"/>
    <x v="0"/>
    <s v="-"/>
    <s v="-"/>
    <s v="forage_pompe_manuelle"/>
    <s v="Non"/>
    <s v="Non"/>
    <s v="Non"/>
    <s v="Non"/>
    <s v="Oui"/>
    <s v="Non"/>
    <s v="Non"/>
    <s v="Non"/>
    <s v="-"/>
    <s v="-"/>
    <n v="1"/>
    <s v="-"/>
    <s v="-"/>
    <s v="-"/>
    <s v="-"/>
    <s v="-"/>
    <s v="-"/>
    <s v="-"/>
    <s v="-"/>
    <s v="-"/>
    <s v="-"/>
    <s v="-"/>
    <s v="-"/>
    <s v="-"/>
    <x v="0"/>
    <s v="Eau trouble / Non potable / Odeur"/>
    <s v="Non"/>
    <s v="Oui"/>
    <s v="Non"/>
    <s v="Oui"/>
    <s v="Oui"/>
    <x v="1"/>
    <s v="Oui"/>
    <s v="Non"/>
    <s v="Non"/>
    <n v="16"/>
    <s v="-"/>
    <x v="1"/>
    <s v="Non"/>
    <x v="2"/>
    <x v="0"/>
    <x v="0"/>
    <s v="Oui"/>
    <x v="0"/>
    <x v="25"/>
    <x v="0"/>
    <s v="-"/>
    <s v="-"/>
    <s v="-"/>
    <s v="-"/>
    <s v="-"/>
    <s v="-"/>
    <s v="-"/>
    <x v="0"/>
    <x v="2"/>
    <x v="2"/>
    <x v="0"/>
    <s v="École de Daboua"/>
    <s v="Daboua"/>
    <x v="1"/>
    <s v="-"/>
    <x v="0"/>
    <s v="Centre de santé"/>
    <s v="Oui"/>
    <s v="Non"/>
    <s v="Non"/>
    <s v="Non"/>
    <s v="Non"/>
    <s v="-"/>
    <x v="1"/>
    <x v="1"/>
    <s v="diarrhee fievre maux_tete"/>
    <s v="Oui"/>
    <s v="Oui"/>
    <s v="Non"/>
    <s v="Non"/>
    <s v="Non"/>
    <s v="Non"/>
    <s v="Non"/>
    <s v="Oui"/>
    <s v="Non"/>
    <s v="Non"/>
    <s v="Non"/>
    <s v="Non"/>
    <s v="Non"/>
    <s v="Non"/>
    <s v="-"/>
    <s v="-"/>
    <s v="Achat sur le marché / Assistance humanitaire (incluant Cash)"/>
    <s v="Oui"/>
    <s v="Non"/>
    <s v="Non"/>
    <s v="Oui"/>
    <s v="Non"/>
    <s v="Non"/>
    <s v="Non"/>
    <s v="-"/>
    <x v="3"/>
    <x v="0"/>
    <x v="0"/>
    <s v="Marché de Daboua"/>
    <x v="1"/>
    <x v="1"/>
    <s v="-"/>
    <s v="Oui"/>
    <s v="tigo"/>
    <s v="Non"/>
    <s v="Non"/>
    <s v="Oui"/>
    <s v="-"/>
    <s v="-"/>
    <n v="3"/>
    <s v="3"/>
    <s v="Interruption de distribution  de vivre. Manque de moyen financiers  pour consultation  medical."/>
    <s v="-"/>
    <s v="-"/>
    <s v="-"/>
    <n v="20"/>
    <n v="20"/>
    <s v="uuid:fbc0c65e-097a-4353-ad39-fa275162564b"/>
    <n v="146994"/>
    <s v="fbc0c65e-097a-4353-ad39-fa275162564b"/>
    <s v="2018-02-28T16:01:36"/>
    <n v="31"/>
    <s v="-"/>
    <n v="-1"/>
    <s v="-"/>
    <s v="-"/>
    <n v="31"/>
    <n v="6"/>
    <n v="17"/>
    <n v="8"/>
    <n v="15"/>
    <n v="10"/>
    <n v="16"/>
    <n v="8"/>
    <n v="11"/>
    <n v="26"/>
    <n v="22"/>
    <n v="13"/>
    <n v="13"/>
    <n v="165"/>
    <s v="Diarrhée"/>
    <s v="Fièvre"/>
    <s v="Maux de tête"/>
    <x v="0"/>
    <x v="0"/>
    <x v="0"/>
    <s v="-"/>
  </r>
  <r>
    <s v="Doboi"/>
    <s v="2018-02-23T14:45:33.975+01"/>
    <s v="2018-02-28T11:40:21.376+01"/>
    <d v="2018-02-23T00:00:00"/>
    <s v="357770077401351"/>
    <s v="-"/>
    <s v="-"/>
    <s v="-"/>
    <d v="2018-02-23T00:00:00"/>
    <s v="E7"/>
    <s v="male"/>
    <s v="TD07"/>
    <s v="Lac"/>
    <s v="TD0704"/>
    <x v="0"/>
    <s v="TD070402"/>
    <x v="6"/>
    <s v="Daboua"/>
    <s v="Doboi"/>
    <s v="14.42485230279766 13.60848587880769 316.2702935201951 8.0"/>
    <n v="14.4248523028"/>
    <n v="13.6084858788"/>
    <n v="316.27029352"/>
    <n v="8"/>
    <x v="0"/>
    <s v="-"/>
    <s v="-"/>
    <x v="0"/>
    <s v="-"/>
    <x v="0"/>
    <s v="-"/>
    <s v="-"/>
    <s v="IDPs"/>
    <s v="Oui"/>
    <s v="Non"/>
    <s v="Non"/>
    <s v="-"/>
    <n v="24"/>
    <x v="29"/>
    <s v="TD07"/>
    <s v="Lac"/>
    <s v="TD0704"/>
    <x v="0"/>
    <s v="TD070403"/>
    <x v="0"/>
    <n v="24"/>
    <n v="71"/>
    <x v="14"/>
    <s v="-"/>
    <s v="-"/>
    <s v="-"/>
    <x v="1"/>
    <s v="-"/>
    <x v="1"/>
    <s v="-"/>
    <x v="1"/>
    <s v="-"/>
    <s v="-"/>
    <s v="-"/>
    <s v="-"/>
    <s v="-"/>
    <x v="1"/>
    <s v="-"/>
    <s v="-"/>
    <s v="-"/>
    <x v="0"/>
    <s v="-"/>
    <x v="0"/>
    <s v="-"/>
    <x v="0"/>
    <s v="-"/>
    <s v="-"/>
    <s v="-"/>
    <s v="-"/>
    <s v="-"/>
    <x v="0"/>
    <s v="-"/>
    <s v="-"/>
    <n v="0"/>
    <n v="50"/>
    <n v="0"/>
    <n v="0"/>
    <n v="0"/>
    <x v="0"/>
    <s v="-"/>
    <s v="baches sante cash"/>
    <s v="Non"/>
    <s v="Oui"/>
    <s v="Non"/>
    <s v="Non"/>
    <s v="Non"/>
    <s v="Non"/>
    <s v="Non"/>
    <s v="Oui"/>
    <s v="Non"/>
    <s v="Oui"/>
    <s v="Non"/>
    <s v="-"/>
    <s v="-"/>
    <s v="-"/>
    <s v="-"/>
    <s v="-"/>
    <s v="-"/>
    <s v="-"/>
    <s v="-"/>
    <s v="-"/>
    <s v="-"/>
    <s v="-"/>
    <s v="-"/>
    <s v="-"/>
    <s v="-"/>
    <s v="-"/>
    <s v="-"/>
    <s v="ONG"/>
    <s v="Non"/>
    <s v="Non"/>
    <s v="Non"/>
    <s v="Oui"/>
    <s v="Non"/>
    <s v="Oxfam"/>
    <s v="Plus d'un mois"/>
    <s v="-"/>
    <s v="-"/>
    <s v="-"/>
    <s v="-"/>
    <s v="-"/>
    <s v="-"/>
    <s v="-"/>
    <s v="-"/>
    <s v="-"/>
    <s v="-"/>
    <s v="-"/>
    <s v="-"/>
    <s v="-"/>
    <s v="-"/>
    <s v="-"/>
    <s v="-"/>
    <s v="ONG"/>
    <s v="Non"/>
    <s v="Non"/>
    <s v="Non"/>
    <s v="Oui"/>
    <s v="Non"/>
    <s v="Oxfam"/>
    <s v="Ponctuelle"/>
    <s v="-"/>
    <s v="-"/>
    <s v="-"/>
    <s v="-"/>
    <s v="-"/>
    <s v="-"/>
    <s v="-"/>
    <s v="-"/>
    <s v="-"/>
    <s v="-"/>
    <s v="-"/>
    <s v="-"/>
    <s v="-"/>
    <s v="-"/>
    <s v="-"/>
    <s v="-"/>
    <s v="-"/>
    <s v="-"/>
    <s v="-"/>
    <s v="-"/>
    <s v="-"/>
    <s v="-"/>
    <s v="-"/>
    <s v="-"/>
    <s v="ONG"/>
    <s v="Non"/>
    <s v="Non"/>
    <s v="Non"/>
    <s v="Oui"/>
    <s v="Non"/>
    <s v="Oxfam"/>
    <s v="Ponctuelle"/>
    <n v="6"/>
    <n v="3"/>
    <s v="-"/>
    <s v="-"/>
    <s v="-"/>
    <s v="-"/>
    <s v="-"/>
    <n v="1"/>
    <n v="2"/>
    <n v="5"/>
    <n v="1"/>
    <s v="-"/>
    <n v="4"/>
    <s v="Oui"/>
    <s v="Oui"/>
    <s v="Oui"/>
    <s v="-"/>
    <s v="-"/>
    <s v="-"/>
    <x v="0"/>
    <x v="0"/>
    <s v="-"/>
    <s v="-"/>
    <s v="forage_pompe_manuelle"/>
    <s v="Non"/>
    <s v="Non"/>
    <s v="Non"/>
    <s v="Non"/>
    <s v="Oui"/>
    <s v="Non"/>
    <s v="Non"/>
    <s v="Non"/>
    <s v="-"/>
    <s v="-"/>
    <n v="1"/>
    <s v="-"/>
    <s v="-"/>
    <s v="-"/>
    <s v="-"/>
    <s v="-"/>
    <s v="-"/>
    <s v="-"/>
    <s v="-"/>
    <s v="-"/>
    <s v="-"/>
    <s v="-"/>
    <s v="-"/>
    <s v="-"/>
    <x v="0"/>
    <s v="Goût / Non potable"/>
    <s v="Non"/>
    <s v="Non"/>
    <s v="Oui"/>
    <s v="Oui"/>
    <s v="Non"/>
    <x v="0"/>
    <s v="Non"/>
    <s v="Non"/>
    <s v="Oui"/>
    <s v="-"/>
    <s v="-"/>
    <x v="0"/>
    <s v="-"/>
    <x v="0"/>
    <x v="0"/>
    <x v="0"/>
    <s v="Oui"/>
    <x v="0"/>
    <x v="2"/>
    <x v="0"/>
    <s v="-"/>
    <s v="-"/>
    <s v="-"/>
    <s v="-"/>
    <s v="-"/>
    <s v="-"/>
    <s v="-"/>
    <x v="0"/>
    <x v="0"/>
    <x v="4"/>
    <x v="0"/>
    <s v="-"/>
    <s v="-"/>
    <x v="0"/>
    <s v="-"/>
    <x v="1"/>
    <s v="-"/>
    <s v="-"/>
    <s v="-"/>
    <s v="-"/>
    <s v="-"/>
    <s v="-"/>
    <s v="-"/>
    <x v="2"/>
    <x v="0"/>
    <s v="fievre malnutrition maux_tete"/>
    <s v="Non"/>
    <s v="Oui"/>
    <s v="Non"/>
    <s v="Non"/>
    <s v="Oui"/>
    <s v="Non"/>
    <s v="Non"/>
    <s v="Oui"/>
    <s v="Non"/>
    <s v="Non"/>
    <s v="Non"/>
    <s v="Non"/>
    <s v="Non"/>
    <s v="Non"/>
    <s v="-"/>
    <s v="-"/>
    <s v="Achat sur le marché"/>
    <s v="Oui"/>
    <s v="Non"/>
    <s v="Non"/>
    <s v="Non"/>
    <s v="Non"/>
    <s v="Non"/>
    <s v="Non"/>
    <s v="-"/>
    <x v="1"/>
    <x v="0"/>
    <x v="0"/>
    <s v="Marché de Daboua"/>
    <x v="1"/>
    <x v="2"/>
    <s v="-"/>
    <s v="Oui"/>
    <s v="tigo"/>
    <s v="Non"/>
    <s v="Non"/>
    <s v="Oui"/>
    <s v="-"/>
    <s v="-"/>
    <n v="2"/>
    <s v="2"/>
    <s v="Une assistance alimentaire est necessaire"/>
    <s v="-"/>
    <s v="-"/>
    <s v="-"/>
    <n v="20"/>
    <n v="20"/>
    <s v="uuid:ed5c17ab-5b22-4790-9048-f28957a4054b"/>
    <n v="146964"/>
    <s v="ed5c17ab-5b22-4790-9048-f28957a4054b"/>
    <s v="2018-02-28T15:46:42"/>
    <n v="17"/>
    <s v="-"/>
    <n v="-1"/>
    <s v="-"/>
    <s v="-"/>
    <n v="17"/>
    <n v="4"/>
    <n v="8"/>
    <n v="8"/>
    <n v="8"/>
    <n v="26"/>
    <n v="8"/>
    <n v="14"/>
    <n v="4"/>
    <n v="28"/>
    <n v="20"/>
    <n v="3"/>
    <n v="1"/>
    <n v="132"/>
    <s v="Fièvre"/>
    <s v="Malnutrition"/>
    <s v="Maux de tête"/>
    <x v="0"/>
    <x v="0"/>
    <x v="0"/>
    <s v="-"/>
  </r>
  <r>
    <s v="Dodji"/>
    <s v="2018-03-03T10:56:51.006+01"/>
    <s v="2018-03-06T15:17:21.651+01"/>
    <d v="2018-03-03T00:00:00"/>
    <s v="357770077402219"/>
    <s v="-"/>
    <s v="-"/>
    <s v="-"/>
    <d v="2018-03-03T00:00:00"/>
    <s v="E6"/>
    <s v="male"/>
    <s v="TD07"/>
    <s v="Lac"/>
    <s v="TD0701"/>
    <x v="1"/>
    <s v="TD070102"/>
    <x v="1"/>
    <s v="Dodji"/>
    <s v="Dodji"/>
    <s v="13.421941013059392 14.454645319925051 309.41646489369657 4.0"/>
    <n v="13.4219410131"/>
    <n v="14.454645319899999"/>
    <n v="309.416464894"/>
    <n v="4"/>
    <x v="1"/>
    <s v="Blarigui"/>
    <n v="7"/>
    <x v="1"/>
    <s v="-"/>
    <x v="0"/>
    <s v="-"/>
    <s v="-"/>
    <s v="Retournés"/>
    <s v="Non"/>
    <s v="Oui"/>
    <s v="Non"/>
    <s v="-"/>
    <s v="-"/>
    <x v="2"/>
    <s v="-"/>
    <s v="-"/>
    <s v="-"/>
    <x v="1"/>
    <s v="-"/>
    <x v="1"/>
    <s v="-"/>
    <s v="-"/>
    <x v="2"/>
    <n v="100"/>
    <n v="418"/>
    <s v="TCD"/>
    <x v="0"/>
    <s v="TD07"/>
    <x v="0"/>
    <s v="TD0701"/>
    <x v="5"/>
    <s v="-"/>
    <s v="-"/>
    <s v="-"/>
    <n v="100"/>
    <n v="418"/>
    <x v="6"/>
    <s v="-"/>
    <s v="-"/>
    <s v="-"/>
    <x v="0"/>
    <s v="-"/>
    <x v="0"/>
    <s v="-"/>
    <x v="0"/>
    <s v="-"/>
    <s v="-"/>
    <s v="-"/>
    <s v="-"/>
    <s v="-"/>
    <x v="0"/>
    <n v="200"/>
    <n v="836"/>
    <n v="0"/>
    <n v="81"/>
    <n v="0"/>
    <n v="19"/>
    <n v="0"/>
    <x v="0"/>
    <s v="-"/>
    <s v="aucune"/>
    <s v="Non"/>
    <s v="Non"/>
    <s v="Non"/>
    <s v="Non"/>
    <s v="Non"/>
    <s v="Non"/>
    <s v="Non"/>
    <s v="Non"/>
    <s v="Non"/>
    <s v="Non"/>
    <s v="Oui"/>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n v="30"/>
    <n v="65"/>
    <n v="5"/>
    <n v="10"/>
    <n v="15"/>
    <n v="30"/>
    <s v="-"/>
    <s v="-"/>
    <n v="10"/>
    <n v="30"/>
    <n v="7"/>
    <s v="-"/>
    <n v="60"/>
    <s v="Oui"/>
    <s v="Oui"/>
    <s v="Oui"/>
    <s v="-"/>
    <s v="-"/>
    <s v="-"/>
    <x v="0"/>
    <x v="0"/>
    <s v="-"/>
    <s v="-"/>
    <s v="eau_de_surface"/>
    <s v="Non"/>
    <s v="Non"/>
    <s v="Oui"/>
    <s v="Non"/>
    <s v="Non"/>
    <s v="Non"/>
    <s v="Non"/>
    <s v="Non"/>
    <s v="-"/>
    <s v="-"/>
    <s v="-"/>
    <s v="-"/>
    <s v="-"/>
    <s v="-"/>
    <s v="-"/>
    <s v="-"/>
    <n v="1"/>
    <s v="-"/>
    <s v="-"/>
    <s v="-"/>
    <s v="-"/>
    <s v="-"/>
    <s v="-"/>
    <s v="-"/>
    <x v="2"/>
    <s v="Non potable"/>
    <s v="Non"/>
    <s v="Non"/>
    <s v="Non"/>
    <s v="Oui"/>
    <s v="Non"/>
    <x v="0"/>
    <s v="Non"/>
    <s v="Non"/>
    <s v="Oui"/>
    <s v="-"/>
    <s v="-"/>
    <x v="0"/>
    <s v="-"/>
    <x v="0"/>
    <x v="0"/>
    <x v="0"/>
    <s v="Oui"/>
    <x v="0"/>
    <x v="22"/>
    <x v="1"/>
    <s v="-"/>
    <s v="-"/>
    <s v="-"/>
    <s v="-"/>
    <s v="-"/>
    <s v="-"/>
    <s v="-"/>
    <x v="0"/>
    <x v="0"/>
    <x v="0"/>
    <x v="0"/>
    <s v="-"/>
    <s v="-"/>
    <x v="0"/>
    <s v="-"/>
    <x v="1"/>
    <s v="-"/>
    <s v="-"/>
    <s v="-"/>
    <s v="-"/>
    <s v="-"/>
    <s v="-"/>
    <s v="-"/>
    <x v="2"/>
    <x v="0"/>
    <s v="diarrhee paludisme toux"/>
    <s v="Oui"/>
    <s v="Non"/>
    <s v="Non"/>
    <s v="Non"/>
    <s v="Non"/>
    <s v="Oui"/>
    <s v="Oui"/>
    <s v="Non"/>
    <s v="Non"/>
    <s v="Non"/>
    <s v="Non"/>
    <s v="Non"/>
    <s v="Non"/>
    <s v="Non"/>
    <s v="-"/>
    <s v="-"/>
    <s v="Achat sur le marché"/>
    <s v="Oui"/>
    <s v="Non"/>
    <s v="Non"/>
    <s v="Non"/>
    <s v="Non"/>
    <s v="Non"/>
    <s v="Non"/>
    <s v="-"/>
    <x v="3"/>
    <x v="0"/>
    <x v="0"/>
    <s v="Marché de Blarigui"/>
    <x v="0"/>
    <x v="1"/>
    <s v="-"/>
    <s v="Oui"/>
    <s v="airtel / tigo"/>
    <s v="Oui"/>
    <s v="Non"/>
    <s v="Oui"/>
    <s v="-"/>
    <s v="-"/>
    <n v="2"/>
    <s v="2"/>
    <s v="RAS"/>
    <s v="-"/>
    <s v="-"/>
    <s v="-"/>
    <n v="20"/>
    <n v="20"/>
    <s v="uuid:c09f390e-6bef-4819-9c32-3b0a47933f66"/>
    <n v="161895"/>
    <s v="c09f390e-6bef-4819-9c32-3b0a47933f66"/>
    <s v="2018-03-09T09:39:13"/>
    <n v="101"/>
    <s v="-"/>
    <n v="-1"/>
    <s v="-"/>
    <s v="-"/>
    <n v="101"/>
    <n v="10"/>
    <n v="10"/>
    <n v="22"/>
    <n v="18"/>
    <n v="11"/>
    <n v="9"/>
    <n v="1"/>
    <n v="3"/>
    <n v="17"/>
    <n v="20"/>
    <n v="3"/>
    <n v="3"/>
    <n v="127"/>
    <s v="Diarrhée"/>
    <s v="Paludisme"/>
    <s v="Toux"/>
    <x v="1"/>
    <x v="1"/>
    <x v="0"/>
    <s v="-"/>
  </r>
  <r>
    <s v="Dounorom"/>
    <s v="2018-03-12T21:23:52.759+01"/>
    <s v="2018-03-15T11:56:44.549+01"/>
    <d v="2018-03-12T00:00:00"/>
    <s v="358449072151878"/>
    <s v="-"/>
    <s v="-"/>
    <s v="-"/>
    <d v="2018-03-14T00:00:00"/>
    <s v="E1"/>
    <s v="male"/>
    <s v="TD07"/>
    <s v="Lac"/>
    <s v="TD0703"/>
    <x v="2"/>
    <s v="TD070302"/>
    <x v="2"/>
    <s v="Dallaram"/>
    <s v="Dounorom"/>
    <s v="13.518052655580712 14.100721891765312 296.82150759999416 4.0"/>
    <n v="13.5180526556"/>
    <n v="14.100721891799999"/>
    <n v="296.82150760000002"/>
    <n v="4"/>
    <x v="1"/>
    <s v="Dallaram"/>
    <n v="1"/>
    <x v="0"/>
    <s v="-"/>
    <x v="0"/>
    <s v="-"/>
    <s v="-"/>
    <s v="IDPs"/>
    <s v="Oui"/>
    <s v="Non"/>
    <s v="Non"/>
    <s v="-"/>
    <n v="78"/>
    <x v="30"/>
    <s v="TD07"/>
    <s v="Lac"/>
    <s v="TD0703"/>
    <x v="2"/>
    <s v="TD070302"/>
    <x v="2"/>
    <n v="78"/>
    <n v="326"/>
    <x v="3"/>
    <s v="-"/>
    <s v="-"/>
    <s v="-"/>
    <x v="1"/>
    <s v="-"/>
    <x v="1"/>
    <s v="-"/>
    <x v="1"/>
    <s v="-"/>
    <s v="-"/>
    <s v="-"/>
    <s v="-"/>
    <s v="-"/>
    <x v="1"/>
    <s v="-"/>
    <s v="-"/>
    <s v="-"/>
    <x v="0"/>
    <s v="-"/>
    <x v="0"/>
    <s v="-"/>
    <x v="0"/>
    <s v="-"/>
    <s v="-"/>
    <s v="-"/>
    <s v="-"/>
    <s v="-"/>
    <x v="0"/>
    <s v="-"/>
    <s v="-"/>
    <n v="0"/>
    <n v="78"/>
    <n v="0"/>
    <n v="0"/>
    <n v="0"/>
    <x v="0"/>
    <s v="-"/>
    <s v="articles_non_alimentaires vivres"/>
    <s v="Oui"/>
    <s v="Non"/>
    <s v="Non"/>
    <s v="Non"/>
    <s v="Non"/>
    <s v="Non"/>
    <s v="Non"/>
    <s v="Non"/>
    <s v="Oui"/>
    <s v="Non"/>
    <s v="Non"/>
    <s v="Nations Unies"/>
    <s v="Non"/>
    <s v="Non"/>
    <s v="Oui"/>
    <s v="Non"/>
    <s v="Non"/>
    <s v="-"/>
    <s v="Plus d'un mois"/>
    <s v="ONG"/>
    <s v="Non"/>
    <s v="Non"/>
    <s v="Non"/>
    <s v="Oui"/>
    <s v="Non"/>
    <s v="-"/>
    <s v="Plus d'un mois"/>
    <s v="-"/>
    <s v="-"/>
    <s v="-"/>
    <s v="-"/>
    <s v="-"/>
    <s v="-"/>
    <s v="-"/>
    <s v="-"/>
    <s v="-"/>
    <s v="-"/>
    <s v="-"/>
    <s v="-"/>
    <s v="-"/>
    <s v="-"/>
    <s v="-"/>
    <s v="-"/>
    <s v="-"/>
    <s v="-"/>
    <s v="-"/>
    <s v="-"/>
    <s v="-"/>
    <s v="-"/>
    <s v="-"/>
    <s v="-"/>
    <s v="-"/>
    <s v="-"/>
    <s v="-"/>
    <s v="-"/>
    <s v="-"/>
    <s v="-"/>
    <s v="-"/>
    <s v="-"/>
    <s v="-"/>
    <s v="-"/>
    <s v="-"/>
    <s v="-"/>
    <s v="-"/>
    <s v="-"/>
    <s v="-"/>
    <s v="-"/>
    <s v="-"/>
    <s v="-"/>
    <s v="-"/>
    <s v="-"/>
    <s v="-"/>
    <s v="-"/>
    <s v="-"/>
    <s v="-"/>
    <s v="-"/>
    <s v="-"/>
    <s v="-"/>
    <s v="-"/>
    <s v="-"/>
    <s v="-"/>
    <s v="-"/>
    <s v="-"/>
    <s v="-"/>
    <s v="-"/>
    <s v="-"/>
    <s v="-"/>
    <s v="-"/>
    <s v="-"/>
    <s v="-"/>
    <s v="-"/>
    <n v="8"/>
    <n v="25"/>
    <s v="-"/>
    <n v="1"/>
    <n v="2"/>
    <s v="-"/>
    <s v="-"/>
    <s v="-"/>
    <s v="-"/>
    <n v="10"/>
    <n v="3"/>
    <s v="-"/>
    <n v="15"/>
    <s v="Oui"/>
    <s v="Oui"/>
    <s v="Oui"/>
    <s v="-"/>
    <s v="-"/>
    <s v="-"/>
    <x v="0"/>
    <x v="0"/>
    <s v="-"/>
    <s v="-"/>
    <s v="eau_de_surface forage_pompe_manuelle"/>
    <s v="Non"/>
    <s v="Non"/>
    <s v="Oui"/>
    <s v="Non"/>
    <s v="Oui"/>
    <s v="Non"/>
    <s v="Non"/>
    <s v="Non"/>
    <s v="-"/>
    <s v="-"/>
    <n v="1"/>
    <n v="1"/>
    <s v="-"/>
    <s v="-"/>
    <s v="-"/>
    <s v="-"/>
    <n v="1"/>
    <s v="-"/>
    <s v="-"/>
    <s v="-"/>
    <s v="-"/>
    <s v="-"/>
    <s v="-"/>
    <s v="-"/>
    <x v="1"/>
    <s v="Non potable"/>
    <s v="Non"/>
    <s v="Non"/>
    <s v="Non"/>
    <s v="Oui"/>
    <s v="Non"/>
    <x v="0"/>
    <s v="Non"/>
    <s v="Non"/>
    <s v="Oui"/>
    <s v="-"/>
    <s v="-"/>
    <x v="0"/>
    <s v="-"/>
    <x v="0"/>
    <x v="0"/>
    <x v="0"/>
    <s v="Oui"/>
    <x v="0"/>
    <x v="26"/>
    <x v="1"/>
    <s v="-"/>
    <s v="-"/>
    <s v="-"/>
    <s v="-"/>
    <s v="-"/>
    <s v="-"/>
    <s v="-"/>
    <x v="0"/>
    <x v="0"/>
    <x v="4"/>
    <x v="0"/>
    <s v="-"/>
    <s v="-"/>
    <x v="0"/>
    <s v="-"/>
    <x v="1"/>
    <s v="-"/>
    <s v="-"/>
    <s v="-"/>
    <s v="-"/>
    <s v="-"/>
    <s v="-"/>
    <s v="-"/>
    <x v="2"/>
    <x v="0"/>
    <s v="paludisme problem_tension"/>
    <s v="Non"/>
    <s v="Non"/>
    <s v="Non"/>
    <s v="Non"/>
    <s v="Non"/>
    <s v="Oui"/>
    <s v="Non"/>
    <s v="Non"/>
    <s v="Non"/>
    <s v="Non"/>
    <s v="Non"/>
    <s v="Oui"/>
    <s v="Non"/>
    <s v="Non"/>
    <s v="-"/>
    <s v="-"/>
    <s v="Achat sur le marché / Production de subsistance"/>
    <s v="Oui"/>
    <s v="Non"/>
    <s v="Non"/>
    <s v="Non"/>
    <s v="Non"/>
    <s v="Oui"/>
    <s v="Non"/>
    <s v="-"/>
    <x v="0"/>
    <x v="0"/>
    <x v="0"/>
    <s v="Marché de Ngouboua"/>
    <x v="0"/>
    <x v="2"/>
    <s v="-"/>
    <s v="Oui"/>
    <s v="airtel / tigo"/>
    <s v="Oui"/>
    <s v="Non"/>
    <s v="Oui"/>
    <s v="-"/>
    <s v="-"/>
    <n v="2"/>
    <s v="2"/>
    <s v="Les déplacés de Donorom demandent une assistance financière afin de remonter leur activités lucratives"/>
    <s v="-"/>
    <s v="-"/>
    <s v="-"/>
    <n v="20"/>
    <n v="20"/>
    <s v="uuid:79094042-15a7-4348-99b3-fb7723ad0345"/>
    <n v="177399"/>
    <s v="79094042-15a7-4348-99b3-fb7723ad0345"/>
    <s v="2018-03-15T11:15:21"/>
    <n v="160"/>
    <s v="-"/>
    <n v="-1"/>
    <s v="-"/>
    <s v="-"/>
    <n v="160"/>
    <n v="7"/>
    <n v="10"/>
    <n v="12"/>
    <n v="15"/>
    <n v="14"/>
    <n v="13"/>
    <n v="8"/>
    <n v="9"/>
    <n v="20"/>
    <n v="23"/>
    <n v="1"/>
    <n v="1"/>
    <n v="133"/>
    <s v="Paludisme"/>
    <s v="Problème de tension"/>
    <s v="-"/>
    <x v="0"/>
    <x v="0"/>
    <x v="1"/>
    <s v="-"/>
  </r>
  <r>
    <s v="École daboua"/>
    <s v="2018-02-23T15:05:13.359+01"/>
    <s v="2018-02-28T10:25:10.248+01"/>
    <d v="2018-02-23T00:00:00"/>
    <s v="357770076048039"/>
    <s v="-"/>
    <s v="-"/>
    <s v="-"/>
    <d v="2018-02-23T00:00:00"/>
    <s v="E11"/>
    <s v="male"/>
    <s v="TD07"/>
    <s v="Lac"/>
    <s v="TD0704"/>
    <x v="0"/>
    <s v="TD070402"/>
    <x v="6"/>
    <s v="Daboua"/>
    <s v="École daboua"/>
    <s v="14.418713526468492 13.610707450387226 544.3450091668834 8.0"/>
    <n v="14.418713526499999"/>
    <n v="13.6107074504"/>
    <n v="544.34500916699994"/>
    <n v="8"/>
    <x v="2"/>
    <s v="-"/>
    <s v="-"/>
    <x v="0"/>
    <s v="-"/>
    <x v="0"/>
    <s v="-"/>
    <s v="-"/>
    <s v="IDPs / Retournés"/>
    <s v="Oui"/>
    <s v="Oui"/>
    <s v="Non"/>
    <s v="-"/>
    <n v="44"/>
    <x v="31"/>
    <s v="TD07"/>
    <s v="Lac"/>
    <s v="TD0704"/>
    <x v="0"/>
    <s v="TD070403"/>
    <x v="0"/>
    <n v="44"/>
    <n v="184"/>
    <x v="15"/>
    <n v="49"/>
    <n v="205"/>
    <s v="NER"/>
    <x v="2"/>
    <s v="NE002"/>
    <x v="2"/>
    <s v="NE002002"/>
    <x v="7"/>
    <s v="-"/>
    <s v="-"/>
    <s v="-"/>
    <n v="49"/>
    <n v="205"/>
    <x v="15"/>
    <s v="-"/>
    <s v="-"/>
    <s v="-"/>
    <x v="0"/>
    <s v="-"/>
    <x v="0"/>
    <s v="-"/>
    <x v="0"/>
    <s v="-"/>
    <s v="-"/>
    <s v="-"/>
    <s v="-"/>
    <s v="-"/>
    <x v="0"/>
    <s v="-"/>
    <s v="-"/>
    <n v="0"/>
    <n v="93"/>
    <n v="0"/>
    <n v="0"/>
    <n v="0"/>
    <x v="0"/>
    <s v="-"/>
    <s v="articles_non_alimentaires baches eau_hygiene_et_assainissement cash"/>
    <s v="Oui"/>
    <s v="Oui"/>
    <s v="Oui"/>
    <s v="Non"/>
    <s v="Non"/>
    <s v="Non"/>
    <s v="Non"/>
    <s v="Non"/>
    <s v="Non"/>
    <s v="Oui"/>
    <s v="Non"/>
    <s v="-"/>
    <s v="-"/>
    <s v="-"/>
    <s v="-"/>
    <s v="-"/>
    <s v="-"/>
    <s v="-"/>
    <s v="-"/>
    <s v="ONG"/>
    <s v="Non"/>
    <s v="Non"/>
    <s v="Non"/>
    <s v="Oui"/>
    <s v="Non"/>
    <s v="-"/>
    <s v="Plus d'un mois"/>
    <s v="ONG"/>
    <s v="Non"/>
    <s v="Non"/>
    <s v="Non"/>
    <s v="Oui"/>
    <s v="Non"/>
    <s v="-"/>
    <s v="Plus d'un mois"/>
    <s v="-"/>
    <s v="-"/>
    <s v="-"/>
    <s v="-"/>
    <s v="-"/>
    <s v="-"/>
    <s v="-"/>
    <s v="-"/>
    <s v="-"/>
    <s v="-"/>
    <s v="-"/>
    <s v="-"/>
    <s v="-"/>
    <s v="-"/>
    <s v="-"/>
    <s v="-"/>
    <s v="-"/>
    <s v="-"/>
    <s v="-"/>
    <s v="-"/>
    <s v="-"/>
    <s v="-"/>
    <s v="-"/>
    <s v="-"/>
    <s v="-"/>
    <s v="-"/>
    <s v="-"/>
    <s v="-"/>
    <s v="-"/>
    <s v="-"/>
    <s v="-"/>
    <s v="-"/>
    <s v="ONG"/>
    <s v="Non"/>
    <s v="Non"/>
    <s v="Non"/>
    <s v="Oui"/>
    <s v="Non"/>
    <s v="-"/>
    <s v="Continue"/>
    <s v="-"/>
    <s v="-"/>
    <s v="-"/>
    <s v="-"/>
    <s v="-"/>
    <s v="-"/>
    <s v="-"/>
    <s v="-"/>
    <s v="ONG"/>
    <s v="Non"/>
    <s v="Non"/>
    <s v="Non"/>
    <s v="Oui"/>
    <s v="Non"/>
    <s v="-"/>
    <s v="Ponctuelle"/>
    <n v="10"/>
    <n v="20"/>
    <n v="3"/>
    <n v="1"/>
    <s v="-"/>
    <s v="-"/>
    <s v="-"/>
    <s v="-"/>
    <n v="5"/>
    <n v="4"/>
    <n v="5"/>
    <s v="-"/>
    <n v="10"/>
    <s v="Oui"/>
    <s v="Oui"/>
    <s v="Oui"/>
    <s v="-"/>
    <s v="-"/>
    <s v="-"/>
    <x v="0"/>
    <x v="0"/>
    <s v="-"/>
    <s v="-"/>
    <s v="forage_pompe_manuelle"/>
    <s v="Non"/>
    <s v="Non"/>
    <s v="Non"/>
    <s v="Non"/>
    <s v="Oui"/>
    <s v="Non"/>
    <s v="Non"/>
    <s v="Non"/>
    <s v="-"/>
    <s v="-"/>
    <n v="1"/>
    <s v="-"/>
    <s v="-"/>
    <s v="-"/>
    <s v="-"/>
    <s v="-"/>
    <s v="-"/>
    <s v="-"/>
    <s v="-"/>
    <s v="-"/>
    <s v="-"/>
    <s v="-"/>
    <s v="-"/>
    <s v="-"/>
    <x v="0"/>
    <s v="Aucun"/>
    <s v="Oui"/>
    <s v="Non"/>
    <s v="Non"/>
    <s v="Non"/>
    <s v="Non"/>
    <x v="0"/>
    <s v="Non"/>
    <s v="Non"/>
    <s v="Oui"/>
    <s v="-"/>
    <s v="-"/>
    <x v="0"/>
    <s v="-"/>
    <x v="0"/>
    <x v="0"/>
    <x v="0"/>
    <s v="Oui"/>
    <x v="0"/>
    <x v="27"/>
    <x v="1"/>
    <s v="-"/>
    <s v="-"/>
    <s v="-"/>
    <s v="-"/>
    <s v="-"/>
    <s v="-"/>
    <s v="-"/>
    <x v="0"/>
    <x v="2"/>
    <x v="2"/>
    <x v="0"/>
    <s v="École de Daboua"/>
    <s v="Daboua"/>
    <x v="2"/>
    <s v="-"/>
    <x v="0"/>
    <s v="Centre de santé"/>
    <s v="Oui"/>
    <s v="Non"/>
    <s v="Non"/>
    <s v="Non"/>
    <s v="Non"/>
    <s v="-"/>
    <x v="1"/>
    <x v="3"/>
    <s v="diarrhee fievre paludisme"/>
    <s v="Oui"/>
    <s v="Oui"/>
    <s v="Non"/>
    <s v="Non"/>
    <s v="Non"/>
    <s v="Oui"/>
    <s v="Non"/>
    <s v="Non"/>
    <s v="Non"/>
    <s v="Non"/>
    <s v="Non"/>
    <s v="Non"/>
    <s v="Non"/>
    <s v="Non"/>
    <s v="-"/>
    <s v="-"/>
    <s v="Achat sur le marché"/>
    <s v="Oui"/>
    <s v="Non"/>
    <s v="Non"/>
    <s v="Non"/>
    <s v="Non"/>
    <s v="Non"/>
    <s v="Non"/>
    <s v="-"/>
    <x v="0"/>
    <x v="0"/>
    <x v="0"/>
    <s v="Marché de Daboua"/>
    <x v="3"/>
    <x v="1"/>
    <s v="-"/>
    <s v="Oui"/>
    <s v="tigo"/>
    <s v="Non"/>
    <s v="Non"/>
    <s v="Oui"/>
    <s v="-"/>
    <s v="-"/>
    <n v="3"/>
    <s v="3"/>
    <s v="-"/>
    <s v="-"/>
    <s v="-"/>
    <s v="-"/>
    <n v="19"/>
    <n v="19"/>
    <s v="uuid:0d79cbdb-599d-482b-8e3b-dcdec91fd920"/>
    <n v="146942"/>
    <s v="0d79cbdb-599d-482b-8e3b-dcdec91fd920"/>
    <s v="2018-02-28T15:35:23"/>
    <n v="11"/>
    <s v="-"/>
    <n v="-1"/>
    <s v="-"/>
    <s v="-"/>
    <n v="11"/>
    <n v="1"/>
    <n v="6"/>
    <n v="7"/>
    <n v="7"/>
    <n v="6"/>
    <n v="12"/>
    <n v="12"/>
    <n v="7"/>
    <n v="14"/>
    <n v="16"/>
    <n v="3"/>
    <n v="3"/>
    <n v="94"/>
    <s v="Diarrhée"/>
    <s v="Fièvre"/>
    <s v="Paludisme"/>
    <x v="0"/>
    <x v="0"/>
    <x v="0"/>
    <s v="-"/>
  </r>
  <r>
    <s v="Fadatoulou"/>
    <s v="2018-02-22T08:53:57.590+01"/>
    <s v="2018-02-28T11:39:14.927+01"/>
    <d v="2018-02-22T00:00:00"/>
    <s v="357770077401351"/>
    <s v="-"/>
    <s v="-"/>
    <s v="-"/>
    <d v="2018-02-22T00:00:00"/>
    <s v="E12"/>
    <s v="male"/>
    <s v="TD07"/>
    <s v="Lac"/>
    <s v="TD0704"/>
    <x v="0"/>
    <s v="TD070402"/>
    <x v="6"/>
    <s v="Fadatoulo"/>
    <s v="Fadatoulou"/>
    <s v="14.392372073960162 13.574466256664905 301.22416085374505 8.0"/>
    <n v="14.392372074000001"/>
    <n v="13.574466256699999"/>
    <n v="301.22416085399999"/>
    <n v="8"/>
    <x v="1"/>
    <s v="Daboua"/>
    <n v="9"/>
    <x v="0"/>
    <s v="-"/>
    <x v="0"/>
    <s v="-"/>
    <s v="-"/>
    <s v="IDPs"/>
    <s v="Oui"/>
    <s v="Non"/>
    <s v="Non"/>
    <s v="-"/>
    <n v="34"/>
    <x v="32"/>
    <s v="TD07"/>
    <s v="Lac"/>
    <s v="TD0704"/>
    <x v="0"/>
    <s v="TD070402"/>
    <x v="7"/>
    <n v="34"/>
    <n v="134"/>
    <x v="4"/>
    <s v="-"/>
    <s v="-"/>
    <s v="-"/>
    <x v="1"/>
    <s v="-"/>
    <x v="1"/>
    <s v="-"/>
    <x v="1"/>
    <s v="-"/>
    <s v="-"/>
    <s v="-"/>
    <s v="-"/>
    <s v="-"/>
    <x v="1"/>
    <s v="-"/>
    <s v="-"/>
    <s v="-"/>
    <x v="0"/>
    <s v="-"/>
    <x v="0"/>
    <s v="-"/>
    <x v="0"/>
    <s v="-"/>
    <s v="-"/>
    <s v="-"/>
    <s v="-"/>
    <s v="-"/>
    <x v="0"/>
    <s v="-"/>
    <s v="-"/>
    <n v="0"/>
    <n v="24"/>
    <n v="0"/>
    <n v="0"/>
    <n v="10"/>
    <x v="0"/>
    <s v="-"/>
    <s v="aucune"/>
    <s v="Non"/>
    <s v="Non"/>
    <s v="Non"/>
    <s v="Non"/>
    <s v="Non"/>
    <s v="Non"/>
    <s v="Non"/>
    <s v="Non"/>
    <s v="Non"/>
    <s v="Non"/>
    <s v="Oui"/>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n v="5"/>
    <n v="10"/>
    <s v="-"/>
    <s v="-"/>
    <n v="2"/>
    <n v="3"/>
    <s v="-"/>
    <s v="-"/>
    <n v="2"/>
    <n v="2"/>
    <n v="1"/>
    <s v="-"/>
    <n v="5"/>
    <s v="Oui"/>
    <s v="Oui"/>
    <s v="Oui"/>
    <s v="-"/>
    <s v="-"/>
    <s v="-"/>
    <x v="0"/>
    <x v="0"/>
    <s v="-"/>
    <s v="-"/>
    <s v="Puits_traditionnel"/>
    <s v="Non"/>
    <s v="Non"/>
    <s v="Non"/>
    <s v="Non"/>
    <s v="Non"/>
    <s v="Non"/>
    <s v="Oui"/>
    <s v="Non"/>
    <n v="1"/>
    <s v="-"/>
    <s v="-"/>
    <s v="-"/>
    <s v="-"/>
    <s v="-"/>
    <s v="-"/>
    <s v="-"/>
    <s v="-"/>
    <s v="-"/>
    <s v="-"/>
    <s v="-"/>
    <s v="-"/>
    <s v="-"/>
    <s v="-"/>
    <s v="-"/>
    <x v="1"/>
    <s v="Eau trouble / Odeur"/>
    <s v="Non"/>
    <s v="Oui"/>
    <s v="Non"/>
    <s v="Non"/>
    <s v="Oui"/>
    <x v="0"/>
    <s v="Non"/>
    <s v="Non"/>
    <s v="Oui"/>
    <s v="-"/>
    <s v="-"/>
    <x v="0"/>
    <s v="-"/>
    <x v="0"/>
    <x v="1"/>
    <x v="1"/>
    <s v="Non"/>
    <x v="0"/>
    <x v="2"/>
    <x v="0"/>
    <s v="-"/>
    <s v="-"/>
    <s v="-"/>
    <s v="-"/>
    <s v="-"/>
    <s v="-"/>
    <s v="-"/>
    <x v="0"/>
    <x v="0"/>
    <x v="0"/>
    <x v="0"/>
    <s v="-"/>
    <s v="-"/>
    <x v="0"/>
    <s v="-"/>
    <x v="1"/>
    <s v="-"/>
    <s v="-"/>
    <s v="-"/>
    <s v="-"/>
    <s v="-"/>
    <s v="-"/>
    <s v="-"/>
    <x v="2"/>
    <x v="0"/>
    <s v="diarrhee fievre maux_tete"/>
    <s v="Oui"/>
    <s v="Oui"/>
    <s v="Non"/>
    <s v="Non"/>
    <s v="Non"/>
    <s v="Non"/>
    <s v="Non"/>
    <s v="Oui"/>
    <s v="Non"/>
    <s v="Non"/>
    <s v="Non"/>
    <s v="Non"/>
    <s v="Non"/>
    <s v="Non"/>
    <s v="-"/>
    <s v="-"/>
    <s v="Achat sur le marché"/>
    <s v="Oui"/>
    <s v="Non"/>
    <s v="Non"/>
    <s v="Non"/>
    <s v="Non"/>
    <s v="Non"/>
    <s v="Non"/>
    <s v="-"/>
    <x v="2"/>
    <x v="1"/>
    <x v="0"/>
    <s v="Marché de Daboua"/>
    <x v="0"/>
    <x v="0"/>
    <s v="-"/>
    <s v="Oui"/>
    <s v="tigo"/>
    <s v="Non"/>
    <s v="Non"/>
    <s v="Oui"/>
    <s v="-"/>
    <s v="-"/>
    <n v="3"/>
    <s v="3"/>
    <s v="Pas d'assistance depuis leur arrivees"/>
    <s v="-"/>
    <s v="-"/>
    <s v="-"/>
    <n v="20"/>
    <n v="20"/>
    <s v="uuid:aec8fdc9-5819-4918-9d9f-ecfc956adb61"/>
    <n v="146962"/>
    <s v="aec8fdc9-5819-4918-9d9f-ecfc956adb61"/>
    <s v="2018-02-28T15:46:27"/>
    <n v="15"/>
    <s v="-"/>
    <n v="-1"/>
    <s v="-"/>
    <s v="-"/>
    <n v="15"/>
    <n v="5"/>
    <n v="5"/>
    <n v="5"/>
    <n v="4"/>
    <n v="2"/>
    <n v="17"/>
    <n v="6"/>
    <n v="13"/>
    <n v="18"/>
    <n v="22"/>
    <n v="2"/>
    <n v="0"/>
    <n v="99"/>
    <s v="Diarrhée"/>
    <s v="Fièvre"/>
    <s v="Maux de tête"/>
    <x v="0"/>
    <x v="0"/>
    <x v="1"/>
    <s v="-"/>
  </r>
  <r>
    <s v="Fallah"/>
    <s v="2018-02-23T07:20:39.335Z"/>
    <s v="2018-02-28T09:30:16.648Z"/>
    <d v="2018-02-23T00:00:00"/>
    <s v="860111012018838"/>
    <s v="8923503090497992121F"/>
    <s v="-"/>
    <s v="-"/>
    <d v="2018-02-23T00:00:00"/>
    <s v="E8"/>
    <s v="male"/>
    <s v="TD07"/>
    <s v="Lac"/>
    <s v="TD0704"/>
    <x v="0"/>
    <s v="TD070402"/>
    <x v="6"/>
    <s v="Fallah"/>
    <s v="Fallah"/>
    <s v="14.401517492450965 13.638703209698571 307.22531165349585 4.0"/>
    <n v="14.4015174925"/>
    <n v="13.638703209699999"/>
    <n v="307.22531165300001"/>
    <n v="4"/>
    <x v="1"/>
    <s v="Daboua"/>
    <n v="5"/>
    <x v="0"/>
    <s v="-"/>
    <x v="0"/>
    <s v="-"/>
    <s v="-"/>
    <s v="IDPs"/>
    <s v="Oui"/>
    <s v="Non"/>
    <s v="Non"/>
    <s v="-"/>
    <n v="150"/>
    <x v="33"/>
    <s v="TD07"/>
    <s v="Lac"/>
    <s v="TD0704"/>
    <x v="0"/>
    <s v="TD070403"/>
    <x v="0"/>
    <n v="150"/>
    <n v="627"/>
    <x v="4"/>
    <s v="-"/>
    <s v="-"/>
    <s v="-"/>
    <x v="1"/>
    <s v="-"/>
    <x v="1"/>
    <s v="-"/>
    <x v="1"/>
    <s v="-"/>
    <s v="-"/>
    <s v="-"/>
    <s v="-"/>
    <s v="-"/>
    <x v="1"/>
    <s v="-"/>
    <s v="-"/>
    <s v="-"/>
    <x v="0"/>
    <s v="-"/>
    <x v="0"/>
    <s v="-"/>
    <x v="0"/>
    <s v="-"/>
    <s v="-"/>
    <s v="-"/>
    <s v="-"/>
    <s v="-"/>
    <x v="0"/>
    <n v="20"/>
    <n v="84"/>
    <n v="0"/>
    <n v="155"/>
    <n v="0"/>
    <n v="0"/>
    <n v="0"/>
    <x v="0"/>
    <s v="-"/>
    <s v="articles_non_alimentaires vivres cash"/>
    <s v="Oui"/>
    <s v="Non"/>
    <s v="Non"/>
    <s v="Non"/>
    <s v="Non"/>
    <s v="Non"/>
    <s v="Non"/>
    <s v="Non"/>
    <s v="Oui"/>
    <s v="Oui"/>
    <s v="Non"/>
    <s v="ONG"/>
    <s v="Non"/>
    <s v="Non"/>
    <s v="Non"/>
    <s v="Oui"/>
    <s v="Non"/>
    <s v="-"/>
    <s v="Plus d'un mois"/>
    <s v="ONG"/>
    <s v="Non"/>
    <s v="Non"/>
    <s v="Non"/>
    <s v="Oui"/>
    <s v="Non"/>
    <s v="-"/>
    <s v="Plus d'un mois"/>
    <s v="-"/>
    <s v="-"/>
    <s v="-"/>
    <s v="-"/>
    <s v="-"/>
    <s v="-"/>
    <s v="-"/>
    <s v="-"/>
    <s v="-"/>
    <s v="-"/>
    <s v="-"/>
    <s v="-"/>
    <s v="-"/>
    <s v="-"/>
    <s v="-"/>
    <s v="-"/>
    <s v="-"/>
    <s v="-"/>
    <s v="-"/>
    <s v="-"/>
    <s v="-"/>
    <s v="-"/>
    <s v="-"/>
    <s v="-"/>
    <s v="-"/>
    <s v="-"/>
    <s v="-"/>
    <s v="-"/>
    <s v="-"/>
    <s v="-"/>
    <s v="-"/>
    <s v="-"/>
    <s v="-"/>
    <s v="-"/>
    <s v="-"/>
    <s v="-"/>
    <s v="-"/>
    <s v="-"/>
    <s v="-"/>
    <s v="-"/>
    <s v="-"/>
    <s v="-"/>
    <s v="-"/>
    <s v="-"/>
    <s v="-"/>
    <s v="-"/>
    <s v="-"/>
    <s v="-"/>
    <s v="-"/>
    <s v="-"/>
    <s v="-"/>
    <s v="-"/>
    <s v="-"/>
    <s v="-"/>
    <s v="-"/>
    <s v="-"/>
    <s v="ONG"/>
    <s v="Non"/>
    <s v="Non"/>
    <s v="Non"/>
    <s v="Oui"/>
    <s v="Non"/>
    <s v="-"/>
    <s v="Ponctuelle"/>
    <n v="20"/>
    <n v="40"/>
    <n v="3"/>
    <n v="7"/>
    <n v="2"/>
    <n v="5"/>
    <s v="-"/>
    <s v="-"/>
    <s v="-"/>
    <n v="6"/>
    <s v="-"/>
    <s v="-"/>
    <n v="39"/>
    <s v="Oui"/>
    <s v="Oui"/>
    <s v="Oui"/>
    <s v="-"/>
    <s v="-"/>
    <s v="-"/>
    <x v="0"/>
    <x v="0"/>
    <s v="-"/>
    <s v="-"/>
    <s v="forage_pompe_manuelle"/>
    <s v="Non"/>
    <s v="Non"/>
    <s v="Non"/>
    <s v="Non"/>
    <s v="Oui"/>
    <s v="Non"/>
    <s v="Non"/>
    <s v="Non"/>
    <s v="-"/>
    <s v="-"/>
    <n v="3"/>
    <n v="1"/>
    <s v="-"/>
    <s v="-"/>
    <s v="-"/>
    <s v="-"/>
    <s v="-"/>
    <s v="-"/>
    <s v="-"/>
    <s v="-"/>
    <s v="-"/>
    <s v="-"/>
    <s v="-"/>
    <s v="-"/>
    <x v="0"/>
    <s v="Eau trouble / Goût"/>
    <s v="Non"/>
    <s v="Oui"/>
    <s v="Oui"/>
    <s v="Non"/>
    <s v="Non"/>
    <x v="1"/>
    <s v="Oui"/>
    <s v="Non"/>
    <s v="Non"/>
    <n v="14"/>
    <s v="-"/>
    <x v="1"/>
    <s v="Non"/>
    <x v="1"/>
    <x v="0"/>
    <x v="0"/>
    <s v="Oui"/>
    <x v="0"/>
    <x v="3"/>
    <x v="1"/>
    <s v="-"/>
    <s v="-"/>
    <s v="-"/>
    <s v="-"/>
    <s v="-"/>
    <s v="-"/>
    <s v="-"/>
    <x v="0"/>
    <x v="2"/>
    <x v="2"/>
    <x v="0"/>
    <s v="École de Fallah 1"/>
    <s v="Fallah 1"/>
    <x v="2"/>
    <s v="-"/>
    <x v="0"/>
    <s v="Centre de santé"/>
    <s v="Oui"/>
    <s v="Non"/>
    <s v="Non"/>
    <s v="Non"/>
    <s v="Non"/>
    <s v="-"/>
    <x v="1"/>
    <x v="4"/>
    <s v="paludisme toux maux_ventre"/>
    <s v="Non"/>
    <s v="Non"/>
    <s v="Non"/>
    <s v="Non"/>
    <s v="Non"/>
    <s v="Oui"/>
    <s v="Oui"/>
    <s v="Non"/>
    <s v="Oui"/>
    <s v="Non"/>
    <s v="Non"/>
    <s v="Non"/>
    <s v="Non"/>
    <s v="Non"/>
    <s v="-"/>
    <s v="-"/>
    <s v="Achat sur le marché"/>
    <s v="Oui"/>
    <s v="Non"/>
    <s v="Non"/>
    <s v="Non"/>
    <s v="Non"/>
    <s v="Non"/>
    <s v="Non"/>
    <s v="-"/>
    <x v="2"/>
    <x v="1"/>
    <x v="0"/>
    <s v="Marché de Kiskawa"/>
    <x v="3"/>
    <x v="1"/>
    <s v="-"/>
    <s v="Oui"/>
    <s v="tigo"/>
    <s v="Non"/>
    <s v="Non"/>
    <s v="Oui"/>
    <s v="-"/>
    <s v="-"/>
    <n v="3"/>
    <s v="3"/>
    <s v="Ils n'ont pas reçu des vivres il y'a de cela trois mois. Et 55 qui bénéficient des aides et partagent avec le reste qui n'ont pas a mangé ."/>
    <s v="-"/>
    <s v="-"/>
    <s v="-"/>
    <n v="15"/>
    <n v="15"/>
    <s v="uuid:71b26157-bc8e-4981-9169-e542083f30dc"/>
    <n v="147014"/>
    <s v="71b26157-bc8e-4981-9169-e542083f30dc"/>
    <s v="2018-02-28T16:07:46"/>
    <n v="40"/>
    <s v="-"/>
    <n v="-1"/>
    <s v="-"/>
    <s v="-"/>
    <n v="40"/>
    <n v="6"/>
    <n v="1"/>
    <n v="6"/>
    <n v="5"/>
    <n v="11"/>
    <n v="9"/>
    <n v="4"/>
    <n v="10"/>
    <n v="15"/>
    <n v="14"/>
    <n v="2"/>
    <n v="3"/>
    <n v="86"/>
    <s v="Paludisme"/>
    <s v="Toux"/>
    <s v="Maux de ventre"/>
    <x v="0"/>
    <x v="0"/>
    <x v="0"/>
    <s v="-"/>
  </r>
  <r>
    <s v="Farguimi"/>
    <s v="2018-03-02T16:03:46.104+01"/>
    <s v="2018-03-03T06:26:48.968+01"/>
    <d v="2018-03-02T00:00:00"/>
    <s v="357770076048039"/>
    <s v="-"/>
    <s v="-"/>
    <s v="-"/>
    <d v="2018-03-02T00:00:00"/>
    <s v="E7"/>
    <s v="male"/>
    <s v="TD07"/>
    <s v="Lac"/>
    <s v="TD0704"/>
    <x v="0"/>
    <s v="TD070401"/>
    <x v="0"/>
    <s v="Kiskra"/>
    <s v="Farguimi"/>
    <s v="13.801132919974599 14.112235629810609 297.01791970431145 8.0"/>
    <n v="13.801132920000001"/>
    <n v="14.112235629800001"/>
    <n v="297.01791970400001"/>
    <n v="8"/>
    <x v="1"/>
    <s v="Kiskra"/>
    <n v="2"/>
    <x v="0"/>
    <s v="-"/>
    <x v="0"/>
    <s v="-"/>
    <s v="-"/>
    <s v="IDPs / Retournés"/>
    <s v="Oui"/>
    <s v="Oui"/>
    <s v="Non"/>
    <s v="-"/>
    <n v="42"/>
    <x v="34"/>
    <s v="TD07"/>
    <s v="Lac"/>
    <s v="TD0704"/>
    <x v="0"/>
    <s v="TD070401"/>
    <x v="3"/>
    <n v="42"/>
    <n v="175"/>
    <x v="6"/>
    <n v="5"/>
    <n v="20"/>
    <s v="NGA"/>
    <x v="3"/>
    <s v="NG008"/>
    <x v="3"/>
    <s v="NG008001"/>
    <x v="6"/>
    <s v="-"/>
    <s v="-"/>
    <s v="-"/>
    <n v="5"/>
    <n v="20"/>
    <x v="16"/>
    <s v="-"/>
    <s v="-"/>
    <s v="-"/>
    <x v="0"/>
    <s v="-"/>
    <x v="0"/>
    <s v="-"/>
    <x v="0"/>
    <s v="-"/>
    <s v="-"/>
    <s v="-"/>
    <s v="-"/>
    <s v="-"/>
    <x v="0"/>
    <s v="-"/>
    <s v="-"/>
    <n v="0"/>
    <n v="195"/>
    <n v="0"/>
    <n v="0"/>
    <n v="0"/>
    <x v="0"/>
    <s v="-"/>
    <s v="vivres"/>
    <s v="Non"/>
    <s v="Non"/>
    <s v="Non"/>
    <s v="Non"/>
    <s v="Non"/>
    <s v="Non"/>
    <s v="Non"/>
    <s v="Non"/>
    <s v="Oui"/>
    <s v="Non"/>
    <s v="Non"/>
    <s v="Nations Unies"/>
    <s v="Non"/>
    <s v="Non"/>
    <s v="Oui"/>
    <s v="Non"/>
    <s v="Non"/>
    <s v="PAM"/>
    <s v="Moins d'un mois"/>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n v="5"/>
    <n v="30"/>
    <n v="1"/>
    <n v="1"/>
    <n v="3"/>
    <n v="3"/>
    <n v="2"/>
    <s v="-"/>
    <s v="-"/>
    <n v="6"/>
    <s v="-"/>
    <n v="2"/>
    <n v="4"/>
    <s v="Oui"/>
    <s v="Oui"/>
    <s v="Oui"/>
    <s v="-"/>
    <s v="-"/>
    <s v="-"/>
    <x v="2"/>
    <x v="2"/>
    <s v="Perdu"/>
    <s v="-"/>
    <s v="Puits_traditionnel"/>
    <s v="Non"/>
    <s v="Non"/>
    <s v="Non"/>
    <s v="Non"/>
    <s v="Non"/>
    <s v="Non"/>
    <s v="Oui"/>
    <s v="Non"/>
    <n v="1"/>
    <s v="-"/>
    <s v="-"/>
    <s v="-"/>
    <s v="-"/>
    <s v="-"/>
    <s v="-"/>
    <s v="-"/>
    <s v="-"/>
    <s v="-"/>
    <s v="-"/>
    <s v="-"/>
    <s v="-"/>
    <s v="-"/>
    <s v="-"/>
    <s v="-"/>
    <x v="3"/>
    <s v="Goût / Non potable"/>
    <s v="Non"/>
    <s v="Non"/>
    <s v="Oui"/>
    <s v="Oui"/>
    <s v="Non"/>
    <x v="0"/>
    <s v="Non"/>
    <s v="Non"/>
    <s v="Oui"/>
    <s v="-"/>
    <s v="-"/>
    <x v="0"/>
    <s v="-"/>
    <x v="0"/>
    <x v="0"/>
    <x v="0"/>
    <s v="Oui"/>
    <x v="0"/>
    <x v="28"/>
    <x v="1"/>
    <s v="-"/>
    <s v="-"/>
    <s v="-"/>
    <s v="-"/>
    <s v="-"/>
    <s v="-"/>
    <s v="-"/>
    <x v="0"/>
    <x v="2"/>
    <x v="2"/>
    <x v="0"/>
    <s v="École de Kiskra"/>
    <s v="Kiskra"/>
    <x v="3"/>
    <s v="-"/>
    <x v="1"/>
    <s v="-"/>
    <s v="-"/>
    <s v="-"/>
    <s v="-"/>
    <s v="-"/>
    <s v="-"/>
    <s v="-"/>
    <x v="2"/>
    <x v="0"/>
    <s v="fievre maux_tete maux_ventre"/>
    <s v="Non"/>
    <s v="Oui"/>
    <s v="Non"/>
    <s v="Non"/>
    <s v="Non"/>
    <s v="Non"/>
    <s v="Non"/>
    <s v="Oui"/>
    <s v="Oui"/>
    <s v="Non"/>
    <s v="Non"/>
    <s v="Non"/>
    <s v="Non"/>
    <s v="Non"/>
    <s v="-"/>
    <s v="-"/>
    <s v="Achat sur le marché"/>
    <s v="Oui"/>
    <s v="Non"/>
    <s v="Non"/>
    <s v="Non"/>
    <s v="Non"/>
    <s v="Non"/>
    <s v="Non"/>
    <s v="-"/>
    <x v="1"/>
    <x v="0"/>
    <x v="0"/>
    <s v="Marché de Kiskira"/>
    <x v="0"/>
    <x v="2"/>
    <s v="-"/>
    <s v="Oui"/>
    <s v="tigo"/>
    <s v="Non"/>
    <s v="Non"/>
    <s v="Oui"/>
    <s v="-"/>
    <s v="-"/>
    <n v="3"/>
    <s v="3"/>
    <s v="Le nombre estimatif des 2 boulama de farguimi"/>
    <s v="-"/>
    <s v="-"/>
    <s v="-"/>
    <n v="20"/>
    <n v="20"/>
    <s v="uuid:6ac2fef3-a581-4315-8c31-8fd8f96ddc3c"/>
    <n v="158784"/>
    <s v="6ac2fef3-a581-4315-8c31-8fd8f96ddc3c"/>
    <s v="2018-03-07T10:35:14"/>
    <n v="86"/>
    <s v="-"/>
    <n v="-1"/>
    <s v="-"/>
    <s v="-"/>
    <n v="86"/>
    <n v="5"/>
    <n v="7"/>
    <n v="5"/>
    <n v="17"/>
    <n v="22"/>
    <n v="18"/>
    <n v="5"/>
    <n v="16"/>
    <n v="33"/>
    <n v="28"/>
    <n v="2"/>
    <n v="2"/>
    <n v="160"/>
    <s v="Fièvre"/>
    <s v="Maux de tête"/>
    <s v="Maux de ventre"/>
    <x v="0"/>
    <x v="0"/>
    <x v="1"/>
    <s v="-"/>
  </r>
  <r>
    <s v="Farguimi "/>
    <s v="2018-03-03T10:20:13.804+01"/>
    <s v="2018-03-06T13:37:38.155+01"/>
    <d v="2018-03-03T00:00:00"/>
    <s v="358449072151878"/>
    <s v="-"/>
    <s v="-"/>
    <s v="-"/>
    <d v="2018-03-03T00:00:00"/>
    <s v="E1"/>
    <s v="male"/>
    <s v="TD07"/>
    <s v="Lac"/>
    <s v="TD0703"/>
    <x v="2"/>
    <s v="TD070301"/>
    <x v="3"/>
    <s v="Baga-sola"/>
    <s v="Farguimi"/>
    <s v="13.433205955590438 14.43172843010401 293.447747379266 4.0"/>
    <n v="13.4332059556"/>
    <n v="14.4317284301"/>
    <n v="293.44774737900002"/>
    <n v="4"/>
    <x v="0"/>
    <s v="-"/>
    <s v="-"/>
    <x v="0"/>
    <s v="-"/>
    <x v="0"/>
    <s v="-"/>
    <s v="-"/>
    <s v="IDPs"/>
    <s v="Oui"/>
    <s v="Non"/>
    <s v="Non"/>
    <s v="-"/>
    <n v="65"/>
    <x v="35"/>
    <s v="TD07"/>
    <s v="Lac"/>
    <s v="TD0704"/>
    <x v="0"/>
    <s v="TD070403"/>
    <x v="0"/>
    <n v="65"/>
    <n v="272"/>
    <x v="3"/>
    <s v="-"/>
    <s v="-"/>
    <s v="-"/>
    <x v="1"/>
    <s v="-"/>
    <x v="1"/>
    <s v="-"/>
    <x v="1"/>
    <s v="-"/>
    <s v="-"/>
    <s v="-"/>
    <s v="-"/>
    <s v="-"/>
    <x v="1"/>
    <s v="-"/>
    <s v="-"/>
    <s v="-"/>
    <x v="0"/>
    <s v="-"/>
    <x v="0"/>
    <s v="-"/>
    <x v="0"/>
    <s v="-"/>
    <s v="-"/>
    <s v="-"/>
    <s v="-"/>
    <s v="-"/>
    <x v="0"/>
    <s v="-"/>
    <s v="-"/>
    <n v="0"/>
    <n v="65"/>
    <n v="0"/>
    <n v="0"/>
    <n v="0"/>
    <x v="0"/>
    <s v="-"/>
    <s v="aucune"/>
    <s v="Non"/>
    <s v="Non"/>
    <s v="Non"/>
    <s v="Non"/>
    <s v="Non"/>
    <s v="Non"/>
    <s v="Non"/>
    <s v="Non"/>
    <s v="Non"/>
    <s v="Non"/>
    <s v="Oui"/>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n v="20"/>
    <n v="50"/>
    <n v="4"/>
    <s v="-"/>
    <n v="10"/>
    <n v="2"/>
    <s v="-"/>
    <s v="-"/>
    <s v="-"/>
    <n v="3"/>
    <n v="4"/>
    <s v="-"/>
    <n v="8"/>
    <s v="Oui"/>
    <s v="Oui"/>
    <s v="Oui"/>
    <s v="-"/>
    <s v="-"/>
    <s v="-"/>
    <x v="0"/>
    <x v="0"/>
    <s v="-"/>
    <s v="-"/>
    <s v="eau_de_surface"/>
    <s v="Non"/>
    <s v="Non"/>
    <s v="Oui"/>
    <s v="Non"/>
    <s v="Non"/>
    <s v="Non"/>
    <s v="Non"/>
    <s v="Non"/>
    <s v="-"/>
    <s v="-"/>
    <s v="-"/>
    <s v="-"/>
    <s v="-"/>
    <s v="-"/>
    <s v="-"/>
    <s v="-"/>
    <s v="-"/>
    <s v="-"/>
    <s v="-"/>
    <s v="-"/>
    <s v="-"/>
    <s v="-"/>
    <s v="-"/>
    <s v="-"/>
    <x v="0"/>
    <s v="Non potable"/>
    <s v="Non"/>
    <s v="Non"/>
    <s v="Non"/>
    <s v="Oui"/>
    <s v="Non"/>
    <x v="0"/>
    <s v="Non"/>
    <s v="Non"/>
    <s v="Oui"/>
    <s v="-"/>
    <s v="-"/>
    <x v="0"/>
    <s v="-"/>
    <x v="0"/>
    <x v="0"/>
    <x v="0"/>
    <s v="Oui"/>
    <x v="0"/>
    <x v="29"/>
    <x v="1"/>
    <s v="-"/>
    <s v="-"/>
    <s v="-"/>
    <s v="-"/>
    <s v="-"/>
    <s v="-"/>
    <s v="-"/>
    <x v="0"/>
    <x v="0"/>
    <x v="0"/>
    <x v="0"/>
    <s v="-"/>
    <s v="-"/>
    <x v="0"/>
    <s v="-"/>
    <x v="1"/>
    <s v="-"/>
    <s v="-"/>
    <s v="-"/>
    <s v="-"/>
    <s v="-"/>
    <s v="-"/>
    <s v="-"/>
    <x v="2"/>
    <x v="0"/>
    <s v="paludisme maux_tete maux_ventre"/>
    <s v="Non"/>
    <s v="Non"/>
    <s v="Non"/>
    <s v="Non"/>
    <s v="Non"/>
    <s v="Oui"/>
    <s v="Non"/>
    <s v="Oui"/>
    <s v="Oui"/>
    <s v="Non"/>
    <s v="Non"/>
    <s v="Non"/>
    <s v="Non"/>
    <s v="Non"/>
    <s v="-"/>
    <s v="-"/>
    <s v="Achat sur le marché"/>
    <s v="Oui"/>
    <s v="Non"/>
    <s v="Non"/>
    <s v="Non"/>
    <s v="Non"/>
    <s v="Non"/>
    <s v="Non"/>
    <s v="-"/>
    <x v="1"/>
    <x v="0"/>
    <x v="0"/>
    <s v="Marché de Blarigui"/>
    <x v="0"/>
    <x v="2"/>
    <s v="-"/>
    <s v="Oui"/>
    <s v="airtel / tigo"/>
    <s v="Oui"/>
    <s v="Non"/>
    <s v="Oui"/>
    <s v="-"/>
    <s v="-"/>
    <n v="1"/>
    <s v="1"/>
    <s v="Les déplacés de FARGUIMI n'ont reçu aucune assistance."/>
    <s v="-"/>
    <s v="-"/>
    <s v="-"/>
    <n v="20"/>
    <n v="20"/>
    <s v="uuid:bedfd889-e936-457e-8560-28415108fee1"/>
    <n v="161905"/>
    <s v="bedfd889-e936-457e-8560-28415108fee1"/>
    <s v="2018-03-09T09:44:52"/>
    <n v="111"/>
    <s v="-"/>
    <n v="-1"/>
    <s v="-"/>
    <s v="-"/>
    <n v="111"/>
    <n v="15"/>
    <n v="15"/>
    <n v="21"/>
    <n v="20"/>
    <n v="19"/>
    <n v="18"/>
    <n v="15"/>
    <n v="10"/>
    <n v="18"/>
    <n v="28"/>
    <n v="1"/>
    <n v="2"/>
    <n v="182"/>
    <s v="Paludisme"/>
    <s v="Maux de tête"/>
    <s v="Maux de ventre"/>
    <x v="0"/>
    <x v="1"/>
    <x v="0"/>
    <s v="-"/>
  </r>
  <r>
    <s v="Fendé 1"/>
    <s v="2018-03-02T16:16:58.627+01"/>
    <s v="2018-03-02T17:23:37.445+01"/>
    <d v="2018-03-02T00:00:00"/>
    <s v="358449072126201"/>
    <s v="8923501000196769425"/>
    <s v="23565863332"/>
    <s v="-"/>
    <d v="2018-03-02T00:00:00"/>
    <s v="E09"/>
    <s v="male"/>
    <s v="TD07"/>
    <s v="Lac"/>
    <s v="TD0704"/>
    <x v="0"/>
    <s v="TD070401"/>
    <x v="0"/>
    <s v="Kiskra"/>
    <s v="Fendé 1"/>
    <s v="13.757790394804271 14.120227193362645 295.5301684329819 6.0"/>
    <n v="13.757790394800001"/>
    <n v="14.1202271934"/>
    <n v="295.53016843299997"/>
    <n v="6"/>
    <x v="1"/>
    <s v="Kiskra"/>
    <n v="8"/>
    <x v="0"/>
    <s v="-"/>
    <x v="0"/>
    <s v="-"/>
    <s v="-"/>
    <s v="IDPs"/>
    <s v="Oui"/>
    <s v="Non"/>
    <s v="Non"/>
    <s v="-"/>
    <n v="135"/>
    <x v="36"/>
    <s v="TD07"/>
    <s v="Lac"/>
    <s v="TD0704"/>
    <x v="0"/>
    <s v="TD070401"/>
    <x v="3"/>
    <n v="135"/>
    <n v="400"/>
    <x v="3"/>
    <s v="-"/>
    <s v="-"/>
    <s v="-"/>
    <x v="1"/>
    <s v="-"/>
    <x v="1"/>
    <s v="-"/>
    <x v="1"/>
    <s v="-"/>
    <s v="-"/>
    <s v="-"/>
    <s v="-"/>
    <s v="-"/>
    <x v="1"/>
    <s v="-"/>
    <s v="-"/>
    <s v="-"/>
    <x v="0"/>
    <s v="-"/>
    <x v="0"/>
    <s v="-"/>
    <x v="0"/>
    <s v="-"/>
    <s v="-"/>
    <s v="-"/>
    <s v="-"/>
    <s v="-"/>
    <x v="0"/>
    <s v="-"/>
    <s v="-"/>
    <n v="0"/>
    <n v="150"/>
    <n v="0"/>
    <n v="1"/>
    <n v="0"/>
    <x v="1"/>
    <s v="-"/>
    <s v="eau_hygiene_et_assainissement sante vivres"/>
    <s v="Non"/>
    <s v="Non"/>
    <s v="Oui"/>
    <s v="Non"/>
    <s v="Non"/>
    <s v="Non"/>
    <s v="Non"/>
    <s v="Oui"/>
    <s v="Oui"/>
    <s v="Non"/>
    <s v="Non"/>
    <s v="ONG"/>
    <s v="Non"/>
    <s v="Non"/>
    <s v="Non"/>
    <s v="Oui"/>
    <s v="Non"/>
    <s v="-"/>
    <s v="Plus d'un mois"/>
    <s v="-"/>
    <s v="-"/>
    <s v="-"/>
    <s v="-"/>
    <s v="-"/>
    <s v="-"/>
    <s v="-"/>
    <s v="-"/>
    <s v="-"/>
    <s v="-"/>
    <s v="-"/>
    <s v="-"/>
    <s v="-"/>
    <s v="-"/>
    <s v="-"/>
    <s v="-"/>
    <s v="-"/>
    <s v="-"/>
    <s v="-"/>
    <s v="-"/>
    <s v="-"/>
    <s v="-"/>
    <s v="-"/>
    <s v="-"/>
    <s v="-"/>
    <s v="-"/>
    <s v="-"/>
    <s v="-"/>
    <s v="-"/>
    <s v="-"/>
    <s v="-"/>
    <s v="-"/>
    <s v="ONG"/>
    <s v="Non"/>
    <s v="Non"/>
    <s v="Non"/>
    <s v="Oui"/>
    <s v="Non"/>
    <s v="-"/>
    <s v="Continue"/>
    <s v="-"/>
    <s v="-"/>
    <s v="-"/>
    <s v="-"/>
    <s v="-"/>
    <s v="-"/>
    <s v="-"/>
    <s v="-"/>
    <s v="ONG"/>
    <s v="Non"/>
    <s v="Non"/>
    <s v="Non"/>
    <s v="Oui"/>
    <s v="Non"/>
    <s v="-"/>
    <s v="Continue"/>
    <s v="-"/>
    <s v="-"/>
    <s v="-"/>
    <s v="-"/>
    <s v="-"/>
    <s v="-"/>
    <s v="-"/>
    <s v="-"/>
    <s v="-"/>
    <s v="-"/>
    <s v="-"/>
    <s v="-"/>
    <s v="-"/>
    <s v="-"/>
    <s v="-"/>
    <s v="-"/>
    <n v="30"/>
    <n v="40"/>
    <n v="1"/>
    <s v="-"/>
    <n v="3"/>
    <n v="2"/>
    <s v="-"/>
    <s v="-"/>
    <s v="-"/>
    <n v="20"/>
    <n v="1"/>
    <s v="-"/>
    <n v="20"/>
    <s v="Oui"/>
    <s v="Oui"/>
    <s v="Oui"/>
    <s v="-"/>
    <s v="-"/>
    <s v="-"/>
    <x v="0"/>
    <x v="0"/>
    <s v="-"/>
    <s v="-"/>
    <s v="forage_pompe_manuelle Puits_ameliore Puits_traditionnel"/>
    <s v="Non"/>
    <s v="Non"/>
    <s v="Non"/>
    <s v="Non"/>
    <s v="Oui"/>
    <s v="Oui"/>
    <s v="Oui"/>
    <s v="Non"/>
    <n v="1"/>
    <s v="-"/>
    <n v="1"/>
    <n v="1"/>
    <n v="1"/>
    <s v="-"/>
    <s v="-"/>
    <s v="-"/>
    <s v="-"/>
    <s v="-"/>
    <s v="-"/>
    <s v="-"/>
    <s v="-"/>
    <s v="-"/>
    <s v="-"/>
    <s v="-"/>
    <x v="0"/>
    <s v="Eau trouble / Goût / Non potable"/>
    <s v="Non"/>
    <s v="Oui"/>
    <s v="Oui"/>
    <s v="Oui"/>
    <s v="Non"/>
    <x v="0"/>
    <s v="Non"/>
    <s v="Non"/>
    <s v="Oui"/>
    <s v="-"/>
    <s v="-"/>
    <x v="0"/>
    <s v="-"/>
    <x v="0"/>
    <x v="0"/>
    <x v="0"/>
    <s v="Oui"/>
    <x v="0"/>
    <x v="30"/>
    <x v="0"/>
    <s v="-"/>
    <s v="-"/>
    <s v="-"/>
    <s v="-"/>
    <s v="-"/>
    <s v="-"/>
    <s v="-"/>
    <x v="0"/>
    <x v="0"/>
    <x v="0"/>
    <x v="0"/>
    <s v="-"/>
    <s v="-"/>
    <x v="0"/>
    <s v="-"/>
    <x v="1"/>
    <s v="-"/>
    <s v="-"/>
    <s v="-"/>
    <s v="-"/>
    <s v="-"/>
    <s v="-"/>
    <s v="-"/>
    <x v="2"/>
    <x v="0"/>
    <s v="maux_tete maux_ventre"/>
    <s v="Non"/>
    <s v="Non"/>
    <s v="Non"/>
    <s v="Non"/>
    <s v="Non"/>
    <s v="Non"/>
    <s v="Non"/>
    <s v="Oui"/>
    <s v="Oui"/>
    <s v="Non"/>
    <s v="Non"/>
    <s v="Non"/>
    <s v="Non"/>
    <s v="Non"/>
    <s v="-"/>
    <s v="-"/>
    <s v="Assistance humanitaire (incluant Cash) / Emprunt"/>
    <s v="Non"/>
    <s v="Non"/>
    <s v="Non"/>
    <s v="Oui"/>
    <s v="Oui"/>
    <s v="Non"/>
    <s v="Non"/>
    <s v="-"/>
    <x v="3"/>
    <x v="0"/>
    <x v="0"/>
    <s v="Marché de Kiskira"/>
    <x v="0"/>
    <x v="0"/>
    <s v="-"/>
    <s v="Oui"/>
    <s v="tigo"/>
    <s v="Non"/>
    <s v="Non"/>
    <s v="Oui"/>
    <s v="-"/>
    <s v="-"/>
    <n v="3"/>
    <s v="3"/>
    <s v="-"/>
    <s v="-"/>
    <s v="-"/>
    <s v="-"/>
    <n v="20"/>
    <n v="20"/>
    <s v="uuid:b500883a-b710-42a4-82bc-bb0bc2387f5c"/>
    <n v="158769"/>
    <s v="b500883a-b710-42a4-82bc-bb0bc2387f5c"/>
    <s v="2018-03-07T10:32:58"/>
    <n v="71"/>
    <s v="-"/>
    <n v="-1"/>
    <s v="-"/>
    <s v="-"/>
    <n v="71"/>
    <n v="4"/>
    <n v="8"/>
    <n v="9"/>
    <n v="8"/>
    <n v="14"/>
    <n v="20"/>
    <n v="7"/>
    <n v="4"/>
    <n v="17"/>
    <n v="20"/>
    <n v="2"/>
    <n v="0"/>
    <n v="113"/>
    <s v="Maux de tête"/>
    <s v="Maux de ventre"/>
    <s v="-"/>
    <x v="0"/>
    <x v="0"/>
    <x v="1"/>
    <s v="-"/>
  </r>
  <r>
    <s v="Fendé 2"/>
    <s v="2018-03-02T16:23:14.907+01"/>
    <s v="2018-03-02T18:19:52.461+01"/>
    <d v="2018-03-02T00:00:00"/>
    <s v="357770073659325"/>
    <s v="-"/>
    <s v="-"/>
    <s v="-"/>
    <d v="2018-03-02T00:00:00"/>
    <s v="S2"/>
    <s v="male"/>
    <s v="TD07"/>
    <s v="Lac"/>
    <s v="TD0704"/>
    <x v="0"/>
    <s v="TD070401"/>
    <x v="0"/>
    <s v="Kiskra"/>
    <s v="Fendé 2"/>
    <s v="13.727803825866566 14.117154886747468 311.2141302651544 4.0"/>
    <n v="13.727803825900001"/>
    <n v="14.1171548867"/>
    <n v="311.21413026499999"/>
    <n v="4"/>
    <x v="1"/>
    <s v="Fendé 1"/>
    <n v="1"/>
    <x v="0"/>
    <s v="-"/>
    <x v="0"/>
    <s v="-"/>
    <s v="-"/>
    <s v="IDPs"/>
    <s v="Oui"/>
    <s v="Non"/>
    <s v="Non"/>
    <s v="-"/>
    <n v="84"/>
    <x v="37"/>
    <s v="TD07"/>
    <s v="Lac"/>
    <s v="TD0704"/>
    <x v="0"/>
    <s v="TD070401"/>
    <x v="3"/>
    <n v="84"/>
    <n v="351"/>
    <x v="16"/>
    <s v="-"/>
    <s v="-"/>
    <s v="-"/>
    <x v="1"/>
    <s v="-"/>
    <x v="1"/>
    <s v="-"/>
    <x v="1"/>
    <s v="-"/>
    <s v="-"/>
    <s v="-"/>
    <s v="-"/>
    <s v="-"/>
    <x v="1"/>
    <s v="-"/>
    <s v="-"/>
    <s v="-"/>
    <x v="0"/>
    <s v="-"/>
    <x v="0"/>
    <s v="-"/>
    <x v="0"/>
    <s v="-"/>
    <s v="-"/>
    <s v="-"/>
    <s v="-"/>
    <s v="-"/>
    <x v="0"/>
    <s v="-"/>
    <s v="-"/>
    <n v="0"/>
    <n v="84"/>
    <n v="0"/>
    <n v="0"/>
    <n v="0"/>
    <x v="0"/>
    <s v="-"/>
    <s v="aucune"/>
    <s v="Non"/>
    <s v="Non"/>
    <s v="Non"/>
    <s v="Non"/>
    <s v="Non"/>
    <s v="Non"/>
    <s v="Non"/>
    <s v="Non"/>
    <s v="Non"/>
    <s v="Non"/>
    <s v="Oui"/>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n v="21"/>
    <n v="25"/>
    <n v="1"/>
    <n v="2"/>
    <n v="6"/>
    <n v="6"/>
    <s v="-"/>
    <s v="-"/>
    <n v="6"/>
    <n v="10"/>
    <n v="2"/>
    <s v="-"/>
    <n v="60"/>
    <s v="Oui"/>
    <s v="Oui"/>
    <s v="Oui"/>
    <s v="-"/>
    <s v="-"/>
    <s v="-"/>
    <x v="2"/>
    <x v="4"/>
    <s v="-"/>
    <s v="-"/>
    <s v="Puits_traditionnel"/>
    <s v="Non"/>
    <s v="Non"/>
    <s v="Non"/>
    <s v="Non"/>
    <s v="Non"/>
    <s v="Non"/>
    <s v="Oui"/>
    <s v="Non"/>
    <n v="1"/>
    <s v="-"/>
    <s v="-"/>
    <s v="-"/>
    <s v="-"/>
    <s v="-"/>
    <s v="-"/>
    <s v="-"/>
    <s v="-"/>
    <s v="-"/>
    <s v="-"/>
    <s v="-"/>
    <s v="-"/>
    <s v="-"/>
    <s v="-"/>
    <s v="-"/>
    <x v="0"/>
    <s v="Eau trouble / Goût / Non potable / Odeur"/>
    <s v="Non"/>
    <s v="Oui"/>
    <s v="Oui"/>
    <s v="Oui"/>
    <s v="Oui"/>
    <x v="0"/>
    <s v="Non"/>
    <s v="Non"/>
    <s v="Oui"/>
    <s v="-"/>
    <s v="-"/>
    <x v="0"/>
    <s v="-"/>
    <x v="0"/>
    <x v="0"/>
    <x v="0"/>
    <s v="Oui"/>
    <x v="0"/>
    <x v="7"/>
    <x v="1"/>
    <s v="-"/>
    <s v="-"/>
    <s v="-"/>
    <s v="-"/>
    <s v="-"/>
    <s v="-"/>
    <s v="-"/>
    <x v="0"/>
    <x v="0"/>
    <x v="0"/>
    <x v="0"/>
    <s v="-"/>
    <s v="-"/>
    <x v="0"/>
    <s v="-"/>
    <x v="1"/>
    <s v="-"/>
    <s v="-"/>
    <s v="-"/>
    <s v="-"/>
    <s v="-"/>
    <s v="-"/>
    <s v="-"/>
    <x v="2"/>
    <x v="0"/>
    <s v="diarrhee paludisme autre"/>
    <s v="Oui"/>
    <s v="Non"/>
    <s v="Non"/>
    <s v="Non"/>
    <s v="Non"/>
    <s v="Oui"/>
    <s v="Non"/>
    <s v="Non"/>
    <s v="Non"/>
    <s v="Non"/>
    <s v="Non"/>
    <s v="Non"/>
    <s v="Oui"/>
    <s v="Non"/>
    <s v="Problèmes urinaires"/>
    <s v="-"/>
    <s v="Achat sur le marché"/>
    <s v="Oui"/>
    <s v="Non"/>
    <s v="Non"/>
    <s v="Non"/>
    <s v="Non"/>
    <s v="Non"/>
    <s v="Non"/>
    <s v="-"/>
    <x v="1"/>
    <x v="0"/>
    <x v="0"/>
    <s v="Marché de Kiskira"/>
    <x v="0"/>
    <x v="2"/>
    <s v="-"/>
    <s v="Oui"/>
    <s v="tigo"/>
    <s v="Non"/>
    <s v="Non"/>
    <s v="Oui"/>
    <s v="-"/>
    <s v="-"/>
    <n v="3"/>
    <s v="3"/>
    <s v="-"/>
    <s v="-"/>
    <s v="-"/>
    <s v="-"/>
    <n v="20"/>
    <n v="20"/>
    <s v="uuid:0ec191bf-4b12-4d8d-a920-1a6cfb971d22"/>
    <n v="160182"/>
    <s v="0ec191bf-4b12-4d8d-a920-1a6cfb971d22"/>
    <s v="2018-03-08T10:47:50"/>
    <n v="93"/>
    <s v="-"/>
    <n v="-1"/>
    <s v="-"/>
    <s v="-"/>
    <n v="93"/>
    <n v="4"/>
    <n v="3"/>
    <n v="4"/>
    <n v="9"/>
    <n v="6"/>
    <n v="11"/>
    <n v="7"/>
    <n v="13"/>
    <n v="15"/>
    <n v="23"/>
    <n v="5"/>
    <n v="4"/>
    <n v="104"/>
    <s v="Diarrhée"/>
    <s v="Paludisme"/>
    <s v="Autre"/>
    <x v="0"/>
    <x v="0"/>
    <x v="1"/>
    <s v="-"/>
  </r>
  <r>
    <s v="Follatari"/>
    <s v="2018-02-21T08:59:56.347Z"/>
    <s v="2018-02-21T17:15:12.853Z"/>
    <d v="2018-02-21T00:00:00"/>
    <s v="860111012019232"/>
    <s v="-"/>
    <s v="-"/>
    <s v="-"/>
    <d v="2018-02-21T00:00:00"/>
    <s v="E3"/>
    <s v="male"/>
    <s v="TD07"/>
    <s v="Lac"/>
    <s v="TD0701"/>
    <x v="1"/>
    <s v="TD070101"/>
    <x v="4"/>
    <s v="Bol"/>
    <s v="Follatari"/>
    <s v="13.53020899819683 14.626932037131866 305.4077309322656 8.0"/>
    <n v="13.530208998199999"/>
    <n v="14.6269320371"/>
    <n v="305.40773093199999"/>
    <n v="8"/>
    <x v="0"/>
    <s v="-"/>
    <s v="-"/>
    <x v="0"/>
    <s v="-"/>
    <x v="0"/>
    <s v="-"/>
    <s v="-"/>
    <s v="IDPs"/>
    <s v="Oui"/>
    <s v="Non"/>
    <s v="Non"/>
    <s v="-"/>
    <n v="503"/>
    <x v="38"/>
    <s v="TD07"/>
    <s v="Lac"/>
    <s v="TD0701"/>
    <x v="3"/>
    <s v="TD070101"/>
    <x v="6"/>
    <n v="503"/>
    <n v="2103"/>
    <x v="3"/>
    <s v="-"/>
    <s v="-"/>
    <s v="-"/>
    <x v="1"/>
    <s v="-"/>
    <x v="1"/>
    <s v="-"/>
    <x v="1"/>
    <s v="-"/>
    <s v="-"/>
    <s v="-"/>
    <s v="-"/>
    <s v="-"/>
    <x v="1"/>
    <s v="-"/>
    <s v="-"/>
    <s v="-"/>
    <x v="0"/>
    <s v="-"/>
    <x v="0"/>
    <s v="-"/>
    <x v="0"/>
    <s v="-"/>
    <s v="-"/>
    <s v="-"/>
    <s v="-"/>
    <s v="-"/>
    <x v="0"/>
    <s v="-"/>
    <s v="-"/>
    <n v="0"/>
    <n v="503"/>
    <n v="0"/>
    <n v="0"/>
    <n v="0"/>
    <x v="0"/>
    <s v="-"/>
    <s v="cash"/>
    <s v="Non"/>
    <s v="Non"/>
    <s v="Non"/>
    <s v="Non"/>
    <s v="Non"/>
    <s v="Non"/>
    <s v="Non"/>
    <s v="Non"/>
    <s v="Non"/>
    <s v="Oui"/>
    <s v="Non"/>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Nations Unies"/>
    <s v="Non"/>
    <s v="Non"/>
    <s v="Oui"/>
    <s v="Non"/>
    <s v="Non"/>
    <s v="-"/>
    <s v="Ponctuelle"/>
    <n v="40"/>
    <n v="70"/>
    <n v="6"/>
    <n v="9"/>
    <n v="15"/>
    <n v="14"/>
    <s v="-"/>
    <s v="-"/>
    <s v="-"/>
    <n v="18"/>
    <n v="11"/>
    <n v="3"/>
    <n v="130"/>
    <s v="Oui"/>
    <s v="Oui"/>
    <s v="Oui"/>
    <s v="-"/>
    <s v="-"/>
    <s v="-"/>
    <x v="0"/>
    <x v="0"/>
    <s v="-"/>
    <s v="-"/>
    <s v="forage_pompe_manuelle"/>
    <s v="Non"/>
    <s v="Non"/>
    <s v="Non"/>
    <s v="Non"/>
    <s v="Oui"/>
    <s v="Non"/>
    <s v="Non"/>
    <s v="Non"/>
    <s v="-"/>
    <s v="-"/>
    <n v="3"/>
    <s v="-"/>
    <s v="-"/>
    <s v="-"/>
    <s v="-"/>
    <s v="-"/>
    <s v="-"/>
    <s v="-"/>
    <s v="-"/>
    <s v="-"/>
    <s v="-"/>
    <s v="-"/>
    <s v="-"/>
    <s v="-"/>
    <x v="0"/>
    <s v="Goût"/>
    <s v="Non"/>
    <s v="Non"/>
    <s v="Oui"/>
    <s v="Non"/>
    <s v="Non"/>
    <x v="0"/>
    <s v="Non"/>
    <s v="Non"/>
    <s v="Oui"/>
    <s v="-"/>
    <s v="-"/>
    <x v="0"/>
    <s v="-"/>
    <x v="0"/>
    <x v="2"/>
    <x v="1"/>
    <s v="Oui"/>
    <x v="13"/>
    <x v="31"/>
    <x v="1"/>
    <s v="-"/>
    <s v="-"/>
    <s v="-"/>
    <s v="-"/>
    <s v="-"/>
    <s v="-"/>
    <s v="-"/>
    <x v="0"/>
    <x v="2"/>
    <x v="2"/>
    <x v="0"/>
    <s v="École Coopi / École Unicef"/>
    <s v="Follatari"/>
    <x v="2"/>
    <s v="-"/>
    <x v="1"/>
    <s v="-"/>
    <s v="-"/>
    <s v="-"/>
    <s v="-"/>
    <s v="-"/>
    <s v="-"/>
    <s v="-"/>
    <x v="2"/>
    <x v="0"/>
    <s v="fievre paludisme"/>
    <s v="Non"/>
    <s v="Oui"/>
    <s v="Non"/>
    <s v="Non"/>
    <s v="Non"/>
    <s v="Oui"/>
    <s v="Non"/>
    <s v="Non"/>
    <s v="Non"/>
    <s v="Non"/>
    <s v="Non"/>
    <s v="Non"/>
    <s v="Non"/>
    <s v="Non"/>
    <s v="-"/>
    <s v="-"/>
    <s v="Achat sur le marché / Assistance humanitaire (incluant Cash)"/>
    <s v="Oui"/>
    <s v="Non"/>
    <s v="Non"/>
    <s v="Oui"/>
    <s v="Non"/>
    <s v="Non"/>
    <s v="Non"/>
    <s v="-"/>
    <x v="2"/>
    <x v="1"/>
    <x v="0"/>
    <s v="Marché de Bol"/>
    <x v="0"/>
    <x v="1"/>
    <s v="-"/>
    <s v="Oui"/>
    <s v="airtel / tigo"/>
    <s v="Oui"/>
    <s v="Non"/>
    <s v="Oui"/>
    <s v="-"/>
    <s v="-"/>
    <n v="3"/>
    <s v="3"/>
    <s v="RAS"/>
    <s v="-"/>
    <s v="-"/>
    <s v="-"/>
    <n v="20"/>
    <n v="20"/>
    <s v="uuid:f9617224-d3a5-430a-beee-153b0a2e177b"/>
    <n v="133566"/>
    <s v="f9617224-d3a5-430a-beee-153b0a2e177b"/>
    <s v="2018-02-21T16:14:06"/>
    <n v="4"/>
    <s v="-"/>
    <n v="-1"/>
    <s v="-"/>
    <s v="-"/>
    <n v="4"/>
    <n v="9"/>
    <n v="9"/>
    <n v="19"/>
    <n v="16"/>
    <n v="23"/>
    <n v="27"/>
    <n v="13"/>
    <n v="9"/>
    <n v="17"/>
    <n v="32"/>
    <n v="5"/>
    <n v="2"/>
    <n v="181"/>
    <s v="Fièvre"/>
    <s v="Paludisme"/>
    <s v="-"/>
    <x v="0"/>
    <x v="0"/>
    <x v="1"/>
    <s v="-"/>
  </r>
  <r>
    <s v="Foulatari"/>
    <s v="2018-03-02T15:49:54.490+01"/>
    <s v="2018-03-06T14:57:19.494+01"/>
    <d v="2018-03-02T00:00:00"/>
    <s v="357770077402177"/>
    <s v="-"/>
    <s v="-"/>
    <s v="-"/>
    <d v="2018-03-02T00:00:00"/>
    <s v="E10"/>
    <s v="male"/>
    <s v="TD07"/>
    <s v="Lac"/>
    <s v="TD0704"/>
    <x v="0"/>
    <s v="TD070401"/>
    <x v="0"/>
    <s v="Kiskra"/>
    <s v="Foulatari"/>
    <s v="13.788067128098323 14.142788435935937 301.48755489977543 4.0"/>
    <n v="13.7880671281"/>
    <n v="14.1427884359"/>
    <n v="301.48755490000002"/>
    <n v="4"/>
    <x v="0"/>
    <s v="-"/>
    <s v="-"/>
    <x v="0"/>
    <s v="-"/>
    <x v="0"/>
    <s v="-"/>
    <s v="-"/>
    <s v="IDPs"/>
    <s v="Oui"/>
    <s v="Non"/>
    <s v="Non"/>
    <s v="-"/>
    <n v="23"/>
    <x v="39"/>
    <s v="TD07"/>
    <s v="Lac"/>
    <s v="TD0704"/>
    <x v="0"/>
    <s v="TD070401"/>
    <x v="3"/>
    <n v="23"/>
    <n v="81"/>
    <x v="3"/>
    <s v="-"/>
    <s v="-"/>
    <s v="-"/>
    <x v="1"/>
    <s v="-"/>
    <x v="1"/>
    <s v="-"/>
    <x v="1"/>
    <s v="-"/>
    <s v="-"/>
    <s v="-"/>
    <s v="-"/>
    <s v="-"/>
    <x v="1"/>
    <s v="-"/>
    <s v="-"/>
    <s v="-"/>
    <x v="0"/>
    <s v="-"/>
    <x v="0"/>
    <s v="-"/>
    <x v="0"/>
    <s v="-"/>
    <s v="-"/>
    <s v="-"/>
    <s v="-"/>
    <s v="-"/>
    <x v="0"/>
    <s v="-"/>
    <s v="-"/>
    <n v="0"/>
    <n v="23"/>
    <n v="0"/>
    <n v="0"/>
    <n v="0"/>
    <x v="0"/>
    <s v="-"/>
    <s v="aucune"/>
    <s v="Non"/>
    <s v="Non"/>
    <s v="Non"/>
    <s v="Non"/>
    <s v="Non"/>
    <s v="Non"/>
    <s v="Non"/>
    <s v="Non"/>
    <s v="Non"/>
    <s v="Non"/>
    <s v="Oui"/>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n v="2"/>
    <n v="4"/>
    <n v="8"/>
    <n v="3"/>
    <n v="1"/>
    <s v="-"/>
    <s v="-"/>
    <s v="-"/>
    <n v="4"/>
    <n v="4"/>
    <s v="-"/>
    <s v="-"/>
    <n v="10"/>
    <s v="Oui"/>
    <s v="Oui"/>
    <s v="Oui"/>
    <s v="-"/>
    <s v="-"/>
    <s v="-"/>
    <x v="0"/>
    <x v="0"/>
    <s v="-"/>
    <s v="-"/>
    <s v="Puits_traditionnel"/>
    <s v="Non"/>
    <s v="Non"/>
    <s v="Non"/>
    <s v="Non"/>
    <s v="Non"/>
    <s v="Non"/>
    <s v="Oui"/>
    <s v="Non"/>
    <n v="1"/>
    <s v="-"/>
    <s v="-"/>
    <s v="-"/>
    <s v="-"/>
    <s v="-"/>
    <s v="-"/>
    <s v="-"/>
    <s v="-"/>
    <s v="-"/>
    <s v="-"/>
    <s v="-"/>
    <s v="-"/>
    <s v="-"/>
    <s v="-"/>
    <s v="-"/>
    <x v="3"/>
    <s v="Eau trouble / Goût / Non potable"/>
    <s v="Non"/>
    <s v="Oui"/>
    <s v="Oui"/>
    <s v="Oui"/>
    <s v="Non"/>
    <x v="0"/>
    <s v="Non"/>
    <s v="Non"/>
    <s v="Oui"/>
    <s v="-"/>
    <s v="-"/>
    <x v="0"/>
    <s v="-"/>
    <x v="0"/>
    <x v="0"/>
    <x v="0"/>
    <s v="Oui"/>
    <x v="0"/>
    <x v="10"/>
    <x v="0"/>
    <s v="-"/>
    <s v="-"/>
    <s v="-"/>
    <s v="-"/>
    <s v="-"/>
    <s v="-"/>
    <s v="-"/>
    <x v="0"/>
    <x v="0"/>
    <x v="0"/>
    <x v="0"/>
    <s v="-"/>
    <s v="-"/>
    <x v="0"/>
    <s v="-"/>
    <x v="1"/>
    <s v="-"/>
    <s v="-"/>
    <s v="-"/>
    <s v="-"/>
    <s v="-"/>
    <s v="-"/>
    <s v="-"/>
    <x v="2"/>
    <x v="0"/>
    <s v="diarrhee maux_tete maux_ventre"/>
    <s v="Oui"/>
    <s v="Non"/>
    <s v="Non"/>
    <s v="Non"/>
    <s v="Non"/>
    <s v="Non"/>
    <s v="Non"/>
    <s v="Oui"/>
    <s v="Oui"/>
    <s v="Non"/>
    <s v="Non"/>
    <s v="Non"/>
    <s v="Non"/>
    <s v="Non"/>
    <s v="-"/>
    <s v="-"/>
    <s v="Emprunt / Production de subsistance"/>
    <s v="Non"/>
    <s v="Non"/>
    <s v="Non"/>
    <s v="Non"/>
    <s v="Oui"/>
    <s v="Oui"/>
    <s v="Non"/>
    <s v="-"/>
    <x v="2"/>
    <x v="1"/>
    <x v="0"/>
    <s v="Marché de Kiskira"/>
    <x v="1"/>
    <x v="0"/>
    <s v="-"/>
    <s v="Oui"/>
    <s v="tigo"/>
    <s v="Non"/>
    <s v="Non"/>
    <s v="Oui"/>
    <s v="-"/>
    <s v="-"/>
    <n v="3"/>
    <s v="3"/>
    <s v="NOUS voulons  de l'assistance  urgent  de vivre.  Nous  voulons  de forage  de pompé manuels chaque jour  nous allons  très loin  pour  prendre  de l'eau 40 minutes. Nous  voulons  de construire  nous de l'école dans  notre  site."/>
    <s v="-"/>
    <s v="-"/>
    <s v="-"/>
    <n v="20"/>
    <n v="20"/>
    <s v="uuid:796dceaa-3705-4eac-8a7e-609de25e83ec"/>
    <n v="158779"/>
    <s v="796dceaa-3705-4eac-8a7e-609de25e83ec"/>
    <s v="2018-03-07T10:34:50"/>
    <n v="81"/>
    <s v="-"/>
    <n v="-1"/>
    <s v="-"/>
    <s v="-"/>
    <n v="81"/>
    <n v="8"/>
    <n v="11"/>
    <n v="7"/>
    <n v="15"/>
    <n v="6"/>
    <n v="8"/>
    <n v="3"/>
    <n v="2"/>
    <n v="23"/>
    <n v="20"/>
    <n v="3"/>
    <n v="8"/>
    <n v="114"/>
    <s v="Diarrhée"/>
    <s v="Maux de tête"/>
    <s v="Maux de ventre"/>
    <x v="0"/>
    <x v="0"/>
    <x v="1"/>
    <s v="-"/>
  </r>
  <r>
    <s v="Fourkoulom"/>
    <s v="2018-03-12T10:20:13.798+01"/>
    <s v="2018-03-13T12:28:40.002+01"/>
    <d v="2018-03-12T00:00:00"/>
    <s v="357770077402219"/>
    <s v="-"/>
    <s v="-"/>
    <s v="-"/>
    <d v="2018-03-12T00:00:00"/>
    <s v="Eu"/>
    <s v="male"/>
    <s v="TD07"/>
    <s v="Lac"/>
    <s v="TD0703"/>
    <x v="2"/>
    <s v="TD070302"/>
    <x v="2"/>
    <s v="Fourkoulom"/>
    <s v="Fourkoulom"/>
    <s v="13.602626253373565 14.134988500391152 357.31027713528806 12.0"/>
    <n v="13.6026262534"/>
    <n v="14.1349885004"/>
    <n v="357.31027713499998"/>
    <n v="12"/>
    <x v="1"/>
    <s v="Ngouboua"/>
    <n v="20"/>
    <x v="1"/>
    <s v="-"/>
    <x v="0"/>
    <s v="-"/>
    <s v="-"/>
    <s v="IDPs"/>
    <s v="Oui"/>
    <s v="Non"/>
    <s v="Non"/>
    <s v="-"/>
    <n v="1424"/>
    <x v="40"/>
    <s v="TD07"/>
    <s v="Lac"/>
    <s v="TD0703"/>
    <x v="2"/>
    <s v="TD070302"/>
    <x v="2"/>
    <n v="1424"/>
    <n v="5256"/>
    <x v="3"/>
    <s v="-"/>
    <s v="-"/>
    <s v="-"/>
    <x v="1"/>
    <s v="-"/>
    <x v="1"/>
    <s v="-"/>
    <x v="1"/>
    <s v="-"/>
    <s v="-"/>
    <s v="-"/>
    <s v="-"/>
    <s v="-"/>
    <x v="1"/>
    <s v="-"/>
    <s v="-"/>
    <s v="-"/>
    <x v="0"/>
    <s v="-"/>
    <x v="0"/>
    <s v="-"/>
    <x v="0"/>
    <s v="-"/>
    <s v="-"/>
    <s v="-"/>
    <s v="-"/>
    <s v="-"/>
    <x v="0"/>
    <n v="150"/>
    <n v="627"/>
    <n v="0"/>
    <n v="1424"/>
    <n v="0"/>
    <n v="0"/>
    <n v="0"/>
    <x v="0"/>
    <s v="-"/>
    <s v="eau_hygiene_et_assainissement education sante vivres"/>
    <s v="Non"/>
    <s v="Non"/>
    <s v="Oui"/>
    <s v="Oui"/>
    <s v="Non"/>
    <s v="Non"/>
    <s v="Non"/>
    <s v="Oui"/>
    <s v="Oui"/>
    <s v="Non"/>
    <s v="Non"/>
    <s v="Nations Unies"/>
    <s v="Non"/>
    <s v="Non"/>
    <s v="Oui"/>
    <s v="Non"/>
    <s v="Non"/>
    <s v="-"/>
    <s v="Moins d'un mois"/>
    <s v="-"/>
    <s v="-"/>
    <s v="-"/>
    <s v="-"/>
    <s v="-"/>
    <s v="-"/>
    <s v="-"/>
    <s v="-"/>
    <s v="-"/>
    <s v="-"/>
    <s v="-"/>
    <s v="-"/>
    <s v="-"/>
    <s v="-"/>
    <s v="-"/>
    <s v="-"/>
    <s v="-"/>
    <s v="-"/>
    <s v="-"/>
    <s v="-"/>
    <s v="-"/>
    <s v="-"/>
    <s v="-"/>
    <s v="-"/>
    <s v="-"/>
    <s v="-"/>
    <s v="-"/>
    <s v="-"/>
    <s v="-"/>
    <s v="-"/>
    <s v="-"/>
    <s v="-"/>
    <s v="ONG"/>
    <s v="Non"/>
    <s v="Non"/>
    <s v="Non"/>
    <s v="Oui"/>
    <s v="Non"/>
    <s v="-"/>
    <s v="Ponctuelle"/>
    <s v="-"/>
    <s v="-"/>
    <s v="-"/>
    <s v="-"/>
    <s v="-"/>
    <s v="-"/>
    <s v="-"/>
    <s v="-"/>
    <s v="ONG"/>
    <s v="Non"/>
    <s v="Non"/>
    <s v="Non"/>
    <s v="Oui"/>
    <s v="Non"/>
    <s v="-"/>
    <s v="Continue"/>
    <s v="ONG"/>
    <s v="Non"/>
    <s v="Non"/>
    <s v="Non"/>
    <s v="Oui"/>
    <s v="Non"/>
    <s v="-"/>
    <s v="Continue"/>
    <s v="-"/>
    <s v="-"/>
    <s v="-"/>
    <s v="-"/>
    <s v="-"/>
    <s v="-"/>
    <s v="-"/>
    <s v="-"/>
    <n v="250"/>
    <n v="380"/>
    <n v="25"/>
    <n v="26"/>
    <n v="60"/>
    <n v="44"/>
    <s v="-"/>
    <s v="-"/>
    <n v="24"/>
    <n v="40"/>
    <n v="27"/>
    <s v="-"/>
    <n v="100"/>
    <s v="Oui"/>
    <s v="Oui"/>
    <s v="Oui"/>
    <s v="-"/>
    <s v="-"/>
    <s v="-"/>
    <x v="0"/>
    <x v="0"/>
    <s v="-"/>
    <s v="-"/>
    <s v="forage_pompe_manuelle"/>
    <s v="Non"/>
    <s v="Non"/>
    <s v="Non"/>
    <s v="Non"/>
    <s v="Oui"/>
    <s v="Non"/>
    <s v="Non"/>
    <s v="Non"/>
    <s v="-"/>
    <s v="-"/>
    <n v="5"/>
    <n v="2"/>
    <s v="-"/>
    <s v="-"/>
    <s v="-"/>
    <s v="-"/>
    <s v="-"/>
    <s v="-"/>
    <s v="-"/>
    <s v="-"/>
    <s v="-"/>
    <s v="-"/>
    <s v="-"/>
    <s v="-"/>
    <x v="0"/>
    <s v="Aucun"/>
    <s v="Oui"/>
    <s v="Non"/>
    <s v="Non"/>
    <s v="Non"/>
    <s v="Non"/>
    <x v="1"/>
    <s v="Oui"/>
    <s v="Non"/>
    <s v="Non"/>
    <n v="42"/>
    <s v="-"/>
    <x v="3"/>
    <s v="Non"/>
    <x v="1"/>
    <x v="0"/>
    <x v="0"/>
    <s v="Oui"/>
    <x v="0"/>
    <x v="32"/>
    <x v="1"/>
    <s v="-"/>
    <s v="-"/>
    <s v="-"/>
    <s v="-"/>
    <s v="-"/>
    <s v="-"/>
    <s v="-"/>
    <x v="0"/>
    <x v="2"/>
    <x v="2"/>
    <x v="0"/>
    <s v="École de Fourkouloum"/>
    <s v="Fourkoulom"/>
    <x v="2"/>
    <s v="-"/>
    <x v="0"/>
    <s v="Clinique mobile"/>
    <s v="Non"/>
    <s v="Oui"/>
    <s v="Non"/>
    <s v="Non"/>
    <s v="Non"/>
    <s v="-"/>
    <x v="0"/>
    <x v="0"/>
    <s v="diarrhee paludisme maux_tete"/>
    <s v="Oui"/>
    <s v="Non"/>
    <s v="Non"/>
    <s v="Non"/>
    <s v="Non"/>
    <s v="Oui"/>
    <s v="Non"/>
    <s v="Oui"/>
    <s v="Non"/>
    <s v="Non"/>
    <s v="Non"/>
    <s v="Non"/>
    <s v="Non"/>
    <s v="Non"/>
    <s v="-"/>
    <s v="-"/>
    <s v="Assistance humanitaire (incluant Cash) / Production de subsistance"/>
    <s v="Non"/>
    <s v="Non"/>
    <s v="Non"/>
    <s v="Oui"/>
    <s v="Non"/>
    <s v="Oui"/>
    <s v="Non"/>
    <s v="-"/>
    <x v="3"/>
    <x v="0"/>
    <x v="0"/>
    <s v="Marché de Fourkouloum"/>
    <x v="3"/>
    <x v="1"/>
    <s v="-"/>
    <s v="Oui"/>
    <s v="airtel / tigo"/>
    <s v="Oui"/>
    <s v="Non"/>
    <s v="Oui"/>
    <s v="-"/>
    <s v="-"/>
    <n v="3"/>
    <s v="3"/>
    <s v="RAS"/>
    <s v="-"/>
    <s v="-"/>
    <s v="-"/>
    <n v="20"/>
    <n v="20"/>
    <s v="uuid:038051f2-f466-44d8-af3e-e75c11381f2e"/>
    <n v="177359"/>
    <s v="038051f2-f466-44d8-af3e-e75c11381f2e"/>
    <s v="2018-03-15T10:11:18"/>
    <n v="144"/>
    <s v="-"/>
    <n v="-1"/>
    <s v="-"/>
    <s v="-"/>
    <n v="144"/>
    <n v="6"/>
    <n v="13"/>
    <n v="17"/>
    <n v="23"/>
    <n v="12"/>
    <n v="21"/>
    <n v="0"/>
    <n v="0"/>
    <n v="20"/>
    <n v="20"/>
    <n v="1"/>
    <n v="0"/>
    <n v="133"/>
    <s v="Diarrhée"/>
    <s v="Paludisme"/>
    <s v="Maux de tête"/>
    <x v="0"/>
    <x v="0"/>
    <x v="1"/>
    <s v="-"/>
  </r>
  <r>
    <s v="Hakouitchoulouma"/>
    <s v="2018-03-10T11:49:44.539+01"/>
    <s v="2018-03-12T11:22:42.641+01"/>
    <d v="2018-03-10T00:00:00"/>
    <s v="358449072126201"/>
    <s v="8923501000196769425"/>
    <s v="23565863332"/>
    <s v="-"/>
    <d v="2018-03-10T00:00:00"/>
    <s v="E7"/>
    <s v="male"/>
    <s v="TD07"/>
    <s v="Lac"/>
    <s v="TD0704"/>
    <x v="0"/>
    <s v="TD070403"/>
    <x v="5"/>
    <s v="Kaiga"/>
    <s v="Hakouitchoulouma"/>
    <s v="14.026470695953153 13.78666092353762 303.79113079722356 6.0"/>
    <n v="14.026470696000001"/>
    <n v="13.786660923499999"/>
    <n v="303.79113079699999"/>
    <n v="6"/>
    <x v="1"/>
    <s v="Kaiga"/>
    <n v="15"/>
    <x v="0"/>
    <s v="-"/>
    <x v="0"/>
    <s v="-"/>
    <s v="-"/>
    <s v="IDPs / Retournés"/>
    <s v="Oui"/>
    <s v="Oui"/>
    <s v="Non"/>
    <s v="-"/>
    <n v="96"/>
    <x v="36"/>
    <s v="TD07"/>
    <s v="Lac"/>
    <s v="TD0704"/>
    <x v="0"/>
    <s v="TD070403"/>
    <x v="0"/>
    <n v="96"/>
    <n v="400"/>
    <x v="8"/>
    <n v="5"/>
    <n v="21"/>
    <s v="NER"/>
    <x v="2"/>
    <s v="NE002"/>
    <x v="2"/>
    <s v="NE002001"/>
    <x v="8"/>
    <s v="-"/>
    <s v="-"/>
    <s v="-"/>
    <n v="5"/>
    <n v="21"/>
    <x v="17"/>
    <s v="-"/>
    <s v="-"/>
    <s v="-"/>
    <x v="0"/>
    <s v="-"/>
    <x v="0"/>
    <s v="-"/>
    <x v="0"/>
    <s v="-"/>
    <s v="-"/>
    <s v="-"/>
    <s v="-"/>
    <s v="-"/>
    <x v="0"/>
    <s v="-"/>
    <s v="-"/>
    <n v="0"/>
    <n v="80"/>
    <n v="0"/>
    <n v="0"/>
    <n v="40"/>
    <x v="0"/>
    <s v="-"/>
    <s v="aucune"/>
    <s v="Non"/>
    <s v="Non"/>
    <s v="Non"/>
    <s v="Non"/>
    <s v="Non"/>
    <s v="Non"/>
    <s v="Non"/>
    <s v="Non"/>
    <s v="Non"/>
    <s v="Non"/>
    <s v="Oui"/>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n v="6"/>
    <n v="12"/>
    <n v="5"/>
    <s v="-"/>
    <n v="4"/>
    <s v="-"/>
    <s v="-"/>
    <s v="-"/>
    <n v="10"/>
    <n v="8"/>
    <n v="2"/>
    <s v="-"/>
    <n v="10"/>
    <s v="Non"/>
    <s v="Non"/>
    <s v="Non"/>
    <s v="Insecurité"/>
    <s v="Insecurité"/>
    <s v="Insecurité"/>
    <x v="0"/>
    <x v="0"/>
    <s v="-"/>
    <s v="-"/>
    <s v="Puits_traditionnel"/>
    <s v="Non"/>
    <s v="Non"/>
    <s v="Non"/>
    <s v="Non"/>
    <s v="Non"/>
    <s v="Non"/>
    <s v="Oui"/>
    <s v="Non"/>
    <n v="2"/>
    <s v="-"/>
    <s v="-"/>
    <s v="-"/>
    <s v="-"/>
    <s v="-"/>
    <s v="-"/>
    <s v="-"/>
    <s v="-"/>
    <s v="-"/>
    <s v="-"/>
    <s v="-"/>
    <s v="-"/>
    <s v="-"/>
    <s v="-"/>
    <s v="-"/>
    <x v="0"/>
    <s v="Goût / Non potable"/>
    <s v="Non"/>
    <s v="Non"/>
    <s v="Oui"/>
    <s v="Oui"/>
    <s v="Non"/>
    <x v="0"/>
    <s v="Non"/>
    <s v="Non"/>
    <s v="Oui"/>
    <s v="-"/>
    <s v="-"/>
    <x v="0"/>
    <s v="-"/>
    <x v="0"/>
    <x v="0"/>
    <x v="0"/>
    <s v="Oui"/>
    <x v="0"/>
    <x v="2"/>
    <x v="0"/>
    <s v="-"/>
    <s v="-"/>
    <s v="-"/>
    <s v="-"/>
    <s v="-"/>
    <s v="-"/>
    <s v="-"/>
    <x v="0"/>
    <x v="0"/>
    <x v="0"/>
    <x v="0"/>
    <s v="-"/>
    <s v="-"/>
    <x v="0"/>
    <s v="-"/>
    <x v="1"/>
    <s v="-"/>
    <s v="-"/>
    <s v="-"/>
    <s v="-"/>
    <s v="-"/>
    <s v="-"/>
    <s v="-"/>
    <x v="2"/>
    <x v="0"/>
    <s v="fievre malnutrition paludisme"/>
    <s v="Non"/>
    <s v="Oui"/>
    <s v="Non"/>
    <s v="Non"/>
    <s v="Oui"/>
    <s v="Oui"/>
    <s v="Non"/>
    <s v="Non"/>
    <s v="Non"/>
    <s v="Non"/>
    <s v="Non"/>
    <s v="Non"/>
    <s v="Non"/>
    <s v="Non"/>
    <s v="-"/>
    <s v="-"/>
    <s v="Achat sur le marché / Production de subsistance"/>
    <s v="Oui"/>
    <s v="Non"/>
    <s v="Non"/>
    <s v="Non"/>
    <s v="Non"/>
    <s v="Oui"/>
    <s v="Non"/>
    <s v="-"/>
    <x v="1"/>
    <x v="0"/>
    <x v="0"/>
    <s v="Marché de Kaiga"/>
    <x v="0"/>
    <x v="2"/>
    <s v="-"/>
    <s v="Oui"/>
    <s v="tigo"/>
    <s v="Non"/>
    <s v="Non"/>
    <s v="Oui"/>
    <s v="-"/>
    <s v="-"/>
    <n v="3"/>
    <s v="3"/>
    <s v="-"/>
    <s v="-"/>
    <s v="-"/>
    <s v="-"/>
    <n v="10"/>
    <n v="10"/>
    <s v="uuid:aa803edb-ef6d-404c-9736-0ab37d8362d8"/>
    <n v="174129"/>
    <s v="aa803edb-ef6d-404c-9736-0ab37d8362d8"/>
    <s v="2018-03-13T09:40:39"/>
    <n v="124"/>
    <s v="-"/>
    <n v="-1"/>
    <s v="-"/>
    <s v="-"/>
    <n v="124"/>
    <n v="1"/>
    <n v="4"/>
    <n v="3"/>
    <n v="4"/>
    <n v="5"/>
    <n v="7"/>
    <n v="4"/>
    <n v="8"/>
    <n v="9"/>
    <n v="10"/>
    <n v="1"/>
    <n v="3"/>
    <n v="59"/>
    <s v="Fièvre"/>
    <s v="Malnutrition"/>
    <s v="Paludisme"/>
    <x v="0"/>
    <x v="0"/>
    <x v="1"/>
    <s v="-"/>
  </r>
  <r>
    <s v="Haoura"/>
    <s v="2018-03-04T07:49:22.830+01"/>
    <s v="2018-03-06T09:03:46.928+01"/>
    <d v="2018-03-04T00:00:00"/>
    <s v="358449072155937"/>
    <s v="8923503090491872428"/>
    <s v="-"/>
    <s v="-"/>
    <d v="2018-03-04T00:00:00"/>
    <s v="S2"/>
    <s v="male"/>
    <s v="TD07"/>
    <s v="Lac"/>
    <s v="TD0704"/>
    <x v="0"/>
    <s v="TD070401"/>
    <x v="0"/>
    <s v="Haoura"/>
    <s v="Haoura"/>
    <s v="13.816259175186675 14.015422620754917 299.27062419877456 4.0"/>
    <n v="13.816259175200001"/>
    <n v="14.015422620800001"/>
    <n v="299.270624199"/>
    <n v="4"/>
    <x v="1"/>
    <s v="Kanterea"/>
    <n v="2"/>
    <x v="0"/>
    <s v="-"/>
    <x v="0"/>
    <s v="-"/>
    <s v="-"/>
    <s v="IDPs"/>
    <s v="Oui"/>
    <s v="Non"/>
    <s v="Non"/>
    <s v="-"/>
    <n v="100"/>
    <x v="12"/>
    <s v="TD07"/>
    <s v="Lac"/>
    <s v="TD0704"/>
    <x v="0"/>
    <s v="TD070401"/>
    <x v="3"/>
    <n v="100"/>
    <n v="418"/>
    <x v="16"/>
    <s v="-"/>
    <s v="-"/>
    <s v="-"/>
    <x v="1"/>
    <s v="-"/>
    <x v="1"/>
    <s v="-"/>
    <x v="1"/>
    <s v="-"/>
    <s v="-"/>
    <s v="-"/>
    <s v="-"/>
    <s v="-"/>
    <x v="1"/>
    <s v="-"/>
    <s v="-"/>
    <s v="-"/>
    <x v="0"/>
    <s v="-"/>
    <x v="0"/>
    <s v="-"/>
    <x v="0"/>
    <s v="-"/>
    <s v="-"/>
    <s v="-"/>
    <s v="-"/>
    <s v="-"/>
    <x v="0"/>
    <s v="-"/>
    <s v="-"/>
    <n v="0"/>
    <n v="100"/>
    <n v="0"/>
    <n v="0"/>
    <n v="0"/>
    <x v="0"/>
    <s v="-"/>
    <s v="eau_hygiene_et_assainissement sante vivres"/>
    <s v="Non"/>
    <s v="Non"/>
    <s v="Oui"/>
    <s v="Non"/>
    <s v="Non"/>
    <s v="Non"/>
    <s v="Non"/>
    <s v="Oui"/>
    <s v="Oui"/>
    <s v="N/A"/>
    <s v="Non"/>
    <s v="ONG"/>
    <s v="Non"/>
    <s v="Non"/>
    <s v="Non"/>
    <s v="Oui"/>
    <s v="Non"/>
    <s v="-"/>
    <s v="Plus d'un mois"/>
    <s v="-"/>
    <s v="-"/>
    <s v="-"/>
    <s v="-"/>
    <s v="-"/>
    <s v="-"/>
    <s v="-"/>
    <s v="-"/>
    <s v="-"/>
    <s v="-"/>
    <s v="-"/>
    <s v="-"/>
    <s v="-"/>
    <s v="-"/>
    <s v="-"/>
    <s v="-"/>
    <s v="-"/>
    <s v="-"/>
    <s v="-"/>
    <s v="-"/>
    <s v="-"/>
    <s v="-"/>
    <s v="-"/>
    <s v="-"/>
    <s v="-"/>
    <s v="-"/>
    <s v="-"/>
    <s v="-"/>
    <s v="-"/>
    <s v="-"/>
    <s v="-"/>
    <s v="-"/>
    <s v="ONG"/>
    <s v="Non"/>
    <s v="Non"/>
    <s v="Non"/>
    <s v="Oui"/>
    <s v="Non"/>
    <s v="-"/>
    <s v="Continue"/>
    <s v="-"/>
    <s v="-"/>
    <s v="-"/>
    <s v="-"/>
    <s v="-"/>
    <s v="-"/>
    <s v="-"/>
    <s v="-"/>
    <s v="ONG"/>
    <s v="Non"/>
    <s v="Non"/>
    <s v="Non"/>
    <s v="Oui"/>
    <s v="Non"/>
    <s v="-"/>
    <s v="Continue"/>
    <s v="-"/>
    <s v="-"/>
    <s v="-"/>
    <s v="-"/>
    <s v="-"/>
    <s v="-"/>
    <s v="-"/>
    <s v="-"/>
    <s v="-"/>
    <s v="-"/>
    <s v="-"/>
    <s v="-"/>
    <s v="-"/>
    <s v="-"/>
    <s v="-"/>
    <s v="-"/>
    <n v="30"/>
    <n v="51"/>
    <n v="7"/>
    <n v="7"/>
    <n v="7"/>
    <s v="-"/>
    <s v="-"/>
    <s v="-"/>
    <n v="8"/>
    <n v="12"/>
    <n v="10"/>
    <s v="-"/>
    <n v="25"/>
    <s v="Oui"/>
    <s v="Oui"/>
    <s v="Oui"/>
    <s v="-"/>
    <s v="-"/>
    <s v="-"/>
    <x v="2"/>
    <x v="4"/>
    <s v="-"/>
    <s v="-"/>
    <s v="forage_pompe_manuelle"/>
    <s v="Non"/>
    <s v="Non"/>
    <s v="Non"/>
    <s v="Non"/>
    <s v="Oui"/>
    <s v="Non"/>
    <s v="Non"/>
    <s v="Non"/>
    <s v="-"/>
    <s v="-"/>
    <n v="2"/>
    <s v="-"/>
    <s v="-"/>
    <s v="-"/>
    <s v="-"/>
    <s v="-"/>
    <s v="-"/>
    <s v="-"/>
    <s v="-"/>
    <s v="-"/>
    <s v="-"/>
    <s v="-"/>
    <s v="-"/>
    <s v="-"/>
    <x v="0"/>
    <s v="Aucun"/>
    <s v="Oui"/>
    <s v="Non"/>
    <s v="Non"/>
    <s v="Non"/>
    <s v="Non"/>
    <x v="4"/>
    <s v="Non"/>
    <s v="Non"/>
    <s v="Non"/>
    <s v="-"/>
    <s v="-"/>
    <x v="0"/>
    <s v="-"/>
    <x v="0"/>
    <x v="0"/>
    <x v="0"/>
    <s v="Oui"/>
    <x v="0"/>
    <x v="27"/>
    <x v="1"/>
    <s v="-"/>
    <s v="-"/>
    <s v="-"/>
    <s v="-"/>
    <s v="-"/>
    <s v="-"/>
    <s v="-"/>
    <x v="0"/>
    <x v="2"/>
    <x v="2"/>
    <x v="0"/>
    <s v="École de Digou"/>
    <s v="Digou"/>
    <x v="3"/>
    <s v="-"/>
    <x v="0"/>
    <s v="Clinique mobile"/>
    <s v="Non"/>
    <s v="Oui"/>
    <s v="Non"/>
    <s v="Non"/>
    <s v="Non"/>
    <s v="-"/>
    <x v="0"/>
    <x v="0"/>
    <s v="diarrhee paludisme sida"/>
    <s v="Oui"/>
    <s v="Non"/>
    <s v="Non"/>
    <s v="Non"/>
    <s v="Non"/>
    <s v="Oui"/>
    <s v="Non"/>
    <s v="Non"/>
    <s v="Non"/>
    <s v="Oui"/>
    <s v="Non"/>
    <s v="Non"/>
    <s v="Oui"/>
    <s v="Non"/>
    <s v="-"/>
    <s v="-"/>
    <s v="Assistance humanitaire (incluant Cash)"/>
    <s v="Non"/>
    <s v="Oui"/>
    <s v="Non"/>
    <s v="Non"/>
    <s v="Non"/>
    <s v="Non"/>
    <s v="Non"/>
    <s v="Non"/>
    <x v="2"/>
    <x v="2"/>
    <x v="0"/>
    <s v="Marché de Salia"/>
    <x v="0"/>
    <x v="2"/>
    <s v="-"/>
    <s v="Oui"/>
    <s v="tigo"/>
    <s v="Non"/>
    <s v="Non"/>
    <s v="Oui"/>
    <s v="-"/>
    <s v="-"/>
    <n v="3"/>
    <s v="3"/>
    <s v="-"/>
    <s v="-"/>
    <s v="-"/>
    <s v="-"/>
    <n v="20"/>
    <n v="20"/>
    <s v="uuid:1b133b56-0afc-48f0-bea4-2652f40b2fb8"/>
    <n v="493608"/>
    <s v="1b133b56-0afc-48f0-bea4-2652f40b2fb8"/>
    <s v="2018-03-07T10:36:50"/>
    <n v="279"/>
    <s v="-"/>
    <n v="-1"/>
    <s v="-"/>
    <s v="-"/>
    <n v="279"/>
    <n v="5"/>
    <n v="6"/>
    <n v="3"/>
    <n v="7"/>
    <n v="11"/>
    <n v="9"/>
    <n v="1"/>
    <n v="12"/>
    <n v="18"/>
    <n v="23"/>
    <n v="0"/>
    <n v="1"/>
    <n v="96"/>
    <s v="Diarrhée"/>
    <s v="Paludisme"/>
    <s v="Sida/VIH"/>
    <x v="0"/>
    <x v="0"/>
    <x v="1"/>
    <s v="-"/>
  </r>
  <r>
    <s v="Hougoua Kangara"/>
    <s v="2018-03-15T11:55:47.628Z"/>
    <s v="2018-03-16T13:13:43.869Z"/>
    <d v="2018-03-15T00:00:00"/>
    <s v="860111012019232"/>
    <s v="-"/>
    <s v="-"/>
    <s v="-"/>
    <d v="2018-03-15T00:00:00"/>
    <s v="S1"/>
    <s v="male"/>
    <s v="TD07"/>
    <s v="Lac"/>
    <s v="TD0703"/>
    <x v="2"/>
    <s v="TD070302"/>
    <x v="2"/>
    <s v="Hougoua Kangara"/>
    <s v="Hougoua Kangara"/>
    <s v="13.55013504064382 13.981988448288341 301.2029115357893 4.0"/>
    <n v="13.550135040600001"/>
    <n v="13.981988448299999"/>
    <n v="301.20291153599999"/>
    <n v="4"/>
    <x v="0"/>
    <s v="-"/>
    <s v="-"/>
    <x v="0"/>
    <s v="-"/>
    <x v="0"/>
    <s v="-"/>
    <s v="-"/>
    <s v="IDPs / Retournés"/>
    <s v="Oui"/>
    <s v="Oui"/>
    <s v="Non"/>
    <s v="-"/>
    <n v="85"/>
    <x v="41"/>
    <s v="TD07"/>
    <s v="Lac"/>
    <s v="TD0703"/>
    <x v="2"/>
    <s v="TD070302"/>
    <x v="2"/>
    <n v="85"/>
    <n v="425"/>
    <x v="3"/>
    <n v="40"/>
    <n v="200"/>
    <s v="NER"/>
    <x v="2"/>
    <s v="NE002"/>
    <x v="2"/>
    <s v="NE002002"/>
    <x v="7"/>
    <s v="-"/>
    <s v="-"/>
    <s v="-"/>
    <n v="40"/>
    <n v="200"/>
    <x v="3"/>
    <s v="-"/>
    <s v="-"/>
    <s v="-"/>
    <x v="0"/>
    <s v="-"/>
    <x v="0"/>
    <s v="-"/>
    <x v="0"/>
    <s v="-"/>
    <s v="-"/>
    <s v="-"/>
    <s v="-"/>
    <s v="-"/>
    <x v="0"/>
    <s v="-"/>
    <s v="-"/>
    <n v="0"/>
    <n v="100"/>
    <n v="35"/>
    <n v="0"/>
    <n v="0"/>
    <x v="0"/>
    <s v="-"/>
    <s v="aucune"/>
    <s v="Non"/>
    <s v="Non"/>
    <s v="Non"/>
    <s v="Non"/>
    <s v="Non"/>
    <s v="Non"/>
    <s v="Non"/>
    <s v="Non"/>
    <s v="Non"/>
    <s v="Non"/>
    <s v="Oui"/>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n v="25"/>
    <n v="36"/>
    <n v="3"/>
    <n v="3"/>
    <n v="3"/>
    <s v="-"/>
    <s v="-"/>
    <s v="-"/>
    <n v="10"/>
    <n v="3"/>
    <n v="4"/>
    <s v="-"/>
    <n v="16"/>
    <s v="Oui"/>
    <s v="Oui"/>
    <s v="Oui"/>
    <s v="-"/>
    <s v="-"/>
    <s v="-"/>
    <x v="0"/>
    <x v="0"/>
    <s v="-"/>
    <s v="-"/>
    <s v="eau_de_surface"/>
    <s v="Non"/>
    <s v="Non"/>
    <s v="Oui"/>
    <s v="Non"/>
    <s v="Non"/>
    <s v="Non"/>
    <s v="Non"/>
    <s v="Non"/>
    <s v="-"/>
    <s v="-"/>
    <s v="-"/>
    <s v="-"/>
    <s v="-"/>
    <s v="-"/>
    <s v="-"/>
    <s v="-"/>
    <n v="1"/>
    <s v="-"/>
    <s v="-"/>
    <s v="-"/>
    <s v="-"/>
    <s v="-"/>
    <s v="-"/>
    <s v="-"/>
    <x v="3"/>
    <s v="Eau trouble / Goût / Non potable"/>
    <s v="Non"/>
    <s v="Oui"/>
    <s v="Oui"/>
    <s v="Oui"/>
    <s v="Non"/>
    <x v="0"/>
    <s v="Non"/>
    <s v="Non"/>
    <s v="Oui"/>
    <s v="-"/>
    <s v="-"/>
    <x v="0"/>
    <s v="-"/>
    <x v="0"/>
    <x v="1"/>
    <x v="1"/>
    <s v="Non"/>
    <x v="0"/>
    <x v="2"/>
    <x v="1"/>
    <s v="-"/>
    <s v="-"/>
    <s v="-"/>
    <s v="-"/>
    <s v="-"/>
    <s v="-"/>
    <s v="-"/>
    <x v="0"/>
    <x v="0"/>
    <x v="0"/>
    <x v="0"/>
    <s v="-"/>
    <s v="-"/>
    <x v="0"/>
    <s v="-"/>
    <x v="1"/>
    <s v="-"/>
    <s v="-"/>
    <s v="-"/>
    <s v="-"/>
    <s v="-"/>
    <s v="-"/>
    <s v="-"/>
    <x v="2"/>
    <x v="0"/>
    <s v="diarrhee fievre paludisme"/>
    <s v="Oui"/>
    <s v="Oui"/>
    <s v="Non"/>
    <s v="Non"/>
    <s v="Non"/>
    <s v="Oui"/>
    <s v="Non"/>
    <s v="Non"/>
    <s v="Non"/>
    <s v="Non"/>
    <s v="Non"/>
    <s v="Non"/>
    <s v="Non"/>
    <s v="Non"/>
    <s v="-"/>
    <s v="-"/>
    <s v="Achat sur le marché / Production de subsistance"/>
    <s v="Oui"/>
    <s v="Non"/>
    <s v="Non"/>
    <s v="Non"/>
    <s v="Non"/>
    <s v="Oui"/>
    <s v="Non"/>
    <s v="-"/>
    <x v="0"/>
    <x v="0"/>
    <x v="0"/>
    <s v="Marché de Ngouboua"/>
    <x v="3"/>
    <x v="1"/>
    <s v="-"/>
    <s v="Oui"/>
    <s v="airtel / tigo"/>
    <s v="Oui"/>
    <s v="Non"/>
    <s v="Oui"/>
    <s v="-"/>
    <s v="-"/>
    <n v="1"/>
    <s v="1"/>
    <s v="Cette évaluation est une évaluation téléphonique car le site était inaccessible au moment de l'opération"/>
    <s v="-"/>
    <s v="-"/>
    <s v="-"/>
    <s v="-"/>
    <s v="-"/>
    <s v="uuid:6d3d890a-d015-4c40-a6e3-8318e1932476"/>
    <n v="180261"/>
    <s v="6d3d890a-d015-4c40-a6e3-8318e1932476"/>
    <s v="2018-03-17T09:48:06"/>
    <n v="162"/>
    <s v="-"/>
    <n v="-1"/>
    <s v="-"/>
    <s v="-"/>
    <s v="-"/>
    <n v="0"/>
    <n v="0"/>
    <n v="0"/>
    <n v="0"/>
    <n v="0"/>
    <n v="0"/>
    <n v="0"/>
    <n v="0"/>
    <n v="0"/>
    <n v="0"/>
    <n v="0"/>
    <n v="0"/>
    <n v="0"/>
    <s v="Diarrhée"/>
    <s v="Fièvre"/>
    <s v="Paludisme"/>
    <x v="0"/>
    <x v="0"/>
    <x v="1"/>
    <s v="-"/>
  </r>
  <r>
    <s v="Kabia"/>
    <s v="2018-03-03T10:08:10.532+01"/>
    <s v="2018-03-07T10:54:30.543+01"/>
    <d v="2018-03-03T00:00:00"/>
    <s v="357770076048039"/>
    <s v="-"/>
    <s v="-"/>
    <s v="-"/>
    <d v="2018-03-03T00:00:00"/>
    <s v="E7"/>
    <s v="male"/>
    <s v="TD07"/>
    <s v="Lac"/>
    <s v="TD0704"/>
    <x v="0"/>
    <s v="TD070401"/>
    <x v="0"/>
    <s v="Maggui"/>
    <s v="Kabia"/>
    <s v="14.20327230554835 14.013950280222486 295.80001456622085 6.0"/>
    <n v="14.203272305500001"/>
    <n v="14.0139502802"/>
    <n v="295.80001456600002"/>
    <n v="6"/>
    <x v="0"/>
    <s v="-"/>
    <s v="-"/>
    <x v="0"/>
    <s v="-"/>
    <x v="0"/>
    <s v="-"/>
    <s v="-"/>
    <s v="IDPs / Retournés"/>
    <s v="Oui"/>
    <s v="Oui"/>
    <s v="Non"/>
    <s v="-"/>
    <n v="56"/>
    <x v="42"/>
    <s v="TD07"/>
    <s v="Lac"/>
    <s v="TD0704"/>
    <x v="0"/>
    <s v="TD070403"/>
    <x v="0"/>
    <n v="56"/>
    <n v="235"/>
    <x v="5"/>
    <n v="4"/>
    <n v="15"/>
    <s v="NER"/>
    <x v="2"/>
    <s v="NE002"/>
    <x v="2"/>
    <s v="NE002006"/>
    <x v="2"/>
    <s v="-"/>
    <s v="-"/>
    <s v="-"/>
    <n v="4"/>
    <n v="15"/>
    <x v="18"/>
    <s v="-"/>
    <s v="-"/>
    <s v="-"/>
    <x v="0"/>
    <s v="-"/>
    <x v="0"/>
    <s v="-"/>
    <x v="0"/>
    <s v="-"/>
    <s v="-"/>
    <s v="-"/>
    <s v="-"/>
    <s v="-"/>
    <x v="0"/>
    <s v="-"/>
    <s v="-"/>
    <n v="0"/>
    <n v="60"/>
    <n v="0"/>
    <n v="0"/>
    <n v="0"/>
    <x v="0"/>
    <s v="-"/>
    <s v="eau_hygiene_et_assainissement"/>
    <s v="Non"/>
    <s v="Non"/>
    <s v="Oui"/>
    <s v="Non"/>
    <s v="Non"/>
    <s v="Non"/>
    <s v="Non"/>
    <s v="Non"/>
    <s v="Non"/>
    <s v="Non"/>
    <s v="Non"/>
    <s v="-"/>
    <s v="-"/>
    <s v="-"/>
    <s v="-"/>
    <s v="-"/>
    <s v="-"/>
    <s v="-"/>
    <s v="-"/>
    <s v="-"/>
    <s v="-"/>
    <s v="-"/>
    <s v="-"/>
    <s v="-"/>
    <s v="-"/>
    <s v="-"/>
    <s v="-"/>
    <s v="-"/>
    <s v="-"/>
    <s v="-"/>
    <s v="-"/>
    <s v="-"/>
    <s v="-"/>
    <s v="-"/>
    <s v="-"/>
    <s v="-"/>
    <s v="-"/>
    <s v="-"/>
    <s v="-"/>
    <s v="-"/>
    <s v="-"/>
    <s v="-"/>
    <s v="-"/>
    <s v="-"/>
    <s v="-"/>
    <s v="-"/>
    <s v="-"/>
    <s v="-"/>
    <s v="-"/>
    <s v="-"/>
    <s v="-"/>
    <s v="-"/>
    <s v="-"/>
    <s v="-"/>
    <s v="-"/>
    <s v="-"/>
    <s v="-"/>
    <s v="-"/>
    <s v="-"/>
    <s v="-"/>
    <s v="-"/>
    <s v="-"/>
    <s v="-"/>
    <s v="-"/>
    <s v="-"/>
    <s v="-"/>
    <s v="-"/>
    <s v="ONG"/>
    <s v="Non"/>
    <s v="Non"/>
    <s v="Non"/>
    <s v="Oui"/>
    <s v="Non"/>
    <s v="ACF"/>
    <s v="Ponctuelle"/>
    <s v="-"/>
    <s v="-"/>
    <s v="-"/>
    <s v="-"/>
    <s v="-"/>
    <s v="-"/>
    <s v="-"/>
    <s v="-"/>
    <s v="-"/>
    <s v="-"/>
    <s v="-"/>
    <s v="-"/>
    <s v="-"/>
    <s v="-"/>
    <s v="-"/>
    <s v="-"/>
    <n v="10"/>
    <n v="20"/>
    <n v="2"/>
    <n v="1"/>
    <n v="1"/>
    <s v="-"/>
    <s v="-"/>
    <s v="-"/>
    <s v="-"/>
    <n v="3"/>
    <n v="2"/>
    <n v="1"/>
    <n v="10"/>
    <s v="Oui"/>
    <s v="Oui"/>
    <s v="Oui"/>
    <s v="-"/>
    <s v="-"/>
    <s v="-"/>
    <x v="0"/>
    <x v="0"/>
    <s v="-"/>
    <s v="-"/>
    <s v="forage_pompe_manuelle"/>
    <s v="Non"/>
    <s v="Non"/>
    <s v="Non"/>
    <s v="Non"/>
    <s v="Oui"/>
    <s v="Non"/>
    <s v="Non"/>
    <s v="Non"/>
    <s v="-"/>
    <s v="-"/>
    <n v="1"/>
    <s v="-"/>
    <s v="-"/>
    <s v="-"/>
    <s v="-"/>
    <s v="-"/>
    <s v="-"/>
    <s v="-"/>
    <s v="-"/>
    <s v="-"/>
    <s v="-"/>
    <s v="-"/>
    <s v="-"/>
    <s v="-"/>
    <x v="0"/>
    <s v="Non potable"/>
    <s v="Non"/>
    <s v="Non"/>
    <s v="Non"/>
    <s v="Oui"/>
    <s v="Non"/>
    <x v="0"/>
    <s v="Non"/>
    <s v="Non"/>
    <s v="Oui"/>
    <s v="-"/>
    <s v="-"/>
    <x v="0"/>
    <s v="-"/>
    <x v="0"/>
    <x v="0"/>
    <x v="0"/>
    <s v="Oui"/>
    <x v="0"/>
    <x v="33"/>
    <x v="1"/>
    <s v="-"/>
    <s v="-"/>
    <s v="-"/>
    <s v="-"/>
    <s v="-"/>
    <s v="-"/>
    <s v="-"/>
    <x v="0"/>
    <x v="0"/>
    <x v="0"/>
    <x v="0"/>
    <s v="-"/>
    <s v="-"/>
    <x v="0"/>
    <s v="-"/>
    <x v="1"/>
    <s v="-"/>
    <s v="-"/>
    <s v="-"/>
    <s v="-"/>
    <s v="-"/>
    <s v="-"/>
    <s v="-"/>
    <x v="2"/>
    <x v="0"/>
    <s v="paludisme maux_tete maux_ventre"/>
    <s v="Non"/>
    <s v="Non"/>
    <s v="Non"/>
    <s v="Non"/>
    <s v="Non"/>
    <s v="Oui"/>
    <s v="Non"/>
    <s v="Oui"/>
    <s v="Oui"/>
    <s v="Non"/>
    <s v="Non"/>
    <s v="Non"/>
    <s v="Non"/>
    <s v="Non"/>
    <s v="-"/>
    <s v="-"/>
    <s v="Achat sur le marché"/>
    <s v="Oui"/>
    <s v="Non"/>
    <s v="Non"/>
    <s v="Non"/>
    <s v="Non"/>
    <s v="Non"/>
    <s v="Non"/>
    <s v="-"/>
    <x v="1"/>
    <x v="0"/>
    <x v="0"/>
    <s v="Marché de Kiskawa"/>
    <x v="0"/>
    <x v="2"/>
    <s v="-"/>
    <s v="Oui"/>
    <s v="tigo"/>
    <s v="Non"/>
    <s v="Non"/>
    <s v="Oui"/>
    <s v="-"/>
    <s v="-"/>
    <n v="3"/>
    <s v="3"/>
    <s v="Ya plus d'assistance sur ce site"/>
    <s v="-"/>
    <s v="-"/>
    <s v="-"/>
    <n v="20"/>
    <n v="20"/>
    <s v="uuid:b647894d-c174-47a2-a014-6f9ca54337b8"/>
    <n v="158786"/>
    <s v="b647894d-c174-47a2-a014-6f9ca54337b8"/>
    <s v="2018-03-07T10:35:19"/>
    <n v="88"/>
    <s v="-"/>
    <n v="-1"/>
    <s v="-"/>
    <s v="-"/>
    <n v="88"/>
    <n v="4"/>
    <n v="6"/>
    <n v="8"/>
    <n v="10"/>
    <n v="14"/>
    <n v="21"/>
    <n v="11"/>
    <n v="10"/>
    <n v="21"/>
    <n v="23"/>
    <n v="6"/>
    <n v="3"/>
    <n v="137"/>
    <s v="Paludisme"/>
    <s v="Maux de tête"/>
    <s v="Maux de ventre"/>
    <x v="0"/>
    <x v="0"/>
    <x v="0"/>
    <s v="-"/>
  </r>
  <r>
    <s v="Kadoulou"/>
    <s v="2018-03-04T15:21:56.472+01"/>
    <s v="2018-03-04T16:12:34.533+01"/>
    <d v="2018-03-04T00:00:00"/>
    <s v="357770077401351"/>
    <s v="-"/>
    <s v="-"/>
    <s v="-"/>
    <d v="2018-03-04T00:00:00"/>
    <s v="E12"/>
    <s v="male"/>
    <s v="TD07"/>
    <s v="Lac"/>
    <s v="TD0704"/>
    <x v="0"/>
    <s v="TD070401"/>
    <x v="0"/>
    <s v="Kiskira"/>
    <s v="Kadoulou"/>
    <s v="13.797274481572417 14.0870106663771 296.9582156690586 4.0"/>
    <n v="13.797274481600001"/>
    <n v="14.087010666399999"/>
    <n v="296.95821566900003"/>
    <n v="4"/>
    <x v="1"/>
    <s v="Kiskira"/>
    <n v="16"/>
    <x v="0"/>
    <s v="-"/>
    <x v="0"/>
    <s v="-"/>
    <s v="-"/>
    <s v="IDPs"/>
    <s v="Oui"/>
    <s v="Non"/>
    <s v="Non"/>
    <s v="-"/>
    <n v="476"/>
    <x v="43"/>
    <s v="TD07"/>
    <s v="Lac"/>
    <s v="TD0704"/>
    <x v="0"/>
    <s v="TD070401"/>
    <x v="3"/>
    <n v="476"/>
    <n v="1990"/>
    <x v="9"/>
    <s v="-"/>
    <s v="-"/>
    <s v="-"/>
    <x v="1"/>
    <s v="-"/>
    <x v="1"/>
    <s v="-"/>
    <x v="1"/>
    <s v="-"/>
    <s v="-"/>
    <s v="-"/>
    <s v="-"/>
    <s v="-"/>
    <x v="1"/>
    <s v="-"/>
    <s v="-"/>
    <s v="-"/>
    <x v="0"/>
    <s v="-"/>
    <x v="0"/>
    <s v="-"/>
    <x v="0"/>
    <s v="-"/>
    <s v="-"/>
    <s v="-"/>
    <s v="-"/>
    <s v="-"/>
    <x v="0"/>
    <s v="-"/>
    <s v="-"/>
    <n v="0"/>
    <n v="470"/>
    <n v="0"/>
    <n v="0"/>
    <n v="6"/>
    <x v="0"/>
    <s v="-"/>
    <s v="eau_hygiene_et_assainissement vivres"/>
    <s v="Non"/>
    <s v="Non"/>
    <s v="Oui"/>
    <s v="Non"/>
    <s v="Non"/>
    <s v="Non"/>
    <s v="Non"/>
    <s v="Non"/>
    <s v="Oui"/>
    <s v="Non"/>
    <s v="Non"/>
    <s v="Nations Unies"/>
    <s v="Non"/>
    <s v="Non"/>
    <s v="Oui"/>
    <s v="Non"/>
    <s v="Non"/>
    <s v="-"/>
    <s v="Plus d'un mois"/>
    <s v="-"/>
    <s v="-"/>
    <s v="-"/>
    <s v="-"/>
    <s v="-"/>
    <s v="-"/>
    <s v="-"/>
    <s v="-"/>
    <s v="-"/>
    <s v="-"/>
    <s v="-"/>
    <s v="-"/>
    <s v="-"/>
    <s v="-"/>
    <s v="-"/>
    <s v="-"/>
    <s v="-"/>
    <s v="-"/>
    <s v="-"/>
    <s v="-"/>
    <s v="-"/>
    <s v="-"/>
    <s v="-"/>
    <s v="-"/>
    <s v="-"/>
    <s v="-"/>
    <s v="-"/>
    <s v="-"/>
    <s v="-"/>
    <s v="-"/>
    <s v="-"/>
    <s v="-"/>
    <s v="-"/>
    <s v="-"/>
    <s v="-"/>
    <s v="-"/>
    <s v="-"/>
    <s v="-"/>
    <s v="-"/>
    <s v="-"/>
    <s v="-"/>
    <s v="-"/>
    <s v="-"/>
    <s v="-"/>
    <s v="-"/>
    <s v="-"/>
    <s v="-"/>
    <s v="-"/>
    <s v="ONG"/>
    <s v="Non"/>
    <s v="Non"/>
    <s v="Non"/>
    <s v="Oui"/>
    <s v="Non"/>
    <s v="-"/>
    <s v="Continue"/>
    <s v="-"/>
    <s v="-"/>
    <s v="-"/>
    <s v="-"/>
    <s v="-"/>
    <s v="-"/>
    <s v="-"/>
    <s v="-"/>
    <s v="-"/>
    <s v="-"/>
    <s v="-"/>
    <s v="-"/>
    <s v="-"/>
    <s v="-"/>
    <s v="-"/>
    <s v="-"/>
    <n v="95"/>
    <n v="150"/>
    <n v="10"/>
    <n v="25"/>
    <n v="10"/>
    <n v="25"/>
    <s v="-"/>
    <s v="-"/>
    <n v="100"/>
    <n v="80"/>
    <n v="50"/>
    <n v="30"/>
    <n v="150"/>
    <s v="Oui"/>
    <s v="Oui"/>
    <s v="Oui"/>
    <s v="-"/>
    <s v="-"/>
    <s v="-"/>
    <x v="0"/>
    <x v="0"/>
    <s v="-"/>
    <s v="-"/>
    <s v="forage_pompe_manuelle"/>
    <s v="Non"/>
    <s v="Non"/>
    <s v="Non"/>
    <s v="Non"/>
    <s v="Oui"/>
    <s v="Non"/>
    <s v="Non"/>
    <s v="Non"/>
    <s v="-"/>
    <s v="-"/>
    <n v="4"/>
    <s v="-"/>
    <s v="-"/>
    <s v="-"/>
    <s v="-"/>
    <s v="-"/>
    <s v="-"/>
    <s v="-"/>
    <s v="-"/>
    <s v="-"/>
    <s v="-"/>
    <s v="-"/>
    <s v="-"/>
    <s v="-"/>
    <x v="0"/>
    <s v="Aucun"/>
    <s v="Oui"/>
    <s v="Non"/>
    <s v="Non"/>
    <s v="Non"/>
    <s v="Non"/>
    <x v="0"/>
    <s v="Non"/>
    <s v="Non"/>
    <s v="Oui"/>
    <s v="-"/>
    <s v="-"/>
    <x v="0"/>
    <s v="-"/>
    <x v="0"/>
    <x v="0"/>
    <x v="0"/>
    <s v="Oui"/>
    <x v="0"/>
    <x v="22"/>
    <x v="1"/>
    <s v="-"/>
    <s v="-"/>
    <s v="-"/>
    <s v="-"/>
    <s v="-"/>
    <s v="-"/>
    <s v="-"/>
    <x v="0"/>
    <x v="2"/>
    <x v="2"/>
    <x v="0"/>
    <s v="École Unicef"/>
    <s v="Site Kadoulou"/>
    <x v="2"/>
    <s v="-"/>
    <x v="0"/>
    <s v="Clinique mobile"/>
    <s v="Non"/>
    <s v="Oui"/>
    <s v="Non"/>
    <s v="Non"/>
    <s v="Non"/>
    <s v="-"/>
    <x v="1"/>
    <x v="3"/>
    <s v="diarrhee fievre maux_tete"/>
    <s v="Oui"/>
    <s v="Oui"/>
    <s v="Non"/>
    <s v="Non"/>
    <s v="Non"/>
    <s v="Non"/>
    <s v="Non"/>
    <s v="Oui"/>
    <s v="Non"/>
    <s v="Non"/>
    <s v="Non"/>
    <s v="Non"/>
    <s v="Non"/>
    <s v="Non"/>
    <s v="-"/>
    <s v="-"/>
    <s v="Assistance humanitaire (incluant Cash)"/>
    <s v="Non"/>
    <s v="Non"/>
    <s v="Non"/>
    <s v="Oui"/>
    <s v="Non"/>
    <s v="Non"/>
    <s v="Non"/>
    <s v="-"/>
    <x v="2"/>
    <x v="1"/>
    <x v="0"/>
    <s v="Marché de Salia / Marché de  Kiskira"/>
    <x v="0"/>
    <x v="1"/>
    <s v="-"/>
    <s v="Oui"/>
    <s v="tigo"/>
    <s v="Non"/>
    <s v="Non"/>
    <s v="Oui"/>
    <s v="-"/>
    <s v="-"/>
    <n v="3"/>
    <s v="3"/>
    <s v="Retard des vivres "/>
    <s v="-"/>
    <s v="-"/>
    <s v="-"/>
    <n v="17"/>
    <n v="17"/>
    <s v="uuid:94587e3d-ddfe-463d-b4b7-66fb69b8c4eb"/>
    <n v="158777"/>
    <s v="94587e3d-ddfe-463d-b4b7-66fb69b8c4eb"/>
    <s v="2018-03-07T10:34:22"/>
    <n v="79"/>
    <s v="-"/>
    <n v="-1"/>
    <s v="-"/>
    <s v="-"/>
    <n v="79"/>
    <n v="7"/>
    <n v="5"/>
    <n v="10"/>
    <n v="14"/>
    <n v="17"/>
    <n v="14"/>
    <n v="7"/>
    <n v="12"/>
    <n v="14"/>
    <n v="23"/>
    <n v="6"/>
    <n v="3"/>
    <n v="132"/>
    <s v="Diarrhée"/>
    <s v="Fièvre"/>
    <s v="Maux de tête"/>
    <x v="0"/>
    <x v="0"/>
    <x v="1"/>
    <s v="-"/>
  </r>
  <r>
    <s v="Kafia"/>
    <s v="2018-03-01T09:50:13.419+01"/>
    <s v="2018-03-01T10:52:12.653+01"/>
    <d v="2018-03-01T00:00:00"/>
    <s v="357770073659325"/>
    <s v="-"/>
    <s v="-"/>
    <s v="-"/>
    <d v="2018-03-01T00:00:00"/>
    <s v="E5"/>
    <s v="male"/>
    <s v="TD07"/>
    <s v="Lac"/>
    <s v="TD0703"/>
    <x v="2"/>
    <s v="TD070301"/>
    <x v="3"/>
    <s v="Baga-sola"/>
    <s v="Kafia"/>
    <s v="13.529905983006483 14.333434804984947 307.77714225230034 4.0"/>
    <n v="13.529905983000001"/>
    <n v="14.333434805"/>
    <n v="307.77714225199998"/>
    <n v="4"/>
    <x v="0"/>
    <s v="-"/>
    <s v="-"/>
    <x v="0"/>
    <s v="-"/>
    <x v="0"/>
    <s v="-"/>
    <s v="-"/>
    <s v="IDPs"/>
    <s v="Oui"/>
    <s v="Non"/>
    <s v="Non"/>
    <s v="-"/>
    <n v="957"/>
    <x v="23"/>
    <s v="TD07"/>
    <s v="Lac"/>
    <s v="TD0703"/>
    <x v="2"/>
    <s v="TD070301"/>
    <x v="4"/>
    <n v="957"/>
    <n v="4000"/>
    <x v="6"/>
    <s v="-"/>
    <s v="-"/>
    <s v="-"/>
    <x v="1"/>
    <s v="-"/>
    <x v="1"/>
    <s v="-"/>
    <x v="1"/>
    <s v="-"/>
    <s v="-"/>
    <s v="-"/>
    <s v="-"/>
    <s v="-"/>
    <x v="1"/>
    <s v="-"/>
    <s v="-"/>
    <s v="-"/>
    <x v="0"/>
    <s v="-"/>
    <x v="0"/>
    <s v="-"/>
    <x v="0"/>
    <s v="-"/>
    <s v="-"/>
    <s v="-"/>
    <s v="-"/>
    <s v="-"/>
    <x v="0"/>
    <s v="-"/>
    <s v="-"/>
    <n v="0"/>
    <n v="3900"/>
    <n v="100"/>
    <n v="0"/>
    <n v="0"/>
    <x v="0"/>
    <s v="-"/>
    <s v="baches sante vivres cash"/>
    <s v="Non"/>
    <s v="Oui"/>
    <s v="Non"/>
    <s v="Non"/>
    <s v="Non"/>
    <s v="Non"/>
    <s v="Non"/>
    <s v="Oui"/>
    <s v="Oui"/>
    <s v="Oui"/>
    <s v="Non"/>
    <s v="Nations Unies"/>
    <s v="Non"/>
    <s v="Non"/>
    <s v="Oui"/>
    <s v="Non"/>
    <s v="Non"/>
    <s v="-"/>
    <s v="Plus d'un mois"/>
    <s v="-"/>
    <s v="-"/>
    <s v="-"/>
    <s v="-"/>
    <s v="-"/>
    <s v="-"/>
    <s v="-"/>
    <s v="-"/>
    <s v="ONG"/>
    <s v="Non"/>
    <s v="Non"/>
    <s v="Non"/>
    <s v="Oui"/>
    <s v="Non"/>
    <s v="-"/>
    <s v="Plus d'un mois"/>
    <s v="-"/>
    <s v="-"/>
    <s v="-"/>
    <s v="-"/>
    <s v="-"/>
    <s v="-"/>
    <s v="-"/>
    <s v="-"/>
    <s v="-"/>
    <s v="-"/>
    <s v="-"/>
    <s v="-"/>
    <s v="-"/>
    <s v="-"/>
    <s v="-"/>
    <s v="-"/>
    <s v="ONG"/>
    <s v="Non"/>
    <s v="Non"/>
    <s v="Non"/>
    <s v="Oui"/>
    <s v="Non"/>
    <s v="-"/>
    <s v="Continue"/>
    <s v="-"/>
    <s v="-"/>
    <s v="-"/>
    <s v="-"/>
    <s v="-"/>
    <s v="-"/>
    <s v="-"/>
    <s v="-"/>
    <s v="-"/>
    <s v="-"/>
    <s v="-"/>
    <s v="-"/>
    <s v="-"/>
    <s v="-"/>
    <s v="-"/>
    <s v="-"/>
    <s v="-"/>
    <s v="-"/>
    <s v="-"/>
    <s v="-"/>
    <s v="-"/>
    <s v="-"/>
    <s v="-"/>
    <s v="-"/>
    <s v="Nations Unies"/>
    <s v="Non"/>
    <s v="Non"/>
    <s v="Oui"/>
    <s v="Non"/>
    <s v="Non"/>
    <s v="-"/>
    <s v="Continue"/>
    <n v="400"/>
    <n v="300"/>
    <n v="50"/>
    <n v="10"/>
    <n v="10"/>
    <n v="30"/>
    <s v="-"/>
    <n v="10"/>
    <n v="20"/>
    <n v="50"/>
    <n v="60"/>
    <n v="50"/>
    <n v="90"/>
    <s v="Oui"/>
    <s v="Oui"/>
    <s v="Oui"/>
    <s v="-"/>
    <s v="-"/>
    <s v="-"/>
    <x v="0"/>
    <x v="0"/>
    <s v="-"/>
    <s v="-"/>
    <s v="forage_pompe_manuelle"/>
    <s v="Non"/>
    <s v="Non"/>
    <s v="Non"/>
    <s v="Non"/>
    <s v="Oui"/>
    <s v="Non"/>
    <s v="Non"/>
    <s v="Non"/>
    <s v="-"/>
    <s v="-"/>
    <n v="3"/>
    <n v="3"/>
    <s v="-"/>
    <s v="-"/>
    <s v="-"/>
    <s v="-"/>
    <s v="-"/>
    <s v="-"/>
    <s v="-"/>
    <s v="-"/>
    <s v="-"/>
    <s v="-"/>
    <s v="-"/>
    <s v="-"/>
    <x v="0"/>
    <s v="Goût"/>
    <s v="Non"/>
    <s v="Non"/>
    <s v="Oui"/>
    <s v="Non"/>
    <s v="Non"/>
    <x v="0"/>
    <s v="Non"/>
    <s v="Non"/>
    <s v="Oui"/>
    <s v="-"/>
    <s v="-"/>
    <x v="0"/>
    <s v="-"/>
    <x v="0"/>
    <x v="1"/>
    <x v="1"/>
    <s v="Non"/>
    <x v="14"/>
    <x v="2"/>
    <x v="1"/>
    <s v="-"/>
    <s v="-"/>
    <s v="-"/>
    <s v="-"/>
    <s v="-"/>
    <s v="-"/>
    <s v="-"/>
    <x v="0"/>
    <x v="2"/>
    <x v="2"/>
    <x v="0"/>
    <s v="École de Baga-sola"/>
    <s v="Baga-sola"/>
    <x v="4"/>
    <s v="-"/>
    <x v="0"/>
    <s v="Centre de santé"/>
    <s v="Oui"/>
    <s v="Non"/>
    <s v="Non"/>
    <s v="Non"/>
    <s v="Non"/>
    <s v="-"/>
    <x v="0"/>
    <x v="0"/>
    <s v="paludisme toux maux_ventre"/>
    <s v="Non"/>
    <s v="Non"/>
    <s v="Non"/>
    <s v="Non"/>
    <s v="Non"/>
    <s v="Oui"/>
    <s v="Oui"/>
    <s v="Non"/>
    <s v="Oui"/>
    <s v="Non"/>
    <s v="Non"/>
    <s v="Non"/>
    <s v="Non"/>
    <s v="Non"/>
    <s v="-"/>
    <s v="-"/>
    <s v="Achat sur le marché"/>
    <s v="Oui"/>
    <s v="Non"/>
    <s v="Non"/>
    <s v="Non"/>
    <s v="Non"/>
    <s v="Non"/>
    <s v="Non"/>
    <s v="-"/>
    <x v="0"/>
    <x v="0"/>
    <x v="0"/>
    <s v="Marché de Baga-sola"/>
    <x v="2"/>
    <x v="2"/>
    <s v="-"/>
    <s v="Oui"/>
    <s v="airtel / tigo"/>
    <s v="Oui"/>
    <s v="Non"/>
    <s v="Oui"/>
    <s v="-"/>
    <s v="-"/>
    <n v="3"/>
    <s v="3"/>
    <s v="RAS"/>
    <s v="-"/>
    <s v="-"/>
    <s v="-"/>
    <n v="20"/>
    <n v="20"/>
    <s v="uuid:4a0aa01d-907c-4783-8a13-74629545829d"/>
    <n v="150135"/>
    <s v="4a0aa01d-907c-4783-8a13-74629545829d"/>
    <s v="2018-03-01T14:34:19"/>
    <n v="63"/>
    <s v="-"/>
    <n v="-1"/>
    <s v="-"/>
    <s v="-"/>
    <n v="63"/>
    <n v="5"/>
    <n v="8"/>
    <n v="17"/>
    <n v="15"/>
    <n v="17"/>
    <n v="12"/>
    <n v="7"/>
    <n v="8"/>
    <n v="20"/>
    <n v="22"/>
    <n v="5"/>
    <n v="0"/>
    <n v="136"/>
    <s v="Paludisme"/>
    <s v="Toux"/>
    <s v="Maux de ventre"/>
    <x v="0"/>
    <x v="0"/>
    <x v="1"/>
    <s v="-"/>
  </r>
  <r>
    <s v="Kaiga Kindjiria"/>
    <s v="2018-03-10T11:42:42.292+01"/>
    <s v="2018-03-12T10:29:48.044+01"/>
    <d v="2018-03-10T00:00:00"/>
    <s v="357770073659325"/>
    <s v="-"/>
    <s v="-"/>
    <s v="-"/>
    <d v="2018-03-10T00:00:00"/>
    <s v="E8"/>
    <s v="male"/>
    <s v="TD07"/>
    <s v="Lac"/>
    <s v="TD0704"/>
    <x v="0"/>
    <s v="TD070403"/>
    <x v="5"/>
    <s v="Kaïga kindjiria"/>
    <s v="Kaiga Kindjiria"/>
    <s v="13.96288165366635 13.695985356154491 298.8912570291032 4.0"/>
    <n v="13.9628816537"/>
    <n v="13.6959853562"/>
    <n v="298.89125702899997"/>
    <n v="4"/>
    <x v="1"/>
    <s v="Kiskra"/>
    <n v="65"/>
    <x v="0"/>
    <s v="-"/>
    <x v="0"/>
    <s v="-"/>
    <s v="-"/>
    <s v="IDPs / Retournés / TCNs"/>
    <s v="Oui"/>
    <s v="Oui"/>
    <s v="Oui"/>
    <s v="-"/>
    <n v="759"/>
    <x v="44"/>
    <s v="TD07"/>
    <s v="Lac"/>
    <s v="TD0704"/>
    <x v="0"/>
    <s v="TD070403"/>
    <x v="0"/>
    <n v="759"/>
    <n v="3172"/>
    <x v="0"/>
    <n v="208"/>
    <n v="869"/>
    <s v="NGA"/>
    <x v="3"/>
    <s v="NG008"/>
    <x v="3"/>
    <s v="NG008021"/>
    <x v="3"/>
    <s v="-"/>
    <s v="-"/>
    <s v="-"/>
    <n v="208"/>
    <n v="869"/>
    <x v="19"/>
    <n v="222"/>
    <n v="928"/>
    <s v="NGA"/>
    <x v="1"/>
    <s v="NG008"/>
    <x v="1"/>
    <s v="NG008017"/>
    <x v="4"/>
    <s v="-"/>
    <s v="-"/>
    <s v="-"/>
    <n v="222"/>
    <n v="928"/>
    <x v="4"/>
    <n v="10"/>
    <n v="42"/>
    <n v="0"/>
    <n v="1171"/>
    <n v="0"/>
    <n v="18"/>
    <n v="0"/>
    <x v="0"/>
    <s v="-"/>
    <s v="sante vivres"/>
    <s v="Non"/>
    <s v="Non"/>
    <s v="Non"/>
    <s v="Non"/>
    <s v="Non"/>
    <s v="Non"/>
    <s v="Non"/>
    <s v="Oui"/>
    <s v="Oui"/>
    <s v="Non"/>
    <s v="Non"/>
    <s v="ONG"/>
    <s v="Non"/>
    <s v="Non"/>
    <s v="Non"/>
    <s v="Oui"/>
    <s v="Non"/>
    <s v="-"/>
    <s v="Plus d'un mois"/>
    <s v="-"/>
    <s v="-"/>
    <s v="-"/>
    <s v="-"/>
    <s v="-"/>
    <s v="-"/>
    <s v="-"/>
    <s v="-"/>
    <s v="-"/>
    <s v="-"/>
    <s v="-"/>
    <s v="-"/>
    <s v="-"/>
    <s v="-"/>
    <s v="-"/>
    <s v="-"/>
    <s v="-"/>
    <s v="-"/>
    <s v="-"/>
    <s v="-"/>
    <s v="-"/>
    <s v="-"/>
    <s v="-"/>
    <s v="-"/>
    <s v="-"/>
    <s v="-"/>
    <s v="-"/>
    <s v="-"/>
    <s v="-"/>
    <s v="-"/>
    <s v="-"/>
    <s v="-"/>
    <s v="ONG"/>
    <s v="Non"/>
    <s v="Non"/>
    <s v="Non"/>
    <s v="Oui"/>
    <s v="Non"/>
    <s v="-"/>
    <s v="Ponctuelle"/>
    <s v="-"/>
    <s v="-"/>
    <s v="-"/>
    <s v="-"/>
    <s v="-"/>
    <s v="-"/>
    <s v="-"/>
    <s v="-"/>
    <s v="-"/>
    <s v="-"/>
    <s v="-"/>
    <s v="-"/>
    <s v="-"/>
    <s v="-"/>
    <s v="-"/>
    <s v="-"/>
    <s v="-"/>
    <s v="-"/>
    <s v="-"/>
    <s v="-"/>
    <s v="-"/>
    <s v="-"/>
    <s v="-"/>
    <s v="-"/>
    <s v="-"/>
    <s v="-"/>
    <s v="-"/>
    <s v="-"/>
    <s v="-"/>
    <s v="-"/>
    <s v="-"/>
    <s v="-"/>
    <n v="208"/>
    <n v="160"/>
    <n v="2"/>
    <n v="45"/>
    <n v="9"/>
    <n v="78"/>
    <s v="-"/>
    <s v="-"/>
    <n v="89"/>
    <n v="52"/>
    <n v="24"/>
    <s v="-"/>
    <n v="109"/>
    <s v="Oui"/>
    <s v="Oui"/>
    <s v="Oui"/>
    <s v="-"/>
    <s v="-"/>
    <s v="-"/>
    <x v="0"/>
    <x v="0"/>
    <s v="-"/>
    <s v="-"/>
    <s v="forage_pompe_manuelle Puits_traditionnel"/>
    <s v="Non"/>
    <s v="Non"/>
    <s v="Non"/>
    <s v="Non"/>
    <s v="Oui"/>
    <s v="Non"/>
    <s v="Oui"/>
    <s v="Non"/>
    <n v="1"/>
    <s v="-"/>
    <n v="4"/>
    <s v="-"/>
    <s v="-"/>
    <s v="-"/>
    <s v="-"/>
    <s v="-"/>
    <s v="-"/>
    <s v="-"/>
    <s v="-"/>
    <s v="-"/>
    <s v="-"/>
    <s v="-"/>
    <s v="-"/>
    <s v="-"/>
    <x v="2"/>
    <s v="Eau trouble / Goût / Non potable"/>
    <s v="Non"/>
    <s v="Oui"/>
    <s v="Oui"/>
    <s v="Oui"/>
    <s v="Non"/>
    <x v="1"/>
    <s v="Oui"/>
    <s v="Non"/>
    <s v="Non"/>
    <n v="589"/>
    <s v="-"/>
    <x v="3"/>
    <s v="Non"/>
    <x v="1"/>
    <x v="0"/>
    <x v="0"/>
    <s v="Oui"/>
    <x v="0"/>
    <x v="34"/>
    <x v="1"/>
    <s v="-"/>
    <s v="-"/>
    <s v="-"/>
    <s v="-"/>
    <s v="-"/>
    <s v="-"/>
    <s v="-"/>
    <x v="0"/>
    <x v="0"/>
    <x v="0"/>
    <x v="0"/>
    <s v="-"/>
    <s v="-"/>
    <x v="0"/>
    <s v="-"/>
    <x v="1"/>
    <s v="-"/>
    <s v="-"/>
    <s v="-"/>
    <s v="-"/>
    <s v="-"/>
    <s v="-"/>
    <s v="-"/>
    <x v="2"/>
    <x v="0"/>
    <s v="diarrhee infection_plaie maux_tete"/>
    <s v="Oui"/>
    <s v="Non"/>
    <s v="Oui"/>
    <s v="Non"/>
    <s v="Non"/>
    <s v="Non"/>
    <s v="Non"/>
    <s v="Oui"/>
    <s v="Non"/>
    <s v="Non"/>
    <s v="Non"/>
    <s v="Non"/>
    <s v="Non"/>
    <s v="Non"/>
    <s v="-"/>
    <s v="-"/>
    <s v="Achat sur le marché / Production de subsistance"/>
    <s v="Oui"/>
    <s v="Non"/>
    <s v="Non"/>
    <s v="Non"/>
    <s v="Non"/>
    <s v="Oui"/>
    <s v="Non"/>
    <s v="-"/>
    <x v="2"/>
    <x v="1"/>
    <x v="0"/>
    <s v="Marché de Diamarom"/>
    <x v="0"/>
    <x v="1"/>
    <s v="-"/>
    <s v="Non"/>
    <s v="-"/>
    <s v="-"/>
    <s v="-"/>
    <s v="-"/>
    <s v="-"/>
    <s v="-"/>
    <n v="2"/>
    <s v="2"/>
    <s v="Ils veulent une aide des matériels à labourer pour leur permettre d'avoir le blé a tout moment. Ils ont un centre de dispensaire mais pas de corps soignant ni médicaments trop des femmes meurent en donnant la naissance. Et demandant aux ONG de leurs aidé à construire un passage pour désenclaver KAÏGA KINDJIRIA."/>
    <s v="-"/>
    <s v="-"/>
    <s v="-"/>
    <n v="20"/>
    <n v="20"/>
    <s v="uuid:8ad38cf9-b3c9-4fb7-aa0c-6332ba3c07f4"/>
    <n v="173995"/>
    <s v="8ad38cf9-b3c9-4fb7-aa0c-6332ba3c07f4"/>
    <s v="2018-03-13T07:35:34"/>
    <n v="121"/>
    <s v="-"/>
    <n v="-1"/>
    <s v="-"/>
    <s v="-"/>
    <n v="121"/>
    <n v="7"/>
    <n v="10"/>
    <n v="9"/>
    <n v="13"/>
    <n v="17"/>
    <n v="14"/>
    <n v="5"/>
    <n v="11"/>
    <n v="14"/>
    <n v="21"/>
    <n v="4"/>
    <n v="1"/>
    <n v="126"/>
    <s v="Diarrhée"/>
    <s v="Infection de plaie"/>
    <s v="Maux de tête"/>
    <x v="0"/>
    <x v="0"/>
    <x v="1"/>
    <s v="-"/>
  </r>
  <r>
    <s v="Kangalia"/>
    <s v="2018-03-14T11:52:22.043+01"/>
    <s v="2018-03-14T12:51:37.320+01"/>
    <d v="2018-03-14T00:00:00"/>
    <s v="358449072151878"/>
    <s v="-"/>
    <s v="-"/>
    <s v="-"/>
    <d v="2018-03-14T00:00:00"/>
    <s v="E1"/>
    <s v="male"/>
    <s v="TD07"/>
    <s v="Lac"/>
    <s v="TD0703"/>
    <x v="2"/>
    <s v="TD070302"/>
    <x v="2"/>
    <s v="Fadjikal"/>
    <s v="Kangalia"/>
    <s v="13.470303090197705 14.066235517668202 294.41070893581457 4.0"/>
    <n v="13.4703030902"/>
    <n v="14.066235517699999"/>
    <n v="294.41070893599999"/>
    <n v="4"/>
    <x v="1"/>
    <s v="Fadjikal"/>
    <n v="2"/>
    <x v="1"/>
    <s v="-"/>
    <x v="0"/>
    <s v="-"/>
    <s v="-"/>
    <s v="Retournés"/>
    <s v="Non"/>
    <s v="Oui"/>
    <s v="Non"/>
    <s v="-"/>
    <s v="-"/>
    <x v="2"/>
    <s v="-"/>
    <s v="-"/>
    <s v="-"/>
    <x v="1"/>
    <s v="-"/>
    <x v="1"/>
    <s v="-"/>
    <s v="-"/>
    <x v="2"/>
    <n v="150"/>
    <n v="627"/>
    <s v="NGA"/>
    <x v="3"/>
    <s v="NG008"/>
    <x v="3"/>
    <s v="NG008017"/>
    <x v="9"/>
    <s v="-"/>
    <s v="-"/>
    <s v="-"/>
    <n v="150"/>
    <n v="627"/>
    <x v="3"/>
    <s v="-"/>
    <s v="-"/>
    <s v="-"/>
    <x v="0"/>
    <s v="-"/>
    <x v="0"/>
    <s v="-"/>
    <x v="0"/>
    <s v="-"/>
    <s v="-"/>
    <s v="-"/>
    <s v="-"/>
    <s v="-"/>
    <x v="0"/>
    <n v="22"/>
    <n v="92"/>
    <n v="0"/>
    <n v="242"/>
    <n v="0"/>
    <n v="0"/>
    <n v="0"/>
    <x v="0"/>
    <s v="-"/>
    <s v="articles_non_alimentaires outil_pour_activite_economique vivres"/>
    <s v="Oui"/>
    <s v="Non"/>
    <s v="Non"/>
    <s v="Non"/>
    <s v="Non"/>
    <s v="Oui"/>
    <s v="Non"/>
    <s v="Non"/>
    <s v="Oui"/>
    <s v="Non"/>
    <s v="Non"/>
    <s v="Nations Unies"/>
    <s v="Non"/>
    <s v="Non"/>
    <s v="Oui"/>
    <s v="Non"/>
    <s v="Non"/>
    <s v="-"/>
    <s v="Plus d'un mois"/>
    <s v="ONG"/>
    <s v="Non"/>
    <s v="Non"/>
    <s v="Non"/>
    <s v="Oui"/>
    <s v="Non"/>
    <s v="-"/>
    <s v="Plus d'un mois"/>
    <s v="-"/>
    <s v="-"/>
    <s v="-"/>
    <s v="-"/>
    <s v="-"/>
    <s v="-"/>
    <s v="-"/>
    <s v="-"/>
    <s v="-"/>
    <s v="-"/>
    <s v="-"/>
    <s v="-"/>
    <s v="-"/>
    <s v="-"/>
    <s v="-"/>
    <s v="-"/>
    <s v="Nations Unies"/>
    <s v="Non"/>
    <s v="Non"/>
    <s v="Oui"/>
    <s v="Non"/>
    <s v="Non"/>
    <s v="-"/>
    <s v="Plus d'un mois"/>
    <s v="-"/>
    <s v="-"/>
    <s v="-"/>
    <s v="-"/>
    <s v="-"/>
    <s v="-"/>
    <s v="-"/>
    <s v="-"/>
    <s v="-"/>
    <s v="-"/>
    <s v="-"/>
    <s v="-"/>
    <s v="-"/>
    <s v="-"/>
    <s v="-"/>
    <s v="-"/>
    <s v="-"/>
    <s v="-"/>
    <s v="-"/>
    <s v="-"/>
    <s v="-"/>
    <s v="-"/>
    <s v="-"/>
    <s v="-"/>
    <s v="-"/>
    <s v="-"/>
    <s v="-"/>
    <s v="-"/>
    <s v="-"/>
    <s v="-"/>
    <s v="-"/>
    <s v="-"/>
    <s v="-"/>
    <s v="-"/>
    <s v="-"/>
    <s v="-"/>
    <s v="-"/>
    <s v="-"/>
    <s v="-"/>
    <s v="-"/>
    <n v="21"/>
    <n v="24"/>
    <n v="2"/>
    <n v="3"/>
    <n v="4"/>
    <n v="5"/>
    <s v="-"/>
    <s v="-"/>
    <n v="2"/>
    <n v="20"/>
    <n v="3"/>
    <s v="-"/>
    <n v="15"/>
    <s v="Oui"/>
    <s v="Oui"/>
    <s v="Oui"/>
    <s v="-"/>
    <s v="-"/>
    <s v="-"/>
    <x v="0"/>
    <x v="0"/>
    <s v="-"/>
    <s v="-"/>
    <s v="forage_pompe_manuelle"/>
    <s v="Non"/>
    <s v="Non"/>
    <s v="Non"/>
    <s v="Non"/>
    <s v="Oui"/>
    <s v="Non"/>
    <s v="Non"/>
    <s v="Non"/>
    <s v="-"/>
    <s v="-"/>
    <n v="3"/>
    <s v="-"/>
    <s v="-"/>
    <s v="-"/>
    <s v="-"/>
    <s v="-"/>
    <s v="-"/>
    <s v="-"/>
    <s v="-"/>
    <s v="-"/>
    <s v="-"/>
    <s v="-"/>
    <s v="-"/>
    <s v="-"/>
    <x v="0"/>
    <s v="Non potable"/>
    <s v="Non"/>
    <s v="Non"/>
    <s v="Non"/>
    <s v="Oui"/>
    <s v="Non"/>
    <x v="1"/>
    <s v="Oui"/>
    <s v="Non"/>
    <s v="Non"/>
    <n v="6"/>
    <s v="-"/>
    <x v="1"/>
    <s v="Oui, toutes"/>
    <x v="2"/>
    <x v="0"/>
    <x v="0"/>
    <s v="Oui"/>
    <x v="0"/>
    <x v="35"/>
    <x v="1"/>
    <s v="-"/>
    <s v="-"/>
    <s v="-"/>
    <s v="-"/>
    <s v="-"/>
    <s v="-"/>
    <s v="-"/>
    <x v="0"/>
    <x v="1"/>
    <x v="1"/>
    <x v="0"/>
    <s v="École de Kangalia"/>
    <s v="Kangalia"/>
    <x v="2"/>
    <s v="-"/>
    <x v="1"/>
    <s v="-"/>
    <s v="-"/>
    <s v="-"/>
    <s v="-"/>
    <s v="-"/>
    <s v="-"/>
    <s v="-"/>
    <x v="2"/>
    <x v="0"/>
    <s v="paludisme maux_tete maux_ventre"/>
    <s v="Non"/>
    <s v="Non"/>
    <s v="Non"/>
    <s v="Non"/>
    <s v="Non"/>
    <s v="Oui"/>
    <s v="Non"/>
    <s v="Oui"/>
    <s v="Oui"/>
    <s v="Non"/>
    <s v="Non"/>
    <s v="Non"/>
    <s v="Non"/>
    <s v="Non"/>
    <s v="-"/>
    <s v="-"/>
    <s v="Achat sur le marché / Production de subsistance"/>
    <s v="Oui"/>
    <s v="Non"/>
    <s v="Non"/>
    <s v="Non"/>
    <s v="Non"/>
    <s v="Oui"/>
    <s v="Non"/>
    <s v="-"/>
    <x v="0"/>
    <x v="0"/>
    <x v="0"/>
    <s v="Marché de Ngouboua"/>
    <x v="0"/>
    <x v="2"/>
    <s v="-"/>
    <s v="Oui"/>
    <s v="airtel / tigo"/>
    <s v="Oui"/>
    <s v="Non"/>
    <s v="Oui"/>
    <s v="-"/>
    <s v="-"/>
    <n v="3"/>
    <s v="3"/>
    <s v="Kangalia a besoin assistance sanitaire et des forages "/>
    <s v="-"/>
    <s v="-"/>
    <s v="-"/>
    <n v="20"/>
    <n v="20"/>
    <s v="uuid:45cb32a5-00bb-408a-858b-bec85705aeff"/>
    <n v="177351"/>
    <s v="45cb32a5-00bb-408a-858b-bec85705aeff"/>
    <s v="2018-03-15T10:08:32"/>
    <n v="136"/>
    <s v="-"/>
    <n v="-1"/>
    <s v="-"/>
    <s v="-"/>
    <n v="136"/>
    <n v="13"/>
    <n v="9"/>
    <n v="17"/>
    <n v="18"/>
    <n v="16"/>
    <n v="12"/>
    <n v="5"/>
    <n v="4"/>
    <n v="17"/>
    <n v="23"/>
    <n v="3"/>
    <n v="1"/>
    <n v="138"/>
    <s v="Paludisme"/>
    <s v="Maux de tête"/>
    <s v="Maux de ventre"/>
    <x v="1"/>
    <x v="1"/>
    <x v="0"/>
    <s v="-"/>
  </r>
  <r>
    <s v="Kangalom"/>
    <s v="2018-03-16T13:05:13.914Z"/>
    <s v="2018-03-16T13:10:17.118Z"/>
    <d v="2018-03-16T00:00:00"/>
    <s v="860111012019232"/>
    <s v="-"/>
    <s v="-"/>
    <s v="-"/>
    <d v="2018-03-05T00:00:00"/>
    <s v="E4"/>
    <s v="male"/>
    <s v="TD07"/>
    <s v="Lac"/>
    <s v="TD0701"/>
    <x v="1"/>
    <s v="TD070102"/>
    <x v="1"/>
    <s v="Kangalom"/>
    <s v="Kangalom"/>
    <s v="13.236950802031455 14.111469053668081 298.8140423223744 8.0"/>
    <n v="13.236950802000001"/>
    <n v="14.1114690537"/>
    <n v="298.81404232199998"/>
    <n v="8"/>
    <x v="1"/>
    <s v="Choua"/>
    <n v="7"/>
    <x v="1"/>
    <s v="-"/>
    <x v="0"/>
    <s v="-"/>
    <s v="-"/>
    <s v="IDPs"/>
    <s v="Oui"/>
    <s v="Non"/>
    <s v="Non"/>
    <s v="-"/>
    <n v="144"/>
    <x v="0"/>
    <s v="TD07"/>
    <s v="Lac"/>
    <s v="TD0701"/>
    <x v="3"/>
    <s v="TD070102"/>
    <x v="5"/>
    <n v="144"/>
    <n v="600"/>
    <x v="10"/>
    <s v="-"/>
    <s v="-"/>
    <s v="-"/>
    <x v="1"/>
    <s v="-"/>
    <x v="1"/>
    <s v="-"/>
    <x v="1"/>
    <s v="-"/>
    <s v="-"/>
    <s v="-"/>
    <s v="-"/>
    <s v="-"/>
    <x v="1"/>
    <s v="-"/>
    <s v="-"/>
    <s v="-"/>
    <x v="0"/>
    <s v="-"/>
    <x v="0"/>
    <s v="-"/>
    <x v="0"/>
    <s v="-"/>
    <s v="-"/>
    <s v="-"/>
    <s v="-"/>
    <s v="-"/>
    <x v="0"/>
    <s v="-"/>
    <s v="-"/>
    <n v="0"/>
    <n v="144"/>
    <n v="0"/>
    <n v="0"/>
    <n v="0"/>
    <x v="0"/>
    <s v="-"/>
    <s v="aucune"/>
    <s v="Non"/>
    <s v="Non"/>
    <s v="Non"/>
    <s v="Non"/>
    <s v="Non"/>
    <s v="Non"/>
    <s v="Non"/>
    <s v="Non"/>
    <s v="Non"/>
    <s v="Non"/>
    <s v="Oui"/>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n v="17"/>
    <n v="32"/>
    <n v="4"/>
    <s v="-"/>
    <n v="2"/>
    <n v="1"/>
    <s v="-"/>
    <s v="-"/>
    <n v="14"/>
    <n v="4"/>
    <n v="9"/>
    <s v="-"/>
    <n v="16"/>
    <s v="Oui"/>
    <s v="Oui"/>
    <s v="Oui"/>
    <s v="-"/>
    <s v="-"/>
    <s v="-"/>
    <x v="0"/>
    <x v="0"/>
    <s v="-"/>
    <s v="-"/>
    <s v="eau_de_surface"/>
    <s v="Non"/>
    <s v="Non"/>
    <s v="Oui"/>
    <s v="Non"/>
    <s v="Non"/>
    <s v="Non"/>
    <s v="Non"/>
    <s v="Non"/>
    <s v="-"/>
    <s v="-"/>
    <s v="-"/>
    <s v="-"/>
    <s v="-"/>
    <s v="-"/>
    <s v="-"/>
    <s v="-"/>
    <n v="1"/>
    <s v="-"/>
    <s v="-"/>
    <s v="-"/>
    <s v="-"/>
    <s v="-"/>
    <s v="-"/>
    <s v="-"/>
    <x v="2"/>
    <s v="Eau trouble / Goût / Non potable / Odeur"/>
    <s v="Non"/>
    <s v="Oui"/>
    <s v="Oui"/>
    <s v="Oui"/>
    <s v="Oui"/>
    <x v="0"/>
    <s v="Non"/>
    <s v="Non"/>
    <s v="Oui"/>
    <s v="-"/>
    <s v="-"/>
    <x v="0"/>
    <s v="-"/>
    <x v="0"/>
    <x v="1"/>
    <x v="1"/>
    <s v="Non"/>
    <x v="0"/>
    <x v="2"/>
    <x v="1"/>
    <s v="-"/>
    <s v="-"/>
    <s v="-"/>
    <s v="-"/>
    <s v="-"/>
    <s v="-"/>
    <s v="-"/>
    <x v="0"/>
    <x v="0"/>
    <x v="0"/>
    <x v="0"/>
    <s v="-"/>
    <s v="-"/>
    <x v="0"/>
    <s v="-"/>
    <x v="1"/>
    <s v="-"/>
    <s v="-"/>
    <s v="-"/>
    <s v="-"/>
    <s v="-"/>
    <s v="-"/>
    <s v="-"/>
    <x v="2"/>
    <x v="0"/>
    <s v="diarrhee maladie_peau paludisme"/>
    <s v="Oui"/>
    <s v="Non"/>
    <s v="Non"/>
    <s v="Oui"/>
    <s v="Non"/>
    <s v="Oui"/>
    <s v="Non"/>
    <s v="Non"/>
    <s v="Non"/>
    <s v="Non"/>
    <s v="Non"/>
    <s v="Non"/>
    <s v="Non"/>
    <s v="Non"/>
    <s v="-"/>
    <s v="-"/>
    <s v="Achat sur le marché / Production de subsistance"/>
    <s v="Oui"/>
    <s v="Non"/>
    <s v="Non"/>
    <s v="Non"/>
    <s v="Non"/>
    <s v="Oui"/>
    <s v="Non"/>
    <s v="-"/>
    <x v="3"/>
    <x v="0"/>
    <x v="0"/>
    <s v="Marché de Kangalom"/>
    <x v="3"/>
    <x v="1"/>
    <s v="-"/>
    <s v="Oui"/>
    <s v="airtel / tigo"/>
    <s v="Oui"/>
    <s v="Non"/>
    <s v="Oui"/>
    <s v="-"/>
    <s v="-"/>
    <n v="1"/>
    <s v="1"/>
    <s v="Village de retour. Cette évaluation est une évaluation telephonique"/>
    <s v="-"/>
    <s v="-"/>
    <s v="-"/>
    <s v="-"/>
    <s v="-"/>
    <s v="uuid:f141f51f-8dfd-4841-9663-36c21819beae"/>
    <n v="180264"/>
    <s v="f141f51f-8dfd-4841-9663-36c21819beae"/>
    <s v="2018-03-17T09:48:17"/>
    <n v="165"/>
    <s v="-"/>
    <n v="-1"/>
    <s v="-"/>
    <s v="-"/>
    <s v="-"/>
    <n v="0"/>
    <n v="0"/>
    <n v="0"/>
    <n v="0"/>
    <n v="0"/>
    <n v="0"/>
    <n v="0"/>
    <n v="0"/>
    <n v="0"/>
    <n v="0"/>
    <n v="0"/>
    <n v="0"/>
    <n v="0"/>
    <s v="Diarrhée"/>
    <s v="Maladie de la peau"/>
    <s v="Paludisme"/>
    <x v="0"/>
    <x v="0"/>
    <x v="1"/>
    <s v="-"/>
  </r>
  <r>
    <s v="Kangara"/>
    <s v="2018-02-23T08:39:27.353+01"/>
    <s v="2018-02-28T11:39:46.258+01"/>
    <d v="2018-02-23T00:00:00"/>
    <s v="357770077401351"/>
    <s v="-"/>
    <s v="-"/>
    <s v="-"/>
    <d v="2018-02-23T00:00:00"/>
    <s v="E7"/>
    <s v="male"/>
    <s v="TD07"/>
    <s v="Lac"/>
    <s v="TD0704"/>
    <x v="0"/>
    <s v="TD070402"/>
    <x v="6"/>
    <s v="Kangara"/>
    <s v="Kangara"/>
    <s v="14.43101493536996 13.645045036325746 303.00599644814616 8.0"/>
    <n v="14.4310149354"/>
    <n v="13.645045036300001"/>
    <n v="303.00599644800002"/>
    <n v="8"/>
    <x v="0"/>
    <s v="-"/>
    <s v="-"/>
    <x v="0"/>
    <s v="-"/>
    <x v="0"/>
    <s v="-"/>
    <s v="-"/>
    <s v="IDPs"/>
    <s v="Oui"/>
    <s v="Non"/>
    <s v="Non"/>
    <s v="-"/>
    <n v="125"/>
    <x v="45"/>
    <s v="TD07"/>
    <s v="Lac"/>
    <s v="TD0704"/>
    <x v="0"/>
    <s v="TD070402"/>
    <x v="7"/>
    <n v="125"/>
    <n v="522"/>
    <x v="14"/>
    <s v="-"/>
    <s v="-"/>
    <s v="-"/>
    <x v="1"/>
    <s v="-"/>
    <x v="1"/>
    <s v="-"/>
    <x v="1"/>
    <s v="-"/>
    <s v="-"/>
    <s v="-"/>
    <s v="-"/>
    <s v="-"/>
    <x v="1"/>
    <s v="-"/>
    <s v="-"/>
    <s v="-"/>
    <x v="0"/>
    <s v="-"/>
    <x v="0"/>
    <s v="-"/>
    <x v="0"/>
    <s v="-"/>
    <s v="-"/>
    <s v="-"/>
    <s v="-"/>
    <s v="-"/>
    <x v="0"/>
    <s v="-"/>
    <s v="-"/>
    <n v="0"/>
    <n v="130"/>
    <n v="0"/>
    <n v="0"/>
    <n v="0"/>
    <x v="0"/>
    <s v="-"/>
    <s v="baches vivres cash"/>
    <s v="Non"/>
    <s v="Oui"/>
    <s v="Non"/>
    <s v="Non"/>
    <s v="Non"/>
    <s v="Non"/>
    <s v="Non"/>
    <s v="Non"/>
    <s v="Oui"/>
    <s v="Oui"/>
    <s v="Non"/>
    <s v="ONG"/>
    <s v="Non"/>
    <s v="Non"/>
    <s v="Non"/>
    <s v="Oui"/>
    <s v="Non"/>
    <s v="ACTED"/>
    <s v="Plus d'un mois"/>
    <s v="-"/>
    <s v="-"/>
    <s v="-"/>
    <s v="-"/>
    <s v="-"/>
    <s v="-"/>
    <s v="-"/>
    <s v="-"/>
    <s v="ONG"/>
    <s v="Non"/>
    <s v="Non"/>
    <s v="Non"/>
    <s v="Oui"/>
    <s v="Non"/>
    <s v="Oxfam"/>
    <s v="Plus d'un mois"/>
    <s v="-"/>
    <s v="-"/>
    <s v="-"/>
    <s v="-"/>
    <s v="-"/>
    <s v="-"/>
    <s v="-"/>
    <s v="-"/>
    <s v="-"/>
    <s v="-"/>
    <s v="-"/>
    <s v="-"/>
    <s v="-"/>
    <s v="-"/>
    <s v="-"/>
    <s v="-"/>
    <s v="-"/>
    <s v="-"/>
    <s v="-"/>
    <s v="-"/>
    <s v="-"/>
    <s v="-"/>
    <s v="-"/>
    <s v="-"/>
    <s v="-"/>
    <s v="-"/>
    <s v="-"/>
    <s v="-"/>
    <s v="-"/>
    <s v="-"/>
    <s v="-"/>
    <s v="-"/>
    <s v="-"/>
    <s v="-"/>
    <s v="-"/>
    <s v="-"/>
    <s v="-"/>
    <s v="-"/>
    <s v="-"/>
    <s v="-"/>
    <s v="-"/>
    <s v="-"/>
    <s v="-"/>
    <s v="-"/>
    <s v="-"/>
    <s v="-"/>
    <s v="-"/>
    <s v="-"/>
    <s v="ONG"/>
    <s v="Non"/>
    <s v="Non"/>
    <s v="Non"/>
    <s v="Oui"/>
    <s v="Non"/>
    <s v="Oxfam"/>
    <s v="Ponctuelle"/>
    <n v="11"/>
    <n v="20"/>
    <n v="3"/>
    <n v="3"/>
    <n v="7"/>
    <n v="5"/>
    <n v="1"/>
    <s v="-"/>
    <s v="-"/>
    <n v="15"/>
    <n v="10"/>
    <s v="-"/>
    <n v="60"/>
    <s v="Oui"/>
    <s v="Oui"/>
    <s v="Oui"/>
    <s v="-"/>
    <s v="-"/>
    <s v="-"/>
    <x v="0"/>
    <x v="0"/>
    <s v="-"/>
    <s v="-"/>
    <s v="forage_pompe_manuelle Puits_traditionnel"/>
    <s v="Non"/>
    <s v="Non"/>
    <s v="Non"/>
    <s v="Non"/>
    <s v="Oui"/>
    <s v="Non"/>
    <s v="Oui"/>
    <s v="Non"/>
    <n v="1"/>
    <s v="-"/>
    <n v="1"/>
    <n v="2"/>
    <s v="-"/>
    <s v="-"/>
    <s v="-"/>
    <s v="-"/>
    <s v="-"/>
    <s v="-"/>
    <s v="-"/>
    <s v="-"/>
    <s v="-"/>
    <s v="-"/>
    <s v="-"/>
    <s v="-"/>
    <x v="0"/>
    <s v="Goût / Odeur"/>
    <s v="Non"/>
    <s v="Non"/>
    <s v="Oui"/>
    <s v="Non"/>
    <s v="Oui"/>
    <x v="1"/>
    <s v="Oui"/>
    <s v="Non"/>
    <s v="Non"/>
    <n v="10"/>
    <s v="-"/>
    <x v="1"/>
    <s v="Non"/>
    <x v="2"/>
    <x v="1"/>
    <x v="1"/>
    <s v="Non"/>
    <x v="8"/>
    <x v="2"/>
    <x v="1"/>
    <s v="-"/>
    <s v="-"/>
    <s v="-"/>
    <s v="-"/>
    <s v="-"/>
    <s v="-"/>
    <s v="-"/>
    <x v="0"/>
    <x v="0"/>
    <x v="0"/>
    <x v="0"/>
    <s v="-"/>
    <s v="-"/>
    <x v="0"/>
    <s v="-"/>
    <x v="1"/>
    <s v="-"/>
    <s v="-"/>
    <s v="-"/>
    <s v="-"/>
    <s v="-"/>
    <s v="-"/>
    <s v="-"/>
    <x v="2"/>
    <x v="0"/>
    <s v="toux maux_ventre aucune"/>
    <s v="Non"/>
    <s v="Non"/>
    <s v="Non"/>
    <s v="Non"/>
    <s v="Non"/>
    <s v="Non"/>
    <s v="Oui"/>
    <s v="Non"/>
    <s v="Oui"/>
    <s v="Non"/>
    <s v="Non"/>
    <s v="Non"/>
    <s v="Non"/>
    <s v="Oui"/>
    <s v="-"/>
    <s v="-"/>
    <s v="Emprunt / Production de subsistance"/>
    <s v="Non"/>
    <s v="Non"/>
    <s v="Non"/>
    <s v="Non"/>
    <s v="Oui"/>
    <s v="Oui"/>
    <s v="Non"/>
    <s v="-"/>
    <x v="1"/>
    <x v="0"/>
    <x v="0"/>
    <s v="Marché de Daboua"/>
    <x v="2"/>
    <x v="0"/>
    <s v="-"/>
    <s v="Oui"/>
    <s v="tigo"/>
    <s v="Non"/>
    <s v="Non"/>
    <s v="Oui"/>
    <s v="-"/>
    <s v="-"/>
    <n v="3"/>
    <s v="3"/>
    <s v="Ya plus à manger"/>
    <s v="-"/>
    <s v="-"/>
    <s v="-"/>
    <n v="20"/>
    <n v="20"/>
    <s v="uuid:fe5189fe-e72a-4e44-bd6e-a8cd7eb54119"/>
    <n v="146963"/>
    <s v="fe5189fe-e72a-4e44-bd6e-a8cd7eb54119"/>
    <s v="2018-02-28T15:46:31"/>
    <n v="16"/>
    <s v="-"/>
    <n v="-1"/>
    <s v="-"/>
    <s v="-"/>
    <n v="16"/>
    <n v="4"/>
    <n v="9"/>
    <n v="11"/>
    <n v="5"/>
    <n v="10"/>
    <n v="12"/>
    <n v="4"/>
    <n v="10"/>
    <n v="26"/>
    <n v="21"/>
    <n v="4"/>
    <n v="1"/>
    <n v="117"/>
    <s v="Toux"/>
    <s v="Maux de ventre"/>
    <s v="Aucune"/>
    <x v="0"/>
    <x v="0"/>
    <x v="1"/>
    <s v="-"/>
  </r>
  <r>
    <s v="Kanirom"/>
    <s v="2018-02-22T14:41:29.806+01"/>
    <s v="2018-02-28T12:12:48.346+01"/>
    <d v="2018-02-22T00:00:00"/>
    <s v="357770077402177"/>
    <s v="-"/>
    <s v="-"/>
    <s v="-"/>
    <d v="2018-02-22T00:00:00"/>
    <s v="E10"/>
    <s v="male"/>
    <s v="TD07"/>
    <s v="Lac"/>
    <s v="TD0704"/>
    <x v="0"/>
    <s v="TD070402"/>
    <x v="6"/>
    <s v="Daboua"/>
    <s v="Kanirom"/>
    <s v="14.40126325899176 13.763877196094477 309.7706466194288 4.0"/>
    <n v="14.401263259"/>
    <n v="13.763877196099999"/>
    <n v="309.77064661899999"/>
    <n v="4"/>
    <x v="1"/>
    <s v="Tataverom"/>
    <n v="5"/>
    <x v="1"/>
    <s v="-"/>
    <x v="0"/>
    <s v="-"/>
    <s v="-"/>
    <s v="IDPs / Retournés"/>
    <s v="Oui"/>
    <s v="Oui"/>
    <s v="Non"/>
    <s v="-"/>
    <n v="200"/>
    <x v="36"/>
    <s v="TD07"/>
    <s v="Lac"/>
    <s v="TD0704"/>
    <x v="0"/>
    <s v="TD070403"/>
    <x v="0"/>
    <n v="200"/>
    <n v="400"/>
    <x v="17"/>
    <n v="7"/>
    <n v="30"/>
    <s v="NER"/>
    <x v="2"/>
    <s v="NE002"/>
    <x v="2"/>
    <s v="NE002002"/>
    <x v="7"/>
    <s v="-"/>
    <s v="-"/>
    <s v="-"/>
    <n v="7"/>
    <n v="30"/>
    <x v="6"/>
    <s v="-"/>
    <s v="-"/>
    <s v="-"/>
    <x v="0"/>
    <s v="-"/>
    <x v="0"/>
    <s v="-"/>
    <x v="0"/>
    <s v="-"/>
    <s v="-"/>
    <s v="-"/>
    <s v="-"/>
    <s v="-"/>
    <x v="0"/>
    <n v="5"/>
    <n v="25"/>
    <n v="0"/>
    <n v="200"/>
    <n v="0"/>
    <n v="15"/>
    <n v="0"/>
    <x v="0"/>
    <s v="-"/>
    <s v="baches eau_hygiene_et_assainissement vivres cash"/>
    <s v="Non"/>
    <s v="Oui"/>
    <s v="Oui"/>
    <s v="Non"/>
    <s v="Non"/>
    <s v="Non"/>
    <s v="Non"/>
    <s v="Non"/>
    <s v="Oui"/>
    <s v="Oui"/>
    <s v="Non"/>
    <s v="ONG"/>
    <s v="Non"/>
    <s v="Non"/>
    <s v="Non"/>
    <s v="Oui"/>
    <s v="Non"/>
    <s v="-"/>
    <s v="Moins d'un mois"/>
    <s v="-"/>
    <s v="-"/>
    <s v="-"/>
    <s v="-"/>
    <s v="-"/>
    <s v="-"/>
    <s v="-"/>
    <s v="-"/>
    <s v="ONG"/>
    <s v="Non"/>
    <s v="Non"/>
    <s v="Non"/>
    <s v="Oui"/>
    <s v="Non"/>
    <s v="-"/>
    <s v="Moins d'un mois"/>
    <s v="-"/>
    <s v="-"/>
    <s v="-"/>
    <s v="-"/>
    <s v="-"/>
    <s v="-"/>
    <s v="-"/>
    <s v="-"/>
    <s v="-"/>
    <s v="-"/>
    <s v="-"/>
    <s v="-"/>
    <s v="-"/>
    <s v="-"/>
    <s v="-"/>
    <s v="-"/>
    <s v="-"/>
    <s v="-"/>
    <s v="-"/>
    <s v="-"/>
    <s v="-"/>
    <s v="-"/>
    <s v="-"/>
    <s v="-"/>
    <s v="-"/>
    <s v="-"/>
    <s v="-"/>
    <s v="-"/>
    <s v="-"/>
    <s v="-"/>
    <s v="-"/>
    <s v="-"/>
    <s v="ONG"/>
    <s v="Non"/>
    <s v="Non"/>
    <s v="Non"/>
    <s v="Oui"/>
    <s v="Non"/>
    <s v="-"/>
    <s v="Continue"/>
    <s v="-"/>
    <s v="-"/>
    <s v="-"/>
    <s v="-"/>
    <s v="-"/>
    <s v="-"/>
    <s v="-"/>
    <s v="-"/>
    <s v="ONG"/>
    <s v="Non"/>
    <s v="Non"/>
    <s v="Non"/>
    <s v="Oui"/>
    <s v="Non"/>
    <s v="-"/>
    <s v="Ponctuelle"/>
    <n v="15"/>
    <n v="50"/>
    <s v="-"/>
    <n v="10"/>
    <s v="-"/>
    <n v="10"/>
    <s v="-"/>
    <n v="10"/>
    <s v="-"/>
    <n v="15"/>
    <n v="15"/>
    <s v="-"/>
    <n v="50"/>
    <s v="Oui"/>
    <s v="Oui"/>
    <s v="Oui"/>
    <s v="-"/>
    <s v="-"/>
    <s v="-"/>
    <x v="0"/>
    <x v="0"/>
    <s v="-"/>
    <s v="-"/>
    <s v="forage_pompe_manuelle"/>
    <s v="Non"/>
    <s v="Non"/>
    <s v="Non"/>
    <s v="Non"/>
    <s v="Oui"/>
    <s v="Non"/>
    <s v="Non"/>
    <s v="Non"/>
    <s v="-"/>
    <s v="-"/>
    <n v="2"/>
    <n v="1"/>
    <s v="-"/>
    <s v="-"/>
    <s v="-"/>
    <s v="-"/>
    <s v="-"/>
    <s v="-"/>
    <s v="-"/>
    <s v="-"/>
    <s v="-"/>
    <s v="-"/>
    <s v="-"/>
    <s v="-"/>
    <x v="0"/>
    <s v="Eau trouble / Goût / Non potable"/>
    <s v="Non"/>
    <s v="Oui"/>
    <s v="Oui"/>
    <s v="Oui"/>
    <s v="Non"/>
    <x v="1"/>
    <s v="Oui"/>
    <s v="Non"/>
    <s v="Non"/>
    <n v="51"/>
    <s v="-"/>
    <x v="1"/>
    <s v="Non"/>
    <x v="2"/>
    <x v="0"/>
    <x v="0"/>
    <s v="Oui"/>
    <x v="0"/>
    <x v="0"/>
    <x v="0"/>
    <s v="-"/>
    <s v="-"/>
    <s v="-"/>
    <s v="-"/>
    <s v="-"/>
    <s v="-"/>
    <s v="-"/>
    <x v="0"/>
    <x v="0"/>
    <x v="0"/>
    <x v="0"/>
    <s v="-"/>
    <s v="-"/>
    <x v="0"/>
    <s v="-"/>
    <x v="1"/>
    <s v="-"/>
    <s v="-"/>
    <s v="-"/>
    <s v="-"/>
    <s v="-"/>
    <s v="-"/>
    <s v="-"/>
    <x v="2"/>
    <x v="0"/>
    <s v="diarrhee paludisme maux_tete"/>
    <s v="Oui"/>
    <s v="Non"/>
    <s v="Non"/>
    <s v="Non"/>
    <s v="Non"/>
    <s v="Oui"/>
    <s v="Non"/>
    <s v="Oui"/>
    <s v="Non"/>
    <s v="Non"/>
    <s v="Non"/>
    <s v="Non"/>
    <s v="Non"/>
    <s v="Non"/>
    <s v="-"/>
    <s v="-"/>
    <s v="Assistance humanitaire (incluant Cash) / Production de subsistance"/>
    <s v="Non"/>
    <s v="Non"/>
    <s v="Non"/>
    <s v="Oui"/>
    <s v="Non"/>
    <s v="Oui"/>
    <s v="Non"/>
    <s v="-"/>
    <x v="3"/>
    <x v="0"/>
    <x v="0"/>
    <s v="Marché de Tataverom"/>
    <x v="0"/>
    <x v="0"/>
    <s v="-"/>
    <s v="Oui"/>
    <s v="tigo"/>
    <s v="Non"/>
    <s v="Non"/>
    <s v="Oui"/>
    <s v="-"/>
    <s v="-"/>
    <n v="3"/>
    <s v="3"/>
    <s v="Besoin  d'assistance de vivre urgement."/>
    <s v="-"/>
    <s v="-"/>
    <s v="-"/>
    <n v="20"/>
    <n v="20"/>
    <s v="uuid:30401301-5c39-4043-8301-e1f3b346e741"/>
    <n v="146995"/>
    <s v="30401301-5c39-4043-8301-e1f3b346e741"/>
    <s v="2018-02-28T16:01:42"/>
    <n v="32"/>
    <s v="-"/>
    <n v="-1"/>
    <s v="-"/>
    <s v="-"/>
    <n v="32"/>
    <n v="6"/>
    <n v="9"/>
    <n v="6"/>
    <n v="11"/>
    <n v="18"/>
    <n v="17"/>
    <n v="7"/>
    <n v="10"/>
    <n v="16"/>
    <n v="18"/>
    <n v="5"/>
    <n v="3"/>
    <n v="126"/>
    <s v="Diarrhée"/>
    <s v="Paludisme"/>
    <s v="Maux de tête"/>
    <x v="0"/>
    <x v="0"/>
    <x v="0"/>
    <s v="-"/>
  </r>
  <r>
    <s v="Kapirom 2"/>
    <s v="2018-03-14T11:39:26.071+01"/>
    <s v="2018-03-14T18:06:51.197+01"/>
    <d v="2018-03-14T00:00:00"/>
    <s v="357770076048039"/>
    <s v="-"/>
    <s v="-"/>
    <s v="-"/>
    <d v="2018-03-14T00:00:00"/>
    <s v="E11"/>
    <s v="male"/>
    <s v="TD07"/>
    <s v="Lac"/>
    <s v="TD0703"/>
    <x v="2"/>
    <s v="TD070302"/>
    <x v="2"/>
    <s v="Kapirom 2"/>
    <s v="Kapirom 2"/>
    <s v="13.471602522981652 14.05755863681204 289.8900800588063 12.0"/>
    <n v="13.471602523"/>
    <n v="14.0575586368"/>
    <n v="289.89008005900001"/>
    <n v="12"/>
    <x v="1"/>
    <s v="Ngouboua"/>
    <n v="8"/>
    <x v="0"/>
    <s v="-"/>
    <x v="0"/>
    <s v="-"/>
    <s v="-"/>
    <s v="IDPs / Retournés"/>
    <s v="Oui"/>
    <s v="Oui"/>
    <s v="Non"/>
    <s v="-"/>
    <n v="90"/>
    <x v="4"/>
    <s v="TD07"/>
    <s v="Lac"/>
    <s v="TD0703"/>
    <x v="2"/>
    <s v="TD070302"/>
    <x v="2"/>
    <n v="90"/>
    <n v="376"/>
    <x v="8"/>
    <n v="6"/>
    <n v="26"/>
    <s v="NGA"/>
    <x v="3"/>
    <s v="NG008"/>
    <x v="3"/>
    <s v="NG008017"/>
    <x v="9"/>
    <s v="-"/>
    <s v="-"/>
    <s v="-"/>
    <n v="6"/>
    <n v="26"/>
    <x v="17"/>
    <s v="-"/>
    <s v="-"/>
    <s v="-"/>
    <x v="0"/>
    <s v="-"/>
    <x v="0"/>
    <s v="-"/>
    <x v="0"/>
    <s v="-"/>
    <s v="-"/>
    <s v="-"/>
    <s v="-"/>
    <s v="-"/>
    <x v="0"/>
    <s v="-"/>
    <s v="-"/>
    <n v="0"/>
    <n v="96"/>
    <n v="0"/>
    <n v="0"/>
    <n v="0"/>
    <x v="0"/>
    <s v="-"/>
    <s v="articles_non_alimentaires outil_pour_activite_economique"/>
    <s v="Oui"/>
    <s v="Non"/>
    <s v="Non"/>
    <s v="Non"/>
    <s v="Non"/>
    <s v="Oui"/>
    <s v="Non"/>
    <s v="Non"/>
    <s v="Non"/>
    <s v="Non"/>
    <s v="Non"/>
    <s v="-"/>
    <s v="-"/>
    <s v="-"/>
    <s v="-"/>
    <s v="-"/>
    <s v="-"/>
    <s v="-"/>
    <s v="-"/>
    <s v="ONG"/>
    <s v="Non"/>
    <s v="Non"/>
    <s v="Non"/>
    <s v="Oui"/>
    <s v="Non"/>
    <s v="-"/>
    <s v="Plus d'un mois"/>
    <s v="-"/>
    <s v="-"/>
    <s v="-"/>
    <s v="-"/>
    <s v="-"/>
    <s v="-"/>
    <s v="-"/>
    <s v="-"/>
    <s v="-"/>
    <s v="-"/>
    <s v="-"/>
    <s v="-"/>
    <s v="-"/>
    <s v="-"/>
    <s v="-"/>
    <s v="-"/>
    <s v="ONG"/>
    <s v="Non"/>
    <s v="Non"/>
    <s v="Non"/>
    <s v="Oui"/>
    <s v="Non"/>
    <s v="-"/>
    <s v="Plus d'un mois"/>
    <s v="-"/>
    <s v="-"/>
    <s v="-"/>
    <s v="-"/>
    <s v="-"/>
    <s v="-"/>
    <s v="-"/>
    <s v="-"/>
    <s v="-"/>
    <s v="-"/>
    <s v="-"/>
    <s v="-"/>
    <s v="-"/>
    <s v="-"/>
    <s v="-"/>
    <s v="-"/>
    <s v="-"/>
    <s v="-"/>
    <s v="-"/>
    <s v="-"/>
    <s v="-"/>
    <s v="-"/>
    <s v="-"/>
    <s v="-"/>
    <s v="-"/>
    <s v="-"/>
    <s v="-"/>
    <s v="-"/>
    <s v="-"/>
    <s v="-"/>
    <s v="-"/>
    <s v="-"/>
    <s v="-"/>
    <s v="-"/>
    <s v="-"/>
    <s v="-"/>
    <s v="-"/>
    <s v="-"/>
    <s v="-"/>
    <s v="-"/>
    <n v="10"/>
    <n v="20"/>
    <n v="1"/>
    <n v="2"/>
    <n v="1"/>
    <s v="-"/>
    <s v="-"/>
    <s v="-"/>
    <n v="2"/>
    <n v="3"/>
    <s v="-"/>
    <s v="-"/>
    <n v="15"/>
    <s v="Oui"/>
    <s v="Oui"/>
    <s v="Oui"/>
    <s v="-"/>
    <s v="-"/>
    <s v="-"/>
    <x v="0"/>
    <x v="0"/>
    <s v="-"/>
    <s v="-"/>
    <s v="Puits_ameliore"/>
    <s v="Non"/>
    <s v="Non"/>
    <s v="Non"/>
    <s v="Non"/>
    <s v="Non"/>
    <s v="Oui"/>
    <s v="Non"/>
    <s v="Non"/>
    <s v="-"/>
    <s v="-"/>
    <s v="-"/>
    <s v="-"/>
    <n v="1"/>
    <s v="-"/>
    <s v="-"/>
    <s v="-"/>
    <s v="-"/>
    <s v="-"/>
    <s v="-"/>
    <s v="-"/>
    <s v="-"/>
    <s v="-"/>
    <s v="-"/>
    <s v="-"/>
    <x v="0"/>
    <s v="Goût / Non potable"/>
    <s v="Non"/>
    <s v="Non"/>
    <s v="Oui"/>
    <s v="Oui"/>
    <s v="Non"/>
    <x v="1"/>
    <s v="Oui"/>
    <s v="Non"/>
    <s v="Non"/>
    <n v="6"/>
    <s v="-"/>
    <x v="1"/>
    <s v="Non"/>
    <x v="1"/>
    <x v="1"/>
    <x v="1"/>
    <s v="Non"/>
    <x v="15"/>
    <x v="2"/>
    <x v="1"/>
    <s v="-"/>
    <s v="-"/>
    <s v="-"/>
    <s v="-"/>
    <s v="-"/>
    <s v="-"/>
    <s v="-"/>
    <x v="0"/>
    <x v="1"/>
    <x v="3"/>
    <x v="0"/>
    <s v="École de Ngouboua"/>
    <s v="Ngouboua"/>
    <x v="3"/>
    <s v="-"/>
    <x v="1"/>
    <s v="-"/>
    <s v="-"/>
    <s v="-"/>
    <s v="-"/>
    <s v="-"/>
    <s v="-"/>
    <s v="-"/>
    <x v="2"/>
    <x v="0"/>
    <s v="maladie_peau paludisme toux"/>
    <s v="Non"/>
    <s v="Non"/>
    <s v="Non"/>
    <s v="Oui"/>
    <s v="Non"/>
    <s v="Oui"/>
    <s v="Oui"/>
    <s v="Non"/>
    <s v="Non"/>
    <s v="Non"/>
    <s v="Non"/>
    <s v="Non"/>
    <s v="Non"/>
    <s v="Non"/>
    <s v="-"/>
    <s v="-"/>
    <s v="Achat sur le marché"/>
    <s v="Oui"/>
    <s v="Non"/>
    <s v="Non"/>
    <s v="Non"/>
    <s v="Non"/>
    <s v="Non"/>
    <s v="Non"/>
    <s v="-"/>
    <x v="3"/>
    <x v="0"/>
    <x v="0"/>
    <s v="Marché de Ngouboua"/>
    <x v="0"/>
    <x v="1"/>
    <s v="-"/>
    <s v="Oui"/>
    <s v="airtel / tigo"/>
    <s v="Oui"/>
    <s v="Non"/>
    <s v="Oui"/>
    <s v="-"/>
    <s v="-"/>
    <n v="3"/>
    <s v="3"/>
    <s v="Pas de nourriture, pas des couvertures, pas d'eau dans le site, école et clinique."/>
    <s v="-"/>
    <s v="-"/>
    <s v="-"/>
    <n v="20"/>
    <n v="20"/>
    <s v="uuid:3038f98a-bae0-4f82-a7b3-92f139d05909"/>
    <n v="177372"/>
    <s v="3038f98a-bae0-4f82-a7b3-92f139d05909"/>
    <s v="2018-03-15T10:14:34"/>
    <n v="157"/>
    <s v="-"/>
    <n v="-1"/>
    <s v="-"/>
    <s v="-"/>
    <n v="157"/>
    <n v="3"/>
    <n v="8"/>
    <n v="12"/>
    <n v="9"/>
    <n v="7"/>
    <n v="11"/>
    <n v="9"/>
    <n v="7"/>
    <n v="21"/>
    <n v="21"/>
    <n v="4"/>
    <n v="0"/>
    <n v="112"/>
    <s v="Maladie de la peau"/>
    <s v="Paludisme"/>
    <s v="Toux"/>
    <x v="0"/>
    <x v="0"/>
    <x v="1"/>
    <s v="-"/>
  </r>
  <r>
    <s v="Karamgoboua"/>
    <s v="2018-03-04T10:42:38.712+01"/>
    <s v="2018-03-06T14:23:20.853+01"/>
    <d v="2018-03-04T00:00:00"/>
    <s v="357770073659325"/>
    <s v="-"/>
    <s v="-"/>
    <s v="-"/>
    <d v="2018-03-04T00:00:00"/>
    <s v="E5"/>
    <s v="male"/>
    <s v="TD07"/>
    <s v="Lac"/>
    <s v="TD0704"/>
    <x v="0"/>
    <s v="TD070401"/>
    <x v="0"/>
    <s v="Tarbo"/>
    <s v="Karamgoboua"/>
    <s v="14.041527600771335 13.941295824430668 292.9924839487073 4.0"/>
    <n v="14.0415276008"/>
    <n v="13.941295824399999"/>
    <n v="292.99248394900002"/>
    <n v="4"/>
    <x v="0"/>
    <s v="-"/>
    <s v="-"/>
    <x v="0"/>
    <s v="-"/>
    <x v="0"/>
    <s v="-"/>
    <s v="-"/>
    <s v="IDPs"/>
    <s v="Oui"/>
    <s v="Non"/>
    <s v="Non"/>
    <s v="-"/>
    <n v="560"/>
    <x v="46"/>
    <s v="TD07"/>
    <s v="Lac"/>
    <s v="TD0704"/>
    <x v="0"/>
    <s v="TD070401"/>
    <x v="3"/>
    <n v="560"/>
    <n v="2341"/>
    <x v="16"/>
    <s v="-"/>
    <s v="-"/>
    <s v="-"/>
    <x v="1"/>
    <s v="-"/>
    <x v="1"/>
    <s v="-"/>
    <x v="1"/>
    <s v="-"/>
    <s v="-"/>
    <s v="-"/>
    <s v="-"/>
    <s v="-"/>
    <x v="1"/>
    <s v="-"/>
    <s v="-"/>
    <s v="-"/>
    <x v="0"/>
    <s v="-"/>
    <x v="0"/>
    <s v="-"/>
    <x v="0"/>
    <s v="-"/>
    <s v="-"/>
    <s v="-"/>
    <s v="-"/>
    <s v="-"/>
    <x v="0"/>
    <s v="-"/>
    <s v="-"/>
    <n v="0"/>
    <n v="100"/>
    <n v="500"/>
    <n v="0"/>
    <n v="0"/>
    <x v="0"/>
    <s v="-"/>
    <s v="baches sante vivres"/>
    <s v="Non"/>
    <s v="Oui"/>
    <s v="Non"/>
    <s v="Non"/>
    <s v="Non"/>
    <s v="Non"/>
    <s v="Non"/>
    <s v="Oui"/>
    <s v="Oui"/>
    <s v="Non"/>
    <s v="Non"/>
    <s v="Nations Unies"/>
    <s v="Non"/>
    <s v="Non"/>
    <s v="Oui"/>
    <s v="Non"/>
    <s v="Non"/>
    <s v="-"/>
    <s v="Plus d'un mois"/>
    <s v="-"/>
    <s v="-"/>
    <s v="-"/>
    <s v="-"/>
    <s v="-"/>
    <s v="-"/>
    <s v="-"/>
    <s v="-"/>
    <s v="ONG"/>
    <s v="Non"/>
    <s v="Non"/>
    <s v="Non"/>
    <s v="Oui"/>
    <s v="Non"/>
    <s v="-"/>
    <s v="Plus d'un mois"/>
    <s v="-"/>
    <s v="-"/>
    <s v="-"/>
    <s v="-"/>
    <s v="-"/>
    <s v="-"/>
    <s v="-"/>
    <s v="-"/>
    <s v="-"/>
    <s v="-"/>
    <s v="-"/>
    <s v="-"/>
    <s v="-"/>
    <s v="-"/>
    <s v="-"/>
    <s v="-"/>
    <s v="Nations Unies"/>
    <s v="Non"/>
    <s v="Non"/>
    <s v="Oui"/>
    <s v="Non"/>
    <s v="Non"/>
    <s v="-"/>
    <s v="Continue"/>
    <s v="-"/>
    <s v="-"/>
    <s v="-"/>
    <s v="-"/>
    <s v="-"/>
    <s v="-"/>
    <s v="-"/>
    <s v="-"/>
    <s v="-"/>
    <s v="-"/>
    <s v="-"/>
    <s v="-"/>
    <s v="-"/>
    <s v="-"/>
    <s v="-"/>
    <s v="-"/>
    <s v="-"/>
    <s v="-"/>
    <s v="-"/>
    <s v="-"/>
    <s v="-"/>
    <s v="-"/>
    <s v="-"/>
    <s v="-"/>
    <s v="-"/>
    <s v="-"/>
    <s v="-"/>
    <s v="-"/>
    <s v="-"/>
    <s v="-"/>
    <s v="-"/>
    <s v="-"/>
    <n v="60"/>
    <n v="150"/>
    <n v="5"/>
    <n v="10"/>
    <n v="15"/>
    <n v="20"/>
    <s v="-"/>
    <s v="-"/>
    <n v="35"/>
    <n v="160"/>
    <n v="50"/>
    <n v="10"/>
    <n v="140"/>
    <s v="Oui"/>
    <s v="Oui"/>
    <s v="Oui"/>
    <s v="-"/>
    <s v="-"/>
    <s v="-"/>
    <x v="0"/>
    <x v="0"/>
    <s v="-"/>
    <s v="-"/>
    <s v="forage_pompe_manuelle Puits_traditionnel"/>
    <s v="Non"/>
    <s v="Non"/>
    <s v="Non"/>
    <s v="Non"/>
    <s v="Oui"/>
    <s v="Non"/>
    <s v="Oui"/>
    <s v="Non"/>
    <n v="1"/>
    <s v="-"/>
    <n v="1"/>
    <n v="1"/>
    <s v="-"/>
    <s v="-"/>
    <s v="-"/>
    <s v="-"/>
    <s v="-"/>
    <s v="-"/>
    <s v="-"/>
    <s v="-"/>
    <s v="-"/>
    <s v="-"/>
    <s v="-"/>
    <s v="-"/>
    <x v="1"/>
    <s v="Eau trouble"/>
    <s v="Non"/>
    <s v="Oui"/>
    <s v="Non"/>
    <s v="Non"/>
    <s v="Non"/>
    <x v="1"/>
    <s v="Oui"/>
    <s v="Non"/>
    <s v="Non"/>
    <n v="40"/>
    <s v="-"/>
    <x v="1"/>
    <s v="Oui, toutes"/>
    <x v="2"/>
    <x v="0"/>
    <x v="0"/>
    <s v="Oui"/>
    <x v="0"/>
    <x v="36"/>
    <x v="1"/>
    <s v="-"/>
    <s v="-"/>
    <s v="-"/>
    <s v="-"/>
    <s v="-"/>
    <s v="-"/>
    <s v="-"/>
    <x v="0"/>
    <x v="0"/>
    <x v="0"/>
    <x v="0"/>
    <s v="-"/>
    <s v="-"/>
    <x v="0"/>
    <s v="-"/>
    <x v="0"/>
    <s v="Centre de santé"/>
    <s v="Oui"/>
    <s v="Non"/>
    <s v="Non"/>
    <s v="Non"/>
    <s v="Non"/>
    <s v="-"/>
    <x v="0"/>
    <x v="0"/>
    <s v="diarrhee malnutrition maux_ventre"/>
    <s v="Oui"/>
    <s v="Non"/>
    <s v="Non"/>
    <s v="Non"/>
    <s v="Oui"/>
    <s v="Non"/>
    <s v="Non"/>
    <s v="Non"/>
    <s v="Oui"/>
    <s v="Non"/>
    <s v="Non"/>
    <s v="Non"/>
    <s v="Non"/>
    <s v="Non"/>
    <s v="-"/>
    <s v="-"/>
    <s v="Achat sur le marché"/>
    <s v="Oui"/>
    <s v="Non"/>
    <s v="Non"/>
    <s v="Non"/>
    <s v="Non"/>
    <s v="Non"/>
    <s v="Non"/>
    <s v="-"/>
    <x v="1"/>
    <x v="0"/>
    <x v="0"/>
    <s v="Marché de Diamarom"/>
    <x v="0"/>
    <x v="2"/>
    <s v="-"/>
    <s v="Oui"/>
    <s v="tigo"/>
    <s v="Non"/>
    <s v="Non"/>
    <s v="Oui"/>
    <s v="-"/>
    <s v="-"/>
    <n v="3"/>
    <s v="3"/>
    <s v="Ras"/>
    <s v="-"/>
    <s v="-"/>
    <s v="-"/>
    <n v="20"/>
    <n v="20"/>
    <s v="uuid:7758e0ce-206c-4ada-8c5b-02cd3b3e947b"/>
    <n v="160186"/>
    <s v="7758e0ce-206c-4ada-8c5b-02cd3b3e947b"/>
    <s v="2018-03-08T10:48:26"/>
    <n v="97"/>
    <s v="-"/>
    <n v="-1"/>
    <s v="-"/>
    <s v="-"/>
    <n v="97"/>
    <n v="5"/>
    <n v="3"/>
    <n v="10"/>
    <n v="6"/>
    <n v="13"/>
    <n v="11"/>
    <n v="15"/>
    <n v="7"/>
    <n v="16"/>
    <n v="20"/>
    <n v="6"/>
    <n v="2"/>
    <n v="114"/>
    <s v="Diarrhée"/>
    <s v="Malnutrition"/>
    <s v="Maux de ventre"/>
    <x v="0"/>
    <x v="0"/>
    <x v="1"/>
    <s v="-"/>
  </r>
  <r>
    <s v="Karbalou"/>
    <s v="2018-02-26T13:46:14.711+01"/>
    <s v="2018-02-28T12:27:42.728+01"/>
    <d v="2018-02-26T00:00:00"/>
    <s v="E0:AA:96:55:FD:BE"/>
    <s v="-"/>
    <s v="-"/>
    <s v="-"/>
    <d v="2018-02-26T00:00:00"/>
    <s v="E10"/>
    <s v="male"/>
    <s v="TD07"/>
    <s v="Lac"/>
    <s v="TD0704"/>
    <x v="0"/>
    <s v="TD070402"/>
    <x v="6"/>
    <s v="Daboua"/>
    <s v="Karbalou"/>
    <s v="14.370642841984216 14.03844456869003 312.01117504503003 4.0"/>
    <n v="14.370642842000001"/>
    <n v="14.038444568699999"/>
    <n v="312.01117504500002"/>
    <n v="4"/>
    <x v="0"/>
    <s v="-"/>
    <s v="-"/>
    <x v="0"/>
    <s v="-"/>
    <x v="0"/>
    <s v="-"/>
    <s v="-"/>
    <s v="IDPs"/>
    <s v="Oui"/>
    <s v="Non"/>
    <s v="Non"/>
    <s v="-"/>
    <n v="70"/>
    <x v="47"/>
    <s v="TD07"/>
    <s v="Lac"/>
    <s v="TD0704"/>
    <x v="0"/>
    <s v="TD070403"/>
    <x v="0"/>
    <n v="70"/>
    <n v="280"/>
    <x v="3"/>
    <s v="-"/>
    <s v="-"/>
    <s v="-"/>
    <x v="1"/>
    <s v="-"/>
    <x v="1"/>
    <s v="-"/>
    <x v="1"/>
    <s v="-"/>
    <s v="-"/>
    <s v="-"/>
    <s v="-"/>
    <s v="-"/>
    <x v="1"/>
    <s v="-"/>
    <s v="-"/>
    <s v="-"/>
    <x v="0"/>
    <s v="-"/>
    <x v="0"/>
    <s v="-"/>
    <x v="0"/>
    <s v="-"/>
    <s v="-"/>
    <s v="-"/>
    <s v="-"/>
    <s v="-"/>
    <x v="0"/>
    <s v="-"/>
    <s v="-"/>
    <n v="0"/>
    <n v="70"/>
    <n v="0"/>
    <n v="0"/>
    <n v="0"/>
    <x v="0"/>
    <s v="-"/>
    <s v="aucune"/>
    <s v="Non"/>
    <s v="Non"/>
    <s v="Non"/>
    <s v="Non"/>
    <s v="Non"/>
    <s v="Non"/>
    <s v="Non"/>
    <s v="Non"/>
    <s v="Non"/>
    <s v="Non"/>
    <s v="Oui"/>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n v="14"/>
    <n v="20"/>
    <n v="2"/>
    <n v="3"/>
    <n v="2"/>
    <n v="8"/>
    <s v="-"/>
    <s v="-"/>
    <s v="-"/>
    <n v="6"/>
    <n v="3"/>
    <s v="-"/>
    <n v="15"/>
    <s v="Oui"/>
    <s v="Oui"/>
    <s v="Oui"/>
    <s v="-"/>
    <s v="-"/>
    <s v="-"/>
    <x v="0"/>
    <x v="0"/>
    <s v="-"/>
    <s v="-"/>
    <s v="Puits_traditionnel"/>
    <s v="Non"/>
    <s v="Non"/>
    <s v="Non"/>
    <s v="Non"/>
    <s v="Non"/>
    <s v="Non"/>
    <s v="Oui"/>
    <s v="Non"/>
    <n v="1"/>
    <s v="-"/>
    <s v="-"/>
    <s v="-"/>
    <s v="-"/>
    <s v="-"/>
    <s v="-"/>
    <s v="-"/>
    <s v="-"/>
    <s v="-"/>
    <s v="-"/>
    <s v="-"/>
    <s v="-"/>
    <s v="-"/>
    <s v="-"/>
    <s v="-"/>
    <x v="2"/>
    <s v="Eau trouble / Goût / Non potable"/>
    <s v="Non"/>
    <s v="Oui"/>
    <s v="Oui"/>
    <s v="Oui"/>
    <s v="Non"/>
    <x v="0"/>
    <s v="Non"/>
    <s v="Non"/>
    <s v="Oui"/>
    <s v="-"/>
    <s v="-"/>
    <x v="0"/>
    <s v="-"/>
    <x v="0"/>
    <x v="0"/>
    <x v="0"/>
    <s v="Oui"/>
    <x v="0"/>
    <x v="37"/>
    <x v="0"/>
    <s v="-"/>
    <s v="-"/>
    <s v="-"/>
    <s v="-"/>
    <s v="-"/>
    <s v="-"/>
    <s v="-"/>
    <x v="0"/>
    <x v="0"/>
    <x v="0"/>
    <x v="0"/>
    <s v="-"/>
    <s v="-"/>
    <x v="0"/>
    <s v="-"/>
    <x v="1"/>
    <s v="-"/>
    <s v="-"/>
    <s v="-"/>
    <s v="-"/>
    <s v="-"/>
    <s v="-"/>
    <s v="-"/>
    <x v="2"/>
    <x v="0"/>
    <s v="diarrhee maux_tete maux_ventre"/>
    <s v="Oui"/>
    <s v="Non"/>
    <s v="Non"/>
    <s v="Non"/>
    <s v="Non"/>
    <s v="Non"/>
    <s v="Non"/>
    <s v="Oui"/>
    <s v="Oui"/>
    <s v="Non"/>
    <s v="Non"/>
    <s v="Non"/>
    <s v="Non"/>
    <s v="Non"/>
    <s v="-"/>
    <s v="-"/>
    <s v="Emprunt / Production de subsistance"/>
    <s v="Non"/>
    <s v="Non"/>
    <s v="Non"/>
    <s v="Non"/>
    <s v="Oui"/>
    <s v="Oui"/>
    <s v="Non"/>
    <s v="-"/>
    <x v="2"/>
    <x v="1"/>
    <x v="1"/>
    <s v="-"/>
    <x v="4"/>
    <x v="3"/>
    <s v="-"/>
    <s v="Oui"/>
    <s v="tigo"/>
    <s v="Non"/>
    <s v="Non"/>
    <s v="Oui"/>
    <s v="-"/>
    <s v="-"/>
    <n v="3"/>
    <s v="3"/>
    <s v="-"/>
    <s v="-"/>
    <s v="-"/>
    <s v="-"/>
    <n v="20"/>
    <n v="20"/>
    <s v="uuid:8b204eb4-2c61-4dd9-bcfd-78105b3f04ce"/>
    <n v="147001"/>
    <s v="8b204eb4-2c61-4dd9-bcfd-78105b3f04ce"/>
    <s v="2018-02-28T16:02:08"/>
    <n v="37"/>
    <s v="-"/>
    <n v="-1"/>
    <s v="-"/>
    <s v="-"/>
    <n v="37"/>
    <n v="8"/>
    <n v="8"/>
    <n v="13"/>
    <n v="10"/>
    <n v="9"/>
    <n v="13"/>
    <n v="8"/>
    <n v="3"/>
    <n v="24"/>
    <n v="24"/>
    <n v="6"/>
    <n v="5"/>
    <n v="131"/>
    <s v="Diarrhée"/>
    <s v="Maux de tête"/>
    <s v="Maux de ventre"/>
    <x v="0"/>
    <x v="0"/>
    <x v="0"/>
    <s v="-"/>
  </r>
  <r>
    <s v="Karounga"/>
    <s v="2018-03-08T16:29:59.740+01"/>
    <s v="2018-03-08T16:46:42.337+01"/>
    <d v="2018-03-08T00:00:00"/>
    <s v="358449072155937"/>
    <s v="-"/>
    <s v="-"/>
    <s v="-"/>
    <d v="2018-03-08T00:00:00"/>
    <s v="S2"/>
    <s v="male"/>
    <s v="TD07"/>
    <s v="Lac"/>
    <s v="TD0704"/>
    <x v="0"/>
    <s v="TD070401"/>
    <x v="0"/>
    <s v="Karounga"/>
    <s v="Karounga"/>
    <s v="-"/>
    <s v="-"/>
    <s v="-"/>
    <s v="-"/>
    <s v="-"/>
    <x v="1"/>
    <s v="Haoura"/>
    <n v="7"/>
    <x v="0"/>
    <s v="-"/>
    <x v="0"/>
    <s v="-"/>
    <s v="-"/>
    <s v="IDPs"/>
    <s v="Oui"/>
    <s v="Non"/>
    <s v="Non"/>
    <s v="-"/>
    <n v="100"/>
    <x v="48"/>
    <s v="TD07"/>
    <s v="Lac"/>
    <s v="TD0704"/>
    <x v="0"/>
    <s v="TD070401"/>
    <x v="3"/>
    <n v="100"/>
    <n v="300"/>
    <x v="8"/>
    <s v="-"/>
    <s v="-"/>
    <s v="-"/>
    <x v="1"/>
    <s v="-"/>
    <x v="1"/>
    <s v="-"/>
    <x v="1"/>
    <s v="-"/>
    <s v="-"/>
    <s v="-"/>
    <s v="-"/>
    <s v="-"/>
    <x v="1"/>
    <s v="-"/>
    <s v="-"/>
    <s v="-"/>
    <x v="0"/>
    <s v="-"/>
    <x v="0"/>
    <s v="-"/>
    <x v="0"/>
    <s v="-"/>
    <s v="-"/>
    <s v="-"/>
    <s v="-"/>
    <s v="-"/>
    <x v="0"/>
    <s v="-"/>
    <s v="-"/>
    <n v="0"/>
    <n v="100"/>
    <n v="0"/>
    <n v="0"/>
    <n v="0"/>
    <x v="0"/>
    <s v="-"/>
    <s v="articles_non_alimentaires"/>
    <s v="Oui"/>
    <s v="Non"/>
    <s v="Non"/>
    <s v="Non"/>
    <s v="Non"/>
    <s v="Non"/>
    <s v="Non"/>
    <s v="Non"/>
    <s v="Non"/>
    <s v="N/A"/>
    <s v="Non"/>
    <s v="-"/>
    <s v="-"/>
    <s v="-"/>
    <s v="-"/>
    <s v="-"/>
    <s v="-"/>
    <s v="-"/>
    <s v="-"/>
    <s v="Autre"/>
    <s v="Non"/>
    <s v="Non"/>
    <s v="Non"/>
    <s v="Non"/>
    <s v="Non"/>
    <s v="-"/>
    <s v="Plus d'un mois"/>
    <s v="-"/>
    <s v="-"/>
    <s v="-"/>
    <s v="-"/>
    <s v="-"/>
    <s v="-"/>
    <s v="-"/>
    <s v="-"/>
    <s v="-"/>
    <s v="-"/>
    <s v="-"/>
    <s v="-"/>
    <s v="-"/>
    <s v="-"/>
    <s v="-"/>
    <s v="-"/>
    <s v="-"/>
    <s v="-"/>
    <s v="-"/>
    <s v="-"/>
    <s v="-"/>
    <s v="-"/>
    <s v="-"/>
    <s v="-"/>
    <s v="-"/>
    <s v="-"/>
    <s v="-"/>
    <s v="-"/>
    <s v="-"/>
    <s v="-"/>
    <s v="-"/>
    <s v="-"/>
    <s v="-"/>
    <s v="-"/>
    <s v="-"/>
    <s v="-"/>
    <s v="-"/>
    <s v="-"/>
    <s v="-"/>
    <s v="-"/>
    <s v="-"/>
    <s v="-"/>
    <s v="-"/>
    <s v="-"/>
    <s v="-"/>
    <s v="-"/>
    <s v="-"/>
    <s v="-"/>
    <s v="-"/>
    <s v="-"/>
    <s v="-"/>
    <s v="-"/>
    <s v="-"/>
    <s v="-"/>
    <s v="-"/>
    <s v="-"/>
    <s v="-"/>
    <s v="-"/>
    <s v="-"/>
    <s v="-"/>
    <s v="-"/>
    <s v="-"/>
    <s v="-"/>
    <s v="-"/>
    <n v="31"/>
    <n v="48"/>
    <n v="2"/>
    <n v="5"/>
    <n v="2"/>
    <n v="5"/>
    <s v="-"/>
    <s v="-"/>
    <n v="9"/>
    <n v="11"/>
    <n v="4"/>
    <s v="-"/>
    <n v="65"/>
    <s v="Oui"/>
    <s v="Oui"/>
    <s v="Oui"/>
    <s v="-"/>
    <s v="-"/>
    <s v="-"/>
    <x v="1"/>
    <x v="0"/>
    <s v="-"/>
    <s v="-"/>
    <s v="eau_de_surface Puits_traditionnel"/>
    <s v="Non"/>
    <s v="Non"/>
    <s v="Oui"/>
    <s v="Non"/>
    <s v="Non"/>
    <s v="Non"/>
    <s v="Oui"/>
    <s v="Non"/>
    <n v="1"/>
    <s v="-"/>
    <s v="-"/>
    <s v="-"/>
    <s v="-"/>
    <s v="-"/>
    <s v="-"/>
    <s v="-"/>
    <n v="1"/>
    <s v="-"/>
    <s v="-"/>
    <s v="-"/>
    <s v="-"/>
    <s v="-"/>
    <s v="-"/>
    <s v="-"/>
    <x v="1"/>
    <s v="Non potable"/>
    <s v="Non"/>
    <s v="Non"/>
    <s v="Non"/>
    <s v="Oui"/>
    <s v="Non"/>
    <x v="4"/>
    <s v="Non"/>
    <s v="Non"/>
    <s v="Non"/>
    <s v="-"/>
    <s v="-"/>
    <x v="0"/>
    <s v="-"/>
    <x v="0"/>
    <x v="0"/>
    <x v="0"/>
    <s v="Oui"/>
    <x v="0"/>
    <x v="27"/>
    <x v="1"/>
    <s v="-"/>
    <s v="-"/>
    <s v="-"/>
    <s v="-"/>
    <s v="-"/>
    <s v="-"/>
    <s v="-"/>
    <x v="0"/>
    <x v="0"/>
    <x v="0"/>
    <x v="0"/>
    <s v="-"/>
    <s v="-"/>
    <x v="0"/>
    <s v="-"/>
    <x v="1"/>
    <s v="-"/>
    <s v="-"/>
    <s v="-"/>
    <s v="-"/>
    <s v="-"/>
    <s v="-"/>
    <s v="-"/>
    <x v="2"/>
    <x v="0"/>
    <s v="diarrhee malnutrition paludisme"/>
    <s v="Oui"/>
    <s v="Non"/>
    <s v="Non"/>
    <s v="Non"/>
    <s v="Oui"/>
    <s v="Oui"/>
    <s v="Non"/>
    <s v="Non"/>
    <s v="Non"/>
    <s v="Non"/>
    <s v="Non"/>
    <s v="Non"/>
    <s v="Non"/>
    <s v="Non"/>
    <s v="-"/>
    <s v="-"/>
    <s v="Achat sur le marché"/>
    <s v="Oui"/>
    <s v="Non"/>
    <s v="Non"/>
    <s v="Non"/>
    <s v="Non"/>
    <s v="Non"/>
    <s v="Non"/>
    <s v="Non"/>
    <x v="2"/>
    <x v="2"/>
    <x v="0"/>
    <s v="Marché de Salia"/>
    <x v="0"/>
    <x v="1"/>
    <s v="-"/>
    <s v="Oui"/>
    <s v="tigo"/>
    <s v="Non"/>
    <s v="Non"/>
    <s v="Oui"/>
    <s v="-"/>
    <s v="-"/>
    <n v="2"/>
    <s v="2"/>
    <s v="C'est un entretien téléphonique c'est pourquoi pas des coordonnées GPS."/>
    <s v="-"/>
    <s v="-"/>
    <s v="-"/>
    <n v="5"/>
    <n v="5"/>
    <s v="uuid:5b30d1b1-680d-478c-a366-a1830b869c2c"/>
    <n v="494958"/>
    <s v="5b30d1b1-680d-478c-a366-a1830b869c2c"/>
    <s v="2018-03-09T08:45:23"/>
    <n v="284"/>
    <s v="-"/>
    <n v="-1"/>
    <s v="-"/>
    <s v="-"/>
    <n v="284"/>
    <n v="3"/>
    <n v="1"/>
    <n v="0"/>
    <n v="2"/>
    <n v="2"/>
    <n v="0"/>
    <n v="2"/>
    <n v="6"/>
    <n v="6"/>
    <n v="6"/>
    <n v="1"/>
    <n v="1"/>
    <n v="30"/>
    <s v="Diarrhée"/>
    <s v="Malnutrition"/>
    <s v="Paludisme"/>
    <x v="0"/>
    <x v="0"/>
    <x v="1"/>
    <s v="-"/>
  </r>
  <r>
    <s v="Kaya"/>
    <s v="2018-02-20T08:51:35.686+01"/>
    <s v="2018-02-20T10:01:08.446+01"/>
    <d v="2018-02-20T00:00:00"/>
    <s v="860111012019356"/>
    <s v="-"/>
    <s v="-"/>
    <s v="-"/>
    <d v="2018-02-20T00:00:00"/>
    <s v="S1"/>
    <s v="male"/>
    <s v="TD07"/>
    <s v="Lac"/>
    <s v="TD0701"/>
    <x v="1"/>
    <s v="TD070101"/>
    <x v="4"/>
    <s v="Bol"/>
    <s v="Kaya"/>
    <s v="13.391577440001186 14.747654509742421 301.7855076783193 8.0"/>
    <n v="13.391577440000001"/>
    <n v="14.7476545097"/>
    <n v="301.78550767799999"/>
    <n v="8"/>
    <x v="0"/>
    <s v="-"/>
    <s v="-"/>
    <x v="1"/>
    <s v="-"/>
    <x v="0"/>
    <s v="-"/>
    <s v="-"/>
    <s v="IDPs / Retournés"/>
    <s v="Oui"/>
    <s v="Oui"/>
    <s v="Non"/>
    <s v="-"/>
    <n v="450"/>
    <x v="49"/>
    <s v="TD07"/>
    <s v="Lac"/>
    <s v="TD0701"/>
    <x v="3"/>
    <s v="TD070101"/>
    <x v="6"/>
    <n v="450"/>
    <n v="1881"/>
    <x v="6"/>
    <n v="3"/>
    <n v="13"/>
    <s v="NGA"/>
    <x v="3"/>
    <s v="NG008"/>
    <x v="3"/>
    <s v="NG008024"/>
    <x v="10"/>
    <s v="-"/>
    <s v="-"/>
    <s v="-"/>
    <n v="3"/>
    <n v="13"/>
    <x v="13"/>
    <s v="-"/>
    <s v="-"/>
    <s v="-"/>
    <x v="0"/>
    <s v="-"/>
    <x v="0"/>
    <s v="-"/>
    <x v="0"/>
    <s v="-"/>
    <s v="-"/>
    <s v="-"/>
    <s v="-"/>
    <s v="-"/>
    <x v="0"/>
    <n v="50"/>
    <n v="209"/>
    <n v="0"/>
    <n v="463"/>
    <n v="0"/>
    <n v="0"/>
    <n v="0"/>
    <x v="0"/>
    <s v="-"/>
    <s v="baches eau_hygiene_et_assainissement education vivres cash"/>
    <s v="Non"/>
    <s v="Oui"/>
    <s v="Oui"/>
    <s v="Oui"/>
    <s v="Non"/>
    <s v="Non"/>
    <s v="Non"/>
    <s v="Non"/>
    <s v="Oui"/>
    <s v="Oui"/>
    <s v="Non"/>
    <s v="Nations Unies"/>
    <s v="Non"/>
    <s v="Non"/>
    <s v="Oui"/>
    <s v="Non"/>
    <s v="Non"/>
    <s v="-"/>
    <s v="Plus d'un mois"/>
    <s v="-"/>
    <s v="-"/>
    <s v="-"/>
    <s v="-"/>
    <s v="-"/>
    <s v="-"/>
    <s v="-"/>
    <s v="-"/>
    <s v="Nations Unies"/>
    <s v="Non"/>
    <s v="Non"/>
    <s v="Oui"/>
    <s v="Non"/>
    <s v="Non"/>
    <s v="-"/>
    <s v="Plus d'un mois"/>
    <s v="-"/>
    <s v="-"/>
    <s v="-"/>
    <s v="-"/>
    <s v="-"/>
    <s v="-"/>
    <s v="-"/>
    <s v="-"/>
    <s v="-"/>
    <s v="-"/>
    <s v="-"/>
    <s v="-"/>
    <s v="-"/>
    <s v="-"/>
    <s v="-"/>
    <s v="-"/>
    <s v="-"/>
    <s v="-"/>
    <s v="-"/>
    <s v="-"/>
    <s v="-"/>
    <s v="-"/>
    <s v="-"/>
    <s v="-"/>
    <s v="-"/>
    <s v="-"/>
    <s v="-"/>
    <s v="-"/>
    <s v="-"/>
    <s v="-"/>
    <s v="-"/>
    <s v="-"/>
    <s v="ONG"/>
    <s v="Non"/>
    <s v="Non"/>
    <s v="Non"/>
    <s v="Oui"/>
    <s v="Non"/>
    <s v="-"/>
    <s v="Continue"/>
    <s v="ONG"/>
    <s v="Non"/>
    <s v="Non"/>
    <s v="Non"/>
    <s v="Oui"/>
    <s v="Non"/>
    <s v="-"/>
    <s v="Continue"/>
    <s v="Nations Unies"/>
    <s v="Non"/>
    <s v="Non"/>
    <s v="Oui"/>
    <s v="Non"/>
    <s v="Non"/>
    <s v="-"/>
    <s v="Ponctuelle"/>
    <n v="80"/>
    <n v="100"/>
    <n v="10"/>
    <n v="7"/>
    <n v="4"/>
    <s v="-"/>
    <n v="2"/>
    <s v="-"/>
    <n v="8"/>
    <n v="6"/>
    <n v="5"/>
    <s v="-"/>
    <n v="80"/>
    <s v="Oui"/>
    <s v="Oui"/>
    <s v="Oui"/>
    <s v="-"/>
    <s v="-"/>
    <s v="-"/>
    <x v="2"/>
    <x v="5"/>
    <s v="-"/>
    <s v="-"/>
    <s v="eau_de_surface forage_pompe_manuelle"/>
    <s v="Non"/>
    <s v="Non"/>
    <s v="Oui"/>
    <s v="Non"/>
    <s v="Oui"/>
    <s v="Non"/>
    <s v="Non"/>
    <s v="Non"/>
    <s v="-"/>
    <s v="-"/>
    <n v="3"/>
    <s v="-"/>
    <s v="-"/>
    <s v="-"/>
    <s v="-"/>
    <s v="-"/>
    <n v="1"/>
    <s v="-"/>
    <s v="-"/>
    <s v="-"/>
    <s v="-"/>
    <s v="-"/>
    <s v="-"/>
    <s v="-"/>
    <x v="1"/>
    <s v="Eau trouble / Goût / Non potable / Odeur"/>
    <s v="Non"/>
    <s v="Oui"/>
    <s v="Oui"/>
    <s v="Oui"/>
    <s v="Oui"/>
    <x v="0"/>
    <s v="Non"/>
    <s v="Non"/>
    <s v="Oui"/>
    <s v="-"/>
    <s v="-"/>
    <x v="0"/>
    <s v="-"/>
    <x v="0"/>
    <x v="0"/>
    <x v="0"/>
    <s v="Oui"/>
    <x v="0"/>
    <x v="38"/>
    <x v="0"/>
    <s v="-"/>
    <s v="-"/>
    <s v="-"/>
    <s v="-"/>
    <s v="-"/>
    <s v="-"/>
    <s v="-"/>
    <x v="0"/>
    <x v="1"/>
    <x v="5"/>
    <x v="1"/>
    <s v="École Coopi"/>
    <s v="Kaya"/>
    <x v="2"/>
    <s v="-"/>
    <x v="0"/>
    <s v="Clinique mobile"/>
    <s v="Non"/>
    <s v="Oui"/>
    <s v="Non"/>
    <s v="Non"/>
    <s v="Non"/>
    <s v="-"/>
    <x v="0"/>
    <x v="0"/>
    <s v="diarrhee fievre paludisme"/>
    <s v="Oui"/>
    <s v="Oui"/>
    <s v="Non"/>
    <s v="Non"/>
    <s v="Non"/>
    <s v="Oui"/>
    <s v="Non"/>
    <s v="Non"/>
    <s v="Non"/>
    <s v="Non"/>
    <s v="Non"/>
    <s v="Non"/>
    <s v="Non"/>
    <s v="Non"/>
    <s v="-"/>
    <s v="-"/>
    <s v="Assistance humanitaire (incluant Cash)"/>
    <s v="Non"/>
    <s v="Non"/>
    <s v="Non"/>
    <s v="Oui"/>
    <s v="Non"/>
    <s v="Non"/>
    <s v="Non"/>
    <s v="-"/>
    <x v="1"/>
    <x v="0"/>
    <x v="0"/>
    <s v="Marché de Bol"/>
    <x v="2"/>
    <x v="2"/>
    <s v="-"/>
    <s v="Oui"/>
    <s v="airtel / tigo"/>
    <s v="Oui"/>
    <s v="Non"/>
    <s v="Oui"/>
    <s v="-"/>
    <s v="-"/>
    <n v="2"/>
    <s v="2"/>
    <s v="Le site est sur le village kaya. assistance en école recommandee."/>
    <s v="-"/>
    <s v="-"/>
    <s v="-"/>
    <n v="20"/>
    <n v="20"/>
    <s v="uuid:26311b2d-c78b-45de-8cf1-9bb2eccfc6d7"/>
    <n v="132161"/>
    <s v="26311b2d-c78b-45de-8cf1-9bb2eccfc6d7"/>
    <s v="2018-02-20T16:07:35"/>
    <n v="3"/>
    <s v="-"/>
    <n v="-1"/>
    <s v="-"/>
    <s v="-"/>
    <n v="3"/>
    <n v="5"/>
    <n v="9"/>
    <n v="6"/>
    <n v="7"/>
    <n v="15"/>
    <n v="16"/>
    <n v="14"/>
    <n v="21"/>
    <n v="15"/>
    <n v="17"/>
    <n v="0"/>
    <n v="3"/>
    <n v="128"/>
    <s v="Diarrhée"/>
    <s v="Fièvre"/>
    <s v="Paludisme"/>
    <x v="0"/>
    <x v="0"/>
    <x v="1"/>
    <s v="-"/>
  </r>
  <r>
    <s v="Kaya 1"/>
    <s v="2018-03-12T12:33:34.784+01"/>
    <s v="2018-03-15T11:29:14.616+01"/>
    <d v="2018-03-12T00:00:00"/>
    <s v="860111012018010"/>
    <s v="8923503090490135819F"/>
    <s v="-"/>
    <s v="-"/>
    <d v="2018-03-12T00:00:00"/>
    <s v="S1"/>
    <s v="male"/>
    <s v="TD07"/>
    <s v="Lac"/>
    <s v="TD0703"/>
    <x v="2"/>
    <s v="TD070302"/>
    <x v="2"/>
    <s v="Kaya 1"/>
    <s v="Kaya 1"/>
    <s v="13.587668447889179 14.011481397505959 296.2233063436205 6.0"/>
    <n v="13.587668447900001"/>
    <n v="14.011481397500001"/>
    <n v="296.22330634399998"/>
    <n v="6"/>
    <x v="0"/>
    <s v="-"/>
    <s v="-"/>
    <x v="0"/>
    <s v="-"/>
    <x v="0"/>
    <s v="-"/>
    <s v="-"/>
    <s v="IDPs"/>
    <s v="Oui"/>
    <s v="Non"/>
    <s v="Non"/>
    <s v="-"/>
    <n v="300"/>
    <x v="20"/>
    <s v="TD07"/>
    <s v="Lac"/>
    <s v="TD0703"/>
    <x v="2"/>
    <s v="TD070302"/>
    <x v="2"/>
    <n v="300"/>
    <n v="1254"/>
    <x v="8"/>
    <s v="-"/>
    <s v="-"/>
    <s v="-"/>
    <x v="1"/>
    <s v="-"/>
    <x v="1"/>
    <s v="-"/>
    <x v="1"/>
    <s v="-"/>
    <s v="-"/>
    <s v="-"/>
    <s v="-"/>
    <s v="-"/>
    <x v="1"/>
    <s v="-"/>
    <s v="-"/>
    <s v="-"/>
    <x v="0"/>
    <s v="-"/>
    <x v="0"/>
    <s v="-"/>
    <x v="0"/>
    <s v="-"/>
    <s v="-"/>
    <s v="-"/>
    <s v="-"/>
    <s v="-"/>
    <x v="0"/>
    <s v="-"/>
    <s v="-"/>
    <n v="0"/>
    <n v="300"/>
    <n v="0"/>
    <n v="0"/>
    <n v="0"/>
    <x v="0"/>
    <s v="-"/>
    <s v="articles_non_alimentaires eau_hygiene_et_assainissement vivres"/>
    <s v="Oui"/>
    <s v="Non"/>
    <s v="Oui"/>
    <s v="Non"/>
    <s v="Non"/>
    <s v="Non"/>
    <s v="Non"/>
    <s v="Non"/>
    <s v="Oui"/>
    <s v="Non"/>
    <s v="Non"/>
    <s v="ONG"/>
    <s v="Non"/>
    <s v="Non"/>
    <s v="Non"/>
    <s v="Oui"/>
    <s v="Non"/>
    <s v="-"/>
    <s v="Plus d'un mois"/>
    <s v="Nations Unies"/>
    <s v="Non"/>
    <s v="Non"/>
    <s v="Oui"/>
    <s v="Non"/>
    <s v="Non"/>
    <s v="-"/>
    <s v="Moins d'un mois"/>
    <s v="-"/>
    <s v="-"/>
    <s v="-"/>
    <s v="-"/>
    <s v="-"/>
    <s v="-"/>
    <s v="-"/>
    <s v="-"/>
    <s v="-"/>
    <s v="-"/>
    <s v="-"/>
    <s v="-"/>
    <s v="-"/>
    <s v="-"/>
    <s v="-"/>
    <s v="-"/>
    <s v="-"/>
    <s v="-"/>
    <s v="-"/>
    <s v="-"/>
    <s v="-"/>
    <s v="-"/>
    <s v="-"/>
    <s v="-"/>
    <s v="-"/>
    <s v="-"/>
    <s v="-"/>
    <s v="-"/>
    <s v="-"/>
    <s v="-"/>
    <s v="-"/>
    <s v="-"/>
    <s v="-"/>
    <s v="-"/>
    <s v="-"/>
    <s v="-"/>
    <s v="-"/>
    <s v="-"/>
    <s v="-"/>
    <s v="-"/>
    <s v="ONG"/>
    <s v="Non"/>
    <s v="Non"/>
    <s v="Non"/>
    <s v="Oui"/>
    <s v="Non"/>
    <s v="-"/>
    <s v="Ponctuelle"/>
    <s v="-"/>
    <s v="-"/>
    <s v="-"/>
    <s v="-"/>
    <s v="-"/>
    <s v="-"/>
    <s v="-"/>
    <s v="-"/>
    <s v="-"/>
    <s v="-"/>
    <s v="-"/>
    <s v="-"/>
    <s v="-"/>
    <s v="-"/>
    <s v="-"/>
    <s v="-"/>
    <n v="20"/>
    <n v="40"/>
    <n v="1"/>
    <s v="-"/>
    <s v="-"/>
    <s v="-"/>
    <s v="-"/>
    <s v="-"/>
    <s v="-"/>
    <n v="2"/>
    <n v="7"/>
    <s v="-"/>
    <n v="40"/>
    <s v="Oui"/>
    <s v="Oui"/>
    <s v="Oui"/>
    <s v="-"/>
    <s v="-"/>
    <s v="-"/>
    <x v="0"/>
    <x v="0"/>
    <s v="-"/>
    <s v="-"/>
    <s v="bladder"/>
    <s v="Oui"/>
    <s v="Non"/>
    <s v="Non"/>
    <s v="Non"/>
    <s v="Non"/>
    <s v="Non"/>
    <s v="Non"/>
    <s v="Non"/>
    <s v="-"/>
    <s v="-"/>
    <s v="-"/>
    <s v="-"/>
    <s v="-"/>
    <s v="-"/>
    <n v="1"/>
    <s v="-"/>
    <s v="-"/>
    <s v="-"/>
    <s v="-"/>
    <s v="-"/>
    <s v="-"/>
    <s v="-"/>
    <s v="-"/>
    <s v="-"/>
    <x v="0"/>
    <s v="Aucun"/>
    <s v="Oui"/>
    <s v="Non"/>
    <s v="Non"/>
    <s v="Non"/>
    <s v="Non"/>
    <x v="0"/>
    <s v="Non"/>
    <s v="Non"/>
    <s v="Oui"/>
    <s v="-"/>
    <s v="-"/>
    <x v="0"/>
    <s v="-"/>
    <x v="0"/>
    <x v="1"/>
    <x v="1"/>
    <s v="Non"/>
    <x v="0"/>
    <x v="2"/>
    <x v="1"/>
    <s v="-"/>
    <s v="-"/>
    <s v="-"/>
    <s v="-"/>
    <s v="-"/>
    <s v="-"/>
    <s v="-"/>
    <x v="0"/>
    <x v="0"/>
    <x v="0"/>
    <x v="0"/>
    <s v="-"/>
    <s v="-"/>
    <x v="0"/>
    <s v="-"/>
    <x v="1"/>
    <s v="-"/>
    <s v="-"/>
    <s v="-"/>
    <s v="-"/>
    <s v="-"/>
    <s v="-"/>
    <s v="-"/>
    <x v="2"/>
    <x v="0"/>
    <s v="diarrhee paludisme toux"/>
    <s v="Oui"/>
    <s v="Non"/>
    <s v="Non"/>
    <s v="Non"/>
    <s v="Non"/>
    <s v="Oui"/>
    <s v="Oui"/>
    <s v="Non"/>
    <s v="Non"/>
    <s v="Non"/>
    <s v="Non"/>
    <s v="Non"/>
    <s v="Non"/>
    <s v="Non"/>
    <s v="-"/>
    <s v="-"/>
    <s v="Achat sur le marché"/>
    <s v="Oui"/>
    <s v="Non"/>
    <s v="Non"/>
    <s v="Non"/>
    <s v="Non"/>
    <s v="Non"/>
    <s v="Non"/>
    <s v="-"/>
    <x v="1"/>
    <x v="0"/>
    <x v="0"/>
    <s v="Marché non spécifié"/>
    <x v="2"/>
    <x v="1"/>
    <s v="-"/>
    <s v="Oui"/>
    <s v="airtel / tigo"/>
    <s v="Oui"/>
    <s v="Non"/>
    <s v="Oui"/>
    <s v="-"/>
    <s v="-"/>
    <n v="1"/>
    <s v="1"/>
    <s v="RAS"/>
    <s v="-"/>
    <s v="-"/>
    <s v="-"/>
    <n v="20"/>
    <n v="20"/>
    <s v="uuid:8c652078-dbdb-4f81-8fa0-22a906c87b2f"/>
    <n v="177386"/>
    <s v="8c652078-dbdb-4f81-8fa0-22a906c87b2f"/>
    <s v="2018-03-15T10:40:01"/>
    <n v="158"/>
    <s v="-"/>
    <n v="-1"/>
    <s v="-"/>
    <s v="-"/>
    <n v="158"/>
    <n v="4"/>
    <n v="9"/>
    <n v="9"/>
    <n v="8"/>
    <n v="7"/>
    <n v="20"/>
    <n v="8"/>
    <n v="13"/>
    <n v="20"/>
    <n v="20"/>
    <n v="0"/>
    <n v="1"/>
    <n v="119"/>
    <s v="Diarrhée"/>
    <s v="Paludisme"/>
    <s v="Toux"/>
    <x v="0"/>
    <x v="0"/>
    <x v="1"/>
    <s v="-"/>
  </r>
  <r>
    <s v="Kaya 2"/>
    <s v="2018-03-12T12:33:07.008+01"/>
    <s v="2018-03-13T11:43:27.640+01"/>
    <d v="2018-03-12T00:00:00"/>
    <s v="358449072151878"/>
    <s v="-"/>
    <s v="-"/>
    <s v="-"/>
    <d v="2018-03-12T00:00:00"/>
    <s v="E1"/>
    <s v="male"/>
    <s v="TD07"/>
    <s v="Lac"/>
    <s v="TD0703"/>
    <x v="2"/>
    <s v="TD070302"/>
    <x v="2"/>
    <s v="Ngouboua"/>
    <s v="Kaya 2"/>
    <s v="13.588005519911414 14.015612800392073 296.8583968524204 4.0"/>
    <n v="13.588005519899999"/>
    <n v="14.0156128004"/>
    <n v="296.858396852"/>
    <n v="4"/>
    <x v="0"/>
    <s v="-"/>
    <s v="-"/>
    <x v="0"/>
    <s v="-"/>
    <x v="0"/>
    <s v="-"/>
    <s v="-"/>
    <s v="IDPs"/>
    <s v="Oui"/>
    <s v="Non"/>
    <s v="Non"/>
    <s v="-"/>
    <n v="250"/>
    <x v="50"/>
    <s v="TD07"/>
    <s v="Lac"/>
    <s v="TD0703"/>
    <x v="2"/>
    <s v="TD070302"/>
    <x v="2"/>
    <n v="250"/>
    <n v="1045"/>
    <x v="3"/>
    <s v="-"/>
    <s v="-"/>
    <s v="-"/>
    <x v="1"/>
    <s v="-"/>
    <x v="1"/>
    <s v="-"/>
    <x v="1"/>
    <s v="-"/>
    <s v="-"/>
    <s v="-"/>
    <s v="-"/>
    <s v="-"/>
    <x v="1"/>
    <s v="-"/>
    <s v="-"/>
    <s v="-"/>
    <x v="0"/>
    <s v="-"/>
    <x v="0"/>
    <s v="-"/>
    <x v="0"/>
    <s v="-"/>
    <s v="-"/>
    <s v="-"/>
    <s v="-"/>
    <s v="-"/>
    <x v="0"/>
    <s v="-"/>
    <s v="-"/>
    <n v="0"/>
    <n v="250"/>
    <n v="0"/>
    <n v="0"/>
    <n v="0"/>
    <x v="0"/>
    <s v="-"/>
    <s v="articles_non_alimentaires education vivres"/>
    <s v="Oui"/>
    <s v="Non"/>
    <s v="Non"/>
    <s v="Oui"/>
    <s v="Non"/>
    <s v="Non"/>
    <s v="Non"/>
    <s v="Non"/>
    <s v="Oui"/>
    <s v="Non"/>
    <s v="Non"/>
    <s v="ONG"/>
    <s v="Non"/>
    <s v="Non"/>
    <s v="Non"/>
    <s v="Oui"/>
    <s v="Non"/>
    <s v="-"/>
    <s v="Plus d'un mois"/>
    <s v="ONG"/>
    <s v="Non"/>
    <s v="Non"/>
    <s v="Non"/>
    <s v="Oui"/>
    <s v="Non"/>
    <s v="-"/>
    <s v="Plus d'un mois"/>
    <s v="-"/>
    <s v="-"/>
    <s v="-"/>
    <s v="-"/>
    <s v="-"/>
    <s v="-"/>
    <s v="-"/>
    <s v="-"/>
    <s v="-"/>
    <s v="-"/>
    <s v="-"/>
    <s v="-"/>
    <s v="-"/>
    <s v="-"/>
    <s v="-"/>
    <s v="-"/>
    <s v="-"/>
    <s v="-"/>
    <s v="-"/>
    <s v="-"/>
    <s v="-"/>
    <s v="-"/>
    <s v="-"/>
    <s v="-"/>
    <s v="-"/>
    <s v="-"/>
    <s v="-"/>
    <s v="-"/>
    <s v="-"/>
    <s v="-"/>
    <s v="-"/>
    <s v="-"/>
    <s v="-"/>
    <s v="-"/>
    <s v="-"/>
    <s v="-"/>
    <s v="-"/>
    <s v="-"/>
    <s v="-"/>
    <s v="-"/>
    <s v="-"/>
    <s v="-"/>
    <s v="-"/>
    <s v="-"/>
    <s v="-"/>
    <s v="-"/>
    <s v="-"/>
    <s v="-"/>
    <s v="ONG"/>
    <s v="Non"/>
    <s v="Non"/>
    <s v="Non"/>
    <s v="Oui"/>
    <s v="Non"/>
    <s v="-"/>
    <s v="Continue"/>
    <s v="-"/>
    <s v="-"/>
    <s v="-"/>
    <s v="-"/>
    <s v="-"/>
    <s v="-"/>
    <s v="-"/>
    <s v="-"/>
    <n v="50"/>
    <n v="80"/>
    <n v="3"/>
    <n v="6"/>
    <n v="10"/>
    <n v="1"/>
    <s v="-"/>
    <s v="-"/>
    <s v="-"/>
    <n v="2"/>
    <n v="6"/>
    <s v="-"/>
    <n v="25"/>
    <s v="Oui"/>
    <s v="Ne sait pas"/>
    <s v="Oui"/>
    <s v="-"/>
    <s v="-"/>
    <s v="-"/>
    <x v="0"/>
    <x v="0"/>
    <s v="-"/>
    <s v="-"/>
    <s v="forage_pompe_manuelle"/>
    <s v="Non"/>
    <s v="Non"/>
    <s v="Non"/>
    <s v="Non"/>
    <s v="Oui"/>
    <s v="Non"/>
    <s v="Non"/>
    <s v="Non"/>
    <s v="-"/>
    <s v="-"/>
    <n v="2"/>
    <n v="1"/>
    <s v="-"/>
    <s v="-"/>
    <s v="-"/>
    <s v="-"/>
    <s v="-"/>
    <s v="-"/>
    <s v="-"/>
    <s v="-"/>
    <s v="-"/>
    <s v="-"/>
    <s v="-"/>
    <s v="-"/>
    <x v="0"/>
    <s v="Non potable"/>
    <s v="Non"/>
    <s v="Non"/>
    <s v="Non"/>
    <s v="Oui"/>
    <s v="Non"/>
    <x v="1"/>
    <s v="Oui"/>
    <s v="Non"/>
    <s v="Non"/>
    <n v="4"/>
    <s v="-"/>
    <x v="1"/>
    <s v="Oui, certaines"/>
    <x v="2"/>
    <x v="0"/>
    <x v="0"/>
    <s v="Oui"/>
    <x v="0"/>
    <x v="23"/>
    <x v="1"/>
    <s v="-"/>
    <s v="-"/>
    <s v="-"/>
    <s v="-"/>
    <s v="-"/>
    <s v="-"/>
    <s v="-"/>
    <x v="0"/>
    <x v="0"/>
    <x v="5"/>
    <x v="2"/>
    <s v="-"/>
    <s v="-"/>
    <x v="0"/>
    <s v="-"/>
    <x v="1"/>
    <s v="-"/>
    <s v="-"/>
    <s v="-"/>
    <s v="-"/>
    <s v="-"/>
    <s v="-"/>
    <s v="-"/>
    <x v="2"/>
    <x v="0"/>
    <s v="paludisme autre"/>
    <s v="Non"/>
    <s v="Non"/>
    <s v="Non"/>
    <s v="Non"/>
    <s v="Non"/>
    <s v="Oui"/>
    <s v="Non"/>
    <s v="Non"/>
    <s v="Non"/>
    <s v="Non"/>
    <s v="Non"/>
    <s v="Non"/>
    <s v="Oui"/>
    <s v="Non"/>
    <s v="Rhumes"/>
    <s v="-"/>
    <s v="Achat sur le marché"/>
    <s v="Oui"/>
    <s v="Non"/>
    <s v="Non"/>
    <s v="Non"/>
    <s v="Non"/>
    <s v="Non"/>
    <s v="Non"/>
    <s v="-"/>
    <x v="2"/>
    <x v="1"/>
    <x v="0"/>
    <s v="Marché de Ngouboua"/>
    <x v="0"/>
    <x v="2"/>
    <s v="-"/>
    <s v="Oui"/>
    <s v="airtel / tigo"/>
    <s v="Oui"/>
    <s v="Non"/>
    <s v="Oui"/>
    <s v="-"/>
    <s v="-"/>
    <n v="1"/>
    <s v="1"/>
    <s v="R A  S"/>
    <s v="-"/>
    <s v="-"/>
    <s v="-"/>
    <n v="20"/>
    <n v="20"/>
    <s v="uuid:f41545fb-c1c4-4522-b9e1-8276bc08a340"/>
    <n v="177347"/>
    <s v="f41545fb-c1c4-4522-b9e1-8276bc08a340"/>
    <s v="2018-03-15T10:08:17"/>
    <n v="132"/>
    <s v="-"/>
    <n v="-1"/>
    <s v="-"/>
    <s v="-"/>
    <n v="132"/>
    <n v="11"/>
    <n v="9"/>
    <n v="17"/>
    <n v="18"/>
    <n v="17"/>
    <n v="16"/>
    <n v="8"/>
    <n v="1"/>
    <n v="18"/>
    <n v="24"/>
    <n v="2"/>
    <n v="0"/>
    <n v="141"/>
    <s v="Paludisme"/>
    <s v="Autre"/>
    <s v="-"/>
    <x v="0"/>
    <x v="0"/>
    <x v="1"/>
    <s v="-"/>
  </r>
  <r>
    <s v="Keiga"/>
    <s v="2018-03-04T07:30:26.614+01"/>
    <s v="2018-03-06T14:56:21.954+01"/>
    <d v="2018-03-04T00:00:00"/>
    <s v="357770077402177"/>
    <s v="-"/>
    <s v="-"/>
    <s v="-"/>
    <d v="2018-03-04T00:00:00"/>
    <s v="E10"/>
    <s v="male"/>
    <s v="TD07"/>
    <s v="Lac"/>
    <s v="TD0704"/>
    <x v="0"/>
    <s v="TD070401"/>
    <x v="0"/>
    <s v="Kiskra"/>
    <s v="Keiga"/>
    <s v="13.830931755497158 14.071955754694455 306.63159153826774 4.0"/>
    <n v="13.8309317555"/>
    <n v="14.071955754699999"/>
    <n v="306.63159153800001"/>
    <n v="4"/>
    <x v="1"/>
    <s v="Ngouloum"/>
    <n v="1"/>
    <x v="0"/>
    <s v="-"/>
    <x v="0"/>
    <s v="-"/>
    <s v="-"/>
    <s v="IDPs"/>
    <s v="Oui"/>
    <s v="Non"/>
    <s v="Non"/>
    <s v="-"/>
    <n v="750"/>
    <x v="51"/>
    <s v="TD07"/>
    <s v="Lac"/>
    <s v="TD0704"/>
    <x v="0"/>
    <s v="TD070401"/>
    <x v="3"/>
    <n v="750"/>
    <n v="2145"/>
    <x v="1"/>
    <s v="-"/>
    <s v="-"/>
    <s v="-"/>
    <x v="1"/>
    <s v="-"/>
    <x v="1"/>
    <s v="-"/>
    <x v="1"/>
    <s v="-"/>
    <s v="-"/>
    <s v="-"/>
    <s v="-"/>
    <s v="-"/>
    <x v="1"/>
    <s v="-"/>
    <s v="-"/>
    <s v="-"/>
    <x v="0"/>
    <s v="-"/>
    <x v="0"/>
    <s v="-"/>
    <x v="0"/>
    <s v="-"/>
    <s v="-"/>
    <s v="-"/>
    <s v="-"/>
    <s v="-"/>
    <x v="0"/>
    <s v="-"/>
    <s v="-"/>
    <n v="0"/>
    <n v="750"/>
    <n v="0"/>
    <n v="0"/>
    <n v="0"/>
    <x v="0"/>
    <s v="-"/>
    <s v="articles_non_alimentaires eau_hygiene_et_assainissement vivres"/>
    <s v="Oui"/>
    <s v="Non"/>
    <s v="Oui"/>
    <s v="Non"/>
    <s v="Non"/>
    <s v="Non"/>
    <s v="Non"/>
    <s v="Non"/>
    <s v="Oui"/>
    <s v="Non"/>
    <s v="Non"/>
    <s v="ONG"/>
    <s v="Non"/>
    <s v="Non"/>
    <s v="Non"/>
    <s v="Oui"/>
    <s v="Non"/>
    <s v="-"/>
    <s v="Moins d'un mois"/>
    <s v="ONG"/>
    <s v="Non"/>
    <s v="Non"/>
    <s v="Non"/>
    <s v="Oui"/>
    <s v="Non"/>
    <s v="-"/>
    <s v="Plus d'un mois"/>
    <s v="-"/>
    <s v="-"/>
    <s v="-"/>
    <s v="-"/>
    <s v="-"/>
    <s v="-"/>
    <s v="-"/>
    <s v="-"/>
    <s v="-"/>
    <s v="-"/>
    <s v="-"/>
    <s v="-"/>
    <s v="-"/>
    <s v="-"/>
    <s v="-"/>
    <s v="-"/>
    <s v="-"/>
    <s v="-"/>
    <s v="-"/>
    <s v="-"/>
    <s v="-"/>
    <s v="-"/>
    <s v="-"/>
    <s v="-"/>
    <s v="-"/>
    <s v="-"/>
    <s v="-"/>
    <s v="-"/>
    <s v="-"/>
    <s v="-"/>
    <s v="-"/>
    <s v="-"/>
    <s v="-"/>
    <s v="-"/>
    <s v="-"/>
    <s v="-"/>
    <s v="-"/>
    <s v="-"/>
    <s v="-"/>
    <s v="-"/>
    <s v="ONG"/>
    <s v="Non"/>
    <s v="Non"/>
    <s v="Non"/>
    <s v="Oui"/>
    <s v="Non"/>
    <s v="-"/>
    <s v="Continue"/>
    <s v="-"/>
    <s v="-"/>
    <s v="-"/>
    <s v="-"/>
    <s v="-"/>
    <s v="-"/>
    <s v="-"/>
    <s v="-"/>
    <s v="-"/>
    <s v="-"/>
    <s v="-"/>
    <s v="-"/>
    <s v="-"/>
    <s v="-"/>
    <s v="-"/>
    <s v="-"/>
    <n v="50"/>
    <n v="80"/>
    <n v="20"/>
    <n v="50"/>
    <n v="30"/>
    <n v="6"/>
    <s v="-"/>
    <s v="-"/>
    <n v="40"/>
    <n v="60"/>
    <n v="3"/>
    <s v="-"/>
    <n v="100"/>
    <s v="Oui"/>
    <s v="Oui"/>
    <s v="Oui"/>
    <s v="-"/>
    <s v="-"/>
    <s v="-"/>
    <x v="0"/>
    <x v="0"/>
    <s v="-"/>
    <s v="-"/>
    <s v="forage_pompe_manuelle"/>
    <s v="Non"/>
    <s v="Non"/>
    <s v="Non"/>
    <s v="Non"/>
    <s v="Oui"/>
    <s v="Non"/>
    <s v="Non"/>
    <s v="Non"/>
    <s v="-"/>
    <s v="-"/>
    <n v="3"/>
    <s v="-"/>
    <s v="-"/>
    <s v="-"/>
    <s v="-"/>
    <s v="-"/>
    <s v="-"/>
    <s v="-"/>
    <s v="-"/>
    <s v="-"/>
    <s v="-"/>
    <s v="-"/>
    <s v="-"/>
    <s v="-"/>
    <x v="0"/>
    <s v="Aucun"/>
    <s v="Oui"/>
    <s v="Non"/>
    <s v="Non"/>
    <s v="Non"/>
    <s v="Non"/>
    <x v="1"/>
    <s v="Oui"/>
    <s v="Non"/>
    <s v="Non"/>
    <n v="63"/>
    <s v="-"/>
    <x v="1"/>
    <s v="Oui, certaines"/>
    <x v="2"/>
    <x v="2"/>
    <x v="1"/>
    <s v="Oui"/>
    <x v="16"/>
    <x v="39"/>
    <x v="1"/>
    <s v="-"/>
    <s v="-"/>
    <s v="-"/>
    <s v="-"/>
    <s v="-"/>
    <s v="-"/>
    <s v="-"/>
    <x v="0"/>
    <x v="0"/>
    <x v="0"/>
    <x v="0"/>
    <s v="-"/>
    <s v="-"/>
    <x v="0"/>
    <s v="-"/>
    <x v="0"/>
    <s v="Clinique mobile"/>
    <s v="Non"/>
    <s v="Oui"/>
    <s v="Non"/>
    <s v="Non"/>
    <s v="Non"/>
    <s v="-"/>
    <x v="0"/>
    <x v="0"/>
    <s v="paludisme maux_tete maux_ventre"/>
    <s v="Non"/>
    <s v="Non"/>
    <s v="Non"/>
    <s v="Non"/>
    <s v="Non"/>
    <s v="Oui"/>
    <s v="Non"/>
    <s v="Oui"/>
    <s v="Oui"/>
    <s v="Non"/>
    <s v="Non"/>
    <s v="Non"/>
    <s v="Non"/>
    <s v="Non"/>
    <s v="-"/>
    <s v="-"/>
    <s v="Don des communautés hôtes et voisines / Assistance humanitaire (incluant Cash)"/>
    <s v="Non"/>
    <s v="Non"/>
    <s v="Oui"/>
    <s v="Oui"/>
    <s v="Non"/>
    <s v="Non"/>
    <s v="Non"/>
    <s v="-"/>
    <x v="2"/>
    <x v="1"/>
    <x v="0"/>
    <s v="Marché de Salia"/>
    <x v="0"/>
    <x v="1"/>
    <s v="-"/>
    <s v="Oui"/>
    <s v="tigo"/>
    <s v="Non"/>
    <s v="Non"/>
    <s v="Oui"/>
    <s v="-"/>
    <s v="-"/>
    <n v="3"/>
    <s v="3"/>
    <s v="Besoin  en assistance en eau et vivre"/>
    <s v="-"/>
    <s v="-"/>
    <s v="-"/>
    <n v="20"/>
    <n v="20"/>
    <s v="uuid:c3c5b4e1-7828-44a4-b8d5-dd500a692a58"/>
    <n v="158782"/>
    <s v="c3c5b4e1-7828-44a4-b8d5-dd500a692a58"/>
    <s v="2018-03-07T10:35:05"/>
    <n v="84"/>
    <s v="-"/>
    <n v="-1"/>
    <s v="-"/>
    <s v="-"/>
    <n v="84"/>
    <n v="18"/>
    <n v="12"/>
    <n v="15"/>
    <n v="15"/>
    <n v="7"/>
    <n v="12"/>
    <n v="3"/>
    <n v="4"/>
    <n v="20"/>
    <n v="20"/>
    <n v="3"/>
    <n v="11"/>
    <n v="140"/>
    <s v="Paludisme"/>
    <s v="Maux de tête"/>
    <s v="Maux de ventre"/>
    <x v="0"/>
    <x v="0"/>
    <x v="1"/>
    <s v="-"/>
  </r>
  <r>
    <s v="Kidjarba"/>
    <s v="2018-02-26T12:16:23.089+01"/>
    <s v="2018-02-28T11:42:27.575+01"/>
    <d v="2018-02-26T00:00:00"/>
    <s v="357770077401351"/>
    <s v="-"/>
    <s v="-"/>
    <s v="-"/>
    <d v="2018-02-26T00:00:00"/>
    <s v="E12"/>
    <s v="male"/>
    <s v="TD07"/>
    <s v="Lac"/>
    <s v="TD0704"/>
    <x v="0"/>
    <s v="TD070402"/>
    <x v="6"/>
    <s v="Kiskawa"/>
    <s v="Kidjarba"/>
    <s v="14.192126490559033 13.96511574263866 302.80782625936456 12.0"/>
    <n v="14.1921264906"/>
    <n v="13.9651157426"/>
    <n v="302.80782625900002"/>
    <n v="12"/>
    <x v="1"/>
    <s v="Kiskawa"/>
    <n v="9"/>
    <x v="0"/>
    <s v="-"/>
    <x v="0"/>
    <s v="-"/>
    <s v="-"/>
    <s v="IDPs"/>
    <s v="Oui"/>
    <s v="Non"/>
    <s v="Non"/>
    <s v="-"/>
    <n v="98"/>
    <x v="52"/>
    <s v="TD07"/>
    <s v="Lac"/>
    <s v="TD0704"/>
    <x v="0"/>
    <s v="TD070403"/>
    <x v="0"/>
    <n v="98"/>
    <n v="409"/>
    <x v="14"/>
    <s v="-"/>
    <s v="-"/>
    <s v="-"/>
    <x v="1"/>
    <s v="-"/>
    <x v="1"/>
    <s v="-"/>
    <x v="1"/>
    <s v="-"/>
    <s v="-"/>
    <s v="-"/>
    <s v="-"/>
    <s v="-"/>
    <x v="1"/>
    <s v="-"/>
    <s v="-"/>
    <s v="-"/>
    <x v="0"/>
    <s v="-"/>
    <x v="0"/>
    <s v="-"/>
    <x v="0"/>
    <s v="-"/>
    <s v="-"/>
    <s v="-"/>
    <s v="-"/>
    <s v="-"/>
    <x v="0"/>
    <s v="-"/>
    <s v="-"/>
    <n v="0"/>
    <n v="0"/>
    <n v="98"/>
    <n v="0"/>
    <n v="0"/>
    <x v="0"/>
    <s v="-"/>
    <s v="vivres"/>
    <s v="Non"/>
    <s v="Non"/>
    <s v="Non"/>
    <s v="Non"/>
    <s v="Non"/>
    <s v="Non"/>
    <s v="Non"/>
    <s v="Non"/>
    <s v="Oui"/>
    <s v="Non"/>
    <s v="Non"/>
    <s v="ONG"/>
    <s v="Non"/>
    <s v="Non"/>
    <s v="Non"/>
    <s v="Oui"/>
    <s v="Non"/>
    <s v="-"/>
    <s v="Plus d'un mois"/>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n v="15"/>
    <n v="20"/>
    <s v="-"/>
    <n v="9"/>
    <s v="-"/>
    <n v="3"/>
    <s v="-"/>
    <s v="-"/>
    <s v="-"/>
    <n v="12"/>
    <s v="-"/>
    <n v="5"/>
    <n v="12"/>
    <s v="Oui"/>
    <s v="Oui"/>
    <s v="Oui"/>
    <s v="-"/>
    <s v="-"/>
    <s v="-"/>
    <x v="0"/>
    <x v="0"/>
    <s v="-"/>
    <s v="-"/>
    <s v="forage_pompe_manuelle"/>
    <s v="Non"/>
    <s v="Non"/>
    <s v="Non"/>
    <s v="Non"/>
    <s v="Oui"/>
    <s v="Non"/>
    <s v="Non"/>
    <s v="Non"/>
    <s v="-"/>
    <s v="-"/>
    <n v="1"/>
    <s v="-"/>
    <s v="-"/>
    <s v="-"/>
    <s v="-"/>
    <s v="-"/>
    <s v="-"/>
    <s v="-"/>
    <s v="-"/>
    <s v="-"/>
    <s v="-"/>
    <s v="-"/>
    <s v="-"/>
    <s v="-"/>
    <x v="0"/>
    <s v="Aucun"/>
    <s v="Oui"/>
    <s v="Non"/>
    <s v="Non"/>
    <s v="Non"/>
    <s v="Non"/>
    <x v="0"/>
    <s v="Non"/>
    <s v="Non"/>
    <s v="Oui"/>
    <s v="-"/>
    <s v="-"/>
    <x v="0"/>
    <s v="-"/>
    <x v="0"/>
    <x v="1"/>
    <x v="1"/>
    <s v="Non"/>
    <x v="0"/>
    <x v="2"/>
    <x v="1"/>
    <s v="-"/>
    <s v="-"/>
    <s v="-"/>
    <s v="-"/>
    <s v="-"/>
    <s v="-"/>
    <s v="-"/>
    <x v="0"/>
    <x v="1"/>
    <x v="3"/>
    <x v="0"/>
    <s v="École de Magui"/>
    <s v="Magui"/>
    <x v="1"/>
    <s v="-"/>
    <x v="1"/>
    <s v="-"/>
    <s v="-"/>
    <s v="-"/>
    <s v="-"/>
    <s v="-"/>
    <s v="-"/>
    <s v="-"/>
    <x v="2"/>
    <x v="0"/>
    <s v="diarrhee maux_tete autre"/>
    <s v="Oui"/>
    <s v="Non"/>
    <s v="Non"/>
    <s v="Non"/>
    <s v="Non"/>
    <s v="Non"/>
    <s v="Non"/>
    <s v="Oui"/>
    <s v="Non"/>
    <s v="Non"/>
    <s v="Non"/>
    <s v="Non"/>
    <s v="Oui"/>
    <s v="Non"/>
    <s v="Maux de coeur"/>
    <s v="-"/>
    <s v="Achat sur le marché"/>
    <s v="Oui"/>
    <s v="Non"/>
    <s v="Non"/>
    <s v="Non"/>
    <s v="Non"/>
    <s v="Non"/>
    <s v="Non"/>
    <s v="-"/>
    <x v="2"/>
    <x v="1"/>
    <x v="0"/>
    <s v="Marché de Kiskawa"/>
    <x v="0"/>
    <x v="2"/>
    <s v="-"/>
    <s v="Oui"/>
    <s v="tigo"/>
    <s v="Non"/>
    <s v="Non"/>
    <s v="Oui"/>
    <s v="-"/>
    <s v="-"/>
    <n v="3"/>
    <s v="3"/>
    <s v="Pas dassistance depuis 3 mois"/>
    <s v="-"/>
    <s v="-"/>
    <s v="-"/>
    <n v="20"/>
    <n v="20"/>
    <s v="uuid:b37617cb-eb6a-4c32-b2ba-8c1f44e5f64b"/>
    <n v="146968"/>
    <s v="b37617cb-eb6a-4c32-b2ba-8c1f44e5f64b"/>
    <s v="2018-02-28T15:46:59"/>
    <n v="21"/>
    <s v="-"/>
    <n v="-1"/>
    <s v="-"/>
    <s v="-"/>
    <n v="21"/>
    <n v="10"/>
    <n v="4"/>
    <n v="14"/>
    <n v="7"/>
    <n v="12"/>
    <n v="12"/>
    <n v="4"/>
    <n v="9"/>
    <n v="21"/>
    <n v="17"/>
    <n v="0"/>
    <n v="3"/>
    <n v="113"/>
    <s v="Diarrhée"/>
    <s v="Maux de tête"/>
    <s v="Autre"/>
    <x v="0"/>
    <x v="0"/>
    <x v="0"/>
    <s v="-"/>
  </r>
  <r>
    <s v="Kilikara"/>
    <s v="2018-03-10T12:46:39.490+01"/>
    <s v="2018-03-12T09:38:37.687+01"/>
    <d v="2018-03-10T00:00:00"/>
    <s v="358449072155937"/>
    <s v="8923503090479654327"/>
    <s v="-"/>
    <s v="-"/>
    <d v="2018-03-10T00:00:00"/>
    <s v="S2"/>
    <s v="male"/>
    <s v="TD07"/>
    <s v="Lac"/>
    <s v="TD0704"/>
    <x v="0"/>
    <s v="TD070403"/>
    <x v="5"/>
    <s v="Kilikara"/>
    <s v="Kilikara"/>
    <s v="13.963675890407522 13.697910423984128 299.6629812146823 4.0"/>
    <n v="13.963675890399999"/>
    <n v="13.697910424"/>
    <n v="299.662981215"/>
    <n v="4"/>
    <x v="0"/>
    <s v="-"/>
    <s v="-"/>
    <x v="0"/>
    <s v="-"/>
    <x v="0"/>
    <s v="-"/>
    <s v="-"/>
    <s v="IDPs"/>
    <s v="Oui"/>
    <s v="Non"/>
    <s v="Non"/>
    <s v="-"/>
    <n v="200"/>
    <x v="15"/>
    <s v="TD07"/>
    <s v="Lac"/>
    <s v="TD0704"/>
    <x v="0"/>
    <s v="TD070403"/>
    <x v="0"/>
    <n v="200"/>
    <n v="836"/>
    <x v="9"/>
    <s v="-"/>
    <s v="-"/>
    <s v="-"/>
    <x v="1"/>
    <s v="-"/>
    <x v="1"/>
    <s v="-"/>
    <x v="1"/>
    <s v="-"/>
    <s v="-"/>
    <s v="-"/>
    <s v="-"/>
    <s v="-"/>
    <x v="1"/>
    <s v="-"/>
    <s v="-"/>
    <s v="-"/>
    <x v="0"/>
    <s v="-"/>
    <x v="0"/>
    <s v="-"/>
    <x v="0"/>
    <s v="-"/>
    <s v="-"/>
    <s v="-"/>
    <s v="-"/>
    <s v="-"/>
    <x v="0"/>
    <s v="-"/>
    <s v="-"/>
    <n v="0"/>
    <n v="200"/>
    <n v="0"/>
    <n v="0"/>
    <n v="0"/>
    <x v="0"/>
    <s v="-"/>
    <s v="vivres"/>
    <s v="Non"/>
    <s v="Non"/>
    <s v="Non"/>
    <s v="Non"/>
    <s v="Non"/>
    <s v="Non"/>
    <s v="Non"/>
    <s v="Non"/>
    <s v="Oui"/>
    <s v="N/A"/>
    <s v="Non"/>
    <s v="Nations Unies / ONG"/>
    <s v="Non"/>
    <s v="Non"/>
    <s v="Oui"/>
    <s v="Oui"/>
    <s v="Non"/>
    <s v="-"/>
    <s v="Moins d'un mois"/>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n v="36"/>
    <n v="63"/>
    <n v="2"/>
    <n v="7"/>
    <n v="3"/>
    <n v="5"/>
    <s v="-"/>
    <s v="-"/>
    <n v="9"/>
    <n v="11"/>
    <n v="3"/>
    <s v="-"/>
    <n v="95"/>
    <s v="Oui"/>
    <s v="Oui"/>
    <s v="Oui"/>
    <s v="-"/>
    <s v="-"/>
    <s v="-"/>
    <x v="1"/>
    <x v="0"/>
    <s v="-"/>
    <s v="-"/>
    <s v="eau_de_surface"/>
    <s v="Non"/>
    <s v="Non"/>
    <s v="Oui"/>
    <s v="Non"/>
    <s v="Non"/>
    <s v="Non"/>
    <s v="Non"/>
    <s v="Non"/>
    <s v="-"/>
    <s v="-"/>
    <s v="-"/>
    <s v="-"/>
    <s v="-"/>
    <s v="-"/>
    <s v="-"/>
    <s v="-"/>
    <n v="1"/>
    <s v="-"/>
    <s v="-"/>
    <s v="-"/>
    <s v="-"/>
    <s v="-"/>
    <s v="-"/>
    <s v="-"/>
    <x v="1"/>
    <s v="Non potable"/>
    <s v="Non"/>
    <s v="Non"/>
    <s v="Non"/>
    <s v="Oui"/>
    <s v="Non"/>
    <x v="4"/>
    <s v="Non"/>
    <s v="Non"/>
    <s v="Non"/>
    <s v="-"/>
    <s v="-"/>
    <x v="0"/>
    <s v="-"/>
    <x v="0"/>
    <x v="0"/>
    <x v="0"/>
    <s v="Oui"/>
    <x v="0"/>
    <x v="40"/>
    <x v="1"/>
    <s v="-"/>
    <s v="-"/>
    <s v="-"/>
    <s v="-"/>
    <s v="-"/>
    <s v="-"/>
    <s v="-"/>
    <x v="0"/>
    <x v="0"/>
    <x v="0"/>
    <x v="0"/>
    <s v="-"/>
    <s v="-"/>
    <x v="0"/>
    <s v="-"/>
    <x v="1"/>
    <s v="-"/>
    <s v="-"/>
    <s v="-"/>
    <s v="-"/>
    <s v="-"/>
    <s v="-"/>
    <s v="-"/>
    <x v="2"/>
    <x v="0"/>
    <s v="diarrhee malnutrition paludisme"/>
    <s v="Oui"/>
    <s v="Non"/>
    <s v="Non"/>
    <s v="Non"/>
    <s v="Oui"/>
    <s v="Oui"/>
    <s v="Non"/>
    <s v="Non"/>
    <s v="Non"/>
    <s v="Non"/>
    <s v="Non"/>
    <s v="Non"/>
    <s v="Non"/>
    <s v="Non"/>
    <s v="-"/>
    <s v="-"/>
    <s v="Assistance humanitaire (incluant Cash)"/>
    <s v="Non"/>
    <s v="Oui"/>
    <s v="Non"/>
    <s v="Non"/>
    <s v="Non"/>
    <s v="Non"/>
    <s v="Non"/>
    <s v="Non"/>
    <x v="2"/>
    <x v="2"/>
    <x v="0"/>
    <s v="Marché de Kaïga Kindjiria"/>
    <x v="2"/>
    <x v="1"/>
    <s v="-"/>
    <s v="Non"/>
    <s v="-"/>
    <s v="-"/>
    <s v="-"/>
    <s v="-"/>
    <s v="-"/>
    <s v="-"/>
    <n v="3"/>
    <s v="3"/>
    <s v="-"/>
    <s v="-"/>
    <s v="-"/>
    <s v="-"/>
    <n v="20"/>
    <n v="20"/>
    <s v="uuid:b8eda9d3-3147-49d9-88d0-77182f7afab6"/>
    <n v="498594"/>
    <s v="b8eda9d3-3147-49d9-88d0-77182f7afab6"/>
    <s v="2018-03-13T09:30:09"/>
    <n v="285"/>
    <s v="-"/>
    <n v="-1"/>
    <s v="-"/>
    <s v="-"/>
    <n v="285"/>
    <n v="6"/>
    <n v="2"/>
    <n v="6"/>
    <n v="12"/>
    <n v="11"/>
    <n v="15"/>
    <n v="2"/>
    <n v="9"/>
    <n v="20"/>
    <n v="22"/>
    <n v="2"/>
    <n v="3"/>
    <n v="110"/>
    <s v="Diarrhée"/>
    <s v="Malnutrition"/>
    <s v="Paludisme"/>
    <x v="0"/>
    <x v="0"/>
    <x v="1"/>
    <s v="-"/>
  </r>
  <r>
    <s v="Kindja kirtchima"/>
    <s v="2018-02-23T14:48:16.428+01"/>
    <s v="2018-02-28T13:02:30.479+01"/>
    <d v="2018-02-23T00:00:00"/>
    <s v="358449072126201"/>
    <s v="8923503090472090966"/>
    <s v="-"/>
    <s v="-"/>
    <d v="2018-02-23T00:00:00"/>
    <s v="E09"/>
    <s v="male"/>
    <s v="TD07"/>
    <s v="Lac"/>
    <s v="TD0704"/>
    <x v="0"/>
    <s v="TD070402"/>
    <x v="6"/>
    <s v="Daboua"/>
    <s v="Kindja kirtchima"/>
    <s v="14.449487207583074 13.630506126523912 299.0615406407382 4.0"/>
    <n v="14.449487207600001"/>
    <n v="13.6305061265"/>
    <n v="299.06154064100002"/>
    <n v="4"/>
    <x v="1"/>
    <s v="Daboua"/>
    <n v="6"/>
    <x v="0"/>
    <s v="-"/>
    <x v="0"/>
    <s v="-"/>
    <s v="-"/>
    <s v="IDPs"/>
    <s v="Oui"/>
    <s v="Non"/>
    <s v="Non"/>
    <s v="-"/>
    <n v="19"/>
    <x v="53"/>
    <s v="TD07"/>
    <s v="Lac"/>
    <s v="TD0704"/>
    <x v="0"/>
    <s v="TD070403"/>
    <x v="0"/>
    <n v="19"/>
    <n v="70"/>
    <x v="17"/>
    <s v="-"/>
    <s v="-"/>
    <s v="-"/>
    <x v="1"/>
    <s v="-"/>
    <x v="1"/>
    <s v="-"/>
    <x v="1"/>
    <s v="-"/>
    <s v="-"/>
    <s v="-"/>
    <s v="-"/>
    <s v="-"/>
    <x v="1"/>
    <s v="-"/>
    <s v="-"/>
    <s v="-"/>
    <x v="0"/>
    <s v="-"/>
    <x v="0"/>
    <s v="-"/>
    <x v="0"/>
    <s v="-"/>
    <s v="-"/>
    <s v="-"/>
    <s v="-"/>
    <s v="-"/>
    <x v="0"/>
    <s v="-"/>
    <s v="-"/>
    <n v="0"/>
    <n v="25"/>
    <n v="0"/>
    <n v="0"/>
    <n v="0"/>
    <x v="1"/>
    <s v="-"/>
    <s v="aucune"/>
    <s v="Non"/>
    <s v="Non"/>
    <s v="Non"/>
    <s v="Non"/>
    <s v="Non"/>
    <s v="Non"/>
    <s v="Non"/>
    <s v="Non"/>
    <s v="Non"/>
    <s v="Non"/>
    <s v="Oui"/>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n v="3"/>
    <n v="5"/>
    <n v="1"/>
    <s v="-"/>
    <n v="1"/>
    <s v="-"/>
    <s v="-"/>
    <s v="-"/>
    <s v="-"/>
    <n v="3"/>
    <s v="-"/>
    <s v="-"/>
    <n v="5"/>
    <s v="Oui"/>
    <s v="Oui"/>
    <s v="Oui"/>
    <s v="-"/>
    <s v="-"/>
    <s v="-"/>
    <x v="2"/>
    <x v="3"/>
    <s v="-"/>
    <s v="-"/>
    <s v="Puits_traditionnel"/>
    <s v="Non"/>
    <s v="Non"/>
    <s v="Non"/>
    <s v="Non"/>
    <s v="Non"/>
    <s v="Non"/>
    <s v="Oui"/>
    <s v="Non"/>
    <n v="1"/>
    <s v="-"/>
    <s v="-"/>
    <s v="-"/>
    <s v="-"/>
    <s v="-"/>
    <s v="-"/>
    <s v="-"/>
    <s v="-"/>
    <s v="-"/>
    <s v="-"/>
    <s v="-"/>
    <s v="-"/>
    <s v="-"/>
    <s v="-"/>
    <s v="-"/>
    <x v="3"/>
    <s v="Goût / Non potable"/>
    <s v="Non"/>
    <s v="Non"/>
    <s v="Oui"/>
    <s v="Oui"/>
    <s v="Non"/>
    <x v="0"/>
    <s v="Non"/>
    <s v="Non"/>
    <s v="Oui"/>
    <s v="-"/>
    <s v="-"/>
    <x v="0"/>
    <s v="-"/>
    <x v="0"/>
    <x v="0"/>
    <x v="0"/>
    <s v="Oui"/>
    <x v="0"/>
    <x v="41"/>
    <x v="0"/>
    <s v="-"/>
    <s v="-"/>
    <s v="-"/>
    <s v="-"/>
    <s v="-"/>
    <s v="-"/>
    <s v="-"/>
    <x v="0"/>
    <x v="0"/>
    <x v="0"/>
    <x v="0"/>
    <s v="-"/>
    <s v="-"/>
    <x v="0"/>
    <s v="-"/>
    <x v="1"/>
    <s v="-"/>
    <s v="-"/>
    <s v="-"/>
    <s v="-"/>
    <s v="-"/>
    <s v="-"/>
    <s v="-"/>
    <x v="2"/>
    <x v="0"/>
    <s v="fievre toux"/>
    <s v="Non"/>
    <s v="Oui"/>
    <s v="Non"/>
    <s v="Non"/>
    <s v="Non"/>
    <s v="Non"/>
    <s v="Oui"/>
    <s v="Non"/>
    <s v="Non"/>
    <s v="Non"/>
    <s v="Non"/>
    <s v="Non"/>
    <s v="Non"/>
    <s v="Non"/>
    <s v="-"/>
    <s v="-"/>
    <s v="Achat sur le marché"/>
    <s v="Oui"/>
    <s v="Non"/>
    <s v="Non"/>
    <s v="Non"/>
    <s v="Non"/>
    <s v="Non"/>
    <s v="Non"/>
    <s v="-"/>
    <x v="3"/>
    <x v="0"/>
    <x v="0"/>
    <s v="Marché de Daboua"/>
    <x v="2"/>
    <x v="0"/>
    <s v="-"/>
    <s v="Oui"/>
    <s v="tigo"/>
    <s v="Non"/>
    <s v="Non"/>
    <s v="Oui"/>
    <s v="-"/>
    <s v="-"/>
    <n v="3"/>
    <s v="3"/>
    <s v="-"/>
    <s v="-"/>
    <s v="-"/>
    <s v="-"/>
    <n v="10"/>
    <n v="10"/>
    <s v="uuid:cf7ab44d-4222-4c4b-846a-16d2652d91c6"/>
    <n v="146973"/>
    <s v="cf7ab44d-4222-4c4b-846a-16d2652d91c6"/>
    <s v="2018-02-28T15:49:13"/>
    <n v="26"/>
    <s v="-"/>
    <n v="-1"/>
    <s v="-"/>
    <s v="-"/>
    <n v="26"/>
    <n v="3"/>
    <n v="5"/>
    <n v="3"/>
    <n v="2"/>
    <n v="5"/>
    <n v="3"/>
    <n v="4"/>
    <n v="5"/>
    <n v="8"/>
    <n v="9"/>
    <n v="1"/>
    <n v="2"/>
    <n v="50"/>
    <s v="Fièvre"/>
    <s v="Toux"/>
    <s v="-"/>
    <x v="0"/>
    <x v="0"/>
    <x v="0"/>
    <s v="-"/>
  </r>
  <r>
    <s v="Kindjiria Gana"/>
    <s v="2018-03-10T13:08:41.112+01"/>
    <s v="2018-03-12T10:02:22.322+01"/>
    <d v="2018-03-10T00:00:00"/>
    <s v="358449072155937"/>
    <s v="8923503090479654327"/>
    <s v="-"/>
    <s v="-"/>
    <d v="2018-03-10T00:00:00"/>
    <s v="S2"/>
    <s v="male"/>
    <s v="TD07"/>
    <s v="Lac"/>
    <s v="TD0704"/>
    <x v="0"/>
    <s v="TD070403"/>
    <x v="5"/>
    <s v="Kindjiria Gana"/>
    <s v="Kindjiria Gana"/>
    <s v="13.964892554979222 13.703552018409933 284.4215360764931 4.0"/>
    <n v="13.964892555"/>
    <n v="13.7035520184"/>
    <n v="284.421536076"/>
    <n v="4"/>
    <x v="1"/>
    <s v="Kaïga kindjiria"/>
    <n v="5"/>
    <x v="0"/>
    <s v="-"/>
    <x v="0"/>
    <s v="-"/>
    <s v="-"/>
    <s v="IDPs / Retournés"/>
    <s v="Oui"/>
    <s v="Oui"/>
    <s v="Non"/>
    <s v="-"/>
    <n v="250"/>
    <x v="50"/>
    <s v="TD07"/>
    <s v="Lac"/>
    <s v="TD0704"/>
    <x v="0"/>
    <s v="TD070403"/>
    <x v="0"/>
    <n v="250"/>
    <n v="1045"/>
    <x v="8"/>
    <n v="100"/>
    <n v="400"/>
    <s v="NER"/>
    <x v="2"/>
    <s v="NE002"/>
    <x v="2"/>
    <s v="NE002002"/>
    <x v="7"/>
    <s v="-"/>
    <s v="-"/>
    <s v="-"/>
    <n v="100"/>
    <n v="400"/>
    <x v="1"/>
    <s v="-"/>
    <s v="-"/>
    <s v="-"/>
    <x v="0"/>
    <s v="-"/>
    <x v="0"/>
    <s v="-"/>
    <x v="0"/>
    <s v="-"/>
    <s v="-"/>
    <s v="-"/>
    <s v="-"/>
    <s v="-"/>
    <x v="0"/>
    <s v="-"/>
    <s v="-"/>
    <n v="0"/>
    <n v="350"/>
    <n v="0"/>
    <n v="0"/>
    <n v="0"/>
    <x v="0"/>
    <s v="-"/>
    <s v="materiaux_pour_abris"/>
    <s v="Non"/>
    <s v="Non"/>
    <s v="Non"/>
    <s v="Non"/>
    <s v="Oui"/>
    <s v="Non"/>
    <s v="Non"/>
    <s v="Non"/>
    <s v="Non"/>
    <s v="N/A"/>
    <s v="Non"/>
    <s v="-"/>
    <s v="-"/>
    <s v="-"/>
    <s v="-"/>
    <s v="-"/>
    <s v="-"/>
    <s v="-"/>
    <s v="-"/>
    <s v="-"/>
    <s v="-"/>
    <s v="-"/>
    <s v="-"/>
    <s v="-"/>
    <s v="-"/>
    <s v="-"/>
    <s v="-"/>
    <s v="-"/>
    <s v="-"/>
    <s v="-"/>
    <s v="-"/>
    <s v="-"/>
    <s v="-"/>
    <s v="-"/>
    <s v="-"/>
    <s v="Autre"/>
    <s v="Non"/>
    <s v="Non"/>
    <s v="Non"/>
    <s v="Non"/>
    <s v="Non"/>
    <s v="-"/>
    <s v="Plus d'un mois"/>
    <s v="-"/>
    <s v="-"/>
    <s v="-"/>
    <s v="-"/>
    <s v="-"/>
    <s v="-"/>
    <s v="-"/>
    <s v="-"/>
    <s v="-"/>
    <s v="-"/>
    <s v="-"/>
    <s v="-"/>
    <s v="-"/>
    <s v="-"/>
    <s v="-"/>
    <s v="-"/>
    <s v="-"/>
    <s v="-"/>
    <s v="-"/>
    <s v="-"/>
    <s v="-"/>
    <s v="-"/>
    <s v="-"/>
    <s v="-"/>
    <s v="-"/>
    <s v="-"/>
    <s v="-"/>
    <s v="-"/>
    <s v="-"/>
    <s v="-"/>
    <s v="-"/>
    <s v="-"/>
    <s v="-"/>
    <s v="-"/>
    <s v="-"/>
    <s v="-"/>
    <s v="-"/>
    <s v="-"/>
    <s v="-"/>
    <s v="-"/>
    <s v="-"/>
    <s v="-"/>
    <s v="-"/>
    <s v="-"/>
    <s v="-"/>
    <s v="-"/>
    <s v="-"/>
    <s v="-"/>
    <n v="65"/>
    <n v="156"/>
    <n v="8"/>
    <n v="12"/>
    <n v="6"/>
    <n v="15"/>
    <n v="3"/>
    <s v="-"/>
    <n v="25"/>
    <n v="16"/>
    <n v="7"/>
    <n v="4"/>
    <n v="200"/>
    <s v="Oui"/>
    <s v="Oui"/>
    <s v="Oui"/>
    <s v="-"/>
    <s v="-"/>
    <s v="-"/>
    <x v="1"/>
    <x v="0"/>
    <s v="-"/>
    <s v="-"/>
    <s v="eau_de_surface"/>
    <s v="Non"/>
    <s v="Non"/>
    <s v="Oui"/>
    <s v="Non"/>
    <s v="Non"/>
    <s v="Non"/>
    <s v="Non"/>
    <s v="Non"/>
    <s v="-"/>
    <s v="-"/>
    <s v="-"/>
    <s v="-"/>
    <s v="-"/>
    <s v="-"/>
    <s v="-"/>
    <s v="-"/>
    <n v="1"/>
    <s v="-"/>
    <s v="-"/>
    <s v="-"/>
    <s v="-"/>
    <s v="-"/>
    <s v="-"/>
    <s v="-"/>
    <x v="1"/>
    <s v="Non potable"/>
    <s v="Non"/>
    <s v="Non"/>
    <s v="Non"/>
    <s v="Oui"/>
    <s v="Non"/>
    <x v="4"/>
    <s v="Non"/>
    <s v="Non"/>
    <s v="Non"/>
    <s v="-"/>
    <s v="-"/>
    <x v="0"/>
    <s v="-"/>
    <x v="0"/>
    <x v="0"/>
    <x v="0"/>
    <s v="Oui"/>
    <x v="0"/>
    <x v="36"/>
    <x v="1"/>
    <s v="-"/>
    <s v="-"/>
    <s v="-"/>
    <s v="-"/>
    <s v="-"/>
    <s v="-"/>
    <s v="-"/>
    <x v="0"/>
    <x v="0"/>
    <x v="0"/>
    <x v="0"/>
    <s v="-"/>
    <s v="-"/>
    <x v="0"/>
    <s v="-"/>
    <x v="1"/>
    <s v="-"/>
    <s v="-"/>
    <s v="-"/>
    <s v="-"/>
    <s v="-"/>
    <s v="-"/>
    <s v="-"/>
    <x v="2"/>
    <x v="0"/>
    <s v="malnutrition paludisme toux"/>
    <s v="Non"/>
    <s v="Non"/>
    <s v="Non"/>
    <s v="Non"/>
    <s v="Oui"/>
    <s v="Oui"/>
    <s v="Oui"/>
    <s v="Non"/>
    <s v="Non"/>
    <s v="Non"/>
    <s v="Non"/>
    <s v="Non"/>
    <s v="Non"/>
    <s v="Non"/>
    <s v="-"/>
    <s v="-"/>
    <s v="Achat sur le marché"/>
    <s v="Oui"/>
    <s v="Non"/>
    <s v="Non"/>
    <s v="Non"/>
    <s v="Non"/>
    <s v="Non"/>
    <s v="Non"/>
    <s v="Non"/>
    <x v="2"/>
    <x v="2"/>
    <x v="0"/>
    <s v="Marché de Kaïga Kindjiria"/>
    <x v="0"/>
    <x v="1"/>
    <s v="-"/>
    <s v="Non"/>
    <s v="-"/>
    <s v="-"/>
    <s v="-"/>
    <s v="-"/>
    <s v="-"/>
    <s v="-"/>
    <n v="2"/>
    <s v="2"/>
    <s v="-"/>
    <s v="-"/>
    <s v="-"/>
    <s v="-"/>
    <n v="20"/>
    <n v="20"/>
    <s v="uuid:0ce1bb16-7ffa-4b97-bb2e-cf8a2e6cd496"/>
    <n v="498597"/>
    <s v="0ce1bb16-7ffa-4b97-bb2e-cf8a2e6cd496"/>
    <s v="2018-03-13T09:31:24"/>
    <n v="286"/>
    <s v="-"/>
    <n v="-1"/>
    <s v="-"/>
    <s v="-"/>
    <n v="286"/>
    <n v="4"/>
    <n v="4"/>
    <n v="10"/>
    <n v="5"/>
    <n v="14"/>
    <n v="11"/>
    <n v="6"/>
    <n v="7"/>
    <n v="20"/>
    <n v="20"/>
    <n v="2"/>
    <n v="3"/>
    <n v="106"/>
    <s v="Malnutrition"/>
    <s v="Paludisme"/>
    <s v="Toux"/>
    <x v="0"/>
    <x v="0"/>
    <x v="1"/>
    <s v="-"/>
  </r>
  <r>
    <s v="Kirtchima"/>
    <s v="2018-03-03T07:34:01.177+01"/>
    <s v="2018-03-06T15:06:01.132+01"/>
    <d v="2018-03-03T00:00:00"/>
    <s v="357770073659325"/>
    <s v="-"/>
    <s v="-"/>
    <s v="-"/>
    <d v="2018-03-03T00:00:00"/>
    <s v="S2"/>
    <s v="male"/>
    <s v="TD07"/>
    <s v="Lac"/>
    <s v="TD0704"/>
    <x v="0"/>
    <s v="TD070401"/>
    <x v="0"/>
    <s v="Kiskra"/>
    <s v="Kirtchima"/>
    <s v="14.013873549399671 14.040214045218859 301.2996307168991 4.0"/>
    <n v="14.0138735494"/>
    <n v="14.040214045200001"/>
    <n v="301.29963071700001"/>
    <n v="4"/>
    <x v="1"/>
    <s v="Kiskra"/>
    <n v="28"/>
    <x v="0"/>
    <s v="-"/>
    <x v="0"/>
    <s v="-"/>
    <s v="-"/>
    <s v="IDPs"/>
    <s v="Oui"/>
    <s v="Non"/>
    <s v="Non"/>
    <s v="-"/>
    <n v="401"/>
    <x v="54"/>
    <s v="TD07"/>
    <s v="Lac"/>
    <s v="TD0704"/>
    <x v="0"/>
    <s v="TD070401"/>
    <x v="3"/>
    <n v="401"/>
    <n v="1676"/>
    <x v="16"/>
    <s v="-"/>
    <s v="-"/>
    <s v="-"/>
    <x v="1"/>
    <s v="-"/>
    <x v="1"/>
    <s v="-"/>
    <x v="1"/>
    <s v="-"/>
    <s v="-"/>
    <s v="-"/>
    <s v="-"/>
    <s v="-"/>
    <x v="1"/>
    <s v="-"/>
    <s v="-"/>
    <s v="-"/>
    <x v="0"/>
    <s v="-"/>
    <x v="0"/>
    <s v="-"/>
    <x v="0"/>
    <s v="-"/>
    <s v="-"/>
    <s v="-"/>
    <s v="-"/>
    <s v="-"/>
    <x v="0"/>
    <n v="3"/>
    <n v="13"/>
    <n v="0"/>
    <n v="401"/>
    <n v="0"/>
    <n v="0"/>
    <n v="0"/>
    <x v="0"/>
    <s v="-"/>
    <s v="articles_non_alimentaires baches eau_hygiene_et_assainissement vivres"/>
    <s v="Oui"/>
    <s v="Oui"/>
    <s v="Oui"/>
    <s v="Non"/>
    <s v="Non"/>
    <s v="Non"/>
    <s v="Non"/>
    <s v="Non"/>
    <s v="Oui"/>
    <s v="Non"/>
    <s v="Non"/>
    <s v="ONG"/>
    <s v="Non"/>
    <s v="Non"/>
    <s v="Non"/>
    <s v="Oui"/>
    <s v="Non"/>
    <s v="-"/>
    <s v="Plus d'un mois"/>
    <s v="ONG"/>
    <s v="Non"/>
    <s v="Non"/>
    <s v="Non"/>
    <s v="Oui"/>
    <s v="Non"/>
    <s v="-"/>
    <s v="Plus d'un mois"/>
    <s v="ONG"/>
    <s v="Non"/>
    <s v="Non"/>
    <s v="Non"/>
    <s v="Oui"/>
    <s v="Non"/>
    <s v="-"/>
    <s v="Plus d'un mois"/>
    <s v="-"/>
    <s v="-"/>
    <s v="-"/>
    <s v="-"/>
    <s v="-"/>
    <s v="-"/>
    <s v="-"/>
    <s v="-"/>
    <s v="-"/>
    <s v="-"/>
    <s v="-"/>
    <s v="-"/>
    <s v="-"/>
    <s v="-"/>
    <s v="-"/>
    <s v="-"/>
    <s v="-"/>
    <s v="-"/>
    <s v="-"/>
    <s v="-"/>
    <s v="-"/>
    <s v="-"/>
    <s v="-"/>
    <s v="-"/>
    <s v="-"/>
    <s v="-"/>
    <s v="-"/>
    <s v="-"/>
    <s v="-"/>
    <s v="-"/>
    <s v="-"/>
    <s v="-"/>
    <s v="ONG"/>
    <s v="Non"/>
    <s v="Non"/>
    <s v="Non"/>
    <s v="Oui"/>
    <s v="Non"/>
    <s v="-"/>
    <s v="Continue"/>
    <s v="-"/>
    <s v="-"/>
    <s v="-"/>
    <s v="-"/>
    <s v="-"/>
    <s v="-"/>
    <s v="-"/>
    <s v="-"/>
    <s v="-"/>
    <s v="-"/>
    <s v="-"/>
    <s v="-"/>
    <s v="-"/>
    <s v="-"/>
    <s v="-"/>
    <s v="-"/>
    <n v="55"/>
    <n v="70"/>
    <n v="12"/>
    <n v="32"/>
    <n v="28"/>
    <n v="9"/>
    <s v="-"/>
    <s v="-"/>
    <n v="11"/>
    <n v="40"/>
    <n v="8"/>
    <s v="-"/>
    <n v="130"/>
    <s v="Oui"/>
    <s v="Oui"/>
    <s v="Oui"/>
    <s v="-"/>
    <s v="-"/>
    <s v="-"/>
    <x v="2"/>
    <x v="4"/>
    <s v="-"/>
    <s v="-"/>
    <s v="forage_pompe_manuelle Puits_traditionnel"/>
    <s v="Non"/>
    <s v="Non"/>
    <s v="Non"/>
    <s v="Non"/>
    <s v="Oui"/>
    <s v="Non"/>
    <s v="Oui"/>
    <s v="Non"/>
    <n v="5"/>
    <s v="-"/>
    <n v="2"/>
    <s v="-"/>
    <s v="-"/>
    <s v="-"/>
    <s v="-"/>
    <s v="-"/>
    <s v="-"/>
    <s v="-"/>
    <s v="-"/>
    <s v="-"/>
    <s v="-"/>
    <s v="-"/>
    <s v="-"/>
    <s v="-"/>
    <x v="0"/>
    <s v="Goût / Non potable / Odeur"/>
    <s v="Non"/>
    <s v="Non"/>
    <s v="Oui"/>
    <s v="Oui"/>
    <s v="Oui"/>
    <x v="1"/>
    <s v="Oui"/>
    <s v="Non"/>
    <s v="Non"/>
    <n v="27"/>
    <s v="-"/>
    <x v="1"/>
    <s v="Oui, toutes"/>
    <x v="2"/>
    <x v="0"/>
    <x v="0"/>
    <s v="Oui"/>
    <x v="0"/>
    <x v="9"/>
    <x v="1"/>
    <s v="-"/>
    <s v="-"/>
    <s v="-"/>
    <s v="-"/>
    <s v="-"/>
    <s v="-"/>
    <s v="-"/>
    <x v="0"/>
    <x v="0"/>
    <x v="0"/>
    <x v="0"/>
    <s v="-"/>
    <s v="-"/>
    <x v="0"/>
    <s v="-"/>
    <x v="1"/>
    <s v="-"/>
    <s v="-"/>
    <s v="-"/>
    <s v="-"/>
    <s v="-"/>
    <s v="-"/>
    <s v="-"/>
    <x v="2"/>
    <x v="0"/>
    <s v="diarrhee toux problem_tension"/>
    <s v="Oui"/>
    <s v="Non"/>
    <s v="Non"/>
    <s v="Non"/>
    <s v="Non"/>
    <s v="Non"/>
    <s v="Oui"/>
    <s v="Non"/>
    <s v="Non"/>
    <s v="Non"/>
    <s v="Non"/>
    <s v="Oui"/>
    <s v="Non"/>
    <s v="Non"/>
    <s v="-"/>
    <s v="-"/>
    <s v="Achat sur le marché / Don des communautés hôtes et voisines"/>
    <s v="Oui"/>
    <s v="Non"/>
    <s v="Oui"/>
    <s v="Non"/>
    <s v="Non"/>
    <s v="Non"/>
    <s v="Non"/>
    <s v="-"/>
    <x v="2"/>
    <x v="1"/>
    <x v="0"/>
    <s v="Marché de Diamarom"/>
    <x v="0"/>
    <x v="2"/>
    <s v="-"/>
    <s v="Oui"/>
    <s v="tigo"/>
    <s v="Non"/>
    <s v="Non"/>
    <s v="Oui"/>
    <s v="-"/>
    <s v="-"/>
    <n v="3"/>
    <s v="3"/>
    <s v="-"/>
    <s v="-"/>
    <s v="-"/>
    <s v="-"/>
    <n v="20"/>
    <n v="20"/>
    <s v="uuid:60ffde3d-2fb7-4a6d-bbde-9218accfaa42"/>
    <n v="160183"/>
    <s v="60ffde3d-2fb7-4a6d-bbde-9218accfaa42"/>
    <s v="2018-03-08T10:47:57"/>
    <n v="94"/>
    <s v="-"/>
    <n v="-1"/>
    <s v="-"/>
    <s v="-"/>
    <n v="94"/>
    <n v="6"/>
    <n v="8"/>
    <n v="6"/>
    <n v="15"/>
    <n v="14"/>
    <n v="13"/>
    <n v="5"/>
    <n v="10"/>
    <n v="19"/>
    <n v="19"/>
    <n v="4"/>
    <n v="3"/>
    <n v="122"/>
    <s v="Diarrhée"/>
    <s v="Toux"/>
    <s v="Problème de tension"/>
    <x v="0"/>
    <x v="0"/>
    <x v="1"/>
    <s v="-"/>
  </r>
  <r>
    <s v="Kiskawa Bowa"/>
    <s v="2018-02-26T11:27:44.703+01"/>
    <s v="2018-02-28T13:04:24.211+01"/>
    <d v="2018-02-26T00:00:00"/>
    <s v="358449072126201"/>
    <s v="8923503090472090966"/>
    <s v="-"/>
    <s v="-"/>
    <d v="2018-02-26T00:00:00"/>
    <s v="E09"/>
    <s v="male"/>
    <s v="TD07"/>
    <s v="Lac"/>
    <s v="TD0704"/>
    <x v="0"/>
    <s v="TD070402"/>
    <x v="6"/>
    <s v="Kiskawa"/>
    <s v="Kiskawa Bowa"/>
    <s v="14.233307234231674 13.915761857476506 315.6105768059343 4.0"/>
    <n v="14.2333072342"/>
    <n v="13.9157618575"/>
    <n v="315.61057680599998"/>
    <n v="4"/>
    <x v="0"/>
    <s v="-"/>
    <s v="-"/>
    <x v="0"/>
    <s v="-"/>
    <x v="0"/>
    <s v="-"/>
    <s v="-"/>
    <s v="IDPs / Retournés"/>
    <s v="Oui"/>
    <s v="Oui"/>
    <s v="Non"/>
    <s v="-"/>
    <n v="131"/>
    <x v="55"/>
    <s v="TD07"/>
    <s v="Lac"/>
    <s v="TD0704"/>
    <x v="0"/>
    <s v="TD070403"/>
    <x v="0"/>
    <n v="131"/>
    <n v="550"/>
    <x v="3"/>
    <n v="10"/>
    <n v="40"/>
    <s v="NER"/>
    <x v="2"/>
    <s v="NE002"/>
    <x v="2"/>
    <s v="NE002006"/>
    <x v="2"/>
    <s v="-"/>
    <s v="-"/>
    <s v="-"/>
    <n v="10"/>
    <n v="40"/>
    <x v="3"/>
    <s v="-"/>
    <s v="-"/>
    <s v="-"/>
    <x v="0"/>
    <s v="-"/>
    <x v="0"/>
    <s v="-"/>
    <x v="0"/>
    <s v="-"/>
    <s v="-"/>
    <s v="-"/>
    <s v="-"/>
    <s v="-"/>
    <x v="0"/>
    <s v="-"/>
    <s v="-"/>
    <n v="0"/>
    <n v="150"/>
    <n v="0"/>
    <n v="0"/>
    <n v="0"/>
    <x v="1"/>
    <s v="-"/>
    <s v="articles_non_alimentaires baches eau_hygiene_et_assainissement outil_pour_activite_economique vivres cash"/>
    <s v="Oui"/>
    <s v="Oui"/>
    <s v="Oui"/>
    <s v="Non"/>
    <s v="Non"/>
    <s v="Oui"/>
    <s v="Non"/>
    <s v="Non"/>
    <s v="Oui"/>
    <s v="Oui"/>
    <s v="Non"/>
    <s v="ONG"/>
    <s v="Non"/>
    <s v="Non"/>
    <s v="Non"/>
    <s v="Oui"/>
    <s v="Non"/>
    <s v="-"/>
    <s v="Plus d'un mois"/>
    <s v="ONG"/>
    <s v="Non"/>
    <s v="Non"/>
    <s v="Non"/>
    <s v="Oui"/>
    <s v="Non"/>
    <s v="-"/>
    <s v="Plus d'un mois"/>
    <s v="ONG"/>
    <s v="Non"/>
    <s v="Non"/>
    <s v="Non"/>
    <s v="Oui"/>
    <s v="Non"/>
    <s v="-"/>
    <s v="Plus d'un mois"/>
    <s v="-"/>
    <s v="-"/>
    <s v="-"/>
    <s v="-"/>
    <s v="-"/>
    <s v="-"/>
    <s v="-"/>
    <s v="-"/>
    <s v="ONG"/>
    <s v="Non"/>
    <s v="Non"/>
    <s v="Non"/>
    <s v="Oui"/>
    <s v="Non"/>
    <s v="-"/>
    <s v="Moins d'un mois"/>
    <s v="-"/>
    <s v="-"/>
    <s v="-"/>
    <s v="-"/>
    <s v="-"/>
    <s v="-"/>
    <s v="-"/>
    <s v="-"/>
    <s v="-"/>
    <s v="-"/>
    <s v="-"/>
    <s v="-"/>
    <s v="-"/>
    <s v="-"/>
    <s v="-"/>
    <s v="-"/>
    <s v="ONG"/>
    <s v="Non"/>
    <s v="Non"/>
    <s v="Non"/>
    <s v="Oui"/>
    <s v="Non"/>
    <s v="-"/>
    <s v="Continue"/>
    <s v="-"/>
    <s v="-"/>
    <s v="-"/>
    <s v="-"/>
    <s v="-"/>
    <s v="-"/>
    <s v="-"/>
    <s v="-"/>
    <s v="ONG"/>
    <s v="Non"/>
    <s v="Non"/>
    <s v="Non"/>
    <s v="Oui"/>
    <s v="Non"/>
    <s v="-"/>
    <s v="Continue"/>
    <n v="30"/>
    <n v="50"/>
    <s v="-"/>
    <s v="-"/>
    <n v="10"/>
    <n v="6"/>
    <s v="-"/>
    <s v="-"/>
    <n v="10"/>
    <n v="15"/>
    <n v="5"/>
    <s v="-"/>
    <n v="40"/>
    <s v="Oui"/>
    <s v="Oui"/>
    <s v="Oui"/>
    <s v="-"/>
    <s v="-"/>
    <s v="-"/>
    <x v="2"/>
    <x v="1"/>
    <s v="-"/>
    <s v="-"/>
    <s v="forage_pompe_manuelle"/>
    <s v="Non"/>
    <s v="Non"/>
    <s v="Non"/>
    <s v="Non"/>
    <s v="Oui"/>
    <s v="Non"/>
    <s v="Non"/>
    <s v="Non"/>
    <s v="-"/>
    <s v="-"/>
    <n v="1"/>
    <s v="-"/>
    <s v="-"/>
    <s v="-"/>
    <s v="-"/>
    <s v="-"/>
    <s v="-"/>
    <s v="-"/>
    <s v="-"/>
    <s v="-"/>
    <s v="-"/>
    <s v="-"/>
    <s v="-"/>
    <s v="-"/>
    <x v="0"/>
    <s v="Eau trouble / Goût"/>
    <s v="Non"/>
    <s v="Oui"/>
    <s v="Oui"/>
    <s v="Non"/>
    <s v="Non"/>
    <x v="1"/>
    <s v="Oui"/>
    <s v="Non"/>
    <s v="Non"/>
    <n v="33"/>
    <s v="-"/>
    <x v="1"/>
    <s v="Non"/>
    <x v="1"/>
    <x v="0"/>
    <x v="0"/>
    <s v="Oui"/>
    <x v="0"/>
    <x v="25"/>
    <x v="1"/>
    <s v="-"/>
    <s v="-"/>
    <s v="-"/>
    <s v="-"/>
    <s v="-"/>
    <s v="-"/>
    <s v="-"/>
    <x v="0"/>
    <x v="0"/>
    <x v="4"/>
    <x v="0"/>
    <s v="-"/>
    <s v="-"/>
    <x v="0"/>
    <s v="-"/>
    <x v="0"/>
    <s v="Clinique mobile"/>
    <s v="Non"/>
    <s v="Oui"/>
    <s v="Non"/>
    <s v="Non"/>
    <s v="Non"/>
    <s v="-"/>
    <x v="1"/>
    <x v="3"/>
    <s v="paludisme maux_ventre problem_tension"/>
    <s v="Non"/>
    <s v="Non"/>
    <s v="Non"/>
    <s v="Non"/>
    <s v="Non"/>
    <s v="Oui"/>
    <s v="Non"/>
    <s v="Non"/>
    <s v="Oui"/>
    <s v="Non"/>
    <s v="Non"/>
    <s v="Oui"/>
    <s v="Non"/>
    <s v="Non"/>
    <s v="-"/>
    <s v="-"/>
    <s v="Achat sur le marché / Assistance humanitaire (incluant Cash)"/>
    <s v="Oui"/>
    <s v="Non"/>
    <s v="Non"/>
    <s v="Oui"/>
    <s v="Non"/>
    <s v="Non"/>
    <s v="Non"/>
    <s v="-"/>
    <x v="3"/>
    <x v="0"/>
    <x v="0"/>
    <s v="Marché de Kiskawa"/>
    <x v="3"/>
    <x v="1"/>
    <s v="-"/>
    <s v="Oui"/>
    <s v="tigo"/>
    <s v="Non"/>
    <s v="Non"/>
    <s v="Oui"/>
    <s v="-"/>
    <s v="-"/>
    <n v="3"/>
    <s v="3"/>
    <s v="PLUSIEUR IDPs n'ont pas ete enregistré."/>
    <s v="-"/>
    <s v="-"/>
    <s v="-"/>
    <n v="15"/>
    <n v="15"/>
    <s v="uuid:fa904dc2-aa01-4e90-ba44-3ba9bfd0ffa0"/>
    <n v="146977"/>
    <s v="fa904dc2-aa01-4e90-ba44-3ba9bfd0ffa0"/>
    <s v="2018-02-28T15:49:44"/>
    <n v="30"/>
    <s v="-"/>
    <n v="-1"/>
    <s v="-"/>
    <s v="-"/>
    <n v="30"/>
    <n v="2"/>
    <n v="3"/>
    <n v="7"/>
    <n v="10"/>
    <n v="7"/>
    <n v="16"/>
    <n v="5"/>
    <n v="8"/>
    <n v="11"/>
    <n v="13"/>
    <n v="4"/>
    <n v="0"/>
    <n v="86"/>
    <s v="Paludisme"/>
    <s v="Maux de ventre"/>
    <s v="Problème de tension"/>
    <x v="0"/>
    <x v="0"/>
    <x v="0"/>
    <s v="-"/>
  </r>
  <r>
    <s v="Kiskawa bowa "/>
    <s v="2018-02-24T10:43:16.059+01"/>
    <s v="2018-02-28T13:05:19.077+01"/>
    <d v="2018-02-24T00:00:00"/>
    <s v="358449072126201"/>
    <s v="8923503090472090966"/>
    <s v="-"/>
    <s v="-"/>
    <d v="2018-02-24T00:00:00"/>
    <s v="E09"/>
    <s v="male"/>
    <s v="TD07"/>
    <s v="Lac"/>
    <s v="TD0704"/>
    <x v="0"/>
    <s v="TD070402"/>
    <x v="6"/>
    <s v="Daboua"/>
    <s v="Kiskawa bowa"/>
    <s v="14.30110524841365 13.86148125782738 314.30078873103133 4.0"/>
    <n v="14.301105248400001"/>
    <n v="13.8614812578"/>
    <n v="314.30078873100001"/>
    <n v="4"/>
    <x v="1"/>
    <s v="Kiskawa"/>
    <n v="12"/>
    <x v="0"/>
    <s v="-"/>
    <x v="1"/>
    <s v="-"/>
    <s v="-"/>
    <s v="IDPs"/>
    <s v="Oui"/>
    <s v="Non"/>
    <s v="Non"/>
    <s v="-"/>
    <n v="120"/>
    <x v="8"/>
    <s v="TD07"/>
    <s v="Lac"/>
    <s v="TD0704"/>
    <x v="0"/>
    <s v="TD070403"/>
    <x v="0"/>
    <n v="120"/>
    <n v="500"/>
    <x v="3"/>
    <s v="-"/>
    <s v="-"/>
    <s v="-"/>
    <x v="1"/>
    <s v="-"/>
    <x v="1"/>
    <s v="-"/>
    <x v="1"/>
    <s v="-"/>
    <s v="-"/>
    <s v="-"/>
    <s v="-"/>
    <s v="-"/>
    <x v="1"/>
    <s v="-"/>
    <s v="-"/>
    <s v="-"/>
    <x v="0"/>
    <s v="-"/>
    <x v="0"/>
    <s v="-"/>
    <x v="0"/>
    <s v="-"/>
    <s v="-"/>
    <s v="-"/>
    <s v="-"/>
    <s v="-"/>
    <x v="0"/>
    <n v="3"/>
    <n v="9"/>
    <n v="0"/>
    <n v="150"/>
    <n v="0"/>
    <n v="0"/>
    <n v="0"/>
    <x v="0"/>
    <s v="-"/>
    <s v="baches eau_hygiene_et_assainissement outil_pour_activite_economique sante vivres cash"/>
    <s v="Non"/>
    <s v="Oui"/>
    <s v="Oui"/>
    <s v="Non"/>
    <s v="Non"/>
    <s v="Oui"/>
    <s v="Non"/>
    <s v="Oui"/>
    <s v="Oui"/>
    <s v="Oui"/>
    <s v="Non"/>
    <s v="ONG"/>
    <s v="Non"/>
    <s v="Non"/>
    <s v="Non"/>
    <s v="Oui"/>
    <s v="Non"/>
    <s v="-"/>
    <s v="Plus d'un mois"/>
    <s v="-"/>
    <s v="-"/>
    <s v="-"/>
    <s v="-"/>
    <s v="-"/>
    <s v="-"/>
    <s v="-"/>
    <s v="-"/>
    <s v="ONG"/>
    <s v="Non"/>
    <s v="Non"/>
    <s v="Non"/>
    <s v="Oui"/>
    <s v="Non"/>
    <s v="-"/>
    <s v="Plus d'un mois"/>
    <s v="-"/>
    <s v="-"/>
    <s v="-"/>
    <s v="-"/>
    <s v="-"/>
    <s v="-"/>
    <s v="-"/>
    <s v="-"/>
    <s v="ONG"/>
    <s v="Non"/>
    <s v="Non"/>
    <s v="Non"/>
    <s v="Oui"/>
    <s v="Non"/>
    <s v="-"/>
    <s v="Plus d'un mois"/>
    <s v="ONG"/>
    <s v="Non"/>
    <s v="Non"/>
    <s v="Non"/>
    <s v="Oui"/>
    <s v="Non"/>
    <s v="-"/>
    <s v="Ponctuelle"/>
    <s v="-"/>
    <s v="-"/>
    <s v="-"/>
    <s v="-"/>
    <s v="-"/>
    <s v="-"/>
    <s v="-"/>
    <s v="-"/>
    <s v="ONG"/>
    <s v="Non"/>
    <s v="Non"/>
    <s v="Non"/>
    <s v="Oui"/>
    <s v="Non"/>
    <s v="-"/>
    <s v="Continue"/>
    <s v="-"/>
    <s v="-"/>
    <s v="-"/>
    <s v="-"/>
    <s v="-"/>
    <s v="-"/>
    <s v="-"/>
    <s v="-"/>
    <s v="ONG"/>
    <s v="Non"/>
    <s v="Non"/>
    <s v="Non"/>
    <s v="Oui"/>
    <s v="Non"/>
    <s v="-"/>
    <s v="Ponctuelle"/>
    <n v="32"/>
    <n v="40"/>
    <n v="2"/>
    <n v="5"/>
    <n v="10"/>
    <n v="10"/>
    <s v="-"/>
    <s v="-"/>
    <n v="10"/>
    <n v="15"/>
    <n v="5"/>
    <s v="-"/>
    <n v="60"/>
    <s v="Oui"/>
    <s v="Oui"/>
    <s v="Oui"/>
    <s v="-"/>
    <s v="-"/>
    <s v="-"/>
    <x v="2"/>
    <x v="6"/>
    <s v="-"/>
    <s v="-"/>
    <s v="forage_pompe_manuelle Puits_traditionnel"/>
    <s v="Non"/>
    <s v="Non"/>
    <s v="Non"/>
    <s v="Non"/>
    <s v="Oui"/>
    <s v="Non"/>
    <s v="Oui"/>
    <s v="Non"/>
    <n v="1"/>
    <n v="2"/>
    <s v="-"/>
    <n v="1"/>
    <s v="-"/>
    <s v="-"/>
    <s v="-"/>
    <s v="-"/>
    <s v="-"/>
    <s v="-"/>
    <s v="-"/>
    <s v="-"/>
    <s v="-"/>
    <s v="-"/>
    <s v="-"/>
    <s v="-"/>
    <x v="0"/>
    <s v="Eau trouble / Goût / Non potable"/>
    <s v="Non"/>
    <s v="Oui"/>
    <s v="Oui"/>
    <s v="Oui"/>
    <s v="Non"/>
    <x v="1"/>
    <s v="Oui"/>
    <s v="Non"/>
    <s v="Non"/>
    <n v="20"/>
    <s v="-"/>
    <x v="1"/>
    <s v="Non"/>
    <x v="1"/>
    <x v="0"/>
    <x v="0"/>
    <s v="Oui"/>
    <x v="0"/>
    <x v="7"/>
    <x v="1"/>
    <s v="-"/>
    <s v="-"/>
    <s v="-"/>
    <s v="-"/>
    <s v="-"/>
    <s v="-"/>
    <s v="-"/>
    <x v="0"/>
    <x v="0"/>
    <x v="0"/>
    <x v="0"/>
    <s v="-"/>
    <s v="-"/>
    <x v="0"/>
    <s v="-"/>
    <x v="0"/>
    <s v="Clinique mobile"/>
    <s v="Non"/>
    <s v="Oui"/>
    <s v="Non"/>
    <s v="Non"/>
    <s v="Non"/>
    <s v="-"/>
    <x v="1"/>
    <x v="4"/>
    <s v="malnutrition paludisme maux_ventre"/>
    <s v="Non"/>
    <s v="Non"/>
    <s v="Non"/>
    <s v="Non"/>
    <s v="Oui"/>
    <s v="Oui"/>
    <s v="Non"/>
    <s v="Non"/>
    <s v="Oui"/>
    <s v="Non"/>
    <s v="Non"/>
    <s v="Non"/>
    <s v="Non"/>
    <s v="Non"/>
    <s v="-"/>
    <s v="-"/>
    <s v="Achat sur le marché / Assistance humanitaire (incluant Cash)"/>
    <s v="Oui"/>
    <s v="Non"/>
    <s v="Non"/>
    <s v="Oui"/>
    <s v="Non"/>
    <s v="Non"/>
    <s v="Non"/>
    <s v="-"/>
    <x v="3"/>
    <x v="0"/>
    <x v="0"/>
    <s v="Marché de Kiskawa"/>
    <x v="0"/>
    <x v="1"/>
    <s v="-"/>
    <s v="Oui"/>
    <s v="tigo"/>
    <s v="Non"/>
    <s v="Non"/>
    <s v="Oui"/>
    <s v="-"/>
    <s v="-"/>
    <n v="3"/>
    <s v="3"/>
    <s v="-"/>
    <s v="-"/>
    <s v="-"/>
    <s v="-"/>
    <n v="20"/>
    <n v="20"/>
    <s v="uuid:14cc9c63-88c8-4429-a24f-6d7ecf4af67b"/>
    <n v="146975"/>
    <s v="14cc9c63-88c8-4429-a24f-6d7ecf4af67b"/>
    <s v="2018-02-28T15:49:24"/>
    <n v="28"/>
    <s v="-"/>
    <n v="-1"/>
    <s v="-"/>
    <s v="-"/>
    <n v="28"/>
    <n v="3"/>
    <n v="11"/>
    <n v="8"/>
    <n v="5"/>
    <n v="15"/>
    <n v="18"/>
    <n v="9"/>
    <n v="9"/>
    <n v="13"/>
    <n v="19"/>
    <n v="4"/>
    <n v="1"/>
    <n v="115"/>
    <s v="Malnutrition"/>
    <s v="Paludisme"/>
    <s v="Maux de ventre"/>
    <x v="0"/>
    <x v="0"/>
    <x v="0"/>
    <s v="-"/>
  </r>
  <r>
    <s v="Kiskawa dine"/>
    <s v="2018-02-26T09:16:35.700+01"/>
    <s v="2018-02-28T11:41:13.856+01"/>
    <d v="2018-02-26T00:00:00"/>
    <s v="357770077401351"/>
    <s v="-"/>
    <s v="-"/>
    <s v="-"/>
    <d v="2018-02-26T00:00:00"/>
    <s v="E12"/>
    <s v="male"/>
    <s v="TD07"/>
    <s v="Lac"/>
    <s v="TD0704"/>
    <x v="0"/>
    <s v="TD070402"/>
    <x v="6"/>
    <s v="Kiskawa dine"/>
    <s v="Kiskawa dine"/>
    <s v="14.255125375673687 13.8443421400409 294.5701118211211 4.0"/>
    <n v="14.2551253757"/>
    <n v="13.84434214"/>
    <n v="294.57011182100001"/>
    <n v="4"/>
    <x v="1"/>
    <s v="Kiskawa"/>
    <n v="9"/>
    <x v="0"/>
    <s v="-"/>
    <x v="1"/>
    <s v="-"/>
    <s v="-"/>
    <s v="IDPs"/>
    <s v="Oui"/>
    <s v="Non"/>
    <s v="Non"/>
    <s v="-"/>
    <n v="123"/>
    <x v="56"/>
    <s v="TD07"/>
    <s v="Lac"/>
    <s v="TD0704"/>
    <x v="0"/>
    <s v="TD070403"/>
    <x v="0"/>
    <n v="123"/>
    <n v="514"/>
    <x v="18"/>
    <s v="-"/>
    <s v="-"/>
    <s v="-"/>
    <x v="1"/>
    <s v="-"/>
    <x v="1"/>
    <s v="-"/>
    <x v="1"/>
    <s v="-"/>
    <s v="-"/>
    <s v="-"/>
    <s v="-"/>
    <s v="-"/>
    <x v="1"/>
    <s v="-"/>
    <s v="-"/>
    <s v="-"/>
    <x v="0"/>
    <s v="-"/>
    <x v="0"/>
    <s v="-"/>
    <x v="0"/>
    <s v="-"/>
    <s v="-"/>
    <s v="-"/>
    <s v="-"/>
    <s v="-"/>
    <x v="0"/>
    <s v="-"/>
    <s v="-"/>
    <n v="0"/>
    <n v="108"/>
    <n v="0"/>
    <n v="0"/>
    <n v="15"/>
    <x v="0"/>
    <s v="-"/>
    <s v="baches eau_hygiene_et_assainissement vivres cash"/>
    <s v="Non"/>
    <s v="Oui"/>
    <s v="Oui"/>
    <s v="Non"/>
    <s v="Non"/>
    <s v="Non"/>
    <s v="Non"/>
    <s v="Non"/>
    <s v="Oui"/>
    <s v="Oui"/>
    <s v="Non"/>
    <s v="ONG"/>
    <s v="Non"/>
    <s v="Non"/>
    <s v="Non"/>
    <s v="Oui"/>
    <s v="Non"/>
    <s v="-"/>
    <s v="Plus d'un mois"/>
    <s v="-"/>
    <s v="-"/>
    <s v="-"/>
    <s v="-"/>
    <s v="-"/>
    <s v="-"/>
    <s v="-"/>
    <s v="-"/>
    <s v="ONG"/>
    <s v="Non"/>
    <s v="Non"/>
    <s v="Non"/>
    <s v="Oui"/>
    <s v="Non"/>
    <s v="-"/>
    <s v="Plus d'un mois"/>
    <s v="-"/>
    <s v="-"/>
    <s v="-"/>
    <s v="-"/>
    <s v="-"/>
    <s v="-"/>
    <s v="-"/>
    <s v="-"/>
    <s v="-"/>
    <s v="-"/>
    <s v="-"/>
    <s v="-"/>
    <s v="-"/>
    <s v="-"/>
    <s v="-"/>
    <s v="-"/>
    <s v="-"/>
    <s v="-"/>
    <s v="-"/>
    <s v="-"/>
    <s v="-"/>
    <s v="-"/>
    <s v="-"/>
    <s v="-"/>
    <s v="-"/>
    <s v="-"/>
    <s v="-"/>
    <s v="-"/>
    <s v="-"/>
    <s v="-"/>
    <s v="-"/>
    <s v="-"/>
    <s v="ONG"/>
    <s v="Non"/>
    <s v="Non"/>
    <s v="Non"/>
    <s v="Oui"/>
    <s v="Non"/>
    <s v="-"/>
    <s v="Continue"/>
    <s v="-"/>
    <s v="-"/>
    <s v="-"/>
    <s v="-"/>
    <s v="-"/>
    <s v="-"/>
    <s v="-"/>
    <s v="-"/>
    <s v="ONG"/>
    <s v="Non"/>
    <s v="Non"/>
    <s v="Non"/>
    <s v="Oui"/>
    <s v="Non"/>
    <s v="-"/>
    <s v="Ponctuelle"/>
    <n v="7"/>
    <n v="15"/>
    <n v="10"/>
    <n v="10"/>
    <n v="1"/>
    <n v="5"/>
    <s v="-"/>
    <s v="-"/>
    <n v="4"/>
    <s v="-"/>
    <n v="5"/>
    <n v="2"/>
    <n v="30"/>
    <s v="Oui"/>
    <s v="Oui"/>
    <s v="Oui"/>
    <s v="-"/>
    <s v="-"/>
    <s v="-"/>
    <x v="1"/>
    <x v="0"/>
    <s v="-"/>
    <s v="-"/>
    <s v="forage_pompe_manuelle"/>
    <s v="Non"/>
    <s v="Non"/>
    <s v="Non"/>
    <s v="Non"/>
    <s v="Oui"/>
    <s v="Non"/>
    <s v="Non"/>
    <s v="Non"/>
    <s v="-"/>
    <s v="-"/>
    <n v="1"/>
    <s v="-"/>
    <s v="-"/>
    <s v="-"/>
    <s v="-"/>
    <s v="-"/>
    <s v="-"/>
    <s v="-"/>
    <s v="-"/>
    <s v="-"/>
    <s v="-"/>
    <s v="-"/>
    <s v="-"/>
    <s v="-"/>
    <x v="0"/>
    <s v="Aucun"/>
    <s v="Oui"/>
    <s v="Non"/>
    <s v="Non"/>
    <s v="Non"/>
    <s v="Non"/>
    <x v="1"/>
    <s v="Oui"/>
    <s v="Non"/>
    <s v="Non"/>
    <n v="24"/>
    <s v="-"/>
    <x v="1"/>
    <s v="Non"/>
    <x v="2"/>
    <x v="1"/>
    <x v="1"/>
    <s v="Non"/>
    <x v="0"/>
    <x v="2"/>
    <x v="1"/>
    <s v="-"/>
    <s v="-"/>
    <s v="-"/>
    <s v="-"/>
    <s v="-"/>
    <s v="-"/>
    <s v="-"/>
    <x v="0"/>
    <x v="0"/>
    <x v="0"/>
    <x v="0"/>
    <s v="-"/>
    <s v="-"/>
    <x v="0"/>
    <s v="-"/>
    <x v="0"/>
    <s v="Clinique mobile"/>
    <s v="Non"/>
    <s v="Oui"/>
    <s v="Non"/>
    <s v="Non"/>
    <s v="Non"/>
    <s v="-"/>
    <x v="0"/>
    <x v="0"/>
    <s v="diarrhee maux_tete autre"/>
    <s v="Oui"/>
    <s v="Non"/>
    <s v="Non"/>
    <s v="Non"/>
    <s v="Non"/>
    <s v="Non"/>
    <s v="Non"/>
    <s v="Oui"/>
    <s v="Non"/>
    <s v="Non"/>
    <s v="Non"/>
    <s v="Non"/>
    <s v="Oui"/>
    <s v="Non"/>
    <s v="Maux de coeur"/>
    <s v="-"/>
    <s v="Achat sur le marché / Assistance humanitaire (incluant Cash)"/>
    <s v="Oui"/>
    <s v="Non"/>
    <s v="Non"/>
    <s v="Oui"/>
    <s v="Non"/>
    <s v="Non"/>
    <s v="Non"/>
    <s v="-"/>
    <x v="2"/>
    <x v="1"/>
    <x v="0"/>
    <s v="Marché de Kiskawa"/>
    <x v="0"/>
    <x v="2"/>
    <s v="-"/>
    <s v="Oui"/>
    <s v="tigo"/>
    <s v="Non"/>
    <s v="Non"/>
    <s v="Oui"/>
    <s v="-"/>
    <s v="-"/>
    <n v="3"/>
    <s v="3"/>
    <s v="Pas dasssistance depuis 6 mois"/>
    <s v="-"/>
    <s v="-"/>
    <s v="-"/>
    <n v="20"/>
    <n v="20"/>
    <s v="uuid:2081e161-1e51-44f0-9221-fc30538e981a"/>
    <n v="146966"/>
    <s v="2081e161-1e51-44f0-9221-fc30538e981a"/>
    <s v="2018-02-28T15:46:51"/>
    <n v="19"/>
    <s v="-"/>
    <n v="-1"/>
    <s v="-"/>
    <s v="-"/>
    <n v="19"/>
    <n v="4"/>
    <n v="9"/>
    <n v="6"/>
    <n v="15"/>
    <n v="19"/>
    <n v="18"/>
    <n v="15"/>
    <n v="11"/>
    <n v="26"/>
    <n v="28"/>
    <n v="4"/>
    <n v="1"/>
    <n v="156"/>
    <s v="Diarrhée"/>
    <s v="Maux de tête"/>
    <s v="Autre"/>
    <x v="0"/>
    <x v="0"/>
    <x v="0"/>
    <s v="-"/>
  </r>
  <r>
    <s v="Kiskawa nord"/>
    <s v="2018-02-26T10:47:54.293+01"/>
    <s v="2018-02-28T10:26:43.120+01"/>
    <d v="2018-02-26T00:00:00"/>
    <s v="357770076048039"/>
    <s v="-"/>
    <s v="-"/>
    <s v="-"/>
    <d v="2018-02-26T00:00:00"/>
    <s v="E11"/>
    <s v="male"/>
    <s v="TD07"/>
    <s v="Lac"/>
    <s v="TD0704"/>
    <x v="0"/>
    <s v="TD070402"/>
    <x v="6"/>
    <s v="Kiskawa nord"/>
    <s v="Kiskawa nord"/>
    <s v="14.240361826544463 13.91143878906163 295.68269547046964 8.0"/>
    <n v="14.240361826499999"/>
    <n v="13.9114387891"/>
    <n v="295.68269547"/>
    <n v="8"/>
    <x v="0"/>
    <s v="-"/>
    <s v="-"/>
    <x v="0"/>
    <s v="-"/>
    <x v="0"/>
    <s v="-"/>
    <s v="-"/>
    <s v="IDPs / Retournés"/>
    <s v="Oui"/>
    <s v="Oui"/>
    <s v="Non"/>
    <s v="-"/>
    <n v="54"/>
    <x v="57"/>
    <s v="TD07"/>
    <s v="Lac"/>
    <s v="TD0704"/>
    <x v="0"/>
    <s v="TD070403"/>
    <x v="0"/>
    <n v="54"/>
    <n v="226"/>
    <x v="19"/>
    <n v="10"/>
    <n v="42"/>
    <s v="NER"/>
    <x v="2"/>
    <s v="NE002"/>
    <x v="2"/>
    <s v="NE002002"/>
    <x v="7"/>
    <s v="-"/>
    <s v="-"/>
    <s v="-"/>
    <n v="10"/>
    <n v="42"/>
    <x v="4"/>
    <s v="-"/>
    <s v="-"/>
    <s v="-"/>
    <x v="0"/>
    <s v="-"/>
    <x v="0"/>
    <s v="-"/>
    <x v="0"/>
    <s v="-"/>
    <s v="-"/>
    <s v="-"/>
    <s v="-"/>
    <s v="-"/>
    <x v="0"/>
    <s v="-"/>
    <s v="-"/>
    <n v="0"/>
    <n v="64"/>
    <n v="0"/>
    <n v="0"/>
    <n v="0"/>
    <x v="0"/>
    <s v="-"/>
    <s v="articles_non_alimentaires baches eau_hygiene_et_assainissement sante vivres cash"/>
    <s v="Oui"/>
    <s v="Oui"/>
    <s v="Oui"/>
    <s v="Non"/>
    <s v="Non"/>
    <s v="Non"/>
    <s v="Non"/>
    <s v="Oui"/>
    <s v="Oui"/>
    <s v="Oui"/>
    <s v="Non"/>
    <s v="ONG"/>
    <s v="Non"/>
    <s v="Non"/>
    <s v="Non"/>
    <s v="Oui"/>
    <s v="Non"/>
    <s v="-"/>
    <s v="Plus d'un mois"/>
    <s v="ONG"/>
    <s v="Non"/>
    <s v="Non"/>
    <s v="Non"/>
    <s v="Oui"/>
    <s v="Non"/>
    <s v="-"/>
    <s v="Plus d'un mois"/>
    <s v="ONG"/>
    <s v="Non"/>
    <s v="Non"/>
    <s v="Non"/>
    <s v="Oui"/>
    <s v="Non"/>
    <s v="-"/>
    <s v="Plus d'un mois"/>
    <s v="-"/>
    <s v="-"/>
    <s v="-"/>
    <s v="-"/>
    <s v="-"/>
    <s v="-"/>
    <s v="-"/>
    <s v="-"/>
    <s v="-"/>
    <s v="-"/>
    <s v="-"/>
    <s v="-"/>
    <s v="-"/>
    <s v="-"/>
    <s v="-"/>
    <s v="-"/>
    <s v="ONG"/>
    <s v="Non"/>
    <s v="Non"/>
    <s v="Non"/>
    <s v="Oui"/>
    <s v="Non"/>
    <s v="-"/>
    <s v="Ponctuelle"/>
    <s v="-"/>
    <s v="-"/>
    <s v="-"/>
    <s v="-"/>
    <s v="-"/>
    <s v="-"/>
    <s v="-"/>
    <s v="-"/>
    <s v="ONG"/>
    <s v="Non"/>
    <s v="Non"/>
    <s v="Non"/>
    <s v="Oui"/>
    <s v="Non"/>
    <s v="-"/>
    <s v="Continue"/>
    <s v="-"/>
    <s v="-"/>
    <s v="-"/>
    <s v="-"/>
    <s v="-"/>
    <s v="-"/>
    <s v="-"/>
    <s v="-"/>
    <s v="ONG"/>
    <s v="Non"/>
    <s v="Non"/>
    <s v="Non"/>
    <s v="Oui"/>
    <s v="Non"/>
    <s v="-"/>
    <s v="Ponctuelle"/>
    <n v="15"/>
    <n v="20"/>
    <n v="5"/>
    <n v="2"/>
    <n v="4"/>
    <s v="-"/>
    <s v="-"/>
    <s v="-"/>
    <n v="5"/>
    <n v="14"/>
    <n v="5"/>
    <s v="-"/>
    <n v="15"/>
    <s v="Oui"/>
    <s v="Oui"/>
    <s v="Oui"/>
    <s v="-"/>
    <s v="-"/>
    <s v="-"/>
    <x v="2"/>
    <x v="3"/>
    <s v="-"/>
    <s v="-"/>
    <s v="forage_pompe_manuelle"/>
    <s v="Non"/>
    <s v="Non"/>
    <s v="Non"/>
    <s v="Non"/>
    <s v="Oui"/>
    <s v="Non"/>
    <s v="Non"/>
    <s v="Non"/>
    <s v="-"/>
    <s v="-"/>
    <n v="1"/>
    <s v="-"/>
    <s v="-"/>
    <s v="-"/>
    <s v="-"/>
    <s v="-"/>
    <s v="-"/>
    <s v="-"/>
    <s v="-"/>
    <s v="-"/>
    <s v="-"/>
    <s v="-"/>
    <s v="-"/>
    <s v="-"/>
    <x v="0"/>
    <s v="Goût / Non potable"/>
    <s v="Non"/>
    <s v="Non"/>
    <s v="Oui"/>
    <s v="Oui"/>
    <s v="Non"/>
    <x v="1"/>
    <s v="Oui"/>
    <s v="Non"/>
    <s v="Non"/>
    <n v="22"/>
    <s v="-"/>
    <x v="1"/>
    <s v="Non"/>
    <x v="3"/>
    <x v="1"/>
    <x v="1"/>
    <s v="Non"/>
    <x v="5"/>
    <x v="2"/>
    <x v="1"/>
    <s v="-"/>
    <s v="-"/>
    <s v="-"/>
    <s v="-"/>
    <s v="-"/>
    <s v="-"/>
    <s v="-"/>
    <x v="0"/>
    <x v="1"/>
    <x v="4"/>
    <x v="0"/>
    <s v="École de Kiskawa"/>
    <s v="Kiskawa"/>
    <x v="1"/>
    <s v="-"/>
    <x v="0"/>
    <s v="Clinique mobile"/>
    <s v="Non"/>
    <s v="Oui"/>
    <s v="Non"/>
    <s v="Non"/>
    <s v="Non"/>
    <s v="-"/>
    <x v="0"/>
    <x v="0"/>
    <s v="maladie_peau maux_tete maux_ventre"/>
    <s v="Non"/>
    <s v="Non"/>
    <s v="Non"/>
    <s v="Oui"/>
    <s v="Non"/>
    <s v="Non"/>
    <s v="Non"/>
    <s v="Oui"/>
    <s v="Oui"/>
    <s v="Non"/>
    <s v="Non"/>
    <s v="Non"/>
    <s v="Non"/>
    <s v="Non"/>
    <s v="-"/>
    <s v="-"/>
    <s v="Achat sur le marché / Assistance humanitaire (incluant Cash)"/>
    <s v="Oui"/>
    <s v="Non"/>
    <s v="Non"/>
    <s v="Oui"/>
    <s v="Non"/>
    <s v="Non"/>
    <s v="Non"/>
    <s v="-"/>
    <x v="3"/>
    <x v="0"/>
    <x v="0"/>
    <s v="Marché de Kiskawa"/>
    <x v="1"/>
    <x v="1"/>
    <s v="-"/>
    <s v="Oui"/>
    <s v="tigo"/>
    <s v="Non"/>
    <s v="Non"/>
    <s v="Oui"/>
    <s v="-"/>
    <s v="-"/>
    <n v="3"/>
    <s v="3"/>
    <s v="Pas d'assistance dans le site en vivre depuis 3 mois, école, matériel agricole et ils ont ossi besoin de NFI"/>
    <s v="-"/>
    <s v="-"/>
    <s v="-"/>
    <n v="19"/>
    <n v="19"/>
    <s v="uuid:4e2016d3-4cad-414d-8050-08202850b947"/>
    <n v="146949"/>
    <s v="4e2016d3-4cad-414d-8050-08202850b947"/>
    <s v="2018-02-28T15:36:18"/>
    <n v="14"/>
    <s v="-"/>
    <n v="-1"/>
    <s v="-"/>
    <s v="-"/>
    <n v="14"/>
    <n v="6"/>
    <n v="4"/>
    <n v="5"/>
    <n v="8"/>
    <n v="15"/>
    <n v="22"/>
    <n v="11"/>
    <n v="8"/>
    <n v="14"/>
    <n v="16"/>
    <n v="6"/>
    <n v="3"/>
    <n v="118"/>
    <s v="Maladie de la peau"/>
    <s v="Maux de tête"/>
    <s v="Maux de ventre"/>
    <x v="0"/>
    <x v="0"/>
    <x v="0"/>
    <s v="-"/>
  </r>
  <r>
    <s v="Kiskawa Urbain"/>
    <s v="2018-02-26T10:32:39.969Z"/>
    <s v="2018-02-28T09:39:24.304Z"/>
    <d v="2018-02-26T00:00:00"/>
    <s v="860111012018838"/>
    <s v="8923503090497992121F"/>
    <s v="-"/>
    <s v="-"/>
    <d v="2018-02-26T00:00:00"/>
    <s v="E8"/>
    <s v="male"/>
    <s v="TD07"/>
    <s v="Lac"/>
    <s v="TD0704"/>
    <x v="0"/>
    <s v="TD070402"/>
    <x v="6"/>
    <s v="Kiskawa Urbain"/>
    <s v="Kiskawa Urbain"/>
    <s v="14.240567405522967 13.918143772252112 302.2813363919033 4.0"/>
    <n v="14.2405674055"/>
    <n v="13.918143772300001"/>
    <n v="302.28133639200001"/>
    <n v="4"/>
    <x v="2"/>
    <s v="-"/>
    <s v="-"/>
    <x v="1"/>
    <s v="-"/>
    <x v="1"/>
    <s v="-"/>
    <s v="-"/>
    <s v="IDPs / Retournés"/>
    <s v="Oui"/>
    <s v="Oui"/>
    <s v="Non"/>
    <s v="-"/>
    <n v="250"/>
    <x v="50"/>
    <s v="TD07"/>
    <s v="Lac"/>
    <s v="TD0704"/>
    <x v="0"/>
    <s v="TD070403"/>
    <x v="0"/>
    <n v="250"/>
    <n v="1045"/>
    <x v="4"/>
    <n v="25"/>
    <n v="105"/>
    <s v="NGA"/>
    <x v="3"/>
    <s v="NG008"/>
    <x v="3"/>
    <s v="NG008021"/>
    <x v="3"/>
    <s v="-"/>
    <s v="-"/>
    <s v="-"/>
    <n v="25"/>
    <n v="105"/>
    <x v="13"/>
    <s v="-"/>
    <s v="-"/>
    <s v="-"/>
    <x v="0"/>
    <s v="-"/>
    <x v="0"/>
    <s v="-"/>
    <x v="0"/>
    <s v="-"/>
    <s v="-"/>
    <s v="-"/>
    <s v="-"/>
    <s v="-"/>
    <x v="0"/>
    <n v="700"/>
    <n v="2926"/>
    <n v="0"/>
    <n v="60"/>
    <n v="0"/>
    <n v="1055"/>
    <n v="0"/>
    <x v="0"/>
    <s v="-"/>
    <s v="articles_non_alimentaires baches vivres cash"/>
    <s v="Oui"/>
    <s v="Oui"/>
    <s v="Non"/>
    <s v="Non"/>
    <s v="Non"/>
    <s v="Non"/>
    <s v="Non"/>
    <s v="Non"/>
    <s v="Oui"/>
    <s v="Oui"/>
    <s v="Non"/>
    <s v="Organismes religieux"/>
    <s v="Non"/>
    <s v="Non"/>
    <s v="Non"/>
    <s v="Non"/>
    <s v="Oui"/>
    <s v="-"/>
    <s v="Plus d'un mois"/>
    <s v="ONG"/>
    <s v="Non"/>
    <s v="Non"/>
    <s v="Non"/>
    <s v="Oui"/>
    <s v="Non"/>
    <s v="-"/>
    <s v="Plus d'un mois"/>
    <s v="ONG"/>
    <s v="Non"/>
    <s v="Non"/>
    <s v="Non"/>
    <s v="Oui"/>
    <s v="Non"/>
    <s v="-"/>
    <s v="Plus d'un mois"/>
    <s v="-"/>
    <s v="-"/>
    <s v="-"/>
    <s v="-"/>
    <s v="-"/>
    <s v="-"/>
    <s v="-"/>
    <s v="-"/>
    <s v="-"/>
    <s v="-"/>
    <s v="-"/>
    <s v="-"/>
    <s v="-"/>
    <s v="-"/>
    <s v="-"/>
    <s v="-"/>
    <s v="-"/>
    <s v="-"/>
    <s v="-"/>
    <s v="-"/>
    <s v="-"/>
    <s v="-"/>
    <s v="-"/>
    <s v="-"/>
    <s v="-"/>
    <s v="-"/>
    <s v="-"/>
    <s v="-"/>
    <s v="-"/>
    <s v="-"/>
    <s v="-"/>
    <s v="-"/>
    <s v="-"/>
    <s v="-"/>
    <s v="-"/>
    <s v="-"/>
    <s v="-"/>
    <s v="-"/>
    <s v="-"/>
    <s v="-"/>
    <s v="-"/>
    <s v="-"/>
    <s v="-"/>
    <s v="-"/>
    <s v="-"/>
    <s v="-"/>
    <s v="-"/>
    <s v="-"/>
    <s v="ONG"/>
    <s v="Non"/>
    <s v="Non"/>
    <s v="Non"/>
    <s v="Oui"/>
    <s v="Non"/>
    <s v="-"/>
    <s v="Ponctuelle"/>
    <n v="80"/>
    <n v="30"/>
    <n v="4"/>
    <n v="20"/>
    <n v="3"/>
    <n v="10"/>
    <s v="-"/>
    <s v="-"/>
    <n v="20"/>
    <n v="15"/>
    <n v="8"/>
    <s v="-"/>
    <n v="18"/>
    <s v="Oui"/>
    <s v="Oui"/>
    <s v="Oui"/>
    <s v="-"/>
    <s v="-"/>
    <s v="-"/>
    <x v="0"/>
    <x v="0"/>
    <s v="-"/>
    <s v="-"/>
    <s v="forage_pompe_manuelle Puits_traditionnel"/>
    <s v="Non"/>
    <s v="Non"/>
    <s v="Non"/>
    <s v="Non"/>
    <s v="Oui"/>
    <s v="Non"/>
    <s v="Oui"/>
    <s v="Non"/>
    <n v="1"/>
    <s v="-"/>
    <n v="7"/>
    <s v="-"/>
    <s v="-"/>
    <s v="-"/>
    <s v="-"/>
    <s v="-"/>
    <s v="-"/>
    <s v="-"/>
    <s v="-"/>
    <s v="-"/>
    <s v="-"/>
    <s v="-"/>
    <s v="-"/>
    <s v="-"/>
    <x v="3"/>
    <s v="Eau trouble / Goût / Non potable"/>
    <s v="Non"/>
    <s v="Oui"/>
    <s v="Oui"/>
    <s v="Oui"/>
    <s v="Non"/>
    <x v="2"/>
    <s v="Non"/>
    <s v="Oui"/>
    <s v="Non"/>
    <s v="-"/>
    <n v="1050"/>
    <x v="1"/>
    <s v="Non"/>
    <x v="1"/>
    <x v="0"/>
    <x v="0"/>
    <s v="Oui"/>
    <x v="0"/>
    <x v="42"/>
    <x v="1"/>
    <s v="-"/>
    <s v="-"/>
    <s v="-"/>
    <s v="-"/>
    <s v="-"/>
    <s v="-"/>
    <s v="-"/>
    <x v="0"/>
    <x v="2"/>
    <x v="2"/>
    <x v="0"/>
    <s v="École de Kiskawa"/>
    <s v="Kiskawa"/>
    <x v="2"/>
    <s v="-"/>
    <x v="0"/>
    <s v="Centre de santé"/>
    <s v="Oui"/>
    <s v="Non"/>
    <s v="Non"/>
    <s v="Non"/>
    <s v="Non"/>
    <s v="-"/>
    <x v="0"/>
    <x v="0"/>
    <s v="diarrhee paludisme toux"/>
    <s v="Oui"/>
    <s v="Non"/>
    <s v="Non"/>
    <s v="Non"/>
    <s v="Non"/>
    <s v="Oui"/>
    <s v="Oui"/>
    <s v="Non"/>
    <s v="Non"/>
    <s v="Non"/>
    <s v="Non"/>
    <s v="Non"/>
    <s v="Non"/>
    <s v="Non"/>
    <s v="-"/>
    <s v="-"/>
    <s v="Achat sur le marché / Assistance humanitaire (incluant Cash)"/>
    <s v="Oui"/>
    <s v="Non"/>
    <s v="Non"/>
    <s v="Oui"/>
    <s v="Non"/>
    <s v="Non"/>
    <s v="Non"/>
    <s v="-"/>
    <x v="3"/>
    <x v="0"/>
    <x v="0"/>
    <s v="Marché de Kiskawa"/>
    <x v="3"/>
    <x v="1"/>
    <s v="-"/>
    <s v="Oui"/>
    <s v="tigo"/>
    <s v="Non"/>
    <s v="Non"/>
    <s v="Oui"/>
    <s v="-"/>
    <s v="-"/>
    <n v="3"/>
    <s v="3"/>
    <s v="L'eau a boire il faut aller vers un puit ouvert a quatre heures de marche a Karboulo de kiskawa."/>
    <s v="-"/>
    <s v="-"/>
    <s v="-"/>
    <n v="20"/>
    <n v="20"/>
    <s v="uuid:aa6ff49d-0d70-4076-822b-dc92e2c500dd"/>
    <n v="147020"/>
    <s v="aa6ff49d-0d70-4076-822b-dc92e2c500dd"/>
    <s v="2018-02-28T16:08:15"/>
    <n v="46"/>
    <s v="-"/>
    <n v="-1"/>
    <s v="-"/>
    <s v="-"/>
    <n v="46"/>
    <n v="5"/>
    <n v="6"/>
    <n v="14"/>
    <n v="8"/>
    <n v="15"/>
    <n v="18"/>
    <n v="3"/>
    <n v="24"/>
    <n v="16"/>
    <n v="20"/>
    <n v="3"/>
    <n v="5"/>
    <n v="137"/>
    <s v="Diarrhée"/>
    <s v="Paludisme"/>
    <s v="Toux"/>
    <x v="0"/>
    <x v="0"/>
    <x v="0"/>
    <s v="-"/>
  </r>
  <r>
    <s v="Kiskra"/>
    <s v="2018-03-04T08:56:25.699+01"/>
    <s v="2018-03-05T06:15:49.750+01"/>
    <d v="2018-03-04T00:00:00"/>
    <s v="358449072155937"/>
    <s v="8923503090491872428"/>
    <s v="-"/>
    <s v="-"/>
    <d v="2018-03-04T00:00:00"/>
    <s v="S2"/>
    <s v="male"/>
    <s v="TD07"/>
    <s v="Lac"/>
    <s v="TD0704"/>
    <x v="0"/>
    <s v="TD070401"/>
    <x v="0"/>
    <s v="Kiskra"/>
    <s v="Kiskra"/>
    <s v="13.827053530596537 14.059621883200897 294.78978904878755 4.0"/>
    <n v="13.827053530600001"/>
    <n v="14.0596218832"/>
    <n v="294.78978904899998"/>
    <n v="4"/>
    <x v="0"/>
    <s v="-"/>
    <s v="-"/>
    <x v="0"/>
    <s v="-"/>
    <x v="0"/>
    <s v="-"/>
    <s v="-"/>
    <s v="IDPs"/>
    <s v="Oui"/>
    <s v="Non"/>
    <s v="Non"/>
    <s v="-"/>
    <n v="155"/>
    <x v="58"/>
    <s v="TD07"/>
    <s v="Lac"/>
    <s v="TD0704"/>
    <x v="0"/>
    <s v="TD070401"/>
    <x v="3"/>
    <n v="155"/>
    <n v="648"/>
    <x v="9"/>
    <s v="-"/>
    <s v="-"/>
    <s v="-"/>
    <x v="1"/>
    <s v="-"/>
    <x v="1"/>
    <s v="-"/>
    <x v="1"/>
    <s v="-"/>
    <s v="-"/>
    <s v="-"/>
    <s v="-"/>
    <s v="-"/>
    <x v="1"/>
    <s v="-"/>
    <s v="-"/>
    <s v="-"/>
    <x v="0"/>
    <s v="-"/>
    <x v="0"/>
    <s v="-"/>
    <x v="0"/>
    <s v="-"/>
    <s v="-"/>
    <s v="-"/>
    <s v="-"/>
    <s v="-"/>
    <x v="0"/>
    <s v="-"/>
    <s v="-"/>
    <n v="0"/>
    <n v="155"/>
    <n v="0"/>
    <n v="0"/>
    <n v="0"/>
    <x v="0"/>
    <s v="-"/>
    <s v="articles_non_alimentaires baches eau_hygiene_et_assainissement sante vivres"/>
    <s v="Oui"/>
    <s v="Oui"/>
    <s v="Oui"/>
    <s v="Non"/>
    <s v="Non"/>
    <s v="Non"/>
    <s v="Non"/>
    <s v="Oui"/>
    <s v="Oui"/>
    <s v="N/A"/>
    <s v="Non"/>
    <s v="ONG"/>
    <s v="Non"/>
    <s v="Non"/>
    <s v="Non"/>
    <s v="Oui"/>
    <s v="Non"/>
    <s v="-"/>
    <s v="Plus d'un mois"/>
    <s v="ONG"/>
    <s v="Non"/>
    <s v="Non"/>
    <s v="Non"/>
    <s v="Oui"/>
    <s v="Non"/>
    <s v="-"/>
    <s v="Plus d'un mois"/>
    <s v="ONG"/>
    <s v="Non"/>
    <s v="Non"/>
    <s v="Non"/>
    <s v="Oui"/>
    <s v="Non"/>
    <s v="-"/>
    <s v="Plus d'un mois"/>
    <s v="-"/>
    <s v="-"/>
    <s v="-"/>
    <s v="-"/>
    <s v="-"/>
    <s v="-"/>
    <s v="-"/>
    <s v="-"/>
    <s v="-"/>
    <s v="-"/>
    <s v="-"/>
    <s v="-"/>
    <s v="-"/>
    <s v="-"/>
    <s v="-"/>
    <s v="-"/>
    <s v="ONG"/>
    <s v="Non"/>
    <s v="Non"/>
    <s v="Non"/>
    <s v="Oui"/>
    <s v="Non"/>
    <s v="-"/>
    <s v="Ponctuelle"/>
    <s v="-"/>
    <s v="-"/>
    <s v="-"/>
    <s v="-"/>
    <s v="-"/>
    <s v="-"/>
    <s v="-"/>
    <s v="-"/>
    <s v="ONG"/>
    <s v="Non"/>
    <s v="Non"/>
    <s v="Non"/>
    <s v="Oui"/>
    <s v="Non"/>
    <s v="-"/>
    <s v="Continue"/>
    <s v="-"/>
    <s v="-"/>
    <s v="-"/>
    <s v="-"/>
    <s v="-"/>
    <s v="-"/>
    <s v="-"/>
    <s v="-"/>
    <s v="-"/>
    <s v="-"/>
    <s v="-"/>
    <s v="-"/>
    <s v="-"/>
    <s v="-"/>
    <s v="-"/>
    <s v="-"/>
    <n v="40"/>
    <n v="100"/>
    <n v="7"/>
    <n v="7"/>
    <n v="4"/>
    <n v="1"/>
    <s v="-"/>
    <s v="-"/>
    <n v="20"/>
    <n v="10"/>
    <s v="-"/>
    <s v="-"/>
    <n v="60"/>
    <s v="Oui"/>
    <s v="Oui"/>
    <s v="Oui"/>
    <s v="-"/>
    <s v="-"/>
    <s v="-"/>
    <x v="2"/>
    <x v="4"/>
    <s v="-"/>
    <s v="-"/>
    <s v="forage_pompe_manuelle"/>
    <s v="Non"/>
    <s v="Non"/>
    <s v="Non"/>
    <s v="Non"/>
    <s v="Oui"/>
    <s v="Non"/>
    <s v="Non"/>
    <s v="Non"/>
    <s v="-"/>
    <s v="-"/>
    <n v="1"/>
    <n v="1"/>
    <s v="-"/>
    <s v="-"/>
    <s v="-"/>
    <s v="-"/>
    <s v="-"/>
    <s v="-"/>
    <s v="-"/>
    <s v="-"/>
    <s v="-"/>
    <s v="-"/>
    <s v="-"/>
    <s v="-"/>
    <x v="0"/>
    <s v="Goût"/>
    <s v="Non"/>
    <s v="Non"/>
    <s v="Oui"/>
    <s v="Non"/>
    <s v="Non"/>
    <x v="1"/>
    <s v="Oui"/>
    <s v="Non"/>
    <s v="Non"/>
    <n v="16"/>
    <s v="-"/>
    <x v="1"/>
    <s v="Non"/>
    <x v="2"/>
    <x v="0"/>
    <x v="0"/>
    <s v="Oui"/>
    <x v="0"/>
    <x v="43"/>
    <x v="1"/>
    <s v="-"/>
    <s v="-"/>
    <s v="-"/>
    <s v="-"/>
    <s v="-"/>
    <s v="-"/>
    <s v="-"/>
    <x v="0"/>
    <x v="2"/>
    <x v="2"/>
    <x v="0"/>
    <s v="École de Digou 1"/>
    <s v="Digou1"/>
    <x v="3"/>
    <s v="-"/>
    <x v="1"/>
    <s v="-"/>
    <s v="-"/>
    <s v="-"/>
    <s v="-"/>
    <s v="-"/>
    <s v="-"/>
    <s v="-"/>
    <x v="2"/>
    <x v="0"/>
    <s v="diarrhee fievre paludisme"/>
    <s v="Oui"/>
    <s v="Oui"/>
    <s v="Non"/>
    <s v="Non"/>
    <s v="Non"/>
    <s v="Oui"/>
    <s v="Non"/>
    <s v="Non"/>
    <s v="Non"/>
    <s v="Non"/>
    <s v="Non"/>
    <s v="Non"/>
    <s v="Non"/>
    <s v="Non"/>
    <s v="-"/>
    <s v="-"/>
    <s v="Assistance humanitaire (incluant Cash)"/>
    <s v="Non"/>
    <s v="Oui"/>
    <s v="Non"/>
    <s v="Non"/>
    <s v="Non"/>
    <s v="Non"/>
    <s v="Non"/>
    <s v="Non"/>
    <x v="2"/>
    <x v="2"/>
    <x v="0"/>
    <s v="Marché de Salia"/>
    <x v="0"/>
    <x v="2"/>
    <s v="-"/>
    <s v="Oui"/>
    <s v="tigo"/>
    <s v="Non"/>
    <s v="Non"/>
    <s v="Oui"/>
    <s v="-"/>
    <s v="-"/>
    <n v="3"/>
    <s v="3"/>
    <s v="-"/>
    <s v="-"/>
    <s v="-"/>
    <s v="-"/>
    <n v="20"/>
    <n v="20"/>
    <s v="uuid:0f39cbb2-63f7-4cb7-b993-7ba8cde1b258"/>
    <n v="493609"/>
    <s v="0f39cbb2-63f7-4cb7-b993-7ba8cde1b258"/>
    <s v="2018-03-07T10:36:54"/>
    <n v="280"/>
    <s v="-"/>
    <n v="-1"/>
    <s v="-"/>
    <s v="-"/>
    <n v="280"/>
    <n v="7"/>
    <n v="7"/>
    <n v="8"/>
    <n v="6"/>
    <n v="6"/>
    <n v="13"/>
    <n v="6"/>
    <n v="7"/>
    <n v="21"/>
    <n v="23"/>
    <n v="0"/>
    <n v="1"/>
    <n v="105"/>
    <s v="Diarrhée"/>
    <s v="Fièvre"/>
    <s v="Paludisme"/>
    <x v="0"/>
    <x v="0"/>
    <x v="1"/>
    <s v="-"/>
  </r>
  <r>
    <s v="Kiskra Urbain"/>
    <s v="2018-03-02T14:44:55.942Z"/>
    <s v="2018-03-03T17:26:18.661Z"/>
    <d v="2018-03-02T00:00:00"/>
    <s v="860111012018838"/>
    <s v="8923503090497992121F"/>
    <s v="-"/>
    <s v="-"/>
    <d v="2018-03-02T00:00:00"/>
    <s v="E8"/>
    <s v="male"/>
    <s v="TD07"/>
    <s v="Lac"/>
    <s v="TD0704"/>
    <x v="0"/>
    <s v="TD070401"/>
    <x v="0"/>
    <s v="Kiskra Urbain"/>
    <s v="Kiskra Urbain"/>
    <s v="13.804206727131913 14.153439267542252 316.2119927532413 4.0"/>
    <n v="13.8042067271"/>
    <n v="14.1534392675"/>
    <n v="316.211992753"/>
    <n v="4"/>
    <x v="2"/>
    <s v="-"/>
    <s v="-"/>
    <x v="1"/>
    <s v="-"/>
    <x v="0"/>
    <s v="-"/>
    <s v="-"/>
    <s v="IDPs / Retournés"/>
    <s v="Oui"/>
    <s v="Oui"/>
    <s v="Non"/>
    <s v="-"/>
    <n v="165"/>
    <x v="14"/>
    <s v="TD07"/>
    <s v="Lac"/>
    <s v="TD0704"/>
    <x v="0"/>
    <s v="TD070403"/>
    <x v="0"/>
    <n v="165"/>
    <n v="690"/>
    <x v="8"/>
    <n v="54"/>
    <n v="226"/>
    <s v="NGA"/>
    <x v="3"/>
    <s v="NG008"/>
    <x v="3"/>
    <s v="NG008021"/>
    <x v="3"/>
    <s v="-"/>
    <s v="-"/>
    <s v="-"/>
    <n v="54"/>
    <n v="226"/>
    <x v="17"/>
    <s v="-"/>
    <s v="-"/>
    <s v="-"/>
    <x v="0"/>
    <s v="-"/>
    <x v="0"/>
    <s v="-"/>
    <x v="0"/>
    <s v="-"/>
    <s v="-"/>
    <s v="-"/>
    <s v="-"/>
    <s v="-"/>
    <x v="0"/>
    <n v="377"/>
    <n v="1576"/>
    <n v="0"/>
    <n v="122"/>
    <n v="0"/>
    <n v="90"/>
    <n v="0"/>
    <x v="0"/>
    <s v="-"/>
    <s v="vivres"/>
    <s v="Non"/>
    <s v="Non"/>
    <s v="Non"/>
    <s v="Non"/>
    <s v="Non"/>
    <s v="Non"/>
    <s v="Non"/>
    <s v="Non"/>
    <s v="Oui"/>
    <s v="Non"/>
    <s v="Non"/>
    <s v="Nations Unies"/>
    <s v="Non"/>
    <s v="Non"/>
    <s v="Oui"/>
    <s v="Non"/>
    <s v="Non"/>
    <s v="-"/>
    <s v="Plus d'un mois"/>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n v="24"/>
    <n v="57"/>
    <n v="7"/>
    <n v="11"/>
    <n v="7"/>
    <n v="10"/>
    <s v="-"/>
    <s v="-"/>
    <s v="-"/>
    <n v="41"/>
    <n v="10"/>
    <s v="-"/>
    <n v="24"/>
    <s v="Oui"/>
    <s v="Oui"/>
    <s v="Oui"/>
    <s v="-"/>
    <s v="-"/>
    <s v="-"/>
    <x v="0"/>
    <x v="0"/>
    <s v="-"/>
    <s v="-"/>
    <s v="forage_pompe_manuelle"/>
    <s v="Non"/>
    <s v="Non"/>
    <s v="Non"/>
    <s v="Non"/>
    <s v="Oui"/>
    <s v="Non"/>
    <s v="Non"/>
    <s v="Non"/>
    <s v="-"/>
    <s v="-"/>
    <n v="5"/>
    <s v="-"/>
    <s v="-"/>
    <s v="-"/>
    <s v="-"/>
    <s v="-"/>
    <s v="-"/>
    <s v="-"/>
    <s v="-"/>
    <s v="-"/>
    <s v="-"/>
    <s v="-"/>
    <s v="-"/>
    <s v="-"/>
    <x v="0"/>
    <s v="Eau trouble / Goût"/>
    <s v="Non"/>
    <s v="Oui"/>
    <s v="Oui"/>
    <s v="Non"/>
    <s v="Non"/>
    <x v="0"/>
    <s v="Non"/>
    <s v="Non"/>
    <s v="Oui"/>
    <s v="-"/>
    <s v="-"/>
    <x v="0"/>
    <s v="-"/>
    <x v="0"/>
    <x v="0"/>
    <x v="0"/>
    <s v="Oui"/>
    <x v="0"/>
    <x v="44"/>
    <x v="1"/>
    <s v="-"/>
    <s v="-"/>
    <s v="-"/>
    <s v="-"/>
    <s v="-"/>
    <s v="-"/>
    <s v="-"/>
    <x v="0"/>
    <x v="2"/>
    <x v="2"/>
    <x v="0"/>
    <s v="École de Kiskra"/>
    <s v="Kiskra"/>
    <x v="2"/>
    <s v="-"/>
    <x v="0"/>
    <s v="Centre de santé"/>
    <s v="Oui"/>
    <s v="Non"/>
    <s v="Non"/>
    <s v="Non"/>
    <s v="Non"/>
    <s v="-"/>
    <x v="0"/>
    <x v="0"/>
    <s v="diarrhee paludisme maux_ventre"/>
    <s v="Oui"/>
    <s v="Non"/>
    <s v="Non"/>
    <s v="Non"/>
    <s v="Non"/>
    <s v="Oui"/>
    <s v="Non"/>
    <s v="Non"/>
    <s v="Oui"/>
    <s v="Non"/>
    <s v="Non"/>
    <s v="Non"/>
    <s v="Non"/>
    <s v="Non"/>
    <s v="-"/>
    <s v="-"/>
    <s v="Achat sur le marché / Production de subsistance"/>
    <s v="Oui"/>
    <s v="Non"/>
    <s v="Non"/>
    <s v="Non"/>
    <s v="Non"/>
    <s v="Oui"/>
    <s v="Non"/>
    <s v="-"/>
    <x v="2"/>
    <x v="1"/>
    <x v="0"/>
    <s v="Marché de Kiskira"/>
    <x v="3"/>
    <x v="1"/>
    <s v="-"/>
    <s v="Oui"/>
    <s v="tigo"/>
    <s v="Non"/>
    <s v="Non"/>
    <s v="Oui"/>
    <s v="-"/>
    <s v="-"/>
    <n v="3"/>
    <s v="3"/>
    <s v="Sept ménage viennent de kaiga kindjiria ils y'a de cela six mois. Les autochtones disent ils ont tous partager le peu qu'ils ont et maintenant eux mêmes ont besoin d'assistance pour ce relever."/>
    <s v="-"/>
    <s v="-"/>
    <s v="-"/>
    <n v="20"/>
    <n v="20"/>
    <s v="uuid:a17345aa-e71c-48a8-8edd-7bcbe908f04a"/>
    <n v="158760"/>
    <s v="a17345aa-e71c-48a8-8edd-7bcbe908f04a"/>
    <s v="2018-03-07T10:30:34"/>
    <n v="64"/>
    <s v="-"/>
    <n v="-1"/>
    <s v="-"/>
    <s v="-"/>
    <n v="64"/>
    <n v="4"/>
    <n v="7"/>
    <n v="12"/>
    <n v="13"/>
    <n v="14"/>
    <n v="17"/>
    <n v="3"/>
    <n v="4"/>
    <n v="16"/>
    <n v="22"/>
    <n v="5"/>
    <n v="2"/>
    <n v="119"/>
    <s v="Diarrhée"/>
    <s v="Paludisme"/>
    <s v="Maux de ventre"/>
    <x v="0"/>
    <x v="0"/>
    <x v="0"/>
    <s v="-"/>
  </r>
  <r>
    <s v="Klou 1"/>
    <s v="2018-02-26T08:29:48.472+01"/>
    <s v="2018-02-26T12:04:55.622+01"/>
    <d v="2018-02-26T00:00:00"/>
    <s v="357770076048039"/>
    <s v="-"/>
    <s v="-"/>
    <s v="-"/>
    <d v="2018-02-26T00:00:00"/>
    <s v="E11"/>
    <s v="male"/>
    <s v="TD07"/>
    <s v="Lac"/>
    <s v="TD0704"/>
    <x v="0"/>
    <s v="TD070402"/>
    <x v="6"/>
    <s v="Klou 1"/>
    <s v="Klou 1"/>
    <s v="14.2419670217635 13.904527387351246 293.8666543679259 16.0"/>
    <n v="14.241967021800001"/>
    <n v="13.9045273874"/>
    <n v="293.86665436800001"/>
    <n v="16"/>
    <x v="0"/>
    <s v="-"/>
    <s v="-"/>
    <x v="0"/>
    <s v="-"/>
    <x v="0"/>
    <s v="-"/>
    <s v="-"/>
    <s v="IDPs"/>
    <s v="Oui"/>
    <s v="Non"/>
    <s v="Non"/>
    <s v="-"/>
    <n v="140"/>
    <x v="59"/>
    <s v="TD07"/>
    <s v="Lac"/>
    <s v="TD0704"/>
    <x v="0"/>
    <s v="TD070403"/>
    <x v="0"/>
    <n v="140"/>
    <n v="585"/>
    <x v="5"/>
    <s v="-"/>
    <s v="-"/>
    <s v="-"/>
    <x v="1"/>
    <s v="-"/>
    <x v="1"/>
    <s v="-"/>
    <x v="1"/>
    <s v="-"/>
    <s v="-"/>
    <s v="-"/>
    <s v="-"/>
    <s v="-"/>
    <x v="1"/>
    <s v="-"/>
    <s v="-"/>
    <s v="-"/>
    <x v="0"/>
    <s v="-"/>
    <x v="0"/>
    <s v="-"/>
    <x v="0"/>
    <s v="-"/>
    <s v="-"/>
    <s v="-"/>
    <s v="-"/>
    <s v="-"/>
    <x v="0"/>
    <s v="-"/>
    <s v="-"/>
    <n v="0"/>
    <n v="140"/>
    <n v="0"/>
    <n v="0"/>
    <n v="0"/>
    <x v="0"/>
    <s v="-"/>
    <s v="articles_non_alimentaires baches eau_hygiene_et_assainissement vivres cash"/>
    <s v="Oui"/>
    <s v="Oui"/>
    <s v="Oui"/>
    <s v="Non"/>
    <s v="Non"/>
    <s v="Non"/>
    <s v="Non"/>
    <s v="Non"/>
    <s v="Oui"/>
    <s v="Oui"/>
    <s v="Non"/>
    <s v="ONG"/>
    <s v="Non"/>
    <s v="Non"/>
    <s v="Non"/>
    <s v="Oui"/>
    <s v="Non"/>
    <s v="-"/>
    <s v="Plus d'un mois"/>
    <s v="ONG"/>
    <s v="Non"/>
    <s v="Non"/>
    <s v="Non"/>
    <s v="Oui"/>
    <s v="Non"/>
    <s v="-"/>
    <s v="Plus d'un mois"/>
    <s v="ONG"/>
    <s v="Non"/>
    <s v="Non"/>
    <s v="Non"/>
    <s v="Oui"/>
    <s v="Non"/>
    <s v="-"/>
    <s v="Plus d'un mois"/>
    <s v="-"/>
    <s v="-"/>
    <s v="-"/>
    <s v="-"/>
    <s v="-"/>
    <s v="-"/>
    <s v="-"/>
    <s v="-"/>
    <s v="-"/>
    <s v="-"/>
    <s v="-"/>
    <s v="-"/>
    <s v="-"/>
    <s v="-"/>
    <s v="-"/>
    <s v="-"/>
    <s v="-"/>
    <s v="-"/>
    <s v="-"/>
    <s v="-"/>
    <s v="-"/>
    <s v="-"/>
    <s v="-"/>
    <s v="-"/>
    <s v="-"/>
    <s v="-"/>
    <s v="-"/>
    <s v="-"/>
    <s v="-"/>
    <s v="-"/>
    <s v="-"/>
    <s v="-"/>
    <s v="Autre"/>
    <s v="Oui"/>
    <s v="Non"/>
    <s v="Non"/>
    <s v="Non"/>
    <s v="Non"/>
    <s v="Individu (commerçant)"/>
    <s v="Continue"/>
    <s v="-"/>
    <s v="-"/>
    <s v="-"/>
    <s v="-"/>
    <s v="-"/>
    <s v="-"/>
    <s v="-"/>
    <s v="-"/>
    <s v="ONG"/>
    <s v="Non"/>
    <s v="Non"/>
    <s v="Non"/>
    <s v="Oui"/>
    <s v="Non"/>
    <s v="-"/>
    <s v="Ponctuelle"/>
    <n v="20"/>
    <n v="50"/>
    <s v="-"/>
    <n v="1"/>
    <n v="2"/>
    <s v="-"/>
    <s v="-"/>
    <s v="-"/>
    <n v="11"/>
    <n v="8"/>
    <n v="13"/>
    <s v="-"/>
    <n v="20"/>
    <s v="Oui"/>
    <s v="Oui"/>
    <s v="Oui"/>
    <s v="-"/>
    <s v="-"/>
    <s v="-"/>
    <x v="0"/>
    <x v="0"/>
    <s v="-"/>
    <s v="-"/>
    <s v="forage_pompe_manuelle Puits_traditionnel"/>
    <s v="Non"/>
    <s v="Non"/>
    <s v="Non"/>
    <s v="Non"/>
    <s v="Oui"/>
    <s v="Non"/>
    <s v="Oui"/>
    <s v="Non"/>
    <s v="-"/>
    <n v="2"/>
    <n v="1"/>
    <s v="-"/>
    <s v="-"/>
    <s v="-"/>
    <s v="-"/>
    <s v="-"/>
    <s v="-"/>
    <s v="-"/>
    <s v="-"/>
    <s v="-"/>
    <s v="-"/>
    <s v="-"/>
    <s v="-"/>
    <s v="-"/>
    <x v="0"/>
    <s v="Goût / Non potable"/>
    <s v="Non"/>
    <s v="Non"/>
    <s v="Oui"/>
    <s v="Oui"/>
    <s v="Non"/>
    <x v="1"/>
    <s v="Oui"/>
    <s v="Non"/>
    <s v="Non"/>
    <n v="20"/>
    <s v="-"/>
    <x v="1"/>
    <s v="Non"/>
    <x v="2"/>
    <x v="0"/>
    <x v="0"/>
    <s v="Oui"/>
    <x v="0"/>
    <x v="0"/>
    <x v="1"/>
    <s v="-"/>
    <s v="-"/>
    <s v="-"/>
    <s v="-"/>
    <s v="-"/>
    <s v="-"/>
    <s v="-"/>
    <x v="0"/>
    <x v="0"/>
    <x v="0"/>
    <x v="0"/>
    <s v="-"/>
    <s v="-"/>
    <x v="0"/>
    <s v="-"/>
    <x v="0"/>
    <s v="Centre de santé / Clinique mobile"/>
    <s v="Oui"/>
    <s v="Oui"/>
    <s v="Non"/>
    <s v="Non"/>
    <s v="Non"/>
    <s v="-"/>
    <x v="1"/>
    <x v="1"/>
    <s v="toux maux_ventre problem_tension"/>
    <s v="Non"/>
    <s v="Non"/>
    <s v="Non"/>
    <s v="Non"/>
    <s v="Non"/>
    <s v="Non"/>
    <s v="Oui"/>
    <s v="Non"/>
    <s v="Oui"/>
    <s v="Non"/>
    <s v="Non"/>
    <s v="Oui"/>
    <s v="Non"/>
    <s v="Non"/>
    <s v="-"/>
    <s v="-"/>
    <s v="Achat sur le marché / Assistance humanitaire (incluant Cash)"/>
    <s v="Oui"/>
    <s v="Non"/>
    <s v="Non"/>
    <s v="Oui"/>
    <s v="Non"/>
    <s v="Non"/>
    <s v="Non"/>
    <s v="-"/>
    <x v="1"/>
    <x v="0"/>
    <x v="0"/>
    <s v="Marché de Kiskawa"/>
    <x v="1"/>
    <x v="1"/>
    <s v="-"/>
    <s v="Oui"/>
    <s v="tigo"/>
    <s v="Non"/>
    <s v="Non"/>
    <s v="Oui"/>
    <s v="-"/>
    <s v="-"/>
    <n v="3"/>
    <s v="3"/>
    <s v="Pa d'assistance dans le site depuis quelque mois, il n'ya pas de forage suffisant, ni de centre de santé et école. Matériel agricole"/>
    <s v="-"/>
    <s v="-"/>
    <s v="-"/>
    <n v="18"/>
    <n v="18"/>
    <s v="uuid:c8327bb3-ca08-4bca-a127-2017070f63be"/>
    <n v="146944"/>
    <s v="c8327bb3-ca08-4bca-a127-2017070f63be"/>
    <s v="2018-02-28T15:35:40"/>
    <n v="13"/>
    <s v="-"/>
    <n v="-1"/>
    <s v="-"/>
    <s v="-"/>
    <n v="13"/>
    <n v="4"/>
    <n v="3"/>
    <n v="8"/>
    <n v="9"/>
    <n v="16"/>
    <n v="22"/>
    <n v="14"/>
    <n v="13"/>
    <n v="15"/>
    <n v="18"/>
    <n v="5"/>
    <n v="0"/>
    <n v="127"/>
    <s v="Toux"/>
    <s v="Maux de ventre"/>
    <s v="Problème de tension"/>
    <x v="0"/>
    <x v="0"/>
    <x v="0"/>
    <s v="-"/>
  </r>
  <r>
    <s v="Kola 2"/>
    <s v="2018-03-12T15:54:29.861+01"/>
    <s v="2018-03-13T11:52:30.371+01"/>
    <d v="2018-03-12T00:00:00"/>
    <s v="358449072151878"/>
    <s v="-"/>
    <s v="-"/>
    <s v="-"/>
    <d v="2018-03-12T00:00:00"/>
    <s v="E1"/>
    <s v="male"/>
    <s v="TD07"/>
    <s v="Lac"/>
    <s v="TD0703"/>
    <x v="2"/>
    <s v="TD070302"/>
    <x v="2"/>
    <s v="Ngouboua"/>
    <s v="Kola 2"/>
    <s v="13.565062197080001 14.0105738090912 295.79920435622637 4.0"/>
    <n v="13.5650621971"/>
    <n v="14.0105738091"/>
    <n v="295.79920435600002"/>
    <n v="4"/>
    <x v="0"/>
    <s v="-"/>
    <s v="-"/>
    <x v="0"/>
    <s v="-"/>
    <x v="0"/>
    <s v="-"/>
    <s v="-"/>
    <s v="IDPs"/>
    <s v="Oui"/>
    <s v="Non"/>
    <s v="Non"/>
    <s v="-"/>
    <n v="150"/>
    <x v="33"/>
    <s v="TD07"/>
    <s v="Lac"/>
    <s v="TD0703"/>
    <x v="2"/>
    <s v="TD070302"/>
    <x v="2"/>
    <n v="150"/>
    <n v="627"/>
    <x v="6"/>
    <s v="-"/>
    <s v="-"/>
    <s v="-"/>
    <x v="1"/>
    <s v="-"/>
    <x v="1"/>
    <s v="-"/>
    <x v="1"/>
    <s v="-"/>
    <s v="-"/>
    <s v="-"/>
    <s v="-"/>
    <s v="-"/>
    <x v="1"/>
    <s v="-"/>
    <s v="-"/>
    <s v="-"/>
    <x v="0"/>
    <s v="-"/>
    <x v="0"/>
    <s v="-"/>
    <x v="0"/>
    <s v="-"/>
    <s v="-"/>
    <s v="-"/>
    <s v="-"/>
    <s v="-"/>
    <x v="0"/>
    <s v="-"/>
    <s v="-"/>
    <n v="0"/>
    <n v="150"/>
    <n v="0"/>
    <n v="0"/>
    <n v="0"/>
    <x v="0"/>
    <s v="-"/>
    <s v="articles_non_alimentaires outil_pour_activite_economique vivres"/>
    <s v="Oui"/>
    <s v="Non"/>
    <s v="Non"/>
    <s v="Non"/>
    <s v="Non"/>
    <s v="Oui"/>
    <s v="Non"/>
    <s v="Non"/>
    <s v="Oui"/>
    <s v="Non"/>
    <s v="Non"/>
    <s v="ONG"/>
    <s v="Non"/>
    <s v="Non"/>
    <s v="Non"/>
    <s v="Oui"/>
    <s v="Non"/>
    <s v="-"/>
    <s v="Plus d'un mois"/>
    <s v="Nations Unies"/>
    <s v="Non"/>
    <s v="Non"/>
    <s v="Oui"/>
    <s v="Non"/>
    <s v="Non"/>
    <s v="-"/>
    <s v="Plus d'un mois"/>
    <s v="-"/>
    <s v="-"/>
    <s v="-"/>
    <s v="-"/>
    <s v="-"/>
    <s v="-"/>
    <s v="-"/>
    <s v="-"/>
    <s v="-"/>
    <s v="-"/>
    <s v="-"/>
    <s v="-"/>
    <s v="-"/>
    <s v="-"/>
    <s v="-"/>
    <s v="-"/>
    <s v="ONG"/>
    <s v="Non"/>
    <s v="Non"/>
    <s v="Non"/>
    <s v="Oui"/>
    <s v="Non"/>
    <s v="-"/>
    <s v="Plus d'un mois"/>
    <s v="-"/>
    <s v="-"/>
    <s v="-"/>
    <s v="-"/>
    <s v="-"/>
    <s v="-"/>
    <s v="-"/>
    <s v="-"/>
    <s v="-"/>
    <s v="-"/>
    <s v="-"/>
    <s v="-"/>
    <s v="-"/>
    <s v="-"/>
    <s v="-"/>
    <s v="-"/>
    <s v="-"/>
    <s v="-"/>
    <s v="-"/>
    <s v="-"/>
    <s v="-"/>
    <s v="-"/>
    <s v="-"/>
    <s v="-"/>
    <s v="-"/>
    <s v="-"/>
    <s v="-"/>
    <s v="-"/>
    <s v="-"/>
    <s v="-"/>
    <s v="-"/>
    <s v="-"/>
    <s v="-"/>
    <s v="-"/>
    <s v="-"/>
    <s v="-"/>
    <s v="-"/>
    <s v="-"/>
    <s v="-"/>
    <s v="-"/>
    <n v="15"/>
    <n v="40"/>
    <n v="3"/>
    <n v="10"/>
    <n v="8"/>
    <n v="4"/>
    <s v="-"/>
    <s v="-"/>
    <s v="-"/>
    <n v="15"/>
    <n v="15"/>
    <s v="-"/>
    <n v="20"/>
    <s v="Oui"/>
    <s v="Oui"/>
    <s v="Oui"/>
    <s v="-"/>
    <s v="-"/>
    <s v="-"/>
    <x v="0"/>
    <x v="0"/>
    <s v="-"/>
    <s v="-"/>
    <s v="forage_pompe_manuelle"/>
    <s v="Non"/>
    <s v="Non"/>
    <s v="Non"/>
    <s v="Non"/>
    <s v="Oui"/>
    <s v="Non"/>
    <s v="Non"/>
    <s v="Non"/>
    <s v="-"/>
    <s v="-"/>
    <n v="1"/>
    <s v="-"/>
    <s v="-"/>
    <s v="-"/>
    <s v="-"/>
    <s v="-"/>
    <s v="-"/>
    <s v="-"/>
    <s v="-"/>
    <s v="-"/>
    <s v="-"/>
    <s v="-"/>
    <s v="-"/>
    <s v="-"/>
    <x v="0"/>
    <s v="Non potable"/>
    <s v="Non"/>
    <s v="Non"/>
    <s v="Non"/>
    <s v="Oui"/>
    <s v="Non"/>
    <x v="1"/>
    <s v="Oui"/>
    <s v="Non"/>
    <s v="Non"/>
    <n v="6"/>
    <s v="-"/>
    <x v="1"/>
    <s v="Oui, toutes"/>
    <x v="2"/>
    <x v="0"/>
    <x v="0"/>
    <s v="Oui"/>
    <x v="0"/>
    <x v="3"/>
    <x v="1"/>
    <s v="-"/>
    <s v="-"/>
    <s v="-"/>
    <s v="-"/>
    <s v="-"/>
    <s v="-"/>
    <s v="-"/>
    <x v="0"/>
    <x v="0"/>
    <x v="0"/>
    <x v="0"/>
    <s v="-"/>
    <s v="-"/>
    <x v="0"/>
    <s v="-"/>
    <x v="1"/>
    <s v="-"/>
    <s v="-"/>
    <s v="-"/>
    <s v="-"/>
    <s v="-"/>
    <s v="-"/>
    <s v="-"/>
    <x v="2"/>
    <x v="0"/>
    <s v="paludisme maux_tete maux_ventre"/>
    <s v="Non"/>
    <s v="Non"/>
    <s v="Non"/>
    <s v="Non"/>
    <s v="Non"/>
    <s v="Oui"/>
    <s v="Non"/>
    <s v="Oui"/>
    <s v="Oui"/>
    <s v="Non"/>
    <s v="Non"/>
    <s v="Non"/>
    <s v="Non"/>
    <s v="Non"/>
    <s v="-"/>
    <s v="-"/>
    <s v="Achat sur le marché"/>
    <s v="Oui"/>
    <s v="Non"/>
    <s v="Non"/>
    <s v="Non"/>
    <s v="Non"/>
    <s v="Non"/>
    <s v="Non"/>
    <s v="-"/>
    <x v="0"/>
    <x v="0"/>
    <x v="0"/>
    <s v="Marché de Ngouboua"/>
    <x v="0"/>
    <x v="2"/>
    <s v="-"/>
    <s v="Oui"/>
    <s v="airtel / tigo"/>
    <s v="Oui"/>
    <s v="Non"/>
    <s v="Oui"/>
    <s v="-"/>
    <s v="-"/>
    <n v="2"/>
    <s v="2"/>
    <s v="Ce site a besoin des forages et l'école.Il est assisté aussi avec la viande :les moutons"/>
    <s v="-"/>
    <s v="-"/>
    <s v="-"/>
    <n v="20"/>
    <n v="20"/>
    <s v="uuid:b8d41520-851d-4d43-b8a1-db9dc77d0298"/>
    <n v="177348"/>
    <s v="b8d41520-851d-4d43-b8a1-db9dc77d0298"/>
    <s v="2018-03-15T10:08:21"/>
    <n v="133"/>
    <s v="-"/>
    <n v="-1"/>
    <s v="-"/>
    <s v="-"/>
    <n v="133"/>
    <n v="11"/>
    <n v="15"/>
    <n v="20"/>
    <n v="19"/>
    <n v="17"/>
    <n v="17"/>
    <n v="11"/>
    <n v="11"/>
    <n v="15"/>
    <n v="29"/>
    <n v="5"/>
    <n v="2"/>
    <n v="172"/>
    <s v="Paludisme"/>
    <s v="Maux de tête"/>
    <s v="Maux de ventre"/>
    <x v="0"/>
    <x v="0"/>
    <x v="1"/>
    <s v="-"/>
  </r>
  <r>
    <s v="Kola 3"/>
    <s v="2018-03-12T15:55:56.020+01"/>
    <s v="2018-03-13T21:55:51.889+01"/>
    <d v="2018-03-12T00:00:00"/>
    <s v="357770077401906"/>
    <s v="-"/>
    <s v="-"/>
    <s v="-"/>
    <d v="2018-03-12T00:00:00"/>
    <s v="E4"/>
    <s v="male"/>
    <s v="TD07"/>
    <s v="Lac"/>
    <s v="TD0703"/>
    <x v="2"/>
    <s v="TD070302"/>
    <x v="2"/>
    <s v="Ngouboua"/>
    <s v="Kola 3"/>
    <s v="13.576249972057006 14.00330229426508 305.00821602430113 8.0"/>
    <n v="13.576249972099999"/>
    <n v="14.003302294299999"/>
    <n v="305.00821602399998"/>
    <n v="8"/>
    <x v="1"/>
    <s v="Village Kola 1"/>
    <n v="2"/>
    <x v="0"/>
    <s v="-"/>
    <x v="0"/>
    <s v="-"/>
    <s v="-"/>
    <s v="IDPs"/>
    <s v="Oui"/>
    <s v="Non"/>
    <s v="Non"/>
    <s v="-"/>
    <n v="108"/>
    <x v="60"/>
    <s v="TD07"/>
    <s v="Lac"/>
    <s v="TD0703"/>
    <x v="2"/>
    <s v="TD070302"/>
    <x v="2"/>
    <n v="108"/>
    <n v="450"/>
    <x v="20"/>
    <s v="-"/>
    <s v="-"/>
    <s v="-"/>
    <x v="1"/>
    <s v="-"/>
    <x v="1"/>
    <s v="-"/>
    <x v="1"/>
    <s v="-"/>
    <s v="-"/>
    <s v="-"/>
    <s v="-"/>
    <s v="-"/>
    <x v="1"/>
    <s v="-"/>
    <s v="-"/>
    <s v="-"/>
    <x v="0"/>
    <s v="-"/>
    <x v="0"/>
    <s v="-"/>
    <x v="0"/>
    <s v="-"/>
    <s v="-"/>
    <s v="-"/>
    <s v="-"/>
    <s v="-"/>
    <x v="0"/>
    <s v="-"/>
    <s v="-"/>
    <n v="0"/>
    <n v="108"/>
    <n v="0"/>
    <n v="0"/>
    <n v="0"/>
    <x v="0"/>
    <s v="-"/>
    <s v="aucune"/>
    <s v="Non"/>
    <s v="Non"/>
    <s v="Non"/>
    <s v="Non"/>
    <s v="Non"/>
    <s v="Non"/>
    <s v="Non"/>
    <s v="Non"/>
    <s v="Non"/>
    <s v="Non"/>
    <s v="Oui"/>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n v="15"/>
    <n v="20"/>
    <n v="3"/>
    <n v="3"/>
    <n v="5"/>
    <n v="6"/>
    <s v="-"/>
    <s v="-"/>
    <n v="15"/>
    <n v="15"/>
    <n v="8"/>
    <n v="7"/>
    <n v="20"/>
    <s v="Oui"/>
    <s v="Oui"/>
    <s v="Oui"/>
    <s v="-"/>
    <s v="-"/>
    <s v="-"/>
    <x v="0"/>
    <x v="0"/>
    <s v="-"/>
    <s v="-"/>
    <s v="forage_pompe_manuelle"/>
    <s v="Non"/>
    <s v="Non"/>
    <s v="Non"/>
    <s v="Non"/>
    <s v="Oui"/>
    <s v="Non"/>
    <s v="Non"/>
    <s v="Non"/>
    <s v="-"/>
    <s v="-"/>
    <n v="1"/>
    <s v="-"/>
    <s v="-"/>
    <s v="-"/>
    <s v="-"/>
    <s v="-"/>
    <s v="-"/>
    <s v="-"/>
    <s v="-"/>
    <s v="-"/>
    <s v="-"/>
    <s v="-"/>
    <s v="-"/>
    <s v="-"/>
    <x v="0"/>
    <s v="Eau trouble"/>
    <s v="Non"/>
    <s v="Oui"/>
    <s v="Non"/>
    <s v="Non"/>
    <s v="Non"/>
    <x v="0"/>
    <s v="Non"/>
    <s v="Non"/>
    <s v="Oui"/>
    <s v="-"/>
    <s v="-"/>
    <x v="0"/>
    <s v="-"/>
    <x v="0"/>
    <x v="0"/>
    <x v="0"/>
    <s v="Oui"/>
    <x v="0"/>
    <x v="45"/>
    <x v="1"/>
    <s v="-"/>
    <s v="-"/>
    <s v="-"/>
    <s v="-"/>
    <s v="-"/>
    <s v="-"/>
    <s v="-"/>
    <x v="0"/>
    <x v="0"/>
    <x v="0"/>
    <x v="0"/>
    <s v="-"/>
    <s v="-"/>
    <x v="0"/>
    <s v="-"/>
    <x v="1"/>
    <s v="-"/>
    <s v="-"/>
    <s v="-"/>
    <s v="-"/>
    <s v="-"/>
    <s v="-"/>
    <s v="-"/>
    <x v="2"/>
    <x v="0"/>
    <s v="paludisme toux maux_ventre"/>
    <s v="Non"/>
    <s v="Non"/>
    <s v="Non"/>
    <s v="Non"/>
    <s v="Non"/>
    <s v="Oui"/>
    <s v="Oui"/>
    <s v="Non"/>
    <s v="Oui"/>
    <s v="Non"/>
    <s v="Non"/>
    <s v="Non"/>
    <s v="Non"/>
    <s v="Non"/>
    <s v="-"/>
    <s v="-"/>
    <s v="Achat sur le marché / Production de subsistance"/>
    <s v="Oui"/>
    <s v="Non"/>
    <s v="Non"/>
    <s v="Non"/>
    <s v="Non"/>
    <s v="Oui"/>
    <s v="Non"/>
    <s v="-"/>
    <x v="0"/>
    <x v="0"/>
    <x v="0"/>
    <s v="Marché de Ngouboua"/>
    <x v="0"/>
    <x v="2"/>
    <s v="-"/>
    <s v="Oui"/>
    <s v="airtel / tigo"/>
    <s v="Oui"/>
    <s v="Non"/>
    <s v="Oui"/>
    <s v="-"/>
    <s v="-"/>
    <n v="2"/>
    <s v="2"/>
    <s v="RAS"/>
    <s v="-"/>
    <s v="-"/>
    <s v="-"/>
    <n v="20"/>
    <n v="20"/>
    <s v="uuid:7726863f-9959-43da-bca5-e00bb0e7ad8c"/>
    <n v="177352"/>
    <s v="7726863f-9959-43da-bca5-e00bb0e7ad8c"/>
    <s v="2018-03-15T10:09:19"/>
    <n v="137"/>
    <s v="-"/>
    <n v="-1"/>
    <s v="-"/>
    <s v="-"/>
    <n v="137"/>
    <n v="6"/>
    <n v="9"/>
    <n v="16"/>
    <n v="17"/>
    <n v="18"/>
    <n v="12"/>
    <n v="3"/>
    <n v="4"/>
    <n v="19"/>
    <n v="20"/>
    <n v="1"/>
    <n v="0"/>
    <n v="125"/>
    <s v="Paludisme"/>
    <s v="Toux"/>
    <s v="Maux de ventre"/>
    <x v="0"/>
    <x v="0"/>
    <x v="1"/>
    <s v="-"/>
  </r>
  <r>
    <s v="Kola 4"/>
    <s v="2018-03-12T15:58:50.388+01"/>
    <s v="2018-03-12T16:26:43.473+01"/>
    <d v="2018-03-12T00:00:00"/>
    <s v="357770077402219"/>
    <s v="-"/>
    <s v="-"/>
    <s v="-"/>
    <d v="2018-03-12T00:00:00"/>
    <s v="E6"/>
    <s v="male"/>
    <s v="TD07"/>
    <s v="Lac"/>
    <s v="TD0703"/>
    <x v="2"/>
    <s v="TD070302"/>
    <x v="2"/>
    <s v="Ngouboua"/>
    <s v="Kola 4"/>
    <s v="13.581853535609111 14.001181305995118 303.94473004331434 8.0"/>
    <n v="13.581853535600001"/>
    <n v="14.001181305999999"/>
    <n v="303.94473004299999"/>
    <n v="8"/>
    <x v="0"/>
    <s v="-"/>
    <s v="-"/>
    <x v="0"/>
    <s v="-"/>
    <x v="0"/>
    <s v="-"/>
    <s v="-"/>
    <s v="IDPs"/>
    <s v="Oui"/>
    <s v="Non"/>
    <s v="Non"/>
    <s v="-"/>
    <n v="100"/>
    <x v="12"/>
    <s v="TD07"/>
    <s v="Lac"/>
    <s v="TD0703"/>
    <x v="2"/>
    <s v="TD070302"/>
    <x v="2"/>
    <n v="100"/>
    <n v="418"/>
    <x v="3"/>
    <s v="-"/>
    <s v="-"/>
    <s v="-"/>
    <x v="1"/>
    <s v="-"/>
    <x v="1"/>
    <s v="-"/>
    <x v="1"/>
    <s v="-"/>
    <s v="-"/>
    <s v="-"/>
    <s v="-"/>
    <s v="-"/>
    <x v="1"/>
    <s v="-"/>
    <s v="-"/>
    <s v="-"/>
    <x v="0"/>
    <s v="-"/>
    <x v="0"/>
    <s v="-"/>
    <x v="0"/>
    <s v="-"/>
    <s v="-"/>
    <s v="-"/>
    <s v="-"/>
    <s v="-"/>
    <x v="0"/>
    <s v="-"/>
    <s v="-"/>
    <n v="0"/>
    <n v="100"/>
    <n v="0"/>
    <n v="0"/>
    <n v="0"/>
    <x v="0"/>
    <s v="-"/>
    <s v="aucune"/>
    <s v="Non"/>
    <s v="Non"/>
    <s v="Non"/>
    <s v="Non"/>
    <s v="Non"/>
    <s v="Non"/>
    <s v="Non"/>
    <s v="Non"/>
    <s v="Non"/>
    <s v="Non"/>
    <s v="Oui"/>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n v="25"/>
    <n v="41"/>
    <n v="8"/>
    <n v="8"/>
    <n v="10"/>
    <n v="8"/>
    <s v="-"/>
    <s v="-"/>
    <n v="20"/>
    <n v="10"/>
    <n v="7"/>
    <s v="-"/>
    <n v="8"/>
    <s v="Oui"/>
    <s v="Oui"/>
    <s v="Oui"/>
    <s v="-"/>
    <s v="-"/>
    <s v="-"/>
    <x v="0"/>
    <x v="0"/>
    <s v="-"/>
    <s v="-"/>
    <s v="forage_pompe_manuelle"/>
    <s v="Non"/>
    <s v="Non"/>
    <s v="Non"/>
    <s v="Non"/>
    <s v="Oui"/>
    <s v="Non"/>
    <s v="Non"/>
    <s v="Non"/>
    <s v="-"/>
    <s v="-"/>
    <n v="1"/>
    <s v="-"/>
    <s v="-"/>
    <s v="-"/>
    <s v="-"/>
    <s v="-"/>
    <s v="-"/>
    <s v="-"/>
    <s v="-"/>
    <s v="-"/>
    <s v="-"/>
    <s v="-"/>
    <s v="-"/>
    <s v="-"/>
    <x v="0"/>
    <s v="Goût"/>
    <s v="Non"/>
    <s v="Non"/>
    <s v="Oui"/>
    <s v="Non"/>
    <s v="Non"/>
    <x v="0"/>
    <s v="Non"/>
    <s v="Non"/>
    <s v="Oui"/>
    <s v="-"/>
    <s v="-"/>
    <x v="0"/>
    <s v="-"/>
    <x v="0"/>
    <x v="0"/>
    <x v="0"/>
    <s v="Oui"/>
    <x v="0"/>
    <x v="0"/>
    <x v="1"/>
    <s v="-"/>
    <s v="-"/>
    <s v="-"/>
    <s v="-"/>
    <s v="-"/>
    <s v="-"/>
    <s v="-"/>
    <x v="0"/>
    <x v="0"/>
    <x v="0"/>
    <x v="0"/>
    <s v="-"/>
    <s v="-"/>
    <x v="0"/>
    <s v="-"/>
    <x v="1"/>
    <s v="-"/>
    <s v="-"/>
    <s v="-"/>
    <s v="-"/>
    <s v="-"/>
    <s v="-"/>
    <s v="-"/>
    <x v="2"/>
    <x v="0"/>
    <s v="diarrhee paludisme maux_tete"/>
    <s v="Oui"/>
    <s v="Non"/>
    <s v="Non"/>
    <s v="Non"/>
    <s v="Non"/>
    <s v="Oui"/>
    <s v="Non"/>
    <s v="Oui"/>
    <s v="Non"/>
    <s v="Non"/>
    <s v="Non"/>
    <s v="Non"/>
    <s v="Non"/>
    <s v="Non"/>
    <s v="-"/>
    <s v="-"/>
    <s v="Achat sur le marché / Production de subsistance"/>
    <s v="Oui"/>
    <s v="Non"/>
    <s v="Non"/>
    <s v="Non"/>
    <s v="Non"/>
    <s v="Oui"/>
    <s v="Non"/>
    <s v="-"/>
    <x v="1"/>
    <x v="0"/>
    <x v="0"/>
    <s v="Marché de Ngouboua"/>
    <x v="0"/>
    <x v="1"/>
    <s v="-"/>
    <s v="Oui"/>
    <s v="airtel / tigo"/>
    <s v="Oui"/>
    <s v="Non"/>
    <s v="Oui"/>
    <s v="-"/>
    <s v="-"/>
    <n v="2"/>
    <s v="2"/>
    <s v="RAS"/>
    <s v="-"/>
    <s v="-"/>
    <s v="-"/>
    <n v="20"/>
    <n v="20"/>
    <s v="uuid:79f953a0-b8b1-4122-b912-c9f8ba453ced"/>
    <n v="177360"/>
    <s v="79f953a0-b8b1-4122-b912-c9f8ba453ced"/>
    <s v="2018-03-15T10:11:22"/>
    <n v="145"/>
    <s v="-"/>
    <n v="-1"/>
    <s v="-"/>
    <s v="-"/>
    <n v="145"/>
    <n v="16"/>
    <n v="4"/>
    <n v="13"/>
    <n v="22"/>
    <n v="9"/>
    <n v="14"/>
    <n v="2"/>
    <n v="2"/>
    <n v="15"/>
    <n v="19"/>
    <n v="2"/>
    <n v="0"/>
    <n v="118"/>
    <s v="Diarrhée"/>
    <s v="Paludisme"/>
    <s v="Maux de tête"/>
    <x v="0"/>
    <x v="0"/>
    <x v="1"/>
    <s v="-"/>
  </r>
  <r>
    <s v="Kollom"/>
    <s v="2018-02-26T10:48:02.313+01"/>
    <s v="2018-02-26T15:10:44.619+01"/>
    <d v="2018-02-26T00:00:00"/>
    <s v="357770077402219"/>
    <s v="-"/>
    <s v="-"/>
    <s v="-"/>
    <d v="2018-02-26T00:00:00"/>
    <s v="E6"/>
    <s v="male"/>
    <s v="TD07"/>
    <s v="Lac"/>
    <s v="TD0701"/>
    <x v="1"/>
    <s v="TD070101"/>
    <x v="4"/>
    <s v="Village Kollom"/>
    <s v="Kollom"/>
    <s v="13.522048703200442 14.490169962885425 310.2988687278648 6.0"/>
    <n v="13.522048703199999"/>
    <n v="14.4901699629"/>
    <n v="310.298868728"/>
    <n v="6"/>
    <x v="1"/>
    <s v="Nguelea"/>
    <n v="15"/>
    <x v="0"/>
    <s v="-"/>
    <x v="0"/>
    <s v="-"/>
    <s v="-"/>
    <s v="IDPs"/>
    <s v="Oui"/>
    <s v="Non"/>
    <s v="Non"/>
    <s v="-"/>
    <n v="300"/>
    <x v="20"/>
    <s v="TD07"/>
    <s v="Lac"/>
    <s v="TD0701"/>
    <x v="3"/>
    <s v="TD070101"/>
    <x v="6"/>
    <n v="300"/>
    <n v="1254"/>
    <x v="3"/>
    <s v="-"/>
    <s v="-"/>
    <s v="-"/>
    <x v="1"/>
    <s v="-"/>
    <x v="1"/>
    <s v="-"/>
    <x v="1"/>
    <s v="-"/>
    <s v="-"/>
    <s v="-"/>
    <s v="-"/>
    <s v="-"/>
    <x v="1"/>
    <s v="-"/>
    <s v="-"/>
    <s v="-"/>
    <x v="0"/>
    <s v="-"/>
    <x v="0"/>
    <s v="-"/>
    <x v="0"/>
    <s v="-"/>
    <s v="-"/>
    <s v="-"/>
    <s v="-"/>
    <s v="-"/>
    <x v="0"/>
    <s v="-"/>
    <s v="-"/>
    <n v="0"/>
    <n v="298"/>
    <n v="0"/>
    <n v="2"/>
    <n v="0"/>
    <x v="0"/>
    <s v="-"/>
    <s v="baches"/>
    <s v="Non"/>
    <s v="Oui"/>
    <s v="Non"/>
    <s v="Non"/>
    <s v="Non"/>
    <s v="Non"/>
    <s v="Non"/>
    <s v="Non"/>
    <s v="Non"/>
    <s v="Non"/>
    <s v="Non"/>
    <s v="-"/>
    <s v="-"/>
    <s v="-"/>
    <s v="-"/>
    <s v="-"/>
    <s v="-"/>
    <s v="-"/>
    <s v="-"/>
    <s v="-"/>
    <s v="-"/>
    <s v="-"/>
    <s v="-"/>
    <s v="-"/>
    <s v="-"/>
    <s v="-"/>
    <s v="-"/>
    <s v="ONG"/>
    <s v="Non"/>
    <s v="Non"/>
    <s v="Non"/>
    <s v="Oui"/>
    <s v="Non"/>
    <s v="-"/>
    <s v="Plus d'un mois"/>
    <s v="-"/>
    <s v="-"/>
    <s v="-"/>
    <s v="-"/>
    <s v="-"/>
    <s v="-"/>
    <s v="-"/>
    <s v="-"/>
    <s v="-"/>
    <s v="-"/>
    <s v="-"/>
    <s v="-"/>
    <s v="-"/>
    <s v="-"/>
    <s v="-"/>
    <s v="-"/>
    <s v="-"/>
    <s v="-"/>
    <s v="-"/>
    <s v="-"/>
    <s v="-"/>
    <s v="-"/>
    <s v="-"/>
    <s v="-"/>
    <s v="-"/>
    <s v="-"/>
    <s v="-"/>
    <s v="-"/>
    <s v="-"/>
    <s v="-"/>
    <s v="-"/>
    <s v="-"/>
    <s v="-"/>
    <s v="-"/>
    <s v="-"/>
    <s v="-"/>
    <s v="-"/>
    <s v="-"/>
    <s v="-"/>
    <s v="-"/>
    <s v="-"/>
    <s v="-"/>
    <s v="-"/>
    <s v="-"/>
    <s v="-"/>
    <s v="-"/>
    <s v="-"/>
    <s v="-"/>
    <s v="-"/>
    <s v="-"/>
    <s v="-"/>
    <s v="-"/>
    <s v="-"/>
    <s v="-"/>
    <s v="-"/>
    <s v="-"/>
    <n v="30"/>
    <n v="60"/>
    <n v="10"/>
    <n v="4"/>
    <n v="15"/>
    <n v="15"/>
    <s v="-"/>
    <s v="-"/>
    <n v="7"/>
    <n v="10"/>
    <n v="15"/>
    <s v="-"/>
    <n v="30"/>
    <s v="Oui"/>
    <s v="Oui"/>
    <s v="Oui"/>
    <s v="-"/>
    <s v="-"/>
    <s v="-"/>
    <x v="0"/>
    <x v="0"/>
    <s v="-"/>
    <s v="-"/>
    <s v="forage_pompe_manuelle"/>
    <s v="Non"/>
    <s v="Non"/>
    <s v="Non"/>
    <s v="Non"/>
    <s v="Oui"/>
    <s v="Non"/>
    <s v="Non"/>
    <s v="Non"/>
    <s v="-"/>
    <s v="-"/>
    <n v="1"/>
    <s v="-"/>
    <s v="-"/>
    <s v="-"/>
    <s v="-"/>
    <s v="-"/>
    <s v="-"/>
    <s v="-"/>
    <s v="-"/>
    <s v="-"/>
    <s v="-"/>
    <s v="-"/>
    <s v="-"/>
    <s v="-"/>
    <x v="0"/>
    <s v="Aucun"/>
    <s v="Oui"/>
    <s v="Non"/>
    <s v="Non"/>
    <s v="Non"/>
    <s v="Non"/>
    <x v="0"/>
    <s v="Non"/>
    <s v="Non"/>
    <s v="Oui"/>
    <s v="-"/>
    <s v="-"/>
    <x v="0"/>
    <s v="-"/>
    <x v="0"/>
    <x v="0"/>
    <x v="0"/>
    <s v="Oui"/>
    <x v="0"/>
    <x v="22"/>
    <x v="1"/>
    <s v="-"/>
    <s v="-"/>
    <s v="-"/>
    <s v="-"/>
    <s v="-"/>
    <s v="-"/>
    <s v="-"/>
    <x v="0"/>
    <x v="2"/>
    <x v="2"/>
    <x v="0"/>
    <s v="École Coopi"/>
    <s v="Kollom"/>
    <x v="2"/>
    <s v="-"/>
    <x v="1"/>
    <s v="-"/>
    <s v="-"/>
    <s v="-"/>
    <s v="-"/>
    <s v="-"/>
    <s v="-"/>
    <s v="-"/>
    <x v="2"/>
    <x v="0"/>
    <s v="diarrhee paludisme"/>
    <s v="Oui"/>
    <s v="Non"/>
    <s v="Non"/>
    <s v="Non"/>
    <s v="Non"/>
    <s v="Oui"/>
    <s v="Non"/>
    <s v="Non"/>
    <s v="Non"/>
    <s v="Non"/>
    <s v="Non"/>
    <s v="Non"/>
    <s v="Non"/>
    <s v="Non"/>
    <s v="-"/>
    <s v="-"/>
    <s v="Achat sur le marché"/>
    <s v="Oui"/>
    <s v="Non"/>
    <s v="Non"/>
    <s v="Non"/>
    <s v="Non"/>
    <s v="Non"/>
    <s v="Non"/>
    <s v="-"/>
    <x v="1"/>
    <x v="0"/>
    <x v="0"/>
    <s v="Marché de Tchali"/>
    <x v="0"/>
    <x v="0"/>
    <s v="-"/>
    <s v="Oui"/>
    <s v="airtel / tigo"/>
    <s v="Oui"/>
    <s v="Non"/>
    <s v="Oui"/>
    <s v="-"/>
    <s v="-"/>
    <n v="2"/>
    <s v="2"/>
    <s v="BESOIN EN VIVRE"/>
    <s v="-"/>
    <s v="-"/>
    <s v="-"/>
    <n v="12"/>
    <n v="12"/>
    <s v="uuid:00622640-b136-45e3-9258-76f06b7f5312"/>
    <n v="150082"/>
    <s v="00622640-b136-45e3-9258-76f06b7f5312"/>
    <s v="2018-03-01T14:31:17"/>
    <n v="50"/>
    <s v="-"/>
    <n v="-1"/>
    <s v="-"/>
    <s v="-"/>
    <n v="50"/>
    <n v="5"/>
    <n v="6"/>
    <n v="9"/>
    <n v="12"/>
    <n v="4"/>
    <n v="5"/>
    <n v="3"/>
    <n v="0"/>
    <n v="10"/>
    <n v="12"/>
    <n v="2"/>
    <n v="0"/>
    <n v="68"/>
    <s v="Diarrhée"/>
    <s v="Paludisme"/>
    <s v="-"/>
    <x v="0"/>
    <x v="0"/>
    <x v="1"/>
    <s v="-"/>
  </r>
  <r>
    <s v="Koudouboul"/>
    <s v="2018-03-03T09:00:11.205+01"/>
    <s v="2018-03-08T07:43:23.684+01"/>
    <d v="2018-03-03T00:00:00"/>
    <s v="357770073659325"/>
    <s v="-"/>
    <s v="-"/>
    <s v="-"/>
    <d v="2018-03-03T00:00:00"/>
    <s v="E5"/>
    <s v="male"/>
    <s v="TD07"/>
    <s v="Lac"/>
    <s v="TD0704"/>
    <x v="0"/>
    <s v="TD070401"/>
    <x v="0"/>
    <s v="Sabre Kouta"/>
    <s v="Koudouboul"/>
    <s v="14.127873577564685 14.074820010850779 298.30930190692044 4.0"/>
    <n v="14.127873577600001"/>
    <n v="14.0748200109"/>
    <n v="298.30930190700002"/>
    <n v="4"/>
    <x v="0"/>
    <s v="-"/>
    <s v="-"/>
    <x v="0"/>
    <s v="-"/>
    <x v="0"/>
    <s v="-"/>
    <s v="-"/>
    <s v="IDPs"/>
    <s v="Oui"/>
    <s v="Non"/>
    <s v="Non"/>
    <s v="-"/>
    <n v="150"/>
    <x v="33"/>
    <s v="TD07"/>
    <s v="Lac"/>
    <s v="TD0704"/>
    <x v="0"/>
    <s v="TD070401"/>
    <x v="3"/>
    <n v="150"/>
    <n v="627"/>
    <x v="0"/>
    <s v="-"/>
    <s v="-"/>
    <s v="-"/>
    <x v="1"/>
    <s v="-"/>
    <x v="1"/>
    <s v="-"/>
    <x v="1"/>
    <s v="-"/>
    <s v="-"/>
    <s v="-"/>
    <s v="-"/>
    <s v="-"/>
    <x v="1"/>
    <s v="-"/>
    <s v="-"/>
    <s v="-"/>
    <x v="0"/>
    <s v="-"/>
    <x v="0"/>
    <s v="-"/>
    <x v="0"/>
    <s v="-"/>
    <s v="-"/>
    <s v="-"/>
    <s v="-"/>
    <s v="-"/>
    <x v="0"/>
    <n v="72"/>
    <n v="300"/>
    <n v="0"/>
    <n v="150"/>
    <n v="0"/>
    <n v="0"/>
    <n v="0"/>
    <x v="0"/>
    <s v="-"/>
    <s v="sante vivres cash"/>
    <s v="Non"/>
    <s v="Non"/>
    <s v="Non"/>
    <s v="Non"/>
    <s v="Non"/>
    <s v="Non"/>
    <s v="Non"/>
    <s v="Oui"/>
    <s v="Oui"/>
    <s v="Oui"/>
    <s v="Non"/>
    <s v="Nations Unies"/>
    <s v="Non"/>
    <s v="Non"/>
    <s v="Oui"/>
    <s v="Non"/>
    <s v="Non"/>
    <s v="-"/>
    <s v="Plus d'un mois"/>
    <s v="-"/>
    <s v="-"/>
    <s v="-"/>
    <s v="-"/>
    <s v="-"/>
    <s v="-"/>
    <s v="-"/>
    <s v="-"/>
    <s v="-"/>
    <s v="-"/>
    <s v="-"/>
    <s v="-"/>
    <s v="-"/>
    <s v="-"/>
    <s v="-"/>
    <s v="-"/>
    <s v="-"/>
    <s v="-"/>
    <s v="-"/>
    <s v="-"/>
    <s v="-"/>
    <s v="-"/>
    <s v="-"/>
    <s v="-"/>
    <s v="-"/>
    <s v="-"/>
    <s v="-"/>
    <s v="-"/>
    <s v="-"/>
    <s v="-"/>
    <s v="-"/>
    <s v="-"/>
    <s v="ONG"/>
    <s v="Non"/>
    <s v="Non"/>
    <s v="Non"/>
    <s v="Oui"/>
    <s v="Non"/>
    <s v="-"/>
    <s v="Ponctuelle"/>
    <s v="-"/>
    <s v="-"/>
    <s v="-"/>
    <s v="-"/>
    <s v="-"/>
    <s v="-"/>
    <s v="-"/>
    <s v="-"/>
    <s v="-"/>
    <s v="-"/>
    <s v="-"/>
    <s v="-"/>
    <s v="-"/>
    <s v="-"/>
    <s v="-"/>
    <s v="-"/>
    <s v="-"/>
    <s v="-"/>
    <s v="-"/>
    <s v="-"/>
    <s v="-"/>
    <s v="-"/>
    <s v="-"/>
    <s v="-"/>
    <s v="ONG"/>
    <s v="Non"/>
    <s v="Non"/>
    <s v="Non"/>
    <s v="Oui"/>
    <s v="Non"/>
    <s v="-"/>
    <s v="Continue"/>
    <n v="20"/>
    <n v="30"/>
    <n v="7"/>
    <n v="10"/>
    <n v="10"/>
    <n v="2"/>
    <s v="-"/>
    <s v="-"/>
    <n v="2"/>
    <n v="7"/>
    <n v="5"/>
    <s v="-"/>
    <n v="30"/>
    <s v="Oui"/>
    <s v="Oui"/>
    <s v="Oui"/>
    <s v="-"/>
    <s v="-"/>
    <s v="-"/>
    <x v="0"/>
    <x v="0"/>
    <s v="-"/>
    <s v="-"/>
    <s v="forage_pompe_manuelle"/>
    <s v="Non"/>
    <s v="Non"/>
    <s v="Non"/>
    <s v="Non"/>
    <s v="Oui"/>
    <s v="Non"/>
    <s v="Non"/>
    <s v="Non"/>
    <s v="-"/>
    <s v="-"/>
    <n v="3"/>
    <s v="-"/>
    <s v="-"/>
    <s v="-"/>
    <s v="-"/>
    <s v="-"/>
    <s v="-"/>
    <s v="-"/>
    <s v="-"/>
    <s v="-"/>
    <s v="-"/>
    <s v="-"/>
    <s v="-"/>
    <s v="-"/>
    <x v="0"/>
    <s v="Eau trouble / Goût"/>
    <s v="Non"/>
    <s v="Oui"/>
    <s v="Oui"/>
    <s v="Non"/>
    <s v="Non"/>
    <x v="1"/>
    <s v="Oui"/>
    <s v="Non"/>
    <s v="Non"/>
    <n v="21"/>
    <s v="-"/>
    <x v="1"/>
    <s v="Oui, certaines"/>
    <x v="2"/>
    <x v="1"/>
    <x v="1"/>
    <s v="Non"/>
    <x v="17"/>
    <x v="2"/>
    <x v="1"/>
    <s v="-"/>
    <s v="-"/>
    <s v="-"/>
    <s v="-"/>
    <s v="-"/>
    <s v="-"/>
    <s v="-"/>
    <x v="0"/>
    <x v="0"/>
    <x v="0"/>
    <x v="0"/>
    <s v="-"/>
    <s v="-"/>
    <x v="0"/>
    <s v="-"/>
    <x v="0"/>
    <s v="Clinique mobile"/>
    <s v="Non"/>
    <s v="Oui"/>
    <s v="Non"/>
    <s v="Non"/>
    <s v="Non"/>
    <s v="-"/>
    <x v="1"/>
    <x v="3"/>
    <s v="diarrhee paludisme maux_tete"/>
    <s v="Oui"/>
    <s v="Non"/>
    <s v="Non"/>
    <s v="Non"/>
    <s v="Non"/>
    <s v="Oui"/>
    <s v="Non"/>
    <s v="Oui"/>
    <s v="Non"/>
    <s v="Non"/>
    <s v="Non"/>
    <s v="Non"/>
    <s v="Non"/>
    <s v="Non"/>
    <s v="-"/>
    <s v="-"/>
    <s v="Achat sur le marché"/>
    <s v="Oui"/>
    <s v="Non"/>
    <s v="Non"/>
    <s v="Non"/>
    <s v="Non"/>
    <s v="Non"/>
    <s v="Non"/>
    <s v="-"/>
    <x v="1"/>
    <x v="0"/>
    <x v="0"/>
    <s v="Marché de Koudouboul"/>
    <x v="3"/>
    <x v="2"/>
    <s v="-"/>
    <s v="Oui"/>
    <s v="airtel / tigo"/>
    <s v="Oui"/>
    <s v="Non"/>
    <s v="Oui"/>
    <s v="-"/>
    <s v="-"/>
    <n v="3"/>
    <s v="3"/>
    <s v="RAS"/>
    <s v="-"/>
    <s v="-"/>
    <s v="-"/>
    <n v="20"/>
    <n v="20"/>
    <s v="uuid:d9917b04-976c-4671-bf7c-f0e764fecec9"/>
    <n v="160184"/>
    <s v="d9917b04-976c-4671-bf7c-f0e764fecec9"/>
    <s v="2018-03-08T10:48:15"/>
    <n v="95"/>
    <s v="-"/>
    <n v="-1"/>
    <s v="-"/>
    <s v="-"/>
    <n v="95"/>
    <n v="6"/>
    <n v="6"/>
    <n v="11"/>
    <n v="11"/>
    <n v="12"/>
    <n v="13"/>
    <n v="5"/>
    <n v="5"/>
    <n v="24"/>
    <n v="20"/>
    <n v="3"/>
    <n v="1"/>
    <n v="117"/>
    <s v="Diarrhée"/>
    <s v="Paludisme"/>
    <s v="Maux de tête"/>
    <x v="0"/>
    <x v="0"/>
    <x v="1"/>
    <s v="-"/>
  </r>
  <r>
    <s v="Koudouboul "/>
    <s v="2018-02-20T08:47:29.719+01"/>
    <s v="2018-02-20T16:58:12.518+01"/>
    <d v="2018-02-20T00:00:00"/>
    <s v="358449072151878"/>
    <s v="-"/>
    <s v="-"/>
    <s v="-"/>
    <d v="2018-02-20T00:00:00"/>
    <s v="E1"/>
    <s v="male"/>
    <s v="TD07"/>
    <s v="Lac"/>
    <s v="TD0701"/>
    <x v="1"/>
    <s v="TD070101"/>
    <x v="4"/>
    <s v="Bol"/>
    <s v="Koudouboul"/>
    <s v="13.423040173873039 14.737072931835275 306.3202858179575 4.0"/>
    <n v="13.4230401739"/>
    <n v="14.7370729318"/>
    <n v="306.320285818"/>
    <n v="4"/>
    <x v="0"/>
    <s v="-"/>
    <s v="-"/>
    <x v="0"/>
    <s v="-"/>
    <x v="0"/>
    <s v="-"/>
    <s v="-"/>
    <s v="IDPs"/>
    <s v="Oui"/>
    <s v="Non"/>
    <s v="Non"/>
    <s v="-"/>
    <n v="130"/>
    <x v="61"/>
    <s v="TD07"/>
    <s v="Lac"/>
    <s v="TD0701"/>
    <x v="3"/>
    <s v="TD070101"/>
    <x v="6"/>
    <n v="130"/>
    <n v="543"/>
    <x v="3"/>
    <s v="-"/>
    <s v="-"/>
    <s v="-"/>
    <x v="1"/>
    <s v="-"/>
    <x v="1"/>
    <s v="-"/>
    <x v="1"/>
    <s v="-"/>
    <s v="-"/>
    <s v="-"/>
    <s v="-"/>
    <s v="-"/>
    <x v="1"/>
    <s v="-"/>
    <s v="-"/>
    <s v="-"/>
    <x v="0"/>
    <s v="-"/>
    <x v="0"/>
    <s v="-"/>
    <x v="0"/>
    <s v="-"/>
    <s v="-"/>
    <s v="-"/>
    <s v="-"/>
    <s v="-"/>
    <x v="0"/>
    <s v="-"/>
    <s v="-"/>
    <n v="0"/>
    <n v="130"/>
    <n v="0"/>
    <n v="0"/>
    <n v="0"/>
    <x v="0"/>
    <s v="-"/>
    <s v="baches materiaux_pour_abris outil_pour_activite_economique vivres cash"/>
    <s v="Non"/>
    <s v="Oui"/>
    <s v="Non"/>
    <s v="Non"/>
    <s v="Oui"/>
    <s v="Oui"/>
    <s v="Non"/>
    <s v="Non"/>
    <s v="Oui"/>
    <s v="Oui"/>
    <s v="Non"/>
    <s v="Nations Unies"/>
    <s v="Non"/>
    <s v="Non"/>
    <s v="Oui"/>
    <s v="Non"/>
    <s v="Non"/>
    <s v="-"/>
    <s v="Moins d'un mois"/>
    <s v="-"/>
    <s v="-"/>
    <s v="-"/>
    <s v="-"/>
    <s v="-"/>
    <s v="-"/>
    <s v="-"/>
    <s v="-"/>
    <s v="Nations Unies"/>
    <s v="Non"/>
    <s v="Non"/>
    <s v="Oui"/>
    <s v="Non"/>
    <s v="Non"/>
    <s v="-"/>
    <s v="Plus d'un mois"/>
    <s v="ONG"/>
    <s v="Non"/>
    <s v="Non"/>
    <s v="Non"/>
    <s v="Oui"/>
    <s v="Non"/>
    <s v="CICR"/>
    <s v="Plus d'un mois"/>
    <s v="Nations Unies"/>
    <s v="Non"/>
    <s v="Non"/>
    <s v="Oui"/>
    <s v="Non"/>
    <s v="Non"/>
    <s v="-"/>
    <s v="Moins d'un mois"/>
    <s v="-"/>
    <s v="-"/>
    <s v="-"/>
    <s v="-"/>
    <s v="-"/>
    <s v="-"/>
    <s v="-"/>
    <s v="-"/>
    <s v="-"/>
    <s v="-"/>
    <s v="-"/>
    <s v="-"/>
    <s v="-"/>
    <s v="-"/>
    <s v="-"/>
    <s v="-"/>
    <s v="-"/>
    <s v="-"/>
    <s v="-"/>
    <s v="-"/>
    <s v="-"/>
    <s v="-"/>
    <s v="-"/>
    <s v="-"/>
    <s v="-"/>
    <s v="-"/>
    <s v="-"/>
    <s v="-"/>
    <s v="-"/>
    <s v="-"/>
    <s v="-"/>
    <s v="-"/>
    <s v="Nations Unies"/>
    <s v="Non"/>
    <s v="Non"/>
    <s v="Oui"/>
    <s v="Non"/>
    <s v="Non"/>
    <s v="-"/>
    <s v="Ponctuelle"/>
    <n v="15"/>
    <n v="35"/>
    <n v="2"/>
    <s v="-"/>
    <n v="2"/>
    <n v="10"/>
    <s v="-"/>
    <s v="-"/>
    <n v="3"/>
    <n v="10"/>
    <n v="2"/>
    <s v="-"/>
    <n v="15"/>
    <s v="Oui"/>
    <s v="Oui"/>
    <s v="Oui"/>
    <s v="-"/>
    <s v="-"/>
    <s v="-"/>
    <x v="0"/>
    <x v="0"/>
    <s v="-"/>
    <s v="-"/>
    <s v="eau_de_surface forage_pompe_manuelle"/>
    <s v="Non"/>
    <s v="Non"/>
    <s v="Oui"/>
    <s v="Non"/>
    <s v="Oui"/>
    <s v="Non"/>
    <s v="Non"/>
    <s v="Non"/>
    <s v="-"/>
    <s v="-"/>
    <n v="1"/>
    <n v="1"/>
    <s v="-"/>
    <s v="-"/>
    <s v="-"/>
    <s v="-"/>
    <n v="1"/>
    <s v="-"/>
    <s v="-"/>
    <s v="-"/>
    <s v="-"/>
    <s v="-"/>
    <s v="-"/>
    <s v="-"/>
    <x v="1"/>
    <s v="Non potable"/>
    <s v="Non"/>
    <s v="Non"/>
    <s v="Non"/>
    <s v="Oui"/>
    <s v="Non"/>
    <x v="0"/>
    <s v="Non"/>
    <s v="Non"/>
    <s v="Oui"/>
    <s v="-"/>
    <s v="-"/>
    <x v="0"/>
    <s v="-"/>
    <x v="0"/>
    <x v="0"/>
    <x v="0"/>
    <s v="Oui"/>
    <x v="0"/>
    <x v="46"/>
    <x v="1"/>
    <s v="-"/>
    <s v="-"/>
    <s v="-"/>
    <s v="-"/>
    <s v="-"/>
    <s v="-"/>
    <s v="-"/>
    <x v="0"/>
    <x v="2"/>
    <x v="2"/>
    <x v="0"/>
    <s v="École Coopi"/>
    <s v="Yakoua"/>
    <x v="1"/>
    <s v="-"/>
    <x v="1"/>
    <s v="-"/>
    <s v="-"/>
    <s v="-"/>
    <s v="-"/>
    <s v="-"/>
    <s v="-"/>
    <s v="-"/>
    <x v="2"/>
    <x v="0"/>
    <s v="paludisme problem_tension autre"/>
    <s v="Non"/>
    <s v="Non"/>
    <s v="Non"/>
    <s v="Non"/>
    <s v="Non"/>
    <s v="Oui"/>
    <s v="Non"/>
    <s v="Non"/>
    <s v="Non"/>
    <s v="Non"/>
    <s v="Non"/>
    <s v="Oui"/>
    <s v="Oui"/>
    <s v="Non"/>
    <s v="Thyphoide"/>
    <s v="-"/>
    <s v="Achat sur le marché"/>
    <s v="Oui"/>
    <s v="Non"/>
    <s v="Non"/>
    <s v="Non"/>
    <s v="Non"/>
    <s v="Non"/>
    <s v="Non"/>
    <s v="-"/>
    <x v="1"/>
    <x v="0"/>
    <x v="0"/>
    <s v="Marché de Bol"/>
    <x v="0"/>
    <x v="2"/>
    <s v="-"/>
    <s v="Oui"/>
    <s v="airtel / tigo"/>
    <s v="Oui"/>
    <s v="Non"/>
    <s v="Oui"/>
    <s v="-"/>
    <s v="-"/>
    <n v="3"/>
    <s v="3"/>
    <s v="Ce site a connu le départ de certains méanges vers leurs villages d'origine ,qui sont TCHOUHOULI ET KANGARA. Les ménages utilisent les douches personnels "/>
    <s v="-"/>
    <s v="-"/>
    <s v="-"/>
    <n v="20"/>
    <n v="20"/>
    <s v="uuid:2f30f931-78cb-428d-8c2b-dec02ea3a17f"/>
    <n v="132157"/>
    <s v="2f30f931-78cb-428d-8c2b-dec02ea3a17f"/>
    <s v="2018-02-20T16:05:46"/>
    <n v="2"/>
    <s v="-"/>
    <n v="-1"/>
    <s v="-"/>
    <s v="-"/>
    <n v="2"/>
    <n v="10"/>
    <n v="9"/>
    <n v="13"/>
    <n v="17"/>
    <n v="20"/>
    <n v="23"/>
    <n v="18"/>
    <n v="11"/>
    <n v="19"/>
    <n v="27"/>
    <n v="1"/>
    <n v="2"/>
    <n v="170"/>
    <s v="Paludisme"/>
    <s v="Problème de tension"/>
    <s v="Autre"/>
    <x v="0"/>
    <x v="0"/>
    <x v="1"/>
    <s v="-"/>
  </r>
  <r>
    <s v="Koulagaroua"/>
    <s v="2018-02-26T08:26:11.355+01"/>
    <s v="2018-02-28T13:03:50.592+01"/>
    <d v="2018-02-26T00:00:00"/>
    <s v="358449072126201"/>
    <s v="8923503090472090966"/>
    <s v="-"/>
    <s v="-"/>
    <d v="2018-02-26T00:00:00"/>
    <s v="E09"/>
    <s v="male"/>
    <s v="TD07"/>
    <s v="Lac"/>
    <s v="TD0704"/>
    <x v="0"/>
    <s v="TD070402"/>
    <x v="6"/>
    <s v="Kiskawa"/>
    <s v="Koulagaroua"/>
    <s v="14.247520387628306 13.886725220361317 296.5875497403546 4.0"/>
    <n v="14.2475203876"/>
    <n v="13.886725220400001"/>
    <n v="296.58754973999999"/>
    <n v="4"/>
    <x v="1"/>
    <s v="Kiskawa"/>
    <n v="5"/>
    <x v="0"/>
    <s v="-"/>
    <x v="0"/>
    <s v="-"/>
    <s v="-"/>
    <s v="IDPs"/>
    <s v="Oui"/>
    <s v="Non"/>
    <s v="Non"/>
    <s v="-"/>
    <n v="72"/>
    <x v="48"/>
    <s v="TD07"/>
    <s v="Lac"/>
    <s v="TD0704"/>
    <x v="0"/>
    <s v="TD070403"/>
    <x v="0"/>
    <n v="72"/>
    <n v="300"/>
    <x v="17"/>
    <s v="-"/>
    <s v="-"/>
    <s v="-"/>
    <x v="1"/>
    <s v="-"/>
    <x v="1"/>
    <s v="-"/>
    <x v="1"/>
    <s v="-"/>
    <s v="-"/>
    <s v="-"/>
    <s v="-"/>
    <s v="-"/>
    <x v="1"/>
    <s v="-"/>
    <s v="-"/>
    <s v="-"/>
    <x v="0"/>
    <s v="-"/>
    <x v="0"/>
    <s v="-"/>
    <x v="0"/>
    <s v="-"/>
    <s v="-"/>
    <s v="-"/>
    <s v="-"/>
    <s v="-"/>
    <x v="0"/>
    <s v="-"/>
    <s v="-"/>
    <n v="0"/>
    <n v="150"/>
    <n v="0"/>
    <n v="0"/>
    <n v="0"/>
    <x v="1"/>
    <s v="-"/>
    <s v="articles_non_alimentaires eau_hygiene_et_assainissement outil_pour_activite_economique cash"/>
    <s v="Oui"/>
    <s v="Non"/>
    <s v="Oui"/>
    <s v="Non"/>
    <s v="Non"/>
    <s v="Oui"/>
    <s v="Non"/>
    <s v="Non"/>
    <s v="Non"/>
    <s v="Oui"/>
    <s v="Non"/>
    <s v="-"/>
    <s v="-"/>
    <s v="-"/>
    <s v="-"/>
    <s v="-"/>
    <s v="-"/>
    <s v="-"/>
    <s v="-"/>
    <s v="ONG"/>
    <s v="Non"/>
    <s v="Non"/>
    <s v="Non"/>
    <s v="Oui"/>
    <s v="Non"/>
    <s v="-"/>
    <s v="Plus d'un mois"/>
    <s v="-"/>
    <s v="-"/>
    <s v="-"/>
    <s v="-"/>
    <s v="-"/>
    <s v="-"/>
    <s v="-"/>
    <s v="-"/>
    <s v="-"/>
    <s v="-"/>
    <s v="-"/>
    <s v="-"/>
    <s v="-"/>
    <s v="-"/>
    <s v="-"/>
    <s v="-"/>
    <s v="ONG"/>
    <s v="Non"/>
    <s v="Non"/>
    <s v="Non"/>
    <s v="Oui"/>
    <s v="Non"/>
    <s v="-"/>
    <s v="Plus d'un mois"/>
    <s v="-"/>
    <s v="-"/>
    <s v="-"/>
    <s v="-"/>
    <s v="-"/>
    <s v="-"/>
    <s v="-"/>
    <s v="-"/>
    <s v="-"/>
    <s v="-"/>
    <s v="-"/>
    <s v="-"/>
    <s v="-"/>
    <s v="-"/>
    <s v="-"/>
    <s v="-"/>
    <s v="ONG"/>
    <s v="Non"/>
    <s v="Non"/>
    <s v="Non"/>
    <s v="Oui"/>
    <s v="Non"/>
    <s v="-"/>
    <s v="Continue"/>
    <s v="-"/>
    <s v="-"/>
    <s v="-"/>
    <s v="-"/>
    <s v="-"/>
    <s v="-"/>
    <s v="-"/>
    <s v="-"/>
    <s v="ONG"/>
    <s v="Non"/>
    <s v="Non"/>
    <s v="Non"/>
    <s v="Oui"/>
    <s v="Non"/>
    <s v="-"/>
    <s v="Continue"/>
    <n v="20"/>
    <n v="30"/>
    <s v="-"/>
    <n v="4"/>
    <n v="2"/>
    <n v="3"/>
    <s v="-"/>
    <s v="-"/>
    <s v="-"/>
    <n v="15"/>
    <n v="2"/>
    <s v="-"/>
    <n v="9"/>
    <s v="Oui"/>
    <s v="Oui"/>
    <s v="Oui"/>
    <s v="-"/>
    <s v="-"/>
    <s v="-"/>
    <x v="2"/>
    <x v="6"/>
    <s v="-"/>
    <s v="-"/>
    <s v="forage_pompe_manuelle Puits_traditionnel"/>
    <s v="Non"/>
    <s v="Non"/>
    <s v="Non"/>
    <s v="Non"/>
    <s v="Oui"/>
    <s v="Non"/>
    <s v="Oui"/>
    <s v="Non"/>
    <n v="1"/>
    <n v="2"/>
    <n v="1"/>
    <s v="-"/>
    <s v="-"/>
    <s v="-"/>
    <s v="-"/>
    <s v="-"/>
    <s v="-"/>
    <s v="-"/>
    <s v="-"/>
    <s v="-"/>
    <s v="-"/>
    <s v="-"/>
    <s v="-"/>
    <s v="-"/>
    <x v="0"/>
    <s v="Eau trouble / Goût / Odeur"/>
    <s v="Non"/>
    <s v="Oui"/>
    <s v="Oui"/>
    <s v="Non"/>
    <s v="Oui"/>
    <x v="1"/>
    <s v="Oui"/>
    <s v="Non"/>
    <s v="Non"/>
    <n v="47"/>
    <s v="-"/>
    <x v="1"/>
    <s v="Non"/>
    <x v="1"/>
    <x v="0"/>
    <x v="0"/>
    <s v="Oui"/>
    <x v="0"/>
    <x v="7"/>
    <x v="1"/>
    <s v="-"/>
    <s v="-"/>
    <s v="-"/>
    <s v="-"/>
    <s v="-"/>
    <s v="-"/>
    <s v="-"/>
    <x v="0"/>
    <x v="1"/>
    <x v="6"/>
    <x v="0"/>
    <s v="École de Borora"/>
    <s v="Site Borora"/>
    <x v="1"/>
    <s v="-"/>
    <x v="0"/>
    <s v="Clinique mobile"/>
    <s v="Non"/>
    <s v="Oui"/>
    <s v="Non"/>
    <s v="Non"/>
    <s v="Non"/>
    <s v="-"/>
    <x v="1"/>
    <x v="1"/>
    <s v="paludisme maux_tete maux_ventre"/>
    <s v="Non"/>
    <s v="Non"/>
    <s v="Non"/>
    <s v="Non"/>
    <s v="Non"/>
    <s v="Oui"/>
    <s v="Non"/>
    <s v="Oui"/>
    <s v="Oui"/>
    <s v="Non"/>
    <s v="Non"/>
    <s v="Non"/>
    <s v="Non"/>
    <s v="Non"/>
    <s v="-"/>
    <s v="-"/>
    <s v="Achat sur le marché / Assistance humanitaire (incluant Cash)"/>
    <s v="Oui"/>
    <s v="Non"/>
    <s v="Non"/>
    <s v="Oui"/>
    <s v="Non"/>
    <s v="Non"/>
    <s v="Non"/>
    <s v="-"/>
    <x v="2"/>
    <x v="1"/>
    <x v="0"/>
    <s v="Marché de Kiskawa"/>
    <x v="2"/>
    <x v="1"/>
    <s v="-"/>
    <s v="Oui"/>
    <s v="tigo"/>
    <s v="Non"/>
    <s v="Non"/>
    <s v="Oui"/>
    <s v="-"/>
    <s v="-"/>
    <n v="3"/>
    <s v="3"/>
    <s v="Section H: D'apres les explication du boulama il ya probleme dû a l'accé au clinique mobile de borora car les IDPs de borora exigent d'etre servie en premier et le temps ne permet pas a tout le monde d'avoir accés au soins de la clinique mobile."/>
    <s v="-"/>
    <s v="-"/>
    <s v="-"/>
    <n v="20"/>
    <n v="20"/>
    <s v="uuid:59884474-7c09-4f47-9b50-25af80c9070b"/>
    <n v="146976"/>
    <s v="59884474-7c09-4f47-9b50-25af80c9070b"/>
    <s v="2018-02-28T15:49:39"/>
    <n v="29"/>
    <s v="-"/>
    <n v="-1"/>
    <s v="-"/>
    <s v="-"/>
    <n v="29"/>
    <n v="2"/>
    <n v="3"/>
    <n v="8"/>
    <n v="11"/>
    <n v="8"/>
    <n v="27"/>
    <n v="3"/>
    <n v="16"/>
    <n v="14"/>
    <n v="19"/>
    <n v="4"/>
    <n v="2"/>
    <n v="117"/>
    <s v="Paludisme"/>
    <s v="Maux de tête"/>
    <s v="Maux de ventre"/>
    <x v="0"/>
    <x v="0"/>
    <x v="0"/>
    <s v="-"/>
  </r>
  <r>
    <s v="Koulamaïnarom"/>
    <s v="2018-02-26T08:33:13.319+01"/>
    <s v="2018-02-28T11:56:32.297+01"/>
    <d v="2018-02-26T00:00:00"/>
    <s v="357770077402177"/>
    <s v="-"/>
    <s v="-"/>
    <s v="-"/>
    <d v="2018-02-26T00:00:00"/>
    <s v="E10"/>
    <s v="male"/>
    <s v="TD07"/>
    <s v="Lac"/>
    <s v="TD0704"/>
    <x v="0"/>
    <s v="TD070402"/>
    <x v="6"/>
    <s v="Daboua"/>
    <s v="Koulamaïnarom"/>
    <s v="14.264920701816703 13.886460948088821 296.82685763208576 4.0"/>
    <n v="14.264920701799999"/>
    <n v="13.8864609481"/>
    <n v="296.82685763199999"/>
    <n v="4"/>
    <x v="1"/>
    <s v="Kiskawa"/>
    <n v="7"/>
    <x v="0"/>
    <s v="-"/>
    <x v="0"/>
    <s v="-"/>
    <s v="-"/>
    <s v="IDPs"/>
    <s v="Oui"/>
    <s v="Non"/>
    <s v="Non"/>
    <s v="-"/>
    <n v="65"/>
    <x v="62"/>
    <s v="TD07"/>
    <s v="Lac"/>
    <s v="TD0704"/>
    <x v="0"/>
    <s v="TD070403"/>
    <x v="0"/>
    <n v="65"/>
    <n v="200"/>
    <x v="17"/>
    <s v="-"/>
    <s v="-"/>
    <s v="-"/>
    <x v="1"/>
    <s v="-"/>
    <x v="1"/>
    <s v="-"/>
    <x v="1"/>
    <s v="-"/>
    <s v="-"/>
    <s v="-"/>
    <s v="-"/>
    <s v="-"/>
    <x v="1"/>
    <s v="-"/>
    <s v="-"/>
    <s v="-"/>
    <x v="0"/>
    <s v="-"/>
    <x v="0"/>
    <s v="-"/>
    <x v="0"/>
    <s v="-"/>
    <s v="-"/>
    <s v="-"/>
    <s v="-"/>
    <s v="-"/>
    <x v="0"/>
    <s v="-"/>
    <s v="-"/>
    <n v="0"/>
    <n v="70"/>
    <n v="0"/>
    <n v="0"/>
    <n v="0"/>
    <x v="0"/>
    <s v="-"/>
    <s v="baches eau_hygiene_et_assainissement vivres cash"/>
    <s v="Non"/>
    <s v="Oui"/>
    <s v="Oui"/>
    <s v="Non"/>
    <s v="Non"/>
    <s v="Non"/>
    <s v="Non"/>
    <s v="Non"/>
    <s v="Oui"/>
    <s v="Oui"/>
    <s v="Non"/>
    <s v="ONG"/>
    <s v="Non"/>
    <s v="Non"/>
    <s v="Non"/>
    <s v="Oui"/>
    <s v="Non"/>
    <s v="-"/>
    <s v="Plus d'un mois"/>
    <s v="-"/>
    <s v="-"/>
    <s v="-"/>
    <s v="-"/>
    <s v="-"/>
    <s v="-"/>
    <s v="-"/>
    <s v="-"/>
    <s v="ONG"/>
    <s v="Non"/>
    <s v="Non"/>
    <s v="Non"/>
    <s v="Oui"/>
    <s v="Non"/>
    <s v="-"/>
    <s v="Plus d'un mois"/>
    <s v="-"/>
    <s v="-"/>
    <s v="-"/>
    <s v="-"/>
    <s v="-"/>
    <s v="-"/>
    <s v="-"/>
    <s v="-"/>
    <s v="-"/>
    <s v="-"/>
    <s v="-"/>
    <s v="-"/>
    <s v="-"/>
    <s v="-"/>
    <s v="-"/>
    <s v="-"/>
    <s v="-"/>
    <s v="-"/>
    <s v="-"/>
    <s v="-"/>
    <s v="-"/>
    <s v="-"/>
    <s v="-"/>
    <s v="-"/>
    <s v="-"/>
    <s v="-"/>
    <s v="-"/>
    <s v="-"/>
    <s v="-"/>
    <s v="-"/>
    <s v="-"/>
    <s v="-"/>
    <s v="ONG"/>
    <s v="Non"/>
    <s v="Non"/>
    <s v="Non"/>
    <s v="Oui"/>
    <s v="Non"/>
    <s v="-"/>
    <s v="Continue"/>
    <s v="-"/>
    <s v="-"/>
    <s v="-"/>
    <s v="-"/>
    <s v="-"/>
    <s v="-"/>
    <s v="-"/>
    <s v="-"/>
    <s v="ONG"/>
    <s v="Non"/>
    <s v="Non"/>
    <s v="Non"/>
    <s v="Oui"/>
    <s v="Non"/>
    <s v="-"/>
    <s v="Ponctuelle"/>
    <n v="15"/>
    <n v="16"/>
    <n v="2"/>
    <s v="-"/>
    <s v="-"/>
    <s v="-"/>
    <s v="-"/>
    <s v="-"/>
    <s v="-"/>
    <n v="5"/>
    <n v="5"/>
    <s v="-"/>
    <n v="15"/>
    <s v="Ne sait pas"/>
    <s v="Oui"/>
    <s v="Oui"/>
    <s v="-"/>
    <s v="-"/>
    <s v="-"/>
    <x v="0"/>
    <x v="0"/>
    <s v="-"/>
    <s v="-"/>
    <s v="forage_pompe_manuelle"/>
    <s v="Non"/>
    <s v="Non"/>
    <s v="Non"/>
    <s v="Non"/>
    <s v="Oui"/>
    <s v="Non"/>
    <s v="Non"/>
    <s v="Non"/>
    <s v="-"/>
    <s v="-"/>
    <n v="1"/>
    <s v="-"/>
    <s v="-"/>
    <s v="-"/>
    <s v="-"/>
    <s v="-"/>
    <s v="-"/>
    <s v="-"/>
    <s v="-"/>
    <s v="-"/>
    <s v="-"/>
    <s v="-"/>
    <s v="-"/>
    <s v="-"/>
    <x v="0"/>
    <s v="Eau trouble / Goût / Odeur"/>
    <s v="Non"/>
    <s v="Oui"/>
    <s v="Oui"/>
    <s v="Non"/>
    <s v="Oui"/>
    <x v="1"/>
    <s v="Oui"/>
    <s v="Non"/>
    <s v="Non"/>
    <n v="21"/>
    <s v="-"/>
    <x v="1"/>
    <s v="Non"/>
    <x v="2"/>
    <x v="0"/>
    <x v="0"/>
    <s v="Oui"/>
    <x v="0"/>
    <x v="47"/>
    <x v="0"/>
    <s v="-"/>
    <s v="-"/>
    <s v="-"/>
    <s v="-"/>
    <s v="-"/>
    <s v="-"/>
    <s v="-"/>
    <x v="0"/>
    <x v="0"/>
    <x v="0"/>
    <x v="0"/>
    <s v="-"/>
    <s v="-"/>
    <x v="0"/>
    <s v="-"/>
    <x v="1"/>
    <s v="-"/>
    <s v="-"/>
    <s v="-"/>
    <s v="-"/>
    <s v="-"/>
    <s v="-"/>
    <s v="-"/>
    <x v="2"/>
    <x v="0"/>
    <s v="fievre paludisme maux_ventre"/>
    <s v="Non"/>
    <s v="Oui"/>
    <s v="Non"/>
    <s v="Non"/>
    <s v="Non"/>
    <s v="Oui"/>
    <s v="Non"/>
    <s v="Non"/>
    <s v="Oui"/>
    <s v="Non"/>
    <s v="Non"/>
    <s v="Non"/>
    <s v="Non"/>
    <s v="Non"/>
    <s v="-"/>
    <s v="-"/>
    <s v="Achat sur le marché / Assistance humanitaire (incluant Cash)"/>
    <s v="Oui"/>
    <s v="Non"/>
    <s v="Non"/>
    <s v="Oui"/>
    <s v="Non"/>
    <s v="Non"/>
    <s v="Non"/>
    <s v="-"/>
    <x v="2"/>
    <x v="3"/>
    <x v="0"/>
    <s v="Marché de Kiskawa"/>
    <x v="0"/>
    <x v="2"/>
    <s v="-"/>
    <s v="Oui"/>
    <s v="tigo"/>
    <s v="Non"/>
    <s v="Non"/>
    <s v="Oui"/>
    <s v="-"/>
    <s v="-"/>
    <n v="3"/>
    <s v="3"/>
    <s v="Besoin d'assistance en vivre et matériels agricole"/>
    <s v="-"/>
    <s v="-"/>
    <s v="-"/>
    <n v="20"/>
    <n v="20"/>
    <s v="uuid:d2ba5571-2b1a-4bf6-8361-03a08e78bf8f"/>
    <n v="147000"/>
    <s v="d2ba5571-2b1a-4bf6-8361-03a08e78bf8f"/>
    <s v="2018-02-28T16:02:02"/>
    <n v="36"/>
    <s v="-"/>
    <n v="-1"/>
    <s v="-"/>
    <s v="-"/>
    <n v="36"/>
    <n v="13"/>
    <n v="10"/>
    <n v="10"/>
    <n v="14"/>
    <n v="6"/>
    <n v="12"/>
    <n v="4"/>
    <n v="6"/>
    <n v="22"/>
    <n v="21"/>
    <n v="5"/>
    <n v="5"/>
    <n v="128"/>
    <s v="Fièvre"/>
    <s v="Paludisme"/>
    <s v="Maux de ventre"/>
    <x v="0"/>
    <x v="0"/>
    <x v="0"/>
    <s v="-"/>
  </r>
  <r>
    <s v="Koulbou Chouaram"/>
    <s v="2018-03-04T15:59:22.132Z"/>
    <s v="2018-03-07T07:10:24.975Z"/>
    <d v="2018-03-04T00:00:00"/>
    <s v="860111012018838"/>
    <s v="8923503090497992121F"/>
    <s v="-"/>
    <s v="-"/>
    <d v="2018-03-04T00:00:00"/>
    <s v="E8"/>
    <s v="male"/>
    <s v="TD07"/>
    <s v="Lac"/>
    <s v="TD0704"/>
    <x v="0"/>
    <s v="TD070401"/>
    <x v="0"/>
    <s v="Koulbou Chouaram"/>
    <s v="Koulbou Chouaram"/>
    <s v="13.844809980455112 14.152669945355179 295.1383678755281 4.0"/>
    <n v="13.844809980499999"/>
    <n v="14.1526699454"/>
    <n v="295.13836787600002"/>
    <n v="4"/>
    <x v="1"/>
    <s v="Kiskra"/>
    <n v="6"/>
    <x v="0"/>
    <s v="-"/>
    <x v="0"/>
    <s v="-"/>
    <s v="-"/>
    <s v="IDPs"/>
    <s v="Oui"/>
    <s v="Non"/>
    <s v="Non"/>
    <s v="-"/>
    <n v="35"/>
    <x v="63"/>
    <s v="TD07"/>
    <s v="Lac"/>
    <s v="TD0704"/>
    <x v="0"/>
    <s v="TD070401"/>
    <x v="3"/>
    <n v="35"/>
    <n v="146"/>
    <x v="8"/>
    <s v="-"/>
    <s v="-"/>
    <s v="-"/>
    <x v="1"/>
    <s v="-"/>
    <x v="1"/>
    <s v="-"/>
    <x v="1"/>
    <s v="-"/>
    <s v="-"/>
    <s v="-"/>
    <s v="-"/>
    <s v="-"/>
    <x v="1"/>
    <s v="-"/>
    <s v="-"/>
    <s v="-"/>
    <x v="0"/>
    <s v="-"/>
    <x v="0"/>
    <s v="-"/>
    <x v="0"/>
    <s v="-"/>
    <s v="-"/>
    <s v="-"/>
    <s v="-"/>
    <s v="-"/>
    <x v="0"/>
    <n v="5"/>
    <n v="21"/>
    <n v="0"/>
    <n v="40"/>
    <n v="0"/>
    <n v="0"/>
    <n v="0"/>
    <x v="0"/>
    <s v="-"/>
    <s v="articles_non_alimentaires vivres"/>
    <s v="Oui"/>
    <s v="Non"/>
    <s v="Non"/>
    <s v="Non"/>
    <s v="Non"/>
    <s v="Non"/>
    <s v="Non"/>
    <s v="Non"/>
    <s v="Oui"/>
    <s v="Non"/>
    <s v="Non"/>
    <s v="ONG"/>
    <s v="Non"/>
    <s v="Non"/>
    <s v="Non"/>
    <s v="Oui"/>
    <s v="Non"/>
    <s v="-"/>
    <s v="Plus d'un mois"/>
    <s v="ONG"/>
    <s v="Non"/>
    <s v="Non"/>
    <s v="Non"/>
    <s v="Oui"/>
    <s v="Non"/>
    <s v="-"/>
    <s v="Plus d'un mois"/>
    <s v="-"/>
    <s v="-"/>
    <s v="-"/>
    <s v="-"/>
    <s v="-"/>
    <s v="-"/>
    <s v="-"/>
    <s v="-"/>
    <s v="-"/>
    <s v="-"/>
    <s v="-"/>
    <s v="-"/>
    <s v="-"/>
    <s v="-"/>
    <s v="-"/>
    <s v="-"/>
    <s v="-"/>
    <s v="-"/>
    <s v="-"/>
    <s v="-"/>
    <s v="-"/>
    <s v="-"/>
    <s v="-"/>
    <s v="-"/>
    <s v="-"/>
    <s v="-"/>
    <s v="-"/>
    <s v="-"/>
    <s v="-"/>
    <s v="-"/>
    <s v="-"/>
    <s v="-"/>
    <s v="-"/>
    <s v="-"/>
    <s v="-"/>
    <s v="-"/>
    <s v="-"/>
    <s v="-"/>
    <s v="-"/>
    <s v="-"/>
    <s v="-"/>
    <s v="-"/>
    <s v="-"/>
    <s v="-"/>
    <s v="-"/>
    <s v="-"/>
    <s v="-"/>
    <s v="-"/>
    <s v="-"/>
    <s v="-"/>
    <s v="-"/>
    <s v="-"/>
    <s v="-"/>
    <s v="-"/>
    <s v="-"/>
    <s v="-"/>
    <s v="-"/>
    <s v="-"/>
    <s v="-"/>
    <s v="-"/>
    <s v="-"/>
    <s v="-"/>
    <s v="-"/>
    <s v="-"/>
    <n v="17"/>
    <n v="20"/>
    <n v="2"/>
    <n v="1"/>
    <s v="-"/>
    <s v="-"/>
    <s v="-"/>
    <s v="-"/>
    <n v="10"/>
    <n v="15"/>
    <n v="5"/>
    <s v="-"/>
    <n v="15"/>
    <s v="Oui"/>
    <s v="Oui"/>
    <s v="Oui"/>
    <s v="-"/>
    <s v="-"/>
    <s v="-"/>
    <x v="0"/>
    <x v="0"/>
    <s v="-"/>
    <s v="-"/>
    <s v="forage_pompe_manuelle Puits_traditionnel"/>
    <s v="Non"/>
    <s v="Non"/>
    <s v="Non"/>
    <s v="Non"/>
    <s v="Oui"/>
    <s v="Non"/>
    <s v="Oui"/>
    <s v="Non"/>
    <n v="1"/>
    <s v="-"/>
    <n v="1"/>
    <s v="-"/>
    <s v="-"/>
    <s v="-"/>
    <s v="-"/>
    <s v="-"/>
    <s v="-"/>
    <s v="-"/>
    <s v="-"/>
    <s v="-"/>
    <s v="-"/>
    <s v="-"/>
    <s v="-"/>
    <s v="-"/>
    <x v="0"/>
    <s v="Eau trouble / Goût"/>
    <s v="Non"/>
    <s v="Oui"/>
    <s v="Oui"/>
    <s v="Non"/>
    <s v="Non"/>
    <x v="1"/>
    <s v="Oui"/>
    <s v="Non"/>
    <s v="Non"/>
    <n v="12"/>
    <s v="-"/>
    <x v="2"/>
    <s v="Oui, toutes"/>
    <x v="1"/>
    <x v="0"/>
    <x v="0"/>
    <s v="Oui"/>
    <x v="0"/>
    <x v="48"/>
    <x v="1"/>
    <s v="-"/>
    <s v="-"/>
    <s v="-"/>
    <s v="-"/>
    <s v="-"/>
    <s v="-"/>
    <s v="-"/>
    <x v="0"/>
    <x v="0"/>
    <x v="0"/>
    <x v="0"/>
    <s v="-"/>
    <s v="-"/>
    <x v="0"/>
    <s v="-"/>
    <x v="0"/>
    <s v="Centre de santé"/>
    <s v="Oui"/>
    <s v="Non"/>
    <s v="Non"/>
    <s v="Non"/>
    <s v="Non"/>
    <s v="-"/>
    <x v="1"/>
    <x v="4"/>
    <s v="paludisme maux_tete maux_ventre"/>
    <s v="Non"/>
    <s v="Non"/>
    <s v="Non"/>
    <s v="Non"/>
    <s v="Non"/>
    <s v="Oui"/>
    <s v="Non"/>
    <s v="Oui"/>
    <s v="Oui"/>
    <s v="Non"/>
    <s v="Non"/>
    <s v="Non"/>
    <s v="Non"/>
    <s v="Non"/>
    <s v="-"/>
    <s v="-"/>
    <s v="Achat sur le marché / Production de subsistance"/>
    <s v="Oui"/>
    <s v="Non"/>
    <s v="Non"/>
    <s v="Non"/>
    <s v="Non"/>
    <s v="Oui"/>
    <s v="Non"/>
    <s v="-"/>
    <x v="1"/>
    <x v="0"/>
    <x v="0"/>
    <s v="Marché de Kiskira"/>
    <x v="0"/>
    <x v="1"/>
    <s v="-"/>
    <s v="Oui"/>
    <s v="tigo"/>
    <s v="Non"/>
    <s v="Non"/>
    <s v="Oui"/>
    <s v="-"/>
    <s v="-"/>
    <n v="3"/>
    <s v="3"/>
    <s v="-"/>
    <s v="-"/>
    <s v="-"/>
    <s v="-"/>
    <n v="10"/>
    <n v="10"/>
    <s v="uuid:2ae47cb0-6c0c-4614-94fb-889f54971491"/>
    <n v="158764"/>
    <s v="2ae47cb0-6c0c-4614-94fb-889f54971491"/>
    <s v="2018-03-07T10:30:55"/>
    <n v="68"/>
    <s v="-"/>
    <n v="-1"/>
    <s v="-"/>
    <s v="-"/>
    <n v="68"/>
    <n v="2"/>
    <n v="5"/>
    <n v="8"/>
    <n v="5"/>
    <n v="5"/>
    <n v="10"/>
    <n v="0"/>
    <n v="2"/>
    <n v="10"/>
    <n v="10"/>
    <n v="3"/>
    <n v="1"/>
    <n v="61"/>
    <s v="Paludisme"/>
    <s v="Maux de tête"/>
    <s v="Maux de ventre"/>
    <x v="0"/>
    <x v="0"/>
    <x v="1"/>
    <s v="-"/>
  </r>
  <r>
    <s v="Koulfoua"/>
    <s v="2018-03-04T07:52:31.434+01"/>
    <s v="2018-03-07T10:16:06.816+01"/>
    <d v="2018-03-04T00:00:00"/>
    <s v="357770077402219"/>
    <s v="-"/>
    <s v="-"/>
    <s v="-"/>
    <d v="2018-03-04T00:00:00"/>
    <s v="E6"/>
    <s v="male"/>
    <s v="TD07"/>
    <s v="Lac"/>
    <s v="TD0701"/>
    <x v="1"/>
    <s v="TD070102"/>
    <x v="1"/>
    <s v="Koulfoua"/>
    <s v="Koulfoua"/>
    <s v="13.219456465052707 14.449174014561438 310.55325563348356 4.0"/>
    <n v="13.2194564651"/>
    <n v="14.449174014600001"/>
    <n v="310.55325563299999"/>
    <n v="4"/>
    <x v="0"/>
    <s v="-"/>
    <s v="-"/>
    <x v="1"/>
    <s v="-"/>
    <x v="0"/>
    <s v="-"/>
    <s v="-"/>
    <s v="IDPs / Retournés / TCNs"/>
    <s v="Oui"/>
    <s v="Oui"/>
    <s v="Oui"/>
    <s v="-"/>
    <n v="65"/>
    <x v="35"/>
    <s v="TD07"/>
    <s v="Lac"/>
    <s v="TD0701"/>
    <x v="3"/>
    <s v="TD070102"/>
    <x v="5"/>
    <n v="65"/>
    <n v="272"/>
    <x v="3"/>
    <n v="76"/>
    <n v="318"/>
    <s v="NGA"/>
    <x v="3"/>
    <s v="NG008"/>
    <x v="3"/>
    <s v="NG008017"/>
    <x v="9"/>
    <s v="-"/>
    <s v="-"/>
    <s v="-"/>
    <n v="76"/>
    <n v="318"/>
    <x v="3"/>
    <n v="104"/>
    <n v="435"/>
    <s v="NGA"/>
    <x v="1"/>
    <s v="NG020"/>
    <x v="4"/>
    <s v="NG020020"/>
    <x v="5"/>
    <s v="-"/>
    <s v="-"/>
    <s v="-"/>
    <n v="104"/>
    <n v="435"/>
    <x v="5"/>
    <n v="239"/>
    <n v="1000"/>
    <n v="0"/>
    <n v="200"/>
    <n v="0"/>
    <n v="45"/>
    <n v="0"/>
    <x v="0"/>
    <s v="-"/>
    <s v="education aucune"/>
    <s v="Non"/>
    <s v="Non"/>
    <s v="Non"/>
    <s v="Oui"/>
    <s v="Non"/>
    <s v="Non"/>
    <s v="Non"/>
    <s v="Non"/>
    <s v="Non"/>
    <s v="Non"/>
    <s v="Oui"/>
    <s v="-"/>
    <s v="-"/>
    <s v="-"/>
    <s v="-"/>
    <s v="-"/>
    <s v="-"/>
    <s v="-"/>
    <s v="-"/>
    <s v="-"/>
    <s v="-"/>
    <s v="-"/>
    <s v="-"/>
    <s v="-"/>
    <s v="-"/>
    <s v="-"/>
    <s v="-"/>
    <s v="-"/>
    <s v="-"/>
    <s v="-"/>
    <s v="-"/>
    <s v="-"/>
    <s v="-"/>
    <s v="-"/>
    <s v="-"/>
    <s v="-"/>
    <s v="-"/>
    <s v="-"/>
    <s v="-"/>
    <s v="-"/>
    <s v="-"/>
    <s v="-"/>
    <s v="-"/>
    <s v="-"/>
    <s v="-"/>
    <s v="-"/>
    <s v="-"/>
    <s v="-"/>
    <s v="-"/>
    <s v="-"/>
    <s v="-"/>
    <s v="-"/>
    <s v="-"/>
    <s v="-"/>
    <s v="-"/>
    <s v="-"/>
    <s v="-"/>
    <s v="-"/>
    <s v="-"/>
    <s v="-"/>
    <s v="-"/>
    <s v="-"/>
    <s v="-"/>
    <s v="-"/>
    <s v="-"/>
    <s v="-"/>
    <s v="-"/>
    <s v="-"/>
    <s v="-"/>
    <s v="-"/>
    <s v="-"/>
    <s v="-"/>
    <s v="-"/>
    <s v="-"/>
    <s v="-"/>
    <s v="Nations Unies"/>
    <s v="Non"/>
    <s v="Non"/>
    <s v="Oui"/>
    <s v="Non"/>
    <s v="Non"/>
    <s v="-"/>
    <s v="Continue"/>
    <s v="-"/>
    <s v="-"/>
    <s v="-"/>
    <s v="-"/>
    <s v="-"/>
    <s v="-"/>
    <s v="-"/>
    <s v="-"/>
    <n v="30"/>
    <n v="64"/>
    <n v="8"/>
    <n v="12"/>
    <n v="15"/>
    <n v="18"/>
    <s v="-"/>
    <s v="-"/>
    <n v="28"/>
    <n v="28"/>
    <n v="18"/>
    <s v="-"/>
    <n v="42"/>
    <s v="Oui"/>
    <s v="Oui"/>
    <s v="Oui"/>
    <s v="-"/>
    <s v="-"/>
    <s v="-"/>
    <x v="0"/>
    <x v="0"/>
    <s v="-"/>
    <s v="-"/>
    <s v="eau_de_surface Puits_traditionnel"/>
    <s v="Non"/>
    <s v="Non"/>
    <s v="Oui"/>
    <s v="Non"/>
    <s v="Non"/>
    <s v="Non"/>
    <s v="Oui"/>
    <s v="Non"/>
    <n v="2"/>
    <s v="-"/>
    <s v="-"/>
    <s v="-"/>
    <s v="-"/>
    <s v="-"/>
    <s v="-"/>
    <s v="-"/>
    <n v="1"/>
    <s v="-"/>
    <s v="-"/>
    <s v="-"/>
    <s v="-"/>
    <s v="-"/>
    <s v="-"/>
    <s v="-"/>
    <x v="2"/>
    <s v="Non potable"/>
    <s v="Non"/>
    <s v="Non"/>
    <s v="Non"/>
    <s v="Oui"/>
    <s v="Non"/>
    <x v="2"/>
    <s v="Non"/>
    <s v="Oui"/>
    <s v="Non"/>
    <s v="-"/>
    <n v="30"/>
    <x v="3"/>
    <s v="Non"/>
    <x v="3"/>
    <x v="0"/>
    <x v="0"/>
    <s v="Oui"/>
    <x v="0"/>
    <x v="49"/>
    <x v="1"/>
    <s v="-"/>
    <s v="-"/>
    <s v="-"/>
    <s v="-"/>
    <s v="-"/>
    <s v="-"/>
    <s v="-"/>
    <x v="0"/>
    <x v="2"/>
    <x v="2"/>
    <x v="0"/>
    <s v="École de Koulfoua"/>
    <s v="Koulfoua"/>
    <x v="1"/>
    <s v="-"/>
    <x v="0"/>
    <s v="Centre de santé"/>
    <s v="Oui"/>
    <s v="Non"/>
    <s v="Non"/>
    <s v="Non"/>
    <s v="Non"/>
    <s v="-"/>
    <x v="0"/>
    <x v="0"/>
    <s v="diarrhee paludisme maux_tete"/>
    <s v="Oui"/>
    <s v="Non"/>
    <s v="Non"/>
    <s v="Non"/>
    <s v="Non"/>
    <s v="Oui"/>
    <s v="Non"/>
    <s v="Oui"/>
    <s v="Non"/>
    <s v="Non"/>
    <s v="Non"/>
    <s v="Non"/>
    <s v="Non"/>
    <s v="Non"/>
    <s v="-"/>
    <s v="-"/>
    <s v="Achat sur le marché"/>
    <s v="Oui"/>
    <s v="Non"/>
    <s v="Non"/>
    <s v="Non"/>
    <s v="Non"/>
    <s v="Non"/>
    <s v="Non"/>
    <s v="-"/>
    <x v="0"/>
    <x v="0"/>
    <x v="0"/>
    <s v="Marché de Koulfoua"/>
    <x v="3"/>
    <x v="1"/>
    <s v="-"/>
    <s v="Oui"/>
    <s v="tigo"/>
    <s v="Non"/>
    <s v="Non"/>
    <s v="Oui"/>
    <s v="-"/>
    <s v="-"/>
    <n v="2"/>
    <s v="2"/>
    <s v="RAS"/>
    <s v="-"/>
    <s v="-"/>
    <s v="-"/>
    <n v="20"/>
    <n v="20"/>
    <s v="uuid:a5f56904-bb20-4d97-913f-7c80eb8205d8"/>
    <n v="161896"/>
    <s v="a5f56904-bb20-4d97-913f-7c80eb8205d8"/>
    <s v="2018-03-09T09:39:16"/>
    <n v="102"/>
    <s v="-"/>
    <n v="-1"/>
    <s v="-"/>
    <s v="-"/>
    <n v="102"/>
    <n v="2"/>
    <n v="17"/>
    <n v="24"/>
    <n v="16"/>
    <n v="10"/>
    <n v="16"/>
    <n v="2"/>
    <n v="3"/>
    <n v="20"/>
    <n v="21"/>
    <n v="4"/>
    <n v="1"/>
    <n v="136"/>
    <s v="Diarrhée"/>
    <s v="Paludisme"/>
    <s v="Maux de tête"/>
    <x v="0"/>
    <x v="0"/>
    <x v="1"/>
    <s v="-"/>
  </r>
  <r>
    <s v="Koulfouwa"/>
    <s v="2018-02-26T07:31:30.164Z"/>
    <s v="2018-02-28T09:38:39.837Z"/>
    <d v="2018-02-26T00:00:00"/>
    <s v="860111012018838"/>
    <s v="8923503090497992121F"/>
    <s v="-"/>
    <s v="-"/>
    <d v="2018-02-26T00:00:00"/>
    <s v="E8"/>
    <s v="male"/>
    <s v="TD07"/>
    <s v="Lac"/>
    <s v="TD0704"/>
    <x v="0"/>
    <s v="TD070402"/>
    <x v="6"/>
    <s v="Koulfouwa"/>
    <s v="Koulfouwa"/>
    <s v="14.27416240144338 13.879498622706965 316.56126187036784 4.0"/>
    <n v="14.2741624014"/>
    <n v="13.8794986227"/>
    <n v="316.56126187000001"/>
    <n v="4"/>
    <x v="1"/>
    <s v="Kiskawa"/>
    <n v="7"/>
    <x v="0"/>
    <s v="-"/>
    <x v="0"/>
    <s v="-"/>
    <s v="-"/>
    <s v="IDPs / Retournés"/>
    <s v="Oui"/>
    <s v="Oui"/>
    <s v="Non"/>
    <s v="-"/>
    <n v="67"/>
    <x v="64"/>
    <s v="TD07"/>
    <s v="Lac"/>
    <s v="TD0704"/>
    <x v="0"/>
    <s v="TD070403"/>
    <x v="0"/>
    <n v="67"/>
    <n v="169"/>
    <x v="21"/>
    <n v="5"/>
    <n v="20"/>
    <s v="NER"/>
    <x v="2"/>
    <s v="NE002"/>
    <x v="2"/>
    <s v="NE002006"/>
    <x v="2"/>
    <s v="-"/>
    <s v="-"/>
    <s v="-"/>
    <n v="5"/>
    <n v="20"/>
    <x v="4"/>
    <s v="-"/>
    <s v="-"/>
    <s v="-"/>
    <x v="0"/>
    <s v="-"/>
    <x v="0"/>
    <s v="-"/>
    <x v="0"/>
    <s v="-"/>
    <s v="-"/>
    <s v="-"/>
    <s v="-"/>
    <s v="-"/>
    <x v="0"/>
    <s v="-"/>
    <s v="-"/>
    <n v="0"/>
    <n v="82"/>
    <n v="0"/>
    <n v="0"/>
    <n v="0"/>
    <x v="0"/>
    <s v="-"/>
    <s v="aucune"/>
    <s v="Non"/>
    <s v="Non"/>
    <s v="Non"/>
    <s v="Non"/>
    <s v="Non"/>
    <s v="Non"/>
    <s v="Non"/>
    <s v="Non"/>
    <s v="Non"/>
    <s v="Non"/>
    <s v="Oui"/>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n v="10"/>
    <n v="15"/>
    <n v="6"/>
    <n v="1"/>
    <n v="1"/>
    <n v="4"/>
    <s v="-"/>
    <s v="-"/>
    <n v="15"/>
    <n v="6"/>
    <n v="9"/>
    <n v="8"/>
    <n v="8"/>
    <s v="Oui"/>
    <s v="Oui"/>
    <s v="Oui"/>
    <s v="-"/>
    <s v="-"/>
    <s v="-"/>
    <x v="0"/>
    <x v="0"/>
    <s v="-"/>
    <s v="-"/>
    <s v="forage_pompe_manuelle"/>
    <s v="Non"/>
    <s v="Non"/>
    <s v="Non"/>
    <s v="Non"/>
    <s v="Oui"/>
    <s v="Non"/>
    <s v="Non"/>
    <s v="Non"/>
    <s v="-"/>
    <s v="-"/>
    <n v="1"/>
    <s v="-"/>
    <s v="-"/>
    <s v="-"/>
    <s v="-"/>
    <s v="-"/>
    <s v="-"/>
    <s v="-"/>
    <s v="-"/>
    <s v="-"/>
    <s v="-"/>
    <s v="-"/>
    <s v="-"/>
    <s v="-"/>
    <x v="3"/>
    <s v="Eau trouble / Goût"/>
    <s v="Non"/>
    <s v="Oui"/>
    <s v="Oui"/>
    <s v="Non"/>
    <s v="Non"/>
    <x v="0"/>
    <s v="Non"/>
    <s v="Non"/>
    <s v="Oui"/>
    <s v="-"/>
    <s v="-"/>
    <x v="0"/>
    <s v="-"/>
    <x v="0"/>
    <x v="0"/>
    <x v="0"/>
    <s v="Oui"/>
    <x v="0"/>
    <x v="50"/>
    <x v="1"/>
    <s v="-"/>
    <s v="-"/>
    <s v="-"/>
    <s v="-"/>
    <s v="-"/>
    <s v="-"/>
    <s v="-"/>
    <x v="0"/>
    <x v="0"/>
    <x v="0"/>
    <x v="0"/>
    <s v="-"/>
    <s v="-"/>
    <x v="0"/>
    <s v="-"/>
    <x v="1"/>
    <s v="-"/>
    <s v="-"/>
    <s v="-"/>
    <s v="-"/>
    <s v="-"/>
    <s v="-"/>
    <s v="-"/>
    <x v="2"/>
    <x v="0"/>
    <s v="diarrhee maux_tete maux_ventre"/>
    <s v="Oui"/>
    <s v="Non"/>
    <s v="Non"/>
    <s v="Non"/>
    <s v="Non"/>
    <s v="Non"/>
    <s v="Non"/>
    <s v="Oui"/>
    <s v="Oui"/>
    <s v="Non"/>
    <s v="Non"/>
    <s v="Non"/>
    <s v="Non"/>
    <s v="Non"/>
    <s v="-"/>
    <s v="-"/>
    <s v="Achat sur le marché"/>
    <s v="Oui"/>
    <s v="Non"/>
    <s v="Non"/>
    <s v="Non"/>
    <s v="Non"/>
    <s v="Non"/>
    <s v="Non"/>
    <s v="-"/>
    <x v="1"/>
    <x v="0"/>
    <x v="0"/>
    <s v="Marché de Kiskawa"/>
    <x v="0"/>
    <x v="1"/>
    <s v="-"/>
    <s v="Oui"/>
    <s v="tigo"/>
    <s v="Non"/>
    <s v="Non"/>
    <s v="Oui"/>
    <s v="-"/>
    <s v="-"/>
    <n v="3"/>
    <s v="3"/>
    <s v="Ils sont dans le besoin de de l'eau a savoir Tuyau a pompe Manuelle dans leur site ils prennent l'eau dans le site de Koula Maïnaram qui est a 2h de marche."/>
    <s v="-"/>
    <s v="-"/>
    <s v="-"/>
    <n v="20"/>
    <n v="20"/>
    <s v="uuid:ab40e146-a495-4ab7-948b-7157403395cc"/>
    <n v="147019"/>
    <s v="ab40e146-a495-4ab7-948b-7157403395cc"/>
    <s v="2018-02-28T16:08:09"/>
    <n v="45"/>
    <s v="-"/>
    <n v="-1"/>
    <s v="-"/>
    <s v="-"/>
    <n v="45"/>
    <n v="10"/>
    <n v="10"/>
    <n v="9"/>
    <n v="13"/>
    <n v="15"/>
    <n v="23"/>
    <n v="10"/>
    <n v="9"/>
    <n v="9"/>
    <n v="22"/>
    <n v="5"/>
    <n v="3"/>
    <n v="138"/>
    <s v="Diarrhée"/>
    <s v="Maux de tête"/>
    <s v="Maux de ventre"/>
    <x v="0"/>
    <x v="0"/>
    <x v="0"/>
    <s v="-"/>
  </r>
  <r>
    <s v="Koulkime 1"/>
    <s v="2018-02-26T12:07:10.653+01"/>
    <s v="2018-02-28T14:31:42.089+01"/>
    <d v="2018-02-26T00:00:00"/>
    <s v="357770073659325"/>
    <s v="-"/>
    <s v="-"/>
    <s v="-"/>
    <d v="2018-02-26T00:00:00"/>
    <s v="E5"/>
    <s v="male"/>
    <s v="TD07"/>
    <s v="Lac"/>
    <s v="TD0703"/>
    <x v="2"/>
    <s v="TD070301"/>
    <x v="3"/>
    <s v="Village Koulkime"/>
    <s v="Koulkime 1"/>
    <s v="13.495375746977892 14.460625363741554 315.5983482657495 4.0"/>
    <n v="13.495375747000001"/>
    <n v="14.4606253637"/>
    <n v="315.59834826600002"/>
    <n v="4"/>
    <x v="0"/>
    <s v="-"/>
    <s v="-"/>
    <x v="0"/>
    <s v="-"/>
    <x v="0"/>
    <s v="-"/>
    <s v="-"/>
    <s v="IDPs"/>
    <s v="Oui"/>
    <s v="Non"/>
    <s v="Non"/>
    <s v="-"/>
    <n v="400"/>
    <x v="65"/>
    <s v="TD07"/>
    <s v="Lac"/>
    <s v="TD0701"/>
    <x v="3"/>
    <s v="TD070101"/>
    <x v="6"/>
    <n v="400"/>
    <n v="1672"/>
    <x v="3"/>
    <s v="-"/>
    <s v="-"/>
    <s v="-"/>
    <x v="1"/>
    <s v="-"/>
    <x v="1"/>
    <s v="-"/>
    <x v="1"/>
    <s v="-"/>
    <s v="-"/>
    <s v="-"/>
    <s v="-"/>
    <s v="-"/>
    <x v="1"/>
    <s v="-"/>
    <s v="-"/>
    <s v="-"/>
    <x v="0"/>
    <s v="-"/>
    <x v="0"/>
    <s v="-"/>
    <x v="0"/>
    <s v="-"/>
    <s v="-"/>
    <s v="-"/>
    <s v="-"/>
    <s v="-"/>
    <x v="0"/>
    <s v="-"/>
    <s v="-"/>
    <n v="0"/>
    <n v="350"/>
    <n v="50"/>
    <n v="0"/>
    <n v="0"/>
    <x v="0"/>
    <s v="-"/>
    <s v="baches education sante cash"/>
    <s v="Non"/>
    <s v="Oui"/>
    <s v="Non"/>
    <s v="Oui"/>
    <s v="Non"/>
    <s v="Non"/>
    <s v="Non"/>
    <s v="Oui"/>
    <s v="Non"/>
    <s v="Oui"/>
    <s v="Non"/>
    <s v="-"/>
    <s v="-"/>
    <s v="-"/>
    <s v="-"/>
    <s v="-"/>
    <s v="-"/>
    <s v="-"/>
    <s v="-"/>
    <s v="-"/>
    <s v="-"/>
    <s v="-"/>
    <s v="-"/>
    <s v="-"/>
    <s v="-"/>
    <s v="-"/>
    <s v="-"/>
    <s v="Nations Unies"/>
    <s v="Non"/>
    <s v="Non"/>
    <s v="Oui"/>
    <s v="Non"/>
    <s v="Non"/>
    <s v="-"/>
    <s v="Plus d'un mois"/>
    <s v="-"/>
    <s v="-"/>
    <s v="-"/>
    <s v="-"/>
    <s v="-"/>
    <s v="-"/>
    <s v="-"/>
    <s v="-"/>
    <s v="-"/>
    <s v="-"/>
    <s v="-"/>
    <s v="-"/>
    <s v="-"/>
    <s v="-"/>
    <s v="-"/>
    <s v="-"/>
    <s v="ONG"/>
    <s v="Non"/>
    <s v="Non"/>
    <s v="Non"/>
    <s v="Oui"/>
    <s v="Non"/>
    <s v="-"/>
    <s v="Continue"/>
    <s v="-"/>
    <s v="-"/>
    <s v="-"/>
    <s v="-"/>
    <s v="-"/>
    <s v="-"/>
    <s v="-"/>
    <s v="-"/>
    <s v="-"/>
    <s v="-"/>
    <s v="-"/>
    <s v="-"/>
    <s v="-"/>
    <s v="-"/>
    <s v="-"/>
    <s v="-"/>
    <s v="Nations Unies"/>
    <s v="Non"/>
    <s v="Non"/>
    <s v="Oui"/>
    <s v="Non"/>
    <s v="Non"/>
    <s v="-"/>
    <s v="Continue"/>
    <s v="Nations Unies"/>
    <s v="Non"/>
    <s v="Non"/>
    <s v="Oui"/>
    <s v="Non"/>
    <s v="Non"/>
    <s v="-"/>
    <s v="Continue"/>
    <n v="100"/>
    <n v="170"/>
    <n v="50"/>
    <n v="20"/>
    <n v="5"/>
    <n v="2"/>
    <s v="-"/>
    <n v="20"/>
    <n v="30"/>
    <n v="60"/>
    <n v="50"/>
    <n v="3"/>
    <n v="100"/>
    <s v="Oui"/>
    <s v="Oui"/>
    <s v="Oui"/>
    <s v="-"/>
    <s v="-"/>
    <s v="-"/>
    <x v="0"/>
    <x v="0"/>
    <s v="-"/>
    <s v="-"/>
    <s v="forage_pompe_manuelle"/>
    <s v="Non"/>
    <s v="Non"/>
    <s v="Non"/>
    <s v="Non"/>
    <s v="Oui"/>
    <s v="Non"/>
    <s v="Non"/>
    <s v="Non"/>
    <s v="-"/>
    <s v="-"/>
    <n v="5"/>
    <n v="5"/>
    <s v="-"/>
    <s v="-"/>
    <s v="-"/>
    <s v="-"/>
    <s v="-"/>
    <s v="-"/>
    <s v="-"/>
    <s v="-"/>
    <s v="-"/>
    <s v="-"/>
    <s v="-"/>
    <s v="-"/>
    <x v="0"/>
    <s v="Goût"/>
    <s v="Non"/>
    <s v="Non"/>
    <s v="Oui"/>
    <s v="Non"/>
    <s v="Non"/>
    <x v="2"/>
    <s v="Non"/>
    <s v="Oui"/>
    <s v="Non"/>
    <s v="-"/>
    <n v="400"/>
    <x v="3"/>
    <s v="Oui, certaines"/>
    <x v="2"/>
    <x v="0"/>
    <x v="0"/>
    <s v="Oui"/>
    <x v="0"/>
    <x v="9"/>
    <x v="1"/>
    <s v="-"/>
    <s v="-"/>
    <s v="-"/>
    <s v="-"/>
    <s v="-"/>
    <s v="-"/>
    <s v="-"/>
    <x v="0"/>
    <x v="2"/>
    <x v="2"/>
    <x v="0"/>
    <s v="École de Koulkime 1"/>
    <s v="Koulkime 1"/>
    <x v="2"/>
    <s v="-"/>
    <x v="0"/>
    <s v="Centre de santé"/>
    <s v="Oui"/>
    <s v="Non"/>
    <s v="Non"/>
    <s v="Non"/>
    <s v="Non"/>
    <s v="-"/>
    <x v="0"/>
    <x v="0"/>
    <s v="diarrhee paludisme maux_ventre"/>
    <s v="Oui"/>
    <s v="Non"/>
    <s v="Non"/>
    <s v="Non"/>
    <s v="Non"/>
    <s v="Oui"/>
    <s v="Non"/>
    <s v="Non"/>
    <s v="Oui"/>
    <s v="Non"/>
    <s v="Non"/>
    <s v="Non"/>
    <s v="Non"/>
    <s v="Non"/>
    <s v="-"/>
    <s v="-"/>
    <s v="Achat sur le marché"/>
    <s v="Oui"/>
    <s v="Non"/>
    <s v="Non"/>
    <s v="Non"/>
    <s v="Non"/>
    <s v="Non"/>
    <s v="Non"/>
    <s v="-"/>
    <x v="2"/>
    <x v="1"/>
    <x v="0"/>
    <s v="Marché de Dabansali"/>
    <x v="1"/>
    <x v="2"/>
    <s v="-"/>
    <s v="Non"/>
    <s v="-"/>
    <s v="-"/>
    <s v="-"/>
    <s v="-"/>
    <s v="-"/>
    <s v="-"/>
    <n v="3"/>
    <s v="3"/>
    <s v="-"/>
    <s v="-"/>
    <s v="-"/>
    <s v="-"/>
    <n v="20"/>
    <n v="20"/>
    <s v="uuid:b7850044-f1dc-4961-b380-b2e7547008b5"/>
    <n v="150130"/>
    <s v="b7850044-f1dc-4961-b380-b2e7547008b5"/>
    <s v="2018-03-01T14:34:09"/>
    <n v="61"/>
    <s v="-"/>
    <n v="-1"/>
    <s v="-"/>
    <s v="-"/>
    <n v="61"/>
    <n v="8"/>
    <n v="7"/>
    <n v="17"/>
    <n v="11"/>
    <n v="18"/>
    <n v="22"/>
    <n v="8"/>
    <n v="15"/>
    <n v="26"/>
    <n v="20"/>
    <n v="1"/>
    <n v="2"/>
    <n v="155"/>
    <s v="Diarrhée"/>
    <s v="Paludisme"/>
    <s v="Maux de ventre"/>
    <x v="0"/>
    <x v="1"/>
    <x v="0"/>
    <s v="-"/>
  </r>
  <r>
    <s v="Koulkime 2"/>
    <s v="2018-02-26T11:25:14.368+01"/>
    <s v="2018-02-28T20:03:27.798+01"/>
    <d v="2018-02-26T00:00:00"/>
    <s v="358449072151878"/>
    <s v="-"/>
    <s v="-"/>
    <s v="-"/>
    <d v="2018-02-26T00:00:00"/>
    <s v="E1"/>
    <s v="male"/>
    <s v="TD07"/>
    <s v="Lac"/>
    <s v="TD0703"/>
    <x v="2"/>
    <s v="TD070301"/>
    <x v="3"/>
    <s v="Baga-sola"/>
    <s v="Koulkime 2"/>
    <s v="13.486687776370063 14.469882393746403 303.508342149271 4.0"/>
    <n v="13.4866877764"/>
    <n v="14.469882393700001"/>
    <n v="303.50834214899999"/>
    <n v="4"/>
    <x v="0"/>
    <s v="-"/>
    <s v="-"/>
    <x v="0"/>
    <s v="-"/>
    <x v="0"/>
    <s v="-"/>
    <s v="-"/>
    <s v="IDPs / Retournés"/>
    <s v="Oui"/>
    <s v="Oui"/>
    <s v="Non"/>
    <s v="-"/>
    <n v="144"/>
    <x v="0"/>
    <s v="TD07"/>
    <s v="Lac"/>
    <s v="TD0701"/>
    <x v="3"/>
    <s v="TD070102"/>
    <x v="5"/>
    <n v="144"/>
    <n v="600"/>
    <x v="3"/>
    <n v="10"/>
    <n v="41"/>
    <s v="NGA"/>
    <x v="3"/>
    <s v="NG008"/>
    <x v="3"/>
    <s v="NG008016"/>
    <x v="11"/>
    <s v="-"/>
    <s v="-"/>
    <s v="-"/>
    <n v="10"/>
    <n v="41"/>
    <x v="3"/>
    <s v="-"/>
    <s v="-"/>
    <s v="-"/>
    <x v="0"/>
    <s v="-"/>
    <x v="0"/>
    <s v="-"/>
    <x v="0"/>
    <s v="-"/>
    <s v="-"/>
    <s v="-"/>
    <s v="-"/>
    <s v="-"/>
    <x v="0"/>
    <s v="-"/>
    <s v="-"/>
    <n v="0"/>
    <n v="641"/>
    <n v="0"/>
    <n v="0"/>
    <n v="0"/>
    <x v="0"/>
    <s v="-"/>
    <s v="sante cash"/>
    <s v="Non"/>
    <s v="Non"/>
    <s v="Non"/>
    <s v="Non"/>
    <s v="Non"/>
    <s v="Non"/>
    <s v="Non"/>
    <s v="Oui"/>
    <s v="Non"/>
    <s v="Oui"/>
    <s v="Non"/>
    <s v="-"/>
    <s v="-"/>
    <s v="-"/>
    <s v="-"/>
    <s v="-"/>
    <s v="-"/>
    <s v="-"/>
    <s v="-"/>
    <s v="-"/>
    <s v="-"/>
    <s v="-"/>
    <s v="-"/>
    <s v="-"/>
    <s v="-"/>
    <s v="-"/>
    <s v="-"/>
    <s v="-"/>
    <s v="-"/>
    <s v="-"/>
    <s v="-"/>
    <s v="-"/>
    <s v="-"/>
    <s v="-"/>
    <s v="-"/>
    <s v="-"/>
    <s v="-"/>
    <s v="-"/>
    <s v="-"/>
    <s v="-"/>
    <s v="-"/>
    <s v="-"/>
    <s v="-"/>
    <s v="-"/>
    <s v="-"/>
    <s v="-"/>
    <s v="-"/>
    <s v="-"/>
    <s v="-"/>
    <s v="-"/>
    <s v="-"/>
    <s v="Nations Unies"/>
    <s v="Non"/>
    <s v="Non"/>
    <s v="Oui"/>
    <s v="Non"/>
    <s v="Non"/>
    <s v="-"/>
    <s v="Continue"/>
    <s v="-"/>
    <s v="-"/>
    <s v="-"/>
    <s v="-"/>
    <s v="-"/>
    <s v="-"/>
    <s v="-"/>
    <s v="-"/>
    <s v="-"/>
    <s v="-"/>
    <s v="-"/>
    <s v="-"/>
    <s v="-"/>
    <s v="-"/>
    <s v="-"/>
    <s v="-"/>
    <s v="-"/>
    <s v="-"/>
    <s v="-"/>
    <s v="-"/>
    <s v="-"/>
    <s v="-"/>
    <s v="-"/>
    <s v="-"/>
    <s v="Nations Unies"/>
    <s v="Non"/>
    <s v="Non"/>
    <s v="Oui"/>
    <s v="Non"/>
    <s v="Non"/>
    <s v="-"/>
    <s v="Ponctuelle"/>
    <n v="20"/>
    <n v="15"/>
    <n v="10"/>
    <n v="7"/>
    <n v="6"/>
    <s v="-"/>
    <s v="-"/>
    <s v="-"/>
    <s v="-"/>
    <n v="4"/>
    <n v="5"/>
    <s v="-"/>
    <n v="8"/>
    <s v="Oui"/>
    <s v="Oui"/>
    <s v="Oui"/>
    <s v="-"/>
    <s v="-"/>
    <s v="-"/>
    <x v="1"/>
    <x v="0"/>
    <s v="-"/>
    <s v="-"/>
    <s v="forage_pompe_manuelle"/>
    <s v="Non"/>
    <s v="Non"/>
    <s v="Non"/>
    <s v="Non"/>
    <s v="Oui"/>
    <s v="Non"/>
    <s v="Non"/>
    <s v="Non"/>
    <s v="-"/>
    <s v="-"/>
    <n v="3"/>
    <s v="-"/>
    <s v="-"/>
    <s v="-"/>
    <s v="-"/>
    <s v="-"/>
    <s v="-"/>
    <s v="-"/>
    <s v="-"/>
    <s v="-"/>
    <s v="-"/>
    <s v="-"/>
    <s v="-"/>
    <s v="-"/>
    <x v="0"/>
    <s v="Aucun"/>
    <s v="Oui"/>
    <s v="Non"/>
    <s v="Non"/>
    <s v="Non"/>
    <s v="Non"/>
    <x v="1"/>
    <s v="Oui"/>
    <s v="Non"/>
    <s v="Non"/>
    <n v="40"/>
    <s v="-"/>
    <x v="1"/>
    <s v="Oui, toutes"/>
    <x v="3"/>
    <x v="1"/>
    <x v="1"/>
    <s v="Non"/>
    <x v="18"/>
    <x v="2"/>
    <x v="1"/>
    <s v="-"/>
    <s v="-"/>
    <s v="-"/>
    <s v="-"/>
    <s v="-"/>
    <s v="-"/>
    <s v="-"/>
    <x v="0"/>
    <x v="3"/>
    <x v="3"/>
    <x v="0"/>
    <s v="École de Koulkime 1"/>
    <s v="A 6 km du site"/>
    <x v="4"/>
    <s v="-"/>
    <x v="1"/>
    <s v="-"/>
    <s v="-"/>
    <s v="-"/>
    <s v="-"/>
    <s v="-"/>
    <s v="-"/>
    <s v="-"/>
    <x v="2"/>
    <x v="0"/>
    <s v="diarrhee paludisme"/>
    <s v="Oui"/>
    <s v="Non"/>
    <s v="Non"/>
    <s v="Non"/>
    <s v="Non"/>
    <s v="Oui"/>
    <s v="Non"/>
    <s v="Non"/>
    <s v="Non"/>
    <s v="Non"/>
    <s v="Non"/>
    <s v="Non"/>
    <s v="Non"/>
    <s v="Non"/>
    <s v="-"/>
    <s v="-"/>
    <s v="Achat sur le marché"/>
    <s v="Oui"/>
    <s v="Non"/>
    <s v="Non"/>
    <s v="Non"/>
    <s v="Non"/>
    <s v="Non"/>
    <s v="Non"/>
    <s v="-"/>
    <x v="1"/>
    <x v="0"/>
    <x v="0"/>
    <s v="Marché de Dabansali"/>
    <x v="1"/>
    <x v="2"/>
    <s v="-"/>
    <s v="Oui"/>
    <s v="airtel / tigo"/>
    <s v="Oui"/>
    <s v="Non"/>
    <s v="Oui"/>
    <s v="-"/>
    <s v="-"/>
    <n v="1"/>
    <s v="1"/>
    <s v="Ce site demande une assistance médicale et éducative."/>
    <s v="-"/>
    <s v="-"/>
    <s v="-"/>
    <n v="20"/>
    <n v="20"/>
    <s v="uuid:c5900c0d-45b7-40dc-9a32-cfaefba840d6"/>
    <n v="150085"/>
    <s v="c5900c0d-45b7-40dc-9a32-cfaefba840d6"/>
    <s v="2018-03-01T14:31:52"/>
    <n v="53"/>
    <s v="-"/>
    <n v="-1"/>
    <s v="-"/>
    <s v="-"/>
    <n v="53"/>
    <n v="11"/>
    <n v="9"/>
    <n v="13"/>
    <n v="27"/>
    <n v="21"/>
    <n v="28"/>
    <n v="16"/>
    <n v="11"/>
    <n v="15"/>
    <n v="38"/>
    <n v="7"/>
    <n v="6"/>
    <n v="202"/>
    <s v="Diarrhée"/>
    <s v="Paludisme"/>
    <s v="-"/>
    <x v="0"/>
    <x v="1"/>
    <x v="0"/>
    <s v="-"/>
  </r>
  <r>
    <s v="Koulkime 3"/>
    <s v="2018-02-26T11:35:17.074+01"/>
    <s v="2018-02-28T19:09:45.372+01"/>
    <d v="2018-02-26T00:00:00"/>
    <s v="860111012019356"/>
    <s v="-"/>
    <s v="-"/>
    <s v="-"/>
    <d v="2018-02-26T00:00:00"/>
    <s v="E2"/>
    <s v="male"/>
    <s v="TD07"/>
    <s v="Lac"/>
    <s v="TD0703"/>
    <x v="2"/>
    <s v="TD070301"/>
    <x v="3"/>
    <s v="Baga-sola"/>
    <s v="Koulkime 3"/>
    <s v="13.47897393117672 14.484598912862305 308.4471730761423 4.0"/>
    <n v="13.478973931200001"/>
    <n v="14.484598912899999"/>
    <n v="308.44717307600001"/>
    <n v="4"/>
    <x v="0"/>
    <s v="-"/>
    <s v="-"/>
    <x v="0"/>
    <s v="-"/>
    <x v="0"/>
    <s v="-"/>
    <s v="-"/>
    <s v="IDPs"/>
    <s v="Oui"/>
    <s v="Non"/>
    <s v="Non"/>
    <s v="-"/>
    <n v="280"/>
    <x v="66"/>
    <s v="TD07"/>
    <s v="Lac"/>
    <s v="TD0703"/>
    <x v="2"/>
    <s v="TD070301"/>
    <x v="4"/>
    <n v="280"/>
    <n v="1170"/>
    <x v="22"/>
    <s v="-"/>
    <s v="-"/>
    <s v="-"/>
    <x v="1"/>
    <s v="-"/>
    <x v="1"/>
    <s v="-"/>
    <x v="1"/>
    <s v="-"/>
    <s v="-"/>
    <s v="-"/>
    <s v="-"/>
    <s v="-"/>
    <x v="1"/>
    <s v="-"/>
    <s v="-"/>
    <s v="-"/>
    <x v="0"/>
    <s v="-"/>
    <x v="0"/>
    <s v="-"/>
    <x v="0"/>
    <s v="-"/>
    <s v="-"/>
    <s v="-"/>
    <s v="-"/>
    <s v="-"/>
    <x v="0"/>
    <s v="-"/>
    <s v="-"/>
    <n v="0"/>
    <n v="300"/>
    <n v="0"/>
    <n v="0"/>
    <n v="0"/>
    <x v="0"/>
    <s v="-"/>
    <s v="eau_hygiene_et_assainissement education cash"/>
    <s v="Non"/>
    <s v="Non"/>
    <s v="Oui"/>
    <s v="Oui"/>
    <s v="Non"/>
    <s v="Non"/>
    <s v="Non"/>
    <s v="Non"/>
    <s v="Non"/>
    <s v="Oui"/>
    <s v="Non"/>
    <s v="-"/>
    <s v="-"/>
    <s v="-"/>
    <s v="-"/>
    <s v="-"/>
    <s v="-"/>
    <s v="-"/>
    <s v="-"/>
    <s v="-"/>
    <s v="-"/>
    <s v="-"/>
    <s v="-"/>
    <s v="-"/>
    <s v="-"/>
    <s v="-"/>
    <s v="-"/>
    <s v="-"/>
    <s v="-"/>
    <s v="-"/>
    <s v="-"/>
    <s v="-"/>
    <s v="-"/>
    <s v="-"/>
    <s v="-"/>
    <s v="-"/>
    <s v="-"/>
    <s v="-"/>
    <s v="-"/>
    <s v="-"/>
    <s v="-"/>
    <s v="-"/>
    <s v="-"/>
    <s v="-"/>
    <s v="-"/>
    <s v="-"/>
    <s v="-"/>
    <s v="-"/>
    <s v="-"/>
    <s v="-"/>
    <s v="-"/>
    <s v="-"/>
    <s v="-"/>
    <s v="-"/>
    <s v="-"/>
    <s v="-"/>
    <s v="-"/>
    <s v="-"/>
    <s v="-"/>
    <s v="-"/>
    <s v="-"/>
    <s v="-"/>
    <s v="-"/>
    <s v="-"/>
    <s v="-"/>
    <s v="-"/>
    <s v="-"/>
    <s v="ONG"/>
    <s v="Non"/>
    <s v="Non"/>
    <s v="Non"/>
    <s v="Oui"/>
    <s v="Non"/>
    <s v="-"/>
    <s v="Continue"/>
    <s v="ONG"/>
    <s v="Non"/>
    <s v="Non"/>
    <s v="Non"/>
    <s v="Oui"/>
    <s v="Non"/>
    <s v="-"/>
    <s v="Continue"/>
    <s v="Nations Unies"/>
    <s v="Non"/>
    <s v="Non"/>
    <s v="Oui"/>
    <s v="Non"/>
    <s v="Non"/>
    <s v="-"/>
    <s v="Ponctuelle"/>
    <n v="30"/>
    <n v="50"/>
    <n v="4"/>
    <n v="10"/>
    <n v="8"/>
    <n v="4"/>
    <s v="-"/>
    <n v="4"/>
    <n v="20"/>
    <n v="15"/>
    <n v="10"/>
    <n v="10"/>
    <n v="30"/>
    <s v="Oui"/>
    <s v="Oui"/>
    <s v="Oui"/>
    <s v="-"/>
    <s v="-"/>
    <s v="-"/>
    <x v="0"/>
    <x v="0"/>
    <s v="-"/>
    <s v="-"/>
    <s v="forage_pompe_manuelle"/>
    <s v="Non"/>
    <s v="Non"/>
    <s v="Non"/>
    <s v="Non"/>
    <s v="Oui"/>
    <s v="Non"/>
    <s v="Non"/>
    <s v="Non"/>
    <s v="-"/>
    <s v="-"/>
    <n v="2"/>
    <s v="-"/>
    <s v="-"/>
    <s v="-"/>
    <s v="-"/>
    <s v="-"/>
    <s v="-"/>
    <s v="-"/>
    <s v="-"/>
    <s v="-"/>
    <s v="-"/>
    <s v="-"/>
    <s v="-"/>
    <s v="-"/>
    <x v="0"/>
    <s v="Aucun"/>
    <s v="Oui"/>
    <s v="Non"/>
    <s v="Non"/>
    <s v="Non"/>
    <s v="Non"/>
    <x v="1"/>
    <s v="Oui"/>
    <s v="Non"/>
    <s v="Non"/>
    <n v="14"/>
    <s v="-"/>
    <x v="1"/>
    <s v="Non"/>
    <x v="2"/>
    <x v="0"/>
    <x v="0"/>
    <s v="Oui"/>
    <x v="0"/>
    <x v="22"/>
    <x v="1"/>
    <s v="-"/>
    <s v="-"/>
    <s v="-"/>
    <s v="-"/>
    <s v="-"/>
    <s v="-"/>
    <s v="-"/>
    <x v="0"/>
    <x v="2"/>
    <x v="2"/>
    <x v="0"/>
    <s v="École Coopi"/>
    <s v="Koulkime 3"/>
    <x v="1"/>
    <s v="-"/>
    <x v="1"/>
    <s v="-"/>
    <s v="-"/>
    <s v="-"/>
    <s v="-"/>
    <s v="-"/>
    <s v="-"/>
    <s v="-"/>
    <x v="2"/>
    <x v="0"/>
    <s v="diarrhee paludisme"/>
    <s v="Oui"/>
    <s v="Non"/>
    <s v="Non"/>
    <s v="Non"/>
    <s v="Non"/>
    <s v="Oui"/>
    <s v="Non"/>
    <s v="Non"/>
    <s v="Non"/>
    <s v="Non"/>
    <s v="Non"/>
    <s v="Non"/>
    <s v="Non"/>
    <s v="Non"/>
    <s v="-"/>
    <s v="-"/>
    <s v="Assistance humanitaire (incluant Cash)"/>
    <s v="Non"/>
    <s v="Non"/>
    <s v="Non"/>
    <s v="Oui"/>
    <s v="Non"/>
    <s v="Non"/>
    <s v="Non"/>
    <s v="-"/>
    <x v="1"/>
    <x v="0"/>
    <x v="0"/>
    <s v="Marché de Tchali"/>
    <x v="1"/>
    <x v="0"/>
    <s v="-"/>
    <s v="Oui"/>
    <s v="airtel / tigo"/>
    <s v="Oui"/>
    <s v="Non"/>
    <s v="Oui"/>
    <s v="-"/>
    <s v="-"/>
    <n v="2"/>
    <s v="2"/>
    <s v="RAS"/>
    <s v="-"/>
    <s v="-"/>
    <s v="-"/>
    <n v="20"/>
    <n v="20"/>
    <s v="uuid:4bbc7af3-da9e-4c27-ab30-e91ac24d7eeb"/>
    <n v="150111"/>
    <s v="4bbc7af3-da9e-4c27-ab30-e91ac24d7eeb"/>
    <s v="2018-03-01T14:33:20"/>
    <n v="57"/>
    <s v="-"/>
    <n v="-1"/>
    <s v="-"/>
    <s v="-"/>
    <n v="57"/>
    <n v="3"/>
    <n v="9"/>
    <n v="8"/>
    <n v="7"/>
    <n v="13"/>
    <n v="106"/>
    <n v="11"/>
    <n v="15"/>
    <n v="21"/>
    <n v="19"/>
    <n v="0"/>
    <n v="1"/>
    <n v="213"/>
    <s v="Diarrhée"/>
    <s v="Paludisme"/>
    <s v="-"/>
    <x v="0"/>
    <x v="0"/>
    <x v="1"/>
    <s v="-"/>
  </r>
  <r>
    <s v="Kouloum"/>
    <s v="2018-03-05T11:47:22.042+01"/>
    <s v="2018-03-06T14:55:24.226+01"/>
    <d v="2018-03-05T00:00:00"/>
    <s v="357770077402177"/>
    <s v="-"/>
    <s v="-"/>
    <s v="-"/>
    <d v="2018-03-05T00:00:00"/>
    <s v="E10"/>
    <s v="male"/>
    <s v="TD07"/>
    <s v="Lac"/>
    <s v="TD0704"/>
    <x v="0"/>
    <s v="TD070401"/>
    <x v="0"/>
    <s v="Liwa"/>
    <s v="Kouloum"/>
    <s v="13.840626684199481 14.201008850915644 307.3094780875879 4.0"/>
    <n v="13.8406266842"/>
    <n v="14.201008850899999"/>
    <n v="307.30947808799999"/>
    <n v="4"/>
    <x v="1"/>
    <s v="Liwa"/>
    <n v="4"/>
    <x v="0"/>
    <s v="-"/>
    <x v="0"/>
    <s v="-"/>
    <s v="-"/>
    <s v="IDPs"/>
    <s v="Oui"/>
    <s v="Non"/>
    <s v="Non"/>
    <s v="-"/>
    <n v="1"/>
    <x v="67"/>
    <s v="TD07"/>
    <s v="Lac"/>
    <s v="TD0704"/>
    <x v="0"/>
    <s v="TD070403"/>
    <x v="0"/>
    <n v="1"/>
    <n v="8"/>
    <x v="17"/>
    <s v="-"/>
    <s v="-"/>
    <s v="-"/>
    <x v="1"/>
    <s v="-"/>
    <x v="1"/>
    <s v="-"/>
    <x v="1"/>
    <s v="-"/>
    <s v="-"/>
    <s v="-"/>
    <s v="-"/>
    <s v="-"/>
    <x v="1"/>
    <s v="-"/>
    <s v="-"/>
    <s v="-"/>
    <x v="0"/>
    <s v="-"/>
    <x v="0"/>
    <s v="-"/>
    <x v="0"/>
    <s v="-"/>
    <s v="-"/>
    <s v="-"/>
    <s v="-"/>
    <s v="-"/>
    <x v="0"/>
    <n v="111"/>
    <n v="464"/>
    <n v="0"/>
    <n v="0"/>
    <n v="0"/>
    <n v="0"/>
    <n v="0"/>
    <x v="0"/>
    <s v="-"/>
    <s v="eau_hygiene_et_assainissement vivres"/>
    <s v="Non"/>
    <s v="Non"/>
    <s v="Oui"/>
    <s v="Non"/>
    <s v="Non"/>
    <s v="Non"/>
    <s v="Non"/>
    <s v="Non"/>
    <s v="Oui"/>
    <s v="Non"/>
    <s v="Non"/>
    <s v="ONG"/>
    <s v="Non"/>
    <s v="Non"/>
    <s v="Non"/>
    <s v="Oui"/>
    <s v="Non"/>
    <s v="-"/>
    <s v="Plus d'un mois"/>
    <s v="-"/>
    <s v="-"/>
    <s v="-"/>
    <s v="-"/>
    <s v="-"/>
    <s v="-"/>
    <s v="-"/>
    <s v="-"/>
    <s v="-"/>
    <s v="-"/>
    <s v="-"/>
    <s v="-"/>
    <s v="-"/>
    <s v="-"/>
    <s v="-"/>
    <s v="-"/>
    <s v="-"/>
    <s v="-"/>
    <s v="-"/>
    <s v="-"/>
    <s v="-"/>
    <s v="-"/>
    <s v="-"/>
    <s v="-"/>
    <s v="-"/>
    <s v="-"/>
    <s v="-"/>
    <s v="-"/>
    <s v="-"/>
    <s v="-"/>
    <s v="-"/>
    <s v="-"/>
    <s v="-"/>
    <s v="-"/>
    <s v="-"/>
    <s v="-"/>
    <s v="-"/>
    <s v="-"/>
    <s v="-"/>
    <s v="-"/>
    <s v="-"/>
    <s v="-"/>
    <s v="-"/>
    <s v="-"/>
    <s v="-"/>
    <s v="-"/>
    <s v="-"/>
    <s v="-"/>
    <s v="ONG"/>
    <s v="Non"/>
    <s v="Non"/>
    <s v="Non"/>
    <s v="Oui"/>
    <s v="Non"/>
    <s v="-"/>
    <s v="Continue"/>
    <s v="-"/>
    <s v="-"/>
    <s v="-"/>
    <s v="-"/>
    <s v="-"/>
    <s v="-"/>
    <s v="-"/>
    <s v="-"/>
    <s v="-"/>
    <s v="-"/>
    <s v="-"/>
    <s v="-"/>
    <s v="-"/>
    <s v="-"/>
    <s v="-"/>
    <s v="-"/>
    <s v="-"/>
    <s v="-"/>
    <s v="-"/>
    <s v="-"/>
    <s v="-"/>
    <s v="-"/>
    <s v="-"/>
    <s v="-"/>
    <s v="-"/>
    <s v="-"/>
    <s v="-"/>
    <s v="-"/>
    <s v="-"/>
    <s v="Oui"/>
    <s v="Oui"/>
    <s v="Oui"/>
    <s v="-"/>
    <s v="-"/>
    <s v="-"/>
    <x v="1"/>
    <x v="0"/>
    <s v="-"/>
    <s v="-"/>
    <s v="forage_pompe_manuelle"/>
    <s v="Non"/>
    <s v="Non"/>
    <s v="Non"/>
    <s v="Non"/>
    <s v="Oui"/>
    <s v="Non"/>
    <s v="Non"/>
    <s v="Non"/>
    <s v="-"/>
    <s v="-"/>
    <n v="1"/>
    <s v="-"/>
    <s v="-"/>
    <s v="-"/>
    <s v="-"/>
    <s v="-"/>
    <s v="-"/>
    <s v="-"/>
    <s v="-"/>
    <s v="-"/>
    <s v="-"/>
    <s v="-"/>
    <s v="-"/>
    <s v="-"/>
    <x v="0"/>
    <s v="Aucun"/>
    <s v="Oui"/>
    <s v="Non"/>
    <s v="Non"/>
    <s v="Non"/>
    <s v="Non"/>
    <x v="0"/>
    <s v="Non"/>
    <s v="Non"/>
    <s v="Oui"/>
    <s v="-"/>
    <s v="-"/>
    <x v="0"/>
    <s v="-"/>
    <x v="0"/>
    <x v="0"/>
    <x v="0"/>
    <s v="Oui"/>
    <x v="0"/>
    <x v="51"/>
    <x v="0"/>
    <s v="-"/>
    <s v="-"/>
    <s v="-"/>
    <s v="-"/>
    <s v="-"/>
    <s v="-"/>
    <s v="-"/>
    <x v="0"/>
    <x v="0"/>
    <x v="0"/>
    <x v="0"/>
    <s v="-"/>
    <s v="-"/>
    <x v="0"/>
    <s v="-"/>
    <x v="1"/>
    <s v="-"/>
    <s v="-"/>
    <s v="-"/>
    <s v="-"/>
    <s v="-"/>
    <s v="-"/>
    <s v="-"/>
    <x v="2"/>
    <x v="0"/>
    <s v="diarrhee fievre maux_ventre"/>
    <s v="Oui"/>
    <s v="Oui"/>
    <s v="Non"/>
    <s v="Non"/>
    <s v="Non"/>
    <s v="Non"/>
    <s v="Non"/>
    <s v="Non"/>
    <s v="Oui"/>
    <s v="Non"/>
    <s v="Non"/>
    <s v="Non"/>
    <s v="Non"/>
    <s v="Non"/>
    <s v="-"/>
    <s v="-"/>
    <s v="Don des communautés hôtes et voisines / Assistance humanitaire (incluant Cash)"/>
    <s v="Non"/>
    <s v="Non"/>
    <s v="Oui"/>
    <s v="Oui"/>
    <s v="Non"/>
    <s v="Non"/>
    <s v="Non"/>
    <s v="-"/>
    <x v="2"/>
    <x v="1"/>
    <x v="0"/>
    <s v="Marché de Liwa"/>
    <x v="0"/>
    <x v="0"/>
    <s v="-"/>
    <s v="Oui"/>
    <s v="tigo"/>
    <s v="Non"/>
    <s v="Non"/>
    <s v="Oui"/>
    <s v="-"/>
    <s v="-"/>
    <n v="3"/>
    <s v="3"/>
    <s v="Tous les déplacé ont quitté le site ça  resté qu'un seul ménage"/>
    <s v="-"/>
    <s v="-"/>
    <s v="-"/>
    <n v="1"/>
    <n v="1"/>
    <s v="uuid:aa007300-2814-4f8d-a9c7-44bdae52e86f"/>
    <n v="158785"/>
    <s v="aa007300-2814-4f8d-a9c7-44bdae52e86f"/>
    <s v="2018-03-07T10:35:15"/>
    <n v="87"/>
    <s v="-"/>
    <n v="-1"/>
    <s v="-"/>
    <s v="-"/>
    <n v="87"/>
    <n v="1"/>
    <n v="0"/>
    <n v="0"/>
    <n v="4"/>
    <n v="0"/>
    <n v="6"/>
    <n v="2"/>
    <n v="0"/>
    <n v="1"/>
    <n v="1"/>
    <n v="0"/>
    <n v="1"/>
    <n v="16"/>
    <s v="Diarrhée"/>
    <s v="Fièvre"/>
    <s v="Maux de ventre"/>
    <x v="0"/>
    <x v="0"/>
    <x v="0"/>
    <s v="-"/>
  </r>
  <r>
    <s v="Kousseri 2"/>
    <s v="2018-03-01T09:39:45.325+01"/>
    <s v="2018-03-01T19:19:42.393+01"/>
    <d v="2018-03-01T00:00:00"/>
    <s v="358449072151878"/>
    <s v="-"/>
    <s v="-"/>
    <s v="-"/>
    <d v="2018-03-01T00:00:00"/>
    <s v="E1"/>
    <s v="male"/>
    <s v="TD07"/>
    <s v="Lac"/>
    <s v="TD0703"/>
    <x v="2"/>
    <s v="TD070301"/>
    <x v="3"/>
    <s v="Baga-sola"/>
    <s v="Kousseri 2"/>
    <s v="13.52617856528349 14.291081861216027 300.86473872394345 4.0"/>
    <n v="13.5261785653"/>
    <n v="14.2910818612"/>
    <n v="300.86473872400001"/>
    <n v="4"/>
    <x v="0"/>
    <s v="-"/>
    <s v="-"/>
    <x v="0"/>
    <s v="-"/>
    <x v="0"/>
    <s v="-"/>
    <s v="-"/>
    <s v="IDPs"/>
    <s v="Oui"/>
    <s v="Non"/>
    <s v="Non"/>
    <s v="-"/>
    <n v="573"/>
    <x v="68"/>
    <s v="TD07"/>
    <s v="Lac"/>
    <s v="TD0703"/>
    <x v="2"/>
    <s v="TD070301"/>
    <x v="4"/>
    <n v="573"/>
    <n v="2395"/>
    <x v="3"/>
    <s v="-"/>
    <s v="-"/>
    <s v="-"/>
    <x v="1"/>
    <s v="-"/>
    <x v="1"/>
    <s v="-"/>
    <x v="1"/>
    <s v="-"/>
    <s v="-"/>
    <s v="-"/>
    <s v="-"/>
    <s v="-"/>
    <x v="1"/>
    <s v="-"/>
    <s v="-"/>
    <s v="-"/>
    <x v="0"/>
    <s v="-"/>
    <x v="0"/>
    <s v="-"/>
    <x v="0"/>
    <s v="-"/>
    <s v="-"/>
    <s v="-"/>
    <s v="-"/>
    <s v="-"/>
    <x v="0"/>
    <s v="-"/>
    <s v="-"/>
    <n v="0"/>
    <n v="573"/>
    <n v="0"/>
    <n v="0"/>
    <n v="0"/>
    <x v="0"/>
    <s v="-"/>
    <s v="articles_non_alimentaires baches eau_hygiene_et_assainissement vivres cash"/>
    <s v="Oui"/>
    <s v="Oui"/>
    <s v="Oui"/>
    <s v="Non"/>
    <s v="Non"/>
    <s v="Non"/>
    <s v="Non"/>
    <s v="Non"/>
    <s v="Oui"/>
    <s v="Oui"/>
    <s v="Non"/>
    <s v="Nations Unies"/>
    <s v="Non"/>
    <s v="Non"/>
    <s v="Oui"/>
    <s v="Non"/>
    <s v="Non"/>
    <s v="PAM"/>
    <s v="Plus d'un mois"/>
    <s v="Nations Unies"/>
    <s v="Non"/>
    <s v="Non"/>
    <s v="Oui"/>
    <s v="Non"/>
    <s v="Non"/>
    <s v="UNICEF"/>
    <s v="Plus d'un mois"/>
    <s v="Nations Unies"/>
    <s v="Non"/>
    <s v="Non"/>
    <s v="Oui"/>
    <s v="Non"/>
    <s v="Non"/>
    <s v="UNICEF"/>
    <s v="Plus d'un mois"/>
    <s v="-"/>
    <s v="-"/>
    <s v="-"/>
    <s v="-"/>
    <s v="-"/>
    <s v="-"/>
    <s v="-"/>
    <s v="-"/>
    <s v="-"/>
    <s v="-"/>
    <s v="-"/>
    <s v="-"/>
    <s v="-"/>
    <s v="-"/>
    <s v="-"/>
    <s v="-"/>
    <s v="-"/>
    <s v="-"/>
    <s v="-"/>
    <s v="-"/>
    <s v="-"/>
    <s v="-"/>
    <s v="-"/>
    <s v="-"/>
    <s v="-"/>
    <s v="-"/>
    <s v="-"/>
    <s v="-"/>
    <s v="-"/>
    <s v="-"/>
    <s v="-"/>
    <s v="-"/>
    <s v="ONG"/>
    <s v="Non"/>
    <s v="Non"/>
    <s v="Non"/>
    <s v="Oui"/>
    <s v="Non"/>
    <s v="HELP TCHAD"/>
    <s v="Ponctuelle"/>
    <s v="-"/>
    <s v="-"/>
    <s v="-"/>
    <s v="-"/>
    <s v="-"/>
    <s v="-"/>
    <s v="-"/>
    <s v="-"/>
    <s v="Nations Unies"/>
    <s v="Non"/>
    <s v="Non"/>
    <s v="Oui"/>
    <s v="Non"/>
    <s v="Non"/>
    <s v="PAM"/>
    <s v="Continue"/>
    <n v="80"/>
    <n v="200"/>
    <n v="2"/>
    <n v="15"/>
    <n v="25"/>
    <n v="10"/>
    <s v="-"/>
    <s v="-"/>
    <n v="5"/>
    <n v="40"/>
    <n v="5"/>
    <s v="-"/>
    <n v="60"/>
    <s v="Oui"/>
    <s v="Oui"/>
    <s v="Oui"/>
    <s v="-"/>
    <s v="-"/>
    <s v="-"/>
    <x v="0"/>
    <x v="0"/>
    <s v="-"/>
    <s v="-"/>
    <s v="eau_de_surface forage_pompe_manuelle"/>
    <s v="Non"/>
    <s v="Non"/>
    <s v="Oui"/>
    <s v="Non"/>
    <s v="Oui"/>
    <s v="Non"/>
    <s v="Non"/>
    <s v="Non"/>
    <s v="-"/>
    <s v="-"/>
    <n v="2"/>
    <n v="1"/>
    <s v="-"/>
    <s v="-"/>
    <s v="-"/>
    <s v="-"/>
    <n v="1"/>
    <s v="-"/>
    <s v="-"/>
    <s v="-"/>
    <s v="-"/>
    <s v="-"/>
    <s v="-"/>
    <s v="-"/>
    <x v="1"/>
    <s v="Eau trouble / Goût / Non potable / Odeur"/>
    <s v="Non"/>
    <s v="Oui"/>
    <s v="Oui"/>
    <s v="Oui"/>
    <s v="Oui"/>
    <x v="2"/>
    <s v="Non"/>
    <s v="Oui"/>
    <s v="Non"/>
    <s v="-"/>
    <n v="349"/>
    <x v="1"/>
    <s v="Oui, toutes"/>
    <x v="2"/>
    <x v="0"/>
    <x v="0"/>
    <s v="Oui"/>
    <x v="0"/>
    <x v="52"/>
    <x v="1"/>
    <s v="-"/>
    <s v="-"/>
    <s v="-"/>
    <s v="-"/>
    <s v="-"/>
    <s v="-"/>
    <s v="-"/>
    <x v="0"/>
    <x v="2"/>
    <x v="2"/>
    <x v="0"/>
    <s v="École de Kousserie 1"/>
    <s v="Dans le site voisin (Kousserie 1)"/>
    <x v="4"/>
    <s v="-"/>
    <x v="1"/>
    <s v="-"/>
    <s v="-"/>
    <s v="-"/>
    <s v="-"/>
    <s v="-"/>
    <s v="-"/>
    <s v="-"/>
    <x v="2"/>
    <x v="0"/>
    <s v="diarrhee toux maux_ventre"/>
    <s v="Oui"/>
    <s v="Non"/>
    <s v="Non"/>
    <s v="Non"/>
    <s v="Non"/>
    <s v="Non"/>
    <s v="Oui"/>
    <s v="Non"/>
    <s v="Oui"/>
    <s v="Non"/>
    <s v="Non"/>
    <s v="Non"/>
    <s v="Non"/>
    <s v="Non"/>
    <s v="-"/>
    <s v="-"/>
    <s v="Achat sur le marché"/>
    <s v="Oui"/>
    <s v="Non"/>
    <s v="Non"/>
    <s v="Non"/>
    <s v="Non"/>
    <s v="Non"/>
    <s v="Non"/>
    <s v="-"/>
    <x v="3"/>
    <x v="0"/>
    <x v="0"/>
    <s v="Marché de Baga-sola"/>
    <x v="0"/>
    <x v="2"/>
    <s v="-"/>
    <s v="Oui"/>
    <s v="airtel"/>
    <s v="Oui"/>
    <s v="Non"/>
    <s v="Non"/>
    <s v="-"/>
    <s v="-"/>
    <n v="8"/>
    <s v="8"/>
    <s v="A KOUSSERI 2 il demande d'autres  forages.Les deux forages donnent une mauvaises qualité d'eau. Les enfants sont malade.une clinique mobile peut sauver des vies ."/>
    <s v="-"/>
    <s v="-"/>
    <s v="-"/>
    <n v="20"/>
    <n v="20"/>
    <s v="uuid:7862b22e-ea6f-4543-8e9e-d9ee6f9393a9"/>
    <n v="161904"/>
    <s v="7862b22e-ea6f-4543-8e9e-d9ee6f9393a9"/>
    <s v="2018-03-09T09:44:49"/>
    <n v="110"/>
    <s v="-"/>
    <n v="-1"/>
    <s v="-"/>
    <s v="-"/>
    <n v="110"/>
    <n v="13"/>
    <n v="16"/>
    <n v="20"/>
    <n v="28"/>
    <n v="31"/>
    <n v="29"/>
    <n v="19"/>
    <n v="10"/>
    <n v="17"/>
    <n v="39"/>
    <n v="3"/>
    <n v="0"/>
    <n v="225"/>
    <s v="Diarrhée"/>
    <s v="Toux"/>
    <s v="Maux de ventre"/>
    <x v="0"/>
    <x v="0"/>
    <x v="1"/>
    <s v="-"/>
  </r>
  <r>
    <s v="Kousserie Ngouboua"/>
    <s v="2018-03-12T12:22:55.598Z"/>
    <s v="2018-03-12T15:11:23.016Z"/>
    <d v="2018-03-12T00:00:00"/>
    <s v="860111012019232"/>
    <s v="-"/>
    <s v="-"/>
    <s v="-"/>
    <d v="2018-03-12T00:00:00"/>
    <s v="E3"/>
    <s v="male"/>
    <s v="TD07"/>
    <s v="Lac"/>
    <s v="TD0703"/>
    <x v="2"/>
    <s v="TD070302"/>
    <x v="2"/>
    <s v="Village Kousserie Ngouboua"/>
    <s v="Kousserie Ngouboua"/>
    <s v="13.527398821144857 14.012504919329894 292.36326910793724 8.0"/>
    <n v="13.5273988211"/>
    <n v="14.0125049193"/>
    <n v="292.363269108"/>
    <n v="8"/>
    <x v="0"/>
    <s v="-"/>
    <s v="-"/>
    <x v="1"/>
    <s v="-"/>
    <x v="0"/>
    <s v="-"/>
    <s v="-"/>
    <s v="IDPs / Retournés / TCNs"/>
    <s v="Oui"/>
    <s v="Oui"/>
    <s v="Oui"/>
    <s v="-"/>
    <n v="300"/>
    <x v="20"/>
    <s v="TD07"/>
    <s v="Lac"/>
    <s v="TD0703"/>
    <x v="2"/>
    <s v="TD070302"/>
    <x v="2"/>
    <n v="300"/>
    <n v="1254"/>
    <x v="3"/>
    <n v="10"/>
    <n v="42"/>
    <s v="NGA"/>
    <x v="3"/>
    <s v="NG008"/>
    <x v="3"/>
    <s v="NG008017"/>
    <x v="9"/>
    <s v="-"/>
    <s v="-"/>
    <s v="-"/>
    <n v="10"/>
    <n v="42"/>
    <x v="3"/>
    <n v="86"/>
    <n v="359"/>
    <s v="NGA"/>
    <x v="1"/>
    <s v="NG008"/>
    <x v="1"/>
    <s v="NG008017"/>
    <x v="4"/>
    <s v="-"/>
    <s v="-"/>
    <s v="-"/>
    <n v="86"/>
    <n v="359"/>
    <x v="6"/>
    <n v="2"/>
    <n v="8"/>
    <n v="0"/>
    <n v="1645"/>
    <n v="0"/>
    <n v="10"/>
    <n v="0"/>
    <x v="0"/>
    <s v="-"/>
    <s v="articles_non_alimentaires"/>
    <s v="Oui"/>
    <s v="Non"/>
    <s v="Non"/>
    <s v="Non"/>
    <s v="Non"/>
    <s v="Non"/>
    <s v="Non"/>
    <s v="Non"/>
    <s v="Non"/>
    <s v="Non"/>
    <s v="Non"/>
    <s v="-"/>
    <s v="-"/>
    <s v="-"/>
    <s v="-"/>
    <s v="-"/>
    <s v="-"/>
    <s v="-"/>
    <s v="-"/>
    <s v="Nations Unies"/>
    <s v="Non"/>
    <s v="Non"/>
    <s v="Oui"/>
    <s v="Non"/>
    <s v="Non"/>
    <s v="-"/>
    <s v="Plus d'un mois"/>
    <s v="-"/>
    <s v="-"/>
    <s v="-"/>
    <s v="-"/>
    <s v="-"/>
    <s v="-"/>
    <s v="-"/>
    <s v="-"/>
    <s v="-"/>
    <s v="-"/>
    <s v="-"/>
    <s v="-"/>
    <s v="-"/>
    <s v="-"/>
    <s v="-"/>
    <s v="-"/>
    <s v="-"/>
    <s v="-"/>
    <s v="-"/>
    <s v="-"/>
    <s v="-"/>
    <s v="-"/>
    <s v="-"/>
    <s v="-"/>
    <s v="-"/>
    <s v="-"/>
    <s v="-"/>
    <s v="-"/>
    <s v="-"/>
    <s v="-"/>
    <s v="-"/>
    <s v="-"/>
    <s v="-"/>
    <s v="-"/>
    <s v="-"/>
    <s v="-"/>
    <s v="-"/>
    <s v="-"/>
    <s v="-"/>
    <s v="-"/>
    <s v="-"/>
    <s v="-"/>
    <s v="-"/>
    <s v="-"/>
    <s v="-"/>
    <s v="-"/>
    <s v="-"/>
    <s v="-"/>
    <s v="-"/>
    <s v="-"/>
    <s v="-"/>
    <s v="-"/>
    <s v="-"/>
    <s v="-"/>
    <s v="-"/>
    <s v="-"/>
    <s v="-"/>
    <s v="-"/>
    <s v="-"/>
    <s v="-"/>
    <s v="-"/>
    <s v="-"/>
    <s v="-"/>
    <s v="-"/>
    <n v="30"/>
    <n v="70"/>
    <n v="1"/>
    <n v="10"/>
    <n v="1"/>
    <n v="10"/>
    <s v="-"/>
    <s v="-"/>
    <n v="10"/>
    <n v="20"/>
    <s v="-"/>
    <s v="-"/>
    <n v="50"/>
    <s v="Oui"/>
    <s v="Oui"/>
    <s v="Oui"/>
    <s v="-"/>
    <s v="-"/>
    <s v="-"/>
    <x v="0"/>
    <x v="0"/>
    <s v="-"/>
    <s v="-"/>
    <s v="forage_pompe_manuelle"/>
    <s v="Non"/>
    <s v="Non"/>
    <s v="Non"/>
    <s v="Non"/>
    <s v="Oui"/>
    <s v="Non"/>
    <s v="Non"/>
    <s v="Non"/>
    <s v="-"/>
    <s v="-"/>
    <n v="1"/>
    <s v="-"/>
    <s v="-"/>
    <s v="-"/>
    <s v="-"/>
    <s v="-"/>
    <s v="-"/>
    <s v="-"/>
    <s v="-"/>
    <s v="-"/>
    <s v="-"/>
    <s v="-"/>
    <s v="-"/>
    <s v="-"/>
    <x v="0"/>
    <s v="Aucun"/>
    <s v="Oui"/>
    <s v="Non"/>
    <s v="Non"/>
    <s v="Non"/>
    <s v="Non"/>
    <x v="0"/>
    <s v="Non"/>
    <s v="Non"/>
    <s v="Oui"/>
    <s v="-"/>
    <s v="-"/>
    <x v="0"/>
    <s v="-"/>
    <x v="0"/>
    <x v="0"/>
    <x v="0"/>
    <s v="Oui"/>
    <x v="0"/>
    <x v="53"/>
    <x v="1"/>
    <s v="-"/>
    <s v="-"/>
    <s v="-"/>
    <s v="-"/>
    <s v="-"/>
    <s v="-"/>
    <s v="-"/>
    <x v="0"/>
    <x v="2"/>
    <x v="2"/>
    <x v="0"/>
    <s v="École de Ngouboua"/>
    <s v="Ngouboua"/>
    <x v="1"/>
    <s v="-"/>
    <x v="1"/>
    <s v="-"/>
    <s v="-"/>
    <s v="-"/>
    <s v="-"/>
    <s v="-"/>
    <s v="-"/>
    <s v="-"/>
    <x v="2"/>
    <x v="0"/>
    <s v="fievre paludisme maux_ventre"/>
    <s v="Non"/>
    <s v="Oui"/>
    <s v="Non"/>
    <s v="Non"/>
    <s v="Non"/>
    <s v="Oui"/>
    <s v="Non"/>
    <s v="Non"/>
    <s v="Oui"/>
    <s v="Non"/>
    <s v="Non"/>
    <s v="Non"/>
    <s v="Non"/>
    <s v="Non"/>
    <s v="-"/>
    <s v="-"/>
    <s v="Achat sur le marché"/>
    <s v="Oui"/>
    <s v="Non"/>
    <s v="Non"/>
    <s v="Non"/>
    <s v="Non"/>
    <s v="Non"/>
    <s v="Non"/>
    <s v="-"/>
    <x v="0"/>
    <x v="0"/>
    <x v="0"/>
    <s v="Marché de Ngouboua"/>
    <x v="3"/>
    <x v="1"/>
    <s v="-"/>
    <s v="Oui"/>
    <s v="airtel / tigo"/>
    <s v="Oui"/>
    <s v="Non"/>
    <s v="Oui"/>
    <s v="-"/>
    <s v="-"/>
    <n v="2"/>
    <s v="2"/>
    <s v="RAS"/>
    <s v="-"/>
    <s v="-"/>
    <s v="-"/>
    <n v="20"/>
    <n v="20"/>
    <s v="uuid:4bf64029-9791-432c-af94-f678f19fc05d"/>
    <n v="177338"/>
    <s v="4bf64029-9791-432c-af94-f678f19fc05d"/>
    <s v="2018-03-15T10:05:20"/>
    <n v="127"/>
    <s v="-"/>
    <n v="-1"/>
    <s v="-"/>
    <s v="-"/>
    <n v="127"/>
    <n v="6"/>
    <n v="12"/>
    <n v="12"/>
    <n v="25"/>
    <n v="25"/>
    <n v="27"/>
    <n v="18"/>
    <n v="19"/>
    <n v="22"/>
    <n v="31"/>
    <n v="1"/>
    <n v="0"/>
    <n v="198"/>
    <s v="Fièvre"/>
    <s v="Paludisme"/>
    <s v="Maux de ventre"/>
    <x v="0"/>
    <x v="0"/>
    <x v="1"/>
    <s v="-"/>
  </r>
  <r>
    <s v="Kousserie Tchoukoutalia"/>
    <s v="2018-03-13T14:31:41.121+01"/>
    <s v="2018-03-13T22:32:23.092+01"/>
    <d v="2018-03-13T00:00:00"/>
    <s v="E0:AA:96:55:FD:88"/>
    <s v="-"/>
    <s v="-"/>
    <s v="-"/>
    <d v="2018-03-13T00:00:00"/>
    <s v="E4"/>
    <s v="male"/>
    <s v="TD07"/>
    <s v="Lac"/>
    <s v="TD0703"/>
    <x v="2"/>
    <s v="TD070302"/>
    <x v="2"/>
    <s v="Tchoukoutalia"/>
    <s v="Kousserie Tchoukoutalia"/>
    <s v="13.684695250315363 13.932875833927074 300.5321575861597 6.0"/>
    <n v="13.684695250300001"/>
    <n v="13.932875833900001"/>
    <n v="300.53215758599998"/>
    <n v="6"/>
    <x v="0"/>
    <s v="-"/>
    <s v="-"/>
    <x v="0"/>
    <s v="-"/>
    <x v="0"/>
    <s v="-"/>
    <s v="-"/>
    <s v="IDPs / Retournés / TCNs"/>
    <s v="Oui"/>
    <s v="Oui"/>
    <s v="Oui"/>
    <s v="-"/>
    <n v="1914"/>
    <x v="69"/>
    <s v="TD07"/>
    <s v="Lac"/>
    <s v="TD0703"/>
    <x v="2"/>
    <s v="TD070302"/>
    <x v="2"/>
    <n v="1914"/>
    <n v="8000"/>
    <x v="3"/>
    <n v="239"/>
    <n v="1000"/>
    <s v="NGA"/>
    <x v="3"/>
    <s v="NG008"/>
    <x v="3"/>
    <s v="NG008017"/>
    <x v="9"/>
    <s v="-"/>
    <s v="-"/>
    <s v="-"/>
    <n v="239"/>
    <n v="1000"/>
    <x v="3"/>
    <n v="20"/>
    <n v="84"/>
    <s v="NER"/>
    <x v="4"/>
    <s v="NE002"/>
    <x v="5"/>
    <s v="NE002006"/>
    <x v="6"/>
    <s v="-"/>
    <s v="-"/>
    <s v="-"/>
    <n v="20"/>
    <n v="84"/>
    <x v="6"/>
    <s v="-"/>
    <s v="-"/>
    <n v="0"/>
    <n v="2173"/>
    <n v="0"/>
    <n v="0"/>
    <n v="0"/>
    <x v="0"/>
    <s v="-"/>
    <s v="vivres"/>
    <s v="Non"/>
    <s v="Non"/>
    <s v="Non"/>
    <s v="Non"/>
    <s v="Non"/>
    <s v="Non"/>
    <s v="Non"/>
    <s v="Non"/>
    <s v="Oui"/>
    <s v="Non"/>
    <s v="Non"/>
    <s v="Nations Unies"/>
    <s v="Non"/>
    <s v="Non"/>
    <s v="Oui"/>
    <s v="Non"/>
    <s v="Non"/>
    <s v="-"/>
    <s v="Moins d'un mois"/>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n v="440"/>
    <n v="370"/>
    <n v="9"/>
    <n v="40"/>
    <n v="50"/>
    <n v="20"/>
    <n v="20"/>
    <s v="-"/>
    <n v="30"/>
    <n v="200"/>
    <n v="93"/>
    <s v="-"/>
    <n v="400"/>
    <s v="Oui"/>
    <s v="Oui"/>
    <s v="Oui"/>
    <s v="-"/>
    <s v="-"/>
    <s v="-"/>
    <x v="0"/>
    <x v="0"/>
    <s v="-"/>
    <s v="-"/>
    <s v="eau_de_surface forage_pompe_manuelle"/>
    <s v="Non"/>
    <s v="Non"/>
    <s v="Oui"/>
    <s v="Non"/>
    <s v="Oui"/>
    <s v="Non"/>
    <s v="Non"/>
    <s v="Non"/>
    <s v="-"/>
    <s v="-"/>
    <n v="8"/>
    <n v="3"/>
    <s v="-"/>
    <s v="-"/>
    <s v="-"/>
    <s v="-"/>
    <n v="1"/>
    <s v="-"/>
    <s v="-"/>
    <s v="-"/>
    <s v="-"/>
    <s v="-"/>
    <s v="-"/>
    <s v="-"/>
    <x v="0"/>
    <s v="Aucun"/>
    <s v="Oui"/>
    <s v="Non"/>
    <s v="Non"/>
    <s v="Non"/>
    <s v="Non"/>
    <x v="2"/>
    <s v="Non"/>
    <s v="Oui"/>
    <s v="Non"/>
    <s v="-"/>
    <n v="30"/>
    <x v="1"/>
    <s v="Non"/>
    <x v="1"/>
    <x v="0"/>
    <x v="0"/>
    <s v="Oui"/>
    <x v="0"/>
    <x v="54"/>
    <x v="1"/>
    <s v="-"/>
    <s v="-"/>
    <s v="-"/>
    <s v="-"/>
    <s v="-"/>
    <s v="-"/>
    <s v="-"/>
    <x v="0"/>
    <x v="1"/>
    <x v="4"/>
    <x v="0"/>
    <s v="École de Tchoukoutalia"/>
    <s v="Tchoukoutalia"/>
    <x v="1"/>
    <s v="-"/>
    <x v="1"/>
    <s v="-"/>
    <s v="-"/>
    <s v="-"/>
    <s v="-"/>
    <s v="-"/>
    <s v="-"/>
    <s v="-"/>
    <x v="2"/>
    <x v="0"/>
    <s v="fievre paludisme maux_ventre"/>
    <s v="Non"/>
    <s v="Oui"/>
    <s v="Non"/>
    <s v="Non"/>
    <s v="Non"/>
    <s v="Oui"/>
    <s v="Non"/>
    <s v="Non"/>
    <s v="Oui"/>
    <s v="Non"/>
    <s v="Non"/>
    <s v="Non"/>
    <s v="Non"/>
    <s v="Non"/>
    <s v="-"/>
    <s v="-"/>
    <s v="Achat sur le marché / Assistance humanitaire (incluant Cash)"/>
    <s v="Oui"/>
    <s v="Non"/>
    <s v="Non"/>
    <s v="Oui"/>
    <s v="Non"/>
    <s v="Non"/>
    <s v="Non"/>
    <s v="-"/>
    <x v="0"/>
    <x v="0"/>
    <x v="0"/>
    <s v="Marché de Tchoukoutalia"/>
    <x v="1"/>
    <x v="2"/>
    <s v="-"/>
    <s v="Oui"/>
    <s v="airtel / tigo"/>
    <s v="Oui"/>
    <s v="Non"/>
    <s v="Oui"/>
    <s v="-"/>
    <s v="-"/>
    <n v="3"/>
    <s v="3"/>
    <s v="RAS"/>
    <s v="-"/>
    <s v="-"/>
    <s v="-"/>
    <n v="20"/>
    <n v="20"/>
    <s v="uuid:b929b27f-8847-4648-8400-7e3bee9f32cd"/>
    <n v="177354"/>
    <s v="b929b27f-8847-4648-8400-7e3bee9f32cd"/>
    <s v="2018-03-15T10:09:25"/>
    <n v="139"/>
    <s v="-"/>
    <n v="-1"/>
    <s v="-"/>
    <s v="-"/>
    <n v="139"/>
    <n v="6"/>
    <n v="8"/>
    <n v="17"/>
    <n v="13"/>
    <n v="27"/>
    <n v="31"/>
    <n v="13"/>
    <n v="9"/>
    <n v="17"/>
    <n v="20"/>
    <n v="1"/>
    <n v="0"/>
    <n v="162"/>
    <s v="Fièvre"/>
    <s v="Paludisme"/>
    <s v="Maux de ventre"/>
    <x v="0"/>
    <x v="0"/>
    <x v="1"/>
    <s v="-"/>
  </r>
  <r>
    <s v="Liwa Commune"/>
    <s v="2018-03-05T09:38:48.396Z"/>
    <s v="2018-03-07T07:57:53.167Z"/>
    <d v="2018-03-05T00:00:00"/>
    <s v="860111012018838"/>
    <s v="8923503090497992121F"/>
    <s v="-"/>
    <s v="-"/>
    <d v="2018-03-05T00:00:00"/>
    <s v="E8"/>
    <s v="male"/>
    <s v="TD07"/>
    <s v="Lac"/>
    <s v="TD0704"/>
    <x v="0"/>
    <s v="TD070401"/>
    <x v="0"/>
    <s v="Liwa"/>
    <s v="Liwa Commune"/>
    <s v="13.867787257442473 14.26196049264811 310.4504648948572 4.0"/>
    <n v="13.8677872574"/>
    <n v="14.2619604926"/>
    <n v="310.45046489499998"/>
    <n v="4"/>
    <x v="2"/>
    <s v="-"/>
    <s v="-"/>
    <x v="1"/>
    <s v="-"/>
    <x v="2"/>
    <s v="Commune de Liwa"/>
    <s v="-"/>
    <s v="IDPs / Retournés"/>
    <s v="Oui"/>
    <s v="Oui"/>
    <s v="Non"/>
    <s v="-"/>
    <n v="486"/>
    <x v="70"/>
    <s v="TD07"/>
    <s v="Lac"/>
    <s v="TD0704"/>
    <x v="0"/>
    <s v="TD070401"/>
    <x v="3"/>
    <n v="486"/>
    <n v="2031"/>
    <x v="8"/>
    <n v="24"/>
    <n v="100"/>
    <s v="NGA"/>
    <x v="3"/>
    <s v="NG008"/>
    <x v="3"/>
    <s v="NG008021"/>
    <x v="3"/>
    <s v="-"/>
    <s v="-"/>
    <s v="-"/>
    <n v="24"/>
    <n v="100"/>
    <x v="17"/>
    <s v="-"/>
    <s v="-"/>
    <s v="-"/>
    <x v="0"/>
    <s v="-"/>
    <x v="0"/>
    <s v="-"/>
    <x v="0"/>
    <s v="-"/>
    <s v="-"/>
    <s v="-"/>
    <s v="-"/>
    <s v="-"/>
    <x v="0"/>
    <n v="1464"/>
    <n v="6120"/>
    <n v="0"/>
    <n v="26"/>
    <n v="0"/>
    <n v="499"/>
    <n v="0"/>
    <x v="0"/>
    <s v="-"/>
    <s v="baches vivres"/>
    <s v="Non"/>
    <s v="Oui"/>
    <s v="Non"/>
    <s v="Non"/>
    <s v="Non"/>
    <s v="Non"/>
    <s v="Non"/>
    <s v="Non"/>
    <s v="Oui"/>
    <s v="Non"/>
    <s v="Non"/>
    <s v="ONG"/>
    <s v="Non"/>
    <s v="Non"/>
    <s v="Non"/>
    <s v="Oui"/>
    <s v="Non"/>
    <s v="-"/>
    <s v="Plus d'un mois"/>
    <s v="-"/>
    <s v="-"/>
    <s v="-"/>
    <s v="-"/>
    <s v="-"/>
    <s v="-"/>
    <s v="-"/>
    <s v="-"/>
    <s v="ONG"/>
    <s v="Non"/>
    <s v="Non"/>
    <s v="Non"/>
    <s v="Oui"/>
    <s v="Non"/>
    <s v="-"/>
    <s v="Plus d'un mois"/>
    <s v="-"/>
    <s v="-"/>
    <s v="-"/>
    <s v="-"/>
    <s v="-"/>
    <s v="-"/>
    <s v="-"/>
    <s v="-"/>
    <s v="-"/>
    <s v="-"/>
    <s v="-"/>
    <s v="-"/>
    <s v="-"/>
    <s v="-"/>
    <s v="-"/>
    <s v="-"/>
    <s v="-"/>
    <s v="-"/>
    <s v="-"/>
    <s v="-"/>
    <s v="-"/>
    <s v="-"/>
    <s v="-"/>
    <s v="-"/>
    <s v="-"/>
    <s v="-"/>
    <s v="-"/>
    <s v="-"/>
    <s v="-"/>
    <s v="-"/>
    <s v="-"/>
    <s v="-"/>
    <s v="-"/>
    <s v="-"/>
    <s v="-"/>
    <s v="-"/>
    <s v="-"/>
    <s v="-"/>
    <s v="-"/>
    <s v="-"/>
    <s v="-"/>
    <s v="-"/>
    <s v="-"/>
    <s v="-"/>
    <s v="-"/>
    <s v="-"/>
    <s v="-"/>
    <s v="-"/>
    <s v="-"/>
    <s v="-"/>
    <s v="-"/>
    <s v="-"/>
    <s v="-"/>
    <s v="-"/>
    <s v="-"/>
    <s v="-"/>
    <n v="109"/>
    <n v="79"/>
    <n v="18"/>
    <n v="62"/>
    <n v="15"/>
    <n v="50"/>
    <s v="-"/>
    <s v="-"/>
    <n v="55"/>
    <n v="79"/>
    <n v="36"/>
    <s v="-"/>
    <n v="190"/>
    <s v="Oui"/>
    <s v="Oui"/>
    <s v="Oui"/>
    <s v="-"/>
    <s v="-"/>
    <s v="-"/>
    <x v="0"/>
    <x v="0"/>
    <s v="-"/>
    <s v="-"/>
    <s v="forage_pompe_manuelle"/>
    <s v="Non"/>
    <s v="Non"/>
    <s v="Non"/>
    <s v="Non"/>
    <s v="Oui"/>
    <s v="Non"/>
    <s v="Non"/>
    <s v="Non"/>
    <s v="-"/>
    <s v="-"/>
    <s v="-"/>
    <s v="-"/>
    <s v="-"/>
    <s v="-"/>
    <s v="-"/>
    <s v="-"/>
    <s v="-"/>
    <s v="-"/>
    <s v="-"/>
    <s v="-"/>
    <s v="-"/>
    <s v="-"/>
    <s v="-"/>
    <s v="-"/>
    <x v="0"/>
    <s v="Eau trouble"/>
    <s v="Non"/>
    <s v="Oui"/>
    <s v="Non"/>
    <s v="Non"/>
    <s v="Non"/>
    <x v="0"/>
    <s v="Non"/>
    <s v="Non"/>
    <s v="Oui"/>
    <s v="-"/>
    <s v="-"/>
    <x v="0"/>
    <s v="-"/>
    <x v="0"/>
    <x v="0"/>
    <x v="0"/>
    <s v="Oui"/>
    <x v="0"/>
    <x v="2"/>
    <x v="1"/>
    <s v="-"/>
    <s v="-"/>
    <s v="-"/>
    <s v="-"/>
    <s v="-"/>
    <s v="-"/>
    <s v="-"/>
    <x v="0"/>
    <x v="0"/>
    <x v="0"/>
    <x v="0"/>
    <s v="-"/>
    <s v="-"/>
    <x v="0"/>
    <s v="-"/>
    <x v="1"/>
    <s v="-"/>
    <s v="-"/>
    <s v="-"/>
    <s v="-"/>
    <s v="-"/>
    <s v="-"/>
    <s v="-"/>
    <x v="2"/>
    <x v="0"/>
    <s v="aucune"/>
    <s v="Non"/>
    <s v="Non"/>
    <s v="Non"/>
    <s v="Non"/>
    <s v="Non"/>
    <s v="Non"/>
    <s v="Non"/>
    <s v="Non"/>
    <s v="Non"/>
    <s v="Non"/>
    <s v="Non"/>
    <s v="Non"/>
    <s v="Non"/>
    <s v="Oui"/>
    <s v="-"/>
    <s v="-"/>
    <s v="Achat sur le marché / Assistance humanitaire (incluant Cash)"/>
    <s v="Oui"/>
    <s v="Non"/>
    <s v="Non"/>
    <s v="Oui"/>
    <s v="Non"/>
    <s v="Non"/>
    <s v="Non"/>
    <s v="-"/>
    <x v="3"/>
    <x v="0"/>
    <x v="1"/>
    <s v="-"/>
    <x v="4"/>
    <x v="3"/>
    <s v="-"/>
    <s v="Oui"/>
    <s v="airtel / tigo"/>
    <s v="Oui"/>
    <s v="Non"/>
    <s v="Oui"/>
    <s v="-"/>
    <s v="-"/>
    <n v="3"/>
    <s v="3"/>
    <s v="Le responsable de la commune demande aux ONG de voler au secours de sa commune en les aidants avec de vivres pour palier au crise alimentaire qui se vis dans sa commune. il demande aussi les forage a pompe manuelle."/>
    <s v="-"/>
    <s v="-"/>
    <s v="-"/>
    <n v="20"/>
    <n v="20"/>
    <s v="uuid:a117b4be-f060-4229-b4ce-da8d27f64cc4"/>
    <n v="158765"/>
    <s v="a117b4be-f060-4229-b4ce-da8d27f64cc4"/>
    <s v="2018-03-07T10:31:00"/>
    <n v="69"/>
    <s v="-"/>
    <n v="-1"/>
    <s v="-"/>
    <s v="-"/>
    <n v="69"/>
    <n v="2"/>
    <n v="6"/>
    <n v="11"/>
    <n v="8"/>
    <n v="16"/>
    <n v="23"/>
    <n v="6"/>
    <n v="6"/>
    <n v="15"/>
    <n v="21"/>
    <n v="6"/>
    <n v="4"/>
    <n v="124"/>
    <s v="Aucune"/>
    <s v="-"/>
    <s v="-"/>
    <x v="0"/>
    <x v="0"/>
    <x v="1"/>
    <s v="-"/>
  </r>
  <r>
    <s v="Lolia 2"/>
    <s v="2018-03-13T11:02:29.565+01"/>
    <s v="2018-03-14T18:23:05.489+01"/>
    <d v="2018-03-13T00:00:00"/>
    <s v="357770076048039"/>
    <s v="-"/>
    <s v="-"/>
    <s v="-"/>
    <d v="2018-03-13T00:00:00"/>
    <s v="E11"/>
    <s v="male"/>
    <s v="TD07"/>
    <s v="Lac"/>
    <s v="TD0703"/>
    <x v="2"/>
    <s v="TD070302"/>
    <x v="2"/>
    <s v="Lolia 2"/>
    <s v="Lolia 2"/>
    <s v="13.68492998316297 13.963887528173105 275.9747459438176 12.0"/>
    <n v="13.6849299832"/>
    <n v="13.963887528200001"/>
    <n v="275.97474594400001"/>
    <n v="12"/>
    <x v="1"/>
    <s v="Village Tchoukoutalia"/>
    <n v="6"/>
    <x v="0"/>
    <s v="-"/>
    <x v="0"/>
    <s v="-"/>
    <s v="-"/>
    <s v="IDPs"/>
    <s v="Oui"/>
    <s v="Non"/>
    <s v="Non"/>
    <s v="-"/>
    <n v="60"/>
    <x v="71"/>
    <s v="TD07"/>
    <s v="Lac"/>
    <s v="TD0703"/>
    <x v="2"/>
    <s v="TD070302"/>
    <x v="2"/>
    <n v="60"/>
    <n v="251"/>
    <x v="9"/>
    <s v="-"/>
    <s v="-"/>
    <s v="-"/>
    <x v="1"/>
    <s v="-"/>
    <x v="1"/>
    <s v="-"/>
    <x v="1"/>
    <s v="-"/>
    <s v="-"/>
    <s v="-"/>
    <s v="-"/>
    <s v="-"/>
    <x v="1"/>
    <s v="-"/>
    <s v="-"/>
    <s v="-"/>
    <x v="0"/>
    <s v="-"/>
    <x v="0"/>
    <s v="-"/>
    <x v="0"/>
    <s v="-"/>
    <s v="-"/>
    <s v="-"/>
    <s v="-"/>
    <s v="-"/>
    <x v="0"/>
    <s v="-"/>
    <s v="-"/>
    <n v="0"/>
    <n v="60"/>
    <n v="0"/>
    <n v="0"/>
    <n v="0"/>
    <x v="0"/>
    <s v="-"/>
    <s v="vivres"/>
    <s v="Non"/>
    <s v="Non"/>
    <s v="Non"/>
    <s v="Non"/>
    <s v="Non"/>
    <s v="Non"/>
    <s v="Non"/>
    <s v="Non"/>
    <s v="Oui"/>
    <s v="Non"/>
    <s v="Non"/>
    <s v="Nations Unies"/>
    <s v="Non"/>
    <s v="Non"/>
    <s v="Oui"/>
    <s v="Non"/>
    <s v="Non"/>
    <s v="-"/>
    <s v="Moins d'un mois"/>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n v="10"/>
    <n v="20"/>
    <n v="3"/>
    <s v="-"/>
    <n v="2"/>
    <s v="-"/>
    <s v="-"/>
    <s v="-"/>
    <n v="3"/>
    <n v="3"/>
    <n v="2"/>
    <s v="-"/>
    <n v="9"/>
    <s v="Oui"/>
    <s v="Oui"/>
    <s v="Oui"/>
    <s v="-"/>
    <s v="-"/>
    <s v="-"/>
    <x v="0"/>
    <x v="0"/>
    <s v="-"/>
    <s v="-"/>
    <s v="Puits_traditionnel"/>
    <s v="Non"/>
    <s v="Non"/>
    <s v="Non"/>
    <s v="Non"/>
    <s v="Non"/>
    <s v="Non"/>
    <s v="Oui"/>
    <s v="Non"/>
    <n v="1"/>
    <s v="-"/>
    <s v="-"/>
    <s v="-"/>
    <s v="-"/>
    <s v="-"/>
    <s v="-"/>
    <s v="-"/>
    <s v="-"/>
    <s v="-"/>
    <s v="-"/>
    <s v="-"/>
    <s v="-"/>
    <s v="-"/>
    <s v="-"/>
    <s v="-"/>
    <x v="1"/>
    <s v="Eau trouble / Goût / Non potable"/>
    <s v="Non"/>
    <s v="Oui"/>
    <s v="Oui"/>
    <s v="Oui"/>
    <s v="Non"/>
    <x v="0"/>
    <s v="Non"/>
    <s v="Non"/>
    <s v="Oui"/>
    <s v="-"/>
    <s v="-"/>
    <x v="0"/>
    <s v="-"/>
    <x v="0"/>
    <x v="1"/>
    <x v="1"/>
    <s v="Non"/>
    <x v="19"/>
    <x v="2"/>
    <x v="1"/>
    <s v="-"/>
    <s v="-"/>
    <s v="-"/>
    <s v="-"/>
    <s v="-"/>
    <s v="-"/>
    <s v="-"/>
    <x v="0"/>
    <x v="0"/>
    <x v="0"/>
    <x v="0"/>
    <s v="-"/>
    <s v="-"/>
    <x v="0"/>
    <s v="-"/>
    <x v="1"/>
    <s v="-"/>
    <s v="-"/>
    <s v="-"/>
    <s v="-"/>
    <s v="-"/>
    <s v="-"/>
    <s v="-"/>
    <x v="2"/>
    <x v="0"/>
    <s v="maladie_peau paludisme toux"/>
    <s v="Non"/>
    <s v="Non"/>
    <s v="Non"/>
    <s v="Oui"/>
    <s v="Non"/>
    <s v="Oui"/>
    <s v="Oui"/>
    <s v="Non"/>
    <s v="Non"/>
    <s v="Non"/>
    <s v="Non"/>
    <s v="Non"/>
    <s v="Non"/>
    <s v="Non"/>
    <s v="-"/>
    <s v="-"/>
    <s v="Achat sur le marché"/>
    <s v="Oui"/>
    <s v="Non"/>
    <s v="Non"/>
    <s v="Non"/>
    <s v="Non"/>
    <s v="Non"/>
    <s v="Non"/>
    <s v="-"/>
    <x v="3"/>
    <x v="0"/>
    <x v="0"/>
    <s v="Marché de Tchoukoutalia"/>
    <x v="1"/>
    <x v="1"/>
    <s v="-"/>
    <s v="Oui"/>
    <s v="airtel / tigo"/>
    <s v="Oui"/>
    <s v="Non"/>
    <s v="Oui"/>
    <s v="-"/>
    <s v="-"/>
    <n v="3"/>
    <s v="3"/>
    <s v="RAS"/>
    <s v="-"/>
    <s v="-"/>
    <s v="-"/>
    <n v="20"/>
    <n v="20"/>
    <s v="uuid:99adbc50-86e1-4e12-810f-ecef5eadf8aa"/>
    <n v="177369"/>
    <s v="99adbc50-86e1-4e12-810f-ecef5eadf8aa"/>
    <s v="2018-03-15T10:14:24"/>
    <n v="154"/>
    <s v="-"/>
    <n v="-1"/>
    <s v="-"/>
    <s v="-"/>
    <n v="154"/>
    <n v="14"/>
    <n v="5"/>
    <n v="13"/>
    <n v="17"/>
    <n v="11"/>
    <n v="10"/>
    <n v="2"/>
    <n v="3"/>
    <n v="19"/>
    <n v="19"/>
    <n v="0"/>
    <n v="0"/>
    <n v="113"/>
    <s v="Maladie de la peau"/>
    <s v="Paludisme"/>
    <s v="Toux"/>
    <x v="0"/>
    <x v="0"/>
    <x v="1"/>
    <s v="-"/>
  </r>
  <r>
    <s v="Lolia 3"/>
    <s v="2018-03-13T10:56:48.225Z"/>
    <s v="2018-03-13T12:06:07.386Z"/>
    <d v="2018-03-13T00:00:00"/>
    <s v="860111012019232"/>
    <s v="-"/>
    <s v="-"/>
    <s v="-"/>
    <d v="2018-03-13T00:00:00"/>
    <s v="E3"/>
    <s v="male"/>
    <s v="TD07"/>
    <s v="Lac"/>
    <s v="TD0703"/>
    <x v="2"/>
    <s v="TD070302"/>
    <x v="2"/>
    <s v="Village Boltoua"/>
    <s v="Lolia 3"/>
    <s v="13.688590197444816 13.956244819258428 327.6977707627766 8.0"/>
    <n v="13.6885901974"/>
    <n v="13.9562448193"/>
    <n v="327.69777076299999"/>
    <n v="8"/>
    <x v="1"/>
    <s v="Village Lolia 1"/>
    <n v="2"/>
    <x v="0"/>
    <s v="-"/>
    <x v="0"/>
    <s v="-"/>
    <s v="-"/>
    <s v="Retournés"/>
    <s v="Non"/>
    <s v="Oui"/>
    <s v="Non"/>
    <s v="-"/>
    <s v="-"/>
    <x v="2"/>
    <s v="-"/>
    <s v="-"/>
    <s v="-"/>
    <x v="1"/>
    <s v="-"/>
    <x v="1"/>
    <s v="-"/>
    <s v="-"/>
    <x v="2"/>
    <n v="195"/>
    <n v="815"/>
    <s v="NGA"/>
    <x v="3"/>
    <s v="NG008"/>
    <x v="3"/>
    <s v="NG008017"/>
    <x v="9"/>
    <s v="-"/>
    <s v="-"/>
    <s v="-"/>
    <n v="195"/>
    <n v="815"/>
    <x v="3"/>
    <s v="-"/>
    <s v="-"/>
    <s v="-"/>
    <x v="0"/>
    <s v="-"/>
    <x v="0"/>
    <s v="-"/>
    <x v="0"/>
    <s v="-"/>
    <s v="-"/>
    <s v="-"/>
    <s v="-"/>
    <s v="-"/>
    <x v="0"/>
    <s v="-"/>
    <s v="-"/>
    <n v="0"/>
    <n v="195"/>
    <n v="0"/>
    <n v="0"/>
    <n v="0"/>
    <x v="0"/>
    <s v="-"/>
    <s v="vivres"/>
    <s v="Non"/>
    <s v="Non"/>
    <s v="Non"/>
    <s v="Non"/>
    <s v="Non"/>
    <s v="Non"/>
    <s v="Non"/>
    <s v="Non"/>
    <s v="Oui"/>
    <s v="Non"/>
    <s v="Non"/>
    <s v="Nations Unies"/>
    <s v="Non"/>
    <s v="Non"/>
    <s v="Oui"/>
    <s v="Non"/>
    <s v="Non"/>
    <s v="-"/>
    <s v="Moins d'un mois"/>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n v="20"/>
    <n v="50"/>
    <n v="5"/>
    <n v="1"/>
    <n v="3"/>
    <n v="5"/>
    <s v="-"/>
    <s v="-"/>
    <n v="20"/>
    <n v="6"/>
    <n v="7"/>
    <n v="3"/>
    <n v="20"/>
    <s v="Oui"/>
    <s v="Oui"/>
    <s v="Oui"/>
    <s v="-"/>
    <s v="-"/>
    <s v="-"/>
    <x v="0"/>
    <x v="0"/>
    <s v="-"/>
    <s v="-"/>
    <s v="forage_pompe_manuelle"/>
    <s v="Non"/>
    <s v="Non"/>
    <s v="Non"/>
    <s v="Non"/>
    <s v="Oui"/>
    <s v="Non"/>
    <s v="Non"/>
    <s v="Non"/>
    <s v="-"/>
    <s v="-"/>
    <n v="1"/>
    <s v="-"/>
    <s v="-"/>
    <s v="-"/>
    <s v="-"/>
    <s v="-"/>
    <s v="-"/>
    <s v="-"/>
    <s v="-"/>
    <s v="-"/>
    <s v="-"/>
    <s v="-"/>
    <s v="-"/>
    <s v="-"/>
    <x v="0"/>
    <s v="Aucun"/>
    <s v="Oui"/>
    <s v="Non"/>
    <s v="Non"/>
    <s v="Non"/>
    <s v="Non"/>
    <x v="0"/>
    <s v="Non"/>
    <s v="Non"/>
    <s v="Oui"/>
    <s v="-"/>
    <s v="-"/>
    <x v="0"/>
    <s v="-"/>
    <x v="0"/>
    <x v="0"/>
    <x v="0"/>
    <s v="Oui"/>
    <x v="0"/>
    <x v="55"/>
    <x v="1"/>
    <s v="-"/>
    <s v="-"/>
    <s v="-"/>
    <s v="-"/>
    <s v="-"/>
    <s v="-"/>
    <s v="-"/>
    <x v="0"/>
    <x v="2"/>
    <x v="2"/>
    <x v="0"/>
    <s v="École de Lolia 3"/>
    <s v="Sur le site"/>
    <x v="2"/>
    <s v="-"/>
    <x v="1"/>
    <s v="-"/>
    <s v="-"/>
    <s v="-"/>
    <s v="-"/>
    <s v="-"/>
    <s v="-"/>
    <s v="-"/>
    <x v="2"/>
    <x v="0"/>
    <s v="paludisme"/>
    <s v="Non"/>
    <s v="Non"/>
    <s v="Non"/>
    <s v="Non"/>
    <s v="Non"/>
    <s v="Oui"/>
    <s v="Non"/>
    <s v="Non"/>
    <s v="Non"/>
    <s v="Non"/>
    <s v="Non"/>
    <s v="Non"/>
    <s v="Non"/>
    <s v="Non"/>
    <s v="-"/>
    <s v="-"/>
    <s v="Production de subsistance"/>
    <s v="Non"/>
    <s v="Non"/>
    <s v="Non"/>
    <s v="Non"/>
    <s v="Non"/>
    <s v="Oui"/>
    <s v="Non"/>
    <s v="-"/>
    <x v="0"/>
    <x v="0"/>
    <x v="0"/>
    <s v="Marché de Tchoukoutalia"/>
    <x v="2"/>
    <x v="1"/>
    <s v="-"/>
    <s v="Oui"/>
    <s v="airtel / tigo"/>
    <s v="Oui"/>
    <s v="Non"/>
    <s v="Oui"/>
    <s v="-"/>
    <s v="-"/>
    <n v="3"/>
    <s v="3"/>
    <s v="RAS"/>
    <s v="-"/>
    <s v="-"/>
    <s v="-"/>
    <n v="20"/>
    <n v="20"/>
    <s v="uuid:384494ea-fbe6-4b20-b89e-13fc65b1de33"/>
    <n v="177339"/>
    <s v="384494ea-fbe6-4b20-b89e-13fc65b1de33"/>
    <s v="2018-03-15T10:05:25"/>
    <n v="128"/>
    <s v="-"/>
    <n v="-1"/>
    <s v="-"/>
    <s v="-"/>
    <n v="128"/>
    <n v="10"/>
    <n v="9"/>
    <n v="23"/>
    <n v="18"/>
    <n v="24"/>
    <n v="28"/>
    <n v="27"/>
    <n v="20"/>
    <n v="25"/>
    <n v="31"/>
    <n v="2"/>
    <n v="0"/>
    <n v="217"/>
    <s v="Paludisme"/>
    <s v="-"/>
    <s v="-"/>
    <x v="1"/>
    <x v="1"/>
    <x v="0"/>
    <s v="-"/>
  </r>
  <r>
    <s v="Lolia 4"/>
    <s v="2018-03-13T12:11:02.577+01"/>
    <s v="2018-03-14T06:49:25.613+01"/>
    <d v="2018-03-13T00:00:00"/>
    <s v="358449072151878"/>
    <s v="-"/>
    <s v="-"/>
    <s v="-"/>
    <d v="2018-03-13T00:00:00"/>
    <s v="E1"/>
    <s v="male"/>
    <s v="TD07"/>
    <s v="Lac"/>
    <s v="TD0703"/>
    <x v="2"/>
    <s v="TD070302"/>
    <x v="2"/>
    <s v="Lolia 1"/>
    <s v="Lolia 4"/>
    <s v="13.696704469583285 13.949702326455357 298.83850633179736 4.0"/>
    <n v="13.6967044696"/>
    <n v="13.949702326500001"/>
    <n v="298.83850633200001"/>
    <n v="4"/>
    <x v="1"/>
    <s v="Lolia1"/>
    <n v="2"/>
    <x v="0"/>
    <s v="-"/>
    <x v="0"/>
    <s v="-"/>
    <s v="-"/>
    <s v="IDPs / Retournés"/>
    <s v="Oui"/>
    <s v="Oui"/>
    <s v="Non"/>
    <s v="-"/>
    <n v="335"/>
    <x v="72"/>
    <s v="TD07"/>
    <s v="Lac"/>
    <s v="TD0703"/>
    <x v="2"/>
    <s v="TD070302"/>
    <x v="2"/>
    <n v="335"/>
    <n v="1400"/>
    <x v="3"/>
    <n v="50"/>
    <n v="209"/>
    <s v="NGA"/>
    <x v="3"/>
    <s v="NG008"/>
    <x v="3"/>
    <s v="NG008017"/>
    <x v="9"/>
    <s v="-"/>
    <s v="-"/>
    <s v="-"/>
    <n v="50"/>
    <n v="209"/>
    <x v="3"/>
    <s v="-"/>
    <s v="-"/>
    <s v="-"/>
    <x v="0"/>
    <s v="-"/>
    <x v="0"/>
    <s v="-"/>
    <x v="0"/>
    <s v="-"/>
    <s v="-"/>
    <s v="-"/>
    <s v="-"/>
    <s v="-"/>
    <x v="0"/>
    <s v="-"/>
    <s v="-"/>
    <n v="0"/>
    <n v="385"/>
    <n v="0"/>
    <n v="0"/>
    <n v="0"/>
    <x v="0"/>
    <s v="-"/>
    <s v="vivres"/>
    <s v="Non"/>
    <s v="Non"/>
    <s v="Non"/>
    <s v="Non"/>
    <s v="Non"/>
    <s v="Non"/>
    <s v="Non"/>
    <s v="Non"/>
    <s v="Oui"/>
    <s v="Non"/>
    <s v="Non"/>
    <s v="Nations Unies"/>
    <s v="Non"/>
    <s v="Non"/>
    <s v="Oui"/>
    <s v="Non"/>
    <s v="Non"/>
    <s v="-"/>
    <s v="Moins d'un mois"/>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n v="40"/>
    <n v="60"/>
    <n v="2"/>
    <n v="4"/>
    <n v="4"/>
    <n v="20"/>
    <s v="-"/>
    <s v="-"/>
    <n v="10"/>
    <n v="40"/>
    <n v="15"/>
    <s v="-"/>
    <n v="100"/>
    <s v="Oui"/>
    <s v="Oui"/>
    <s v="Oui"/>
    <s v="-"/>
    <s v="-"/>
    <s v="-"/>
    <x v="0"/>
    <x v="0"/>
    <s v="-"/>
    <s v="-"/>
    <s v="forage_pompe_manuelle Puits_traditionnel"/>
    <s v="Non"/>
    <s v="Non"/>
    <s v="Non"/>
    <s v="Non"/>
    <s v="Oui"/>
    <s v="Non"/>
    <s v="Oui"/>
    <s v="Non"/>
    <n v="25"/>
    <s v="-"/>
    <n v="2"/>
    <s v="-"/>
    <s v="-"/>
    <s v="-"/>
    <s v="-"/>
    <s v="-"/>
    <s v="-"/>
    <s v="-"/>
    <s v="-"/>
    <s v="-"/>
    <s v="-"/>
    <s v="-"/>
    <s v="-"/>
    <s v="-"/>
    <x v="0"/>
    <s v="Non potable"/>
    <s v="Non"/>
    <s v="Non"/>
    <s v="Non"/>
    <s v="Oui"/>
    <s v="Non"/>
    <x v="0"/>
    <s v="Non"/>
    <s v="Non"/>
    <s v="Oui"/>
    <s v="-"/>
    <s v="-"/>
    <x v="0"/>
    <s v="-"/>
    <x v="0"/>
    <x v="0"/>
    <x v="0"/>
    <s v="Oui"/>
    <x v="0"/>
    <x v="56"/>
    <x v="1"/>
    <s v="-"/>
    <s v="-"/>
    <s v="-"/>
    <s v="-"/>
    <s v="-"/>
    <s v="-"/>
    <s v="-"/>
    <x v="0"/>
    <x v="0"/>
    <x v="0"/>
    <x v="0"/>
    <s v="-"/>
    <s v="-"/>
    <x v="0"/>
    <s v="-"/>
    <x v="1"/>
    <s v="-"/>
    <s v="-"/>
    <s v="-"/>
    <s v="-"/>
    <s v="-"/>
    <s v="-"/>
    <s v="-"/>
    <x v="2"/>
    <x v="0"/>
    <s v="paludisme maux_tete maux_ventre"/>
    <s v="Non"/>
    <s v="Non"/>
    <s v="Non"/>
    <s v="Non"/>
    <s v="Non"/>
    <s v="Oui"/>
    <s v="Non"/>
    <s v="Oui"/>
    <s v="Oui"/>
    <s v="Non"/>
    <s v="Non"/>
    <s v="Non"/>
    <s v="Non"/>
    <s v="Non"/>
    <s v="-"/>
    <s v="-"/>
    <s v="Assistance humanitaire (incluant Cash) / Production de subsistance"/>
    <s v="Non"/>
    <s v="Non"/>
    <s v="Non"/>
    <s v="Oui"/>
    <s v="Non"/>
    <s v="Oui"/>
    <s v="Non"/>
    <s v="-"/>
    <x v="0"/>
    <x v="0"/>
    <x v="0"/>
    <s v="Marché de Tchoukoutalia"/>
    <x v="2"/>
    <x v="2"/>
    <s v="-"/>
    <s v="Oui"/>
    <s v="airtel / tigo"/>
    <s v="Oui"/>
    <s v="Non"/>
    <s v="Oui"/>
    <s v="-"/>
    <s v="-"/>
    <n v="3"/>
    <s v="3"/>
    <s v="Ces déplacés veulent des forages "/>
    <s v="-"/>
    <s v="-"/>
    <s v="-"/>
    <n v="20"/>
    <n v="20"/>
    <s v="uuid:141ea002-3156-403a-aab6-68d6b7383865"/>
    <n v="177350"/>
    <s v="141ea002-3156-403a-aab6-68d6b7383865"/>
    <s v="2018-03-15T10:08:28"/>
    <n v="135"/>
    <s v="-"/>
    <n v="-1"/>
    <s v="-"/>
    <s v="-"/>
    <n v="135"/>
    <n v="15"/>
    <n v="14"/>
    <n v="21"/>
    <n v="23"/>
    <n v="22"/>
    <n v="19"/>
    <n v="13"/>
    <n v="8"/>
    <n v="15"/>
    <n v="26"/>
    <n v="5"/>
    <n v="3"/>
    <n v="184"/>
    <s v="Paludisme"/>
    <s v="Maux de tête"/>
    <s v="Maux de ventre"/>
    <x v="0"/>
    <x v="0"/>
    <x v="1"/>
    <s v="-"/>
  </r>
  <r>
    <s v="Loudia"/>
    <s v="2018-03-03T11:37:37.273+01"/>
    <s v="2018-03-07T07:56:08.359+01"/>
    <d v="2018-03-03T00:00:00"/>
    <s v="357770077402177"/>
    <s v="-"/>
    <s v="-"/>
    <s v="-"/>
    <d v="2018-03-03T00:00:00"/>
    <s v="E10"/>
    <s v="male"/>
    <s v="TD07"/>
    <s v="Lac"/>
    <s v="TD0704"/>
    <x v="0"/>
    <s v="TD070401"/>
    <x v="0"/>
    <s v="Kiskawa"/>
    <s v="Loudia"/>
    <s v="14.278932138131841 13.980145673984895 307.0719827262752 4.0"/>
    <n v="14.2789321381"/>
    <n v="13.980145673999999"/>
    <n v="307.07198272599999"/>
    <n v="4"/>
    <x v="0"/>
    <s v="-"/>
    <s v="-"/>
    <x v="1"/>
    <s v="-"/>
    <x v="0"/>
    <s v="-"/>
    <s v="-"/>
    <s v="IDPs"/>
    <s v="Oui"/>
    <s v="Non"/>
    <s v="Non"/>
    <s v="-"/>
    <n v="110"/>
    <x v="48"/>
    <s v="TD07"/>
    <s v="Lac"/>
    <s v="TD0704"/>
    <x v="0"/>
    <s v="TD070401"/>
    <x v="3"/>
    <n v="110"/>
    <n v="300"/>
    <x v="3"/>
    <s v="-"/>
    <s v="-"/>
    <s v="-"/>
    <x v="1"/>
    <s v="-"/>
    <x v="1"/>
    <s v="-"/>
    <x v="1"/>
    <s v="-"/>
    <s v="-"/>
    <s v="-"/>
    <s v="-"/>
    <s v="-"/>
    <x v="1"/>
    <s v="-"/>
    <s v="-"/>
    <s v="-"/>
    <x v="0"/>
    <s v="-"/>
    <x v="0"/>
    <s v="-"/>
    <x v="0"/>
    <s v="-"/>
    <s v="-"/>
    <s v="-"/>
    <s v="-"/>
    <s v="-"/>
    <x v="0"/>
    <s v="-"/>
    <s v="-"/>
    <n v="0"/>
    <n v="110"/>
    <n v="0"/>
    <n v="11"/>
    <n v="0"/>
    <x v="0"/>
    <s v="-"/>
    <s v="materiaux_pour_abris vivres cash"/>
    <s v="Non"/>
    <s v="Non"/>
    <s v="Non"/>
    <s v="Non"/>
    <s v="Oui"/>
    <s v="Non"/>
    <s v="Non"/>
    <s v="Non"/>
    <s v="Oui"/>
    <s v="Oui"/>
    <s v="Non"/>
    <s v="ONG"/>
    <s v="Non"/>
    <s v="Non"/>
    <s v="Non"/>
    <s v="Oui"/>
    <s v="Non"/>
    <s v="-"/>
    <s v="Plus d'un mois"/>
    <s v="-"/>
    <s v="-"/>
    <s v="-"/>
    <s v="-"/>
    <s v="-"/>
    <s v="-"/>
    <s v="-"/>
    <s v="-"/>
    <s v="-"/>
    <s v="-"/>
    <s v="-"/>
    <s v="-"/>
    <s v="-"/>
    <s v="-"/>
    <s v="-"/>
    <s v="-"/>
    <s v="ONG"/>
    <s v="Non"/>
    <s v="Non"/>
    <s v="Non"/>
    <s v="Oui"/>
    <s v="Non"/>
    <s v="-"/>
    <s v="Plus d'un mois"/>
    <s v="-"/>
    <s v="-"/>
    <s v="-"/>
    <s v="-"/>
    <s v="-"/>
    <s v="-"/>
    <s v="-"/>
    <s v="-"/>
    <s v="-"/>
    <s v="-"/>
    <s v="-"/>
    <s v="-"/>
    <s v="-"/>
    <s v="-"/>
    <s v="-"/>
    <s v="-"/>
    <s v="-"/>
    <s v="-"/>
    <s v="-"/>
    <s v="-"/>
    <s v="-"/>
    <s v="-"/>
    <s v="-"/>
    <s v="-"/>
    <s v="-"/>
    <s v="-"/>
    <s v="-"/>
    <s v="-"/>
    <s v="-"/>
    <s v="-"/>
    <s v="-"/>
    <s v="-"/>
    <s v="-"/>
    <s v="-"/>
    <s v="-"/>
    <s v="-"/>
    <s v="-"/>
    <s v="-"/>
    <s v="-"/>
    <s v="-"/>
    <s v="ONG"/>
    <s v="Non"/>
    <s v="Non"/>
    <s v="Non"/>
    <s v="Oui"/>
    <s v="Non"/>
    <s v="-"/>
    <s v="Continue"/>
    <n v="15"/>
    <n v="20"/>
    <n v="3"/>
    <n v="1"/>
    <n v="2"/>
    <n v="1"/>
    <s v="-"/>
    <s v="-"/>
    <n v="10"/>
    <n v="10"/>
    <n v="2"/>
    <s v="-"/>
    <n v="15"/>
    <s v="Oui"/>
    <s v="Oui"/>
    <s v="Oui"/>
    <s v="-"/>
    <s v="-"/>
    <s v="-"/>
    <x v="2"/>
    <x v="7"/>
    <s v="-"/>
    <s v="-"/>
    <s v="forage_pompe_manuelle"/>
    <s v="Non"/>
    <s v="Non"/>
    <s v="Non"/>
    <s v="Non"/>
    <s v="Oui"/>
    <s v="Non"/>
    <s v="Non"/>
    <s v="Non"/>
    <s v="-"/>
    <s v="-"/>
    <n v="2"/>
    <s v="-"/>
    <s v="-"/>
    <s v="-"/>
    <s v="-"/>
    <s v="-"/>
    <s v="-"/>
    <s v="-"/>
    <s v="-"/>
    <s v="-"/>
    <s v="-"/>
    <s v="-"/>
    <s v="-"/>
    <s v="-"/>
    <x v="0"/>
    <s v="Aucun"/>
    <s v="Oui"/>
    <s v="Non"/>
    <s v="Non"/>
    <s v="Non"/>
    <s v="Non"/>
    <x v="1"/>
    <s v="Oui"/>
    <s v="Non"/>
    <s v="Non"/>
    <n v="17"/>
    <s v="-"/>
    <x v="1"/>
    <s v="Non"/>
    <x v="2"/>
    <x v="1"/>
    <x v="1"/>
    <s v="Non"/>
    <x v="20"/>
    <x v="2"/>
    <x v="1"/>
    <s v="-"/>
    <s v="-"/>
    <s v="-"/>
    <s v="-"/>
    <s v="-"/>
    <s v="-"/>
    <s v="-"/>
    <x v="0"/>
    <x v="0"/>
    <x v="0"/>
    <x v="0"/>
    <s v="-"/>
    <s v="-"/>
    <x v="0"/>
    <s v="-"/>
    <x v="1"/>
    <s v="-"/>
    <s v="-"/>
    <s v="-"/>
    <s v="-"/>
    <s v="-"/>
    <s v="-"/>
    <s v="-"/>
    <x v="2"/>
    <x v="0"/>
    <s v="paludisme toux maux_ventre"/>
    <s v="Non"/>
    <s v="Non"/>
    <s v="Non"/>
    <s v="Non"/>
    <s v="Non"/>
    <s v="Oui"/>
    <s v="Oui"/>
    <s v="Non"/>
    <s v="Oui"/>
    <s v="Non"/>
    <s v="Non"/>
    <s v="Non"/>
    <s v="Non"/>
    <s v="Non"/>
    <s v="-"/>
    <s v="-"/>
    <s v="Don des communautés hôtes et voisines / Assistance humanitaire (incluant Cash)"/>
    <s v="Non"/>
    <s v="Non"/>
    <s v="Oui"/>
    <s v="Oui"/>
    <s v="Non"/>
    <s v="Non"/>
    <s v="Non"/>
    <s v="-"/>
    <x v="3"/>
    <x v="0"/>
    <x v="0"/>
    <s v="Marché de Kiskawa"/>
    <x v="0"/>
    <x v="1"/>
    <s v="-"/>
    <s v="Oui"/>
    <s v="tigo"/>
    <s v="Non"/>
    <s v="Non"/>
    <s v="Oui"/>
    <s v="-"/>
    <s v="-"/>
    <n v="3"/>
    <s v="3"/>
    <s v="L'eau  insuffisant pour 2 forage seulement ça nous si vit pas nous sommes nombreux. Nous voulons l'assistance de vivre très urgent. L'hôpital clinique aussi très important."/>
    <s v="-"/>
    <s v="-"/>
    <s v="-"/>
    <n v="20"/>
    <n v="20"/>
    <s v="uuid:bb5403f0-66d9-4ba4-8251-4d431314c0f3"/>
    <n v="158780"/>
    <s v="bb5403f0-66d9-4ba4-8251-4d431314c0f3"/>
    <s v="2018-03-07T10:34:55"/>
    <n v="82"/>
    <s v="-"/>
    <n v="-1"/>
    <s v="-"/>
    <s v="-"/>
    <n v="82"/>
    <n v="9"/>
    <n v="16"/>
    <n v="5"/>
    <n v="16"/>
    <n v="4"/>
    <n v="9"/>
    <n v="3"/>
    <n v="3"/>
    <n v="19"/>
    <n v="20"/>
    <n v="4"/>
    <n v="9"/>
    <n v="117"/>
    <s v="Paludisme"/>
    <s v="Toux"/>
    <s v="Maux de ventre"/>
    <x v="0"/>
    <x v="0"/>
    <x v="1"/>
    <s v="-"/>
  </r>
  <r>
    <s v="Maar"/>
    <s v="2018-02-21T09:44:15.020+01"/>
    <s v="2018-02-21T10:33:21.313+01"/>
    <d v="2018-02-21T00:00:00"/>
    <s v="357770073659325"/>
    <s v="-"/>
    <s v="-"/>
    <s v="-"/>
    <d v="2018-02-21T00:00:00"/>
    <s v="S1"/>
    <s v="male"/>
    <s v="TD07"/>
    <s v="Lac"/>
    <s v="TD0701"/>
    <x v="1"/>
    <s v="TD070101"/>
    <x v="4"/>
    <s v="Melea"/>
    <s v="Maar"/>
    <s v="13.507431030009432 14.538382064986344 282.13441505029334 12.0"/>
    <n v="13.507431029999999"/>
    <n v="14.538382065"/>
    <n v="282.13441504999997"/>
    <n v="12"/>
    <x v="0"/>
    <s v="-"/>
    <s v="-"/>
    <x v="0"/>
    <s v="-"/>
    <x v="0"/>
    <s v="-"/>
    <s v="-"/>
    <s v="IDPs / TCNs"/>
    <s v="Oui"/>
    <s v="Non"/>
    <s v="Oui"/>
    <s v="-"/>
    <n v="400"/>
    <x v="65"/>
    <s v="TD07"/>
    <s v="Lac"/>
    <s v="TD0701"/>
    <x v="3"/>
    <s v="TD070101"/>
    <x v="6"/>
    <n v="400"/>
    <n v="1672"/>
    <x v="4"/>
    <s v="-"/>
    <s v="-"/>
    <s v="-"/>
    <x v="1"/>
    <s v="-"/>
    <x v="1"/>
    <s v="-"/>
    <x v="1"/>
    <s v="-"/>
    <s v="-"/>
    <s v="-"/>
    <s v="-"/>
    <s v="-"/>
    <x v="1"/>
    <n v="1"/>
    <n v="7"/>
    <s v="NGA"/>
    <x v="1"/>
    <s v="NG008"/>
    <x v="1"/>
    <s v="NG008017"/>
    <x v="4"/>
    <s v="-"/>
    <s v="-"/>
    <s v="-"/>
    <n v="1"/>
    <n v="7"/>
    <x v="3"/>
    <s v="-"/>
    <s v="-"/>
    <n v="0"/>
    <n v="401"/>
    <n v="0"/>
    <n v="0"/>
    <n v="0"/>
    <x v="0"/>
    <s v="-"/>
    <s v="materiaux_pour_abris vivres cash"/>
    <s v="Non"/>
    <s v="Non"/>
    <s v="Non"/>
    <s v="Non"/>
    <s v="Oui"/>
    <s v="Non"/>
    <s v="Non"/>
    <s v="Non"/>
    <s v="Oui"/>
    <s v="Oui"/>
    <s v="Non"/>
    <s v="Nations Unies"/>
    <s v="Non"/>
    <s v="Non"/>
    <s v="Oui"/>
    <s v="Non"/>
    <s v="Non"/>
    <s v="-"/>
    <s v="Plus d'un mois"/>
    <s v="-"/>
    <s v="-"/>
    <s v="-"/>
    <s v="-"/>
    <s v="-"/>
    <s v="-"/>
    <s v="-"/>
    <s v="-"/>
    <s v="-"/>
    <s v="-"/>
    <s v="-"/>
    <s v="-"/>
    <s v="-"/>
    <s v="-"/>
    <s v="-"/>
    <s v="-"/>
    <s v="ONG"/>
    <s v="Non"/>
    <s v="Non"/>
    <s v="Non"/>
    <s v="Oui"/>
    <s v="Non"/>
    <s v="-"/>
    <s v="Plus d'un mois"/>
    <s v="-"/>
    <s v="-"/>
    <s v="-"/>
    <s v="-"/>
    <s v="-"/>
    <s v="-"/>
    <s v="-"/>
    <s v="-"/>
    <s v="-"/>
    <s v="-"/>
    <s v="-"/>
    <s v="-"/>
    <s v="-"/>
    <s v="-"/>
    <s v="-"/>
    <s v="-"/>
    <s v="-"/>
    <s v="-"/>
    <s v="-"/>
    <s v="-"/>
    <s v="-"/>
    <s v="-"/>
    <s v="-"/>
    <s v="-"/>
    <s v="-"/>
    <s v="-"/>
    <s v="-"/>
    <s v="-"/>
    <s v="-"/>
    <s v="-"/>
    <s v="-"/>
    <s v="-"/>
    <s v="-"/>
    <s v="-"/>
    <s v="-"/>
    <s v="-"/>
    <s v="-"/>
    <s v="-"/>
    <s v="-"/>
    <s v="-"/>
    <s v="Nations Unies"/>
    <s v="Non"/>
    <s v="Non"/>
    <s v="Oui"/>
    <s v="Non"/>
    <s v="Non"/>
    <s v="-"/>
    <s v="Ponctuelle"/>
    <n v="40"/>
    <n v="80"/>
    <n v="3"/>
    <n v="7"/>
    <n v="5"/>
    <s v="-"/>
    <n v="1"/>
    <s v="-"/>
    <n v="8"/>
    <n v="20"/>
    <n v="5"/>
    <s v="-"/>
    <n v="102"/>
    <s v="Oui"/>
    <s v="Oui"/>
    <s v="Oui"/>
    <s v="-"/>
    <s v="-"/>
    <s v="-"/>
    <x v="2"/>
    <x v="6"/>
    <s v="-"/>
    <s v="-"/>
    <s v="eau_de_surface forage_pompe_manuelle"/>
    <s v="Non"/>
    <s v="Non"/>
    <s v="Oui"/>
    <s v="Non"/>
    <s v="Oui"/>
    <s v="Non"/>
    <s v="Non"/>
    <s v="Non"/>
    <s v="-"/>
    <s v="-"/>
    <n v="2"/>
    <s v="-"/>
    <s v="-"/>
    <s v="-"/>
    <s v="-"/>
    <s v="-"/>
    <n v="1"/>
    <s v="-"/>
    <s v="-"/>
    <s v="-"/>
    <s v="-"/>
    <s v="-"/>
    <s v="-"/>
    <s v="-"/>
    <x v="1"/>
    <s v="Aucun"/>
    <s v="Oui"/>
    <s v="Non"/>
    <s v="Non"/>
    <s v="Non"/>
    <s v="Non"/>
    <x v="0"/>
    <s v="Non"/>
    <s v="Non"/>
    <s v="Oui"/>
    <s v="-"/>
    <s v="-"/>
    <x v="0"/>
    <s v="-"/>
    <x v="0"/>
    <x v="0"/>
    <x v="0"/>
    <s v="Oui"/>
    <x v="0"/>
    <x v="57"/>
    <x v="0"/>
    <s v="-"/>
    <s v="-"/>
    <s v="-"/>
    <s v="-"/>
    <s v="-"/>
    <s v="-"/>
    <s v="-"/>
    <x v="0"/>
    <x v="1"/>
    <x v="5"/>
    <x v="1"/>
    <s v="École Coopi"/>
    <s v="Maar"/>
    <x v="2"/>
    <s v="-"/>
    <x v="1"/>
    <s v="-"/>
    <s v="-"/>
    <s v="-"/>
    <s v="-"/>
    <s v="-"/>
    <s v="-"/>
    <s v="-"/>
    <x v="2"/>
    <x v="0"/>
    <s v="diarrhee paludisme"/>
    <s v="Oui"/>
    <s v="Non"/>
    <s v="Non"/>
    <s v="Non"/>
    <s v="Non"/>
    <s v="Oui"/>
    <s v="Non"/>
    <s v="Non"/>
    <s v="Non"/>
    <s v="Non"/>
    <s v="Non"/>
    <s v="Non"/>
    <s v="Non"/>
    <s v="Non"/>
    <s v="-"/>
    <s v="-"/>
    <s v="Assistance humanitaire (incluant Cash)"/>
    <s v="Non"/>
    <s v="Non"/>
    <s v="Non"/>
    <s v="Oui"/>
    <s v="Non"/>
    <s v="Non"/>
    <s v="Non"/>
    <s v="-"/>
    <x v="1"/>
    <x v="0"/>
    <x v="0"/>
    <s v="Marché de Melea"/>
    <x v="2"/>
    <x v="1"/>
    <s v="-"/>
    <s v="Oui"/>
    <s v="airtel / tigo"/>
    <s v="Oui"/>
    <s v="Non"/>
    <s v="Oui"/>
    <s v="-"/>
    <s v="-"/>
    <n v="3"/>
    <s v="3"/>
    <s v="Ras"/>
    <s v="-"/>
    <s v="-"/>
    <s v="-"/>
    <n v="20"/>
    <n v="20"/>
    <s v="uuid:bd035bab-59c3-4fd7-a0cf-afb1a8d89403"/>
    <n v="133568"/>
    <s v="bd035bab-59c3-4fd7-a0cf-afb1a8d89403"/>
    <s v="2018-02-21T16:18:05"/>
    <n v="6"/>
    <s v="-"/>
    <n v="-1"/>
    <s v="-"/>
    <s v="-"/>
    <n v="6"/>
    <n v="0"/>
    <n v="4"/>
    <n v="4"/>
    <n v="9"/>
    <n v="7"/>
    <n v="2"/>
    <n v="6"/>
    <n v="10"/>
    <n v="20"/>
    <n v="20"/>
    <n v="0"/>
    <n v="1"/>
    <n v="83"/>
    <s v="Diarrhée"/>
    <s v="Paludisme"/>
    <s v="-"/>
    <x v="0"/>
    <x v="0"/>
    <x v="1"/>
    <s v="-"/>
  </r>
  <r>
    <s v="Magui"/>
    <s v="2018-03-03T10:02:04.799+01"/>
    <s v="2018-03-12T11:20:15.551+01"/>
    <d v="2018-03-03T00:00:00"/>
    <s v="358449072126201"/>
    <s v="8923501000196769425"/>
    <s v="23565863332"/>
    <s v="-"/>
    <d v="2018-03-03T00:00:00"/>
    <s v="E09"/>
    <s v="male"/>
    <s v="TD07"/>
    <s v="Lac"/>
    <s v="TD0704"/>
    <x v="0"/>
    <s v="TD070403"/>
    <x v="5"/>
    <s v="Kiskawa"/>
    <s v="Magui"/>
    <s v="14.17614318001651 13.977854914964844 303.73800105791685 4.0"/>
    <n v="14.17614318"/>
    <n v="13.977854915"/>
    <n v="303.73800105800001"/>
    <n v="4"/>
    <x v="1"/>
    <s v="Kiskawa"/>
    <n v="9"/>
    <x v="0"/>
    <s v="-"/>
    <x v="1"/>
    <s v="-"/>
    <s v="-"/>
    <s v="IDPs / Retournés"/>
    <s v="Oui"/>
    <s v="Oui"/>
    <s v="Non"/>
    <s v="-"/>
    <n v="1000"/>
    <x v="73"/>
    <s v="TD07"/>
    <s v="Lac"/>
    <s v="TD0704"/>
    <x v="0"/>
    <s v="TD070403"/>
    <x v="0"/>
    <n v="1000"/>
    <n v="4163"/>
    <x v="3"/>
    <n v="215"/>
    <n v="920"/>
    <s v="TCD"/>
    <x v="0"/>
    <s v="TD07"/>
    <x v="0"/>
    <s v="TD0704"/>
    <x v="12"/>
    <s v="-"/>
    <s v="-"/>
    <s v="-"/>
    <n v="215"/>
    <n v="920"/>
    <x v="3"/>
    <s v="-"/>
    <s v="-"/>
    <s v="-"/>
    <x v="0"/>
    <s v="-"/>
    <x v="0"/>
    <s v="-"/>
    <x v="0"/>
    <s v="-"/>
    <s v="-"/>
    <s v="-"/>
    <s v="-"/>
    <s v="-"/>
    <x v="0"/>
    <n v="40"/>
    <n v="150"/>
    <n v="0"/>
    <n v="1500"/>
    <n v="0"/>
    <n v="20"/>
    <n v="0"/>
    <x v="1"/>
    <s v="-"/>
    <s v="articles_non_alimentaires baches eau_hygiene_et_assainissement education materiaux_pour_abris outil_pour_activite_economique psychosociale sante vivres cash"/>
    <s v="Oui"/>
    <s v="Oui"/>
    <s v="Oui"/>
    <s v="Oui"/>
    <s v="Oui"/>
    <s v="Oui"/>
    <s v="Oui"/>
    <s v="Oui"/>
    <s v="Oui"/>
    <s v="Oui"/>
    <s v="Non"/>
    <s v="Nations Unies / ONG"/>
    <s v="Non"/>
    <s v="Non"/>
    <s v="Oui"/>
    <s v="Oui"/>
    <s v="Non"/>
    <s v="-"/>
    <s v="Moins d'un mois"/>
    <s v="Nations Unies / ONG"/>
    <s v="Non"/>
    <s v="Non"/>
    <s v="Oui"/>
    <s v="Oui"/>
    <s v="Non"/>
    <s v="-"/>
    <s v="Plus d'un mois"/>
    <s v="Nations Unies / ONG"/>
    <s v="Non"/>
    <s v="Non"/>
    <s v="Oui"/>
    <s v="Oui"/>
    <s v="Non"/>
    <s v="-"/>
    <s v="Plus d'un mois"/>
    <s v="ONG"/>
    <s v="Non"/>
    <s v="Non"/>
    <s v="Non"/>
    <s v="Oui"/>
    <s v="Non"/>
    <s v="-"/>
    <s v="Plus d'un mois"/>
    <s v="ONG"/>
    <s v="Non"/>
    <s v="Non"/>
    <s v="Non"/>
    <s v="Oui"/>
    <s v="Non"/>
    <s v="-"/>
    <s v="Plus d'un mois"/>
    <s v="ONG"/>
    <s v="Non"/>
    <s v="Non"/>
    <s v="Non"/>
    <s v="Oui"/>
    <s v="Non"/>
    <s v="-"/>
    <s v="Continue"/>
    <s v="Nations Unies / ONG"/>
    <s v="Non"/>
    <s v="Non"/>
    <s v="Oui"/>
    <s v="Oui"/>
    <s v="Non"/>
    <s v="-"/>
    <s v="Ponctuelle"/>
    <s v="Nations Unies / ONG"/>
    <s v="Non"/>
    <s v="Non"/>
    <s v="Oui"/>
    <s v="Oui"/>
    <s v="Non"/>
    <s v="-"/>
    <s v="Continue"/>
    <s v="Nations Unies"/>
    <s v="Non"/>
    <s v="Non"/>
    <s v="Oui"/>
    <s v="Non"/>
    <s v="Non"/>
    <s v="-"/>
    <s v="Continue"/>
    <s v="ONG"/>
    <s v="Non"/>
    <s v="Non"/>
    <s v="Non"/>
    <s v="Oui"/>
    <s v="Non"/>
    <s v="-"/>
    <s v="Continue"/>
    <n v="100"/>
    <n v="100"/>
    <n v="10"/>
    <n v="27"/>
    <n v="5"/>
    <n v="8"/>
    <s v="-"/>
    <n v="6"/>
    <n v="30"/>
    <n v="80"/>
    <n v="9"/>
    <n v="3"/>
    <n v="100"/>
    <s v="Oui"/>
    <s v="Oui"/>
    <s v="Oui"/>
    <s v="-"/>
    <s v="-"/>
    <s v="-"/>
    <x v="0"/>
    <x v="0"/>
    <s v="-"/>
    <s v="-"/>
    <s v="forage_pompe_manuelle Puits_traditionnel"/>
    <s v="Non"/>
    <s v="Non"/>
    <s v="Non"/>
    <s v="Non"/>
    <s v="Oui"/>
    <s v="Non"/>
    <s v="Oui"/>
    <s v="Non"/>
    <n v="3"/>
    <s v="-"/>
    <n v="17"/>
    <s v="-"/>
    <s v="-"/>
    <s v="-"/>
    <s v="-"/>
    <s v="-"/>
    <s v="-"/>
    <s v="-"/>
    <s v="-"/>
    <s v="-"/>
    <s v="-"/>
    <s v="-"/>
    <s v="-"/>
    <s v="-"/>
    <x v="0"/>
    <s v="Eau trouble / Goût / Non potable"/>
    <s v="Non"/>
    <s v="Oui"/>
    <s v="Oui"/>
    <s v="Oui"/>
    <s v="Non"/>
    <x v="1"/>
    <s v="Oui"/>
    <s v="Non"/>
    <s v="Non"/>
    <n v="51"/>
    <s v="-"/>
    <x v="1"/>
    <s v="Non"/>
    <x v="1"/>
    <x v="0"/>
    <x v="0"/>
    <s v="Oui"/>
    <x v="0"/>
    <x v="36"/>
    <x v="1"/>
    <s v="-"/>
    <s v="-"/>
    <s v="-"/>
    <s v="-"/>
    <s v="-"/>
    <s v="-"/>
    <s v="-"/>
    <x v="0"/>
    <x v="2"/>
    <x v="2"/>
    <x v="0"/>
    <s v="École de Magui"/>
    <s v="Magui"/>
    <x v="2"/>
    <s v="-"/>
    <x v="0"/>
    <s v="Clinique mobile"/>
    <s v="Non"/>
    <s v="Oui"/>
    <s v="Non"/>
    <s v="Non"/>
    <s v="Non"/>
    <s v="-"/>
    <x v="0"/>
    <x v="0"/>
    <s v="maux_tete maux_ventre autre"/>
    <s v="Non"/>
    <s v="Non"/>
    <s v="Non"/>
    <s v="Non"/>
    <s v="Non"/>
    <s v="Non"/>
    <s v="Non"/>
    <s v="Oui"/>
    <s v="Oui"/>
    <s v="Non"/>
    <s v="Non"/>
    <s v="Non"/>
    <s v="Oui"/>
    <s v="Non"/>
    <s v="Inflamation du coup"/>
    <s v="-"/>
    <s v="Achat sur le marché / Assistance humanitaire (incluant Cash)"/>
    <s v="Oui"/>
    <s v="Non"/>
    <s v="Non"/>
    <s v="Oui"/>
    <s v="Non"/>
    <s v="Non"/>
    <s v="Non"/>
    <s v="-"/>
    <x v="3"/>
    <x v="0"/>
    <x v="0"/>
    <s v="Marché de Magui"/>
    <x v="3"/>
    <x v="0"/>
    <s v="-"/>
    <s v="Oui"/>
    <s v="tigo"/>
    <s v="Non"/>
    <s v="Non"/>
    <s v="Oui"/>
    <s v="-"/>
    <s v="-"/>
    <n v="3"/>
    <s v="3"/>
    <s v="L'Eau est imbuvable et provoque maux de ventre pour certain personnes. Les salles de classe sont emporté par le vent. Besoin d'assistance en NFI et bache pour se proteger de la pluie."/>
    <s v="-"/>
    <s v="-"/>
    <s v="-"/>
    <n v="20"/>
    <n v="20"/>
    <s v="uuid:4e70f9ff-40d1-48b6-b1b8-9c819c455bc7"/>
    <n v="174126"/>
    <s v="4e70f9ff-40d1-48b6-b1b8-9c819c455bc7"/>
    <s v="2018-03-13T09:37:18"/>
    <n v="123"/>
    <s v="-"/>
    <n v="-1"/>
    <s v="-"/>
    <s v="-"/>
    <n v="123"/>
    <n v="7"/>
    <n v="8"/>
    <n v="6"/>
    <n v="16"/>
    <n v="11"/>
    <n v="17"/>
    <n v="8"/>
    <n v="14"/>
    <n v="17"/>
    <n v="17"/>
    <n v="5"/>
    <n v="4"/>
    <n v="130"/>
    <s v="Maux de tête"/>
    <s v="Maux de ventre"/>
    <s v="Autre"/>
    <x v="0"/>
    <x v="0"/>
    <x v="1"/>
    <s v="-"/>
  </r>
  <r>
    <s v="Manarat"/>
    <s v="2018-02-23T08:42:59.759+01"/>
    <s v="2018-02-28T13:01:54.991+01"/>
    <d v="2018-02-23T00:00:00"/>
    <s v="358449072126201"/>
    <s v="8923503090472090966"/>
    <s v="-"/>
    <s v="-"/>
    <d v="2018-02-23T00:00:00"/>
    <s v="E09"/>
    <s v="male"/>
    <s v="TD07"/>
    <s v="Lac"/>
    <s v="TD0704"/>
    <x v="0"/>
    <s v="TD070402"/>
    <x v="6"/>
    <s v="Daboua"/>
    <s v="Manarat"/>
    <s v="14.412174153093625 13.633134562779468 307.43015545696034 4.0"/>
    <n v="14.4121741531"/>
    <n v="13.6331345628"/>
    <n v="307.43015545700001"/>
    <n v="4"/>
    <x v="1"/>
    <s v="Daboua"/>
    <n v="6"/>
    <x v="0"/>
    <s v="-"/>
    <x v="1"/>
    <s v="-"/>
    <s v="-"/>
    <s v="IDPs / Retournés"/>
    <s v="Oui"/>
    <s v="Oui"/>
    <s v="Non"/>
    <s v="-"/>
    <n v="115"/>
    <x v="48"/>
    <s v="TD07"/>
    <s v="Lac"/>
    <s v="TD0704"/>
    <x v="0"/>
    <s v="TD070403"/>
    <x v="0"/>
    <n v="115"/>
    <n v="300"/>
    <x v="17"/>
    <n v="17"/>
    <n v="45"/>
    <s v="NER"/>
    <x v="2"/>
    <s v="NE002"/>
    <x v="2"/>
    <s v="NE002006"/>
    <x v="2"/>
    <s v="-"/>
    <s v="-"/>
    <s v="-"/>
    <n v="17"/>
    <n v="45"/>
    <x v="0"/>
    <s v="-"/>
    <s v="-"/>
    <s v="-"/>
    <x v="0"/>
    <s v="-"/>
    <x v="0"/>
    <s v="-"/>
    <x v="0"/>
    <s v="-"/>
    <s v="-"/>
    <s v="-"/>
    <s v="-"/>
    <s v="-"/>
    <x v="0"/>
    <s v="-"/>
    <s v="-"/>
    <n v="0"/>
    <n v="300"/>
    <n v="0"/>
    <n v="0"/>
    <n v="0"/>
    <x v="1"/>
    <s v="-"/>
    <s v="articles_non_alimentaires baches eau_hygiene_et_assainissement outil_pour_activite_economique cash"/>
    <s v="Oui"/>
    <s v="Oui"/>
    <s v="Oui"/>
    <s v="Non"/>
    <s v="Non"/>
    <s v="Oui"/>
    <s v="Non"/>
    <s v="Non"/>
    <s v="Non"/>
    <s v="Oui"/>
    <s v="Non"/>
    <s v="-"/>
    <s v="-"/>
    <s v="-"/>
    <s v="-"/>
    <s v="-"/>
    <s v="-"/>
    <s v="-"/>
    <s v="-"/>
    <s v="ONG"/>
    <s v="Non"/>
    <s v="Non"/>
    <s v="Non"/>
    <s v="Oui"/>
    <s v="Non"/>
    <s v="-"/>
    <s v="Plus d'un mois"/>
    <s v="ONG"/>
    <s v="Non"/>
    <s v="Non"/>
    <s v="Non"/>
    <s v="Oui"/>
    <s v="Non"/>
    <s v="-"/>
    <s v="Plus d'un mois"/>
    <s v="-"/>
    <s v="-"/>
    <s v="-"/>
    <s v="-"/>
    <s v="-"/>
    <s v="-"/>
    <s v="-"/>
    <s v="-"/>
    <s v="ONG"/>
    <s v="Non"/>
    <s v="Non"/>
    <s v="Non"/>
    <s v="Oui"/>
    <s v="Non"/>
    <s v="-"/>
    <s v="Plus d'un mois"/>
    <s v="-"/>
    <s v="-"/>
    <s v="-"/>
    <s v="-"/>
    <s v="-"/>
    <s v="-"/>
    <s v="-"/>
    <s v="-"/>
    <s v="-"/>
    <s v="-"/>
    <s v="-"/>
    <s v="-"/>
    <s v="-"/>
    <s v="-"/>
    <s v="-"/>
    <s v="-"/>
    <s v="ONG"/>
    <s v="Non"/>
    <s v="Non"/>
    <s v="Non"/>
    <s v="Oui"/>
    <s v="Non"/>
    <s v="-"/>
    <s v="Continue"/>
    <s v="-"/>
    <s v="-"/>
    <s v="-"/>
    <s v="-"/>
    <s v="-"/>
    <s v="-"/>
    <s v="-"/>
    <s v="-"/>
    <s v="ONG"/>
    <s v="Non"/>
    <s v="Non"/>
    <s v="Non"/>
    <s v="Oui"/>
    <s v="Non"/>
    <s v="-"/>
    <s v="Ponctuelle"/>
    <n v="25"/>
    <n v="30"/>
    <n v="10"/>
    <n v="15"/>
    <n v="6"/>
    <s v="-"/>
    <s v="-"/>
    <s v="-"/>
    <s v="-"/>
    <n v="21"/>
    <n v="12"/>
    <s v="-"/>
    <n v="50"/>
    <s v="Oui"/>
    <s v="Oui"/>
    <s v="Oui"/>
    <s v="-"/>
    <s v="-"/>
    <s v="-"/>
    <x v="2"/>
    <x v="6"/>
    <s v="-"/>
    <s v="-"/>
    <s v="forage_pompe_manuelle"/>
    <s v="Non"/>
    <s v="Non"/>
    <s v="Non"/>
    <s v="Non"/>
    <s v="Oui"/>
    <s v="Non"/>
    <s v="Non"/>
    <s v="Non"/>
    <s v="-"/>
    <s v="-"/>
    <n v="1"/>
    <n v="1"/>
    <s v="-"/>
    <s v="-"/>
    <s v="-"/>
    <s v="-"/>
    <s v="-"/>
    <s v="-"/>
    <s v="-"/>
    <s v="-"/>
    <s v="-"/>
    <s v="-"/>
    <s v="-"/>
    <s v="-"/>
    <x v="0"/>
    <s v="Eau trouble / Goût"/>
    <s v="Non"/>
    <s v="Oui"/>
    <s v="Oui"/>
    <s v="Non"/>
    <s v="Non"/>
    <x v="1"/>
    <s v="Oui"/>
    <s v="Non"/>
    <s v="Non"/>
    <n v="40"/>
    <s v="-"/>
    <x v="1"/>
    <s v="Non"/>
    <x v="1"/>
    <x v="0"/>
    <x v="0"/>
    <s v="Oui"/>
    <x v="0"/>
    <x v="38"/>
    <x v="1"/>
    <s v="-"/>
    <s v="-"/>
    <s v="-"/>
    <s v="-"/>
    <s v="-"/>
    <s v="-"/>
    <s v="-"/>
    <x v="0"/>
    <x v="0"/>
    <x v="0"/>
    <x v="0"/>
    <s v="-"/>
    <s v="-"/>
    <x v="0"/>
    <s v="-"/>
    <x v="1"/>
    <s v="-"/>
    <s v="-"/>
    <s v="-"/>
    <s v="-"/>
    <s v="-"/>
    <s v="-"/>
    <s v="-"/>
    <x v="2"/>
    <x v="0"/>
    <s v="diarrhee toux problem_tension"/>
    <s v="Oui"/>
    <s v="Non"/>
    <s v="Non"/>
    <s v="Non"/>
    <s v="Non"/>
    <s v="Non"/>
    <s v="Oui"/>
    <s v="Non"/>
    <s v="Non"/>
    <s v="Non"/>
    <s v="Non"/>
    <s v="Oui"/>
    <s v="Non"/>
    <s v="Non"/>
    <s v="-"/>
    <s v="-"/>
    <s v="Achat sur le marché / Emprunt"/>
    <s v="Oui"/>
    <s v="Non"/>
    <s v="Non"/>
    <s v="Non"/>
    <s v="Oui"/>
    <s v="Non"/>
    <s v="Non"/>
    <s v="-"/>
    <x v="1"/>
    <x v="0"/>
    <x v="0"/>
    <s v="Marché de Daboua"/>
    <x v="2"/>
    <x v="0"/>
    <s v="-"/>
    <s v="Oui"/>
    <s v="tigo"/>
    <s v="Non"/>
    <s v="Non"/>
    <s v="Oui"/>
    <s v="-"/>
    <s v="-"/>
    <n v="3"/>
    <s v="3"/>
    <s v="-"/>
    <s v="-"/>
    <s v="-"/>
    <s v="-"/>
    <n v="15"/>
    <n v="15"/>
    <s v="uuid:7f6af223-93a5-4c03-a7a6-4084e03f2125"/>
    <n v="146972"/>
    <s v="7f6af223-93a5-4c03-a7a6-4084e03f2125"/>
    <s v="2018-02-28T15:48:57"/>
    <n v="25"/>
    <s v="-"/>
    <n v="-1"/>
    <s v="-"/>
    <s v="-"/>
    <n v="25"/>
    <n v="8"/>
    <n v="8"/>
    <n v="9"/>
    <n v="7"/>
    <n v="7"/>
    <n v="12"/>
    <n v="5"/>
    <n v="3"/>
    <n v="8"/>
    <n v="16"/>
    <n v="7"/>
    <n v="1"/>
    <n v="91"/>
    <s v="Diarrhée"/>
    <s v="Toux"/>
    <s v="Problème de tension"/>
    <x v="0"/>
    <x v="0"/>
    <x v="0"/>
    <s v="-"/>
  </r>
  <r>
    <s v="Mariakouroua"/>
    <s v="2018-03-13T10:12:15.278+01"/>
    <s v="2018-03-14T07:03:09.098+01"/>
    <d v="2018-03-13T00:00:00"/>
    <s v="358449072151878"/>
    <s v="-"/>
    <s v="-"/>
    <s v="-"/>
    <d v="2018-03-13T00:00:00"/>
    <s v="E1"/>
    <s v="male"/>
    <s v="TD07"/>
    <s v="Lac"/>
    <s v="TD0703"/>
    <x v="2"/>
    <s v="TD070302"/>
    <x v="2"/>
    <s v="Ngouboua"/>
    <s v="Mariakouroua"/>
    <s v="13.675610571096838 13.993929890991012 284.98334592050725 4.0"/>
    <n v="13.6756105711"/>
    <n v="13.993929891000001"/>
    <n v="284.98334592100002"/>
    <n v="4"/>
    <x v="0"/>
    <s v="-"/>
    <s v="-"/>
    <x v="0"/>
    <s v="-"/>
    <x v="0"/>
    <s v="-"/>
    <s v="-"/>
    <s v="IDPs"/>
    <s v="Oui"/>
    <s v="Non"/>
    <s v="Non"/>
    <s v="-"/>
    <n v="105"/>
    <x v="74"/>
    <s v="TD07"/>
    <s v="Lac"/>
    <s v="TD0703"/>
    <x v="2"/>
    <s v="TD070302"/>
    <x v="2"/>
    <n v="105"/>
    <n v="439"/>
    <x v="3"/>
    <s v="-"/>
    <s v="-"/>
    <s v="-"/>
    <x v="1"/>
    <s v="-"/>
    <x v="1"/>
    <s v="-"/>
    <x v="1"/>
    <s v="-"/>
    <s v="-"/>
    <s v="-"/>
    <s v="-"/>
    <s v="-"/>
    <x v="1"/>
    <s v="-"/>
    <s v="-"/>
    <s v="-"/>
    <x v="0"/>
    <s v="-"/>
    <x v="0"/>
    <s v="-"/>
    <x v="0"/>
    <s v="-"/>
    <s v="-"/>
    <s v="-"/>
    <s v="-"/>
    <s v="-"/>
    <x v="0"/>
    <s v="-"/>
    <s v="-"/>
    <n v="0"/>
    <n v="105"/>
    <n v="0"/>
    <n v="0"/>
    <n v="0"/>
    <x v="0"/>
    <s v="-"/>
    <s v="aucune"/>
    <s v="Non"/>
    <s v="Non"/>
    <s v="Non"/>
    <s v="Non"/>
    <s v="Non"/>
    <s v="Non"/>
    <s v="Non"/>
    <s v="Non"/>
    <s v="Non"/>
    <s v="Non"/>
    <s v="Oui"/>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n v="5"/>
    <n v="20"/>
    <n v="2"/>
    <n v="4"/>
    <n v="3"/>
    <n v="10"/>
    <s v="-"/>
    <s v="-"/>
    <s v="-"/>
    <n v="10"/>
    <n v="10"/>
    <s v="-"/>
    <n v="5"/>
    <s v="Oui"/>
    <s v="Oui"/>
    <s v="Oui"/>
    <s v="-"/>
    <s v="-"/>
    <s v="-"/>
    <x v="0"/>
    <x v="0"/>
    <s v="-"/>
    <s v="-"/>
    <s v="forage_pompe_manuelle"/>
    <s v="Non"/>
    <s v="Non"/>
    <s v="Non"/>
    <s v="Non"/>
    <s v="Oui"/>
    <s v="Non"/>
    <s v="Non"/>
    <s v="Non"/>
    <s v="-"/>
    <s v="-"/>
    <n v="1"/>
    <s v="-"/>
    <s v="-"/>
    <s v="-"/>
    <s v="-"/>
    <s v="-"/>
    <s v="-"/>
    <s v="-"/>
    <s v="-"/>
    <s v="-"/>
    <s v="-"/>
    <s v="-"/>
    <s v="-"/>
    <s v="-"/>
    <x v="0"/>
    <s v="Aucun"/>
    <s v="Oui"/>
    <s v="Non"/>
    <s v="Non"/>
    <s v="Non"/>
    <s v="Non"/>
    <x v="0"/>
    <s v="Non"/>
    <s v="Non"/>
    <s v="Oui"/>
    <s v="-"/>
    <s v="-"/>
    <x v="0"/>
    <s v="-"/>
    <x v="0"/>
    <x v="0"/>
    <x v="0"/>
    <s v="Oui"/>
    <x v="0"/>
    <x v="58"/>
    <x v="1"/>
    <s v="-"/>
    <s v="-"/>
    <s v="-"/>
    <s v="-"/>
    <s v="-"/>
    <s v="-"/>
    <s v="-"/>
    <x v="0"/>
    <x v="0"/>
    <x v="0"/>
    <x v="0"/>
    <s v="-"/>
    <s v="-"/>
    <x v="0"/>
    <s v="-"/>
    <x v="1"/>
    <s v="-"/>
    <s v="-"/>
    <s v="-"/>
    <s v="-"/>
    <s v="-"/>
    <s v="-"/>
    <s v="-"/>
    <x v="2"/>
    <x v="0"/>
    <s v="paludisme"/>
    <s v="Non"/>
    <s v="Non"/>
    <s v="Non"/>
    <s v="Non"/>
    <s v="Non"/>
    <s v="Oui"/>
    <s v="Non"/>
    <s v="Non"/>
    <s v="Non"/>
    <s v="Non"/>
    <s v="Non"/>
    <s v="Non"/>
    <s v="Non"/>
    <s v="Non"/>
    <s v="-"/>
    <s v="-"/>
    <s v="Achat sur le marché"/>
    <s v="Oui"/>
    <s v="Non"/>
    <s v="Non"/>
    <s v="Non"/>
    <s v="Non"/>
    <s v="Non"/>
    <s v="Non"/>
    <s v="-"/>
    <x v="1"/>
    <x v="0"/>
    <x v="0"/>
    <s v="Marché de Tchoukoutalia"/>
    <x v="0"/>
    <x v="2"/>
    <s v="-"/>
    <s v="Oui"/>
    <s v="tigo"/>
    <s v="Non"/>
    <s v="Non"/>
    <s v="Oui"/>
    <s v="-"/>
    <s v="-"/>
    <n v="1"/>
    <s v="1"/>
    <s v="-"/>
    <s v="-"/>
    <s v="-"/>
    <s v="-"/>
    <n v="20"/>
    <n v="20"/>
    <s v="uuid:0fe974c5-1a73-4e49-ac48-773da8b62c90"/>
    <n v="177349"/>
    <s v="0fe974c5-1a73-4e49-ac48-773da8b62c90"/>
    <s v="2018-03-15T10:08:24"/>
    <n v="134"/>
    <s v="-"/>
    <n v="-1"/>
    <s v="-"/>
    <s v="-"/>
    <n v="134"/>
    <n v="7"/>
    <n v="10"/>
    <n v="14"/>
    <n v="15"/>
    <n v="14"/>
    <n v="15"/>
    <n v="9"/>
    <n v="6"/>
    <n v="16"/>
    <n v="19"/>
    <n v="4"/>
    <n v="5"/>
    <n v="134"/>
    <s v="Paludisme"/>
    <s v="-"/>
    <s v="-"/>
    <x v="0"/>
    <x v="0"/>
    <x v="1"/>
    <s v="-"/>
  </r>
  <r>
    <s v="Massakani"/>
    <s v="2018-03-04T09:03:35.981Z"/>
    <s v="2018-03-04T21:27:09.638Z"/>
    <d v="2018-03-04T00:00:00"/>
    <s v="860111012018838"/>
    <s v="8923503090497992121F"/>
    <s v="-"/>
    <s v="-"/>
    <d v="2018-03-04T00:00:00"/>
    <s v="E8"/>
    <s v="male"/>
    <s v="TD07"/>
    <s v="Lac"/>
    <s v="TD0704"/>
    <x v="0"/>
    <s v="TD070401"/>
    <x v="0"/>
    <s v="Massakani"/>
    <s v="Massakani"/>
    <s v="13.893546066196807 13.977668909963349 308.21679056088493 4.0"/>
    <n v="13.893546066200001"/>
    <n v="13.97766891"/>
    <n v="308.21679056099998"/>
    <n v="4"/>
    <x v="1"/>
    <s v="Kiskra"/>
    <n v="10"/>
    <x v="0"/>
    <s v="-"/>
    <x v="0"/>
    <s v="-"/>
    <s v="-"/>
    <s v="IDPs"/>
    <s v="Oui"/>
    <s v="Non"/>
    <s v="Non"/>
    <s v="-"/>
    <n v="766"/>
    <x v="75"/>
    <s v="TD07"/>
    <s v="Lac"/>
    <s v="TD0704"/>
    <x v="0"/>
    <s v="TD070401"/>
    <x v="3"/>
    <n v="766"/>
    <n v="3202"/>
    <x v="23"/>
    <s v="-"/>
    <s v="-"/>
    <s v="-"/>
    <x v="1"/>
    <s v="-"/>
    <x v="1"/>
    <s v="-"/>
    <x v="1"/>
    <s v="-"/>
    <s v="-"/>
    <s v="-"/>
    <s v="-"/>
    <s v="-"/>
    <x v="1"/>
    <s v="-"/>
    <s v="-"/>
    <s v="-"/>
    <x v="0"/>
    <s v="-"/>
    <x v="0"/>
    <s v="-"/>
    <x v="0"/>
    <s v="-"/>
    <s v="-"/>
    <s v="-"/>
    <s v="-"/>
    <s v="-"/>
    <x v="0"/>
    <s v="-"/>
    <s v="-"/>
    <n v="0"/>
    <n v="770"/>
    <n v="0"/>
    <n v="0"/>
    <n v="0"/>
    <x v="0"/>
    <s v="-"/>
    <s v="articles_non_alimentaires sante vivres"/>
    <s v="Oui"/>
    <s v="Non"/>
    <s v="Non"/>
    <s v="Non"/>
    <s v="Non"/>
    <s v="Non"/>
    <s v="Non"/>
    <s v="Oui"/>
    <s v="Oui"/>
    <s v="Non"/>
    <s v="Non"/>
    <s v="ONG"/>
    <s v="Non"/>
    <s v="Non"/>
    <s v="Non"/>
    <s v="Oui"/>
    <s v="Non"/>
    <s v="-"/>
    <s v="Plus d'un mois"/>
    <s v="ONG"/>
    <s v="Non"/>
    <s v="Non"/>
    <s v="Non"/>
    <s v="Oui"/>
    <s v="Non"/>
    <s v="-"/>
    <s v="Plus d'un mois"/>
    <s v="-"/>
    <s v="-"/>
    <s v="-"/>
    <s v="-"/>
    <s v="-"/>
    <s v="-"/>
    <s v="-"/>
    <s v="-"/>
    <s v="-"/>
    <s v="-"/>
    <s v="-"/>
    <s v="-"/>
    <s v="-"/>
    <s v="-"/>
    <s v="-"/>
    <s v="-"/>
    <s v="-"/>
    <s v="-"/>
    <s v="-"/>
    <s v="-"/>
    <s v="-"/>
    <s v="-"/>
    <s v="-"/>
    <s v="-"/>
    <s v="ONG"/>
    <s v="Non"/>
    <s v="Non"/>
    <s v="Non"/>
    <s v="Oui"/>
    <s v="Non"/>
    <s v="-"/>
    <s v="Ponctuelle"/>
    <s v="-"/>
    <s v="-"/>
    <s v="-"/>
    <s v="-"/>
    <s v="-"/>
    <s v="-"/>
    <s v="-"/>
    <s v="-"/>
    <s v="-"/>
    <s v="-"/>
    <s v="-"/>
    <s v="-"/>
    <s v="-"/>
    <s v="-"/>
    <s v="-"/>
    <s v="-"/>
    <s v="-"/>
    <s v="-"/>
    <s v="-"/>
    <s v="-"/>
    <s v="-"/>
    <s v="-"/>
    <s v="-"/>
    <s v="-"/>
    <s v="-"/>
    <s v="-"/>
    <s v="-"/>
    <s v="-"/>
    <s v="-"/>
    <s v="-"/>
    <s v="-"/>
    <s v="-"/>
    <n v="45"/>
    <n v="130"/>
    <n v="10"/>
    <n v="6"/>
    <n v="7"/>
    <n v="8"/>
    <s v="-"/>
    <s v="-"/>
    <n v="40"/>
    <n v="20"/>
    <n v="40"/>
    <s v="-"/>
    <n v="150"/>
    <s v="Ne sait pas"/>
    <s v="Oui"/>
    <s v="Oui"/>
    <s v="-"/>
    <s v="-"/>
    <s v="-"/>
    <x v="0"/>
    <x v="0"/>
    <s v="-"/>
    <s v="-"/>
    <s v="forage_pompe_manuelle"/>
    <s v="Non"/>
    <s v="Non"/>
    <s v="Non"/>
    <s v="Non"/>
    <s v="Oui"/>
    <s v="Non"/>
    <s v="Non"/>
    <s v="Non"/>
    <s v="-"/>
    <s v="-"/>
    <n v="1"/>
    <s v="-"/>
    <s v="-"/>
    <s v="-"/>
    <s v="-"/>
    <s v="-"/>
    <s v="-"/>
    <s v="-"/>
    <s v="-"/>
    <s v="-"/>
    <s v="-"/>
    <s v="-"/>
    <s v="-"/>
    <s v="-"/>
    <x v="0"/>
    <s v="Eau trouble / Goût"/>
    <s v="Non"/>
    <s v="Oui"/>
    <s v="Oui"/>
    <s v="Non"/>
    <s v="Non"/>
    <x v="1"/>
    <s v="Oui"/>
    <s v="Non"/>
    <s v="Non"/>
    <n v="15"/>
    <s v="-"/>
    <x v="1"/>
    <s v="Non"/>
    <x v="1"/>
    <x v="0"/>
    <x v="0"/>
    <s v="Oui"/>
    <x v="0"/>
    <x v="59"/>
    <x v="1"/>
    <s v="-"/>
    <s v="-"/>
    <s v="-"/>
    <s v="-"/>
    <s v="-"/>
    <s v="-"/>
    <s v="-"/>
    <x v="0"/>
    <x v="0"/>
    <x v="0"/>
    <x v="0"/>
    <s v="-"/>
    <s v="-"/>
    <x v="0"/>
    <s v="-"/>
    <x v="0"/>
    <s v="Centre de santé"/>
    <s v="Oui"/>
    <s v="Non"/>
    <s v="Non"/>
    <s v="Non"/>
    <s v="Non"/>
    <s v="-"/>
    <x v="0"/>
    <x v="0"/>
    <s v="paludisme maux_tete maux_ventre"/>
    <s v="Non"/>
    <s v="Non"/>
    <s v="Non"/>
    <s v="Non"/>
    <s v="Non"/>
    <s v="Oui"/>
    <s v="Non"/>
    <s v="Oui"/>
    <s v="Oui"/>
    <s v="Non"/>
    <s v="Non"/>
    <s v="Non"/>
    <s v="Non"/>
    <s v="Non"/>
    <s v="-"/>
    <s v="-"/>
    <s v="Achat sur le marché / Production de subsistance"/>
    <s v="Oui"/>
    <s v="Non"/>
    <s v="Non"/>
    <s v="Non"/>
    <s v="Non"/>
    <s v="Oui"/>
    <s v="Non"/>
    <s v="-"/>
    <x v="2"/>
    <x v="1"/>
    <x v="0"/>
    <s v="Marché de Diamarom"/>
    <x v="0"/>
    <x v="1"/>
    <s v="-"/>
    <s v="Oui"/>
    <s v="tigo"/>
    <s v="Non"/>
    <s v="Non"/>
    <s v="Oui"/>
    <s v="-"/>
    <s v="-"/>
    <n v="3"/>
    <s v="3"/>
    <s v="30 Ménages sont venus il y'a de cela six mois de Mboma. Ils veulent école et l'unique forage a pompe manuelle cré trop de conflits entre les femmes du a leurs nombre devant cette manne et manque de matériels pour faire le champs."/>
    <s v="-"/>
    <s v="-"/>
    <s v="-"/>
    <n v="17"/>
    <n v="17"/>
    <s v="uuid:863fd9db-93a8-4cea-abb2-353b22534071"/>
    <n v="158763"/>
    <s v="863fd9db-93a8-4cea-abb2-353b22534071"/>
    <s v="2018-03-07T10:30:49"/>
    <n v="67"/>
    <s v="-"/>
    <n v="-1"/>
    <s v="-"/>
    <s v="-"/>
    <n v="67"/>
    <n v="6"/>
    <n v="7"/>
    <n v="8"/>
    <n v="11"/>
    <n v="20"/>
    <n v="16"/>
    <n v="9"/>
    <n v="10"/>
    <n v="17"/>
    <n v="19"/>
    <n v="0"/>
    <n v="0"/>
    <n v="123"/>
    <s v="Paludisme"/>
    <s v="Maux de tête"/>
    <s v="Maux de ventre"/>
    <x v="0"/>
    <x v="0"/>
    <x v="1"/>
    <s v="-"/>
  </r>
  <r>
    <s v="Massala"/>
    <s v="2018-02-24T07:47:18.669Z"/>
    <s v="2018-02-28T09:34:18.151Z"/>
    <d v="2018-02-24T00:00:00"/>
    <s v="860111012018838"/>
    <s v="8923503090497992121F"/>
    <s v="-"/>
    <s v="-"/>
    <d v="2018-02-24T00:00:00"/>
    <s v="E8"/>
    <s v="male"/>
    <s v="TD07"/>
    <s v="Lac"/>
    <s v="TD0704"/>
    <x v="0"/>
    <s v="TD070402"/>
    <x v="6"/>
    <s v="Massala"/>
    <s v="Massala"/>
    <s v="14.330832450361651 13.761386720443836 298.5319516603217 4.0"/>
    <n v="14.330832450400001"/>
    <n v="13.761386720400001"/>
    <n v="298.53195166"/>
    <n v="4"/>
    <x v="1"/>
    <s v="Kiskawa"/>
    <n v="10"/>
    <x v="0"/>
    <s v="-"/>
    <x v="0"/>
    <s v="-"/>
    <s v="-"/>
    <s v="IDPs"/>
    <s v="Oui"/>
    <s v="Non"/>
    <s v="Non"/>
    <s v="-"/>
    <n v="51"/>
    <x v="76"/>
    <s v="TD07"/>
    <s v="Lac"/>
    <s v="TD0704"/>
    <x v="0"/>
    <s v="TD070403"/>
    <x v="0"/>
    <n v="51"/>
    <n v="117"/>
    <x v="21"/>
    <s v="-"/>
    <s v="-"/>
    <s v="-"/>
    <x v="1"/>
    <s v="-"/>
    <x v="1"/>
    <s v="-"/>
    <x v="1"/>
    <s v="-"/>
    <s v="-"/>
    <s v="-"/>
    <s v="-"/>
    <s v="-"/>
    <x v="1"/>
    <s v="-"/>
    <s v="-"/>
    <s v="-"/>
    <x v="0"/>
    <s v="-"/>
    <x v="0"/>
    <s v="-"/>
    <x v="0"/>
    <s v="-"/>
    <s v="-"/>
    <s v="-"/>
    <s v="-"/>
    <s v="-"/>
    <x v="0"/>
    <s v="-"/>
    <s v="-"/>
    <n v="0"/>
    <n v="60"/>
    <n v="0"/>
    <n v="0"/>
    <n v="0"/>
    <x v="0"/>
    <s v="-"/>
    <s v="aucune"/>
    <s v="Non"/>
    <s v="Non"/>
    <s v="Non"/>
    <s v="Non"/>
    <s v="Non"/>
    <s v="Non"/>
    <s v="Non"/>
    <s v="Non"/>
    <s v="Non"/>
    <s v="Non"/>
    <s v="Oui"/>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n v="4"/>
    <n v="7"/>
    <s v="-"/>
    <n v="1"/>
    <s v="-"/>
    <s v="-"/>
    <s v="-"/>
    <s v="-"/>
    <s v="-"/>
    <n v="4"/>
    <n v="2"/>
    <s v="-"/>
    <n v="5"/>
    <s v="Oui"/>
    <s v="Oui"/>
    <s v="Oui"/>
    <s v="-"/>
    <s v="-"/>
    <s v="-"/>
    <x v="0"/>
    <x v="0"/>
    <s v="-"/>
    <s v="-"/>
    <s v="Puits_traditionnel"/>
    <s v="Non"/>
    <s v="Non"/>
    <s v="Non"/>
    <s v="Non"/>
    <s v="Non"/>
    <s v="Non"/>
    <s v="Oui"/>
    <s v="Non"/>
    <n v="1"/>
    <s v="-"/>
    <s v="-"/>
    <s v="-"/>
    <s v="-"/>
    <s v="-"/>
    <s v="-"/>
    <s v="-"/>
    <s v="-"/>
    <s v="-"/>
    <s v="-"/>
    <s v="-"/>
    <s v="-"/>
    <s v="-"/>
    <s v="-"/>
    <s v="-"/>
    <x v="3"/>
    <s v="Eau trouble / Goût / Non potable"/>
    <s v="Non"/>
    <s v="Oui"/>
    <s v="Oui"/>
    <s v="Oui"/>
    <s v="Non"/>
    <x v="0"/>
    <s v="Non"/>
    <s v="Non"/>
    <s v="Oui"/>
    <s v="-"/>
    <s v="-"/>
    <x v="0"/>
    <s v="-"/>
    <x v="0"/>
    <x v="1"/>
    <x v="1"/>
    <s v="Non"/>
    <x v="19"/>
    <x v="2"/>
    <x v="1"/>
    <s v="-"/>
    <s v="-"/>
    <s v="-"/>
    <s v="-"/>
    <s v="-"/>
    <s v="-"/>
    <s v="-"/>
    <x v="0"/>
    <x v="0"/>
    <x v="0"/>
    <x v="0"/>
    <s v="-"/>
    <s v="-"/>
    <x v="0"/>
    <s v="-"/>
    <x v="1"/>
    <s v="-"/>
    <s v="-"/>
    <s v="-"/>
    <s v="-"/>
    <s v="-"/>
    <s v="-"/>
    <s v="-"/>
    <x v="2"/>
    <x v="0"/>
    <s v="diarrhee paludisme maux_ventre"/>
    <s v="Oui"/>
    <s v="Non"/>
    <s v="Non"/>
    <s v="Non"/>
    <s v="Non"/>
    <s v="Oui"/>
    <s v="Non"/>
    <s v="Non"/>
    <s v="Oui"/>
    <s v="Non"/>
    <s v="Non"/>
    <s v="Non"/>
    <s v="Non"/>
    <s v="Non"/>
    <s v="-"/>
    <s v="-"/>
    <s v="Achat sur le marché"/>
    <s v="Oui"/>
    <s v="Non"/>
    <s v="Non"/>
    <s v="Non"/>
    <s v="Non"/>
    <s v="Non"/>
    <s v="Non"/>
    <s v="-"/>
    <x v="2"/>
    <x v="1"/>
    <x v="0"/>
    <s v="Marché de Kiskawa"/>
    <x v="0"/>
    <x v="1"/>
    <s v="-"/>
    <s v="Oui"/>
    <s v="tigo"/>
    <s v="Non"/>
    <s v="Non"/>
    <s v="Oui"/>
    <s v="-"/>
    <s v="-"/>
    <n v="3"/>
    <s v="3"/>
    <s v="IL N'ONT PAS REÇU UNE ASSISTANCE DEPUIS LEURS ARRIVÉE"/>
    <s v="-"/>
    <s v="-"/>
    <s v="-"/>
    <n v="10"/>
    <n v="10"/>
    <s v="uuid:91834e74-baa2-47ce-bc78-23d3fdbf38b7"/>
    <n v="147016"/>
    <s v="91834e74-baa2-47ce-bc78-23d3fdbf38b7"/>
    <s v="2018-02-28T16:07:55"/>
    <n v="42"/>
    <s v="-"/>
    <n v="-1"/>
    <s v="-"/>
    <s v="-"/>
    <n v="42"/>
    <n v="3"/>
    <n v="3"/>
    <n v="2"/>
    <n v="5"/>
    <n v="9"/>
    <n v="6"/>
    <n v="5"/>
    <n v="3"/>
    <n v="9"/>
    <n v="9"/>
    <n v="2"/>
    <n v="1"/>
    <n v="57"/>
    <s v="Diarrhée"/>
    <s v="Paludisme"/>
    <s v="Maux de ventre"/>
    <x v="0"/>
    <x v="0"/>
    <x v="0"/>
    <s v="-"/>
  </r>
  <r>
    <s v="Medi kota 1"/>
    <s v="2018-03-19T09:52:23.329+01"/>
    <s v="2018-03-19T09:59:27.535+01"/>
    <d v="2018-03-19T00:00:00"/>
    <s v="860111012019356"/>
    <s v="-"/>
    <s v="-"/>
    <s v="-"/>
    <d v="2018-03-14T00:00:00"/>
    <s v="S1"/>
    <s v="male"/>
    <s v="TD07"/>
    <s v="Lac"/>
    <s v="TD0701"/>
    <x v="1"/>
    <s v="TD070101"/>
    <x v="4"/>
    <s v="Medi Koura"/>
    <s v="Medi kota 1"/>
    <s v="-"/>
    <s v="-"/>
    <s v="-"/>
    <s v="-"/>
    <s v="-"/>
    <x v="1"/>
    <s v="Mesi koura"/>
    <n v="7"/>
    <x v="1"/>
    <s v="-"/>
    <x v="0"/>
    <s v="-"/>
    <s v="-"/>
    <s v="Retournés"/>
    <s v="Non"/>
    <s v="Oui"/>
    <s v="Non"/>
    <s v="-"/>
    <s v="-"/>
    <x v="2"/>
    <s v="-"/>
    <s v="-"/>
    <s v="-"/>
    <x v="1"/>
    <s v="-"/>
    <x v="1"/>
    <s v="-"/>
    <s v="-"/>
    <x v="2"/>
    <n v="70"/>
    <n v="292"/>
    <s v="TCD"/>
    <x v="0"/>
    <s v="TD07"/>
    <x v="0"/>
    <s v="TD0701"/>
    <x v="5"/>
    <s v="-"/>
    <s v="-"/>
    <s v="-"/>
    <n v="70"/>
    <n v="292"/>
    <x v="17"/>
    <s v="-"/>
    <s v="-"/>
    <s v="-"/>
    <x v="0"/>
    <s v="-"/>
    <x v="0"/>
    <s v="-"/>
    <x v="0"/>
    <s v="-"/>
    <s v="-"/>
    <s v="-"/>
    <s v="-"/>
    <s v="-"/>
    <x v="0"/>
    <s v="-"/>
    <s v="-"/>
    <n v="0"/>
    <n v="70"/>
    <n v="0"/>
    <n v="0"/>
    <n v="0"/>
    <x v="0"/>
    <s v="-"/>
    <s v="eau_hygiene_et_assainissement vivres"/>
    <s v="Non"/>
    <s v="Non"/>
    <s v="Oui"/>
    <s v="Non"/>
    <s v="Non"/>
    <s v="Non"/>
    <s v="Non"/>
    <s v="Non"/>
    <s v="Oui"/>
    <s v="Non"/>
    <s v="Non"/>
    <s v="ONG"/>
    <s v="Non"/>
    <s v="Non"/>
    <s v="Non"/>
    <s v="Oui"/>
    <s v="Non"/>
    <s v="-"/>
    <s v="Plus d'un mois"/>
    <s v="-"/>
    <s v="-"/>
    <s v="-"/>
    <s v="-"/>
    <s v="-"/>
    <s v="-"/>
    <s v="-"/>
    <s v="-"/>
    <s v="-"/>
    <s v="-"/>
    <s v="-"/>
    <s v="-"/>
    <s v="-"/>
    <s v="-"/>
    <s v="-"/>
    <s v="-"/>
    <s v="-"/>
    <s v="-"/>
    <s v="-"/>
    <s v="-"/>
    <s v="-"/>
    <s v="-"/>
    <s v="-"/>
    <s v="-"/>
    <s v="-"/>
    <s v="-"/>
    <s v="-"/>
    <s v="-"/>
    <s v="-"/>
    <s v="-"/>
    <s v="-"/>
    <s v="-"/>
    <s v="-"/>
    <s v="-"/>
    <s v="-"/>
    <s v="-"/>
    <s v="-"/>
    <s v="-"/>
    <s v="-"/>
    <s v="-"/>
    <s v="-"/>
    <s v="-"/>
    <s v="-"/>
    <s v="-"/>
    <s v="-"/>
    <s v="-"/>
    <s v="-"/>
    <s v="-"/>
    <s v="ONG"/>
    <s v="Non"/>
    <s v="Non"/>
    <s v="Non"/>
    <s v="Oui"/>
    <s v="Non"/>
    <s v="-"/>
    <s v="Ponctuelle"/>
    <s v="-"/>
    <s v="-"/>
    <s v="-"/>
    <s v="-"/>
    <s v="-"/>
    <s v="-"/>
    <s v="-"/>
    <s v="-"/>
    <s v="-"/>
    <s v="-"/>
    <s v="-"/>
    <s v="-"/>
    <s v="-"/>
    <s v="-"/>
    <s v="-"/>
    <s v="-"/>
    <n v="19"/>
    <n v="30"/>
    <s v="-"/>
    <n v="1"/>
    <s v="-"/>
    <s v="-"/>
    <s v="-"/>
    <s v="-"/>
    <n v="7"/>
    <n v="9"/>
    <n v="11"/>
    <s v="-"/>
    <n v="40"/>
    <s v="Oui"/>
    <s v="Oui"/>
    <s v="Oui"/>
    <s v="-"/>
    <s v="-"/>
    <s v="-"/>
    <x v="0"/>
    <x v="0"/>
    <s v="-"/>
    <s v="-"/>
    <s v="eau_de_surface forage_pompe_manuelle"/>
    <s v="Non"/>
    <s v="Non"/>
    <s v="Oui"/>
    <s v="Non"/>
    <s v="Oui"/>
    <s v="Non"/>
    <s v="Non"/>
    <s v="Non"/>
    <s v="-"/>
    <s v="-"/>
    <n v="1"/>
    <s v="-"/>
    <s v="-"/>
    <s v="-"/>
    <s v="-"/>
    <s v="-"/>
    <n v="1"/>
    <s v="-"/>
    <s v="-"/>
    <s v="-"/>
    <s v="-"/>
    <s v="-"/>
    <s v="-"/>
    <s v="-"/>
    <x v="0"/>
    <s v="Aucun"/>
    <s v="Oui"/>
    <s v="Non"/>
    <s v="Non"/>
    <s v="Non"/>
    <s v="Non"/>
    <x v="0"/>
    <s v="Non"/>
    <s v="Non"/>
    <s v="Oui"/>
    <s v="-"/>
    <s v="-"/>
    <x v="0"/>
    <s v="-"/>
    <x v="0"/>
    <x v="1"/>
    <x v="1"/>
    <s v="Non"/>
    <x v="0"/>
    <x v="2"/>
    <x v="1"/>
    <s v="-"/>
    <s v="-"/>
    <s v="-"/>
    <s v="-"/>
    <s v="-"/>
    <s v="-"/>
    <s v="-"/>
    <x v="0"/>
    <x v="0"/>
    <x v="0"/>
    <x v="0"/>
    <s v="-"/>
    <s v="-"/>
    <x v="0"/>
    <s v="-"/>
    <x v="1"/>
    <s v="-"/>
    <s v="-"/>
    <s v="-"/>
    <s v="-"/>
    <s v="-"/>
    <s v="-"/>
    <s v="-"/>
    <x v="2"/>
    <x v="0"/>
    <s v="diarrhee fievre paludisme"/>
    <s v="Oui"/>
    <s v="Oui"/>
    <s v="Non"/>
    <s v="Non"/>
    <s v="Non"/>
    <s v="Oui"/>
    <s v="Non"/>
    <s v="Non"/>
    <s v="Non"/>
    <s v="Non"/>
    <s v="Non"/>
    <s v="Non"/>
    <s v="Non"/>
    <s v="Non"/>
    <s v="-"/>
    <s v="-"/>
    <s v="Achat sur le marché / Production de subsistance"/>
    <s v="Oui"/>
    <s v="Non"/>
    <s v="Non"/>
    <s v="Non"/>
    <s v="Non"/>
    <s v="Oui"/>
    <s v="Non"/>
    <s v="-"/>
    <x v="3"/>
    <x v="0"/>
    <x v="0"/>
    <s v="Marché de Medi koura"/>
    <x v="2"/>
    <x v="1"/>
    <s v="-"/>
    <s v="Oui"/>
    <s v="airtel / tigo"/>
    <s v="Oui"/>
    <s v="Non"/>
    <s v="Oui"/>
    <s v="-"/>
    <s v="-"/>
    <n v="1"/>
    <s v="1"/>
    <s v="Village de retour. Cette évaluation est une évaluation telephonique"/>
    <s v="-"/>
    <s v="-"/>
    <s v="-"/>
    <s v="-"/>
    <s v="-"/>
    <s v="uuid:80b67a15-d4a7-4b4b-bc97-c6dd9298b19a"/>
    <n v="198091"/>
    <s v="80b67a15-d4a7-4b4b-bc97-c6dd9298b19a"/>
    <s v="2018-03-25T07:35:52"/>
    <n v="173"/>
    <s v="-"/>
    <n v="-1"/>
    <s v="-"/>
    <s v="-"/>
    <s v="-"/>
    <n v="0"/>
    <n v="0"/>
    <n v="0"/>
    <n v="0"/>
    <n v="0"/>
    <n v="0"/>
    <n v="0"/>
    <n v="0"/>
    <n v="0"/>
    <n v="0"/>
    <n v="0"/>
    <n v="0"/>
    <n v="0"/>
    <s v="Diarrhée"/>
    <s v="Fièvre"/>
    <s v="Paludisme"/>
    <x v="1"/>
    <x v="1"/>
    <x v="0"/>
    <s v="-"/>
  </r>
  <r>
    <s v="Melea 1"/>
    <s v="2018-02-21T09:20:20.379+01"/>
    <s v="2018-02-21T17:00:43.174+01"/>
    <d v="2018-02-21T00:00:00"/>
    <s v="357770077401906"/>
    <s v="-"/>
    <s v="-"/>
    <s v="-"/>
    <d v="2018-02-21T00:00:00"/>
    <s v="E4"/>
    <s v="male"/>
    <s v="TD07"/>
    <s v="Lac"/>
    <s v="TD0701"/>
    <x v="1"/>
    <s v="TD070101"/>
    <x v="4"/>
    <s v="Village Méléa"/>
    <s v="Melea 1"/>
    <s v="13.535691746631898 14.565095817469762 302.34618551782665 8.0"/>
    <n v="13.5356917466"/>
    <n v="14.5650958175"/>
    <n v="302.34618551800003"/>
    <n v="8"/>
    <x v="1"/>
    <s v="Village Méléa"/>
    <n v="2"/>
    <x v="0"/>
    <s v="-"/>
    <x v="0"/>
    <s v="-"/>
    <s v="-"/>
    <s v="IDPs / Retournés"/>
    <s v="Oui"/>
    <s v="Oui"/>
    <s v="Non"/>
    <s v="-"/>
    <n v="240"/>
    <x v="77"/>
    <s v="TD07"/>
    <s v="Lac"/>
    <s v="TD0701"/>
    <x v="3"/>
    <s v="TD070101"/>
    <x v="6"/>
    <n v="240"/>
    <n v="1003"/>
    <x v="24"/>
    <n v="10"/>
    <n v="42"/>
    <s v="NGA"/>
    <x v="3"/>
    <s v="NG008"/>
    <x v="3"/>
    <s v="NG008017"/>
    <x v="9"/>
    <s v="-"/>
    <s v="-"/>
    <s v="-"/>
    <n v="10"/>
    <n v="42"/>
    <x v="11"/>
    <s v="-"/>
    <s v="-"/>
    <s v="-"/>
    <x v="0"/>
    <s v="-"/>
    <x v="0"/>
    <s v="-"/>
    <x v="0"/>
    <s v="-"/>
    <s v="-"/>
    <s v="-"/>
    <s v="-"/>
    <s v="-"/>
    <x v="0"/>
    <s v="-"/>
    <s v="-"/>
    <n v="0"/>
    <n v="250"/>
    <n v="0"/>
    <n v="0"/>
    <n v="0"/>
    <x v="0"/>
    <s v="-"/>
    <s v="cash"/>
    <s v="Non"/>
    <s v="Non"/>
    <s v="Non"/>
    <s v="Non"/>
    <s v="Non"/>
    <s v="Non"/>
    <s v="Non"/>
    <s v="Non"/>
    <s v="Non"/>
    <s v="Oui"/>
    <s v="Non"/>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Nations Unies"/>
    <s v="Non"/>
    <s v="Non"/>
    <s v="Oui"/>
    <s v="Non"/>
    <s v="Non"/>
    <s v="-"/>
    <s v="Ponctuelle"/>
    <n v="30"/>
    <n v="40"/>
    <n v="10"/>
    <n v="4"/>
    <n v="7"/>
    <n v="3"/>
    <s v="-"/>
    <s v="-"/>
    <n v="10"/>
    <n v="7"/>
    <n v="3"/>
    <n v="3"/>
    <n v="40"/>
    <s v="Oui"/>
    <s v="Oui"/>
    <s v="Oui"/>
    <s v="-"/>
    <s v="-"/>
    <s v="-"/>
    <x v="0"/>
    <x v="0"/>
    <s v="-"/>
    <s v="-"/>
    <s v="forage_pompe_manuelle"/>
    <s v="Non"/>
    <s v="Non"/>
    <s v="Non"/>
    <s v="Non"/>
    <s v="Oui"/>
    <s v="Non"/>
    <s v="Non"/>
    <s v="Non"/>
    <s v="-"/>
    <s v="-"/>
    <n v="1"/>
    <n v="1"/>
    <s v="-"/>
    <s v="-"/>
    <s v="-"/>
    <s v="-"/>
    <s v="-"/>
    <s v="-"/>
    <s v="-"/>
    <s v="-"/>
    <s v="-"/>
    <s v="-"/>
    <s v="-"/>
    <s v="-"/>
    <x v="1"/>
    <s v="Aucun"/>
    <s v="Oui"/>
    <s v="Non"/>
    <s v="Non"/>
    <s v="Non"/>
    <s v="Non"/>
    <x v="0"/>
    <s v="Non"/>
    <s v="Non"/>
    <s v="Oui"/>
    <s v="-"/>
    <s v="-"/>
    <x v="0"/>
    <s v="-"/>
    <x v="0"/>
    <x v="2"/>
    <x v="1"/>
    <s v="Oui"/>
    <x v="21"/>
    <x v="7"/>
    <x v="1"/>
    <s v="-"/>
    <s v="-"/>
    <s v="-"/>
    <s v="-"/>
    <s v="-"/>
    <s v="-"/>
    <s v="-"/>
    <x v="0"/>
    <x v="2"/>
    <x v="2"/>
    <x v="0"/>
    <s v="École Coopi"/>
    <s v="Melea 1"/>
    <x v="1"/>
    <s v="-"/>
    <x v="1"/>
    <s v="-"/>
    <s v="-"/>
    <s v="-"/>
    <s v="-"/>
    <s v="-"/>
    <s v="-"/>
    <s v="-"/>
    <x v="2"/>
    <x v="0"/>
    <s v="diarrhee paludisme maux_tete"/>
    <s v="Oui"/>
    <s v="Non"/>
    <s v="Non"/>
    <s v="Non"/>
    <s v="Non"/>
    <s v="Oui"/>
    <s v="Non"/>
    <s v="Oui"/>
    <s v="Non"/>
    <s v="Non"/>
    <s v="Non"/>
    <s v="Non"/>
    <s v="Non"/>
    <s v="Non"/>
    <s v="-"/>
    <s v="-"/>
    <s v="Achat sur le marché / Production de subsistance"/>
    <s v="Oui"/>
    <s v="Non"/>
    <s v="Non"/>
    <s v="Non"/>
    <s v="Non"/>
    <s v="Oui"/>
    <s v="Non"/>
    <s v="-"/>
    <x v="0"/>
    <x v="0"/>
    <x v="0"/>
    <s v="Marché de Melea"/>
    <x v="1"/>
    <x v="1"/>
    <s v="-"/>
    <s v="Oui"/>
    <s v="airtel / tigo"/>
    <s v="Oui"/>
    <s v="Non"/>
    <s v="Oui"/>
    <s v="-"/>
    <s v="-"/>
    <n v="2"/>
    <s v="2"/>
    <s v="RAS"/>
    <s v="-"/>
    <s v="-"/>
    <s v="-"/>
    <n v="20"/>
    <n v="20"/>
    <s v="uuid:a7b93101-f4db-453b-acfc-848e54c0c471"/>
    <n v="133572"/>
    <s v="a7b93101-f4db-453b-acfc-848e54c0c471"/>
    <s v="2018-02-21T16:22:42"/>
    <n v="7"/>
    <s v="-"/>
    <n v="-1"/>
    <s v="-"/>
    <s v="-"/>
    <n v="7"/>
    <n v="6"/>
    <n v="7"/>
    <n v="14"/>
    <n v="13"/>
    <n v="16"/>
    <n v="25"/>
    <n v="11"/>
    <n v="11"/>
    <n v="16"/>
    <n v="20"/>
    <n v="4"/>
    <n v="1"/>
    <n v="144"/>
    <s v="Diarrhée"/>
    <s v="Paludisme"/>
    <s v="Maux de tête"/>
    <x v="0"/>
    <x v="0"/>
    <x v="1"/>
    <s v="-"/>
  </r>
  <r>
    <s v="Melia  "/>
    <s v="2018-02-21T09:06:17.446+01"/>
    <s v="2018-02-21T16:48:50.764+01"/>
    <d v="2018-02-21T00:00:00"/>
    <s v="357770077402219"/>
    <s v="-"/>
    <s v="-"/>
    <s v="-"/>
    <d v="2018-02-21T00:00:00"/>
    <s v="E6"/>
    <s v="male"/>
    <s v="TD07"/>
    <s v="Lac"/>
    <s v="TD0701"/>
    <x v="1"/>
    <s v="TD070101"/>
    <x v="4"/>
    <s v="Village Méléa"/>
    <s v="Melia  "/>
    <s v="13.529548598514411 14.568559248211551 293.413731083499 6.0"/>
    <n v="13.5295485985"/>
    <n v="14.5685592482"/>
    <n v="293.41373108300002"/>
    <n v="6"/>
    <x v="0"/>
    <s v="-"/>
    <s v="-"/>
    <x v="1"/>
    <s v="-"/>
    <x v="0"/>
    <s v="-"/>
    <s v="-"/>
    <s v="IDPs / Retournés"/>
    <s v="Oui"/>
    <s v="Oui"/>
    <s v="Non"/>
    <s v="-"/>
    <n v="130"/>
    <x v="61"/>
    <s v="TD07"/>
    <s v="Lac"/>
    <s v="TD0701"/>
    <x v="3"/>
    <s v="TD070101"/>
    <x v="6"/>
    <n v="130"/>
    <n v="543"/>
    <x v="6"/>
    <n v="26"/>
    <n v="109"/>
    <s v="NGA"/>
    <x v="3"/>
    <s v="NG008"/>
    <x v="3"/>
    <s v="NG008017"/>
    <x v="9"/>
    <s v="-"/>
    <s v="-"/>
    <s v="-"/>
    <n v="26"/>
    <n v="109"/>
    <x v="3"/>
    <s v="-"/>
    <s v="-"/>
    <s v="-"/>
    <x v="0"/>
    <s v="-"/>
    <x v="0"/>
    <s v="-"/>
    <x v="0"/>
    <s v="-"/>
    <s v="-"/>
    <s v="-"/>
    <s v="-"/>
    <s v="-"/>
    <x v="0"/>
    <n v="600"/>
    <n v="2580"/>
    <n v="0"/>
    <n v="370"/>
    <n v="0"/>
    <n v="300"/>
    <n v="100"/>
    <x v="0"/>
    <s v="-"/>
    <s v="education sante cash"/>
    <s v="Non"/>
    <s v="Non"/>
    <s v="Non"/>
    <s v="Oui"/>
    <s v="Non"/>
    <s v="Non"/>
    <s v="Non"/>
    <s v="Oui"/>
    <s v="Non"/>
    <s v="Oui"/>
    <s v="Non"/>
    <s v="-"/>
    <s v="-"/>
    <s v="-"/>
    <s v="-"/>
    <s v="-"/>
    <s v="-"/>
    <s v="-"/>
    <s v="-"/>
    <s v="-"/>
    <s v="-"/>
    <s v="-"/>
    <s v="-"/>
    <s v="-"/>
    <s v="-"/>
    <s v="-"/>
    <s v="-"/>
    <s v="-"/>
    <s v="-"/>
    <s v="-"/>
    <s v="-"/>
    <s v="-"/>
    <s v="-"/>
    <s v="-"/>
    <s v="-"/>
    <s v="-"/>
    <s v="-"/>
    <s v="-"/>
    <s v="-"/>
    <s v="-"/>
    <s v="-"/>
    <s v="-"/>
    <s v="-"/>
    <s v="-"/>
    <s v="-"/>
    <s v="-"/>
    <s v="-"/>
    <s v="-"/>
    <s v="-"/>
    <s v="-"/>
    <s v="-"/>
    <s v="Gouvernement"/>
    <s v="Non"/>
    <s v="Oui"/>
    <s v="Non"/>
    <s v="Non"/>
    <s v="Non"/>
    <s v="-"/>
    <s v="Continue"/>
    <s v="-"/>
    <s v="-"/>
    <s v="-"/>
    <s v="-"/>
    <s v="-"/>
    <s v="-"/>
    <s v="-"/>
    <s v="-"/>
    <s v="-"/>
    <s v="-"/>
    <s v="-"/>
    <s v="-"/>
    <s v="-"/>
    <s v="-"/>
    <s v="-"/>
    <s v="-"/>
    <s v="Gouvernement"/>
    <s v="Non"/>
    <s v="Oui"/>
    <s v="Non"/>
    <s v="Non"/>
    <s v="Non"/>
    <s v="-"/>
    <s v="Continue"/>
    <s v="Nations Unies"/>
    <s v="Non"/>
    <s v="Non"/>
    <s v="Oui"/>
    <s v="Non"/>
    <s v="Non"/>
    <s v="-"/>
    <s v="Ponctuelle"/>
    <n v="120"/>
    <n v="280"/>
    <n v="20"/>
    <n v="15"/>
    <n v="23"/>
    <n v="40"/>
    <s v="-"/>
    <s v="-"/>
    <n v="100"/>
    <n v="60"/>
    <n v="30"/>
    <s v="-"/>
    <n v="70"/>
    <s v="Oui"/>
    <s v="Oui"/>
    <s v="Oui"/>
    <s v="-"/>
    <s v="-"/>
    <s v="-"/>
    <x v="0"/>
    <x v="0"/>
    <s v="-"/>
    <s v="-"/>
    <s v="forage_pompe_manuelle"/>
    <s v="Non"/>
    <s v="Non"/>
    <s v="Non"/>
    <s v="Non"/>
    <s v="Oui"/>
    <s v="Non"/>
    <s v="Non"/>
    <s v="Non"/>
    <s v="-"/>
    <s v="-"/>
    <n v="3"/>
    <n v="1"/>
    <s v="-"/>
    <s v="-"/>
    <s v="-"/>
    <s v="-"/>
    <s v="-"/>
    <s v="-"/>
    <s v="-"/>
    <s v="-"/>
    <s v="-"/>
    <s v="-"/>
    <s v="-"/>
    <s v="-"/>
    <x v="0"/>
    <s v="Goût"/>
    <s v="Non"/>
    <s v="Non"/>
    <s v="Oui"/>
    <s v="Non"/>
    <s v="Non"/>
    <x v="0"/>
    <s v="Non"/>
    <s v="Non"/>
    <s v="Oui"/>
    <s v="-"/>
    <s v="-"/>
    <x v="0"/>
    <s v="-"/>
    <x v="0"/>
    <x v="0"/>
    <x v="0"/>
    <s v="Oui"/>
    <x v="0"/>
    <x v="60"/>
    <x v="1"/>
    <s v="-"/>
    <s v="-"/>
    <s v="-"/>
    <s v="-"/>
    <s v="-"/>
    <s v="-"/>
    <s v="-"/>
    <x v="0"/>
    <x v="2"/>
    <x v="2"/>
    <x v="0"/>
    <s v="École de Melea"/>
    <s v="Melea"/>
    <x v="2"/>
    <s v="-"/>
    <x v="0"/>
    <s v="Centre de santé"/>
    <s v="Oui"/>
    <s v="Non"/>
    <s v="Non"/>
    <s v="Non"/>
    <s v="Non"/>
    <s v="-"/>
    <x v="0"/>
    <x v="0"/>
    <s v="diarrhee paludisme maux_ventre"/>
    <s v="Oui"/>
    <s v="Non"/>
    <s v="Non"/>
    <s v="Non"/>
    <s v="Non"/>
    <s v="Oui"/>
    <s v="Non"/>
    <s v="Non"/>
    <s v="Oui"/>
    <s v="Non"/>
    <s v="Non"/>
    <s v="Non"/>
    <s v="Non"/>
    <s v="Non"/>
    <s v="-"/>
    <s v="-"/>
    <s v="Achat sur le marché / Production de subsistance"/>
    <s v="Oui"/>
    <s v="Non"/>
    <s v="Non"/>
    <s v="Non"/>
    <s v="Non"/>
    <s v="Oui"/>
    <s v="Non"/>
    <s v="-"/>
    <x v="1"/>
    <x v="0"/>
    <x v="0"/>
    <s v="Marché de Melea"/>
    <x v="3"/>
    <x v="1"/>
    <s v="-"/>
    <s v="Oui"/>
    <s v="airtel / tigo"/>
    <s v="Oui"/>
    <s v="Non"/>
    <s v="Oui"/>
    <s v="-"/>
    <s v="-"/>
    <n v="3"/>
    <s v="3"/>
    <s v="40 individus des EX combattants BH ET 16 MÉNAGES VENUS DU NIGERIA  ( RETOURNÉS ) ET ENCORE TOUT LE VILLAGE DE MELEA A FAIT UN DÉPLACEMENT DE 4 MOIS VERS KALIDAR1 À 3,LAOURA,BOUROUMTCHOULOUM"/>
    <s v="-"/>
    <s v="-"/>
    <s v="-"/>
    <n v="20"/>
    <n v="20"/>
    <s v="uuid:188e8a0c-a146-416f-93fe-03a9c53dd614"/>
    <n v="133567"/>
    <s v="188e8a0c-a146-416f-93fe-03a9c53dd614"/>
    <s v="2018-02-21T16:15:54"/>
    <n v="5"/>
    <s v="-"/>
    <n v="-1"/>
    <s v="-"/>
    <s v="-"/>
    <n v="5"/>
    <n v="4"/>
    <n v="13"/>
    <n v="10"/>
    <n v="15"/>
    <n v="23"/>
    <n v="10"/>
    <n v="10"/>
    <n v="11"/>
    <n v="21"/>
    <n v="20"/>
    <n v="2"/>
    <n v="8"/>
    <n v="147"/>
    <s v="Diarrhée"/>
    <s v="Paludisme"/>
    <s v="Maux de ventre"/>
    <x v="0"/>
    <x v="0"/>
    <x v="1"/>
    <s v="-"/>
  </r>
  <r>
    <s v="Melia 2"/>
    <s v="2018-02-21T09:14:33.356+01"/>
    <s v="2018-02-21T12:18:54.507+01"/>
    <d v="2018-02-21T00:00:00"/>
    <s v="860111012019356"/>
    <s v="-"/>
    <s v="-"/>
    <s v="-"/>
    <d v="2018-02-21T00:00:00"/>
    <s v="E2"/>
    <s v="male"/>
    <s v="TD07"/>
    <s v="Lac"/>
    <s v="TD0701"/>
    <x v="1"/>
    <s v="TD070101"/>
    <x v="4"/>
    <s v="Village Méléa"/>
    <s v="Melia 2"/>
    <s v="13.532604908203437 14.554233646703743 312.57790353693633 4.0"/>
    <n v="13.5326049082"/>
    <n v="14.5542336467"/>
    <n v="312.577903537"/>
    <n v="4"/>
    <x v="0"/>
    <s v="-"/>
    <s v="-"/>
    <x v="0"/>
    <s v="-"/>
    <x v="0"/>
    <s v="-"/>
    <s v="-"/>
    <s v="IDPs"/>
    <s v="Oui"/>
    <s v="Non"/>
    <s v="Non"/>
    <s v="-"/>
    <n v="420"/>
    <x v="78"/>
    <s v="TD07"/>
    <s v="Lac"/>
    <s v="TD0701"/>
    <x v="3"/>
    <s v="TD070101"/>
    <x v="6"/>
    <n v="420"/>
    <n v="1756"/>
    <x v="25"/>
    <s v="-"/>
    <s v="-"/>
    <s v="-"/>
    <x v="1"/>
    <s v="-"/>
    <x v="1"/>
    <s v="-"/>
    <x v="1"/>
    <s v="-"/>
    <s v="-"/>
    <s v="-"/>
    <s v="-"/>
    <s v="-"/>
    <x v="1"/>
    <s v="-"/>
    <s v="-"/>
    <s v="-"/>
    <x v="0"/>
    <s v="-"/>
    <x v="0"/>
    <s v="-"/>
    <x v="0"/>
    <s v="-"/>
    <s v="-"/>
    <s v="-"/>
    <s v="-"/>
    <s v="-"/>
    <x v="0"/>
    <s v="-"/>
    <s v="-"/>
    <n v="0"/>
    <n v="420"/>
    <n v="0"/>
    <n v="0"/>
    <n v="0"/>
    <x v="0"/>
    <s v="-"/>
    <s v="baches cash"/>
    <s v="Non"/>
    <s v="Oui"/>
    <s v="Non"/>
    <s v="Non"/>
    <s v="Non"/>
    <s v="Non"/>
    <s v="Non"/>
    <s v="Non"/>
    <s v="Non"/>
    <s v="Oui"/>
    <s v="Non"/>
    <s v="-"/>
    <s v="-"/>
    <s v="-"/>
    <s v="-"/>
    <s v="-"/>
    <s v="-"/>
    <s v="-"/>
    <s v="-"/>
    <s v="-"/>
    <s v="-"/>
    <s v="-"/>
    <s v="-"/>
    <s v="-"/>
    <s v="-"/>
    <s v="-"/>
    <s v="-"/>
    <s v="ONG"/>
    <s v="Non"/>
    <s v="Non"/>
    <s v="Non"/>
    <s v="Oui"/>
    <s v="Non"/>
    <s v="-"/>
    <s v="Plus d'un mois"/>
    <s v="-"/>
    <s v="-"/>
    <s v="-"/>
    <s v="-"/>
    <s v="-"/>
    <s v="-"/>
    <s v="-"/>
    <s v="-"/>
    <s v="-"/>
    <s v="-"/>
    <s v="-"/>
    <s v="-"/>
    <s v="-"/>
    <s v="-"/>
    <s v="-"/>
    <s v="-"/>
    <s v="-"/>
    <s v="-"/>
    <s v="-"/>
    <s v="-"/>
    <s v="-"/>
    <s v="-"/>
    <s v="-"/>
    <s v="-"/>
    <s v="-"/>
    <s v="-"/>
    <s v="-"/>
    <s v="-"/>
    <s v="-"/>
    <s v="-"/>
    <s v="-"/>
    <s v="-"/>
    <s v="-"/>
    <s v="-"/>
    <s v="-"/>
    <s v="-"/>
    <s v="-"/>
    <s v="-"/>
    <s v="-"/>
    <s v="-"/>
    <s v="-"/>
    <s v="-"/>
    <s v="-"/>
    <s v="-"/>
    <s v="-"/>
    <s v="-"/>
    <s v="-"/>
    <s v="-"/>
    <s v="Nations Unies"/>
    <s v="Non"/>
    <s v="Non"/>
    <s v="Oui"/>
    <s v="Non"/>
    <s v="Non"/>
    <s v="-"/>
    <s v="Ponctuelle"/>
    <n v="50"/>
    <n v="60"/>
    <n v="14"/>
    <n v="3"/>
    <n v="10"/>
    <s v="-"/>
    <n v="3"/>
    <s v="-"/>
    <n v="1"/>
    <n v="11"/>
    <s v="-"/>
    <s v="-"/>
    <n v="110"/>
    <s v="Oui"/>
    <s v="Oui"/>
    <s v="Oui"/>
    <s v="-"/>
    <s v="-"/>
    <s v="-"/>
    <x v="0"/>
    <x v="0"/>
    <s v="-"/>
    <s v="-"/>
    <s v="forage_pompe_manuelle"/>
    <s v="Non"/>
    <s v="Non"/>
    <s v="Non"/>
    <s v="Non"/>
    <s v="Oui"/>
    <s v="Non"/>
    <s v="Non"/>
    <s v="Non"/>
    <s v="-"/>
    <s v="-"/>
    <n v="2"/>
    <n v="1"/>
    <s v="-"/>
    <s v="-"/>
    <s v="-"/>
    <s v="-"/>
    <s v="-"/>
    <s v="-"/>
    <s v="-"/>
    <s v="-"/>
    <s v="-"/>
    <s v="-"/>
    <s v="-"/>
    <s v="-"/>
    <x v="2"/>
    <s v="Aucun"/>
    <s v="Oui"/>
    <s v="Non"/>
    <s v="Non"/>
    <s v="Non"/>
    <s v="Non"/>
    <x v="0"/>
    <s v="Non"/>
    <s v="Non"/>
    <s v="Oui"/>
    <s v="-"/>
    <s v="-"/>
    <x v="0"/>
    <s v="-"/>
    <x v="0"/>
    <x v="1"/>
    <x v="1"/>
    <s v="Non"/>
    <x v="22"/>
    <x v="2"/>
    <x v="1"/>
    <s v="-"/>
    <s v="-"/>
    <s v="-"/>
    <s v="-"/>
    <s v="-"/>
    <s v="-"/>
    <s v="-"/>
    <x v="0"/>
    <x v="2"/>
    <x v="2"/>
    <x v="0"/>
    <s v="École Coopi"/>
    <s v="Sur le site"/>
    <x v="1"/>
    <s v="-"/>
    <x v="1"/>
    <s v="-"/>
    <s v="-"/>
    <s v="-"/>
    <s v="-"/>
    <s v="-"/>
    <s v="-"/>
    <s v="-"/>
    <x v="2"/>
    <x v="0"/>
    <s v="paludisme maux_tete maux_ventre"/>
    <s v="Non"/>
    <s v="Non"/>
    <s v="Non"/>
    <s v="Non"/>
    <s v="Non"/>
    <s v="Oui"/>
    <s v="Non"/>
    <s v="Oui"/>
    <s v="Oui"/>
    <s v="Non"/>
    <s v="Non"/>
    <s v="Non"/>
    <s v="Non"/>
    <s v="Non"/>
    <s v="-"/>
    <s v="-"/>
    <s v="Achat sur le marché / Assistance humanitaire (incluant Cash)"/>
    <s v="Oui"/>
    <s v="Non"/>
    <s v="Non"/>
    <s v="Oui"/>
    <s v="Non"/>
    <s v="Non"/>
    <s v="Non"/>
    <s v="-"/>
    <x v="1"/>
    <x v="0"/>
    <x v="0"/>
    <s v="Marché de Melea"/>
    <x v="2"/>
    <x v="1"/>
    <s v="-"/>
    <s v="Oui"/>
    <s v="airtel / tigo"/>
    <s v="Oui"/>
    <s v="Non"/>
    <s v="Oui"/>
    <s v="-"/>
    <s v="-"/>
    <n v="2"/>
    <s v="2"/>
    <s v="-"/>
    <s v="-"/>
    <s v="-"/>
    <s v="-"/>
    <n v="20"/>
    <n v="20"/>
    <s v="uuid:9d7581ed-ad8b-4ec9-ad72-80b8f560a85e"/>
    <n v="133573"/>
    <s v="9d7581ed-ad8b-4ec9-ad72-80b8f560a85e"/>
    <s v="2018-02-21T16:23:58"/>
    <n v="8"/>
    <s v="-"/>
    <n v="-1"/>
    <s v="-"/>
    <s v="-"/>
    <n v="8"/>
    <n v="3"/>
    <n v="1"/>
    <n v="10"/>
    <n v="9"/>
    <n v="17"/>
    <n v="23"/>
    <n v="20"/>
    <n v="17"/>
    <n v="18"/>
    <n v="22"/>
    <n v="5"/>
    <n v="2"/>
    <n v="147"/>
    <s v="Paludisme"/>
    <s v="Maux de tête"/>
    <s v="Maux de ventre"/>
    <x v="0"/>
    <x v="0"/>
    <x v="1"/>
    <s v="-"/>
  </r>
  <r>
    <s v="Moundi"/>
    <s v="2018-02-24T10:45:55.018+01"/>
    <s v="2018-02-28T11:59:25.400+01"/>
    <d v="2018-02-24T00:00:00"/>
    <s v="357770077402177"/>
    <s v="-"/>
    <s v="-"/>
    <s v="-"/>
    <d v="2018-02-24T00:00:00"/>
    <s v="E10"/>
    <s v="male"/>
    <s v="TD07"/>
    <s v="Lac"/>
    <s v="TD0704"/>
    <x v="0"/>
    <s v="TD070402"/>
    <x v="6"/>
    <s v="Daboua"/>
    <s v="Moundi"/>
    <s v="14.306510461381995 13.819477084850115 300.82922736903424 4.0"/>
    <n v="14.3065104614"/>
    <n v="13.819477084900001"/>
    <n v="300.82922736900002"/>
    <n v="4"/>
    <x v="1"/>
    <s v="Tataverom"/>
    <n v="9"/>
    <x v="0"/>
    <s v="-"/>
    <x v="0"/>
    <s v="-"/>
    <s v="-"/>
    <s v="IDPs / Retournés"/>
    <s v="Oui"/>
    <s v="Oui"/>
    <s v="Non"/>
    <s v="-"/>
    <n v="173"/>
    <x v="8"/>
    <s v="TD07"/>
    <s v="Lac"/>
    <s v="TD0704"/>
    <x v="0"/>
    <s v="TD070402"/>
    <x v="7"/>
    <n v="173"/>
    <n v="500"/>
    <x v="3"/>
    <n v="4"/>
    <n v="20"/>
    <s v="NER"/>
    <x v="2"/>
    <s v="NE002"/>
    <x v="2"/>
    <s v="NE002006"/>
    <x v="2"/>
    <s v="-"/>
    <s v="-"/>
    <s v="-"/>
    <n v="4"/>
    <n v="20"/>
    <x v="20"/>
    <s v="-"/>
    <s v="-"/>
    <s v="-"/>
    <x v="0"/>
    <s v="-"/>
    <x v="0"/>
    <s v="-"/>
    <x v="0"/>
    <s v="-"/>
    <s v="-"/>
    <s v="-"/>
    <s v="-"/>
    <s v="-"/>
    <x v="0"/>
    <s v="-"/>
    <s v="-"/>
    <n v="0"/>
    <n v="173"/>
    <n v="0"/>
    <n v="0"/>
    <n v="0"/>
    <x v="0"/>
    <s v="-"/>
    <s v="baches eau_hygiene_et_assainissement vivres"/>
    <s v="Non"/>
    <s v="Oui"/>
    <s v="Oui"/>
    <s v="Non"/>
    <s v="Non"/>
    <s v="Non"/>
    <s v="Non"/>
    <s v="Non"/>
    <s v="Oui"/>
    <s v="Non"/>
    <s v="Non"/>
    <s v="ONG"/>
    <s v="Non"/>
    <s v="Non"/>
    <s v="Non"/>
    <s v="Oui"/>
    <s v="Non"/>
    <s v="-"/>
    <s v="Plus d'un mois"/>
    <s v="-"/>
    <s v="-"/>
    <s v="-"/>
    <s v="-"/>
    <s v="-"/>
    <s v="-"/>
    <s v="-"/>
    <s v="-"/>
    <s v="ONG"/>
    <s v="Non"/>
    <s v="Non"/>
    <s v="Non"/>
    <s v="Oui"/>
    <s v="Non"/>
    <s v="-"/>
    <s v="Plus d'un mois"/>
    <s v="-"/>
    <s v="-"/>
    <s v="-"/>
    <s v="-"/>
    <s v="-"/>
    <s v="-"/>
    <s v="-"/>
    <s v="-"/>
    <s v="-"/>
    <s v="-"/>
    <s v="-"/>
    <s v="-"/>
    <s v="-"/>
    <s v="-"/>
    <s v="-"/>
    <s v="-"/>
    <s v="-"/>
    <s v="-"/>
    <s v="-"/>
    <s v="-"/>
    <s v="-"/>
    <s v="-"/>
    <s v="-"/>
    <s v="-"/>
    <s v="-"/>
    <s v="-"/>
    <s v="-"/>
    <s v="-"/>
    <s v="-"/>
    <s v="-"/>
    <s v="-"/>
    <s v="-"/>
    <s v="ONG"/>
    <s v="Non"/>
    <s v="Non"/>
    <s v="Non"/>
    <s v="Oui"/>
    <s v="Non"/>
    <s v="-"/>
    <s v="Continue"/>
    <s v="-"/>
    <s v="-"/>
    <s v="-"/>
    <s v="-"/>
    <s v="-"/>
    <s v="-"/>
    <s v="-"/>
    <s v="-"/>
    <s v="-"/>
    <s v="-"/>
    <s v="-"/>
    <s v="-"/>
    <s v="-"/>
    <s v="-"/>
    <s v="-"/>
    <s v="-"/>
    <n v="50"/>
    <n v="80"/>
    <s v="-"/>
    <n v="1"/>
    <n v="3"/>
    <n v="10"/>
    <s v="-"/>
    <s v="-"/>
    <n v="7"/>
    <n v="15"/>
    <n v="10"/>
    <s v="-"/>
    <n v="50"/>
    <s v="Oui"/>
    <s v="Oui"/>
    <s v="Oui"/>
    <s v="-"/>
    <s v="-"/>
    <s v="-"/>
    <x v="0"/>
    <x v="0"/>
    <s v="-"/>
    <s v="-"/>
    <s v="forage_pompe_manuelle"/>
    <s v="Non"/>
    <s v="Non"/>
    <s v="Non"/>
    <s v="Non"/>
    <s v="Oui"/>
    <s v="Non"/>
    <s v="Non"/>
    <s v="Non"/>
    <s v="-"/>
    <s v="-"/>
    <n v="2"/>
    <s v="-"/>
    <s v="-"/>
    <s v="-"/>
    <s v="-"/>
    <s v="-"/>
    <s v="-"/>
    <s v="-"/>
    <s v="-"/>
    <s v="-"/>
    <s v="-"/>
    <s v="-"/>
    <s v="-"/>
    <s v="-"/>
    <x v="0"/>
    <s v="Eau trouble / Goût / Non potable"/>
    <s v="Non"/>
    <s v="Oui"/>
    <s v="Oui"/>
    <s v="Oui"/>
    <s v="Non"/>
    <x v="1"/>
    <s v="Oui"/>
    <s v="Non"/>
    <s v="Non"/>
    <n v="36"/>
    <s v="-"/>
    <x v="1"/>
    <s v="Non"/>
    <x v="2"/>
    <x v="0"/>
    <x v="0"/>
    <s v="Oui"/>
    <x v="0"/>
    <x v="0"/>
    <x v="0"/>
    <s v="-"/>
    <s v="-"/>
    <s v="-"/>
    <s v="-"/>
    <s v="-"/>
    <s v="-"/>
    <s v="-"/>
    <x v="0"/>
    <x v="0"/>
    <x v="0"/>
    <x v="0"/>
    <s v="-"/>
    <s v="-"/>
    <x v="0"/>
    <s v="-"/>
    <x v="0"/>
    <s v="Clinique mobile"/>
    <s v="Non"/>
    <s v="Oui"/>
    <s v="Non"/>
    <s v="Non"/>
    <s v="Non"/>
    <s v="-"/>
    <x v="0"/>
    <x v="0"/>
    <s v="diarrhee fievre maux_tete"/>
    <s v="Oui"/>
    <s v="Oui"/>
    <s v="Non"/>
    <s v="Non"/>
    <s v="Non"/>
    <s v="Non"/>
    <s v="Non"/>
    <s v="Oui"/>
    <s v="Non"/>
    <s v="Non"/>
    <s v="Non"/>
    <s v="Non"/>
    <s v="Non"/>
    <s v="Non"/>
    <s v="-"/>
    <s v="-"/>
    <s v="Achat sur le marché / Assistance humanitaire (incluant Cash)"/>
    <s v="Oui"/>
    <s v="Non"/>
    <s v="Non"/>
    <s v="Oui"/>
    <s v="Non"/>
    <s v="Non"/>
    <s v="Non"/>
    <s v="-"/>
    <x v="2"/>
    <x v="1"/>
    <x v="0"/>
    <s v="Marché de Kiskawa"/>
    <x v="2"/>
    <x v="2"/>
    <s v="-"/>
    <s v="Oui"/>
    <s v="tigo"/>
    <s v="Non"/>
    <s v="Non"/>
    <s v="Oui"/>
    <s v="-"/>
    <s v="-"/>
    <n v="3"/>
    <s v="3"/>
    <s v="Interruption de distribution des vivres  depuis plus de 3 mois."/>
    <s v="-"/>
    <s v="-"/>
    <s v="-"/>
    <n v="20"/>
    <n v="20"/>
    <s v="uuid:fdb662d9-9595-46b4-96c6-1425f22b3b5d"/>
    <n v="146999"/>
    <s v="fdb662d9-9595-46b4-96c6-1425f22b3b5d"/>
    <s v="2018-02-28T16:01:57"/>
    <n v="35"/>
    <s v="-"/>
    <n v="-1"/>
    <s v="-"/>
    <s v="-"/>
    <n v="35"/>
    <n v="18"/>
    <n v="9"/>
    <n v="15"/>
    <n v="13"/>
    <n v="7"/>
    <n v="11"/>
    <n v="3"/>
    <n v="9"/>
    <n v="22"/>
    <n v="24"/>
    <n v="6"/>
    <n v="6"/>
    <n v="143"/>
    <s v="Diarrhée"/>
    <s v="Fièvre"/>
    <s v="Maux de tête"/>
    <x v="0"/>
    <x v="0"/>
    <x v="1"/>
    <s v="-"/>
  </r>
  <r>
    <s v="Moundi A"/>
    <s v="2018-02-26T09:58:12.470+01"/>
    <s v="2018-02-28T11:06:04.433+01"/>
    <d v="2018-02-26T00:00:00"/>
    <s v="357770077401351"/>
    <s v="-"/>
    <s v="-"/>
    <s v="-"/>
    <d v="2018-02-26T00:00:00"/>
    <s v="E7"/>
    <s v="male"/>
    <s v="TD07"/>
    <s v="Lac"/>
    <s v="TD0704"/>
    <x v="0"/>
    <s v="TD070402"/>
    <x v="6"/>
    <s v="Kiskawa"/>
    <s v="Moundi A"/>
    <s v="14.25499196936524 13.855943768967165 303.16156005125146 6.0"/>
    <n v="14.254991969400001"/>
    <n v="13.855943769"/>
    <n v="303.16156005099998"/>
    <n v="6"/>
    <x v="1"/>
    <s v="Kiskawa"/>
    <n v="7"/>
    <x v="0"/>
    <s v="-"/>
    <x v="0"/>
    <s v="-"/>
    <s v="-"/>
    <s v="IDPs"/>
    <s v="Oui"/>
    <s v="Non"/>
    <s v="Non"/>
    <s v="-"/>
    <n v="176"/>
    <x v="79"/>
    <s v="TD07"/>
    <s v="Lac"/>
    <s v="TD0704"/>
    <x v="0"/>
    <s v="TD070403"/>
    <x v="0"/>
    <n v="176"/>
    <n v="735"/>
    <x v="14"/>
    <s v="-"/>
    <s v="-"/>
    <s v="-"/>
    <x v="1"/>
    <s v="-"/>
    <x v="1"/>
    <s v="-"/>
    <x v="1"/>
    <s v="-"/>
    <s v="-"/>
    <s v="-"/>
    <s v="-"/>
    <s v="-"/>
    <x v="1"/>
    <s v="-"/>
    <s v="-"/>
    <s v="-"/>
    <x v="0"/>
    <s v="-"/>
    <x v="0"/>
    <s v="-"/>
    <x v="0"/>
    <s v="-"/>
    <s v="-"/>
    <s v="-"/>
    <s v="-"/>
    <s v="-"/>
    <x v="0"/>
    <s v="-"/>
    <s v="-"/>
    <n v="0"/>
    <n v="250"/>
    <n v="0"/>
    <n v="0"/>
    <n v="0"/>
    <x v="0"/>
    <s v="-"/>
    <s v="vivres cash"/>
    <s v="Non"/>
    <s v="Non"/>
    <s v="Non"/>
    <s v="Non"/>
    <s v="Non"/>
    <s v="Non"/>
    <s v="Non"/>
    <s v="Non"/>
    <s v="Oui"/>
    <s v="Oui"/>
    <s v="Non"/>
    <s v="ONG"/>
    <s v="Non"/>
    <s v="Non"/>
    <s v="Non"/>
    <s v="Oui"/>
    <s v="Non"/>
    <s v="ACTED"/>
    <s v="Plus d'un mois"/>
    <s v="-"/>
    <s v="-"/>
    <s v="-"/>
    <s v="-"/>
    <s v="-"/>
    <s v="-"/>
    <s v="-"/>
    <s v="-"/>
    <s v="-"/>
    <s v="-"/>
    <s v="-"/>
    <s v="-"/>
    <s v="-"/>
    <s v="-"/>
    <s v="-"/>
    <s v="-"/>
    <s v="-"/>
    <s v="-"/>
    <s v="-"/>
    <s v="-"/>
    <s v="-"/>
    <s v="-"/>
    <s v="-"/>
    <s v="-"/>
    <s v="-"/>
    <s v="-"/>
    <s v="-"/>
    <s v="-"/>
    <s v="-"/>
    <s v="-"/>
    <s v="-"/>
    <s v="-"/>
    <s v="-"/>
    <s v="-"/>
    <s v="-"/>
    <s v="-"/>
    <s v="-"/>
    <s v="-"/>
    <s v="-"/>
    <s v="-"/>
    <s v="-"/>
    <s v="-"/>
    <s v="-"/>
    <s v="-"/>
    <s v="-"/>
    <s v="-"/>
    <s v="-"/>
    <s v="-"/>
    <s v="-"/>
    <s v="-"/>
    <s v="-"/>
    <s v="-"/>
    <s v="-"/>
    <s v="-"/>
    <s v="-"/>
    <s v="-"/>
    <s v="-"/>
    <s v="-"/>
    <s v="-"/>
    <s v="-"/>
    <s v="-"/>
    <s v="-"/>
    <s v="-"/>
    <s v="-"/>
    <s v="ONG"/>
    <s v="Non"/>
    <s v="Non"/>
    <s v="Non"/>
    <s v="Oui"/>
    <s v="Non"/>
    <s v="Oxfam"/>
    <s v="Ponctuelle"/>
    <n v="10"/>
    <n v="30"/>
    <n v="2"/>
    <n v="2"/>
    <n v="2"/>
    <s v="-"/>
    <n v="2"/>
    <s v="-"/>
    <n v="1"/>
    <n v="4"/>
    <n v="3"/>
    <n v="2"/>
    <n v="80"/>
    <s v="Oui"/>
    <s v="Oui"/>
    <s v="Oui"/>
    <s v="-"/>
    <s v="-"/>
    <s v="-"/>
    <x v="0"/>
    <x v="0"/>
    <s v="-"/>
    <s v="-"/>
    <s v="forage_pompe_manuelle"/>
    <s v="Non"/>
    <s v="Non"/>
    <s v="Non"/>
    <s v="Non"/>
    <s v="Oui"/>
    <s v="Non"/>
    <s v="Non"/>
    <s v="Non"/>
    <s v="-"/>
    <s v="-"/>
    <s v="-"/>
    <n v="3"/>
    <s v="-"/>
    <s v="-"/>
    <s v="-"/>
    <s v="-"/>
    <s v="-"/>
    <s v="-"/>
    <s v="-"/>
    <s v="-"/>
    <s v="-"/>
    <s v="-"/>
    <s v="-"/>
    <s v="-"/>
    <x v="0"/>
    <s v="Eau trouble / Goût / Non potable / Odeur"/>
    <s v="Non"/>
    <s v="Oui"/>
    <s v="Oui"/>
    <s v="Oui"/>
    <s v="Oui"/>
    <x v="1"/>
    <s v="Oui"/>
    <s v="Non"/>
    <s v="Non"/>
    <n v="18"/>
    <s v="-"/>
    <x v="1"/>
    <s v="Oui, toutes"/>
    <x v="2"/>
    <x v="0"/>
    <x v="0"/>
    <s v="Oui"/>
    <x v="0"/>
    <x v="61"/>
    <x v="1"/>
    <s v="-"/>
    <s v="-"/>
    <s v="-"/>
    <s v="-"/>
    <s v="-"/>
    <s v="-"/>
    <s v="-"/>
    <x v="0"/>
    <x v="0"/>
    <x v="0"/>
    <x v="0"/>
    <s v="-"/>
    <s v="-"/>
    <x v="0"/>
    <s v="-"/>
    <x v="1"/>
    <s v="-"/>
    <s v="-"/>
    <s v="-"/>
    <s v="-"/>
    <s v="-"/>
    <s v="-"/>
    <s v="-"/>
    <x v="2"/>
    <x v="0"/>
    <s v="malnutrition toux maux_ventre"/>
    <s v="Non"/>
    <s v="Non"/>
    <s v="Non"/>
    <s v="Non"/>
    <s v="Oui"/>
    <s v="Non"/>
    <s v="Oui"/>
    <s v="Non"/>
    <s v="Oui"/>
    <s v="Non"/>
    <s v="Non"/>
    <s v="Non"/>
    <s v="Non"/>
    <s v="Non"/>
    <s v="-"/>
    <s v="-"/>
    <s v="Don des communautés hôtes et voisines / Production de subsistance"/>
    <s v="Non"/>
    <s v="Non"/>
    <s v="Oui"/>
    <s v="Non"/>
    <s v="Non"/>
    <s v="Oui"/>
    <s v="Non"/>
    <s v="-"/>
    <x v="1"/>
    <x v="0"/>
    <x v="0"/>
    <s v="Marché de Kiskawa"/>
    <x v="0"/>
    <x v="2"/>
    <s v="-"/>
    <s v="Oui"/>
    <s v="tigo"/>
    <s v="Non"/>
    <s v="Non"/>
    <s v="Oui"/>
    <s v="-"/>
    <s v="-"/>
    <n v="3"/>
    <s v="3"/>
    <s v="Ya plus de leau ni à manger"/>
    <s v="-"/>
    <s v="-"/>
    <s v="-"/>
    <n v="20"/>
    <n v="20"/>
    <s v="uuid:cf332233-83f9-41df-b76e-525338f9a3c2"/>
    <n v="146967"/>
    <s v="cf332233-83f9-41df-b76e-525338f9a3c2"/>
    <s v="2018-02-28T15:46:55"/>
    <n v="20"/>
    <s v="-"/>
    <n v="-1"/>
    <s v="-"/>
    <s v="-"/>
    <n v="20"/>
    <n v="6"/>
    <n v="10"/>
    <n v="5"/>
    <n v="13"/>
    <n v="9"/>
    <n v="9"/>
    <n v="9"/>
    <n v="9"/>
    <n v="15"/>
    <n v="19"/>
    <n v="4"/>
    <n v="3"/>
    <n v="111"/>
    <s v="Malnutrition"/>
    <s v="Toux"/>
    <s v="Maux de ventre"/>
    <x v="0"/>
    <x v="0"/>
    <x v="0"/>
    <s v="-"/>
  </r>
  <r>
    <s v="Narh"/>
    <s v="2018-03-22T12:00:20.243+01"/>
    <s v="2018-03-25T08:07:16.175+01"/>
    <d v="2018-03-22T00:00:00"/>
    <s v="358449072151878"/>
    <s v="-"/>
    <s v="-"/>
    <s v="-"/>
    <d v="2018-03-22T00:00:00"/>
    <s v="E1"/>
    <s v="male"/>
    <s v="TD07"/>
    <s v="Lac"/>
    <s v="TD0701"/>
    <x v="1"/>
    <s v="TD070101"/>
    <x v="4"/>
    <s v="Dallerom"/>
    <s v="Narh"/>
    <s v="-"/>
    <s v="-"/>
    <s v="-"/>
    <s v="-"/>
    <s v="-"/>
    <x v="1"/>
    <s v="Dallerom"/>
    <n v="3"/>
    <x v="1"/>
    <s v="-"/>
    <x v="0"/>
    <s v="-"/>
    <s v="-"/>
    <s v="Retournés"/>
    <s v="Non"/>
    <s v="Oui"/>
    <s v="Non"/>
    <s v="-"/>
    <s v="-"/>
    <x v="2"/>
    <s v="-"/>
    <s v="-"/>
    <s v="-"/>
    <x v="1"/>
    <s v="-"/>
    <x v="1"/>
    <s v="-"/>
    <s v="-"/>
    <x v="2"/>
    <n v="142"/>
    <n v="594"/>
    <s v="TCD"/>
    <x v="0"/>
    <s v="TD07"/>
    <x v="0"/>
    <s v="TD0701"/>
    <x v="5"/>
    <s v="-"/>
    <s v="-"/>
    <s v="-"/>
    <n v="142"/>
    <n v="594"/>
    <x v="9"/>
    <s v="-"/>
    <s v="-"/>
    <s v="-"/>
    <x v="0"/>
    <s v="-"/>
    <x v="0"/>
    <s v="-"/>
    <x v="0"/>
    <s v="-"/>
    <s v="-"/>
    <s v="-"/>
    <s v="-"/>
    <s v="-"/>
    <x v="0"/>
    <s v="-"/>
    <s v="-"/>
    <n v="0"/>
    <n v="142"/>
    <n v="0"/>
    <n v="0"/>
    <n v="0"/>
    <x v="0"/>
    <s v="-"/>
    <s v="aucune"/>
    <s v="Non"/>
    <s v="Non"/>
    <s v="Non"/>
    <s v="Non"/>
    <s v="Non"/>
    <s v="Non"/>
    <s v="Non"/>
    <s v="Non"/>
    <s v="Non"/>
    <s v="Non"/>
    <s v="Oui"/>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n v="22"/>
    <n v="36"/>
    <n v="1"/>
    <n v="2"/>
    <n v="4"/>
    <n v="1"/>
    <s v="-"/>
    <s v="-"/>
    <s v="-"/>
    <n v="15"/>
    <n v="12"/>
    <s v="-"/>
    <n v="12"/>
    <s v="Oui"/>
    <s v="Oui"/>
    <s v="Oui"/>
    <s v="-"/>
    <s v="-"/>
    <s v="-"/>
    <x v="0"/>
    <x v="0"/>
    <s v="-"/>
    <s v="-"/>
    <s v="eau_de_surface"/>
    <s v="Non"/>
    <s v="Non"/>
    <s v="Oui"/>
    <s v="Non"/>
    <s v="Non"/>
    <s v="Non"/>
    <s v="Non"/>
    <s v="Non"/>
    <s v="-"/>
    <s v="-"/>
    <s v="-"/>
    <s v="-"/>
    <s v="-"/>
    <s v="-"/>
    <s v="-"/>
    <s v="-"/>
    <n v="1"/>
    <n v="1"/>
    <s v="-"/>
    <s v="-"/>
    <s v="-"/>
    <s v="-"/>
    <s v="-"/>
    <s v="-"/>
    <x v="2"/>
    <s v="Non potable"/>
    <s v="Non"/>
    <s v="Non"/>
    <s v="Non"/>
    <s v="Oui"/>
    <s v="Non"/>
    <x v="0"/>
    <s v="Non"/>
    <s v="Non"/>
    <s v="Oui"/>
    <s v="-"/>
    <s v="-"/>
    <x v="0"/>
    <s v="-"/>
    <x v="0"/>
    <x v="0"/>
    <x v="0"/>
    <s v="Oui"/>
    <x v="0"/>
    <x v="62"/>
    <x v="1"/>
    <s v="-"/>
    <s v="-"/>
    <s v="-"/>
    <s v="-"/>
    <s v="-"/>
    <s v="-"/>
    <s v="-"/>
    <x v="0"/>
    <x v="0"/>
    <x v="0"/>
    <x v="0"/>
    <s v="-"/>
    <s v="-"/>
    <x v="0"/>
    <s v="-"/>
    <x v="1"/>
    <s v="-"/>
    <s v="-"/>
    <s v="-"/>
    <s v="-"/>
    <s v="-"/>
    <s v="-"/>
    <s v="-"/>
    <x v="2"/>
    <x v="0"/>
    <s v="diarrhee toux maux_ventre"/>
    <s v="Oui"/>
    <s v="Non"/>
    <s v="Non"/>
    <s v="Non"/>
    <s v="Non"/>
    <s v="Non"/>
    <s v="Oui"/>
    <s v="Non"/>
    <s v="Oui"/>
    <s v="Non"/>
    <s v="Non"/>
    <s v="Non"/>
    <s v="Non"/>
    <s v="Non"/>
    <s v="-"/>
    <s v="-"/>
    <s v="Achat sur le marché"/>
    <s v="Oui"/>
    <s v="Non"/>
    <s v="Non"/>
    <s v="Non"/>
    <s v="Non"/>
    <s v="Non"/>
    <s v="Non"/>
    <s v="-"/>
    <x v="3"/>
    <x v="0"/>
    <x v="0"/>
    <s v="Marché de Bol"/>
    <x v="2"/>
    <x v="1"/>
    <s v="-"/>
    <s v="Oui"/>
    <s v="tigo"/>
    <s v="Non"/>
    <s v="Non"/>
    <s v="Oui"/>
    <s v="-"/>
    <s v="-"/>
    <n v="1"/>
    <s v="1"/>
    <s v="Ras"/>
    <s v="-"/>
    <s v="-"/>
    <s v="-"/>
    <s v="-"/>
    <s v="-"/>
    <s v="uuid:8cf96024-6654-4ec4-b401-0bafef56ee62"/>
    <n v="198063"/>
    <s v="8cf96024-6654-4ec4-b401-0bafef56ee62"/>
    <s v="2018-03-25T07:11:06"/>
    <n v="167"/>
    <s v="-"/>
    <n v="-1"/>
    <s v="-"/>
    <s v="-"/>
    <s v="-"/>
    <n v="0"/>
    <n v="0"/>
    <n v="0"/>
    <n v="0"/>
    <n v="0"/>
    <n v="0"/>
    <n v="0"/>
    <n v="0"/>
    <n v="0"/>
    <n v="0"/>
    <n v="0"/>
    <n v="0"/>
    <n v="0"/>
    <s v="Diarrhée"/>
    <s v="Toux"/>
    <s v="Maux de ventre"/>
    <x v="1"/>
    <x v="1"/>
    <x v="0"/>
    <s v="-"/>
  </r>
  <r>
    <s v="NDjalia"/>
    <s v="2018-02-24T10:02:12.528Z"/>
    <s v="2018-02-28T09:37:46.422Z"/>
    <d v="2018-02-24T00:00:00"/>
    <s v="860111012018838"/>
    <s v="8923503090497992121F"/>
    <s v="-"/>
    <s v="-"/>
    <d v="2018-02-24T00:00:00"/>
    <s v="E8"/>
    <s v="male"/>
    <s v="TD07"/>
    <s v="Lac"/>
    <s v="TD0704"/>
    <x v="0"/>
    <s v="TD070402"/>
    <x v="6"/>
    <s v="NDjalia"/>
    <s v="NDjalia"/>
    <s v="14.33635896315613 13.800356742257154 315.35576978192574 4.0"/>
    <n v="14.3363589632"/>
    <n v="13.8003567423"/>
    <n v="315.35576978199998"/>
    <n v="4"/>
    <x v="1"/>
    <s v="Kiskawa"/>
    <n v="7"/>
    <x v="0"/>
    <s v="-"/>
    <x v="1"/>
    <s v="-"/>
    <s v="-"/>
    <s v="IDPs"/>
    <s v="Oui"/>
    <s v="Non"/>
    <s v="Non"/>
    <s v="-"/>
    <n v="190"/>
    <x v="80"/>
    <s v="TD07"/>
    <s v="Lac"/>
    <s v="TD0704"/>
    <x v="0"/>
    <s v="TD070403"/>
    <x v="0"/>
    <n v="190"/>
    <n v="794"/>
    <x v="4"/>
    <s v="-"/>
    <s v="-"/>
    <s v="-"/>
    <x v="1"/>
    <s v="-"/>
    <x v="1"/>
    <s v="-"/>
    <x v="1"/>
    <s v="-"/>
    <s v="-"/>
    <s v="-"/>
    <s v="-"/>
    <s v="-"/>
    <x v="1"/>
    <s v="-"/>
    <s v="-"/>
    <s v="-"/>
    <x v="0"/>
    <s v="-"/>
    <x v="0"/>
    <s v="-"/>
    <x v="0"/>
    <s v="-"/>
    <s v="-"/>
    <s v="-"/>
    <s v="-"/>
    <s v="-"/>
    <x v="0"/>
    <s v="-"/>
    <s v="-"/>
    <n v="0"/>
    <n v="197"/>
    <n v="0"/>
    <n v="0"/>
    <n v="0"/>
    <x v="0"/>
    <s v="-"/>
    <s v="articles_non_alimentaires vivres cash"/>
    <s v="Oui"/>
    <s v="Non"/>
    <s v="Non"/>
    <s v="Non"/>
    <s v="Non"/>
    <s v="Non"/>
    <s v="Non"/>
    <s v="Non"/>
    <s v="Oui"/>
    <s v="Oui"/>
    <s v="Non"/>
    <s v="ONG"/>
    <s v="Non"/>
    <s v="Non"/>
    <s v="Non"/>
    <s v="Oui"/>
    <s v="Non"/>
    <s v="-"/>
    <s v="Plus d'un mois"/>
    <s v="ONG"/>
    <s v="Non"/>
    <s v="Non"/>
    <s v="Non"/>
    <s v="Oui"/>
    <s v="Non"/>
    <s v="-"/>
    <s v="Plus d'un mois"/>
    <s v="-"/>
    <s v="-"/>
    <s v="-"/>
    <s v="-"/>
    <s v="-"/>
    <s v="-"/>
    <s v="-"/>
    <s v="-"/>
    <s v="-"/>
    <s v="-"/>
    <s v="-"/>
    <s v="-"/>
    <s v="-"/>
    <s v="-"/>
    <s v="-"/>
    <s v="-"/>
    <s v="-"/>
    <s v="-"/>
    <s v="-"/>
    <s v="-"/>
    <s v="-"/>
    <s v="-"/>
    <s v="-"/>
    <s v="-"/>
    <s v="-"/>
    <s v="-"/>
    <s v="-"/>
    <s v="-"/>
    <s v="-"/>
    <s v="-"/>
    <s v="-"/>
    <s v="-"/>
    <s v="-"/>
    <s v="-"/>
    <s v="-"/>
    <s v="-"/>
    <s v="-"/>
    <s v="-"/>
    <s v="-"/>
    <s v="-"/>
    <s v="-"/>
    <s v="-"/>
    <s v="-"/>
    <s v="-"/>
    <s v="-"/>
    <s v="-"/>
    <s v="-"/>
    <s v="-"/>
    <s v="-"/>
    <s v="-"/>
    <s v="-"/>
    <s v="-"/>
    <s v="-"/>
    <s v="-"/>
    <s v="-"/>
    <s v="-"/>
    <s v="ONG"/>
    <s v="Non"/>
    <s v="Non"/>
    <s v="Non"/>
    <s v="Oui"/>
    <s v="Non"/>
    <s v="-"/>
    <s v="Ponctuelle"/>
    <n v="20"/>
    <n v="50"/>
    <n v="5"/>
    <n v="20"/>
    <n v="7"/>
    <n v="9"/>
    <s v="-"/>
    <s v="-"/>
    <n v="10"/>
    <n v="30"/>
    <n v="19"/>
    <s v="-"/>
    <n v="25"/>
    <s v="Oui"/>
    <s v="Oui"/>
    <s v="Oui"/>
    <s v="-"/>
    <s v="-"/>
    <s v="-"/>
    <x v="0"/>
    <x v="0"/>
    <s v="-"/>
    <s v="-"/>
    <s v="forage_pompe_manuelle Puits_traditionnel"/>
    <s v="Non"/>
    <s v="Non"/>
    <s v="Non"/>
    <s v="Non"/>
    <s v="Oui"/>
    <s v="Non"/>
    <s v="Oui"/>
    <s v="Non"/>
    <n v="5"/>
    <s v="-"/>
    <n v="2"/>
    <s v="-"/>
    <s v="-"/>
    <s v="-"/>
    <s v="-"/>
    <s v="-"/>
    <s v="-"/>
    <s v="-"/>
    <s v="-"/>
    <s v="-"/>
    <s v="-"/>
    <s v="-"/>
    <s v="-"/>
    <s v="-"/>
    <x v="0"/>
    <s v="Eau trouble / Goût"/>
    <s v="Non"/>
    <s v="Oui"/>
    <s v="Oui"/>
    <s v="Non"/>
    <s v="Non"/>
    <x v="1"/>
    <s v="Oui"/>
    <s v="Non"/>
    <s v="Non"/>
    <n v="40"/>
    <s v="-"/>
    <x v="1"/>
    <s v="Non"/>
    <x v="1"/>
    <x v="1"/>
    <x v="1"/>
    <s v="Non"/>
    <x v="6"/>
    <x v="2"/>
    <x v="1"/>
    <s v="-"/>
    <s v="-"/>
    <s v="-"/>
    <s v="-"/>
    <s v="-"/>
    <s v="-"/>
    <s v="-"/>
    <x v="0"/>
    <x v="0"/>
    <x v="0"/>
    <x v="0"/>
    <s v="-"/>
    <s v="-"/>
    <x v="0"/>
    <s v="-"/>
    <x v="0"/>
    <s v="Centre de santé"/>
    <s v="Oui"/>
    <s v="Non"/>
    <s v="Non"/>
    <s v="Non"/>
    <s v="Non"/>
    <s v="-"/>
    <x v="1"/>
    <x v="4"/>
    <s v="diarrhee toux maux_ventre"/>
    <s v="Oui"/>
    <s v="Non"/>
    <s v="Non"/>
    <s v="Non"/>
    <s v="Non"/>
    <s v="Non"/>
    <s v="Oui"/>
    <s v="Non"/>
    <s v="Oui"/>
    <s v="Non"/>
    <s v="Non"/>
    <s v="Non"/>
    <s v="Non"/>
    <s v="Non"/>
    <s v="-"/>
    <s v="-"/>
    <s v="Achat sur le marché / Assistance humanitaire (incluant Cash)"/>
    <s v="Oui"/>
    <s v="Non"/>
    <s v="Non"/>
    <s v="Oui"/>
    <s v="Non"/>
    <s v="Non"/>
    <s v="Non"/>
    <s v="-"/>
    <x v="2"/>
    <x v="1"/>
    <x v="0"/>
    <s v="Marché de Kiskawa"/>
    <x v="3"/>
    <x v="1"/>
    <s v="-"/>
    <s v="Oui"/>
    <s v="tigo"/>
    <s v="Non"/>
    <s v="Non"/>
    <s v="Oui"/>
    <s v="-"/>
    <s v="-"/>
    <n v="3"/>
    <s v="3"/>
    <s v="ILS DISENT ILS NONT PAS RECU DES VIVRES IL YA DE CELA TROIS MOIS.ILS VEULENT École DANS LEUR SITE"/>
    <s v="-"/>
    <s v="-"/>
    <s v="-"/>
    <n v="20"/>
    <n v="20"/>
    <s v="uuid:7048e144-200c-432a-8826-2720dc1da042"/>
    <n v="147018"/>
    <s v="7048e144-200c-432a-8826-2720dc1da042"/>
    <s v="2018-02-28T16:08:05"/>
    <n v="44"/>
    <s v="-"/>
    <n v="-1"/>
    <s v="-"/>
    <s v="-"/>
    <n v="44"/>
    <n v="3"/>
    <n v="3"/>
    <n v="3"/>
    <n v="13"/>
    <n v="98"/>
    <n v="13"/>
    <n v="7"/>
    <n v="11"/>
    <n v="19"/>
    <n v="18"/>
    <n v="11"/>
    <n v="1"/>
    <n v="200"/>
    <s v="Diarrhée"/>
    <s v="Toux"/>
    <s v="Maux de ventre"/>
    <x v="0"/>
    <x v="0"/>
    <x v="0"/>
    <s v="-"/>
  </r>
  <r>
    <s v="Ngachia"/>
    <s v="2018-03-13T16:45:06.658+01"/>
    <s v="2018-03-13T22:54:57.545+01"/>
    <d v="2018-03-13T00:00:00"/>
    <s v="E0:AA:96:55:FD:88"/>
    <s v="-"/>
    <s v="-"/>
    <s v="-"/>
    <d v="2018-03-13T00:00:00"/>
    <s v="E4"/>
    <s v="male"/>
    <s v="TD07"/>
    <s v="Lac"/>
    <s v="TD0703"/>
    <x v="2"/>
    <s v="TD070302"/>
    <x v="2"/>
    <s v="Village Ngachia"/>
    <s v="Ngachia"/>
    <s v="13.610301827135304 13.976859843719973 297.8233582613574 4.0"/>
    <n v="13.610301827100001"/>
    <n v="13.9768598437"/>
    <n v="297.82335826100001"/>
    <n v="4"/>
    <x v="1"/>
    <s v="Village Ngachia"/>
    <n v="1"/>
    <x v="0"/>
    <s v="-"/>
    <x v="0"/>
    <s v="-"/>
    <s v="-"/>
    <s v="IDPs"/>
    <s v="Oui"/>
    <s v="Non"/>
    <s v="Non"/>
    <s v="-"/>
    <n v="120"/>
    <x v="8"/>
    <s v="TD07"/>
    <s v="Lac"/>
    <s v="TD0703"/>
    <x v="2"/>
    <s v="TD070302"/>
    <x v="2"/>
    <n v="120"/>
    <n v="500"/>
    <x v="3"/>
    <s v="-"/>
    <s v="-"/>
    <s v="-"/>
    <x v="1"/>
    <s v="-"/>
    <x v="1"/>
    <s v="-"/>
    <x v="1"/>
    <s v="-"/>
    <s v="-"/>
    <s v="-"/>
    <s v="-"/>
    <s v="-"/>
    <x v="1"/>
    <s v="-"/>
    <s v="-"/>
    <s v="-"/>
    <x v="0"/>
    <s v="-"/>
    <x v="0"/>
    <s v="-"/>
    <x v="0"/>
    <s v="-"/>
    <s v="-"/>
    <s v="-"/>
    <s v="-"/>
    <s v="-"/>
    <x v="0"/>
    <s v="-"/>
    <s v="-"/>
    <n v="0"/>
    <n v="120"/>
    <n v="0"/>
    <n v="0"/>
    <n v="0"/>
    <x v="0"/>
    <s v="-"/>
    <s v="vivres"/>
    <s v="Non"/>
    <s v="Non"/>
    <s v="Non"/>
    <s v="Non"/>
    <s v="Non"/>
    <s v="Non"/>
    <s v="Non"/>
    <s v="Non"/>
    <s v="Oui"/>
    <s v="Non"/>
    <s v="Non"/>
    <s v="Nations Unies"/>
    <s v="Non"/>
    <s v="Non"/>
    <s v="Oui"/>
    <s v="Non"/>
    <s v="Non"/>
    <s v="-"/>
    <s v="Moins d'un mois"/>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n v="25"/>
    <n v="50"/>
    <n v="4"/>
    <n v="3"/>
    <n v="2"/>
    <s v="-"/>
    <s v="-"/>
    <s v="-"/>
    <n v="5"/>
    <n v="15"/>
    <n v="12"/>
    <s v="-"/>
    <n v="35"/>
    <s v="Oui"/>
    <s v="Oui"/>
    <s v="Oui"/>
    <s v="-"/>
    <s v="-"/>
    <s v="-"/>
    <x v="0"/>
    <x v="0"/>
    <s v="-"/>
    <s v="-"/>
    <s v="forage_pompe_manuelle"/>
    <s v="Non"/>
    <s v="Non"/>
    <s v="Non"/>
    <s v="Non"/>
    <s v="Oui"/>
    <s v="Non"/>
    <s v="Non"/>
    <s v="Non"/>
    <s v="-"/>
    <s v="-"/>
    <n v="1"/>
    <s v="-"/>
    <s v="-"/>
    <s v="-"/>
    <s v="-"/>
    <s v="-"/>
    <s v="-"/>
    <s v="-"/>
    <s v="-"/>
    <s v="-"/>
    <s v="-"/>
    <s v="-"/>
    <s v="-"/>
    <s v="-"/>
    <x v="0"/>
    <s v="Aucun"/>
    <s v="Oui"/>
    <s v="Non"/>
    <s v="Non"/>
    <s v="Non"/>
    <s v="Non"/>
    <x v="0"/>
    <s v="Non"/>
    <s v="Non"/>
    <s v="Oui"/>
    <s v="-"/>
    <s v="-"/>
    <x v="0"/>
    <s v="-"/>
    <x v="0"/>
    <x v="0"/>
    <x v="0"/>
    <s v="Oui"/>
    <x v="0"/>
    <x v="6"/>
    <x v="1"/>
    <s v="-"/>
    <s v="-"/>
    <s v="-"/>
    <s v="-"/>
    <s v="-"/>
    <s v="-"/>
    <s v="-"/>
    <x v="0"/>
    <x v="0"/>
    <x v="0"/>
    <x v="0"/>
    <s v="-"/>
    <s v="-"/>
    <x v="0"/>
    <s v="-"/>
    <x v="1"/>
    <s v="-"/>
    <s v="-"/>
    <s v="-"/>
    <s v="-"/>
    <s v="-"/>
    <s v="-"/>
    <s v="-"/>
    <x v="2"/>
    <x v="0"/>
    <s v="paludisme toux maux_ventre"/>
    <s v="Non"/>
    <s v="Non"/>
    <s v="Non"/>
    <s v="Non"/>
    <s v="Non"/>
    <s v="Oui"/>
    <s v="Oui"/>
    <s v="Non"/>
    <s v="Oui"/>
    <s v="Non"/>
    <s v="Non"/>
    <s v="Non"/>
    <s v="Non"/>
    <s v="Non"/>
    <s v="-"/>
    <s v="-"/>
    <s v="Achat sur le marché / Assistance humanitaire (incluant Cash)"/>
    <s v="Oui"/>
    <s v="Non"/>
    <s v="Non"/>
    <s v="Oui"/>
    <s v="Non"/>
    <s v="Non"/>
    <s v="Non"/>
    <s v="-"/>
    <x v="0"/>
    <x v="0"/>
    <x v="0"/>
    <s v="Marché de Tchoukoutalia"/>
    <x v="0"/>
    <x v="2"/>
    <s v="-"/>
    <s v="Oui"/>
    <s v="airtel / tigo"/>
    <s v="Oui"/>
    <s v="Non"/>
    <s v="Oui"/>
    <s v="-"/>
    <s v="-"/>
    <n v="2"/>
    <s v="2"/>
    <s v="RAS"/>
    <s v="-"/>
    <s v="-"/>
    <s v="-"/>
    <n v="20"/>
    <n v="20"/>
    <s v="uuid:65197211-a7a6-40be-9c5f-692187d4145a"/>
    <n v="177355"/>
    <s v="65197211-a7a6-40be-9c5f-692187d4145a"/>
    <s v="2018-03-15T10:09:28"/>
    <n v="140"/>
    <s v="-"/>
    <n v="-1"/>
    <s v="-"/>
    <s v="-"/>
    <n v="140"/>
    <n v="5"/>
    <n v="2"/>
    <n v="11"/>
    <n v="17"/>
    <n v="26"/>
    <n v="24"/>
    <n v="4"/>
    <n v="7"/>
    <n v="18"/>
    <n v="20"/>
    <n v="1"/>
    <n v="0"/>
    <n v="135"/>
    <s v="Paludisme"/>
    <s v="Toux"/>
    <s v="Maux de ventre"/>
    <x v="0"/>
    <x v="0"/>
    <x v="1"/>
    <s v="-"/>
  </r>
  <r>
    <s v="Ngalamia"/>
    <s v="2018-03-22T11:49:50.460+01"/>
    <s v="2018-03-25T08:08:59.996+01"/>
    <d v="2018-03-22T00:00:00"/>
    <s v="358449072151878"/>
    <s v="-"/>
    <s v="-"/>
    <s v="-"/>
    <d v="2018-03-22T00:00:00"/>
    <s v="E1"/>
    <s v="male"/>
    <s v="TD07"/>
    <s v="Lac"/>
    <s v="TD0701"/>
    <x v="1"/>
    <s v="TD070101"/>
    <x v="4"/>
    <s v="Ngalamia"/>
    <s v="Ngalamia"/>
    <s v="-"/>
    <s v="-"/>
    <s v="-"/>
    <s v="-"/>
    <s v="-"/>
    <x v="0"/>
    <s v="-"/>
    <s v="-"/>
    <x v="1"/>
    <s v="-"/>
    <x v="0"/>
    <s v="-"/>
    <s v="-"/>
    <s v="Retournés"/>
    <s v="Non"/>
    <s v="Oui"/>
    <s v="Non"/>
    <s v="-"/>
    <s v="-"/>
    <x v="2"/>
    <s v="-"/>
    <s v="-"/>
    <s v="-"/>
    <x v="1"/>
    <s v="-"/>
    <x v="1"/>
    <s v="-"/>
    <s v="-"/>
    <x v="2"/>
    <n v="1115"/>
    <n v="4660"/>
    <s v="TCD"/>
    <x v="0"/>
    <s v="TD07"/>
    <x v="0"/>
    <s v="TD0701"/>
    <x v="5"/>
    <s v="-"/>
    <s v="-"/>
    <s v="-"/>
    <n v="1115"/>
    <n v="4660"/>
    <x v="9"/>
    <s v="-"/>
    <s v="-"/>
    <s v="-"/>
    <x v="0"/>
    <s v="-"/>
    <x v="0"/>
    <s v="-"/>
    <x v="0"/>
    <s v="-"/>
    <s v="-"/>
    <s v="-"/>
    <s v="-"/>
    <s v="-"/>
    <x v="0"/>
    <n v="15"/>
    <n v="63"/>
    <n v="0"/>
    <n v="1130"/>
    <n v="0"/>
    <n v="0"/>
    <n v="0"/>
    <x v="0"/>
    <s v="-"/>
    <s v="aucune"/>
    <s v="Non"/>
    <s v="Non"/>
    <s v="Non"/>
    <s v="Non"/>
    <s v="Non"/>
    <s v="Non"/>
    <s v="Non"/>
    <s v="Non"/>
    <s v="Non"/>
    <s v="Non"/>
    <s v="Oui"/>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n v="45"/>
    <n v="72"/>
    <n v="2"/>
    <n v="5"/>
    <n v="3"/>
    <n v="2"/>
    <s v="-"/>
    <s v="-"/>
    <s v="-"/>
    <n v="10"/>
    <n v="29"/>
    <s v="-"/>
    <n v="30"/>
    <s v="Oui"/>
    <s v="Oui"/>
    <s v="Oui"/>
    <s v="-"/>
    <s v="-"/>
    <s v="-"/>
    <x v="0"/>
    <x v="0"/>
    <s v="-"/>
    <s v="-"/>
    <s v="eau_de_surface"/>
    <s v="Non"/>
    <s v="Non"/>
    <s v="Oui"/>
    <s v="Non"/>
    <s v="Non"/>
    <s v="Non"/>
    <s v="Non"/>
    <s v="Non"/>
    <s v="-"/>
    <s v="-"/>
    <s v="-"/>
    <s v="-"/>
    <s v="-"/>
    <s v="-"/>
    <s v="-"/>
    <s v="-"/>
    <n v="1"/>
    <n v="1"/>
    <s v="-"/>
    <s v="-"/>
    <s v="-"/>
    <s v="-"/>
    <s v="-"/>
    <s v="-"/>
    <x v="1"/>
    <s v="Non potable"/>
    <s v="Non"/>
    <s v="Non"/>
    <s v="Non"/>
    <s v="Oui"/>
    <s v="Non"/>
    <x v="0"/>
    <s v="Non"/>
    <s v="Non"/>
    <s v="Oui"/>
    <s v="-"/>
    <s v="-"/>
    <x v="0"/>
    <s v="-"/>
    <x v="0"/>
    <x v="0"/>
    <x v="0"/>
    <s v="Oui"/>
    <x v="0"/>
    <x v="63"/>
    <x v="1"/>
    <s v="-"/>
    <s v="-"/>
    <s v="-"/>
    <s v="-"/>
    <s v="-"/>
    <s v="-"/>
    <s v="-"/>
    <x v="0"/>
    <x v="0"/>
    <x v="0"/>
    <x v="0"/>
    <s v="-"/>
    <s v="-"/>
    <x v="0"/>
    <s v="-"/>
    <x v="0"/>
    <s v="Centre de santé"/>
    <s v="Oui"/>
    <s v="Non"/>
    <s v="Non"/>
    <s v="Non"/>
    <s v="Non"/>
    <s v="-"/>
    <x v="0"/>
    <x v="0"/>
    <s v="diarrhee paludisme toux"/>
    <s v="Oui"/>
    <s v="Non"/>
    <s v="Non"/>
    <s v="Non"/>
    <s v="Non"/>
    <s v="Oui"/>
    <s v="Oui"/>
    <s v="Non"/>
    <s v="Non"/>
    <s v="Non"/>
    <s v="Non"/>
    <s v="Non"/>
    <s v="Non"/>
    <s v="Non"/>
    <s v="-"/>
    <s v="-"/>
    <s v="Achat sur le marché / Assistance humanitaire (incluant Cash)"/>
    <s v="Oui"/>
    <s v="Non"/>
    <s v="Non"/>
    <s v="Oui"/>
    <s v="Non"/>
    <s v="Non"/>
    <s v="Non"/>
    <s v="-"/>
    <x v="0"/>
    <x v="0"/>
    <x v="0"/>
    <s v="Marché de Bol"/>
    <x v="1"/>
    <x v="2"/>
    <s v="-"/>
    <s v="Oui"/>
    <s v="tigo"/>
    <s v="Non"/>
    <s v="Non"/>
    <s v="Oui"/>
    <s v="-"/>
    <s v="-"/>
    <n v="1"/>
    <s v="1"/>
    <s v="Ras"/>
    <s v="-"/>
    <s v="-"/>
    <s v="-"/>
    <s v="-"/>
    <s v="-"/>
    <s v="uuid:2c2912e8-aac7-4cea-9599-c307682c63bb"/>
    <n v="198062"/>
    <s v="2c2912e8-aac7-4cea-9599-c307682c63bb"/>
    <s v="2018-03-25T07:11:03"/>
    <n v="166"/>
    <s v="-"/>
    <n v="-1"/>
    <s v="-"/>
    <s v="-"/>
    <s v="-"/>
    <n v="0"/>
    <n v="0"/>
    <n v="0"/>
    <n v="0"/>
    <n v="0"/>
    <n v="0"/>
    <n v="0"/>
    <n v="0"/>
    <n v="0"/>
    <n v="0"/>
    <n v="0"/>
    <n v="0"/>
    <n v="0"/>
    <s v="Diarrhée"/>
    <s v="Paludisme"/>
    <s v="Toux"/>
    <x v="1"/>
    <x v="1"/>
    <x v="0"/>
    <s v="-"/>
  </r>
  <r>
    <s v="Ngarana 1"/>
    <s v="2018-02-24T09:10:47.225+01"/>
    <s v="2018-02-28T12:07:09.489+01"/>
    <d v="2018-02-24T00:00:00"/>
    <s v="357770077402177"/>
    <s v="-"/>
    <s v="-"/>
    <s v="-"/>
    <d v="2018-02-24T00:00:00"/>
    <s v="E10"/>
    <s v="male"/>
    <s v="TD07"/>
    <s v="Lac"/>
    <s v="TD0704"/>
    <x v="0"/>
    <s v="TD070402"/>
    <x v="6"/>
    <s v="Daboua"/>
    <s v="Ngarana 1"/>
    <s v="14.297912775556743 13.779312822164906 296.034704044031 4.0"/>
    <n v="14.2979127756"/>
    <n v="13.7793128222"/>
    <n v="296.03470404400002"/>
    <n v="4"/>
    <x v="1"/>
    <s v="Tataverom"/>
    <n v="11"/>
    <x v="0"/>
    <s v="-"/>
    <x v="0"/>
    <s v="-"/>
    <s v="-"/>
    <s v="IDPs / Retournés"/>
    <s v="Oui"/>
    <s v="Oui"/>
    <s v="Non"/>
    <s v="-"/>
    <n v="94"/>
    <x v="36"/>
    <s v="TD07"/>
    <s v="Lac"/>
    <s v="TD0704"/>
    <x v="0"/>
    <s v="TD070403"/>
    <x v="0"/>
    <n v="94"/>
    <n v="400"/>
    <x v="3"/>
    <n v="8"/>
    <n v="30"/>
    <s v="NER"/>
    <x v="2"/>
    <s v="NE002"/>
    <x v="2"/>
    <s v="NE002002"/>
    <x v="7"/>
    <s v="-"/>
    <s v="-"/>
    <s v="-"/>
    <n v="8"/>
    <n v="30"/>
    <x v="20"/>
    <s v="-"/>
    <s v="-"/>
    <s v="-"/>
    <x v="0"/>
    <s v="-"/>
    <x v="0"/>
    <s v="-"/>
    <x v="0"/>
    <s v="-"/>
    <s v="-"/>
    <s v="-"/>
    <s v="-"/>
    <s v="-"/>
    <x v="0"/>
    <s v="-"/>
    <s v="-"/>
    <n v="0"/>
    <n v="100"/>
    <n v="0"/>
    <n v="0"/>
    <n v="23"/>
    <x v="0"/>
    <s v="-"/>
    <s v="articles_non_alimentaires baches eau_hygiene_et_assainissement vivres cash"/>
    <s v="Oui"/>
    <s v="Oui"/>
    <s v="Oui"/>
    <s v="Non"/>
    <s v="Non"/>
    <s v="Non"/>
    <s v="Non"/>
    <s v="Non"/>
    <s v="Oui"/>
    <s v="Oui"/>
    <s v="Non"/>
    <s v="ONG"/>
    <s v="Non"/>
    <s v="Non"/>
    <s v="Non"/>
    <s v="Oui"/>
    <s v="Non"/>
    <s v="-"/>
    <s v="Plus d'un mois"/>
    <s v="ONG"/>
    <s v="Non"/>
    <s v="Non"/>
    <s v="Non"/>
    <s v="Oui"/>
    <s v="Non"/>
    <s v="-"/>
    <s v="Plus d'un mois"/>
    <s v="ONG"/>
    <s v="Non"/>
    <s v="Non"/>
    <s v="Non"/>
    <s v="Oui"/>
    <s v="Non"/>
    <s v="-"/>
    <s v="Plus d'un mois"/>
    <s v="-"/>
    <s v="-"/>
    <s v="-"/>
    <s v="-"/>
    <s v="-"/>
    <s v="-"/>
    <s v="-"/>
    <s v="-"/>
    <s v="-"/>
    <s v="-"/>
    <s v="-"/>
    <s v="-"/>
    <s v="-"/>
    <s v="-"/>
    <s v="-"/>
    <s v="-"/>
    <s v="-"/>
    <s v="-"/>
    <s v="-"/>
    <s v="-"/>
    <s v="-"/>
    <s v="-"/>
    <s v="-"/>
    <s v="-"/>
    <s v="-"/>
    <s v="-"/>
    <s v="-"/>
    <s v="-"/>
    <s v="-"/>
    <s v="-"/>
    <s v="-"/>
    <s v="-"/>
    <s v="ONG"/>
    <s v="Non"/>
    <s v="Non"/>
    <s v="Non"/>
    <s v="Oui"/>
    <s v="Non"/>
    <s v="-"/>
    <s v="Continue"/>
    <s v="-"/>
    <s v="-"/>
    <s v="-"/>
    <s v="-"/>
    <s v="-"/>
    <s v="-"/>
    <s v="-"/>
    <s v="-"/>
    <s v="ONG"/>
    <s v="Non"/>
    <s v="Non"/>
    <s v="Non"/>
    <s v="Oui"/>
    <s v="Non"/>
    <s v="-"/>
    <s v="Ponctuelle"/>
    <n v="10"/>
    <n v="20"/>
    <n v="5"/>
    <n v="6"/>
    <n v="5"/>
    <n v="3"/>
    <s v="-"/>
    <s v="-"/>
    <n v="6"/>
    <n v="15"/>
    <n v="6"/>
    <s v="-"/>
    <n v="10"/>
    <s v="Oui"/>
    <s v="Oui"/>
    <s v="Oui"/>
    <s v="-"/>
    <s v="-"/>
    <s v="-"/>
    <x v="0"/>
    <x v="0"/>
    <s v="-"/>
    <s v="-"/>
    <s v="forage_pompe_manuelle"/>
    <s v="Non"/>
    <s v="Non"/>
    <s v="Non"/>
    <s v="Non"/>
    <s v="Oui"/>
    <s v="Non"/>
    <s v="Non"/>
    <s v="Non"/>
    <s v="-"/>
    <s v="-"/>
    <n v="1"/>
    <s v="-"/>
    <s v="-"/>
    <s v="-"/>
    <s v="-"/>
    <s v="-"/>
    <s v="-"/>
    <s v="-"/>
    <s v="-"/>
    <s v="-"/>
    <s v="-"/>
    <s v="-"/>
    <s v="-"/>
    <s v="-"/>
    <x v="0"/>
    <s v="Eau trouble / Goût"/>
    <s v="Non"/>
    <s v="Oui"/>
    <s v="Oui"/>
    <s v="Non"/>
    <s v="Non"/>
    <x v="1"/>
    <s v="Oui"/>
    <s v="Non"/>
    <s v="Non"/>
    <n v="14"/>
    <s v="-"/>
    <x v="1"/>
    <s v="Oui, toutes"/>
    <x v="2"/>
    <x v="0"/>
    <x v="0"/>
    <s v="Oui"/>
    <x v="0"/>
    <x v="7"/>
    <x v="1"/>
    <s v="-"/>
    <s v="-"/>
    <s v="-"/>
    <s v="-"/>
    <s v="-"/>
    <s v="-"/>
    <s v="-"/>
    <x v="0"/>
    <x v="0"/>
    <x v="0"/>
    <x v="0"/>
    <s v="-"/>
    <s v="-"/>
    <x v="0"/>
    <s v="-"/>
    <x v="1"/>
    <s v="-"/>
    <s v="-"/>
    <s v="-"/>
    <s v="-"/>
    <s v="-"/>
    <s v="-"/>
    <s v="-"/>
    <x v="2"/>
    <x v="0"/>
    <s v="diarrhee paludisme maux_tete"/>
    <s v="Oui"/>
    <s v="Non"/>
    <s v="Non"/>
    <s v="Non"/>
    <s v="Non"/>
    <s v="Oui"/>
    <s v="Non"/>
    <s v="Oui"/>
    <s v="Non"/>
    <s v="Non"/>
    <s v="Non"/>
    <s v="Non"/>
    <s v="Non"/>
    <s v="Non"/>
    <s v="-"/>
    <s v="-"/>
    <s v="Achat sur le marché / Emprunt"/>
    <s v="Oui"/>
    <s v="Non"/>
    <s v="Non"/>
    <s v="Non"/>
    <s v="Oui"/>
    <s v="Non"/>
    <s v="Non"/>
    <s v="-"/>
    <x v="2"/>
    <x v="1"/>
    <x v="0"/>
    <s v="Marché de Kiskawa"/>
    <x v="0"/>
    <x v="1"/>
    <s v="-"/>
    <s v="Oui"/>
    <s v="tigo"/>
    <s v="Non"/>
    <s v="Non"/>
    <s v="Oui"/>
    <s v="-"/>
    <s v="-"/>
    <n v="3"/>
    <s v="3"/>
    <s v="-"/>
    <s v="-"/>
    <s v="-"/>
    <s v="-"/>
    <n v="20"/>
    <n v="20"/>
    <s v="uuid:e5c26404-8c58-4c6a-87f7-f8a50947d6c9"/>
    <n v="146998"/>
    <s v="e5c26404-8c58-4c6a-87f7-f8a50947d6c9"/>
    <s v="2018-02-28T16:01:53"/>
    <n v="34"/>
    <s v="-"/>
    <n v="-1"/>
    <s v="-"/>
    <s v="-"/>
    <n v="34"/>
    <n v="8"/>
    <n v="11"/>
    <n v="7"/>
    <n v="12"/>
    <n v="8"/>
    <n v="11"/>
    <n v="4"/>
    <n v="4"/>
    <n v="26"/>
    <n v="28"/>
    <n v="5"/>
    <n v="4"/>
    <n v="128"/>
    <s v="Diarrhée"/>
    <s v="Paludisme"/>
    <s v="Maux de tête"/>
    <x v="0"/>
    <x v="0"/>
    <x v="0"/>
    <s v="-"/>
  </r>
  <r>
    <s v="Ngarana 2"/>
    <s v="2018-02-24T09:12:10.894+01"/>
    <s v="2018-02-28T13:03:13.480+01"/>
    <d v="2018-02-24T00:00:00"/>
    <s v="358449072126201"/>
    <s v="8923503090472090966"/>
    <s v="-"/>
    <s v="-"/>
    <d v="2018-02-24T00:00:00"/>
    <s v="E09"/>
    <s v="male"/>
    <s v="TD07"/>
    <s v="Lac"/>
    <s v="TD0704"/>
    <x v="0"/>
    <s v="TD070402"/>
    <x v="6"/>
    <s v="Tataverom"/>
    <s v="Ngarana 2"/>
    <s v="14.300372207514744 13.764079700068185 304.15836256335183 6.0"/>
    <n v="14.300372207500001"/>
    <n v="13.7640797001"/>
    <n v="304.15836256300003"/>
    <n v="6"/>
    <x v="1"/>
    <s v="Tataverom"/>
    <n v="11"/>
    <x v="0"/>
    <s v="-"/>
    <x v="1"/>
    <s v="-"/>
    <s v="-"/>
    <s v="IDPs / Retournés"/>
    <s v="Oui"/>
    <s v="Oui"/>
    <s v="Non"/>
    <s v="-"/>
    <n v="60"/>
    <x v="81"/>
    <s v="TD07"/>
    <s v="Lac"/>
    <s v="TD0704"/>
    <x v="0"/>
    <s v="TD070403"/>
    <x v="0"/>
    <n v="60"/>
    <n v="250"/>
    <x v="22"/>
    <n v="24"/>
    <n v="100"/>
    <s v="NER"/>
    <x v="2"/>
    <s v="NE002"/>
    <x v="2"/>
    <s v="NE002001"/>
    <x v="8"/>
    <s v="-"/>
    <s v="-"/>
    <s v="-"/>
    <n v="24"/>
    <n v="100"/>
    <x v="3"/>
    <s v="-"/>
    <s v="-"/>
    <s v="-"/>
    <x v="0"/>
    <s v="-"/>
    <x v="0"/>
    <s v="-"/>
    <x v="0"/>
    <s v="-"/>
    <s v="-"/>
    <s v="-"/>
    <s v="-"/>
    <s v="-"/>
    <x v="0"/>
    <s v="-"/>
    <s v="-"/>
    <n v="0"/>
    <n v="300"/>
    <n v="0"/>
    <n v="0"/>
    <n v="0"/>
    <x v="0"/>
    <s v="-"/>
    <s v="baches materiaux_pour_abris outil_pour_activite_economique sante vivres cash"/>
    <s v="Non"/>
    <s v="Oui"/>
    <s v="Non"/>
    <s v="Non"/>
    <s v="Oui"/>
    <s v="Oui"/>
    <s v="Non"/>
    <s v="Oui"/>
    <s v="Oui"/>
    <s v="Oui"/>
    <s v="Non"/>
    <s v="ONG"/>
    <s v="Non"/>
    <s v="Non"/>
    <s v="Non"/>
    <s v="Oui"/>
    <s v="Non"/>
    <s v="-"/>
    <s v="Plus d'un mois"/>
    <s v="-"/>
    <s v="-"/>
    <s v="-"/>
    <s v="-"/>
    <s v="-"/>
    <s v="-"/>
    <s v="-"/>
    <s v="-"/>
    <s v="ONG"/>
    <s v="Non"/>
    <s v="Non"/>
    <s v="Non"/>
    <s v="Oui"/>
    <s v="Non"/>
    <s v="-"/>
    <s v="Plus d'un mois"/>
    <s v="ONG"/>
    <s v="Non"/>
    <s v="Non"/>
    <s v="Non"/>
    <s v="Oui"/>
    <s v="Non"/>
    <s v="-"/>
    <s v="Plus d'un mois"/>
    <s v="ONG"/>
    <s v="Non"/>
    <s v="Non"/>
    <s v="Non"/>
    <s v="Oui"/>
    <s v="Non"/>
    <s v="-"/>
    <s v="Plus d'un mois"/>
    <s v="ONG"/>
    <s v="Non"/>
    <s v="Non"/>
    <s v="Non"/>
    <s v="Oui"/>
    <s v="Non"/>
    <s v="-"/>
    <s v="Ponctuelle"/>
    <s v="-"/>
    <s v="-"/>
    <s v="-"/>
    <s v="-"/>
    <s v="-"/>
    <s v="-"/>
    <s v="-"/>
    <s v="-"/>
    <s v="-"/>
    <s v="-"/>
    <s v="-"/>
    <s v="-"/>
    <s v="-"/>
    <s v="-"/>
    <s v="-"/>
    <s v="-"/>
    <s v="-"/>
    <s v="-"/>
    <s v="-"/>
    <s v="-"/>
    <s v="-"/>
    <s v="-"/>
    <s v="-"/>
    <s v="-"/>
    <s v="ONG"/>
    <s v="Non"/>
    <s v="Non"/>
    <s v="Non"/>
    <s v="Oui"/>
    <s v="Non"/>
    <s v="-"/>
    <s v="Ponctuelle"/>
    <n v="30"/>
    <n v="50"/>
    <n v="5"/>
    <n v="2"/>
    <n v="17"/>
    <n v="9"/>
    <s v="-"/>
    <s v="-"/>
    <n v="20"/>
    <n v="15"/>
    <n v="6"/>
    <s v="-"/>
    <n v="40"/>
    <s v="Ne sait pas"/>
    <s v="Non"/>
    <s v="Non"/>
    <s v="-"/>
    <s v="Peur d'etre attaqué par les arabes et boko haram"/>
    <s v="Peur des hyennes"/>
    <x v="1"/>
    <x v="0"/>
    <s v="-"/>
    <s v="-"/>
    <s v="forage_pompe_manuelle Puits_traditionnel"/>
    <s v="Non"/>
    <s v="Non"/>
    <s v="Non"/>
    <s v="Non"/>
    <s v="Oui"/>
    <s v="Non"/>
    <s v="Oui"/>
    <s v="Non"/>
    <n v="2"/>
    <s v="-"/>
    <n v="1"/>
    <s v="-"/>
    <s v="-"/>
    <s v="-"/>
    <s v="-"/>
    <s v="-"/>
    <s v="-"/>
    <s v="-"/>
    <s v="-"/>
    <s v="-"/>
    <s v="-"/>
    <s v="-"/>
    <s v="-"/>
    <s v="-"/>
    <x v="0"/>
    <s v="Eau trouble / Goût"/>
    <s v="Non"/>
    <s v="Oui"/>
    <s v="Oui"/>
    <s v="Non"/>
    <s v="Non"/>
    <x v="1"/>
    <s v="Oui"/>
    <s v="Non"/>
    <s v="Non"/>
    <n v="27"/>
    <s v="-"/>
    <x v="1"/>
    <s v="Non"/>
    <x v="2"/>
    <x v="0"/>
    <x v="0"/>
    <s v="Oui"/>
    <x v="0"/>
    <x v="0"/>
    <x v="1"/>
    <s v="-"/>
    <s v="-"/>
    <s v="-"/>
    <s v="-"/>
    <s v="-"/>
    <s v="-"/>
    <s v="-"/>
    <x v="0"/>
    <x v="0"/>
    <x v="0"/>
    <x v="0"/>
    <s v="-"/>
    <s v="-"/>
    <x v="0"/>
    <s v="-"/>
    <x v="0"/>
    <s v="Clinique mobile"/>
    <s v="Non"/>
    <s v="Oui"/>
    <s v="Non"/>
    <s v="Non"/>
    <s v="Non"/>
    <s v="-"/>
    <x v="0"/>
    <x v="0"/>
    <s v="toux maux_tete maux_ventre"/>
    <s v="Non"/>
    <s v="Non"/>
    <s v="Non"/>
    <s v="Non"/>
    <s v="Non"/>
    <s v="Non"/>
    <s v="Oui"/>
    <s v="Oui"/>
    <s v="Oui"/>
    <s v="Non"/>
    <s v="Non"/>
    <s v="Non"/>
    <s v="Non"/>
    <s v="Non"/>
    <s v="-"/>
    <s v="-"/>
    <s v="Achat sur le marché / Assistance humanitaire (incluant Cash)"/>
    <s v="Oui"/>
    <s v="Non"/>
    <s v="Non"/>
    <s v="Oui"/>
    <s v="Non"/>
    <s v="Non"/>
    <s v="Non"/>
    <s v="-"/>
    <x v="3"/>
    <x v="0"/>
    <x v="0"/>
    <s v="Marché de Kiskawa"/>
    <x v="0"/>
    <x v="1"/>
    <s v="-"/>
    <s v="Oui"/>
    <s v="tigo"/>
    <s v="Non"/>
    <s v="Non"/>
    <s v="Oui"/>
    <s v="-"/>
    <s v="-"/>
    <n v="3"/>
    <s v="3"/>
    <s v="Eau de pompe manuel imbuvable. Interruption d'aide en service sanitaire depuis 4mois."/>
    <s v="-"/>
    <s v="-"/>
    <s v="-"/>
    <n v="20"/>
    <n v="20"/>
    <s v="uuid:42e7aede-c075-4138-9b3b-2f1aa89c2255"/>
    <n v="146974"/>
    <s v="42e7aede-c075-4138-9b3b-2f1aa89c2255"/>
    <s v="2018-02-28T15:49:19"/>
    <n v="27"/>
    <s v="-"/>
    <n v="-1"/>
    <s v="-"/>
    <s v="-"/>
    <n v="27"/>
    <n v="3"/>
    <n v="6"/>
    <n v="6"/>
    <n v="8"/>
    <n v="9"/>
    <n v="14"/>
    <n v="9"/>
    <n v="17"/>
    <n v="13"/>
    <n v="17"/>
    <n v="4"/>
    <n v="5"/>
    <n v="111"/>
    <s v="Toux"/>
    <s v="Maux de tête"/>
    <s v="Maux de ventre"/>
    <x v="0"/>
    <x v="0"/>
    <x v="0"/>
    <s v="-"/>
  </r>
  <r>
    <s v="Ngolom"/>
    <s v="2018-03-04T06:16:47.758Z"/>
    <s v="2018-03-04T21:32:51.005Z"/>
    <d v="2018-03-04T00:00:00"/>
    <s v="860111012018838"/>
    <s v="8923503090497992121F"/>
    <s v="-"/>
    <s v="-"/>
    <d v="2018-03-04T00:00:00"/>
    <s v="E8"/>
    <s v="male"/>
    <s v="TD07"/>
    <s v="Lac"/>
    <s v="TD0704"/>
    <x v="0"/>
    <s v="TD070401"/>
    <x v="0"/>
    <s v="Ngolom"/>
    <s v="Ngolom"/>
    <s v="13.830800400894717 14.103366980203285 330.0832112594943 4.0"/>
    <n v="13.830800400899999"/>
    <n v="14.103366980200001"/>
    <n v="330.083211259"/>
    <n v="4"/>
    <x v="1"/>
    <s v="Kiskra"/>
    <n v="4"/>
    <x v="0"/>
    <s v="-"/>
    <x v="0"/>
    <s v="-"/>
    <s v="-"/>
    <s v="IDPs"/>
    <s v="Oui"/>
    <s v="Non"/>
    <s v="Non"/>
    <s v="-"/>
    <n v="71"/>
    <x v="48"/>
    <s v="TD07"/>
    <s v="Lac"/>
    <s v="TD0704"/>
    <x v="0"/>
    <s v="TD070401"/>
    <x v="3"/>
    <n v="71"/>
    <n v="300"/>
    <x v="23"/>
    <s v="-"/>
    <s v="-"/>
    <s v="-"/>
    <x v="1"/>
    <s v="-"/>
    <x v="1"/>
    <s v="-"/>
    <x v="1"/>
    <s v="-"/>
    <s v="-"/>
    <s v="-"/>
    <s v="-"/>
    <s v="-"/>
    <x v="1"/>
    <s v="-"/>
    <s v="-"/>
    <s v="-"/>
    <x v="0"/>
    <s v="-"/>
    <x v="0"/>
    <s v="-"/>
    <x v="0"/>
    <s v="-"/>
    <s v="-"/>
    <s v="-"/>
    <s v="-"/>
    <s v="-"/>
    <x v="0"/>
    <s v="-"/>
    <s v="-"/>
    <n v="0"/>
    <n v="100"/>
    <n v="0"/>
    <n v="0"/>
    <n v="0"/>
    <x v="0"/>
    <s v="-"/>
    <s v="aucune"/>
    <s v="Non"/>
    <s v="Non"/>
    <s v="Non"/>
    <s v="Non"/>
    <s v="Non"/>
    <s v="Non"/>
    <s v="Non"/>
    <s v="Non"/>
    <s v="Non"/>
    <s v="Non"/>
    <s v="Oui"/>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n v="10"/>
    <n v="25"/>
    <n v="1"/>
    <n v="1"/>
    <s v="-"/>
    <n v="5"/>
    <s v="-"/>
    <s v="-"/>
    <s v="-"/>
    <n v="1"/>
    <n v="1"/>
    <s v="-"/>
    <n v="15"/>
    <s v="Oui"/>
    <s v="Oui"/>
    <s v="Oui"/>
    <s v="-"/>
    <s v="-"/>
    <s v="-"/>
    <x v="0"/>
    <x v="0"/>
    <s v="-"/>
    <s v="-"/>
    <s v="Puits_traditionnel"/>
    <s v="Non"/>
    <s v="Non"/>
    <s v="Non"/>
    <s v="Non"/>
    <s v="Non"/>
    <s v="Non"/>
    <s v="Oui"/>
    <s v="Non"/>
    <n v="1"/>
    <s v="-"/>
    <s v="-"/>
    <s v="-"/>
    <s v="-"/>
    <s v="-"/>
    <s v="-"/>
    <s v="-"/>
    <s v="-"/>
    <s v="-"/>
    <s v="-"/>
    <s v="-"/>
    <s v="-"/>
    <s v="-"/>
    <s v="-"/>
    <s v="-"/>
    <x v="3"/>
    <s v="Eau trouble / Goût / Non potable"/>
    <s v="Non"/>
    <s v="Oui"/>
    <s v="Oui"/>
    <s v="Oui"/>
    <s v="Non"/>
    <x v="0"/>
    <s v="Non"/>
    <s v="Non"/>
    <s v="Oui"/>
    <s v="-"/>
    <s v="-"/>
    <x v="0"/>
    <s v="-"/>
    <x v="0"/>
    <x v="0"/>
    <x v="0"/>
    <s v="Oui"/>
    <x v="0"/>
    <x v="64"/>
    <x v="1"/>
    <s v="-"/>
    <s v="-"/>
    <s v="-"/>
    <s v="-"/>
    <s v="-"/>
    <s v="-"/>
    <s v="-"/>
    <x v="0"/>
    <x v="0"/>
    <x v="0"/>
    <x v="0"/>
    <s v="-"/>
    <s v="-"/>
    <x v="0"/>
    <s v="-"/>
    <x v="0"/>
    <s v="Centre de santé"/>
    <s v="Oui"/>
    <s v="Non"/>
    <s v="Non"/>
    <s v="Non"/>
    <s v="Non"/>
    <s v="-"/>
    <x v="1"/>
    <x v="4"/>
    <s v="diarrhee paludisme maux_ventre"/>
    <s v="Oui"/>
    <s v="Non"/>
    <s v="Non"/>
    <s v="Non"/>
    <s v="Non"/>
    <s v="Oui"/>
    <s v="Non"/>
    <s v="Non"/>
    <s v="Oui"/>
    <s v="Non"/>
    <s v="Non"/>
    <s v="Non"/>
    <s v="Non"/>
    <s v="Non"/>
    <s v="-"/>
    <s v="-"/>
    <s v="Achat sur le marché / Production de subsistance"/>
    <s v="Oui"/>
    <s v="Non"/>
    <s v="Non"/>
    <s v="Non"/>
    <s v="Non"/>
    <s v="Oui"/>
    <s v="Non"/>
    <s v="-"/>
    <x v="2"/>
    <x v="1"/>
    <x v="0"/>
    <s v="Marché de Kiskira"/>
    <x v="0"/>
    <x v="1"/>
    <s v="-"/>
    <s v="Oui"/>
    <s v="tigo"/>
    <s v="Non"/>
    <s v="Non"/>
    <s v="Oui"/>
    <s v="-"/>
    <s v="-"/>
    <n v="3"/>
    <s v="3"/>
    <s v="Ils demandent un forage d'eau manuelle et centre de santé dans leur site. Ils n'ont pas a mangé ni même les matériels pour labourer."/>
    <s v="-"/>
    <s v="-"/>
    <s v="-"/>
    <n v="15"/>
    <n v="15"/>
    <s v="uuid:61458a82-af1d-481b-ac49-ba3945780eac"/>
    <n v="158762"/>
    <s v="61458a82-af1d-481b-ac49-ba3945780eac"/>
    <s v="2018-03-07T10:30:44"/>
    <n v="66"/>
    <s v="-"/>
    <n v="-1"/>
    <s v="-"/>
    <s v="-"/>
    <n v="66"/>
    <n v="7"/>
    <n v="7"/>
    <n v="7"/>
    <n v="5"/>
    <n v="11"/>
    <n v="18"/>
    <n v="3"/>
    <n v="7"/>
    <n v="10"/>
    <n v="16"/>
    <n v="5"/>
    <n v="4"/>
    <n v="100"/>
    <s v="Diarrhée"/>
    <s v="Paludisme"/>
    <s v="Maux de ventre"/>
    <x v="0"/>
    <x v="0"/>
    <x v="1"/>
    <s v="-"/>
  </r>
  <r>
    <s v="Ngorea 1"/>
    <s v="2018-03-10T10:09:39.466+01"/>
    <s v="2018-03-12T11:22:01.865+01"/>
    <d v="2018-03-10T00:00:00"/>
    <s v="358449072126201"/>
    <s v="8923501000196769425"/>
    <s v="23565863332"/>
    <s v="-"/>
    <d v="2018-03-10T00:00:00"/>
    <s v="E09"/>
    <s v="male"/>
    <s v="TD07"/>
    <s v="Lac"/>
    <s v="TD0704"/>
    <x v="0"/>
    <s v="TD070403"/>
    <x v="5"/>
    <s v="Kaïga kindjiria"/>
    <s v="Ngorea 1"/>
    <s v="13.996088806702517 13.730034631302946 294.70386464017463 6.0"/>
    <n v="13.9960888067"/>
    <n v="13.730034631300001"/>
    <n v="294.70386464000001"/>
    <n v="6"/>
    <x v="1"/>
    <s v="Kaiga"/>
    <n v="10"/>
    <x v="1"/>
    <s v="-"/>
    <x v="0"/>
    <s v="-"/>
    <s v="-"/>
    <s v="IDPs / Retournés"/>
    <s v="Oui"/>
    <s v="Oui"/>
    <s v="Non"/>
    <s v="-"/>
    <n v="200"/>
    <x v="0"/>
    <s v="TD07"/>
    <s v="Lac"/>
    <s v="TD0704"/>
    <x v="0"/>
    <s v="TD070403"/>
    <x v="0"/>
    <n v="200"/>
    <n v="600"/>
    <x v="9"/>
    <n v="100"/>
    <n v="300"/>
    <s v="NER"/>
    <x v="2"/>
    <s v="NE002"/>
    <x v="2"/>
    <s v="NE002001"/>
    <x v="8"/>
    <s v="-"/>
    <s v="-"/>
    <s v="-"/>
    <n v="100"/>
    <n v="300"/>
    <x v="2"/>
    <s v="-"/>
    <s v="-"/>
    <s v="-"/>
    <x v="0"/>
    <s v="-"/>
    <x v="0"/>
    <s v="-"/>
    <x v="0"/>
    <s v="-"/>
    <s v="-"/>
    <s v="-"/>
    <s v="-"/>
    <s v="-"/>
    <x v="0"/>
    <n v="40"/>
    <n v="100"/>
    <n v="0"/>
    <n v="500"/>
    <n v="0"/>
    <n v="0"/>
    <n v="0"/>
    <x v="0"/>
    <s v="-"/>
    <s v="aucune"/>
    <s v="Non"/>
    <s v="Non"/>
    <s v="Non"/>
    <s v="Non"/>
    <s v="Non"/>
    <s v="Non"/>
    <s v="Non"/>
    <s v="Non"/>
    <s v="Non"/>
    <s v="Non"/>
    <s v="Oui"/>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n v="20"/>
    <n v="30"/>
    <n v="7"/>
    <n v="7"/>
    <n v="10"/>
    <n v="9"/>
    <s v="-"/>
    <s v="-"/>
    <n v="15"/>
    <n v="30"/>
    <n v="5"/>
    <s v="-"/>
    <n v="50"/>
    <s v="Non"/>
    <s v="Non"/>
    <s v="Non"/>
    <s v="Insecurite"/>
    <s v="Insecurite"/>
    <s v="Insecurite"/>
    <x v="0"/>
    <x v="0"/>
    <s v="-"/>
    <s v="-"/>
    <s v="eau_de_surface Puits_traditionnel"/>
    <s v="Non"/>
    <s v="Non"/>
    <s v="Oui"/>
    <s v="Non"/>
    <s v="Non"/>
    <s v="Non"/>
    <s v="Oui"/>
    <s v="Non"/>
    <n v="6"/>
    <s v="-"/>
    <s v="-"/>
    <s v="-"/>
    <s v="-"/>
    <s v="-"/>
    <s v="-"/>
    <s v="-"/>
    <n v="1"/>
    <s v="-"/>
    <s v="-"/>
    <s v="-"/>
    <s v="-"/>
    <s v="-"/>
    <s v="-"/>
    <s v="-"/>
    <x v="1"/>
    <s v="Eau trouble / Goût / Non potable / Odeur"/>
    <s v="Non"/>
    <s v="Oui"/>
    <s v="Oui"/>
    <s v="Oui"/>
    <s v="Oui"/>
    <x v="0"/>
    <s v="Non"/>
    <s v="Non"/>
    <s v="Oui"/>
    <s v="-"/>
    <s v="-"/>
    <x v="0"/>
    <s v="-"/>
    <x v="0"/>
    <x v="0"/>
    <x v="0"/>
    <s v="Oui"/>
    <x v="0"/>
    <x v="22"/>
    <x v="0"/>
    <s v="-"/>
    <s v="-"/>
    <s v="-"/>
    <s v="-"/>
    <s v="-"/>
    <s v="-"/>
    <s v="-"/>
    <x v="0"/>
    <x v="0"/>
    <x v="0"/>
    <x v="0"/>
    <s v="-"/>
    <s v="-"/>
    <x v="0"/>
    <s v="-"/>
    <x v="1"/>
    <s v="-"/>
    <s v="-"/>
    <s v="-"/>
    <s v="-"/>
    <s v="-"/>
    <s v="-"/>
    <s v="-"/>
    <x v="2"/>
    <x v="0"/>
    <s v="fievre maladie_peau maux_tete"/>
    <s v="Non"/>
    <s v="Oui"/>
    <s v="Non"/>
    <s v="Oui"/>
    <s v="Non"/>
    <s v="Non"/>
    <s v="Non"/>
    <s v="Oui"/>
    <s v="Non"/>
    <s v="Non"/>
    <s v="Non"/>
    <s v="Non"/>
    <s v="Non"/>
    <s v="Non"/>
    <s v="-"/>
    <s v="-"/>
    <s v="Don des communautés hôtes et voisines / Production de subsistance"/>
    <s v="Non"/>
    <s v="Non"/>
    <s v="Oui"/>
    <s v="Non"/>
    <s v="Non"/>
    <s v="Oui"/>
    <s v="Non"/>
    <s v="-"/>
    <x v="3"/>
    <x v="0"/>
    <x v="0"/>
    <s v="Marché de Kaïga Kindjiria"/>
    <x v="0"/>
    <x v="0"/>
    <s v="-"/>
    <s v="Non"/>
    <s v="-"/>
    <s v="-"/>
    <s v="-"/>
    <s v="-"/>
    <s v="-"/>
    <s v="-"/>
    <n v="2"/>
    <s v="2"/>
    <s v="-"/>
    <s v="-"/>
    <s v="-"/>
    <s v="-"/>
    <n v="15"/>
    <n v="15"/>
    <s v="uuid:87abab93-e2e7-4dff-865d-1e863b19c167"/>
    <n v="174138"/>
    <s v="87abab93-e2e7-4dff-865d-1e863b19c167"/>
    <s v="2018-03-13T09:42:29"/>
    <n v="126"/>
    <s v="-"/>
    <n v="-1"/>
    <s v="-"/>
    <s v="-"/>
    <n v="126"/>
    <n v="3"/>
    <n v="8"/>
    <n v="6"/>
    <n v="11"/>
    <n v="9"/>
    <n v="9"/>
    <n v="9"/>
    <n v="5"/>
    <n v="11"/>
    <n v="12"/>
    <n v="5"/>
    <n v="2"/>
    <n v="90"/>
    <s v="Fièvre"/>
    <s v="Maladie de la peau"/>
    <s v="Maux de tête"/>
    <x v="0"/>
    <x v="0"/>
    <x v="1"/>
    <s v="-"/>
  </r>
  <r>
    <s v="Ngorea 2"/>
    <s v="2018-03-10T13:05:42.350+01"/>
    <s v="2018-03-12T11:23:42.898+01"/>
    <d v="2018-03-10T00:00:00"/>
    <s v="358449072126201"/>
    <s v="8923501000196769425"/>
    <s v="23565863332"/>
    <s v="-"/>
    <d v="2018-03-10T00:00:00"/>
    <s v="E09"/>
    <s v="male"/>
    <s v="TD07"/>
    <s v="Lac"/>
    <s v="TD0704"/>
    <x v="0"/>
    <s v="TD070403"/>
    <x v="5"/>
    <s v="Kaïga kindjiria"/>
    <s v="Ngorea 2"/>
    <s v="-"/>
    <s v="-"/>
    <s v="-"/>
    <s v="-"/>
    <s v="-"/>
    <x v="1"/>
    <s v="Kaïga kindjiria"/>
    <n v="6"/>
    <x v="1"/>
    <s v="-"/>
    <x v="0"/>
    <s v="-"/>
    <s v="-"/>
    <s v="IDPs / Retournés"/>
    <s v="Oui"/>
    <s v="Oui"/>
    <s v="Non"/>
    <s v="-"/>
    <n v="40"/>
    <x v="3"/>
    <s v="TD07"/>
    <s v="Lac"/>
    <s v="TD0704"/>
    <x v="0"/>
    <s v="TD070403"/>
    <x v="0"/>
    <n v="40"/>
    <n v="150"/>
    <x v="17"/>
    <n v="30"/>
    <n v="100"/>
    <s v="NER"/>
    <x v="2"/>
    <s v="NE002"/>
    <x v="2"/>
    <s v="NE002001"/>
    <x v="8"/>
    <s v="-"/>
    <s v="-"/>
    <s v="-"/>
    <n v="30"/>
    <n v="100"/>
    <x v="6"/>
    <s v="-"/>
    <s v="-"/>
    <s v="-"/>
    <x v="0"/>
    <s v="-"/>
    <x v="0"/>
    <s v="-"/>
    <x v="0"/>
    <s v="-"/>
    <s v="-"/>
    <s v="-"/>
    <s v="-"/>
    <s v="-"/>
    <x v="0"/>
    <n v="30"/>
    <n v="100"/>
    <n v="0"/>
    <n v="111"/>
    <n v="0"/>
    <n v="0"/>
    <n v="0"/>
    <x v="0"/>
    <s v="-"/>
    <s v="aucune"/>
    <s v="Non"/>
    <s v="Non"/>
    <s v="Non"/>
    <s v="Non"/>
    <s v="Non"/>
    <s v="Non"/>
    <s v="Non"/>
    <s v="Non"/>
    <s v="Non"/>
    <s v="Non"/>
    <s v="Oui"/>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n v="8"/>
    <n v="12"/>
    <n v="2"/>
    <n v="6"/>
    <n v="1"/>
    <n v="1"/>
    <s v="-"/>
    <s v="-"/>
    <n v="7"/>
    <n v="8"/>
    <n v="2"/>
    <s v="-"/>
    <n v="10"/>
    <s v="Non"/>
    <s v="Non"/>
    <s v="Non"/>
    <s v="Insecurite"/>
    <s v="Insecurité"/>
    <s v="Insecurité"/>
    <x v="2"/>
    <x v="3"/>
    <s v="-"/>
    <s v="-"/>
    <s v="eau_de_surface"/>
    <s v="Non"/>
    <s v="Non"/>
    <s v="Oui"/>
    <s v="Non"/>
    <s v="Non"/>
    <s v="Non"/>
    <s v="Non"/>
    <s v="Non"/>
    <s v="-"/>
    <s v="-"/>
    <s v="-"/>
    <s v="-"/>
    <s v="-"/>
    <s v="-"/>
    <s v="-"/>
    <s v="-"/>
    <n v="1"/>
    <s v="-"/>
    <s v="-"/>
    <s v="-"/>
    <s v="-"/>
    <s v="-"/>
    <s v="-"/>
    <s v="-"/>
    <x v="0"/>
    <s v="Eau trouble / Goût / Non potable / Odeur"/>
    <s v="Non"/>
    <s v="Oui"/>
    <s v="Oui"/>
    <s v="Oui"/>
    <s v="Oui"/>
    <x v="0"/>
    <s v="Non"/>
    <s v="Non"/>
    <s v="Oui"/>
    <s v="-"/>
    <s v="-"/>
    <x v="0"/>
    <s v="-"/>
    <x v="0"/>
    <x v="0"/>
    <x v="0"/>
    <s v="Oui"/>
    <x v="0"/>
    <x v="10"/>
    <x v="0"/>
    <s v="-"/>
    <s v="-"/>
    <s v="-"/>
    <s v="-"/>
    <s v="-"/>
    <s v="-"/>
    <s v="-"/>
    <x v="0"/>
    <x v="0"/>
    <x v="0"/>
    <x v="0"/>
    <s v="-"/>
    <s v="-"/>
    <x v="0"/>
    <s v="-"/>
    <x v="1"/>
    <s v="-"/>
    <s v="-"/>
    <s v="-"/>
    <s v="-"/>
    <s v="-"/>
    <s v="-"/>
    <s v="-"/>
    <x v="2"/>
    <x v="0"/>
    <s v="fievre toux maux_ventre"/>
    <s v="Non"/>
    <s v="Oui"/>
    <s v="Non"/>
    <s v="Non"/>
    <s v="Non"/>
    <s v="Non"/>
    <s v="Oui"/>
    <s v="Non"/>
    <s v="Oui"/>
    <s v="Non"/>
    <s v="Non"/>
    <s v="Non"/>
    <s v="Non"/>
    <s v="Non"/>
    <s v="-"/>
    <s v="-"/>
    <s v="Achat sur le marché / Production de subsistance"/>
    <s v="Oui"/>
    <s v="Non"/>
    <s v="Non"/>
    <s v="Non"/>
    <s v="Non"/>
    <s v="Oui"/>
    <s v="Non"/>
    <s v="-"/>
    <x v="3"/>
    <x v="0"/>
    <x v="0"/>
    <s v="Marché de Kaïga Kindjiria"/>
    <x v="1"/>
    <x v="0"/>
    <s v="-"/>
    <s v="Non"/>
    <s v="-"/>
    <s v="-"/>
    <s v="-"/>
    <s v="-"/>
    <s v="-"/>
    <s v="-"/>
    <n v="1"/>
    <s v="1"/>
    <s v="Besoin d'assistance en vivre. Village inaccessible."/>
    <s v="-"/>
    <s v="-"/>
    <s v="-"/>
    <n v="7"/>
    <n v="7"/>
    <s v="uuid:accc4cb8-46ba-4498-828c-027b542eeb3c"/>
    <n v="174133"/>
    <s v="accc4cb8-46ba-4498-828c-027b542eeb3c"/>
    <s v="2018-03-13T09:41:33"/>
    <n v="125"/>
    <s v="-"/>
    <n v="-1"/>
    <s v="-"/>
    <s v="-"/>
    <n v="125"/>
    <n v="2"/>
    <n v="3"/>
    <n v="3"/>
    <n v="4"/>
    <n v="7"/>
    <n v="4"/>
    <n v="4"/>
    <n v="5"/>
    <n v="4"/>
    <n v="8"/>
    <n v="5"/>
    <n v="1"/>
    <n v="50"/>
    <s v="Fièvre"/>
    <s v="Toux"/>
    <s v="Maux de ventre"/>
    <x v="0"/>
    <x v="0"/>
    <x v="1"/>
    <s v="-"/>
  </r>
  <r>
    <s v="Ngouboua Centre"/>
    <s v="2018-03-14T16:22:27.472Z"/>
    <s v="2018-03-15T09:28:02.191Z"/>
    <d v="2018-03-14T00:00:00"/>
    <s v="860111012019232"/>
    <s v="-"/>
    <s v="-"/>
    <s v="-"/>
    <d v="2018-03-14T00:00:00"/>
    <s v="E3"/>
    <s v="male"/>
    <s v="TD07"/>
    <s v="Lac"/>
    <s v="TD0703"/>
    <x v="2"/>
    <s v="TD070302"/>
    <x v="2"/>
    <s v="Ngouboua"/>
    <s v="Ngouboua Centre"/>
    <s v="13.525231761477738 14.01796812936434 285.98705128481885 8.0"/>
    <n v="13.525231761500001"/>
    <n v="14.0179681294"/>
    <n v="285.98705128500001"/>
    <n v="8"/>
    <x v="2"/>
    <s v="-"/>
    <s v="-"/>
    <x v="1"/>
    <s v="-"/>
    <x v="0"/>
    <s v="-"/>
    <s v="-"/>
    <s v="IDPs / Retournés / TCNs"/>
    <s v="Oui"/>
    <s v="Oui"/>
    <s v="Oui"/>
    <s v="-"/>
    <n v="72"/>
    <x v="48"/>
    <s v="TD07"/>
    <s v="Lac"/>
    <s v="TD0703"/>
    <x v="2"/>
    <s v="TD070302"/>
    <x v="2"/>
    <n v="72"/>
    <n v="300"/>
    <x v="3"/>
    <n v="143"/>
    <n v="600"/>
    <s v="NGA"/>
    <x v="3"/>
    <s v="NG008"/>
    <x v="3"/>
    <s v="NG008017"/>
    <x v="9"/>
    <s v="-"/>
    <s v="-"/>
    <s v="-"/>
    <n v="143"/>
    <n v="600"/>
    <x v="3"/>
    <n v="36"/>
    <n v="150"/>
    <s v="CMR"/>
    <x v="3"/>
    <s v="CMR004"/>
    <x v="3"/>
    <s v="CMR004002"/>
    <x v="3"/>
    <s v="-"/>
    <s v="-"/>
    <s v="-"/>
    <n v="36"/>
    <n v="150"/>
    <x v="6"/>
    <n v="717"/>
    <n v="3000"/>
    <n v="0"/>
    <n v="200"/>
    <n v="0"/>
    <n v="51"/>
    <n v="0"/>
    <x v="0"/>
    <s v="-"/>
    <s v="vivres"/>
    <s v="Non"/>
    <s v="Non"/>
    <s v="Non"/>
    <s v="Non"/>
    <s v="Non"/>
    <s v="Non"/>
    <s v="Non"/>
    <s v="Non"/>
    <s v="Oui"/>
    <s v="Non"/>
    <s v="Non"/>
    <s v="Nations Unies"/>
    <s v="Non"/>
    <s v="Non"/>
    <s v="Oui"/>
    <s v="Non"/>
    <s v="Non"/>
    <s v="-"/>
    <s v="Moins d'un mois"/>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n v="80"/>
    <n v="120"/>
    <n v="10"/>
    <n v="50"/>
    <n v="50"/>
    <n v="60"/>
    <n v="10"/>
    <s v="-"/>
    <n v="100"/>
    <n v="120"/>
    <n v="15"/>
    <n v="20"/>
    <n v="60"/>
    <s v="Oui"/>
    <s v="Oui"/>
    <s v="Oui"/>
    <s v="-"/>
    <s v="-"/>
    <s v="-"/>
    <x v="0"/>
    <x v="0"/>
    <s v="-"/>
    <s v="-"/>
    <s v="eau_de_surface forage_pompe_manuelle"/>
    <s v="Non"/>
    <s v="Non"/>
    <s v="Oui"/>
    <s v="Non"/>
    <s v="Oui"/>
    <s v="Non"/>
    <s v="Non"/>
    <s v="Non"/>
    <s v="-"/>
    <s v="-"/>
    <n v="11"/>
    <n v="3"/>
    <s v="-"/>
    <s v="-"/>
    <s v="-"/>
    <s v="-"/>
    <n v="1"/>
    <s v="-"/>
    <s v="-"/>
    <s v="-"/>
    <s v="-"/>
    <s v="-"/>
    <s v="-"/>
    <s v="-"/>
    <x v="3"/>
    <s v="Goût / Non potable"/>
    <s v="Non"/>
    <s v="Non"/>
    <s v="Oui"/>
    <s v="Oui"/>
    <s v="Non"/>
    <x v="2"/>
    <s v="Non"/>
    <s v="Oui"/>
    <s v="Non"/>
    <s v="-"/>
    <n v="170"/>
    <x v="1"/>
    <s v="Oui, certaines"/>
    <x v="1"/>
    <x v="0"/>
    <x v="0"/>
    <s v="Oui"/>
    <x v="0"/>
    <x v="65"/>
    <x v="1"/>
    <s v="-"/>
    <s v="-"/>
    <s v="-"/>
    <s v="-"/>
    <s v="-"/>
    <s v="-"/>
    <s v="-"/>
    <x v="0"/>
    <x v="2"/>
    <x v="2"/>
    <x v="0"/>
    <s v="École Wakil de Ngouboua"/>
    <s v="Ngouboua"/>
    <x v="1"/>
    <s v="-"/>
    <x v="0"/>
    <s v="Centre de santé"/>
    <s v="Oui"/>
    <s v="Non"/>
    <s v="Non"/>
    <s v="Non"/>
    <s v="Non"/>
    <s v="-"/>
    <x v="1"/>
    <x v="1"/>
    <s v="diarrhee fievre paludisme"/>
    <s v="Oui"/>
    <s v="Oui"/>
    <s v="Non"/>
    <s v="Non"/>
    <s v="Non"/>
    <s v="Oui"/>
    <s v="Non"/>
    <s v="Non"/>
    <s v="Non"/>
    <s v="Non"/>
    <s v="Non"/>
    <s v="Non"/>
    <s v="Non"/>
    <s v="Non"/>
    <s v="-"/>
    <s v="-"/>
    <s v="Achat sur le marché"/>
    <s v="Oui"/>
    <s v="Non"/>
    <s v="Non"/>
    <s v="Non"/>
    <s v="Non"/>
    <s v="Non"/>
    <s v="Non"/>
    <s v="-"/>
    <x v="0"/>
    <x v="0"/>
    <x v="0"/>
    <s v="Marché de Ngouboua"/>
    <x v="3"/>
    <x v="1"/>
    <s v="-"/>
    <s v="Oui"/>
    <s v="airtel / tigo"/>
    <s v="Oui"/>
    <s v="Non"/>
    <s v="Oui"/>
    <s v="-"/>
    <s v="-"/>
    <n v="3"/>
    <s v="3"/>
    <s v="NOUS LES AUTHOCTONES ONT N'EST MARGINALISÉ LORS DE L'ASSISTANCE MAIS POURTANT ON LES AS ACCUEILLIS ET ASSISTÉS DANS NOS COMMUNAUTÉS."/>
    <s v="-"/>
    <s v="-"/>
    <s v="-"/>
    <n v="20"/>
    <n v="20"/>
    <s v="uuid:c0c3c6af-f574-4d90-a42f-e49ffe4ac1b1"/>
    <n v="177342"/>
    <s v="c0c3c6af-f574-4d90-a42f-e49ffe4ac1b1"/>
    <s v="2018-03-15T10:05:36"/>
    <n v="131"/>
    <s v="-"/>
    <n v="-1"/>
    <s v="-"/>
    <s v="-"/>
    <n v="131"/>
    <n v="8"/>
    <n v="14"/>
    <n v="9"/>
    <n v="17"/>
    <n v="18"/>
    <n v="10"/>
    <n v="15"/>
    <n v="13"/>
    <n v="21"/>
    <n v="27"/>
    <n v="1"/>
    <n v="0"/>
    <n v="153"/>
    <s v="Diarrhée"/>
    <s v="Fièvre"/>
    <s v="Paludisme"/>
    <x v="0"/>
    <x v="0"/>
    <x v="1"/>
    <s v="-"/>
  </r>
  <r>
    <s v="Ngouboua koura"/>
    <s v="2018-03-12T11:24:34.895+01"/>
    <s v="2018-03-14T18:08:05.435+01"/>
    <d v="2018-03-12T00:00:00"/>
    <s v="357770076048039"/>
    <s v="-"/>
    <s v="-"/>
    <s v="-"/>
    <d v="2018-03-12T00:00:00"/>
    <s v="E11"/>
    <s v="male"/>
    <s v="TD07"/>
    <s v="Lac"/>
    <s v="TD0703"/>
    <x v="2"/>
    <s v="TD070302"/>
    <x v="2"/>
    <s v="Ngouboua koura"/>
    <s v="Ngouboua koura"/>
    <s v="13.529600880183578 14.043638631770339 291.09371657327836 12.0"/>
    <n v="13.5296008802"/>
    <n v="14.0436386318"/>
    <n v="291.09371657299999"/>
    <n v="12"/>
    <x v="0"/>
    <s v="-"/>
    <s v="-"/>
    <x v="1"/>
    <s v="-"/>
    <x v="0"/>
    <s v="-"/>
    <s v="-"/>
    <s v="IDPs"/>
    <s v="Oui"/>
    <s v="Non"/>
    <s v="Non"/>
    <s v="-"/>
    <n v="150"/>
    <x v="33"/>
    <s v="TD07"/>
    <s v="Lac"/>
    <s v="TD0703"/>
    <x v="2"/>
    <s v="TD070302"/>
    <x v="2"/>
    <n v="150"/>
    <n v="627"/>
    <x v="9"/>
    <s v="-"/>
    <s v="-"/>
    <s v="-"/>
    <x v="1"/>
    <s v="-"/>
    <x v="1"/>
    <s v="-"/>
    <x v="1"/>
    <s v="-"/>
    <s v="-"/>
    <s v="-"/>
    <s v="-"/>
    <s v="-"/>
    <x v="1"/>
    <s v="-"/>
    <s v="-"/>
    <s v="-"/>
    <x v="0"/>
    <s v="-"/>
    <x v="0"/>
    <s v="-"/>
    <x v="0"/>
    <s v="-"/>
    <s v="-"/>
    <s v="-"/>
    <s v="-"/>
    <s v="-"/>
    <x v="0"/>
    <n v="5"/>
    <n v="21"/>
    <n v="0"/>
    <n v="150"/>
    <n v="0"/>
    <n v="0"/>
    <n v="0"/>
    <x v="0"/>
    <s v="-"/>
    <s v="eau_hygiene_et_assainissement"/>
    <s v="Non"/>
    <s v="Non"/>
    <s v="Oui"/>
    <s v="Non"/>
    <s v="Non"/>
    <s v="Non"/>
    <s v="Non"/>
    <s v="Non"/>
    <s v="Non"/>
    <s v="Non"/>
    <s v="Non"/>
    <s v="-"/>
    <s v="-"/>
    <s v="-"/>
    <s v="-"/>
    <s v="-"/>
    <s v="-"/>
    <s v="-"/>
    <s v="-"/>
    <s v="-"/>
    <s v="-"/>
    <s v="-"/>
    <s v="-"/>
    <s v="-"/>
    <s v="-"/>
    <s v="-"/>
    <s v="-"/>
    <s v="-"/>
    <s v="-"/>
    <s v="-"/>
    <s v="-"/>
    <s v="-"/>
    <s v="-"/>
    <s v="-"/>
    <s v="-"/>
    <s v="-"/>
    <s v="-"/>
    <s v="-"/>
    <s v="-"/>
    <s v="-"/>
    <s v="-"/>
    <s v="-"/>
    <s v="-"/>
    <s v="-"/>
    <s v="-"/>
    <s v="-"/>
    <s v="-"/>
    <s v="-"/>
    <s v="-"/>
    <s v="-"/>
    <s v="-"/>
    <s v="-"/>
    <s v="-"/>
    <s v="-"/>
    <s v="-"/>
    <s v="-"/>
    <s v="-"/>
    <s v="-"/>
    <s v="-"/>
    <s v="-"/>
    <s v="-"/>
    <s v="-"/>
    <s v="-"/>
    <s v="-"/>
    <s v="-"/>
    <s v="-"/>
    <s v="-"/>
    <s v="ONG"/>
    <s v="Non"/>
    <s v="Non"/>
    <s v="Non"/>
    <s v="Oui"/>
    <s v="Non"/>
    <s v="-"/>
    <s v="Continue"/>
    <s v="-"/>
    <s v="-"/>
    <s v="-"/>
    <s v="-"/>
    <s v="-"/>
    <s v="-"/>
    <s v="-"/>
    <s v="-"/>
    <s v="-"/>
    <s v="-"/>
    <s v="-"/>
    <s v="-"/>
    <s v="-"/>
    <s v="-"/>
    <s v="-"/>
    <s v="-"/>
    <n v="50"/>
    <n v="40"/>
    <n v="5"/>
    <n v="3"/>
    <n v="63"/>
    <s v="-"/>
    <s v="-"/>
    <s v="-"/>
    <n v="6"/>
    <n v="7"/>
    <n v="2"/>
    <s v="-"/>
    <n v="30"/>
    <s v="Oui"/>
    <s v="Oui"/>
    <s v="Oui"/>
    <s v="-"/>
    <s v="-"/>
    <s v="-"/>
    <x v="0"/>
    <x v="0"/>
    <s v="-"/>
    <s v="-"/>
    <s v="forage_pompe_manuelle Puits_traditionnel"/>
    <s v="Non"/>
    <s v="Non"/>
    <s v="Non"/>
    <s v="Non"/>
    <s v="Oui"/>
    <s v="Non"/>
    <s v="Oui"/>
    <s v="Non"/>
    <n v="3"/>
    <s v="-"/>
    <n v="1"/>
    <n v="1"/>
    <s v="-"/>
    <s v="-"/>
    <s v="-"/>
    <s v="-"/>
    <s v="-"/>
    <s v="-"/>
    <s v="-"/>
    <s v="-"/>
    <s v="-"/>
    <s v="-"/>
    <s v="-"/>
    <s v="-"/>
    <x v="1"/>
    <s v="Goût"/>
    <s v="Non"/>
    <s v="Non"/>
    <s v="Oui"/>
    <s v="Non"/>
    <s v="Non"/>
    <x v="3"/>
    <s v="Oui"/>
    <s v="Oui"/>
    <s v="Non"/>
    <n v="6"/>
    <s v="-"/>
    <x v="1"/>
    <s v="Non"/>
    <x v="2"/>
    <x v="0"/>
    <x v="0"/>
    <s v="Oui"/>
    <x v="0"/>
    <x v="6"/>
    <x v="1"/>
    <s v="-"/>
    <s v="-"/>
    <s v="-"/>
    <s v="-"/>
    <s v="-"/>
    <s v="-"/>
    <s v="-"/>
    <x v="0"/>
    <x v="0"/>
    <x v="0"/>
    <x v="0"/>
    <s v="-"/>
    <s v="-"/>
    <x v="0"/>
    <s v="-"/>
    <x v="1"/>
    <s v="-"/>
    <s v="-"/>
    <s v="-"/>
    <s v="-"/>
    <s v="-"/>
    <s v="-"/>
    <s v="-"/>
    <x v="2"/>
    <x v="0"/>
    <s v="fievre paludisme maux_tete"/>
    <s v="Non"/>
    <s v="Oui"/>
    <s v="Non"/>
    <s v="Non"/>
    <s v="Non"/>
    <s v="Oui"/>
    <s v="Non"/>
    <s v="Oui"/>
    <s v="Non"/>
    <s v="Non"/>
    <s v="Non"/>
    <s v="Non"/>
    <s v="Non"/>
    <s v="Non"/>
    <s v="-"/>
    <s v="-"/>
    <s v="Achat sur le marché"/>
    <s v="Oui"/>
    <s v="Non"/>
    <s v="Non"/>
    <s v="Non"/>
    <s v="Non"/>
    <s v="Non"/>
    <s v="Non"/>
    <s v="-"/>
    <x v="0"/>
    <x v="0"/>
    <x v="0"/>
    <s v="Marché de Ngouboua"/>
    <x v="1"/>
    <x v="1"/>
    <s v="-"/>
    <s v="Oui"/>
    <s v="airtel / tigo"/>
    <s v="Oui"/>
    <s v="Non"/>
    <s v="Oui"/>
    <s v="-"/>
    <s v="-"/>
    <n v="2"/>
    <s v="2"/>
    <s v="RAS"/>
    <s v="-"/>
    <s v="-"/>
    <s v="-"/>
    <n v="20"/>
    <n v="20"/>
    <s v="uuid:cf801780-fae0-4f91-884f-c7f0daf10be0"/>
    <n v="177367"/>
    <s v="cf801780-fae0-4f91-884f-c7f0daf10be0"/>
    <s v="2018-03-15T10:14:17"/>
    <n v="152"/>
    <s v="-"/>
    <n v="-1"/>
    <s v="-"/>
    <s v="-"/>
    <n v="152"/>
    <n v="6"/>
    <n v="4"/>
    <n v="13"/>
    <n v="8"/>
    <n v="16"/>
    <n v="23"/>
    <n v="6"/>
    <n v="14"/>
    <n v="19"/>
    <n v="18"/>
    <n v="1"/>
    <n v="1"/>
    <n v="129"/>
    <s v="Fièvre"/>
    <s v="Paludisme"/>
    <s v="Maux de tête"/>
    <x v="0"/>
    <x v="0"/>
    <x v="1"/>
    <s v="-"/>
  </r>
  <r>
    <s v="Nguilbia"/>
    <s v="2018-03-03T12:32:38.834+01"/>
    <s v="2018-03-07T10:43:39.183+01"/>
    <d v="2018-03-03T00:00:00"/>
    <s v="357770077401351"/>
    <s v="-"/>
    <s v="-"/>
    <s v="-"/>
    <d v="2018-03-03T00:00:00"/>
    <s v="E12"/>
    <s v="male"/>
    <s v="TD07"/>
    <s v="Lac"/>
    <s v="TD0704"/>
    <x v="0"/>
    <s v="TD070401"/>
    <x v="0"/>
    <s v="Kiskawa"/>
    <s v="Nguilbia"/>
    <s v="14.331248804646185 13.920171053581697 303.7926398631282 4.0"/>
    <n v="14.3312488046"/>
    <n v="13.920171053600001"/>
    <n v="303.79263986299998"/>
    <n v="4"/>
    <x v="1"/>
    <s v="Kiskawa"/>
    <n v="9"/>
    <x v="1"/>
    <s v="-"/>
    <x v="0"/>
    <s v="-"/>
    <s v="-"/>
    <s v="IDPs"/>
    <s v="Oui"/>
    <s v="Non"/>
    <s v="Non"/>
    <s v="-"/>
    <n v="96"/>
    <x v="36"/>
    <s v="TD07"/>
    <s v="Lac"/>
    <s v="TD0704"/>
    <x v="0"/>
    <s v="TD070401"/>
    <x v="3"/>
    <n v="96"/>
    <n v="400"/>
    <x v="9"/>
    <s v="-"/>
    <s v="-"/>
    <s v="-"/>
    <x v="1"/>
    <s v="-"/>
    <x v="1"/>
    <s v="-"/>
    <x v="1"/>
    <s v="-"/>
    <s v="-"/>
    <s v="-"/>
    <s v="-"/>
    <s v="-"/>
    <x v="1"/>
    <s v="-"/>
    <s v="-"/>
    <s v="-"/>
    <x v="0"/>
    <s v="-"/>
    <x v="0"/>
    <s v="-"/>
    <x v="0"/>
    <s v="-"/>
    <s v="-"/>
    <s v="-"/>
    <s v="-"/>
    <s v="-"/>
    <x v="0"/>
    <n v="7"/>
    <n v="30"/>
    <n v="0"/>
    <n v="62"/>
    <n v="0"/>
    <n v="30"/>
    <n v="0"/>
    <x v="0"/>
    <s v="-"/>
    <s v="vivres cash"/>
    <s v="Non"/>
    <s v="Non"/>
    <s v="Non"/>
    <s v="Non"/>
    <s v="Non"/>
    <s v="Non"/>
    <s v="Non"/>
    <s v="Non"/>
    <s v="Oui"/>
    <s v="Oui"/>
    <s v="Non"/>
    <s v="ONG"/>
    <s v="Non"/>
    <s v="Non"/>
    <s v="Non"/>
    <s v="Oui"/>
    <s v="Non"/>
    <s v="-"/>
    <s v="Moins d'un mois"/>
    <s v="-"/>
    <s v="-"/>
    <s v="-"/>
    <s v="-"/>
    <s v="-"/>
    <s v="-"/>
    <s v="-"/>
    <s v="-"/>
    <s v="-"/>
    <s v="-"/>
    <s v="-"/>
    <s v="-"/>
    <s v="-"/>
    <s v="-"/>
    <s v="-"/>
    <s v="-"/>
    <s v="-"/>
    <s v="-"/>
    <s v="-"/>
    <s v="-"/>
    <s v="-"/>
    <s v="-"/>
    <s v="-"/>
    <s v="-"/>
    <s v="-"/>
    <s v="-"/>
    <s v="-"/>
    <s v="-"/>
    <s v="-"/>
    <s v="-"/>
    <s v="-"/>
    <s v="-"/>
    <s v="-"/>
    <s v="-"/>
    <s v="-"/>
    <s v="-"/>
    <s v="-"/>
    <s v="-"/>
    <s v="-"/>
    <s v="-"/>
    <s v="-"/>
    <s v="-"/>
    <s v="-"/>
    <s v="-"/>
    <s v="-"/>
    <s v="-"/>
    <s v="-"/>
    <s v="-"/>
    <s v="-"/>
    <s v="-"/>
    <s v="-"/>
    <s v="-"/>
    <s v="-"/>
    <s v="-"/>
    <s v="-"/>
    <s v="-"/>
    <s v="-"/>
    <s v="-"/>
    <s v="-"/>
    <s v="-"/>
    <s v="-"/>
    <s v="-"/>
    <s v="-"/>
    <s v="-"/>
    <s v="Organismes religieux"/>
    <s v="Non"/>
    <s v="Non"/>
    <s v="Non"/>
    <s v="Non"/>
    <s v="Oui"/>
    <s v="-"/>
    <s v="Ponctuelle"/>
    <n v="10"/>
    <n v="20"/>
    <n v="3"/>
    <n v="5"/>
    <n v="2"/>
    <s v="-"/>
    <s v="-"/>
    <s v="-"/>
    <n v="4"/>
    <n v="3"/>
    <n v="3"/>
    <n v="2"/>
    <n v="20"/>
    <s v="Oui"/>
    <s v="Oui"/>
    <s v="Oui"/>
    <s v="-"/>
    <s v="-"/>
    <s v="-"/>
    <x v="0"/>
    <x v="0"/>
    <s v="-"/>
    <s v="-"/>
    <s v="forage_pompe_manuelle"/>
    <s v="Non"/>
    <s v="Non"/>
    <s v="Non"/>
    <s v="Non"/>
    <s v="Oui"/>
    <s v="Non"/>
    <s v="Non"/>
    <s v="Non"/>
    <s v="-"/>
    <s v="-"/>
    <n v="2"/>
    <n v="2"/>
    <s v="-"/>
    <s v="-"/>
    <s v="-"/>
    <s v="-"/>
    <s v="-"/>
    <s v="-"/>
    <s v="-"/>
    <s v="-"/>
    <s v="-"/>
    <s v="-"/>
    <s v="-"/>
    <s v="-"/>
    <x v="0"/>
    <s v="Aucun"/>
    <s v="Oui"/>
    <s v="Non"/>
    <s v="Non"/>
    <s v="Non"/>
    <s v="Non"/>
    <x v="1"/>
    <s v="Oui"/>
    <s v="Non"/>
    <s v="Non"/>
    <n v="50"/>
    <s v="-"/>
    <x v="1"/>
    <s v="Non"/>
    <x v="2"/>
    <x v="0"/>
    <x v="0"/>
    <s v="Oui"/>
    <x v="0"/>
    <x v="33"/>
    <x v="1"/>
    <s v="-"/>
    <s v="-"/>
    <s v="-"/>
    <s v="-"/>
    <s v="-"/>
    <s v="-"/>
    <s v="-"/>
    <x v="0"/>
    <x v="0"/>
    <x v="0"/>
    <x v="0"/>
    <s v="-"/>
    <s v="-"/>
    <x v="0"/>
    <s v="-"/>
    <x v="1"/>
    <s v="-"/>
    <s v="-"/>
    <s v="-"/>
    <s v="-"/>
    <s v="-"/>
    <s v="-"/>
    <s v="-"/>
    <x v="2"/>
    <x v="0"/>
    <s v="diarrhee paludisme maux_tete"/>
    <s v="Oui"/>
    <s v="Non"/>
    <s v="Non"/>
    <s v="Non"/>
    <s v="Non"/>
    <s v="Oui"/>
    <s v="Non"/>
    <s v="Oui"/>
    <s v="Non"/>
    <s v="Non"/>
    <s v="Non"/>
    <s v="Non"/>
    <s v="Non"/>
    <s v="Non"/>
    <s v="-"/>
    <s v="-"/>
    <s v="Achat sur le marché / Assistance humanitaire (incluant Cash)"/>
    <s v="Oui"/>
    <s v="Non"/>
    <s v="Non"/>
    <s v="Oui"/>
    <s v="Non"/>
    <s v="Non"/>
    <s v="Non"/>
    <s v="-"/>
    <x v="2"/>
    <x v="1"/>
    <x v="0"/>
    <s v="Marché de Kiskawa"/>
    <x v="0"/>
    <x v="2"/>
    <s v="-"/>
    <s v="Oui"/>
    <s v="tigo"/>
    <s v="Non"/>
    <s v="Non"/>
    <s v="Oui"/>
    <s v="-"/>
    <s v="-"/>
    <n v="3"/>
    <s v="3"/>
    <s v="Assistance en sante, agriculture et education"/>
    <s v="-"/>
    <s v="-"/>
    <s v="-"/>
    <n v="20"/>
    <n v="20"/>
    <s v="uuid:44d29665-69a0-44f3-a852-789381eeb959"/>
    <n v="158775"/>
    <s v="44d29665-69a0-44f3-a852-789381eeb959"/>
    <s v="2018-03-07T10:34:10"/>
    <n v="77"/>
    <s v="-"/>
    <n v="-1"/>
    <s v="-"/>
    <s v="-"/>
    <n v="77"/>
    <n v="8"/>
    <n v="6"/>
    <n v="11"/>
    <n v="14"/>
    <n v="11"/>
    <n v="13"/>
    <n v="6"/>
    <n v="4"/>
    <n v="20"/>
    <n v="21"/>
    <n v="3"/>
    <n v="2"/>
    <n v="119"/>
    <s v="Diarrhée"/>
    <s v="Paludisme"/>
    <s v="Maux de tête"/>
    <x v="0"/>
    <x v="0"/>
    <x v="1"/>
    <s v="-"/>
  </r>
  <r>
    <s v="Sabre Kouta"/>
    <s v="2018-03-03T07:57:23.631Z"/>
    <s v="2018-03-04T16:43:30.244Z"/>
    <d v="2018-03-03T00:00:00"/>
    <s v="860111012018838"/>
    <s v="8923503090497992121F"/>
    <s v="-"/>
    <s v="-"/>
    <d v="2018-03-03T00:00:00"/>
    <s v="E8"/>
    <s v="male"/>
    <s v="TD07"/>
    <s v="Lac"/>
    <s v="TD0704"/>
    <x v="0"/>
    <s v="TD070401"/>
    <x v="0"/>
    <s v="Sabre Kouta"/>
    <s v="Sabre Kouta"/>
    <s v="14.128618117209097 14.05929730985492 301.9078736102117 4.0"/>
    <n v="14.1286181172"/>
    <n v="14.0592973099"/>
    <n v="301.90787361000002"/>
    <n v="4"/>
    <x v="1"/>
    <s v="Kiskawa"/>
    <n v="12"/>
    <x v="0"/>
    <s v="-"/>
    <x v="0"/>
    <s v="-"/>
    <s v="-"/>
    <s v="IDPs / Retournés"/>
    <s v="Oui"/>
    <s v="Oui"/>
    <s v="Non"/>
    <s v="-"/>
    <n v="71"/>
    <x v="82"/>
    <s v="TD07"/>
    <s v="Lac"/>
    <s v="TD0704"/>
    <x v="0"/>
    <s v="TD070401"/>
    <x v="3"/>
    <n v="71"/>
    <n v="297"/>
    <x v="22"/>
    <n v="2"/>
    <n v="7"/>
    <s v="NGA"/>
    <x v="3"/>
    <s v="NG008"/>
    <x v="3"/>
    <s v="NG008008"/>
    <x v="13"/>
    <s v="-"/>
    <s v="-"/>
    <s v="-"/>
    <n v="2"/>
    <n v="7"/>
    <x v="17"/>
    <s v="-"/>
    <s v="-"/>
    <s v="-"/>
    <x v="0"/>
    <s v="-"/>
    <x v="0"/>
    <s v="-"/>
    <x v="0"/>
    <s v="-"/>
    <s v="-"/>
    <s v="-"/>
    <s v="-"/>
    <s v="-"/>
    <x v="0"/>
    <s v="-"/>
    <s v="-"/>
    <n v="0"/>
    <n v="75"/>
    <n v="0"/>
    <n v="0"/>
    <n v="0"/>
    <x v="0"/>
    <s v="-"/>
    <s v="articles_non_alimentaires baches vivres cash"/>
    <s v="Oui"/>
    <s v="Oui"/>
    <s v="Non"/>
    <s v="Non"/>
    <s v="Non"/>
    <s v="Non"/>
    <s v="Non"/>
    <s v="Non"/>
    <s v="Oui"/>
    <s v="Oui"/>
    <s v="Non"/>
    <s v="ONG"/>
    <s v="Non"/>
    <s v="Non"/>
    <s v="Non"/>
    <s v="Oui"/>
    <s v="Non"/>
    <s v="-"/>
    <s v="Plus d'un mois"/>
    <s v="Nations Unies"/>
    <s v="Non"/>
    <s v="Non"/>
    <s v="Oui"/>
    <s v="Non"/>
    <s v="Non"/>
    <s v="-"/>
    <s v="Plus d'un mois"/>
    <s v="Nations Unies"/>
    <s v="Non"/>
    <s v="Non"/>
    <s v="Oui"/>
    <s v="Non"/>
    <s v="Non"/>
    <s v="-"/>
    <s v="Plus d'un mois"/>
    <s v="-"/>
    <s v="-"/>
    <s v="-"/>
    <s v="-"/>
    <s v="-"/>
    <s v="-"/>
    <s v="-"/>
    <s v="-"/>
    <s v="-"/>
    <s v="-"/>
    <s v="-"/>
    <s v="-"/>
    <s v="-"/>
    <s v="-"/>
    <s v="-"/>
    <s v="-"/>
    <s v="-"/>
    <s v="-"/>
    <s v="-"/>
    <s v="-"/>
    <s v="-"/>
    <s v="-"/>
    <s v="-"/>
    <s v="-"/>
    <s v="-"/>
    <s v="-"/>
    <s v="-"/>
    <s v="-"/>
    <s v="-"/>
    <s v="-"/>
    <s v="-"/>
    <s v="-"/>
    <s v="-"/>
    <s v="-"/>
    <s v="-"/>
    <s v="-"/>
    <s v="-"/>
    <s v="-"/>
    <s v="-"/>
    <s v="-"/>
    <s v="-"/>
    <s v="-"/>
    <s v="-"/>
    <s v="-"/>
    <s v="-"/>
    <s v="-"/>
    <s v="-"/>
    <s v="-"/>
    <s v="ONG"/>
    <s v="Non"/>
    <s v="Non"/>
    <s v="Non"/>
    <s v="Oui"/>
    <s v="Non"/>
    <s v="-"/>
    <s v="Ponctuelle"/>
    <n v="10"/>
    <n v="20"/>
    <n v="1"/>
    <n v="3"/>
    <s v="-"/>
    <n v="4"/>
    <s v="-"/>
    <s v="-"/>
    <n v="10"/>
    <n v="5"/>
    <n v="3"/>
    <s v="-"/>
    <n v="9"/>
    <s v="Oui"/>
    <s v="Oui"/>
    <s v="Oui"/>
    <s v="-"/>
    <s v="-"/>
    <s v="-"/>
    <x v="0"/>
    <x v="0"/>
    <s v="-"/>
    <s v="-"/>
    <s v="forage_pompe_manuelle"/>
    <s v="Non"/>
    <s v="Non"/>
    <s v="Non"/>
    <s v="Non"/>
    <s v="Oui"/>
    <s v="Non"/>
    <s v="Non"/>
    <s v="Non"/>
    <s v="-"/>
    <s v="-"/>
    <n v="1"/>
    <s v="-"/>
    <s v="-"/>
    <s v="-"/>
    <s v="-"/>
    <s v="-"/>
    <s v="-"/>
    <s v="-"/>
    <s v="-"/>
    <s v="-"/>
    <s v="-"/>
    <s v="-"/>
    <s v="-"/>
    <s v="-"/>
    <x v="0"/>
    <s v="Eau trouble / Goût"/>
    <s v="Non"/>
    <s v="Oui"/>
    <s v="Oui"/>
    <s v="Non"/>
    <s v="Non"/>
    <x v="1"/>
    <s v="Oui"/>
    <s v="Non"/>
    <s v="Non"/>
    <n v="3"/>
    <s v="-"/>
    <x v="2"/>
    <s v="Non"/>
    <x v="1"/>
    <x v="1"/>
    <x v="1"/>
    <s v="Non"/>
    <x v="1"/>
    <x v="2"/>
    <x v="1"/>
    <s v="-"/>
    <s v="-"/>
    <s v="-"/>
    <s v="-"/>
    <s v="-"/>
    <s v="-"/>
    <s v="-"/>
    <x v="0"/>
    <x v="0"/>
    <x v="0"/>
    <x v="0"/>
    <s v="-"/>
    <s v="-"/>
    <x v="0"/>
    <s v="-"/>
    <x v="0"/>
    <s v="Centre de santé"/>
    <s v="Oui"/>
    <s v="Non"/>
    <s v="Non"/>
    <s v="Non"/>
    <s v="Non"/>
    <s v="-"/>
    <x v="1"/>
    <x v="4"/>
    <s v="diarrhee fievre maladie_peau"/>
    <s v="Oui"/>
    <s v="Oui"/>
    <s v="Non"/>
    <s v="Oui"/>
    <s v="Non"/>
    <s v="Non"/>
    <s v="Non"/>
    <s v="Non"/>
    <s v="Non"/>
    <s v="Non"/>
    <s v="Non"/>
    <s v="Non"/>
    <s v="Non"/>
    <s v="Non"/>
    <s v="-"/>
    <s v="-"/>
    <s v="Achat sur le marché / Production de subsistance"/>
    <s v="Oui"/>
    <s v="Non"/>
    <s v="Non"/>
    <s v="Non"/>
    <s v="Non"/>
    <s v="Oui"/>
    <s v="Non"/>
    <s v="-"/>
    <x v="2"/>
    <x v="1"/>
    <x v="0"/>
    <s v="Marché de Koudouboul"/>
    <x v="1"/>
    <x v="1"/>
    <s v="-"/>
    <s v="Oui"/>
    <s v="tigo"/>
    <s v="Non"/>
    <s v="Non"/>
    <s v="Oui"/>
    <s v="-"/>
    <s v="-"/>
    <n v="3"/>
    <s v="3"/>
    <s v="14 Ménage sont venus dune manière individuelle regagné le site en 2017.Le nombre des coupons remis par ACTED  Pour les vivres et cash sont insuffisant par rapport au coupons remis dans la totalité aux bénéficieres  par OIM. Manque d'école et Centre de santé dans le site."/>
    <s v="-"/>
    <s v="-"/>
    <s v="-"/>
    <n v="20"/>
    <n v="20"/>
    <s v="uuid:de56657a-9c92-43b5-9d3a-f4f3fcc7e49b"/>
    <n v="158761"/>
    <s v="de56657a-9c92-43b5-9d3a-f4f3fcc7e49b"/>
    <s v="2018-03-07T10:30:39"/>
    <n v="65"/>
    <s v="-"/>
    <n v="-1"/>
    <s v="-"/>
    <s v="-"/>
    <n v="65"/>
    <n v="7"/>
    <n v="4"/>
    <n v="6"/>
    <n v="14"/>
    <n v="6"/>
    <n v="16"/>
    <n v="9"/>
    <n v="8"/>
    <n v="20"/>
    <n v="20"/>
    <n v="2"/>
    <n v="7"/>
    <n v="119"/>
    <s v="Diarrhée"/>
    <s v="Fièvre"/>
    <s v="Maladie de la peau"/>
    <x v="0"/>
    <x v="0"/>
    <x v="1"/>
    <s v="-"/>
  </r>
  <r>
    <s v="Salia"/>
    <s v="2018-03-04T13:44:35.554+01"/>
    <s v="2018-03-04T14:58:00.306+01"/>
    <d v="2018-03-04T00:00:00"/>
    <s v="357770073659325"/>
    <s v="-"/>
    <s v="-"/>
    <s v="-"/>
    <d v="2018-03-04T00:00:00"/>
    <s v="E5"/>
    <s v="male"/>
    <s v="TD07"/>
    <s v="Lac"/>
    <s v="TD0704"/>
    <x v="0"/>
    <s v="TD070401"/>
    <x v="0"/>
    <s v="Torbo"/>
    <s v="Salia"/>
    <s v="13.75324212870656 14.039750918219918 280.9789195521566 4.0"/>
    <n v="13.7532421287"/>
    <n v="14.039750918199999"/>
    <n v="280.97891955199998"/>
    <n v="4"/>
    <x v="0"/>
    <s v="-"/>
    <s v="-"/>
    <x v="1"/>
    <s v="-"/>
    <x v="0"/>
    <s v="-"/>
    <s v="-"/>
    <s v="IDPs"/>
    <s v="Oui"/>
    <s v="Non"/>
    <s v="Non"/>
    <s v="-"/>
    <n v="504"/>
    <x v="83"/>
    <s v="TD07"/>
    <s v="Lac"/>
    <s v="TD0704"/>
    <x v="0"/>
    <s v="TD070401"/>
    <x v="3"/>
    <n v="504"/>
    <n v="2107"/>
    <x v="9"/>
    <s v="-"/>
    <s v="-"/>
    <s v="-"/>
    <x v="1"/>
    <s v="-"/>
    <x v="1"/>
    <s v="-"/>
    <x v="1"/>
    <s v="-"/>
    <s v="-"/>
    <s v="-"/>
    <s v="-"/>
    <s v="-"/>
    <x v="1"/>
    <s v="-"/>
    <s v="-"/>
    <s v="-"/>
    <x v="0"/>
    <s v="-"/>
    <x v="0"/>
    <s v="-"/>
    <x v="0"/>
    <s v="-"/>
    <s v="-"/>
    <s v="-"/>
    <s v="-"/>
    <s v="-"/>
    <x v="0"/>
    <n v="9"/>
    <n v="37"/>
    <n v="0"/>
    <n v="104"/>
    <n v="400"/>
    <n v="0"/>
    <n v="0"/>
    <x v="1"/>
    <s v="-"/>
    <s v="baches eau_hygiene_et_assainissement vivres"/>
    <s v="Non"/>
    <s v="Oui"/>
    <s v="Oui"/>
    <s v="Non"/>
    <s v="Non"/>
    <s v="Non"/>
    <s v="Non"/>
    <s v="Non"/>
    <s v="Oui"/>
    <s v="Non"/>
    <s v="Non"/>
    <s v="Nations Unies"/>
    <s v="Non"/>
    <s v="Non"/>
    <s v="Oui"/>
    <s v="Non"/>
    <s v="Non"/>
    <s v="-"/>
    <s v="Plus d'un mois"/>
    <s v="-"/>
    <s v="-"/>
    <s v="-"/>
    <s v="-"/>
    <s v="-"/>
    <s v="-"/>
    <s v="-"/>
    <s v="-"/>
    <s v="ONG"/>
    <s v="Non"/>
    <s v="Non"/>
    <s v="Non"/>
    <s v="Oui"/>
    <s v="Non"/>
    <s v="-"/>
    <s v="Plus d'un mois"/>
    <s v="-"/>
    <s v="-"/>
    <s v="-"/>
    <s v="-"/>
    <s v="-"/>
    <s v="-"/>
    <s v="-"/>
    <s v="-"/>
    <s v="-"/>
    <s v="-"/>
    <s v="-"/>
    <s v="-"/>
    <s v="-"/>
    <s v="-"/>
    <s v="-"/>
    <s v="-"/>
    <s v="-"/>
    <s v="-"/>
    <s v="-"/>
    <s v="-"/>
    <s v="-"/>
    <s v="-"/>
    <s v="-"/>
    <s v="-"/>
    <s v="-"/>
    <s v="-"/>
    <s v="-"/>
    <s v="-"/>
    <s v="-"/>
    <s v="-"/>
    <s v="-"/>
    <s v="-"/>
    <s v="ONG"/>
    <s v="Non"/>
    <s v="Non"/>
    <s v="Non"/>
    <s v="Oui"/>
    <s v="Non"/>
    <s v="-"/>
    <s v="Ponctuelle"/>
    <s v="-"/>
    <s v="-"/>
    <s v="-"/>
    <s v="-"/>
    <s v="-"/>
    <s v="-"/>
    <s v="-"/>
    <s v="-"/>
    <s v="-"/>
    <s v="-"/>
    <s v="-"/>
    <s v="-"/>
    <s v="-"/>
    <s v="-"/>
    <s v="-"/>
    <s v="-"/>
    <n v="70"/>
    <n v="100"/>
    <n v="5"/>
    <n v="14"/>
    <n v="20"/>
    <n v="6"/>
    <n v="5"/>
    <n v="7"/>
    <n v="10"/>
    <n v="15"/>
    <n v="40"/>
    <n v="90"/>
    <n v="110"/>
    <s v="Oui"/>
    <s v="Oui"/>
    <s v="Oui"/>
    <s v="-"/>
    <s v="-"/>
    <s v="-"/>
    <x v="0"/>
    <x v="0"/>
    <s v="-"/>
    <s v="-"/>
    <s v="forage_pompe_manuelle"/>
    <s v="Non"/>
    <s v="Non"/>
    <s v="Non"/>
    <s v="Non"/>
    <s v="Oui"/>
    <s v="Non"/>
    <s v="Non"/>
    <s v="Non"/>
    <s v="-"/>
    <s v="-"/>
    <n v="6"/>
    <s v="-"/>
    <s v="-"/>
    <s v="-"/>
    <s v="-"/>
    <s v="-"/>
    <s v="-"/>
    <s v="-"/>
    <s v="-"/>
    <s v="-"/>
    <s v="-"/>
    <s v="-"/>
    <s v="-"/>
    <s v="-"/>
    <x v="0"/>
    <s v="Aucun"/>
    <s v="Oui"/>
    <s v="Non"/>
    <s v="Non"/>
    <s v="Non"/>
    <s v="Non"/>
    <x v="0"/>
    <s v="Non"/>
    <s v="Non"/>
    <s v="Oui"/>
    <s v="-"/>
    <s v="-"/>
    <x v="0"/>
    <s v="-"/>
    <x v="0"/>
    <x v="0"/>
    <x v="0"/>
    <s v="Oui"/>
    <x v="0"/>
    <x v="22"/>
    <x v="1"/>
    <s v="-"/>
    <s v="-"/>
    <s v="-"/>
    <s v="-"/>
    <s v="-"/>
    <s v="-"/>
    <s v="-"/>
    <x v="0"/>
    <x v="0"/>
    <x v="0"/>
    <x v="0"/>
    <s v="-"/>
    <s v="-"/>
    <x v="0"/>
    <s v="-"/>
    <x v="0"/>
    <s v="Clinique mobile"/>
    <s v="Non"/>
    <s v="Oui"/>
    <s v="Non"/>
    <s v="Non"/>
    <s v="Non"/>
    <s v="-"/>
    <x v="1"/>
    <x v="4"/>
    <s v="diarrhee paludisme toux"/>
    <s v="Oui"/>
    <s v="Non"/>
    <s v="Non"/>
    <s v="Non"/>
    <s v="Non"/>
    <s v="Oui"/>
    <s v="Oui"/>
    <s v="Non"/>
    <s v="Non"/>
    <s v="Non"/>
    <s v="Non"/>
    <s v="Non"/>
    <s v="Non"/>
    <s v="Non"/>
    <s v="-"/>
    <s v="-"/>
    <s v="Achat sur le marché"/>
    <s v="Oui"/>
    <s v="Non"/>
    <s v="Non"/>
    <s v="Non"/>
    <s v="Non"/>
    <s v="Non"/>
    <s v="Non"/>
    <s v="-"/>
    <x v="0"/>
    <x v="0"/>
    <x v="0"/>
    <s v="Marché de Salia"/>
    <x v="3"/>
    <x v="2"/>
    <s v="-"/>
    <s v="Oui"/>
    <s v="tigo"/>
    <s v="Non"/>
    <s v="Non"/>
    <s v="Oui"/>
    <s v="-"/>
    <s v="-"/>
    <n v="3"/>
    <s v="3"/>
    <s v="RAS"/>
    <s v="-"/>
    <s v="-"/>
    <s v="-"/>
    <n v="20"/>
    <n v="20"/>
    <s v="uuid:066c8826-2db2-42c0-97a7-71686d2c52c6"/>
    <n v="160187"/>
    <s v="066c8826-2db2-42c0-97a7-71686d2c52c6"/>
    <s v="2018-03-08T10:48:30"/>
    <n v="98"/>
    <s v="-"/>
    <n v="-1"/>
    <s v="-"/>
    <s v="-"/>
    <n v="98"/>
    <n v="4"/>
    <n v="2"/>
    <n v="11"/>
    <n v="16"/>
    <n v="19"/>
    <n v="14"/>
    <n v="13"/>
    <n v="15"/>
    <n v="19"/>
    <n v="20"/>
    <n v="3"/>
    <n v="1"/>
    <n v="137"/>
    <s v="Diarrhée"/>
    <s v="Paludisme"/>
    <s v="Toux"/>
    <x v="0"/>
    <x v="0"/>
    <x v="1"/>
    <s v="-"/>
  </r>
  <r>
    <s v="Sallama"/>
    <s v="2018-02-22T08:35:23.690+01"/>
    <s v="2018-02-23T16:43:29.464+01"/>
    <d v="2018-02-22T00:00:00"/>
    <s v="357770076048039"/>
    <s v="-"/>
    <s v="-"/>
    <s v="-"/>
    <d v="2018-02-22T00:00:00"/>
    <s v="E11"/>
    <s v="male"/>
    <s v="TD07"/>
    <s v="Lac"/>
    <s v="TD0704"/>
    <x v="0"/>
    <s v="TD070402"/>
    <x v="6"/>
    <s v="Sallama"/>
    <s v="Sallama"/>
    <s v="14.392945030494037 13.665450332443775 257.08059997000635 12.0"/>
    <n v="14.3929450305"/>
    <n v="13.665450332400001"/>
    <n v="257.08059996999998"/>
    <n v="12"/>
    <x v="0"/>
    <s v="-"/>
    <s v="-"/>
    <x v="0"/>
    <s v="-"/>
    <x v="0"/>
    <s v="-"/>
    <s v="-"/>
    <s v="IDPs / Retournés"/>
    <s v="Oui"/>
    <s v="Oui"/>
    <s v="Non"/>
    <s v="-"/>
    <n v="17"/>
    <x v="84"/>
    <s v="TD07"/>
    <s v="Lac"/>
    <s v="TD0704"/>
    <x v="0"/>
    <s v="TD070403"/>
    <x v="0"/>
    <n v="17"/>
    <n v="72"/>
    <x v="26"/>
    <n v="4"/>
    <n v="17"/>
    <s v="NER"/>
    <x v="2"/>
    <s v="NE002"/>
    <x v="2"/>
    <s v="NE002002"/>
    <x v="7"/>
    <s v="-"/>
    <s v="-"/>
    <s v="-"/>
    <n v="4"/>
    <n v="17"/>
    <x v="21"/>
    <s v="-"/>
    <s v="-"/>
    <s v="-"/>
    <x v="0"/>
    <s v="-"/>
    <x v="0"/>
    <s v="-"/>
    <x v="0"/>
    <s v="-"/>
    <s v="-"/>
    <s v="-"/>
    <s v="-"/>
    <s v="-"/>
    <x v="0"/>
    <s v="-"/>
    <s v="-"/>
    <n v="0"/>
    <n v="21"/>
    <n v="0"/>
    <n v="0"/>
    <n v="0"/>
    <x v="0"/>
    <s v="-"/>
    <s v="articles_non_alimentaires baches cash"/>
    <s v="Oui"/>
    <s v="Oui"/>
    <s v="Non"/>
    <s v="Non"/>
    <s v="Non"/>
    <s v="Non"/>
    <s v="Non"/>
    <s v="Non"/>
    <s v="Non"/>
    <s v="Oui"/>
    <s v="Non"/>
    <s v="-"/>
    <s v="-"/>
    <s v="-"/>
    <s v="-"/>
    <s v="-"/>
    <s v="-"/>
    <s v="-"/>
    <s v="-"/>
    <s v="ONG"/>
    <s v="Non"/>
    <s v="Non"/>
    <s v="Non"/>
    <s v="Oui"/>
    <s v="Non"/>
    <s v="-"/>
    <s v="Plus d'un mois"/>
    <s v="ONG"/>
    <s v="Non"/>
    <s v="Non"/>
    <s v="Non"/>
    <s v="Oui"/>
    <s v="Non"/>
    <s v="-"/>
    <s v="Plus d'un mois"/>
    <s v="-"/>
    <s v="-"/>
    <s v="-"/>
    <s v="-"/>
    <s v="-"/>
    <s v="-"/>
    <s v="-"/>
    <s v="-"/>
    <s v="-"/>
    <s v="-"/>
    <s v="-"/>
    <s v="-"/>
    <s v="-"/>
    <s v="-"/>
    <s v="-"/>
    <s v="-"/>
    <s v="-"/>
    <s v="-"/>
    <s v="-"/>
    <s v="-"/>
    <s v="-"/>
    <s v="-"/>
    <s v="-"/>
    <s v="-"/>
    <s v="-"/>
    <s v="-"/>
    <s v="-"/>
    <s v="-"/>
    <s v="-"/>
    <s v="-"/>
    <s v="-"/>
    <s v="-"/>
    <s v="-"/>
    <s v="-"/>
    <s v="-"/>
    <s v="-"/>
    <s v="-"/>
    <s v="-"/>
    <s v="-"/>
    <s v="-"/>
    <s v="-"/>
    <s v="-"/>
    <s v="-"/>
    <s v="-"/>
    <s v="-"/>
    <s v="-"/>
    <s v="-"/>
    <s v="-"/>
    <s v="ONG"/>
    <s v="Non"/>
    <s v="Non"/>
    <s v="Non"/>
    <s v="Oui"/>
    <s v="Non"/>
    <s v="-"/>
    <s v="Ponctuelle"/>
    <n v="3"/>
    <n v="5"/>
    <s v="-"/>
    <s v="-"/>
    <n v="1"/>
    <s v="-"/>
    <s v="-"/>
    <s v="-"/>
    <n v="2"/>
    <n v="2"/>
    <n v="1"/>
    <s v="-"/>
    <n v="4"/>
    <s v="Oui"/>
    <s v="Oui"/>
    <s v="Oui"/>
    <s v="-"/>
    <s v="-"/>
    <s v="-"/>
    <x v="0"/>
    <x v="0"/>
    <s v="-"/>
    <s v="-"/>
    <s v="Puits_traditionnel"/>
    <s v="Non"/>
    <s v="Non"/>
    <s v="Non"/>
    <s v="Non"/>
    <s v="Non"/>
    <s v="Non"/>
    <s v="Oui"/>
    <s v="Non"/>
    <n v="1"/>
    <s v="-"/>
    <s v="-"/>
    <s v="-"/>
    <s v="-"/>
    <s v="-"/>
    <s v="-"/>
    <s v="-"/>
    <s v="-"/>
    <s v="-"/>
    <s v="-"/>
    <s v="-"/>
    <s v="-"/>
    <s v="-"/>
    <s v="-"/>
    <s v="-"/>
    <x v="3"/>
    <s v="Non potable"/>
    <s v="Non"/>
    <s v="Non"/>
    <s v="Non"/>
    <s v="Oui"/>
    <s v="Non"/>
    <x v="0"/>
    <s v="Non"/>
    <s v="Non"/>
    <s v="Oui"/>
    <s v="-"/>
    <s v="-"/>
    <x v="0"/>
    <s v="-"/>
    <x v="0"/>
    <x v="0"/>
    <x v="0"/>
    <s v="Oui"/>
    <x v="0"/>
    <x v="66"/>
    <x v="1"/>
    <s v="-"/>
    <s v="-"/>
    <s v="-"/>
    <s v="-"/>
    <s v="-"/>
    <s v="-"/>
    <s v="-"/>
    <x v="0"/>
    <x v="1"/>
    <x v="3"/>
    <x v="0"/>
    <s v="École de Tataverom 2"/>
    <s v="Tataverom"/>
    <x v="4"/>
    <s v="-"/>
    <x v="0"/>
    <s v="Centre de santé"/>
    <s v="Oui"/>
    <s v="Non"/>
    <s v="Non"/>
    <s v="Non"/>
    <s v="Non"/>
    <s v="-"/>
    <x v="1"/>
    <x v="2"/>
    <s v="fievre maux_tete autre"/>
    <s v="Non"/>
    <s v="Oui"/>
    <s v="Non"/>
    <s v="Non"/>
    <s v="Non"/>
    <s v="Non"/>
    <s v="Non"/>
    <s v="Oui"/>
    <s v="Non"/>
    <s v="Non"/>
    <s v="Non"/>
    <s v="Non"/>
    <s v="Oui"/>
    <s v="Non"/>
    <s v="Maux aux reins dûs à la qualité de l'eau"/>
    <s v="-"/>
    <s v="Achat sur le marché"/>
    <s v="Oui"/>
    <s v="Non"/>
    <s v="Non"/>
    <s v="Non"/>
    <s v="Non"/>
    <s v="Non"/>
    <s v="Non"/>
    <s v="-"/>
    <x v="3"/>
    <x v="0"/>
    <x v="0"/>
    <s v="Marché de Daboua"/>
    <x v="0"/>
    <x v="1"/>
    <s v="-"/>
    <s v="Oui"/>
    <s v="tigo"/>
    <s v="Non"/>
    <s v="Non"/>
    <s v="Oui"/>
    <s v="-"/>
    <s v="-"/>
    <n v="2"/>
    <s v="2"/>
    <s v="Le site manque de beaucoup des chose, et la population soufre a côté d l'eau et de moyen de subsistance. Le nombre des individus a augmenté parce que il ya certain qui été absent l'or de l'enregistrement et ceux ki vienne d'arrivé"/>
    <s v="-"/>
    <s v="-"/>
    <s v="-"/>
    <n v="6"/>
    <n v="6"/>
    <s v="uuid:93d9e86c-8c7f-4903-82e0-03793396b8f2"/>
    <n v="146940"/>
    <s v="93d9e86c-8c7f-4903-82e0-03793396b8f2"/>
    <s v="2018-02-28T15:35:15"/>
    <n v="9"/>
    <s v="-"/>
    <n v="-1"/>
    <s v="-"/>
    <s v="-"/>
    <n v="9"/>
    <n v="2"/>
    <n v="5"/>
    <n v="4"/>
    <n v="1"/>
    <n v="3"/>
    <n v="2"/>
    <n v="0"/>
    <n v="1"/>
    <n v="5"/>
    <n v="6"/>
    <n v="0"/>
    <n v="0"/>
    <n v="29"/>
    <s v="Fièvre"/>
    <s v="Maux de tête"/>
    <s v="Autre"/>
    <x v="0"/>
    <x v="0"/>
    <x v="0"/>
    <s v="-"/>
  </r>
  <r>
    <s v="Sidimerom"/>
    <s v="2018-03-14T09:59:37.401+01"/>
    <s v="2018-03-22T18:36:06.841+01"/>
    <d v="2018-03-14T00:00:00"/>
    <s v="860111012019356"/>
    <s v="-"/>
    <s v="-"/>
    <s v="-"/>
    <d v="2018-03-14T00:00:00"/>
    <s v="S1"/>
    <s v="male"/>
    <s v="TD07"/>
    <s v="Lac"/>
    <s v="TD0703"/>
    <x v="2"/>
    <s v="TD070302"/>
    <x v="2"/>
    <s v="Sidimerom"/>
    <s v="Sidimerom"/>
    <s v="13.475669969815185 14.079115789472167 294.27165574446315 24.0"/>
    <n v="13.4756699698"/>
    <n v="14.079115789499999"/>
    <n v="294.27165574399999"/>
    <n v="24"/>
    <x v="1"/>
    <s v="Barga"/>
    <n v="5"/>
    <x v="1"/>
    <s v="-"/>
    <x v="0"/>
    <s v="-"/>
    <s v="-"/>
    <s v="IDPs"/>
    <s v="Oui"/>
    <s v="Non"/>
    <s v="Non"/>
    <s v="-"/>
    <n v="90"/>
    <x v="4"/>
    <s v="TD07"/>
    <s v="Lac"/>
    <s v="TD0703"/>
    <x v="2"/>
    <s v="TD070302"/>
    <x v="2"/>
    <n v="90"/>
    <n v="376"/>
    <x v="6"/>
    <s v="-"/>
    <s v="-"/>
    <s v="-"/>
    <x v="1"/>
    <s v="-"/>
    <x v="1"/>
    <s v="-"/>
    <x v="1"/>
    <s v="-"/>
    <s v="-"/>
    <s v="-"/>
    <s v="-"/>
    <s v="-"/>
    <x v="1"/>
    <s v="-"/>
    <s v="-"/>
    <s v="-"/>
    <x v="0"/>
    <s v="-"/>
    <x v="0"/>
    <s v="-"/>
    <x v="0"/>
    <s v="-"/>
    <s v="-"/>
    <s v="-"/>
    <s v="-"/>
    <s v="-"/>
    <x v="0"/>
    <n v="60"/>
    <n v="250"/>
    <n v="0"/>
    <n v="90"/>
    <n v="0"/>
    <n v="0"/>
    <n v="0"/>
    <x v="0"/>
    <s v="-"/>
    <s v="articles_non_alimentaires eau_hygiene_et_assainissement"/>
    <s v="Oui"/>
    <s v="Non"/>
    <s v="Oui"/>
    <s v="Non"/>
    <s v="Non"/>
    <s v="Non"/>
    <s v="Non"/>
    <s v="Non"/>
    <s v="Non"/>
    <s v="Non"/>
    <s v="Non"/>
    <s v="-"/>
    <s v="-"/>
    <s v="-"/>
    <s v="-"/>
    <s v="-"/>
    <s v="-"/>
    <s v="-"/>
    <s v="-"/>
    <s v="ONG"/>
    <s v="Non"/>
    <s v="Non"/>
    <s v="Non"/>
    <s v="Oui"/>
    <s v="Non"/>
    <s v="-"/>
    <s v="Plus d'un mois"/>
    <s v="-"/>
    <s v="-"/>
    <s v="-"/>
    <s v="-"/>
    <s v="-"/>
    <s v="-"/>
    <s v="-"/>
    <s v="-"/>
    <s v="-"/>
    <s v="-"/>
    <s v="-"/>
    <s v="-"/>
    <s v="-"/>
    <s v="-"/>
    <s v="-"/>
    <s v="-"/>
    <s v="-"/>
    <s v="-"/>
    <s v="-"/>
    <s v="-"/>
    <s v="-"/>
    <s v="-"/>
    <s v="-"/>
    <s v="-"/>
    <s v="-"/>
    <s v="-"/>
    <s v="-"/>
    <s v="-"/>
    <s v="-"/>
    <s v="-"/>
    <s v="-"/>
    <s v="-"/>
    <s v="-"/>
    <s v="-"/>
    <s v="-"/>
    <s v="-"/>
    <s v="-"/>
    <s v="-"/>
    <s v="-"/>
    <s v="-"/>
    <s v="ONG"/>
    <s v="Non"/>
    <s v="Non"/>
    <s v="Non"/>
    <s v="Oui"/>
    <s v="Non"/>
    <s v="-"/>
    <s v="Ponctuelle"/>
    <s v="-"/>
    <s v="-"/>
    <s v="-"/>
    <s v="-"/>
    <s v="-"/>
    <s v="-"/>
    <s v="-"/>
    <s v="-"/>
    <s v="-"/>
    <s v="-"/>
    <s v="-"/>
    <s v="-"/>
    <s v="-"/>
    <s v="-"/>
    <s v="-"/>
    <s v="-"/>
    <n v="20"/>
    <n v="30"/>
    <n v="4"/>
    <n v="2"/>
    <n v="2"/>
    <s v="-"/>
    <s v="-"/>
    <s v="-"/>
    <s v="-"/>
    <s v="-"/>
    <s v="-"/>
    <s v="-"/>
    <n v="5"/>
    <s v="Oui"/>
    <s v="Oui"/>
    <s v="Oui"/>
    <s v="-"/>
    <s v="-"/>
    <s v="-"/>
    <x v="0"/>
    <x v="0"/>
    <s v="-"/>
    <s v="-"/>
    <s v="eau_de_surface Puits_traditionnel"/>
    <s v="Non"/>
    <s v="Non"/>
    <s v="Oui"/>
    <s v="Non"/>
    <s v="Non"/>
    <s v="Non"/>
    <s v="Oui"/>
    <s v="Non"/>
    <n v="1"/>
    <s v="-"/>
    <s v="-"/>
    <s v="-"/>
    <s v="-"/>
    <s v="-"/>
    <s v="-"/>
    <s v="-"/>
    <n v="1"/>
    <s v="-"/>
    <s v="-"/>
    <s v="-"/>
    <s v="-"/>
    <s v="-"/>
    <s v="-"/>
    <s v="-"/>
    <x v="3"/>
    <s v="Eau trouble / Goût / Non potable"/>
    <s v="Non"/>
    <s v="Oui"/>
    <s v="Oui"/>
    <s v="Oui"/>
    <s v="Non"/>
    <x v="0"/>
    <s v="Non"/>
    <s v="Non"/>
    <s v="Oui"/>
    <s v="-"/>
    <s v="-"/>
    <x v="0"/>
    <s v="-"/>
    <x v="0"/>
    <x v="0"/>
    <x v="0"/>
    <s v="Oui"/>
    <x v="0"/>
    <x v="67"/>
    <x v="1"/>
    <s v="-"/>
    <s v="-"/>
    <s v="-"/>
    <s v="-"/>
    <s v="-"/>
    <s v="-"/>
    <s v="-"/>
    <x v="0"/>
    <x v="0"/>
    <x v="0"/>
    <x v="0"/>
    <s v="-"/>
    <s v="-"/>
    <x v="0"/>
    <s v="-"/>
    <x v="1"/>
    <s v="-"/>
    <s v="-"/>
    <s v="-"/>
    <s v="-"/>
    <s v="-"/>
    <s v="-"/>
    <s v="-"/>
    <x v="2"/>
    <x v="0"/>
    <s v="diarrhee paludisme"/>
    <s v="Oui"/>
    <s v="Non"/>
    <s v="Non"/>
    <s v="Non"/>
    <s v="Non"/>
    <s v="Oui"/>
    <s v="Non"/>
    <s v="Non"/>
    <s v="Non"/>
    <s v="Non"/>
    <s v="Non"/>
    <s v="Non"/>
    <s v="Non"/>
    <s v="Non"/>
    <s v="-"/>
    <s v="-"/>
    <s v="Achat sur le marché / Production de subsistance"/>
    <s v="Oui"/>
    <s v="Non"/>
    <s v="Non"/>
    <s v="Non"/>
    <s v="Non"/>
    <s v="Oui"/>
    <s v="Non"/>
    <s v="-"/>
    <x v="0"/>
    <x v="0"/>
    <x v="0"/>
    <s v="Marché de Ngouboua"/>
    <x v="0"/>
    <x v="1"/>
    <s v="-"/>
    <s v="Oui"/>
    <s v="airtel / tigo"/>
    <s v="Oui"/>
    <s v="Non"/>
    <s v="Oui"/>
    <s v="-"/>
    <s v="-"/>
    <n v="2"/>
    <s v="2"/>
    <s v="RAS"/>
    <s v="-"/>
    <s v="-"/>
    <s v="-"/>
    <n v="20"/>
    <n v="20"/>
    <s v="uuid:ab721c87-e483-41f9-a85a-1e09249872e8"/>
    <n v="198090"/>
    <s v="ab721c87-e483-41f9-a85a-1e09249872e8"/>
    <s v="2018-03-25T07:35:25"/>
    <n v="172"/>
    <s v="-"/>
    <n v="-1"/>
    <s v="-"/>
    <s v="-"/>
    <n v="172"/>
    <n v="3"/>
    <n v="8"/>
    <n v="12"/>
    <n v="10"/>
    <n v="7"/>
    <n v="14"/>
    <n v="10"/>
    <n v="6"/>
    <n v="18"/>
    <n v="18"/>
    <n v="0"/>
    <n v="1"/>
    <n v="107"/>
    <s v="Diarrhée"/>
    <s v="Paludisme"/>
    <s v="-"/>
    <x v="0"/>
    <x v="0"/>
    <x v="1"/>
    <s v="-"/>
  </r>
  <r>
    <s v="Site Baricaria"/>
    <s v="2018-03-03T16:24:05.347Z"/>
    <s v="2018-03-03T19:24:44.205Z"/>
    <d v="2018-03-03T00:00:00"/>
    <s v="860111012019232"/>
    <s v="-"/>
    <s v="-"/>
    <s v="-"/>
    <d v="2018-03-03T00:00:00"/>
    <s v="E3"/>
    <s v="male"/>
    <s v="TD07"/>
    <s v="Lac"/>
    <s v="TD0701"/>
    <x v="1"/>
    <s v="TD070102"/>
    <x v="1"/>
    <s v="Koulfoua"/>
    <s v="Site Baricaria"/>
    <s v="13.218567347171135 14.449730248534948 298.63750169205105 8.0"/>
    <n v="13.2185673472"/>
    <n v="14.4497302485"/>
    <n v="298.637501692"/>
    <n v="8"/>
    <x v="0"/>
    <s v="-"/>
    <s v="-"/>
    <x v="0"/>
    <s v="-"/>
    <x v="0"/>
    <s v="-"/>
    <s v="-"/>
    <s v="TCNs"/>
    <s v="Non"/>
    <s v="Non"/>
    <s v="Oui"/>
    <s v="-"/>
    <s v="-"/>
    <x v="2"/>
    <s v="-"/>
    <s v="-"/>
    <s v="-"/>
    <x v="1"/>
    <s v="-"/>
    <x v="1"/>
    <s v="-"/>
    <s v="-"/>
    <x v="2"/>
    <s v="-"/>
    <s v="-"/>
    <s v="-"/>
    <x v="1"/>
    <s v="-"/>
    <x v="1"/>
    <s v="-"/>
    <x v="1"/>
    <s v="-"/>
    <s v="-"/>
    <s v="-"/>
    <s v="-"/>
    <s v="-"/>
    <x v="1"/>
    <n v="44"/>
    <n v="184"/>
    <s v="CMR"/>
    <x v="3"/>
    <s v="CMR004"/>
    <x v="3"/>
    <s v="CMR004002"/>
    <x v="3"/>
    <s v="-"/>
    <s v="-"/>
    <s v="-"/>
    <n v="44"/>
    <n v="184"/>
    <x v="6"/>
    <s v="-"/>
    <s v="-"/>
    <n v="0"/>
    <n v="44"/>
    <n v="0"/>
    <n v="0"/>
    <n v="0"/>
    <x v="0"/>
    <s v="-"/>
    <s v="aucune"/>
    <s v="Non"/>
    <s v="Non"/>
    <s v="Non"/>
    <s v="Non"/>
    <s v="Non"/>
    <s v="Non"/>
    <s v="Non"/>
    <s v="Non"/>
    <s v="Non"/>
    <s v="Non"/>
    <s v="Oui"/>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n v="14"/>
    <n v="33"/>
    <n v="1"/>
    <n v="1"/>
    <n v="1"/>
    <n v="1"/>
    <n v="9"/>
    <s v="-"/>
    <n v="6"/>
    <n v="3"/>
    <s v="-"/>
    <n v="4"/>
    <n v="11"/>
    <s v="Oui"/>
    <s v="Oui"/>
    <s v="Oui"/>
    <s v="-"/>
    <s v="-"/>
    <s v="-"/>
    <x v="0"/>
    <x v="0"/>
    <s v="-"/>
    <s v="-"/>
    <s v="eau_de_surface"/>
    <s v="Non"/>
    <s v="Non"/>
    <s v="Oui"/>
    <s v="Non"/>
    <s v="Non"/>
    <s v="Non"/>
    <s v="Non"/>
    <s v="Non"/>
    <s v="-"/>
    <s v="-"/>
    <s v="-"/>
    <s v="-"/>
    <s v="-"/>
    <s v="-"/>
    <s v="-"/>
    <s v="-"/>
    <n v="1"/>
    <s v="-"/>
    <s v="-"/>
    <s v="-"/>
    <s v="-"/>
    <s v="-"/>
    <s v="-"/>
    <s v="-"/>
    <x v="0"/>
    <s v="Non potable"/>
    <s v="Non"/>
    <s v="Non"/>
    <s v="Non"/>
    <s v="Oui"/>
    <s v="Non"/>
    <x v="0"/>
    <s v="Non"/>
    <s v="Non"/>
    <s v="Oui"/>
    <s v="-"/>
    <s v="-"/>
    <x v="0"/>
    <s v="-"/>
    <x v="0"/>
    <x v="0"/>
    <x v="0"/>
    <s v="Oui"/>
    <x v="0"/>
    <x v="68"/>
    <x v="1"/>
    <s v="-"/>
    <s v="-"/>
    <s v="-"/>
    <s v="-"/>
    <s v="-"/>
    <s v="-"/>
    <s v="-"/>
    <x v="0"/>
    <x v="2"/>
    <x v="2"/>
    <x v="0"/>
    <s v="École de Koulfoua"/>
    <s v="Koulfoua"/>
    <x v="1"/>
    <s v="-"/>
    <x v="1"/>
    <s v="-"/>
    <s v="-"/>
    <s v="-"/>
    <s v="-"/>
    <s v="-"/>
    <s v="-"/>
    <s v="-"/>
    <x v="2"/>
    <x v="0"/>
    <s v="fievre paludisme maux_ventre"/>
    <s v="Non"/>
    <s v="Oui"/>
    <s v="Non"/>
    <s v="Non"/>
    <s v="Non"/>
    <s v="Oui"/>
    <s v="Non"/>
    <s v="Non"/>
    <s v="Oui"/>
    <s v="Non"/>
    <s v="Non"/>
    <s v="Non"/>
    <s v="Non"/>
    <s v="Non"/>
    <s v="-"/>
    <s v="-"/>
    <s v="Achat sur le marché / Production de subsistance"/>
    <s v="Oui"/>
    <s v="Non"/>
    <s v="Non"/>
    <s v="Non"/>
    <s v="Non"/>
    <s v="Oui"/>
    <s v="Non"/>
    <s v="-"/>
    <x v="1"/>
    <x v="0"/>
    <x v="0"/>
    <s v="Marché de Koulfoua"/>
    <x v="1"/>
    <x v="1"/>
    <s v="-"/>
    <s v="Oui"/>
    <s v="tigo"/>
    <s v="Non"/>
    <s v="Non"/>
    <s v="Oui"/>
    <s v="-"/>
    <s v="-"/>
    <n v="3"/>
    <s v="3"/>
    <s v="RAS"/>
    <s v="-"/>
    <s v="-"/>
    <s v="-"/>
    <n v="20"/>
    <n v="20"/>
    <s v="uuid:8792d2bb-534d-41a0-8a3f-f2434c3cd86a"/>
    <n v="161901"/>
    <s v="8792d2bb-534d-41a0-8a3f-f2434c3cd86a"/>
    <s v="2018-03-09T09:43:03"/>
    <n v="107"/>
    <s v="-"/>
    <n v="-1"/>
    <s v="-"/>
    <s v="-"/>
    <n v="107"/>
    <n v="9"/>
    <n v="12"/>
    <n v="16"/>
    <n v="17"/>
    <n v="12"/>
    <n v="24"/>
    <n v="7"/>
    <n v="22"/>
    <n v="26"/>
    <n v="31"/>
    <n v="1"/>
    <n v="0"/>
    <n v="177"/>
    <s v="Fièvre"/>
    <s v="Paludisme"/>
    <s v="Maux de ventre"/>
    <x v="1"/>
    <x v="1"/>
    <x v="0"/>
    <s v="-"/>
  </r>
  <r>
    <s v="Site Bibi Barage "/>
    <s v="2018-03-06T16:37:48.475Z"/>
    <s v="2018-03-07T09:29:25.085Z"/>
    <d v="2018-03-06T00:00:00"/>
    <s v="860111012019232"/>
    <s v="-"/>
    <s v="-"/>
    <s v="-"/>
    <d v="2018-03-06T00:00:00"/>
    <s v="E2"/>
    <s v="male"/>
    <s v="TD07"/>
    <s v="Lac"/>
    <s v="TD0701"/>
    <x v="1"/>
    <s v="TD070102"/>
    <x v="1"/>
    <s v="Village Bibi Barage"/>
    <s v="Site Bibi Barage "/>
    <s v="13.502602225437876 14.397483773549352 284.39060078231654 8.0"/>
    <n v="13.5026022254"/>
    <n v="14.397483773499999"/>
    <n v="284.39060078199998"/>
    <n v="8"/>
    <x v="1"/>
    <s v="Village Bibi Barage"/>
    <n v="2"/>
    <x v="0"/>
    <s v="-"/>
    <x v="0"/>
    <s v="-"/>
    <s v="-"/>
    <s v="IDPs"/>
    <s v="Oui"/>
    <s v="Non"/>
    <s v="Non"/>
    <s v="-"/>
    <n v="350"/>
    <x v="85"/>
    <s v="TD07"/>
    <s v="Lac"/>
    <s v="TD0701"/>
    <x v="3"/>
    <s v="TD070102"/>
    <x v="5"/>
    <n v="350"/>
    <n v="1463"/>
    <x v="3"/>
    <s v="-"/>
    <s v="-"/>
    <s v="-"/>
    <x v="1"/>
    <s v="-"/>
    <x v="1"/>
    <s v="-"/>
    <x v="1"/>
    <s v="-"/>
    <s v="-"/>
    <s v="-"/>
    <s v="-"/>
    <s v="-"/>
    <x v="1"/>
    <s v="-"/>
    <s v="-"/>
    <s v="-"/>
    <x v="0"/>
    <s v="-"/>
    <x v="0"/>
    <s v="-"/>
    <x v="0"/>
    <s v="-"/>
    <s v="-"/>
    <s v="-"/>
    <s v="-"/>
    <s v="-"/>
    <x v="0"/>
    <s v="-"/>
    <s v="-"/>
    <n v="0"/>
    <n v="350"/>
    <n v="0"/>
    <n v="0"/>
    <n v="0"/>
    <x v="0"/>
    <s v="-"/>
    <s v="vivres"/>
    <s v="Non"/>
    <s v="Non"/>
    <s v="Non"/>
    <s v="Non"/>
    <s v="Non"/>
    <s v="Non"/>
    <s v="Non"/>
    <s v="Non"/>
    <s v="Oui"/>
    <s v="Non"/>
    <s v="Non"/>
    <s v="Nations Unies"/>
    <s v="Non"/>
    <s v="Non"/>
    <s v="Oui"/>
    <s v="Non"/>
    <s v="Non"/>
    <s v="-"/>
    <s v="Moins d'un mois"/>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n v="30"/>
    <n v="50"/>
    <n v="10"/>
    <n v="20"/>
    <n v="15"/>
    <n v="25"/>
    <s v="-"/>
    <s v="-"/>
    <n v="15"/>
    <n v="15"/>
    <n v="5"/>
    <s v="-"/>
    <n v="150"/>
    <s v="Oui"/>
    <s v="Oui"/>
    <s v="Oui"/>
    <s v="-"/>
    <s v="-"/>
    <s v="-"/>
    <x v="0"/>
    <x v="0"/>
    <s v="-"/>
    <s v="-"/>
    <s v="forage_pompe_manuelle"/>
    <s v="Non"/>
    <s v="Non"/>
    <s v="Non"/>
    <s v="Non"/>
    <s v="Oui"/>
    <s v="Non"/>
    <s v="Non"/>
    <s v="Non"/>
    <s v="-"/>
    <s v="-"/>
    <s v="-"/>
    <n v="1"/>
    <s v="-"/>
    <s v="-"/>
    <s v="-"/>
    <s v="-"/>
    <s v="-"/>
    <s v="-"/>
    <s v="-"/>
    <s v="-"/>
    <s v="-"/>
    <s v="-"/>
    <s v="-"/>
    <s v="-"/>
    <x v="1"/>
    <s v="Aucun"/>
    <s v="Oui"/>
    <s v="Non"/>
    <s v="Non"/>
    <s v="Non"/>
    <s v="Non"/>
    <x v="1"/>
    <s v="Oui"/>
    <s v="Non"/>
    <s v="Non"/>
    <n v="15"/>
    <s v="-"/>
    <x v="3"/>
    <s v="Non"/>
    <x v="2"/>
    <x v="1"/>
    <x v="1"/>
    <s v="Non"/>
    <x v="8"/>
    <x v="2"/>
    <x v="1"/>
    <s v="-"/>
    <s v="-"/>
    <s v="-"/>
    <s v="-"/>
    <s v="-"/>
    <s v="-"/>
    <s v="-"/>
    <x v="0"/>
    <x v="2"/>
    <x v="2"/>
    <x v="0"/>
    <s v="École Sodelac"/>
    <s v="Bibi Barrage"/>
    <x v="2"/>
    <s v="-"/>
    <x v="0"/>
    <s v="Centre de santé"/>
    <s v="Oui"/>
    <s v="Non"/>
    <s v="Non"/>
    <s v="Non"/>
    <s v="Non"/>
    <s v="-"/>
    <x v="0"/>
    <x v="0"/>
    <s v="fievre paludisme maux_ventre"/>
    <s v="Non"/>
    <s v="Oui"/>
    <s v="Non"/>
    <s v="Non"/>
    <s v="Non"/>
    <s v="Oui"/>
    <s v="Non"/>
    <s v="Non"/>
    <s v="Oui"/>
    <s v="Non"/>
    <s v="Non"/>
    <s v="Non"/>
    <s v="Non"/>
    <s v="Non"/>
    <s v="-"/>
    <s v="-"/>
    <s v="Achat sur le marché / Assistance humanitaire (incluant Cash)"/>
    <s v="Oui"/>
    <s v="Non"/>
    <s v="Non"/>
    <s v="Oui"/>
    <s v="Non"/>
    <s v="Non"/>
    <s v="Non"/>
    <s v="-"/>
    <x v="0"/>
    <x v="0"/>
    <x v="0"/>
    <s v="Marché de Baga-sola"/>
    <x v="0"/>
    <x v="1"/>
    <s v="-"/>
    <s v="Oui"/>
    <s v="airtel / tigo"/>
    <s v="Oui"/>
    <s v="Non"/>
    <s v="Oui"/>
    <s v="-"/>
    <s v="-"/>
    <n v="2"/>
    <s v="2"/>
    <s v="INSUFFISANCE DE POINT D'EAU"/>
    <s v="-"/>
    <s v="-"/>
    <s v="-"/>
    <n v="20"/>
    <n v="20"/>
    <s v="uuid:4d1ee0dc-c72c-4129-83f8-9c6fc74befc6"/>
    <n v="161903"/>
    <s v="4d1ee0dc-c72c-4129-83f8-9c6fc74befc6"/>
    <s v="2018-03-09T09:43:09"/>
    <n v="109"/>
    <s v="-"/>
    <n v="-1"/>
    <s v="-"/>
    <s v="-"/>
    <n v="109"/>
    <n v="6"/>
    <n v="10"/>
    <n v="11"/>
    <n v="15"/>
    <n v="17"/>
    <n v="19"/>
    <n v="5"/>
    <n v="5"/>
    <n v="17"/>
    <n v="20"/>
    <n v="4"/>
    <n v="3"/>
    <n v="132"/>
    <s v="Fièvre"/>
    <s v="Paludisme"/>
    <s v="Maux de ventre"/>
    <x v="0"/>
    <x v="0"/>
    <x v="1"/>
    <s v="-"/>
  </r>
  <r>
    <s v="Site Boud 2"/>
    <s v="2018-03-14T08:22:27.788Z"/>
    <s v="2018-03-14T12:36:53.241Z"/>
    <d v="2018-03-14T00:00:00"/>
    <s v="860111012019232"/>
    <s v="-"/>
    <s v="-"/>
    <s v="-"/>
    <d v="2018-03-14T00:00:00"/>
    <s v="E3"/>
    <s v="male"/>
    <s v="TD07"/>
    <s v="Lac"/>
    <s v="TD0703"/>
    <x v="2"/>
    <s v="TD070302"/>
    <x v="2"/>
    <s v="Village Dallam Toulaya"/>
    <s v="Site Boud 2"/>
    <s v="13.493966256280183 14.08552603156794 289.85862201428967 8.0"/>
    <n v="13.4939662563"/>
    <n v="14.085526031600001"/>
    <n v="289.85862201399999"/>
    <n v="8"/>
    <x v="1"/>
    <s v="Village Dallam Toulaya"/>
    <n v="2"/>
    <x v="0"/>
    <s v="-"/>
    <x v="0"/>
    <s v="-"/>
    <s v="-"/>
    <s v="IDPs"/>
    <s v="Oui"/>
    <s v="Non"/>
    <s v="Non"/>
    <s v="-"/>
    <n v="90"/>
    <x v="4"/>
    <s v="TD07"/>
    <s v="Lac"/>
    <s v="TD0703"/>
    <x v="2"/>
    <s v="TD070302"/>
    <x v="2"/>
    <n v="90"/>
    <n v="376"/>
    <x v="6"/>
    <s v="-"/>
    <s v="-"/>
    <s v="-"/>
    <x v="1"/>
    <s v="-"/>
    <x v="1"/>
    <s v="-"/>
    <x v="1"/>
    <s v="-"/>
    <s v="-"/>
    <s v="-"/>
    <s v="-"/>
    <s v="-"/>
    <x v="1"/>
    <s v="-"/>
    <s v="-"/>
    <s v="-"/>
    <x v="0"/>
    <s v="-"/>
    <x v="0"/>
    <s v="-"/>
    <x v="0"/>
    <s v="-"/>
    <s v="-"/>
    <s v="-"/>
    <s v="-"/>
    <s v="-"/>
    <x v="0"/>
    <s v="-"/>
    <s v="-"/>
    <n v="0"/>
    <n v="90"/>
    <n v="0"/>
    <n v="0"/>
    <n v="0"/>
    <x v="0"/>
    <s v="-"/>
    <s v="aucune"/>
    <s v="Non"/>
    <s v="Non"/>
    <s v="Non"/>
    <s v="Non"/>
    <s v="Non"/>
    <s v="Non"/>
    <s v="Non"/>
    <s v="Non"/>
    <s v="Non"/>
    <s v="Non"/>
    <s v="Oui"/>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n v="10"/>
    <n v="20"/>
    <s v="-"/>
    <s v="-"/>
    <s v="-"/>
    <n v="10"/>
    <s v="-"/>
    <s v="-"/>
    <n v="10"/>
    <n v="5"/>
    <n v="2"/>
    <s v="-"/>
    <n v="7"/>
    <s v="Oui"/>
    <s v="Oui"/>
    <s v="Oui"/>
    <s v="-"/>
    <s v="-"/>
    <s v="-"/>
    <x v="0"/>
    <x v="0"/>
    <s v="-"/>
    <s v="-"/>
    <s v="forage_pompe_manuelle"/>
    <s v="Non"/>
    <s v="Non"/>
    <s v="Non"/>
    <s v="Non"/>
    <s v="Oui"/>
    <s v="Non"/>
    <s v="Non"/>
    <s v="Non"/>
    <s v="-"/>
    <s v="-"/>
    <n v="1"/>
    <s v="-"/>
    <s v="-"/>
    <s v="-"/>
    <s v="-"/>
    <s v="-"/>
    <s v="-"/>
    <s v="-"/>
    <s v="-"/>
    <s v="-"/>
    <s v="-"/>
    <s v="-"/>
    <s v="-"/>
    <s v="-"/>
    <x v="0"/>
    <s v="Aucun"/>
    <s v="Oui"/>
    <s v="Non"/>
    <s v="Non"/>
    <s v="Non"/>
    <s v="Non"/>
    <x v="0"/>
    <s v="Non"/>
    <s v="Non"/>
    <s v="Oui"/>
    <s v="-"/>
    <s v="-"/>
    <x v="0"/>
    <s v="-"/>
    <x v="0"/>
    <x v="0"/>
    <x v="0"/>
    <s v="Oui"/>
    <x v="0"/>
    <x v="67"/>
    <x v="1"/>
    <s v="-"/>
    <s v="-"/>
    <s v="-"/>
    <s v="-"/>
    <s v="-"/>
    <s v="-"/>
    <s v="-"/>
    <x v="0"/>
    <x v="0"/>
    <x v="0"/>
    <x v="0"/>
    <s v="-"/>
    <s v="-"/>
    <x v="0"/>
    <s v="-"/>
    <x v="1"/>
    <s v="-"/>
    <s v="-"/>
    <s v="-"/>
    <s v="-"/>
    <s v="-"/>
    <s v="-"/>
    <s v="-"/>
    <x v="2"/>
    <x v="0"/>
    <s v="fievre paludisme"/>
    <s v="Non"/>
    <s v="Oui"/>
    <s v="Non"/>
    <s v="Non"/>
    <s v="Non"/>
    <s v="Oui"/>
    <s v="Non"/>
    <s v="Non"/>
    <s v="Non"/>
    <s v="Non"/>
    <s v="Non"/>
    <s v="Non"/>
    <s v="Non"/>
    <s v="Non"/>
    <s v="-"/>
    <s v="-"/>
    <s v="Achat sur le marché / Production de subsistance"/>
    <s v="Oui"/>
    <s v="Non"/>
    <s v="Non"/>
    <s v="Non"/>
    <s v="Non"/>
    <s v="Oui"/>
    <s v="Non"/>
    <s v="-"/>
    <x v="0"/>
    <x v="0"/>
    <x v="0"/>
    <s v="Marché de Ngouboua"/>
    <x v="0"/>
    <x v="2"/>
    <s v="-"/>
    <s v="Oui"/>
    <s v="airtel / tigo"/>
    <s v="Oui"/>
    <s v="Non"/>
    <s v="Oui"/>
    <s v="-"/>
    <s v="-"/>
    <n v="2"/>
    <s v="2"/>
    <s v="BESOIN D'UN FORAGE SUPPLEMENTAIRE"/>
    <s v="-"/>
    <s v="-"/>
    <s v="-"/>
    <n v="20"/>
    <n v="20"/>
    <s v="uuid:e49d05b8-0055-45d7-9ce9-b7bc0f4a5977"/>
    <n v="177341"/>
    <s v="e49d05b8-0055-45d7-9ce9-b7bc0f4a5977"/>
    <s v="2018-03-15T10:05:33"/>
    <n v="130"/>
    <s v="-"/>
    <n v="-1"/>
    <s v="-"/>
    <s v="-"/>
    <n v="130"/>
    <n v="3"/>
    <n v="15"/>
    <n v="6"/>
    <n v="20"/>
    <n v="17"/>
    <n v="16"/>
    <n v="12"/>
    <n v="10"/>
    <n v="20"/>
    <n v="27"/>
    <n v="1"/>
    <n v="0"/>
    <n v="147"/>
    <s v="Fièvre"/>
    <s v="Paludisme"/>
    <s v="-"/>
    <x v="0"/>
    <x v="0"/>
    <x v="1"/>
    <s v="-"/>
  </r>
  <r>
    <s v="Site Kousserie 1"/>
    <s v="2018-03-01T09:35:21.143Z"/>
    <s v="2018-03-01T12:35:39.709Z"/>
    <d v="2018-03-01T00:00:00"/>
    <s v="860111012019232"/>
    <s v="-"/>
    <s v="-"/>
    <s v="-"/>
    <d v="2018-03-01T00:00:00"/>
    <s v="E3"/>
    <s v="male"/>
    <s v="TD07"/>
    <s v="Lac"/>
    <s v="TD0703"/>
    <x v="2"/>
    <s v="TD070301"/>
    <x v="3"/>
    <s v="Baga-sola"/>
    <s v="Site Kousserie 1"/>
    <s v="13.52842229595262 14.302889374186972 305.81229301853824 8.0"/>
    <n v="13.528422296"/>
    <n v="14.302889374199999"/>
    <n v="305.81229301899998"/>
    <n v="8"/>
    <x v="0"/>
    <s v="-"/>
    <s v="-"/>
    <x v="0"/>
    <s v="-"/>
    <x v="0"/>
    <s v="-"/>
    <s v="-"/>
    <s v="IDPs"/>
    <s v="Oui"/>
    <s v="Non"/>
    <s v="Non"/>
    <s v="-"/>
    <n v="1300"/>
    <x v="86"/>
    <s v="TD07"/>
    <s v="Lac"/>
    <s v="TD0703"/>
    <x v="2"/>
    <s v="TD070301"/>
    <x v="4"/>
    <n v="1300"/>
    <n v="5434"/>
    <x v="27"/>
    <s v="-"/>
    <s v="-"/>
    <s v="-"/>
    <x v="1"/>
    <s v="-"/>
    <x v="1"/>
    <s v="-"/>
    <x v="1"/>
    <s v="-"/>
    <s v="-"/>
    <s v="-"/>
    <s v="-"/>
    <s v="-"/>
    <x v="1"/>
    <s v="-"/>
    <s v="-"/>
    <s v="-"/>
    <x v="0"/>
    <s v="-"/>
    <x v="0"/>
    <s v="-"/>
    <x v="0"/>
    <s v="-"/>
    <s v="-"/>
    <s v="-"/>
    <s v="-"/>
    <s v="-"/>
    <x v="0"/>
    <s v="-"/>
    <s v="-"/>
    <n v="0"/>
    <n v="1300"/>
    <n v="0"/>
    <n v="0"/>
    <n v="0"/>
    <x v="0"/>
    <s v="-"/>
    <s v="cash"/>
    <s v="Non"/>
    <s v="Non"/>
    <s v="Non"/>
    <s v="Non"/>
    <s v="Non"/>
    <s v="Non"/>
    <s v="Non"/>
    <s v="Non"/>
    <s v="Non"/>
    <s v="Oui"/>
    <s v="Non"/>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Nations Unies"/>
    <s v="Non"/>
    <s v="Non"/>
    <s v="Oui"/>
    <s v="Non"/>
    <s v="Non"/>
    <s v="-"/>
    <s v="Ponctuelle"/>
    <n v="400"/>
    <n v="600"/>
    <n v="40"/>
    <n v="20"/>
    <n v="200"/>
    <n v="20"/>
    <n v="25"/>
    <s v="-"/>
    <n v="10"/>
    <n v="60"/>
    <n v="15"/>
    <n v="10"/>
    <n v="300"/>
    <s v="Oui"/>
    <s v="Oui"/>
    <s v="Oui"/>
    <s v="-"/>
    <s v="-"/>
    <s v="-"/>
    <x v="0"/>
    <x v="0"/>
    <s v="-"/>
    <s v="-"/>
    <s v="forage_pompe_manuelle"/>
    <s v="Non"/>
    <s v="Non"/>
    <s v="Non"/>
    <s v="Non"/>
    <s v="Oui"/>
    <s v="Non"/>
    <s v="Non"/>
    <s v="Non"/>
    <s v="-"/>
    <s v="-"/>
    <n v="7"/>
    <s v="-"/>
    <s v="-"/>
    <s v="-"/>
    <s v="-"/>
    <s v="-"/>
    <s v="-"/>
    <s v="-"/>
    <s v="-"/>
    <s v="-"/>
    <s v="-"/>
    <s v="-"/>
    <s v="-"/>
    <s v="-"/>
    <x v="0"/>
    <s v="Goût"/>
    <s v="Non"/>
    <s v="Non"/>
    <s v="Oui"/>
    <s v="Non"/>
    <s v="Non"/>
    <x v="2"/>
    <s v="Non"/>
    <s v="Oui"/>
    <s v="Non"/>
    <s v="-"/>
    <n v="200"/>
    <x v="1"/>
    <s v="Non"/>
    <x v="2"/>
    <x v="0"/>
    <x v="0"/>
    <s v="Oui"/>
    <x v="0"/>
    <x v="69"/>
    <x v="1"/>
    <s v="-"/>
    <s v="-"/>
    <s v="-"/>
    <s v="-"/>
    <s v="-"/>
    <s v="-"/>
    <s v="-"/>
    <x v="0"/>
    <x v="2"/>
    <x v="2"/>
    <x v="0"/>
    <s v="École de Kousserie 1"/>
    <s v="Baga-sola"/>
    <x v="1"/>
    <s v="-"/>
    <x v="1"/>
    <s v="-"/>
    <s v="-"/>
    <s v="-"/>
    <s v="-"/>
    <s v="-"/>
    <s v="-"/>
    <s v="-"/>
    <x v="2"/>
    <x v="0"/>
    <s v="fievre paludisme maux_ventre"/>
    <s v="Non"/>
    <s v="Oui"/>
    <s v="Non"/>
    <s v="Non"/>
    <s v="Non"/>
    <s v="Oui"/>
    <s v="Non"/>
    <s v="Non"/>
    <s v="Oui"/>
    <s v="Non"/>
    <s v="Non"/>
    <s v="Non"/>
    <s v="Non"/>
    <s v="Non"/>
    <s v="-"/>
    <s v="-"/>
    <s v="Achat sur le marché / Assistance humanitaire (incluant Cash)"/>
    <s v="Oui"/>
    <s v="Non"/>
    <s v="Non"/>
    <s v="Oui"/>
    <s v="Non"/>
    <s v="Non"/>
    <s v="Non"/>
    <s v="-"/>
    <x v="0"/>
    <x v="0"/>
    <x v="0"/>
    <s v="Marché de Baga-sola"/>
    <x v="1"/>
    <x v="1"/>
    <s v="-"/>
    <s v="Oui"/>
    <s v="airtel / tigo"/>
    <s v="Oui"/>
    <s v="Non"/>
    <s v="Oui"/>
    <s v="-"/>
    <s v="-"/>
    <n v="3"/>
    <s v="3"/>
    <s v="RAS"/>
    <s v="-"/>
    <s v="-"/>
    <s v="-"/>
    <n v="20"/>
    <n v="20"/>
    <s v="uuid:6e2ed605-8d41-4a42-87dd-332d86050a8f"/>
    <n v="150094"/>
    <s v="6e2ed605-8d41-4a42-87dd-332d86050a8f"/>
    <s v="2018-03-01T14:32:25"/>
    <n v="56"/>
    <s v="-"/>
    <n v="-1"/>
    <s v="-"/>
    <s v="-"/>
    <n v="56"/>
    <n v="5"/>
    <n v="12"/>
    <n v="4"/>
    <n v="18"/>
    <n v="19"/>
    <n v="28"/>
    <n v="12"/>
    <n v="20"/>
    <n v="37"/>
    <n v="29"/>
    <n v="4"/>
    <n v="1"/>
    <n v="189"/>
    <s v="Fièvre"/>
    <s v="Paludisme"/>
    <s v="Maux de ventre"/>
    <x v="0"/>
    <x v="0"/>
    <x v="1"/>
    <s v="-"/>
  </r>
  <r>
    <s v="Site Taal"/>
    <s v="2018-02-28T10:36:41.277Z"/>
    <s v="2018-02-28T14:06:01.215Z"/>
    <d v="2018-02-28T00:00:00"/>
    <s v="860111012019232"/>
    <s v="-"/>
    <s v="-"/>
    <s v="-"/>
    <d v="2018-02-28T00:00:00"/>
    <s v="E3"/>
    <s v="male"/>
    <s v="TD07"/>
    <s v="Lac"/>
    <s v="TD0703"/>
    <x v="2"/>
    <s v="TD070301"/>
    <x v="3"/>
    <s v="Baga-sola"/>
    <s v="Site Taal"/>
    <s v="13.613656294014783 14.277878435250672 327.66049907874435 8.0"/>
    <n v="13.613656294"/>
    <n v="14.2778784353"/>
    <n v="327.66049907899998"/>
    <n v="8"/>
    <x v="0"/>
    <s v="-"/>
    <s v="-"/>
    <x v="0"/>
    <s v="-"/>
    <x v="0"/>
    <s v="-"/>
    <s v="-"/>
    <s v="IDPs"/>
    <s v="Oui"/>
    <s v="Non"/>
    <s v="Non"/>
    <s v="-"/>
    <n v="350"/>
    <x v="85"/>
    <s v="TD07"/>
    <s v="Lac"/>
    <s v="TD0703"/>
    <x v="2"/>
    <s v="TD070302"/>
    <x v="2"/>
    <n v="350"/>
    <n v="1463"/>
    <x v="4"/>
    <s v="-"/>
    <s v="-"/>
    <s v="-"/>
    <x v="1"/>
    <s v="-"/>
    <x v="1"/>
    <s v="-"/>
    <x v="1"/>
    <s v="-"/>
    <s v="-"/>
    <s v="-"/>
    <s v="-"/>
    <s v="-"/>
    <x v="1"/>
    <s v="-"/>
    <s v="-"/>
    <s v="-"/>
    <x v="0"/>
    <s v="-"/>
    <x v="0"/>
    <s v="-"/>
    <x v="0"/>
    <s v="-"/>
    <s v="-"/>
    <s v="-"/>
    <s v="-"/>
    <s v="-"/>
    <x v="0"/>
    <s v="-"/>
    <s v="-"/>
    <n v="0"/>
    <n v="350"/>
    <n v="0"/>
    <n v="0"/>
    <n v="0"/>
    <x v="0"/>
    <s v="-"/>
    <s v="cash"/>
    <s v="Non"/>
    <s v="Non"/>
    <s v="Non"/>
    <s v="Non"/>
    <s v="Non"/>
    <s v="Non"/>
    <s v="Non"/>
    <s v="Non"/>
    <s v="Non"/>
    <s v="Oui"/>
    <s v="Non"/>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Nations Unies"/>
    <s v="Non"/>
    <s v="Non"/>
    <s v="Oui"/>
    <s v="Non"/>
    <s v="Non"/>
    <s v="-"/>
    <s v="Ponctuelle"/>
    <n v="30"/>
    <n v="60"/>
    <s v="-"/>
    <n v="10"/>
    <n v="20"/>
    <n v="50"/>
    <s v="-"/>
    <s v="-"/>
    <n v="10"/>
    <n v="60"/>
    <n v="20"/>
    <n v="5"/>
    <n v="120"/>
    <s v="Non"/>
    <s v="Non"/>
    <s v="Non"/>
    <s v="Peur d'attaques de Boko Haram"/>
    <s v="Peur d'attaques de Boko Haram"/>
    <s v="Peur d'attaques de Boko Haram"/>
    <x v="2"/>
    <x v="3"/>
    <s v="-"/>
    <s v="-"/>
    <s v="forage_pompe_manuelle"/>
    <s v="Non"/>
    <s v="Non"/>
    <s v="Non"/>
    <s v="Non"/>
    <s v="Oui"/>
    <s v="Non"/>
    <s v="Non"/>
    <s v="Non"/>
    <s v="-"/>
    <s v="-"/>
    <n v="2"/>
    <s v="-"/>
    <s v="-"/>
    <s v="-"/>
    <s v="-"/>
    <s v="-"/>
    <s v="-"/>
    <s v="-"/>
    <s v="-"/>
    <s v="-"/>
    <s v="-"/>
    <s v="-"/>
    <s v="-"/>
    <s v="-"/>
    <x v="0"/>
    <s v="Aucun"/>
    <s v="Oui"/>
    <s v="Non"/>
    <s v="Non"/>
    <s v="Non"/>
    <s v="Non"/>
    <x v="0"/>
    <s v="Non"/>
    <s v="Non"/>
    <s v="Oui"/>
    <s v="-"/>
    <s v="-"/>
    <x v="0"/>
    <s v="-"/>
    <x v="0"/>
    <x v="1"/>
    <x v="1"/>
    <s v="Non"/>
    <x v="23"/>
    <x v="2"/>
    <x v="2"/>
    <s v="Agression"/>
    <s v="Oui"/>
    <s v="Non"/>
    <s v="Non"/>
    <s v="Non"/>
    <s v="Non"/>
    <s v="Non"/>
    <x v="0"/>
    <x v="2"/>
    <x v="2"/>
    <x v="0"/>
    <s v="École Dar Al Salam"/>
    <s v="Dar Al Salam"/>
    <x v="1"/>
    <s v="-"/>
    <x v="1"/>
    <s v="-"/>
    <s v="-"/>
    <s v="-"/>
    <s v="-"/>
    <s v="-"/>
    <s v="-"/>
    <s v="-"/>
    <x v="2"/>
    <x v="0"/>
    <s v="fievre paludisme maux_ventre"/>
    <s v="Non"/>
    <s v="Oui"/>
    <s v="Non"/>
    <s v="Non"/>
    <s v="Non"/>
    <s v="Oui"/>
    <s v="Non"/>
    <s v="Non"/>
    <s v="Oui"/>
    <s v="Non"/>
    <s v="Non"/>
    <s v="Non"/>
    <s v="Non"/>
    <s v="Non"/>
    <s v="-"/>
    <s v="-"/>
    <s v="Achat sur le marché / Assistance humanitaire (incluant Cash)"/>
    <s v="Oui"/>
    <s v="Non"/>
    <s v="Non"/>
    <s v="Oui"/>
    <s v="Non"/>
    <s v="Non"/>
    <s v="Non"/>
    <s v="-"/>
    <x v="0"/>
    <x v="0"/>
    <x v="0"/>
    <s v="Marché de Baga-sola"/>
    <x v="2"/>
    <x v="1"/>
    <s v="-"/>
    <s v="Oui"/>
    <s v="airtel / tigo"/>
    <s v="Oui"/>
    <s v="Non"/>
    <s v="Oui"/>
    <s v="-"/>
    <s v="-"/>
    <n v="3"/>
    <s v="3"/>
    <s v="RAS"/>
    <s v="-"/>
    <s v="-"/>
    <s v="-"/>
    <n v="20"/>
    <n v="20"/>
    <s v="uuid:cd78d1a3-1e4f-4c74-a35a-a18db101420f"/>
    <n v="150092"/>
    <s v="cd78d1a3-1e4f-4c74-a35a-a18db101420f"/>
    <s v="2018-03-01T14:32:20"/>
    <n v="55"/>
    <s v="-"/>
    <n v="-1"/>
    <s v="-"/>
    <s v="-"/>
    <n v="55"/>
    <n v="8"/>
    <n v="4"/>
    <n v="9"/>
    <n v="1"/>
    <n v="12"/>
    <n v="13"/>
    <n v="17"/>
    <n v="10"/>
    <n v="34"/>
    <n v="42"/>
    <n v="11"/>
    <n v="3"/>
    <n v="164"/>
    <s v="Fièvre"/>
    <s v="Paludisme"/>
    <s v="Maux de ventre"/>
    <x v="0"/>
    <x v="0"/>
    <x v="0"/>
    <s v="-"/>
  </r>
  <r>
    <s v="Site Tagal"/>
    <s v="2018-03-01T10:02:37.733+01"/>
    <s v="2018-03-01T10:47:35.169+01"/>
    <d v="2018-03-01T00:00:00"/>
    <s v="357770077402219"/>
    <s v="-"/>
    <s v="-"/>
    <s v="-"/>
    <d v="2018-03-01T00:00:00"/>
    <s v="E6"/>
    <s v="male"/>
    <s v="TD07"/>
    <s v="Lac"/>
    <s v="TD0703"/>
    <x v="2"/>
    <s v="TD070301"/>
    <x v="3"/>
    <s v="Tagal"/>
    <s v="Site Tagal"/>
    <s v="13.489353577553057 14.335790724464708 299.5932834053827 6.0"/>
    <n v="13.489353577599999"/>
    <n v="14.335790724500001"/>
    <n v="299.59328340500002"/>
    <n v="6"/>
    <x v="0"/>
    <s v="-"/>
    <s v="-"/>
    <x v="0"/>
    <s v="-"/>
    <x v="0"/>
    <s v="-"/>
    <s v="-"/>
    <s v="IDPs"/>
    <s v="Oui"/>
    <s v="Non"/>
    <s v="Non"/>
    <s v="-"/>
    <n v="150"/>
    <x v="33"/>
    <s v="TD07"/>
    <s v="Lac"/>
    <s v="TD0703"/>
    <x v="2"/>
    <s v="TD070302"/>
    <x v="2"/>
    <n v="150"/>
    <n v="627"/>
    <x v="3"/>
    <s v="-"/>
    <s v="-"/>
    <s v="-"/>
    <x v="1"/>
    <s v="-"/>
    <x v="1"/>
    <s v="-"/>
    <x v="1"/>
    <s v="-"/>
    <s v="-"/>
    <s v="-"/>
    <s v="-"/>
    <s v="-"/>
    <x v="1"/>
    <s v="-"/>
    <s v="-"/>
    <s v="-"/>
    <x v="0"/>
    <s v="-"/>
    <x v="0"/>
    <s v="-"/>
    <x v="0"/>
    <s v="-"/>
    <s v="-"/>
    <s v="-"/>
    <s v="-"/>
    <s v="-"/>
    <x v="0"/>
    <s v="-"/>
    <s v="-"/>
    <n v="0"/>
    <n v="150"/>
    <n v="0"/>
    <n v="0"/>
    <n v="0"/>
    <x v="0"/>
    <s v="-"/>
    <s v="education sante cash"/>
    <s v="Non"/>
    <s v="Non"/>
    <s v="Non"/>
    <s v="Oui"/>
    <s v="Non"/>
    <s v="Non"/>
    <s v="Non"/>
    <s v="Oui"/>
    <s v="Non"/>
    <s v="Oui"/>
    <s v="Non"/>
    <s v="-"/>
    <s v="-"/>
    <s v="-"/>
    <s v="-"/>
    <s v="-"/>
    <s v="-"/>
    <s v="-"/>
    <s v="-"/>
    <s v="-"/>
    <s v="-"/>
    <s v="-"/>
    <s v="-"/>
    <s v="-"/>
    <s v="-"/>
    <s v="-"/>
    <s v="-"/>
    <s v="-"/>
    <s v="-"/>
    <s v="-"/>
    <s v="-"/>
    <s v="-"/>
    <s v="-"/>
    <s v="-"/>
    <s v="-"/>
    <s v="-"/>
    <s v="-"/>
    <s v="-"/>
    <s v="-"/>
    <s v="-"/>
    <s v="-"/>
    <s v="-"/>
    <s v="-"/>
    <s v="-"/>
    <s v="-"/>
    <s v="-"/>
    <s v="-"/>
    <s v="-"/>
    <s v="-"/>
    <s v="-"/>
    <s v="-"/>
    <s v="ONG"/>
    <s v="Non"/>
    <s v="Non"/>
    <s v="Non"/>
    <s v="Oui"/>
    <s v="Non"/>
    <s v="-"/>
    <s v="Continue"/>
    <s v="-"/>
    <s v="-"/>
    <s v="-"/>
    <s v="-"/>
    <s v="-"/>
    <s v="-"/>
    <s v="-"/>
    <s v="-"/>
    <s v="-"/>
    <s v="-"/>
    <s v="-"/>
    <s v="-"/>
    <s v="-"/>
    <s v="-"/>
    <s v="-"/>
    <s v="-"/>
    <s v="Nations Unies"/>
    <s v="Non"/>
    <s v="Non"/>
    <s v="Oui"/>
    <s v="Non"/>
    <s v="Non"/>
    <s v="-"/>
    <s v="Continue"/>
    <s v="Nations Unies"/>
    <s v="Non"/>
    <s v="Non"/>
    <s v="Oui"/>
    <s v="Non"/>
    <s v="Non"/>
    <s v="-"/>
    <s v="Ponctuelle"/>
    <n v="25"/>
    <n v="30"/>
    <n v="10"/>
    <n v="10"/>
    <n v="9"/>
    <n v="30"/>
    <s v="-"/>
    <s v="-"/>
    <n v="20"/>
    <n v="10"/>
    <n v="15"/>
    <s v="-"/>
    <n v="45"/>
    <s v="Oui"/>
    <s v="Oui"/>
    <s v="Oui"/>
    <s v="-"/>
    <s v="-"/>
    <s v="-"/>
    <x v="0"/>
    <x v="0"/>
    <s v="-"/>
    <s v="-"/>
    <s v="eau_de_surface forage_pompe_manuelle"/>
    <s v="Non"/>
    <s v="Non"/>
    <s v="Oui"/>
    <s v="Non"/>
    <s v="Oui"/>
    <s v="Non"/>
    <s v="Non"/>
    <s v="Non"/>
    <s v="-"/>
    <s v="-"/>
    <n v="1"/>
    <s v="-"/>
    <s v="-"/>
    <s v="-"/>
    <s v="-"/>
    <s v="-"/>
    <n v="1"/>
    <s v="-"/>
    <s v="-"/>
    <s v="-"/>
    <s v="-"/>
    <s v="-"/>
    <s v="-"/>
    <s v="-"/>
    <x v="0"/>
    <s v="Goût"/>
    <s v="Non"/>
    <s v="Non"/>
    <s v="Oui"/>
    <s v="Non"/>
    <s v="Non"/>
    <x v="0"/>
    <s v="Non"/>
    <s v="Non"/>
    <s v="Oui"/>
    <s v="-"/>
    <s v="-"/>
    <x v="0"/>
    <s v="-"/>
    <x v="0"/>
    <x v="0"/>
    <x v="0"/>
    <s v="Oui"/>
    <x v="0"/>
    <x v="3"/>
    <x v="1"/>
    <s v="-"/>
    <s v="-"/>
    <s v="-"/>
    <s v="-"/>
    <s v="-"/>
    <s v="-"/>
    <s v="-"/>
    <x v="0"/>
    <x v="2"/>
    <x v="2"/>
    <x v="0"/>
    <s v="École de Tagal"/>
    <s v="Tagal "/>
    <x v="2"/>
    <s v="-"/>
    <x v="0"/>
    <s v="Centre de santé"/>
    <s v="Oui"/>
    <s v="Non"/>
    <s v="Non"/>
    <s v="Non"/>
    <s v="Non"/>
    <s v="-"/>
    <x v="0"/>
    <x v="0"/>
    <s v="diarrhee paludisme maux_tete"/>
    <s v="Oui"/>
    <s v="Non"/>
    <s v="Non"/>
    <s v="Non"/>
    <s v="Non"/>
    <s v="Oui"/>
    <s v="Non"/>
    <s v="Oui"/>
    <s v="Non"/>
    <s v="Non"/>
    <s v="Non"/>
    <s v="Non"/>
    <s v="Non"/>
    <s v="Non"/>
    <s v="-"/>
    <s v="-"/>
    <s v="Assistance humanitaire (incluant Cash)"/>
    <s v="Non"/>
    <s v="Non"/>
    <s v="Non"/>
    <s v="Oui"/>
    <s v="Non"/>
    <s v="Non"/>
    <s v="Non"/>
    <s v="-"/>
    <x v="1"/>
    <x v="0"/>
    <x v="0"/>
    <s v="Marché de Baga-sola"/>
    <x v="0"/>
    <x v="1"/>
    <s v="-"/>
    <s v="Oui"/>
    <s v="airtel / tigo"/>
    <s v="Oui"/>
    <s v="Non"/>
    <s v="Oui"/>
    <s v="-"/>
    <s v="-"/>
    <n v="2"/>
    <s v="2"/>
    <s v="RAS"/>
    <s v="-"/>
    <s v="-"/>
    <s v="-"/>
    <n v="20"/>
    <n v="20"/>
    <s v="uuid:dcb2c8f6-2d67-4f35-a1ff-2fdac743d59a"/>
    <n v="150084"/>
    <s v="dcb2c8f6-2d67-4f35-a1ff-2fdac743d59a"/>
    <s v="2018-03-01T14:31:28"/>
    <n v="52"/>
    <s v="-"/>
    <n v="-1"/>
    <s v="-"/>
    <s v="-"/>
    <n v="52"/>
    <n v="14"/>
    <n v="3"/>
    <n v="29"/>
    <n v="13"/>
    <n v="20"/>
    <n v="18"/>
    <n v="16"/>
    <n v="12"/>
    <n v="18"/>
    <n v="23"/>
    <n v="5"/>
    <n v="1"/>
    <n v="172"/>
    <s v="Diarrhée"/>
    <s v="Paludisme"/>
    <s v="Maux de tête"/>
    <x v="0"/>
    <x v="0"/>
    <x v="0"/>
    <s v="-"/>
  </r>
  <r>
    <s v="Taboua"/>
    <s v="2018-02-22T08:32:44.895+01"/>
    <s v="2018-02-28T13:00:47.975+01"/>
    <d v="2018-02-22T00:00:00"/>
    <s v="358449072126201"/>
    <s v="8923503090472090966"/>
    <s v="-"/>
    <s v="-"/>
    <d v="2018-02-22T00:00:00"/>
    <s v="E09"/>
    <s v="male"/>
    <s v="TD07"/>
    <s v="Lac"/>
    <s v="TD0704"/>
    <x v="0"/>
    <s v="TD070402"/>
    <x v="6"/>
    <s v="Daboua"/>
    <s v="Taboua"/>
    <s v="14.404827171513633 13.616659276644375 303.7902986885174 6.0"/>
    <n v="14.404827171499999"/>
    <n v="13.6166592766"/>
    <n v="303.790298689"/>
    <n v="6"/>
    <x v="0"/>
    <s v="-"/>
    <s v="-"/>
    <x v="0"/>
    <s v="-"/>
    <x v="0"/>
    <s v="-"/>
    <s v="-"/>
    <s v="IDPs / Retournés"/>
    <s v="Oui"/>
    <s v="Oui"/>
    <s v="Non"/>
    <s v="-"/>
    <n v="107"/>
    <x v="60"/>
    <s v="TD07"/>
    <s v="Lac"/>
    <s v="TD0704"/>
    <x v="0"/>
    <s v="TD070403"/>
    <x v="0"/>
    <n v="107"/>
    <n v="450"/>
    <x v="3"/>
    <n v="25"/>
    <n v="80"/>
    <s v="NER"/>
    <x v="2"/>
    <s v="NE002"/>
    <x v="2"/>
    <s v="NE002002"/>
    <x v="7"/>
    <s v="-"/>
    <s v="-"/>
    <s v="-"/>
    <n v="25"/>
    <n v="80"/>
    <x v="6"/>
    <s v="-"/>
    <s v="-"/>
    <s v="-"/>
    <x v="0"/>
    <s v="-"/>
    <x v="0"/>
    <s v="-"/>
    <x v="0"/>
    <s v="-"/>
    <s v="-"/>
    <s v="-"/>
    <s v="-"/>
    <s v="-"/>
    <x v="0"/>
    <s v="-"/>
    <s v="-"/>
    <n v="0"/>
    <n v="150"/>
    <n v="0"/>
    <n v="0"/>
    <n v="0"/>
    <x v="0"/>
    <s v="-"/>
    <s v="articles_non_alimentaires baches eau_hygiene_et_assainissement outil_pour_activite_economique vivres cash"/>
    <s v="Oui"/>
    <s v="Oui"/>
    <s v="Oui"/>
    <s v="Non"/>
    <s v="Non"/>
    <s v="Oui"/>
    <s v="Non"/>
    <s v="Non"/>
    <s v="Oui"/>
    <s v="Oui"/>
    <s v="Non"/>
    <s v="ONG"/>
    <s v="Non"/>
    <s v="Non"/>
    <s v="Non"/>
    <s v="Oui"/>
    <s v="Non"/>
    <s v="-"/>
    <s v="Plus d'un mois"/>
    <s v="ONG"/>
    <s v="Non"/>
    <s v="Non"/>
    <s v="Non"/>
    <s v="Oui"/>
    <s v="Non"/>
    <s v="-"/>
    <s v="Moins d'un mois"/>
    <s v="ONG"/>
    <s v="Non"/>
    <s v="Non"/>
    <s v="Non"/>
    <s v="Oui"/>
    <s v="Non"/>
    <s v="-"/>
    <s v="Plus d'un mois"/>
    <s v="-"/>
    <s v="-"/>
    <s v="-"/>
    <s v="-"/>
    <s v="-"/>
    <s v="-"/>
    <s v="-"/>
    <s v="-"/>
    <s v="ONG"/>
    <s v="Non"/>
    <s v="Non"/>
    <s v="Non"/>
    <s v="Oui"/>
    <s v="Non"/>
    <s v="-"/>
    <s v="Plus d'un mois"/>
    <s v="-"/>
    <s v="-"/>
    <s v="-"/>
    <s v="-"/>
    <s v="-"/>
    <s v="-"/>
    <s v="-"/>
    <s v="-"/>
    <s v="-"/>
    <s v="-"/>
    <s v="-"/>
    <s v="-"/>
    <s v="-"/>
    <s v="-"/>
    <s v="-"/>
    <s v="-"/>
    <s v="ONG"/>
    <s v="Non"/>
    <s v="Non"/>
    <s v="Non"/>
    <s v="Oui"/>
    <s v="Non"/>
    <s v="-"/>
    <s v="Continue"/>
    <s v="-"/>
    <s v="-"/>
    <s v="-"/>
    <s v="-"/>
    <s v="-"/>
    <s v="-"/>
    <s v="-"/>
    <s v="-"/>
    <s v="ONG"/>
    <s v="Non"/>
    <s v="Non"/>
    <s v="Non"/>
    <s v="Oui"/>
    <s v="Non"/>
    <s v="-"/>
    <s v="Ponctuelle"/>
    <n v="20"/>
    <n v="50"/>
    <n v="2"/>
    <n v="3"/>
    <n v="12"/>
    <n v="3"/>
    <s v="-"/>
    <s v="-"/>
    <n v="3"/>
    <n v="8"/>
    <n v="2"/>
    <s v="-"/>
    <n v="20"/>
    <s v="Ne sait pas"/>
    <s v="Oui"/>
    <s v="Oui"/>
    <s v="-"/>
    <s v="-"/>
    <s v="-"/>
    <x v="2"/>
    <x v="6"/>
    <s v="-"/>
    <s v="-"/>
    <s v="forage_pompe_manuelle"/>
    <s v="Non"/>
    <s v="Non"/>
    <s v="Non"/>
    <s v="Non"/>
    <s v="Oui"/>
    <s v="Non"/>
    <s v="Non"/>
    <s v="Non"/>
    <s v="-"/>
    <s v="-"/>
    <n v="1"/>
    <n v="1"/>
    <s v="-"/>
    <s v="-"/>
    <s v="-"/>
    <s v="-"/>
    <s v="-"/>
    <s v="-"/>
    <s v="-"/>
    <s v="-"/>
    <s v="-"/>
    <s v="-"/>
    <s v="-"/>
    <s v="-"/>
    <x v="0"/>
    <s v="Eau trouble"/>
    <s v="Non"/>
    <s v="Oui"/>
    <s v="Non"/>
    <s v="Non"/>
    <s v="Non"/>
    <x v="1"/>
    <s v="Oui"/>
    <s v="Non"/>
    <s v="Non"/>
    <n v="40"/>
    <s v="-"/>
    <x v="1"/>
    <s v="Non"/>
    <x v="1"/>
    <x v="0"/>
    <x v="0"/>
    <s v="Oui"/>
    <x v="0"/>
    <x v="27"/>
    <x v="1"/>
    <s v="-"/>
    <s v="-"/>
    <s v="-"/>
    <s v="-"/>
    <s v="-"/>
    <s v="-"/>
    <s v="-"/>
    <x v="0"/>
    <x v="2"/>
    <x v="2"/>
    <x v="0"/>
    <s v="École de Daboua"/>
    <s v="Daboua"/>
    <x v="1"/>
    <s v="-"/>
    <x v="1"/>
    <s v="-"/>
    <s v="-"/>
    <s v="-"/>
    <s v="-"/>
    <s v="-"/>
    <s v="-"/>
    <s v="-"/>
    <x v="2"/>
    <x v="0"/>
    <s v="malnutrition maux_tete maux_ventre"/>
    <s v="Non"/>
    <s v="Non"/>
    <s v="Non"/>
    <s v="Non"/>
    <s v="Oui"/>
    <s v="Non"/>
    <s v="Non"/>
    <s v="Oui"/>
    <s v="Oui"/>
    <s v="Non"/>
    <s v="Non"/>
    <s v="Non"/>
    <s v="Non"/>
    <s v="Non"/>
    <s v="-"/>
    <s v="-"/>
    <s v="Achat sur le marché / Assistance humanitaire (incluant Cash)"/>
    <s v="Oui"/>
    <s v="Non"/>
    <s v="Non"/>
    <s v="Oui"/>
    <s v="Non"/>
    <s v="Non"/>
    <s v="Non"/>
    <s v="-"/>
    <x v="2"/>
    <x v="1"/>
    <x v="0"/>
    <s v="Marché de Daboua"/>
    <x v="1"/>
    <x v="0"/>
    <s v="-"/>
    <s v="Oui"/>
    <s v="tigo"/>
    <s v="Non"/>
    <s v="Non"/>
    <s v="Oui"/>
    <s v="-"/>
    <s v="-"/>
    <n v="3"/>
    <s v="3"/>
    <s v="F1: insufisant"/>
    <s v="-"/>
    <s v="-"/>
    <s v="-"/>
    <n v="20"/>
    <n v="20"/>
    <s v="uuid:04ad8381-1f22-4ead-8486-01ff1a19ecd7"/>
    <n v="146970"/>
    <s v="04ad8381-1f22-4ead-8486-01ff1a19ecd7"/>
    <s v="2018-02-28T15:48:40"/>
    <n v="23"/>
    <s v="-"/>
    <n v="-1"/>
    <s v="-"/>
    <s v="-"/>
    <n v="23"/>
    <n v="4"/>
    <n v="5"/>
    <n v="12"/>
    <n v="7"/>
    <n v="20"/>
    <n v="24"/>
    <n v="10"/>
    <n v="5"/>
    <n v="14"/>
    <n v="19"/>
    <n v="9"/>
    <n v="1"/>
    <n v="130"/>
    <s v="Malnutrition"/>
    <s v="Maux de tête"/>
    <s v="Maux de ventre"/>
    <x v="0"/>
    <x v="0"/>
    <x v="0"/>
    <s v="-"/>
  </r>
  <r>
    <s v="Tafidinga"/>
    <s v="2018-02-26T14:32:57.335+01"/>
    <s v="2018-02-28T18:40:05.951+01"/>
    <d v="2018-02-26T00:00:00"/>
    <s v="E0:AA:96:55:FD:BE"/>
    <s v="-"/>
    <s v="-"/>
    <s v="-"/>
    <d v="2018-02-26T00:00:00"/>
    <s v="E10"/>
    <s v="male"/>
    <s v="TD07"/>
    <s v="Lac"/>
    <s v="TD0704"/>
    <x v="0"/>
    <s v="TD070402"/>
    <x v="6"/>
    <s v="Kiskawa"/>
    <s v="Tafidinga"/>
    <s v="14.35357120987981 14.069737621283751 317.681362605773 4.0"/>
    <n v="14.3535712099"/>
    <n v="14.0697376213"/>
    <n v="317.68136260599999"/>
    <n v="4"/>
    <x v="1"/>
    <s v="Kiskawa"/>
    <n v="32"/>
    <x v="0"/>
    <s v="-"/>
    <x v="0"/>
    <s v="-"/>
    <s v="-"/>
    <s v="IDPs"/>
    <s v="Oui"/>
    <s v="Non"/>
    <s v="Non"/>
    <s v="-"/>
    <n v="45"/>
    <x v="18"/>
    <s v="TD07"/>
    <s v="Lac"/>
    <s v="TD0704"/>
    <x v="0"/>
    <s v="TD070403"/>
    <x v="0"/>
    <n v="45"/>
    <n v="188"/>
    <x v="28"/>
    <s v="-"/>
    <s v="-"/>
    <s v="-"/>
    <x v="1"/>
    <s v="-"/>
    <x v="1"/>
    <s v="-"/>
    <x v="1"/>
    <s v="-"/>
    <s v="-"/>
    <s v="-"/>
    <s v="-"/>
    <s v="-"/>
    <x v="1"/>
    <s v="-"/>
    <s v="-"/>
    <s v="-"/>
    <x v="0"/>
    <s v="-"/>
    <x v="0"/>
    <s v="-"/>
    <x v="0"/>
    <s v="-"/>
    <s v="-"/>
    <s v="-"/>
    <s v="-"/>
    <s v="-"/>
    <x v="0"/>
    <s v="-"/>
    <s v="-"/>
    <n v="0"/>
    <n v="45"/>
    <n v="0"/>
    <n v="0"/>
    <n v="0"/>
    <x v="0"/>
    <s v="-"/>
    <s v="aucune"/>
    <s v="Non"/>
    <s v="Non"/>
    <s v="Non"/>
    <s v="Non"/>
    <s v="Non"/>
    <s v="Non"/>
    <s v="Non"/>
    <s v="Non"/>
    <s v="Non"/>
    <s v="Non"/>
    <s v="Oui"/>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n v="5"/>
    <n v="10"/>
    <n v="1"/>
    <n v="2"/>
    <n v="1"/>
    <n v="5"/>
    <s v="-"/>
    <s v="-"/>
    <n v="15"/>
    <n v="3"/>
    <n v="5"/>
    <s v="-"/>
    <n v="12"/>
    <s v="Oui"/>
    <s v="Oui"/>
    <s v="Oui"/>
    <s v="-"/>
    <s v="-"/>
    <s v="-"/>
    <x v="0"/>
    <x v="0"/>
    <s v="-"/>
    <s v="-"/>
    <s v="Puits_traditionnel"/>
    <s v="Non"/>
    <s v="Non"/>
    <s v="Non"/>
    <s v="Non"/>
    <s v="Non"/>
    <s v="Non"/>
    <s v="Oui"/>
    <s v="Non"/>
    <n v="1"/>
    <s v="-"/>
    <s v="-"/>
    <s v="-"/>
    <s v="-"/>
    <s v="-"/>
    <s v="-"/>
    <s v="-"/>
    <s v="-"/>
    <s v="-"/>
    <s v="-"/>
    <s v="-"/>
    <s v="-"/>
    <s v="-"/>
    <s v="-"/>
    <s v="-"/>
    <x v="3"/>
    <s v="Eau trouble"/>
    <s v="Non"/>
    <s v="Oui"/>
    <s v="Non"/>
    <s v="Non"/>
    <s v="Non"/>
    <x v="0"/>
    <s v="Non"/>
    <s v="Non"/>
    <s v="Oui"/>
    <s v="-"/>
    <s v="-"/>
    <x v="0"/>
    <s v="-"/>
    <x v="0"/>
    <x v="0"/>
    <x v="0"/>
    <s v="Oui"/>
    <x v="0"/>
    <x v="70"/>
    <x v="0"/>
    <s v="-"/>
    <s v="-"/>
    <s v="-"/>
    <s v="-"/>
    <s v="-"/>
    <s v="-"/>
    <s v="-"/>
    <x v="0"/>
    <x v="0"/>
    <x v="0"/>
    <x v="0"/>
    <s v="-"/>
    <s v="-"/>
    <x v="0"/>
    <s v="-"/>
    <x v="1"/>
    <s v="-"/>
    <s v="-"/>
    <s v="-"/>
    <s v="-"/>
    <s v="-"/>
    <s v="-"/>
    <s v="-"/>
    <x v="2"/>
    <x v="0"/>
    <s v="diarrhee maux_tete maux_ventre"/>
    <s v="Oui"/>
    <s v="Non"/>
    <s v="Non"/>
    <s v="Non"/>
    <s v="Non"/>
    <s v="Non"/>
    <s v="Non"/>
    <s v="Oui"/>
    <s v="Oui"/>
    <s v="Non"/>
    <s v="Non"/>
    <s v="Non"/>
    <s v="Non"/>
    <s v="Non"/>
    <s v="-"/>
    <s v="-"/>
    <s v="Emprunt / Production de subsistance"/>
    <s v="Non"/>
    <s v="Non"/>
    <s v="Non"/>
    <s v="Non"/>
    <s v="Oui"/>
    <s v="Oui"/>
    <s v="Non"/>
    <s v="-"/>
    <x v="2"/>
    <x v="1"/>
    <x v="0"/>
    <s v="Marché de Kiskawa"/>
    <x v="0"/>
    <x v="2"/>
    <s v="-"/>
    <s v="Oui"/>
    <s v="tigo"/>
    <s v="Non"/>
    <s v="Non"/>
    <s v="Oui"/>
    <s v="-"/>
    <s v="-"/>
    <n v="3"/>
    <s v="3"/>
    <s v="-"/>
    <s v="-"/>
    <s v="-"/>
    <s v="-"/>
    <n v="20"/>
    <n v="20"/>
    <s v="uuid:cdb70081-da27-4091-8ae5-29fec9a2d954"/>
    <n v="148399"/>
    <s v="cdb70081-da27-4091-8ae5-29fec9a2d954"/>
    <s v="2018-03-01T09:49:16"/>
    <n v="49"/>
    <s v="-"/>
    <n v="-1"/>
    <s v="-"/>
    <s v="-"/>
    <n v="49"/>
    <n v="14"/>
    <n v="6"/>
    <n v="9"/>
    <n v="14"/>
    <n v="6"/>
    <n v="13"/>
    <n v="7"/>
    <n v="8"/>
    <n v="22"/>
    <n v="22"/>
    <n v="5"/>
    <n v="4"/>
    <n v="130"/>
    <s v="Diarrhée"/>
    <s v="Maux de tête"/>
    <s v="Maux de ventre"/>
    <x v="0"/>
    <x v="0"/>
    <x v="0"/>
    <s v="-"/>
  </r>
  <r>
    <s v="Tafingla"/>
    <s v="2018-02-23T09:23:14.601+01"/>
    <s v="2018-02-28T12:09:19.602+01"/>
    <d v="2018-02-23T00:00:00"/>
    <s v="357770077402177"/>
    <s v="-"/>
    <s v="-"/>
    <s v="-"/>
    <d v="2018-02-23T00:00:00"/>
    <s v="E10"/>
    <s v="male"/>
    <s v="TD07"/>
    <s v="Lac"/>
    <s v="TD0704"/>
    <x v="0"/>
    <s v="TD070402"/>
    <x v="6"/>
    <s v="Daboua"/>
    <s v="Tafingla"/>
    <s v="14.429740891922004 13.724327076370262 304.62045500750753 4.0"/>
    <n v="14.4297408919"/>
    <n v="13.7243270764"/>
    <n v="304.62045500800002"/>
    <n v="4"/>
    <x v="1"/>
    <s v="Kanirom"/>
    <n v="5"/>
    <x v="0"/>
    <s v="-"/>
    <x v="0"/>
    <s v="-"/>
    <s v="-"/>
    <s v="IDPs"/>
    <s v="Oui"/>
    <s v="Non"/>
    <s v="Non"/>
    <s v="-"/>
    <n v="63"/>
    <x v="87"/>
    <s v="TD07"/>
    <s v="Lac"/>
    <s v="TD0704"/>
    <x v="0"/>
    <s v="TD070402"/>
    <x v="7"/>
    <n v="63"/>
    <n v="105"/>
    <x v="17"/>
    <s v="-"/>
    <s v="-"/>
    <s v="-"/>
    <x v="1"/>
    <s v="-"/>
    <x v="1"/>
    <s v="-"/>
    <x v="1"/>
    <s v="-"/>
    <s v="-"/>
    <s v="-"/>
    <s v="-"/>
    <s v="-"/>
    <x v="1"/>
    <s v="-"/>
    <s v="-"/>
    <s v="-"/>
    <x v="0"/>
    <s v="-"/>
    <x v="0"/>
    <s v="-"/>
    <x v="0"/>
    <s v="-"/>
    <s v="-"/>
    <s v="-"/>
    <s v="-"/>
    <s v="-"/>
    <x v="0"/>
    <s v="-"/>
    <s v="-"/>
    <n v="0"/>
    <n v="70"/>
    <n v="0"/>
    <n v="0"/>
    <n v="0"/>
    <x v="0"/>
    <s v="-"/>
    <s v="baches eau_hygiene_et_assainissement vivres cash"/>
    <s v="Non"/>
    <s v="Oui"/>
    <s v="Oui"/>
    <s v="Non"/>
    <s v="Non"/>
    <s v="Non"/>
    <s v="Non"/>
    <s v="Non"/>
    <s v="Oui"/>
    <s v="Oui"/>
    <s v="Non"/>
    <s v="ONG"/>
    <s v="Non"/>
    <s v="Non"/>
    <s v="Non"/>
    <s v="Oui"/>
    <s v="Non"/>
    <s v="-"/>
    <s v="Plus d'un mois"/>
    <s v="-"/>
    <s v="-"/>
    <s v="-"/>
    <s v="-"/>
    <s v="-"/>
    <s v="-"/>
    <s v="-"/>
    <s v="-"/>
    <s v="ONG"/>
    <s v="Non"/>
    <s v="Non"/>
    <s v="Non"/>
    <s v="Oui"/>
    <s v="Non"/>
    <s v="-"/>
    <s v="Plus d'un mois"/>
    <s v="-"/>
    <s v="-"/>
    <s v="-"/>
    <s v="-"/>
    <s v="-"/>
    <s v="-"/>
    <s v="-"/>
    <s v="-"/>
    <s v="-"/>
    <s v="-"/>
    <s v="-"/>
    <s v="-"/>
    <s v="-"/>
    <s v="-"/>
    <s v="-"/>
    <s v="-"/>
    <s v="-"/>
    <s v="-"/>
    <s v="-"/>
    <s v="-"/>
    <s v="-"/>
    <s v="-"/>
    <s v="-"/>
    <s v="-"/>
    <s v="-"/>
    <s v="-"/>
    <s v="-"/>
    <s v="-"/>
    <s v="-"/>
    <s v="-"/>
    <s v="-"/>
    <s v="-"/>
    <s v="ONG"/>
    <s v="Non"/>
    <s v="Non"/>
    <s v="Non"/>
    <s v="Oui"/>
    <s v="Non"/>
    <s v="-"/>
    <s v="Continue"/>
    <s v="-"/>
    <s v="-"/>
    <s v="-"/>
    <s v="-"/>
    <s v="-"/>
    <s v="-"/>
    <s v="-"/>
    <s v="-"/>
    <s v="ONG"/>
    <s v="Non"/>
    <s v="Non"/>
    <s v="Non"/>
    <s v="Oui"/>
    <s v="Non"/>
    <s v="-"/>
    <s v="Continue"/>
    <n v="35"/>
    <n v="20"/>
    <s v="-"/>
    <n v="5"/>
    <n v="1"/>
    <n v="1"/>
    <s v="-"/>
    <s v="-"/>
    <s v="-"/>
    <n v="6"/>
    <n v="1"/>
    <s v="-"/>
    <n v="28"/>
    <s v="Oui"/>
    <s v="Oui"/>
    <s v="Oui"/>
    <s v="-"/>
    <s v="-"/>
    <s v="-"/>
    <x v="0"/>
    <x v="0"/>
    <s v="-"/>
    <s v="-"/>
    <s v="forage_pompe_manuelle"/>
    <s v="Non"/>
    <s v="Non"/>
    <s v="Non"/>
    <s v="Non"/>
    <s v="Oui"/>
    <s v="Non"/>
    <s v="Non"/>
    <s v="Non"/>
    <s v="-"/>
    <s v="-"/>
    <n v="1"/>
    <s v="-"/>
    <s v="-"/>
    <s v="-"/>
    <s v="-"/>
    <s v="-"/>
    <s v="-"/>
    <s v="-"/>
    <s v="-"/>
    <s v="-"/>
    <s v="-"/>
    <s v="-"/>
    <s v="-"/>
    <s v="-"/>
    <x v="0"/>
    <s v="Eau trouble / Goût / Non potable"/>
    <s v="Non"/>
    <s v="Oui"/>
    <s v="Oui"/>
    <s v="Oui"/>
    <s v="Non"/>
    <x v="0"/>
    <s v="Non"/>
    <s v="Non"/>
    <s v="Oui"/>
    <s v="-"/>
    <s v="-"/>
    <x v="0"/>
    <s v="-"/>
    <x v="0"/>
    <x v="0"/>
    <x v="0"/>
    <s v="Oui"/>
    <x v="0"/>
    <x v="71"/>
    <x v="1"/>
    <s v="-"/>
    <s v="-"/>
    <s v="-"/>
    <s v="-"/>
    <s v="-"/>
    <s v="-"/>
    <s v="-"/>
    <x v="0"/>
    <x v="0"/>
    <x v="0"/>
    <x v="0"/>
    <s v="-"/>
    <s v="-"/>
    <x v="0"/>
    <s v="-"/>
    <x v="1"/>
    <s v="-"/>
    <s v="-"/>
    <s v="-"/>
    <s v="-"/>
    <s v="-"/>
    <s v="-"/>
    <s v="-"/>
    <x v="2"/>
    <x v="0"/>
    <s v="diarrhee maladie_peau toux"/>
    <s v="Oui"/>
    <s v="Non"/>
    <s v="Non"/>
    <s v="Oui"/>
    <s v="Non"/>
    <s v="Non"/>
    <s v="Oui"/>
    <s v="Non"/>
    <s v="Non"/>
    <s v="Non"/>
    <s v="Non"/>
    <s v="Non"/>
    <s v="Non"/>
    <s v="Non"/>
    <s v="-"/>
    <s v="-"/>
    <s v="Achat sur le marché / Assistance humanitaire (incluant Cash)"/>
    <s v="Oui"/>
    <s v="Non"/>
    <s v="Non"/>
    <s v="Oui"/>
    <s v="Non"/>
    <s v="Non"/>
    <s v="Non"/>
    <s v="-"/>
    <x v="0"/>
    <x v="0"/>
    <x v="0"/>
    <s v="Marché de Tataverom"/>
    <x v="0"/>
    <x v="0"/>
    <s v="-"/>
    <s v="Oui"/>
    <s v="tigo"/>
    <s v="Non"/>
    <s v="Non"/>
    <s v="Oui"/>
    <s v="-"/>
    <s v="-"/>
    <n v="3"/>
    <s v="3"/>
    <s v="Nous  voulons l'assistance urgent de vivre,  nous sommes vraiment besoin de vivre très  urgent  actuellement."/>
    <s v="-"/>
    <s v="-"/>
    <s v="-"/>
    <n v="20"/>
    <n v="20"/>
    <s v="uuid:0ec524d6-ce9f-42c2-a441-aeec2200ae30"/>
    <n v="146996"/>
    <s v="0ec524d6-ce9f-42c2-a441-aeec2200ae30"/>
    <s v="2018-02-28T16:01:48"/>
    <n v="33"/>
    <s v="-"/>
    <n v="-1"/>
    <s v="-"/>
    <s v="-"/>
    <n v="33"/>
    <n v="9"/>
    <n v="12"/>
    <n v="9"/>
    <n v="12"/>
    <n v="4"/>
    <n v="9"/>
    <n v="6"/>
    <n v="1"/>
    <n v="21"/>
    <n v="21"/>
    <n v="6"/>
    <n v="7"/>
    <n v="117"/>
    <s v="Diarrhée"/>
    <s v="Maladie de la peau"/>
    <s v="Toux"/>
    <x v="0"/>
    <x v="0"/>
    <x v="1"/>
    <s v="-"/>
  </r>
  <r>
    <s v="Tataverom 1"/>
    <s v="2018-02-22T14:27:42.017+01"/>
    <s v="2018-02-28T13:01:21.786+01"/>
    <d v="2018-02-22T00:00:00"/>
    <s v="358449072126201"/>
    <s v="8923503090472090966"/>
    <s v="-"/>
    <s v="-"/>
    <d v="2018-02-22T00:00:00"/>
    <s v="E09"/>
    <s v="male"/>
    <s v="TD07"/>
    <s v="Lac"/>
    <s v="TD0704"/>
    <x v="0"/>
    <s v="TD070402"/>
    <x v="6"/>
    <s v="Tataverom"/>
    <s v="Tataverom 1"/>
    <s v="14.385491481276642 13.689996829628337 307.5488999930413 4.0"/>
    <n v="14.385491481300001"/>
    <n v="13.6899968296"/>
    <n v="307.54889999300002"/>
    <n v="4"/>
    <x v="1"/>
    <s v="Daboua"/>
    <n v="9"/>
    <x v="1"/>
    <s v="-"/>
    <x v="1"/>
    <s v="-"/>
    <s v="-"/>
    <s v="IDPs"/>
    <s v="Oui"/>
    <s v="Non"/>
    <s v="Non"/>
    <s v="-"/>
    <n v="600"/>
    <x v="9"/>
    <s v="TD07"/>
    <s v="Lac"/>
    <s v="TD0704"/>
    <x v="0"/>
    <s v="TD070403"/>
    <x v="0"/>
    <n v="600"/>
    <n v="2000"/>
    <x v="3"/>
    <s v="-"/>
    <s v="-"/>
    <s v="-"/>
    <x v="1"/>
    <s v="-"/>
    <x v="1"/>
    <s v="-"/>
    <x v="1"/>
    <s v="-"/>
    <s v="-"/>
    <s v="-"/>
    <s v="-"/>
    <s v="-"/>
    <x v="1"/>
    <s v="-"/>
    <s v="-"/>
    <s v="-"/>
    <x v="0"/>
    <s v="-"/>
    <x v="0"/>
    <s v="-"/>
    <x v="0"/>
    <s v="-"/>
    <s v="-"/>
    <s v="-"/>
    <s v="-"/>
    <s v="-"/>
    <x v="0"/>
    <n v="15"/>
    <n v="63"/>
    <n v="0"/>
    <n v="520"/>
    <n v="0"/>
    <n v="234"/>
    <n v="0"/>
    <x v="1"/>
    <s v="-"/>
    <s v="articles_non_alimentaires baches eau_hygiene_et_assainissement education materiaux_pour_abris outil_pour_activite_economique sante vivres cash"/>
    <s v="Oui"/>
    <s v="Oui"/>
    <s v="Oui"/>
    <s v="Oui"/>
    <s v="Oui"/>
    <s v="Oui"/>
    <s v="Non"/>
    <s v="Oui"/>
    <s v="Oui"/>
    <s v="Oui"/>
    <s v="Non"/>
    <s v="ONG"/>
    <s v="Non"/>
    <s v="Non"/>
    <s v="Non"/>
    <s v="Oui"/>
    <s v="Non"/>
    <s v="-"/>
    <s v="Plus d'un mois"/>
    <s v="ONG"/>
    <s v="Non"/>
    <s v="Non"/>
    <s v="Non"/>
    <s v="Oui"/>
    <s v="Non"/>
    <s v="-"/>
    <s v="Plus d'un mois"/>
    <s v="ONG"/>
    <s v="Non"/>
    <s v="Non"/>
    <s v="Non"/>
    <s v="Oui"/>
    <s v="Non"/>
    <s v="-"/>
    <s v="Plus d'un mois"/>
    <s v="ONG"/>
    <s v="Non"/>
    <s v="Non"/>
    <s v="Non"/>
    <s v="Oui"/>
    <s v="Non"/>
    <s v="-"/>
    <s v="Plus d'un mois"/>
    <s v="ONG"/>
    <s v="Non"/>
    <s v="Non"/>
    <s v="Non"/>
    <s v="Oui"/>
    <s v="Non"/>
    <s v="-"/>
    <s v="Plus d'un mois"/>
    <s v="Gouvernement / ONG"/>
    <s v="Non"/>
    <s v="Oui"/>
    <s v="Non"/>
    <s v="Oui"/>
    <s v="Non"/>
    <s v="-"/>
    <s v="Continue"/>
    <s v="-"/>
    <s v="-"/>
    <s v="-"/>
    <s v="-"/>
    <s v="-"/>
    <s v="-"/>
    <s v="-"/>
    <s v="-"/>
    <s v="ONG"/>
    <s v="Non"/>
    <s v="Non"/>
    <s v="Non"/>
    <s v="Oui"/>
    <s v="Non"/>
    <s v="-"/>
    <s v="Continue"/>
    <s v="ONG"/>
    <s v="Non"/>
    <s v="Non"/>
    <s v="Non"/>
    <s v="Oui"/>
    <s v="Non"/>
    <s v="-"/>
    <s v="Continue"/>
    <s v="ONG"/>
    <s v="Non"/>
    <s v="Non"/>
    <s v="Non"/>
    <s v="Oui"/>
    <s v="Non"/>
    <s v="-"/>
    <s v="Ponctuelle"/>
    <n v="100"/>
    <n v="150"/>
    <n v="15"/>
    <n v="10"/>
    <n v="13"/>
    <n v="10"/>
    <n v="20"/>
    <n v="5"/>
    <n v="34"/>
    <n v="100"/>
    <n v="80"/>
    <n v="10"/>
    <n v="200"/>
    <s v="Non"/>
    <s v="Non"/>
    <s v="Non"/>
    <s v="Kidnapping"/>
    <s v="Assassinat"/>
    <s v="Peur"/>
    <x v="2"/>
    <x v="4"/>
    <s v="-"/>
    <s v="-"/>
    <s v="eau_robinet forage_pompe_manuelle Puits_traditionnel"/>
    <s v="Non"/>
    <s v="Non"/>
    <s v="Non"/>
    <s v="Oui"/>
    <s v="Oui"/>
    <s v="Non"/>
    <s v="Oui"/>
    <s v="Non"/>
    <n v="10"/>
    <n v="2"/>
    <n v="2"/>
    <n v="4"/>
    <s v="-"/>
    <s v="-"/>
    <s v="-"/>
    <s v="-"/>
    <s v="-"/>
    <s v="-"/>
    <s v="-"/>
    <s v="-"/>
    <s v="-"/>
    <s v="-"/>
    <s v="-"/>
    <n v="1"/>
    <x v="0"/>
    <s v="Eau trouble / Odeur"/>
    <s v="Non"/>
    <s v="Oui"/>
    <s v="Non"/>
    <s v="Non"/>
    <s v="Oui"/>
    <x v="1"/>
    <s v="Oui"/>
    <s v="Oui"/>
    <s v="Non"/>
    <n v="133"/>
    <n v="2"/>
    <x v="1"/>
    <s v="Non"/>
    <x v="1"/>
    <x v="0"/>
    <x v="0"/>
    <s v="Oui"/>
    <x v="0"/>
    <x v="72"/>
    <x v="0"/>
    <s v="-"/>
    <s v="-"/>
    <s v="-"/>
    <s v="-"/>
    <s v="-"/>
    <s v="-"/>
    <s v="-"/>
    <x v="0"/>
    <x v="2"/>
    <x v="2"/>
    <x v="0"/>
    <s v="École de Tataverom"/>
    <s v="Tataverom 1"/>
    <x v="2"/>
    <s v="-"/>
    <x v="0"/>
    <s v="Centre de santé / Clinique priveé"/>
    <s v="Oui"/>
    <s v="Non"/>
    <s v="Oui"/>
    <s v="Non"/>
    <s v="Non"/>
    <s v="-"/>
    <x v="1"/>
    <x v="1"/>
    <s v="paludisme sida toux"/>
    <s v="Non"/>
    <s v="Non"/>
    <s v="Non"/>
    <s v="Non"/>
    <s v="Non"/>
    <s v="Oui"/>
    <s v="Oui"/>
    <s v="Non"/>
    <s v="Non"/>
    <s v="Oui"/>
    <s v="Non"/>
    <s v="Non"/>
    <s v="Non"/>
    <s v="Non"/>
    <s v="-"/>
    <s v="-"/>
    <s v="Achat sur le marché / Assistance humanitaire (incluant Cash)"/>
    <s v="Oui"/>
    <s v="Non"/>
    <s v="Non"/>
    <s v="Oui"/>
    <s v="Non"/>
    <s v="Non"/>
    <s v="Non"/>
    <s v="-"/>
    <x v="3"/>
    <x v="0"/>
    <x v="0"/>
    <s v="Marché de Tataverom"/>
    <x v="3"/>
    <x v="0"/>
    <s v="-"/>
    <s v="Oui"/>
    <s v="tigo"/>
    <s v="Non"/>
    <s v="Non"/>
    <s v="Oui"/>
    <s v="-"/>
    <s v="-"/>
    <n v="3"/>
    <s v="3"/>
    <s v="Interruption de distribution de vivre depuis 3mois. Pompe manuel insufisant. Arriver Nouveau IDPs"/>
    <s v="-"/>
    <s v="-"/>
    <s v="-"/>
    <n v="20"/>
    <n v="20"/>
    <s v="uuid:544bcabb-a522-45c0-966c-3110f9d24964"/>
    <n v="146971"/>
    <s v="544bcabb-a522-45c0-966c-3110f9d24964"/>
    <s v="2018-02-28T15:48:46"/>
    <n v="24"/>
    <s v="-"/>
    <n v="-1"/>
    <s v="-"/>
    <s v="-"/>
    <n v="24"/>
    <n v="4"/>
    <n v="4"/>
    <n v="6"/>
    <n v="12"/>
    <n v="15"/>
    <n v="18"/>
    <n v="4"/>
    <n v="7"/>
    <n v="10"/>
    <n v="19"/>
    <n v="7"/>
    <n v="3"/>
    <n v="109"/>
    <s v="Paludisme"/>
    <s v="Sida/VIH"/>
    <s v="Toux"/>
    <x v="0"/>
    <x v="0"/>
    <x v="0"/>
    <s v="-"/>
  </r>
  <r>
    <s v="Tataverom 2"/>
    <s v="2018-02-22T13:28:12.663Z"/>
    <s v="2018-02-22T15:33:45.005Z"/>
    <d v="2018-02-22T00:00:00"/>
    <s v="860111012018838"/>
    <s v="8923503090497992121F"/>
    <s v="-"/>
    <s v="-"/>
    <d v="2018-02-22T00:00:00"/>
    <s v="E8"/>
    <s v="male"/>
    <s v="TD07"/>
    <s v="Lac"/>
    <s v="TD0704"/>
    <x v="0"/>
    <s v="TD070402"/>
    <x v="6"/>
    <s v="Tataverom 2"/>
    <s v="Tataverom 2"/>
    <s v="14.377780460071028 13.709570567699515 307.71089613628703 4.0"/>
    <n v="14.3777804601"/>
    <n v="13.7095705677"/>
    <n v="307.71089613599997"/>
    <n v="4"/>
    <x v="1"/>
    <s v="Daboua"/>
    <n v="7"/>
    <x v="0"/>
    <s v="-"/>
    <x v="0"/>
    <s v="-"/>
    <s v="-"/>
    <s v="IDPs"/>
    <s v="Oui"/>
    <s v="Non"/>
    <s v="Non"/>
    <s v="-"/>
    <n v="167"/>
    <x v="88"/>
    <s v="TD07"/>
    <s v="Lac"/>
    <s v="TD0704"/>
    <x v="0"/>
    <s v="TD070403"/>
    <x v="0"/>
    <n v="167"/>
    <n v="700"/>
    <x v="22"/>
    <s v="-"/>
    <s v="-"/>
    <s v="-"/>
    <x v="1"/>
    <s v="-"/>
    <x v="1"/>
    <s v="-"/>
    <x v="1"/>
    <s v="-"/>
    <s v="-"/>
    <s v="-"/>
    <s v="-"/>
    <s v="-"/>
    <x v="1"/>
    <s v="-"/>
    <s v="-"/>
    <s v="-"/>
    <x v="0"/>
    <s v="-"/>
    <x v="0"/>
    <s v="-"/>
    <x v="0"/>
    <s v="-"/>
    <s v="-"/>
    <s v="-"/>
    <s v="-"/>
    <s v="-"/>
    <x v="0"/>
    <s v="-"/>
    <s v="-"/>
    <n v="0"/>
    <n v="200"/>
    <n v="0"/>
    <n v="0"/>
    <n v="0"/>
    <x v="0"/>
    <s v="-"/>
    <s v="articles_non_alimentaires vivres cash"/>
    <s v="Oui"/>
    <s v="Non"/>
    <s v="Non"/>
    <s v="Non"/>
    <s v="Non"/>
    <s v="Non"/>
    <s v="Non"/>
    <s v="Non"/>
    <s v="Oui"/>
    <s v="Oui"/>
    <s v="Non"/>
    <s v="ONG"/>
    <s v="Non"/>
    <s v="Non"/>
    <s v="Non"/>
    <s v="Oui"/>
    <s v="Non"/>
    <s v="-"/>
    <s v="Plus d'un mois"/>
    <s v="ONG"/>
    <s v="Non"/>
    <s v="Non"/>
    <s v="Non"/>
    <s v="Oui"/>
    <s v="Non"/>
    <s v="-"/>
    <s v="Plus d'un mois"/>
    <s v="-"/>
    <s v="-"/>
    <s v="-"/>
    <s v="-"/>
    <s v="-"/>
    <s v="-"/>
    <s v="-"/>
    <s v="-"/>
    <s v="-"/>
    <s v="-"/>
    <s v="-"/>
    <s v="-"/>
    <s v="-"/>
    <s v="-"/>
    <s v="-"/>
    <s v="-"/>
    <s v="-"/>
    <s v="-"/>
    <s v="-"/>
    <s v="-"/>
    <s v="-"/>
    <s v="-"/>
    <s v="-"/>
    <s v="-"/>
    <s v="-"/>
    <s v="-"/>
    <s v="-"/>
    <s v="-"/>
    <s v="-"/>
    <s v="-"/>
    <s v="-"/>
    <s v="-"/>
    <s v="-"/>
    <s v="-"/>
    <s v="-"/>
    <s v="-"/>
    <s v="-"/>
    <s v="-"/>
    <s v="-"/>
    <s v="-"/>
    <s v="-"/>
    <s v="-"/>
    <s v="-"/>
    <s v="-"/>
    <s v="-"/>
    <s v="-"/>
    <s v="-"/>
    <s v="-"/>
    <s v="-"/>
    <s v="-"/>
    <s v="-"/>
    <s v="-"/>
    <s v="-"/>
    <s v="-"/>
    <s v="-"/>
    <s v="-"/>
    <s v="ONG"/>
    <s v="Non"/>
    <s v="Non"/>
    <s v="Non"/>
    <s v="Oui"/>
    <s v="Non"/>
    <s v="-"/>
    <s v="Ponctuelle"/>
    <n v="20"/>
    <n v="50"/>
    <n v="10"/>
    <n v="5"/>
    <n v="2"/>
    <n v="6"/>
    <s v="-"/>
    <s v="-"/>
    <n v="5"/>
    <n v="4"/>
    <n v="4"/>
    <s v="-"/>
    <n v="100"/>
    <s v="Oui"/>
    <s v="Oui"/>
    <s v="Oui"/>
    <s v="-"/>
    <s v="-"/>
    <s v="-"/>
    <x v="0"/>
    <x v="0"/>
    <s v="-"/>
    <s v="-"/>
    <s v="forage_pompe_manuelle Puits_ameliore"/>
    <s v="Non"/>
    <s v="Non"/>
    <s v="Non"/>
    <s v="Non"/>
    <s v="Oui"/>
    <s v="Oui"/>
    <s v="Non"/>
    <s v="Non"/>
    <s v="-"/>
    <s v="-"/>
    <n v="3"/>
    <n v="2"/>
    <n v="1"/>
    <s v="-"/>
    <s v="-"/>
    <s v="-"/>
    <s v="-"/>
    <s v="-"/>
    <s v="-"/>
    <s v="-"/>
    <s v="-"/>
    <s v="-"/>
    <s v="-"/>
    <s v="-"/>
    <x v="1"/>
    <s v="Eau trouble / Goût"/>
    <s v="Non"/>
    <s v="Oui"/>
    <s v="Oui"/>
    <s v="Non"/>
    <s v="Non"/>
    <x v="1"/>
    <s v="Oui"/>
    <s v="Non"/>
    <s v="Non"/>
    <n v="50"/>
    <s v="-"/>
    <x v="1"/>
    <s v="Non"/>
    <x v="1"/>
    <x v="1"/>
    <x v="1"/>
    <s v="Non"/>
    <x v="24"/>
    <x v="2"/>
    <x v="1"/>
    <s v="-"/>
    <s v="-"/>
    <s v="-"/>
    <s v="-"/>
    <s v="-"/>
    <s v="-"/>
    <s v="-"/>
    <x v="0"/>
    <x v="2"/>
    <x v="2"/>
    <x v="0"/>
    <s v="École de Tataverom"/>
    <s v="Tataverom 1"/>
    <x v="1"/>
    <s v="-"/>
    <x v="0"/>
    <s v="Clinique mobile"/>
    <s v="Non"/>
    <s v="Oui"/>
    <s v="Non"/>
    <s v="Non"/>
    <s v="Non"/>
    <s v="-"/>
    <x v="0"/>
    <x v="0"/>
    <s v="diarrhee toux maux_ventre"/>
    <s v="Oui"/>
    <s v="Non"/>
    <s v="Non"/>
    <s v="Non"/>
    <s v="Non"/>
    <s v="Non"/>
    <s v="Oui"/>
    <s v="Non"/>
    <s v="Oui"/>
    <s v="Non"/>
    <s v="Non"/>
    <s v="Non"/>
    <s v="Non"/>
    <s v="Non"/>
    <s v="-"/>
    <s v="-"/>
    <s v="Assistance humanitaire (incluant Cash) / Production de subsistance"/>
    <s v="Non"/>
    <s v="Non"/>
    <s v="Non"/>
    <s v="Oui"/>
    <s v="Non"/>
    <s v="Oui"/>
    <s v="Non"/>
    <s v="-"/>
    <x v="2"/>
    <x v="1"/>
    <x v="0"/>
    <s v="Marché de Kiskawa"/>
    <x v="0"/>
    <x v="1"/>
    <s v="-"/>
    <s v="Oui"/>
    <s v="tigo"/>
    <s v="Non"/>
    <s v="Non"/>
    <s v="Oui"/>
    <s v="-"/>
    <s v="-"/>
    <n v="3"/>
    <s v="3"/>
    <s v="La plus part des enfants font la diahrée. Ils veulent que la distribution ce fasse dans leur site car ils ont difficulté a transporté leur vivre de Tataverom 1 Jusqu'a leur site. 25 ménages viennent de Gadra frontiere avec le Niger conflit entre Arabe Foulata et Boudouma il ya de cela vingt jours."/>
    <s v="-"/>
    <s v="-"/>
    <s v="-"/>
    <n v="20"/>
    <n v="20"/>
    <s v="uuid:7c1dde71-6749-4fb3-988e-68b4b3be8bfa"/>
    <n v="147013"/>
    <s v="7c1dde71-6749-4fb3-988e-68b4b3be8bfa"/>
    <s v="2018-02-28T16:07:41"/>
    <n v="39"/>
    <s v="-"/>
    <n v="-1"/>
    <s v="-"/>
    <s v="-"/>
    <n v="39"/>
    <n v="4"/>
    <n v="10"/>
    <n v="12"/>
    <n v="4"/>
    <n v="9"/>
    <n v="13"/>
    <n v="4"/>
    <n v="10"/>
    <n v="26"/>
    <n v="21"/>
    <n v="4"/>
    <n v="1"/>
    <n v="118"/>
    <s v="Diarrhée"/>
    <s v="Toux"/>
    <s v="Maux de ventre"/>
    <x v="0"/>
    <x v="0"/>
    <x v="0"/>
    <s v="-"/>
  </r>
  <r>
    <s v="Tchongolé"/>
    <s v="2018-03-03T15:20:40.404+01"/>
    <s v="2018-03-09T10:25:18.203+01"/>
    <d v="2018-03-03T00:00:00"/>
    <s v="357770077401906"/>
    <s v="-"/>
    <s v="-"/>
    <s v="-"/>
    <d v="2018-03-03T00:00:00"/>
    <s v="E4"/>
    <s v="male"/>
    <s v="TD07"/>
    <s v="Lac"/>
    <s v="TD0701"/>
    <x v="1"/>
    <s v="TD070102"/>
    <x v="1"/>
    <s v="Tchongolé"/>
    <s v="Tchongolé"/>
    <s v="13.233117715889769 14.47898099680576 321.6815705791788 8.0"/>
    <n v="13.233117715900001"/>
    <n v="14.478980996800001"/>
    <n v="321.68157057899998"/>
    <n v="8"/>
    <x v="1"/>
    <s v="Koulfoua"/>
    <n v="5"/>
    <x v="1"/>
    <s v="-"/>
    <x v="3"/>
    <s v="-"/>
    <s v="-"/>
    <s v="Retournés / TCNs"/>
    <s v="Non"/>
    <s v="Oui"/>
    <s v="Oui"/>
    <s v="-"/>
    <s v="-"/>
    <x v="2"/>
    <s v="-"/>
    <s v="-"/>
    <s v="-"/>
    <x v="1"/>
    <s v="-"/>
    <x v="1"/>
    <s v="-"/>
    <s v="-"/>
    <x v="2"/>
    <n v="55"/>
    <n v="230"/>
    <s v="TCD"/>
    <x v="0"/>
    <s v="TD07"/>
    <x v="0"/>
    <s v="TD0703"/>
    <x v="0"/>
    <s v="-"/>
    <s v="-"/>
    <s v="-"/>
    <n v="55"/>
    <n v="230"/>
    <x v="11"/>
    <n v="48"/>
    <n v="200"/>
    <s v="CMR"/>
    <x v="3"/>
    <s v="CMR004"/>
    <x v="3"/>
    <s v="CMR004002"/>
    <x v="3"/>
    <s v="-"/>
    <s v="-"/>
    <s v="-"/>
    <n v="48"/>
    <n v="200"/>
    <x v="7"/>
    <n v="200"/>
    <n v="836"/>
    <n v="0"/>
    <n v="103"/>
    <n v="0"/>
    <n v="0"/>
    <n v="0"/>
    <x v="0"/>
    <s v="-"/>
    <s v="aucune"/>
    <s v="Non"/>
    <s v="Non"/>
    <s v="Non"/>
    <s v="Non"/>
    <s v="Non"/>
    <s v="Non"/>
    <s v="Non"/>
    <s v="Non"/>
    <s v="Non"/>
    <s v="Non"/>
    <s v="Oui"/>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n v="10"/>
    <n v="15"/>
    <n v="3"/>
    <n v="3"/>
    <n v="7"/>
    <n v="1"/>
    <s v="-"/>
    <s v="-"/>
    <n v="5"/>
    <n v="5"/>
    <n v="3"/>
    <n v="2"/>
    <n v="4"/>
    <s v="Oui"/>
    <s v="Oui"/>
    <s v="Oui"/>
    <s v="-"/>
    <s v="-"/>
    <s v="-"/>
    <x v="2"/>
    <x v="2"/>
    <s v="Perdu en cours de route"/>
    <s v="-"/>
    <s v="eau_de_surface"/>
    <s v="Non"/>
    <s v="Non"/>
    <s v="Oui"/>
    <s v="Non"/>
    <s v="Non"/>
    <s v="Non"/>
    <s v="Non"/>
    <s v="Non"/>
    <s v="-"/>
    <s v="-"/>
    <s v="-"/>
    <s v="-"/>
    <s v="-"/>
    <s v="-"/>
    <s v="-"/>
    <s v="-"/>
    <n v="1"/>
    <s v="-"/>
    <s v="-"/>
    <s v="-"/>
    <s v="-"/>
    <s v="-"/>
    <s v="-"/>
    <s v="-"/>
    <x v="2"/>
    <s v="Aucun"/>
    <s v="Oui"/>
    <s v="Non"/>
    <s v="Non"/>
    <s v="Non"/>
    <s v="Non"/>
    <x v="2"/>
    <s v="Non"/>
    <s v="Oui"/>
    <s v="Non"/>
    <s v="-"/>
    <n v="50"/>
    <x v="1"/>
    <s v="Non"/>
    <x v="1"/>
    <x v="0"/>
    <x v="0"/>
    <s v="Oui"/>
    <x v="0"/>
    <x v="73"/>
    <x v="1"/>
    <s v="-"/>
    <s v="-"/>
    <s v="-"/>
    <s v="-"/>
    <s v="-"/>
    <s v="-"/>
    <s v="-"/>
    <x v="0"/>
    <x v="2"/>
    <x v="2"/>
    <x v="0"/>
    <s v="École de Tchongolé Centre"/>
    <s v="Tchongolé"/>
    <x v="2"/>
    <s v="-"/>
    <x v="0"/>
    <s v="Centre de santé"/>
    <s v="Oui"/>
    <s v="Non"/>
    <s v="Non"/>
    <s v="Non"/>
    <s v="Non"/>
    <s v="-"/>
    <x v="0"/>
    <x v="0"/>
    <s v="paludisme toux maux_ventre"/>
    <s v="Non"/>
    <s v="Non"/>
    <s v="Non"/>
    <s v="Non"/>
    <s v="Non"/>
    <s v="Oui"/>
    <s v="Oui"/>
    <s v="Non"/>
    <s v="Oui"/>
    <s v="Non"/>
    <s v="Non"/>
    <s v="Non"/>
    <s v="Non"/>
    <s v="Non"/>
    <s v="-"/>
    <s v="-"/>
    <s v="Achat sur le marché / Production de subsistance"/>
    <s v="Oui"/>
    <s v="Non"/>
    <s v="Non"/>
    <s v="Non"/>
    <s v="Non"/>
    <s v="Oui"/>
    <s v="Non"/>
    <s v="-"/>
    <x v="0"/>
    <x v="0"/>
    <x v="0"/>
    <s v="Marché de Koulfoua"/>
    <x v="0"/>
    <x v="1"/>
    <s v="-"/>
    <s v="Oui"/>
    <s v="tigo"/>
    <s v="Non"/>
    <s v="Non"/>
    <s v="Oui"/>
    <s v="-"/>
    <s v="-"/>
    <n v="2"/>
    <s v="2"/>
    <s v="48 ménages TCNs sont arrivés en juillet 2015,ils ne sont pas encore enregistrés par OIM."/>
    <s v="-"/>
    <s v="-"/>
    <s v="-"/>
    <n v="20"/>
    <n v="20"/>
    <s v="uuid:7fd46077-3e94-4e58-82e9-3202a2416cb3"/>
    <n v="161893"/>
    <s v="7fd46077-3e94-4e58-82e9-3202a2416cb3"/>
    <s v="2018-03-09T09:37:07"/>
    <n v="99"/>
    <s v="-"/>
    <n v="-1"/>
    <s v="-"/>
    <s v="-"/>
    <n v="99"/>
    <n v="7"/>
    <n v="6"/>
    <n v="16"/>
    <n v="16"/>
    <n v="20"/>
    <n v="22"/>
    <n v="5"/>
    <n v="7"/>
    <n v="19"/>
    <n v="20"/>
    <n v="1"/>
    <n v="0"/>
    <n v="139"/>
    <s v="Paludisme"/>
    <s v="Toux"/>
    <s v="Maux de ventre"/>
    <x v="1"/>
    <x v="1"/>
    <x v="0"/>
    <s v="-"/>
  </r>
  <r>
    <s v="Tchoukou Barka"/>
    <s v="2018-02-24T08:14:21.297Z"/>
    <s v="2018-02-28T09:36:39.792Z"/>
    <d v="2018-02-24T00:00:00"/>
    <s v="860111012018838"/>
    <s v="8923503090497992121F"/>
    <s v="-"/>
    <s v="-"/>
    <d v="2018-02-24T00:00:00"/>
    <s v="E8"/>
    <s v="male"/>
    <s v="TD07"/>
    <s v="Lac"/>
    <s v="TD0704"/>
    <x v="0"/>
    <s v="TD070402"/>
    <x v="6"/>
    <s v="Tchoukou Barka"/>
    <s v="Tchoukou Barka"/>
    <s v="14.286867652617573 13.79491938020764 298.25512861000294 4.0"/>
    <n v="14.2868676526"/>
    <n v="13.7949193802"/>
    <n v="298.25512860999999"/>
    <n v="4"/>
    <x v="1"/>
    <s v="Kiskawa"/>
    <n v="9"/>
    <x v="0"/>
    <s v="-"/>
    <x v="1"/>
    <s v="-"/>
    <s v="-"/>
    <s v="IDPs"/>
    <s v="Oui"/>
    <s v="Non"/>
    <s v="Non"/>
    <s v="-"/>
    <n v="78"/>
    <x v="89"/>
    <s v="TD07"/>
    <s v="Lac"/>
    <s v="TD0704"/>
    <x v="0"/>
    <s v="TD070403"/>
    <x v="0"/>
    <n v="78"/>
    <n v="318"/>
    <x v="4"/>
    <s v="-"/>
    <s v="-"/>
    <s v="-"/>
    <x v="1"/>
    <s v="-"/>
    <x v="1"/>
    <s v="-"/>
    <x v="1"/>
    <s v="-"/>
    <s v="-"/>
    <s v="-"/>
    <s v="-"/>
    <s v="-"/>
    <x v="1"/>
    <s v="-"/>
    <s v="-"/>
    <s v="-"/>
    <x v="0"/>
    <s v="-"/>
    <x v="0"/>
    <s v="-"/>
    <x v="0"/>
    <s v="-"/>
    <s v="-"/>
    <s v="-"/>
    <s v="-"/>
    <s v="-"/>
    <x v="0"/>
    <s v="-"/>
    <s v="-"/>
    <n v="0"/>
    <n v="80"/>
    <n v="0"/>
    <n v="0"/>
    <n v="0"/>
    <x v="0"/>
    <s v="-"/>
    <s v="baches vivres cash"/>
    <s v="Non"/>
    <s v="Oui"/>
    <s v="Non"/>
    <s v="Non"/>
    <s v="Non"/>
    <s v="Non"/>
    <s v="Non"/>
    <s v="Non"/>
    <s v="Oui"/>
    <s v="Oui"/>
    <s v="Non"/>
    <s v="ONG"/>
    <s v="Non"/>
    <s v="Non"/>
    <s v="Non"/>
    <s v="Oui"/>
    <s v="Non"/>
    <s v="-"/>
    <s v="Plus d'un mois"/>
    <s v="-"/>
    <s v="-"/>
    <s v="-"/>
    <s v="-"/>
    <s v="-"/>
    <s v="-"/>
    <s v="-"/>
    <s v="-"/>
    <s v="ONG"/>
    <s v="Non"/>
    <s v="Non"/>
    <s v="Non"/>
    <s v="Oui"/>
    <s v="Non"/>
    <s v="-"/>
    <s v="Plus d'un mois"/>
    <s v="-"/>
    <s v="-"/>
    <s v="-"/>
    <s v="-"/>
    <s v="-"/>
    <s v="-"/>
    <s v="-"/>
    <s v="-"/>
    <s v="-"/>
    <s v="-"/>
    <s v="-"/>
    <s v="-"/>
    <s v="-"/>
    <s v="-"/>
    <s v="-"/>
    <s v="-"/>
    <s v="-"/>
    <s v="-"/>
    <s v="-"/>
    <s v="-"/>
    <s v="-"/>
    <s v="-"/>
    <s v="-"/>
    <s v="-"/>
    <s v="-"/>
    <s v="-"/>
    <s v="-"/>
    <s v="-"/>
    <s v="-"/>
    <s v="-"/>
    <s v="-"/>
    <s v="-"/>
    <s v="-"/>
    <s v="-"/>
    <s v="-"/>
    <s v="-"/>
    <s v="-"/>
    <s v="-"/>
    <s v="-"/>
    <s v="-"/>
    <s v="-"/>
    <s v="-"/>
    <s v="-"/>
    <s v="-"/>
    <s v="-"/>
    <s v="-"/>
    <s v="-"/>
    <s v="-"/>
    <s v="ONG"/>
    <s v="Non"/>
    <s v="Non"/>
    <s v="Non"/>
    <s v="Oui"/>
    <s v="Non"/>
    <s v="-"/>
    <s v="Ponctuelle"/>
    <n v="20"/>
    <n v="30"/>
    <n v="2"/>
    <n v="3"/>
    <s v="-"/>
    <n v="5"/>
    <s v="-"/>
    <s v="-"/>
    <s v="-"/>
    <n v="13"/>
    <n v="3"/>
    <s v="-"/>
    <n v="24"/>
    <s v="Oui"/>
    <s v="Oui"/>
    <s v="Oui"/>
    <s v="-"/>
    <s v="-"/>
    <s v="-"/>
    <x v="0"/>
    <x v="0"/>
    <s v="-"/>
    <s v="-"/>
    <s v="forage_pompe_manuelle"/>
    <s v="Non"/>
    <s v="Non"/>
    <s v="Non"/>
    <s v="Non"/>
    <s v="Oui"/>
    <s v="Non"/>
    <s v="Non"/>
    <s v="Non"/>
    <s v="-"/>
    <s v="-"/>
    <n v="1"/>
    <s v="-"/>
    <s v="-"/>
    <s v="-"/>
    <s v="-"/>
    <s v="-"/>
    <s v="-"/>
    <s v="-"/>
    <s v="-"/>
    <s v="-"/>
    <s v="-"/>
    <s v="-"/>
    <s v="-"/>
    <s v="-"/>
    <x v="0"/>
    <s v="Eau trouble / Goût"/>
    <s v="Non"/>
    <s v="Oui"/>
    <s v="Oui"/>
    <s v="Non"/>
    <s v="Non"/>
    <x v="1"/>
    <s v="Oui"/>
    <s v="Non"/>
    <s v="Non"/>
    <n v="14"/>
    <s v="-"/>
    <x v="1"/>
    <s v="Non"/>
    <x v="1"/>
    <x v="1"/>
    <x v="1"/>
    <s v="Non"/>
    <x v="25"/>
    <x v="2"/>
    <x v="1"/>
    <s v="-"/>
    <s v="-"/>
    <s v="-"/>
    <s v="-"/>
    <s v="-"/>
    <s v="-"/>
    <s v="-"/>
    <x v="0"/>
    <x v="0"/>
    <x v="0"/>
    <x v="0"/>
    <s v="-"/>
    <s v="-"/>
    <x v="0"/>
    <s v="-"/>
    <x v="0"/>
    <s v="Centre de santé"/>
    <s v="Oui"/>
    <s v="Non"/>
    <s v="Non"/>
    <s v="Non"/>
    <s v="Non"/>
    <s v="-"/>
    <x v="1"/>
    <x v="4"/>
    <s v="diarrhee maux_tete maux_ventre"/>
    <s v="Oui"/>
    <s v="Non"/>
    <s v="Non"/>
    <s v="Non"/>
    <s v="Non"/>
    <s v="Non"/>
    <s v="Non"/>
    <s v="Oui"/>
    <s v="Oui"/>
    <s v="Non"/>
    <s v="Non"/>
    <s v="Non"/>
    <s v="Non"/>
    <s v="Non"/>
    <s v="-"/>
    <s v="-"/>
    <s v="Assistance humanitaire (incluant Cash)"/>
    <s v="Non"/>
    <s v="Non"/>
    <s v="Non"/>
    <s v="Oui"/>
    <s v="Non"/>
    <s v="Non"/>
    <s v="Non"/>
    <s v="-"/>
    <x v="2"/>
    <x v="1"/>
    <x v="0"/>
    <s v="Marché de Kiskawa"/>
    <x v="3"/>
    <x v="1"/>
    <s v="-"/>
    <s v="Oui"/>
    <s v="tigo"/>
    <s v="Non"/>
    <s v="Non"/>
    <s v="Oui"/>
    <s v="-"/>
    <s v="-"/>
    <n v="3"/>
    <s v="3"/>
    <s v="28 Ménage sont venue en Décembre 2017 de Kaiga Kindjiria."/>
    <s v="-"/>
    <s v="-"/>
    <s v="-"/>
    <n v="15"/>
    <n v="15"/>
    <s v="uuid:169e05aa-6a04-40ff-96ce-892dc5c98a22"/>
    <n v="147017"/>
    <s v="169e05aa-6a04-40ff-96ce-892dc5c98a22"/>
    <s v="2018-02-28T16:07:59"/>
    <n v="43"/>
    <s v="-"/>
    <n v="-1"/>
    <s v="-"/>
    <s v="-"/>
    <n v="43"/>
    <n v="7"/>
    <n v="1"/>
    <n v="6"/>
    <n v="12"/>
    <n v="11"/>
    <n v="8"/>
    <n v="4"/>
    <n v="6"/>
    <n v="14"/>
    <n v="14"/>
    <n v="7"/>
    <n v="4"/>
    <n v="94"/>
    <s v="Diarrhée"/>
    <s v="Maux de tête"/>
    <s v="Maux de ventre"/>
    <x v="0"/>
    <x v="0"/>
    <x v="0"/>
    <s v="-"/>
  </r>
  <r>
    <s v="Tchoukoubol"/>
    <s v="2018-03-04T15:32:38.039+01"/>
    <s v="2018-03-06T14:51:32.092+01"/>
    <d v="2018-03-04T00:00:00"/>
    <s v="357770076048039"/>
    <s v="-"/>
    <s v="-"/>
    <s v="-"/>
    <d v="2018-03-04T00:00:00"/>
    <s v="E7"/>
    <s v="male"/>
    <s v="TD07"/>
    <s v="Lac"/>
    <s v="TD0704"/>
    <x v="0"/>
    <s v="TD070401"/>
    <x v="0"/>
    <s v="Kiskra"/>
    <s v="Tchoukoubol"/>
    <s v="13.75566756540093 14.079667471103686 302.43987085273517 8.0"/>
    <n v="13.7556675654"/>
    <n v="14.0796674711"/>
    <n v="302.439870853"/>
    <n v="8"/>
    <x v="1"/>
    <s v="Kiskra"/>
    <n v="10"/>
    <x v="0"/>
    <s v="-"/>
    <x v="0"/>
    <s v="-"/>
    <s v="-"/>
    <s v="IDPs"/>
    <s v="Oui"/>
    <s v="Non"/>
    <s v="Non"/>
    <s v="-"/>
    <n v="143"/>
    <x v="90"/>
    <s v="TD07"/>
    <s v="Lac"/>
    <s v="TD0703"/>
    <x v="2"/>
    <s v="TD070302"/>
    <x v="2"/>
    <n v="143"/>
    <n v="598"/>
    <x v="19"/>
    <s v="-"/>
    <s v="-"/>
    <s v="-"/>
    <x v="1"/>
    <s v="-"/>
    <x v="1"/>
    <s v="-"/>
    <x v="1"/>
    <s v="-"/>
    <s v="-"/>
    <s v="-"/>
    <s v="-"/>
    <s v="-"/>
    <x v="1"/>
    <s v="-"/>
    <s v="-"/>
    <s v="-"/>
    <x v="0"/>
    <s v="-"/>
    <x v="0"/>
    <s v="-"/>
    <x v="0"/>
    <s v="-"/>
    <s v="-"/>
    <s v="-"/>
    <s v="-"/>
    <s v="-"/>
    <x v="0"/>
    <n v="5"/>
    <n v="21"/>
    <n v="0"/>
    <n v="143"/>
    <n v="0"/>
    <n v="0"/>
    <n v="0"/>
    <x v="0"/>
    <s v="-"/>
    <s v="articles_non_alimentaires eau_hygiene_et_assainissement cash"/>
    <s v="Oui"/>
    <s v="Non"/>
    <s v="Oui"/>
    <s v="Non"/>
    <s v="Non"/>
    <s v="Non"/>
    <s v="Non"/>
    <s v="Non"/>
    <s v="Non"/>
    <s v="Oui"/>
    <s v="Non"/>
    <s v="-"/>
    <s v="-"/>
    <s v="-"/>
    <s v="-"/>
    <s v="-"/>
    <s v="-"/>
    <s v="-"/>
    <s v="-"/>
    <s v="ONG"/>
    <s v="Non"/>
    <s v="Non"/>
    <s v="Non"/>
    <s v="Oui"/>
    <s v="Non"/>
    <s v="CARE"/>
    <s v="Plus d'un mois"/>
    <s v="-"/>
    <s v="-"/>
    <s v="-"/>
    <s v="-"/>
    <s v="-"/>
    <s v="-"/>
    <s v="-"/>
    <s v="-"/>
    <s v="-"/>
    <s v="-"/>
    <s v="-"/>
    <s v="-"/>
    <s v="-"/>
    <s v="-"/>
    <s v="-"/>
    <s v="-"/>
    <s v="-"/>
    <s v="-"/>
    <s v="-"/>
    <s v="-"/>
    <s v="-"/>
    <s v="-"/>
    <s v="-"/>
    <s v="-"/>
    <s v="-"/>
    <s v="-"/>
    <s v="-"/>
    <s v="-"/>
    <s v="-"/>
    <s v="-"/>
    <s v="-"/>
    <s v="-"/>
    <s v="-"/>
    <s v="-"/>
    <s v="-"/>
    <s v="-"/>
    <s v="-"/>
    <s v="-"/>
    <s v="-"/>
    <s v="-"/>
    <s v="ONG"/>
    <s v="Non"/>
    <s v="Non"/>
    <s v="Non"/>
    <s v="Oui"/>
    <s v="Non"/>
    <s v="ACF"/>
    <s v="Ponctuelle"/>
    <s v="-"/>
    <s v="-"/>
    <s v="-"/>
    <s v="-"/>
    <s v="-"/>
    <s v="-"/>
    <s v="-"/>
    <s v="-"/>
    <s v="ONG"/>
    <s v="Non"/>
    <s v="Non"/>
    <s v="Non"/>
    <s v="Oui"/>
    <s v="Non"/>
    <s v="CARE"/>
    <s v="Ponctuelle"/>
    <n v="25"/>
    <n v="30"/>
    <n v="2"/>
    <n v="2"/>
    <n v="1"/>
    <n v="1"/>
    <s v="-"/>
    <s v="-"/>
    <s v="-"/>
    <n v="2"/>
    <n v="2"/>
    <n v="1"/>
    <n v="15"/>
    <s v="Oui"/>
    <s v="Oui"/>
    <s v="Oui"/>
    <s v="-"/>
    <s v="-"/>
    <s v="-"/>
    <x v="0"/>
    <x v="0"/>
    <s v="-"/>
    <s v="-"/>
    <s v="forage_pompe_manuelle"/>
    <s v="Non"/>
    <s v="Non"/>
    <s v="Non"/>
    <s v="Non"/>
    <s v="Oui"/>
    <s v="Non"/>
    <s v="Non"/>
    <s v="Non"/>
    <s v="-"/>
    <s v="-"/>
    <n v="2"/>
    <s v="-"/>
    <s v="-"/>
    <s v="-"/>
    <s v="-"/>
    <s v="-"/>
    <s v="-"/>
    <s v="-"/>
    <s v="-"/>
    <s v="-"/>
    <s v="-"/>
    <s v="-"/>
    <s v="-"/>
    <s v="-"/>
    <x v="0"/>
    <s v="Goût"/>
    <s v="Non"/>
    <s v="Non"/>
    <s v="Oui"/>
    <s v="Non"/>
    <s v="Non"/>
    <x v="1"/>
    <s v="Oui"/>
    <s v="Non"/>
    <s v="Non"/>
    <n v="27"/>
    <s v="-"/>
    <x v="1"/>
    <s v="Oui, toutes"/>
    <x v="2"/>
    <x v="0"/>
    <x v="0"/>
    <s v="Oui"/>
    <x v="0"/>
    <x v="74"/>
    <x v="1"/>
    <s v="-"/>
    <s v="-"/>
    <s v="-"/>
    <s v="-"/>
    <s v="-"/>
    <s v="-"/>
    <s v="-"/>
    <x v="0"/>
    <x v="0"/>
    <x v="0"/>
    <x v="0"/>
    <s v="-"/>
    <s v="-"/>
    <x v="0"/>
    <s v="-"/>
    <x v="1"/>
    <s v="-"/>
    <s v="-"/>
    <s v="-"/>
    <s v="-"/>
    <s v="-"/>
    <s v="-"/>
    <s v="-"/>
    <x v="2"/>
    <x v="0"/>
    <s v="fievre maux_tete maux_ventre"/>
    <s v="Non"/>
    <s v="Oui"/>
    <s v="Non"/>
    <s v="Non"/>
    <s v="Non"/>
    <s v="Non"/>
    <s v="Non"/>
    <s v="Oui"/>
    <s v="Oui"/>
    <s v="Non"/>
    <s v="Non"/>
    <s v="Non"/>
    <s v="Non"/>
    <s v="Non"/>
    <s v="-"/>
    <s v="-"/>
    <s v="Assistance humanitaire (incluant Cash) / Production de subsistance"/>
    <s v="Non"/>
    <s v="Non"/>
    <s v="Non"/>
    <s v="Oui"/>
    <s v="Non"/>
    <s v="Oui"/>
    <s v="Non"/>
    <s v="-"/>
    <x v="3"/>
    <x v="0"/>
    <x v="0"/>
    <s v="Marché de Salia"/>
    <x v="2"/>
    <x v="2"/>
    <s v="-"/>
    <s v="Oui"/>
    <s v="tigo"/>
    <s v="Non"/>
    <s v="Non"/>
    <s v="Oui"/>
    <s v="-"/>
    <s v="-"/>
    <n v="3"/>
    <s v="3"/>
    <s v="Manque d'assistance alimentaire"/>
    <s v="-"/>
    <s v="-"/>
    <s v="-"/>
    <n v="20"/>
    <n v="20"/>
    <s v="uuid:ca8d36f1-5227-4752-becf-934f511c3131"/>
    <n v="158789"/>
    <s v="ca8d36f1-5227-4752-becf-934f511c3131"/>
    <s v="2018-03-07T10:35:34"/>
    <n v="91"/>
    <s v="-"/>
    <n v="-1"/>
    <s v="-"/>
    <s v="-"/>
    <n v="91"/>
    <n v="7"/>
    <n v="9"/>
    <n v="8"/>
    <n v="6"/>
    <n v="9"/>
    <n v="11"/>
    <n v="4"/>
    <n v="8"/>
    <n v="19"/>
    <n v="18"/>
    <n v="2"/>
    <n v="1"/>
    <n v="102"/>
    <s v="Fièvre"/>
    <s v="Maux de tête"/>
    <s v="Maux de ventre"/>
    <x v="0"/>
    <x v="1"/>
    <x v="0"/>
    <s v="-"/>
  </r>
  <r>
    <s v="Tchoukoutalia"/>
    <s v="2018-03-13T14:45:32.204+01"/>
    <s v="2018-03-15T09:10:29.026+01"/>
    <d v="2018-03-13T00:00:00"/>
    <s v="357770077402219"/>
    <s v="-"/>
    <s v="-"/>
    <s v="-"/>
    <d v="2018-03-13T00:00:00"/>
    <s v="E6"/>
    <s v="male"/>
    <s v="TD07"/>
    <s v="Lac"/>
    <s v="TD0703"/>
    <x v="2"/>
    <s v="TD070302"/>
    <x v="2"/>
    <s v="Tchoukoutalia"/>
    <s v="Tchoukoutalia"/>
    <s v="13.678599154485902 13.936360167972289 293.5893869111426 8.0"/>
    <n v="13.678599154500001"/>
    <n v="13.936360168"/>
    <n v="293.58938691100002"/>
    <n v="8"/>
    <x v="0"/>
    <s v="-"/>
    <s v="-"/>
    <x v="1"/>
    <s v="-"/>
    <x v="0"/>
    <s v="-"/>
    <s v="-"/>
    <s v="IDPs / Retournés / TCNs"/>
    <s v="Oui"/>
    <s v="Oui"/>
    <s v="Oui"/>
    <s v="-"/>
    <n v="29"/>
    <x v="91"/>
    <s v="TD07"/>
    <s v="Lac"/>
    <s v="TD0703"/>
    <x v="2"/>
    <s v="TD070302"/>
    <x v="2"/>
    <n v="29"/>
    <n v="120"/>
    <x v="3"/>
    <n v="118"/>
    <n v="495"/>
    <s v="NGA"/>
    <x v="3"/>
    <s v="NG008"/>
    <x v="3"/>
    <s v="NG008017"/>
    <x v="9"/>
    <s v="-"/>
    <s v="-"/>
    <s v="-"/>
    <n v="118"/>
    <n v="495"/>
    <x v="3"/>
    <n v="12"/>
    <n v="50"/>
    <s v="NER"/>
    <x v="4"/>
    <s v="NE002"/>
    <x v="5"/>
    <s v="NE002001"/>
    <x v="7"/>
    <s v="-"/>
    <s v="-"/>
    <s v="-"/>
    <n v="12"/>
    <n v="50"/>
    <x v="6"/>
    <n v="7000"/>
    <n v="29260"/>
    <n v="0"/>
    <n v="220"/>
    <n v="0"/>
    <n v="39"/>
    <n v="0"/>
    <x v="0"/>
    <s v="-"/>
    <s v="articles_non_alimentaires"/>
    <s v="Oui"/>
    <s v="Non"/>
    <s v="Non"/>
    <s v="Non"/>
    <s v="Non"/>
    <s v="Non"/>
    <s v="Non"/>
    <s v="Non"/>
    <s v="Non"/>
    <s v="Non"/>
    <s v="Non"/>
    <s v="-"/>
    <s v="-"/>
    <s v="-"/>
    <s v="-"/>
    <s v="-"/>
    <s v="-"/>
    <s v="-"/>
    <s v="-"/>
    <s v="ONG"/>
    <s v="Non"/>
    <s v="Non"/>
    <s v="Non"/>
    <s v="Oui"/>
    <s v="Non"/>
    <s v="-"/>
    <s v="Plus d'un mois"/>
    <s v="-"/>
    <s v="-"/>
    <s v="-"/>
    <s v="-"/>
    <s v="-"/>
    <s v="-"/>
    <s v="-"/>
    <s v="-"/>
    <s v="-"/>
    <s v="-"/>
    <s v="-"/>
    <s v="-"/>
    <s v="-"/>
    <s v="-"/>
    <s v="-"/>
    <s v="-"/>
    <s v="-"/>
    <s v="-"/>
    <s v="-"/>
    <s v="-"/>
    <s v="-"/>
    <s v="-"/>
    <s v="-"/>
    <s v="-"/>
    <s v="-"/>
    <s v="-"/>
    <s v="-"/>
    <s v="-"/>
    <s v="-"/>
    <s v="-"/>
    <s v="-"/>
    <s v="-"/>
    <s v="-"/>
    <s v="-"/>
    <s v="-"/>
    <s v="-"/>
    <s v="-"/>
    <s v="-"/>
    <s v="-"/>
    <s v="-"/>
    <s v="-"/>
    <s v="-"/>
    <s v="-"/>
    <s v="-"/>
    <s v="-"/>
    <s v="-"/>
    <s v="-"/>
    <s v="-"/>
    <s v="-"/>
    <s v="-"/>
    <s v="-"/>
    <s v="-"/>
    <s v="-"/>
    <s v="-"/>
    <s v="-"/>
    <s v="-"/>
    <s v="-"/>
    <s v="-"/>
    <s v="-"/>
    <s v="-"/>
    <s v="-"/>
    <s v="-"/>
    <s v="-"/>
    <s v="-"/>
    <n v="35"/>
    <n v="52"/>
    <n v="5"/>
    <n v="8"/>
    <n v="12"/>
    <n v="22"/>
    <s v="-"/>
    <s v="-"/>
    <n v="25"/>
    <n v="15"/>
    <n v="10"/>
    <s v="-"/>
    <n v="40"/>
    <s v="Oui"/>
    <s v="Oui"/>
    <s v="Oui"/>
    <s v="-"/>
    <s v="-"/>
    <s v="-"/>
    <x v="0"/>
    <x v="0"/>
    <s v="-"/>
    <s v="-"/>
    <s v="forage_pompe_manuelle"/>
    <s v="Non"/>
    <s v="Non"/>
    <s v="Non"/>
    <s v="Non"/>
    <s v="Oui"/>
    <s v="Non"/>
    <s v="Non"/>
    <s v="Non"/>
    <s v="-"/>
    <s v="-"/>
    <n v="3"/>
    <n v="2"/>
    <s v="-"/>
    <s v="-"/>
    <s v="-"/>
    <s v="-"/>
    <s v="-"/>
    <s v="-"/>
    <s v="-"/>
    <s v="-"/>
    <s v="-"/>
    <s v="-"/>
    <s v="-"/>
    <s v="-"/>
    <x v="0"/>
    <s v="Goût"/>
    <s v="Non"/>
    <s v="Non"/>
    <s v="Oui"/>
    <s v="Non"/>
    <s v="Non"/>
    <x v="2"/>
    <s v="Non"/>
    <s v="Oui"/>
    <s v="Non"/>
    <s v="-"/>
    <n v="102"/>
    <x v="1"/>
    <s v="Non"/>
    <x v="2"/>
    <x v="0"/>
    <x v="0"/>
    <s v="Oui"/>
    <x v="0"/>
    <x v="75"/>
    <x v="1"/>
    <s v="-"/>
    <s v="-"/>
    <s v="-"/>
    <s v="-"/>
    <s v="-"/>
    <s v="-"/>
    <s v="-"/>
    <x v="0"/>
    <x v="2"/>
    <x v="2"/>
    <x v="0"/>
    <s v="École de Tchoukoutalia"/>
    <s v="Tchoukoutalia"/>
    <x v="2"/>
    <s v="-"/>
    <x v="0"/>
    <s v="Centre de santé"/>
    <s v="Oui"/>
    <s v="Non"/>
    <s v="Non"/>
    <s v="Non"/>
    <s v="Non"/>
    <s v="-"/>
    <x v="0"/>
    <x v="0"/>
    <s v="diarrhee paludisme toux"/>
    <s v="Oui"/>
    <s v="Non"/>
    <s v="Non"/>
    <s v="Non"/>
    <s v="Non"/>
    <s v="Oui"/>
    <s v="Oui"/>
    <s v="Non"/>
    <s v="Non"/>
    <s v="Non"/>
    <s v="Non"/>
    <s v="Non"/>
    <s v="Non"/>
    <s v="Non"/>
    <s v="-"/>
    <s v="-"/>
    <s v="Achat sur le marché / Production de subsistance"/>
    <s v="Oui"/>
    <s v="Non"/>
    <s v="Non"/>
    <s v="Non"/>
    <s v="Non"/>
    <s v="Oui"/>
    <s v="Non"/>
    <s v="-"/>
    <x v="0"/>
    <x v="0"/>
    <x v="0"/>
    <s v="Marché de Tchoukoutalia"/>
    <x v="3"/>
    <x v="1"/>
    <s v="-"/>
    <s v="Oui"/>
    <s v="airtel / tigo"/>
    <s v="Oui"/>
    <s v="Non"/>
    <s v="Oui"/>
    <s v="-"/>
    <s v="-"/>
    <n v="3"/>
    <s v="3"/>
    <s v="RAS"/>
    <s v="-"/>
    <s v="-"/>
    <s v="-"/>
    <n v="20"/>
    <n v="20"/>
    <s v="uuid:afc51110-a0aa-434f-a6e8-bef2ebb4f7ae"/>
    <n v="177362"/>
    <s v="afc51110-a0aa-434f-a6e8-bef2ebb4f7ae"/>
    <s v="2018-03-15T10:11:29"/>
    <n v="147"/>
    <s v="-"/>
    <n v="-1"/>
    <s v="-"/>
    <s v="-"/>
    <n v="147"/>
    <n v="13"/>
    <n v="7"/>
    <n v="24"/>
    <n v="16"/>
    <n v="8"/>
    <n v="22"/>
    <n v="7"/>
    <n v="3"/>
    <n v="20"/>
    <n v="23"/>
    <n v="3"/>
    <n v="0"/>
    <n v="146"/>
    <s v="Diarrhée"/>
    <s v="Paludisme"/>
    <s v="Toux"/>
    <x v="0"/>
    <x v="0"/>
    <x v="1"/>
    <s v="-"/>
  </r>
  <r>
    <s v="Tchoukou-Tchadana"/>
    <s v="2018-03-13T12:20:17.509+01"/>
    <s v="2018-03-15T11:39:53.411+01"/>
    <d v="2018-03-13T00:00:00"/>
    <s v="860111012018010"/>
    <s v="8923503090490135819F"/>
    <s v="-"/>
    <s v="-"/>
    <d v="2018-03-13T00:00:00"/>
    <s v="S1"/>
    <s v="male"/>
    <s v="TD07"/>
    <s v="Lac"/>
    <s v="TD0703"/>
    <x v="2"/>
    <s v="TD070302"/>
    <x v="2"/>
    <s v="Tchoukou-Tchadana"/>
    <s v="Tchoukou-Tchadana"/>
    <s v="13.706412118522056 13.946694763944244 293.8714268278873 16.0"/>
    <n v="13.706412118499999"/>
    <n v="13.9466947639"/>
    <n v="293.87142682799998"/>
    <n v="16"/>
    <x v="1"/>
    <s v="Lolia 4"/>
    <n v="4"/>
    <x v="1"/>
    <s v="-"/>
    <x v="0"/>
    <s v="-"/>
    <s v="-"/>
    <s v="IDPs"/>
    <s v="Oui"/>
    <s v="Non"/>
    <s v="Non"/>
    <s v="-"/>
    <n v="200"/>
    <x v="15"/>
    <s v="TD07"/>
    <s v="Lac"/>
    <s v="TD0703"/>
    <x v="2"/>
    <s v="TD070302"/>
    <x v="2"/>
    <n v="200"/>
    <n v="836"/>
    <x v="9"/>
    <s v="-"/>
    <s v="-"/>
    <s v="-"/>
    <x v="1"/>
    <s v="-"/>
    <x v="1"/>
    <s v="-"/>
    <x v="1"/>
    <s v="-"/>
    <s v="-"/>
    <s v="-"/>
    <s v="-"/>
    <s v="-"/>
    <x v="1"/>
    <s v="-"/>
    <s v="-"/>
    <s v="-"/>
    <x v="0"/>
    <s v="-"/>
    <x v="0"/>
    <s v="-"/>
    <x v="0"/>
    <s v="-"/>
    <s v="-"/>
    <s v="-"/>
    <s v="-"/>
    <s v="-"/>
    <x v="0"/>
    <n v="1"/>
    <n v="5"/>
    <n v="0"/>
    <n v="200"/>
    <n v="0"/>
    <n v="0"/>
    <n v="0"/>
    <x v="0"/>
    <s v="-"/>
    <s v="aucune"/>
    <s v="Non"/>
    <s v="Non"/>
    <s v="Non"/>
    <s v="Non"/>
    <s v="Non"/>
    <s v="Non"/>
    <s v="Non"/>
    <s v="Non"/>
    <s v="Non"/>
    <s v="Non"/>
    <s v="Oui"/>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n v="50"/>
    <n v="40"/>
    <n v="1"/>
    <n v="1"/>
    <s v="-"/>
    <s v="-"/>
    <s v="-"/>
    <s v="-"/>
    <s v="-"/>
    <s v="-"/>
    <s v="-"/>
    <s v="-"/>
    <n v="30"/>
    <s v="Oui"/>
    <s v="Oui"/>
    <s v="Oui"/>
    <s v="-"/>
    <s v="-"/>
    <s v="-"/>
    <x v="0"/>
    <x v="0"/>
    <s v="-"/>
    <s v="-"/>
    <s v="Puits_traditionnel"/>
    <s v="Non"/>
    <s v="Non"/>
    <s v="Non"/>
    <s v="Non"/>
    <s v="Non"/>
    <s v="Non"/>
    <s v="Oui"/>
    <s v="Non"/>
    <n v="1"/>
    <s v="-"/>
    <s v="-"/>
    <s v="-"/>
    <s v="-"/>
    <s v="-"/>
    <s v="-"/>
    <s v="-"/>
    <s v="-"/>
    <s v="-"/>
    <s v="-"/>
    <s v="-"/>
    <s v="-"/>
    <s v="-"/>
    <s v="-"/>
    <s v="-"/>
    <x v="0"/>
    <s v="Aucun"/>
    <s v="Oui"/>
    <s v="Non"/>
    <s v="Non"/>
    <s v="Non"/>
    <s v="Non"/>
    <x v="0"/>
    <s v="Non"/>
    <s v="Non"/>
    <s v="Oui"/>
    <s v="-"/>
    <s v="-"/>
    <x v="0"/>
    <s v="-"/>
    <x v="0"/>
    <x v="1"/>
    <x v="1"/>
    <s v="Non"/>
    <x v="0"/>
    <x v="2"/>
    <x v="1"/>
    <s v="-"/>
    <s v="-"/>
    <s v="-"/>
    <s v="-"/>
    <s v="-"/>
    <s v="-"/>
    <s v="-"/>
    <x v="0"/>
    <x v="0"/>
    <x v="0"/>
    <x v="0"/>
    <s v="-"/>
    <s v="-"/>
    <x v="0"/>
    <s v="-"/>
    <x v="1"/>
    <s v="-"/>
    <s v="-"/>
    <s v="-"/>
    <s v="-"/>
    <s v="-"/>
    <s v="-"/>
    <s v="-"/>
    <x v="2"/>
    <x v="0"/>
    <s v="diarrhee paludisme maux_ventre"/>
    <s v="Oui"/>
    <s v="Non"/>
    <s v="Non"/>
    <s v="Non"/>
    <s v="Non"/>
    <s v="Oui"/>
    <s v="Non"/>
    <s v="Non"/>
    <s v="Oui"/>
    <s v="Non"/>
    <s v="Non"/>
    <s v="Non"/>
    <s v="Non"/>
    <s v="Non"/>
    <s v="-"/>
    <s v="-"/>
    <s v="Production de subsistance"/>
    <s v="Non"/>
    <s v="Non"/>
    <s v="Non"/>
    <s v="Non"/>
    <s v="Non"/>
    <s v="Oui"/>
    <s v="Non"/>
    <s v="-"/>
    <x v="3"/>
    <x v="0"/>
    <x v="0"/>
    <s v="Marché de Tchoukoutalia"/>
    <x v="0"/>
    <x v="1"/>
    <s v="-"/>
    <s v="Oui"/>
    <s v="tigo"/>
    <s v="Non"/>
    <s v="Non"/>
    <s v="Oui"/>
    <s v="-"/>
    <s v="-"/>
    <n v="1"/>
    <s v="1"/>
    <s v="RAS"/>
    <s v="-"/>
    <s v="-"/>
    <s v="-"/>
    <n v="20"/>
    <n v="20"/>
    <s v="uuid:f328707f-a034-42c1-b471-7c873c1b65c4"/>
    <n v="177387"/>
    <s v="f328707f-a034-42c1-b471-7c873c1b65c4"/>
    <s v="2018-03-15T10:40:08"/>
    <n v="159"/>
    <s v="-"/>
    <n v="-1"/>
    <s v="-"/>
    <s v="-"/>
    <n v="159"/>
    <n v="3"/>
    <n v="4"/>
    <n v="9"/>
    <n v="15"/>
    <n v="5"/>
    <n v="6"/>
    <n v="7"/>
    <n v="16"/>
    <n v="20"/>
    <n v="20"/>
    <n v="0"/>
    <n v="0"/>
    <n v="105"/>
    <s v="Diarrhée"/>
    <s v="Paludisme"/>
    <s v="Maux de ventre"/>
    <x v="0"/>
    <x v="0"/>
    <x v="1"/>
    <s v="-"/>
  </r>
  <r>
    <s v="Teleguimi"/>
    <s v="2018-03-05T08:40:02.895+01"/>
    <s v="2018-03-07T10:55:31.744+01"/>
    <d v="2018-03-05T00:00:00"/>
    <s v="358449072155937"/>
    <s v="8923503090491872428"/>
    <s v="-"/>
    <s v="-"/>
    <d v="2018-03-05T00:00:00"/>
    <s v="S2"/>
    <s v="male"/>
    <s v="TD07"/>
    <s v="Lac"/>
    <s v="TD0704"/>
    <x v="0"/>
    <s v="TD070401"/>
    <x v="0"/>
    <s v="Teleguimi"/>
    <s v="Teleguimi"/>
    <s v="14.044141074288422 14.129030150560718 304.08295617717874 4.0"/>
    <n v="14.044141074300001"/>
    <n v="14.1290301506"/>
    <n v="304.08295617700003"/>
    <n v="4"/>
    <x v="1"/>
    <s v="Amma"/>
    <n v="6"/>
    <x v="0"/>
    <s v="-"/>
    <x v="0"/>
    <s v="-"/>
    <s v="-"/>
    <s v="IDPs"/>
    <s v="Oui"/>
    <s v="Non"/>
    <s v="Non"/>
    <s v="-"/>
    <n v="100"/>
    <x v="92"/>
    <s v="TD07"/>
    <s v="Lac"/>
    <s v="TD0704"/>
    <x v="0"/>
    <s v="TD070401"/>
    <x v="3"/>
    <n v="100"/>
    <n v="417"/>
    <x v="16"/>
    <s v="-"/>
    <s v="-"/>
    <s v="-"/>
    <x v="1"/>
    <s v="-"/>
    <x v="1"/>
    <s v="-"/>
    <x v="1"/>
    <s v="-"/>
    <s v="-"/>
    <s v="-"/>
    <s v="-"/>
    <s v="-"/>
    <x v="1"/>
    <s v="-"/>
    <s v="-"/>
    <s v="-"/>
    <x v="0"/>
    <s v="-"/>
    <x v="0"/>
    <s v="-"/>
    <x v="0"/>
    <s v="-"/>
    <s v="-"/>
    <s v="-"/>
    <s v="-"/>
    <s v="-"/>
    <x v="0"/>
    <s v="-"/>
    <s v="-"/>
    <n v="0"/>
    <n v="100"/>
    <n v="0"/>
    <n v="0"/>
    <n v="0"/>
    <x v="0"/>
    <s v="-"/>
    <s v="eau_hygiene_et_assainissement"/>
    <s v="Non"/>
    <s v="Non"/>
    <s v="Oui"/>
    <s v="Non"/>
    <s v="Non"/>
    <s v="Non"/>
    <s v="Non"/>
    <s v="Non"/>
    <s v="Non"/>
    <s v="N/A"/>
    <s v="Non"/>
    <s v="-"/>
    <s v="-"/>
    <s v="-"/>
    <s v="-"/>
    <s v="-"/>
    <s v="-"/>
    <s v="-"/>
    <s v="-"/>
    <s v="-"/>
    <s v="-"/>
    <s v="-"/>
    <s v="-"/>
    <s v="-"/>
    <s v="-"/>
    <s v="-"/>
    <s v="-"/>
    <s v="-"/>
    <s v="-"/>
    <s v="-"/>
    <s v="-"/>
    <s v="-"/>
    <s v="-"/>
    <s v="-"/>
    <s v="-"/>
    <s v="-"/>
    <s v="-"/>
    <s v="-"/>
    <s v="-"/>
    <s v="-"/>
    <s v="-"/>
    <s v="-"/>
    <s v="-"/>
    <s v="-"/>
    <s v="-"/>
    <s v="-"/>
    <s v="-"/>
    <s v="-"/>
    <s v="-"/>
    <s v="-"/>
    <s v="-"/>
    <s v="-"/>
    <s v="-"/>
    <s v="-"/>
    <s v="-"/>
    <s v="-"/>
    <s v="-"/>
    <s v="-"/>
    <s v="-"/>
    <s v="-"/>
    <s v="-"/>
    <s v="-"/>
    <s v="-"/>
    <s v="-"/>
    <s v="-"/>
    <s v="-"/>
    <s v="-"/>
    <s v="ONG"/>
    <s v="Non"/>
    <s v="Non"/>
    <s v="Non"/>
    <s v="Oui"/>
    <s v="Non"/>
    <s v="-"/>
    <s v="Continue"/>
    <s v="-"/>
    <s v="-"/>
    <s v="-"/>
    <s v="-"/>
    <s v="-"/>
    <s v="-"/>
    <s v="-"/>
    <s v="-"/>
    <s v="-"/>
    <s v="-"/>
    <s v="-"/>
    <s v="-"/>
    <s v="-"/>
    <s v="-"/>
    <s v="-"/>
    <s v="-"/>
    <n v="30"/>
    <n v="40"/>
    <s v="-"/>
    <n v="2"/>
    <n v="5"/>
    <n v="5"/>
    <s v="-"/>
    <s v="-"/>
    <n v="5"/>
    <n v="10"/>
    <n v="8"/>
    <s v="-"/>
    <n v="50"/>
    <s v="Oui"/>
    <s v="Oui"/>
    <s v="Oui"/>
    <s v="-"/>
    <s v="-"/>
    <s v="-"/>
    <x v="0"/>
    <x v="0"/>
    <s v="-"/>
    <s v="-"/>
    <s v="Puits_traditionnel"/>
    <s v="Non"/>
    <s v="Non"/>
    <s v="Non"/>
    <s v="Non"/>
    <s v="Non"/>
    <s v="Non"/>
    <s v="Oui"/>
    <s v="Non"/>
    <n v="1"/>
    <s v="-"/>
    <s v="-"/>
    <s v="-"/>
    <s v="-"/>
    <s v="-"/>
    <s v="-"/>
    <s v="-"/>
    <s v="-"/>
    <s v="-"/>
    <s v="-"/>
    <s v="-"/>
    <s v="-"/>
    <s v="-"/>
    <s v="-"/>
    <s v="-"/>
    <x v="3"/>
    <s v="Goût"/>
    <s v="Non"/>
    <s v="Non"/>
    <s v="Oui"/>
    <s v="Non"/>
    <s v="Non"/>
    <x v="1"/>
    <s v="Oui"/>
    <s v="Non"/>
    <s v="Non"/>
    <n v="5"/>
    <s v="-"/>
    <x v="1"/>
    <s v="Non"/>
    <x v="1"/>
    <x v="0"/>
    <x v="0"/>
    <s v="Oui"/>
    <x v="0"/>
    <x v="29"/>
    <x v="1"/>
    <s v="-"/>
    <s v="-"/>
    <s v="-"/>
    <s v="-"/>
    <s v="-"/>
    <s v="-"/>
    <s v="-"/>
    <x v="0"/>
    <x v="0"/>
    <x v="0"/>
    <x v="0"/>
    <s v="-"/>
    <s v="-"/>
    <x v="0"/>
    <s v="-"/>
    <x v="1"/>
    <s v="-"/>
    <s v="-"/>
    <s v="-"/>
    <s v="-"/>
    <s v="-"/>
    <s v="-"/>
    <s v="-"/>
    <x v="2"/>
    <x v="0"/>
    <s v="diarrhee fievre paludisme"/>
    <s v="Oui"/>
    <s v="Oui"/>
    <s v="Non"/>
    <s v="Non"/>
    <s v="Non"/>
    <s v="Oui"/>
    <s v="Non"/>
    <s v="Non"/>
    <s v="Non"/>
    <s v="Non"/>
    <s v="Non"/>
    <s v="Non"/>
    <s v="Non"/>
    <s v="Non"/>
    <s v="-"/>
    <s v="-"/>
    <s v="Achat sur le marché"/>
    <s v="Oui"/>
    <s v="Non"/>
    <s v="Non"/>
    <s v="Non"/>
    <s v="Non"/>
    <s v="Non"/>
    <s v="Non"/>
    <s v="Non"/>
    <x v="2"/>
    <x v="2"/>
    <x v="0"/>
    <s v="Marché de Amma"/>
    <x v="2"/>
    <x v="1"/>
    <s v="-"/>
    <s v="Oui"/>
    <s v="tigo"/>
    <s v="Non"/>
    <s v="Non"/>
    <s v="Oui"/>
    <s v="-"/>
    <s v="-"/>
    <n v="3"/>
    <s v="3"/>
    <s v="-"/>
    <s v="-"/>
    <s v="-"/>
    <s v="-"/>
    <n v="20"/>
    <n v="20"/>
    <s v="uuid:e3b6a8b2-824a-44fd-b932-79b85e49b662"/>
    <n v="493614"/>
    <s v="e3b6a8b2-824a-44fd-b932-79b85e49b662"/>
    <s v="2018-03-07T10:37:08"/>
    <n v="283"/>
    <s v="-"/>
    <n v="-1"/>
    <s v="-"/>
    <s v="-"/>
    <n v="283"/>
    <n v="4"/>
    <n v="6"/>
    <n v="10"/>
    <n v="7"/>
    <n v="8"/>
    <n v="15"/>
    <n v="8"/>
    <n v="9"/>
    <n v="18"/>
    <n v="22"/>
    <n v="2"/>
    <n v="2"/>
    <n v="111"/>
    <s v="Diarrhée"/>
    <s v="Fièvre"/>
    <s v="Paludisme"/>
    <x v="0"/>
    <x v="0"/>
    <x v="1"/>
    <s v="-"/>
  </r>
  <r>
    <s v="Tinana"/>
    <s v="2018-03-10T15:06:53.621+01"/>
    <s v="2018-03-12T16:08:04.443+01"/>
    <d v="2018-03-10T00:00:00"/>
    <s v="357770077402177"/>
    <s v="-"/>
    <s v="-"/>
    <s v="-"/>
    <d v="2018-03-10T00:00:00"/>
    <s v="E10"/>
    <s v="male"/>
    <s v="TD07"/>
    <s v="Lac"/>
    <s v="TD0704"/>
    <x v="0"/>
    <s v="TD070403"/>
    <x v="5"/>
    <s v="Kaïga kindjiria"/>
    <s v="Tinana"/>
    <s v="14.045826645386551 13.852199642320251 293.6019940694769 4.0"/>
    <n v="14.0458266454"/>
    <n v="13.8521996423"/>
    <n v="293.601994069"/>
    <n v="4"/>
    <x v="0"/>
    <s v="-"/>
    <s v="-"/>
    <x v="0"/>
    <s v="-"/>
    <x v="0"/>
    <s v="-"/>
    <s v="-"/>
    <s v="IDPs / Retournés"/>
    <s v="Oui"/>
    <s v="Oui"/>
    <s v="Non"/>
    <s v="-"/>
    <n v="888"/>
    <x v="93"/>
    <s v="TD07"/>
    <s v="Lac"/>
    <s v="TD0704"/>
    <x v="0"/>
    <s v="TD070403"/>
    <x v="0"/>
    <n v="888"/>
    <n v="3712"/>
    <x v="28"/>
    <n v="57"/>
    <n v="238"/>
    <s v="NER"/>
    <x v="2"/>
    <s v="NE002"/>
    <x v="2"/>
    <s v="NE002002"/>
    <x v="7"/>
    <s v="-"/>
    <s v="-"/>
    <s v="-"/>
    <n v="57"/>
    <n v="238"/>
    <x v="22"/>
    <s v="-"/>
    <s v="-"/>
    <s v="-"/>
    <x v="0"/>
    <s v="-"/>
    <x v="0"/>
    <s v="-"/>
    <x v="0"/>
    <s v="-"/>
    <s v="-"/>
    <s v="-"/>
    <s v="-"/>
    <s v="-"/>
    <x v="0"/>
    <s v="-"/>
    <s v="-"/>
    <n v="0"/>
    <n v="888"/>
    <n v="0"/>
    <n v="0"/>
    <n v="0"/>
    <x v="0"/>
    <s v="-"/>
    <s v="baches eau_hygiene_et_assainissement vivres"/>
    <s v="Non"/>
    <s v="Oui"/>
    <s v="Oui"/>
    <s v="Non"/>
    <s v="Non"/>
    <s v="Non"/>
    <s v="Non"/>
    <s v="Non"/>
    <s v="Oui"/>
    <s v="Non"/>
    <s v="Non"/>
    <s v="ONG"/>
    <s v="Non"/>
    <s v="Non"/>
    <s v="Non"/>
    <s v="Oui"/>
    <s v="Non"/>
    <s v="-"/>
    <s v="Moins d'un mois"/>
    <s v="-"/>
    <s v="-"/>
    <s v="-"/>
    <s v="-"/>
    <s v="-"/>
    <s v="-"/>
    <s v="-"/>
    <s v="-"/>
    <s v="ONG"/>
    <s v="Non"/>
    <s v="Non"/>
    <s v="Non"/>
    <s v="Oui"/>
    <s v="Non"/>
    <s v="-"/>
    <s v="Plus d'un mois"/>
    <s v="-"/>
    <s v="-"/>
    <s v="-"/>
    <s v="-"/>
    <s v="-"/>
    <s v="-"/>
    <s v="-"/>
    <s v="-"/>
    <s v="-"/>
    <s v="-"/>
    <s v="-"/>
    <s v="-"/>
    <s v="-"/>
    <s v="-"/>
    <s v="-"/>
    <s v="-"/>
    <s v="-"/>
    <s v="-"/>
    <s v="-"/>
    <s v="-"/>
    <s v="-"/>
    <s v="-"/>
    <s v="-"/>
    <s v="-"/>
    <s v="-"/>
    <s v="-"/>
    <s v="-"/>
    <s v="-"/>
    <s v="-"/>
    <s v="-"/>
    <s v="-"/>
    <s v="-"/>
    <s v="ONG"/>
    <s v="Non"/>
    <s v="Non"/>
    <s v="Non"/>
    <s v="Oui"/>
    <s v="Non"/>
    <s v="-"/>
    <s v="Ponctuelle"/>
    <s v="-"/>
    <s v="-"/>
    <s v="-"/>
    <s v="-"/>
    <s v="-"/>
    <s v="-"/>
    <s v="-"/>
    <s v="-"/>
    <s v="-"/>
    <s v="-"/>
    <s v="-"/>
    <s v="-"/>
    <s v="-"/>
    <s v="-"/>
    <s v="-"/>
    <s v="-"/>
    <n v="50"/>
    <n v="100"/>
    <n v="5"/>
    <n v="6"/>
    <n v="1"/>
    <n v="10"/>
    <s v="-"/>
    <s v="-"/>
    <n v="50"/>
    <n v="50"/>
    <n v="20"/>
    <s v="-"/>
    <n v="80"/>
    <s v="Oui"/>
    <s v="Oui"/>
    <s v="Oui"/>
    <s v="-"/>
    <s v="-"/>
    <s v="-"/>
    <x v="0"/>
    <x v="0"/>
    <s v="-"/>
    <s v="-"/>
    <s v="Puits_traditionnel"/>
    <s v="Non"/>
    <s v="Non"/>
    <s v="Non"/>
    <s v="Non"/>
    <s v="Non"/>
    <s v="Non"/>
    <s v="Oui"/>
    <s v="Non"/>
    <n v="2"/>
    <s v="-"/>
    <s v="-"/>
    <s v="-"/>
    <s v="-"/>
    <s v="-"/>
    <s v="-"/>
    <s v="-"/>
    <s v="-"/>
    <s v="-"/>
    <s v="-"/>
    <s v="-"/>
    <s v="-"/>
    <s v="-"/>
    <s v="-"/>
    <s v="-"/>
    <x v="0"/>
    <s v="Eau trouble / Goût / Non potable / Odeur"/>
    <s v="Non"/>
    <s v="Oui"/>
    <s v="Oui"/>
    <s v="Oui"/>
    <s v="Oui"/>
    <x v="1"/>
    <s v="Oui"/>
    <s v="Non"/>
    <s v="Non"/>
    <n v="10"/>
    <s v="-"/>
    <x v="1"/>
    <s v="Non"/>
    <x v="2"/>
    <x v="0"/>
    <x v="0"/>
    <s v="Oui"/>
    <x v="0"/>
    <x v="10"/>
    <x v="0"/>
    <s v="-"/>
    <s v="-"/>
    <s v="-"/>
    <s v="-"/>
    <s v="-"/>
    <s v="-"/>
    <s v="-"/>
    <x v="0"/>
    <x v="0"/>
    <x v="0"/>
    <x v="0"/>
    <s v="-"/>
    <s v="-"/>
    <x v="0"/>
    <s v="-"/>
    <x v="1"/>
    <s v="-"/>
    <s v="-"/>
    <s v="-"/>
    <s v="-"/>
    <s v="-"/>
    <s v="-"/>
    <s v="-"/>
    <x v="2"/>
    <x v="0"/>
    <s v="diarrhee fievre maux_ventre"/>
    <s v="Oui"/>
    <s v="Oui"/>
    <s v="Non"/>
    <s v="Non"/>
    <s v="Non"/>
    <s v="Non"/>
    <s v="Non"/>
    <s v="Non"/>
    <s v="Oui"/>
    <s v="Non"/>
    <s v="Non"/>
    <s v="Non"/>
    <s v="Non"/>
    <s v="Non"/>
    <s v="-"/>
    <s v="-"/>
    <s v="Don des communautés hôtes et voisines / Assistance humanitaire (incluant Cash)"/>
    <s v="Non"/>
    <s v="Non"/>
    <s v="Oui"/>
    <s v="Oui"/>
    <s v="Non"/>
    <s v="Non"/>
    <s v="Non"/>
    <s v="-"/>
    <x v="2"/>
    <x v="1"/>
    <x v="0"/>
    <s v="Marché de Diamarom"/>
    <x v="0"/>
    <x v="0"/>
    <s v="-"/>
    <s v="Oui"/>
    <s v="tigo"/>
    <s v="Non"/>
    <s v="Non"/>
    <s v="Oui"/>
    <s v="-"/>
    <s v="-"/>
    <n v="3"/>
    <s v="3"/>
    <s v="L'eau,  L'école, insuffisant de l'assistance  de vivre.  Nous  voulons forage dans notre site puisque nous savons aucun forage actuellement nous utilisons le puits ouvert a ciel ."/>
    <s v="-"/>
    <s v="-"/>
    <s v="-"/>
    <n v="20"/>
    <n v="20"/>
    <s v="uuid:0910f5a4-f45b-483b-8302-0a693341c46e"/>
    <n v="173992"/>
    <s v="0910f5a4-f45b-483b-8302-0a693341c46e"/>
    <s v="2018-03-13T07:34:40"/>
    <n v="120"/>
    <s v="-"/>
    <n v="-1"/>
    <s v="-"/>
    <s v="-"/>
    <n v="120"/>
    <n v="6"/>
    <n v="6"/>
    <n v="15"/>
    <n v="10"/>
    <n v="11"/>
    <n v="17"/>
    <n v="9"/>
    <n v="8"/>
    <n v="21"/>
    <n v="20"/>
    <n v="0"/>
    <n v="1"/>
    <n v="124"/>
    <s v="Diarrhée"/>
    <s v="Fièvre"/>
    <s v="Maux de ventre"/>
    <x v="0"/>
    <x v="0"/>
    <x v="1"/>
    <s v="-"/>
  </r>
  <r>
    <s v="Torbo"/>
    <s v="2018-03-04T10:44:19.611+01"/>
    <s v="2018-03-07T09:23:13.419+01"/>
    <d v="2018-03-04T00:00:00"/>
    <s v="358449072155937"/>
    <s v="8923503090491872428"/>
    <s v="-"/>
    <s v="-"/>
    <d v="2018-03-04T00:00:00"/>
    <s v="S2"/>
    <s v="male"/>
    <s v="TD07"/>
    <s v="Lac"/>
    <s v="TD0704"/>
    <x v="0"/>
    <s v="TD070401"/>
    <x v="0"/>
    <s v="Torbo"/>
    <s v="Torbo"/>
    <s v="14.05410425395354 13.947242587346823 296.58196045682035 4.0"/>
    <n v="14.054104254"/>
    <n v="13.9472425873"/>
    <n v="296.58196045699998"/>
    <n v="4"/>
    <x v="1"/>
    <s v="Kiskra"/>
    <n v="40"/>
    <x v="0"/>
    <s v="-"/>
    <x v="0"/>
    <s v="-"/>
    <s v="-"/>
    <s v="IDPs"/>
    <s v="Oui"/>
    <s v="Non"/>
    <s v="Non"/>
    <s v="-"/>
    <n v="98"/>
    <x v="94"/>
    <s v="TD07"/>
    <s v="Lac"/>
    <s v="TD0704"/>
    <x v="0"/>
    <s v="TD070401"/>
    <x v="3"/>
    <n v="98"/>
    <n v="211"/>
    <x v="16"/>
    <s v="-"/>
    <s v="-"/>
    <s v="-"/>
    <x v="1"/>
    <s v="-"/>
    <x v="1"/>
    <s v="-"/>
    <x v="1"/>
    <s v="-"/>
    <s v="-"/>
    <s v="-"/>
    <s v="-"/>
    <s v="-"/>
    <x v="1"/>
    <s v="-"/>
    <s v="-"/>
    <s v="-"/>
    <x v="0"/>
    <s v="-"/>
    <x v="0"/>
    <s v="-"/>
    <x v="0"/>
    <s v="-"/>
    <s v="-"/>
    <s v="-"/>
    <s v="-"/>
    <s v="-"/>
    <x v="0"/>
    <s v="-"/>
    <s v="-"/>
    <n v="0"/>
    <n v="98"/>
    <n v="0"/>
    <n v="0"/>
    <n v="0"/>
    <x v="0"/>
    <s v="-"/>
    <s v="articles_non_alimentaires baches vivres"/>
    <s v="Oui"/>
    <s v="Oui"/>
    <s v="Non"/>
    <s v="Non"/>
    <s v="Non"/>
    <s v="Non"/>
    <s v="Non"/>
    <s v="Non"/>
    <s v="Oui"/>
    <s v="N/A"/>
    <s v="Non"/>
    <s v="ONG"/>
    <s v="Non"/>
    <s v="Non"/>
    <s v="Non"/>
    <s v="Oui"/>
    <s v="Non"/>
    <s v="-"/>
    <s v="Plus d'un mois"/>
    <s v="ONG"/>
    <s v="Non"/>
    <s v="Non"/>
    <s v="Non"/>
    <s v="Oui"/>
    <s v="Non"/>
    <s v="-"/>
    <s v="Plus d'un mois"/>
    <s v="ONG"/>
    <s v="Non"/>
    <s v="Non"/>
    <s v="Non"/>
    <s v="Oui"/>
    <s v="Non"/>
    <s v="-"/>
    <s v="Plus d'un mois"/>
    <s v="-"/>
    <s v="-"/>
    <s v="-"/>
    <s v="-"/>
    <s v="-"/>
    <s v="-"/>
    <s v="-"/>
    <s v="-"/>
    <s v="-"/>
    <s v="-"/>
    <s v="-"/>
    <s v="-"/>
    <s v="-"/>
    <s v="-"/>
    <s v="-"/>
    <s v="-"/>
    <s v="-"/>
    <s v="-"/>
    <s v="-"/>
    <s v="-"/>
    <s v="-"/>
    <s v="-"/>
    <s v="-"/>
    <s v="-"/>
    <s v="-"/>
    <s v="-"/>
    <s v="-"/>
    <s v="-"/>
    <s v="-"/>
    <s v="-"/>
    <s v="-"/>
    <s v="-"/>
    <s v="-"/>
    <s v="-"/>
    <s v="-"/>
    <s v="-"/>
    <s v="-"/>
    <s v="-"/>
    <s v="-"/>
    <s v="-"/>
    <s v="-"/>
    <s v="-"/>
    <s v="-"/>
    <s v="-"/>
    <s v="-"/>
    <s v="-"/>
    <s v="-"/>
    <s v="-"/>
    <s v="-"/>
    <s v="-"/>
    <s v="-"/>
    <s v="-"/>
    <s v="-"/>
    <s v="-"/>
    <s v="-"/>
    <s v="-"/>
    <n v="30"/>
    <n v="40"/>
    <n v="1"/>
    <n v="5"/>
    <n v="5"/>
    <n v="3"/>
    <s v="-"/>
    <s v="-"/>
    <n v="10"/>
    <n v="6"/>
    <n v="4"/>
    <s v="-"/>
    <n v="20"/>
    <s v="Oui"/>
    <s v="Oui"/>
    <s v="Oui"/>
    <s v="-"/>
    <s v="-"/>
    <s v="-"/>
    <x v="2"/>
    <x v="4"/>
    <s v="-"/>
    <s v="-"/>
    <s v="Puits_traditionnel"/>
    <s v="Non"/>
    <s v="Non"/>
    <s v="Non"/>
    <s v="Non"/>
    <s v="Non"/>
    <s v="Non"/>
    <s v="Oui"/>
    <s v="Non"/>
    <n v="1"/>
    <s v="-"/>
    <s v="-"/>
    <s v="-"/>
    <s v="-"/>
    <s v="-"/>
    <s v="-"/>
    <s v="-"/>
    <s v="-"/>
    <s v="-"/>
    <s v="-"/>
    <s v="-"/>
    <s v="-"/>
    <s v="-"/>
    <s v="-"/>
    <s v="-"/>
    <x v="0"/>
    <s v="Goût"/>
    <s v="Non"/>
    <s v="Non"/>
    <s v="Oui"/>
    <s v="Non"/>
    <s v="Non"/>
    <x v="1"/>
    <s v="Oui"/>
    <s v="Non"/>
    <s v="Non"/>
    <n v="5"/>
    <s v="-"/>
    <x v="1"/>
    <s v="Non"/>
    <x v="1"/>
    <x v="0"/>
    <x v="0"/>
    <s v="Oui"/>
    <x v="0"/>
    <x v="67"/>
    <x v="1"/>
    <s v="-"/>
    <s v="-"/>
    <s v="-"/>
    <s v="-"/>
    <s v="-"/>
    <s v="-"/>
    <s v="-"/>
    <x v="0"/>
    <x v="0"/>
    <x v="0"/>
    <x v="0"/>
    <s v="-"/>
    <s v="-"/>
    <x v="0"/>
    <s v="-"/>
    <x v="1"/>
    <s v="-"/>
    <s v="-"/>
    <s v="-"/>
    <s v="-"/>
    <s v="-"/>
    <s v="-"/>
    <s v="-"/>
    <x v="2"/>
    <x v="0"/>
    <s v="diarrhee fievre paludisme"/>
    <s v="Oui"/>
    <s v="Oui"/>
    <s v="Non"/>
    <s v="Non"/>
    <s v="Non"/>
    <s v="Oui"/>
    <s v="Non"/>
    <s v="Non"/>
    <s v="Non"/>
    <s v="Non"/>
    <s v="Non"/>
    <s v="Non"/>
    <s v="Non"/>
    <s v="Non"/>
    <s v="-"/>
    <s v="-"/>
    <s v="Assistance humanitaire (incluant Cash)"/>
    <s v="Non"/>
    <s v="Oui"/>
    <s v="Non"/>
    <s v="Non"/>
    <s v="Non"/>
    <s v="Non"/>
    <s v="Non"/>
    <s v="Non"/>
    <x v="2"/>
    <x v="2"/>
    <x v="0"/>
    <s v="Marché de Diamarom"/>
    <x v="0"/>
    <x v="2"/>
    <s v="-"/>
    <s v="Oui"/>
    <s v="tigo"/>
    <s v="Non"/>
    <s v="Non"/>
    <s v="Oui"/>
    <s v="-"/>
    <s v="-"/>
    <n v="3"/>
    <s v="3"/>
    <s v="-"/>
    <s v="-"/>
    <s v="-"/>
    <s v="-"/>
    <n v="20"/>
    <n v="20"/>
    <s v="uuid:c4765c48-2860-49df-8a8b-b00df6801a70"/>
    <n v="493611"/>
    <s v="c4765c48-2860-49df-8a8b-b00df6801a70"/>
    <s v="2018-03-07T10:36:59"/>
    <n v="281"/>
    <s v="-"/>
    <n v="-1"/>
    <s v="-"/>
    <s v="-"/>
    <n v="281"/>
    <n v="3"/>
    <n v="6"/>
    <n v="7"/>
    <n v="8"/>
    <n v="4"/>
    <n v="19"/>
    <n v="1"/>
    <n v="8"/>
    <n v="21"/>
    <n v="24"/>
    <n v="2"/>
    <n v="0"/>
    <n v="103"/>
    <s v="Diarrhée"/>
    <s v="Fièvre"/>
    <s v="Paludisme"/>
    <x v="0"/>
    <x v="0"/>
    <x v="1"/>
    <s v="-"/>
  </r>
  <r>
    <s v="Toukoul"/>
    <s v="2018-02-24T08:44:42.225+01"/>
    <s v="2018-02-28T11:08:39.710+01"/>
    <d v="2018-02-24T00:00:00"/>
    <s v="E0:AA:96:55:FD:1A"/>
    <s v="-"/>
    <s v="-"/>
    <s v="-"/>
    <d v="2018-02-24T00:00:00"/>
    <s v="E7"/>
    <s v="male"/>
    <s v="TD07"/>
    <s v="Lac"/>
    <s v="TD0704"/>
    <x v="0"/>
    <s v="TD070402"/>
    <x v="6"/>
    <s v="Daboua"/>
    <s v="Toukoul"/>
    <s v="14.372120814291774 13.72683134653718 294.8956700122531 8.0"/>
    <n v="14.372120814300001"/>
    <n v="13.726831346499999"/>
    <n v="294.89567001199998"/>
    <n v="8"/>
    <x v="0"/>
    <s v="-"/>
    <s v="-"/>
    <x v="0"/>
    <s v="-"/>
    <x v="0"/>
    <s v="-"/>
    <s v="-"/>
    <s v="IDPs / Retournés"/>
    <s v="Oui"/>
    <s v="Oui"/>
    <s v="Non"/>
    <s v="-"/>
    <n v="80"/>
    <x v="95"/>
    <s v="TD07"/>
    <s v="Lac"/>
    <s v="TD0704"/>
    <x v="0"/>
    <s v="TD070403"/>
    <x v="0"/>
    <n v="80"/>
    <n v="337"/>
    <x v="14"/>
    <n v="15"/>
    <n v="60"/>
    <s v="NER"/>
    <x v="2"/>
    <s v="NE002"/>
    <x v="2"/>
    <s v="NE002006"/>
    <x v="2"/>
    <s v="-"/>
    <s v="-"/>
    <s v="-"/>
    <n v="15"/>
    <n v="60"/>
    <x v="10"/>
    <s v="-"/>
    <s v="-"/>
    <s v="-"/>
    <x v="0"/>
    <s v="-"/>
    <x v="0"/>
    <s v="-"/>
    <x v="0"/>
    <s v="-"/>
    <s v="-"/>
    <s v="-"/>
    <s v="-"/>
    <s v="-"/>
    <x v="0"/>
    <s v="-"/>
    <s v="-"/>
    <n v="0"/>
    <n v="337"/>
    <n v="0"/>
    <n v="0"/>
    <n v="0"/>
    <x v="0"/>
    <s v="-"/>
    <s v="baches eau_hygiene_et_assainissement cash"/>
    <s v="Non"/>
    <s v="Oui"/>
    <s v="Oui"/>
    <s v="Non"/>
    <s v="Non"/>
    <s v="Non"/>
    <s v="Non"/>
    <s v="Non"/>
    <s v="Non"/>
    <s v="Oui"/>
    <s v="Non"/>
    <s v="-"/>
    <s v="-"/>
    <s v="-"/>
    <s v="-"/>
    <s v="-"/>
    <s v="-"/>
    <s v="-"/>
    <s v="-"/>
    <s v="-"/>
    <s v="-"/>
    <s v="-"/>
    <s v="-"/>
    <s v="-"/>
    <s v="-"/>
    <s v="-"/>
    <s v="-"/>
    <s v="ONG"/>
    <s v="Non"/>
    <s v="Non"/>
    <s v="Non"/>
    <s v="Oui"/>
    <s v="Non"/>
    <s v="Oxfam"/>
    <s v="Plus d'un mois"/>
    <s v="-"/>
    <s v="-"/>
    <s v="-"/>
    <s v="-"/>
    <s v="-"/>
    <s v="-"/>
    <s v="-"/>
    <s v="-"/>
    <s v="-"/>
    <s v="-"/>
    <s v="-"/>
    <s v="-"/>
    <s v="-"/>
    <s v="-"/>
    <s v="-"/>
    <s v="-"/>
    <s v="-"/>
    <s v="-"/>
    <s v="-"/>
    <s v="-"/>
    <s v="-"/>
    <s v="-"/>
    <s v="-"/>
    <s v="-"/>
    <s v="-"/>
    <s v="-"/>
    <s v="-"/>
    <s v="-"/>
    <s v="-"/>
    <s v="-"/>
    <s v="-"/>
    <s v="-"/>
    <s v="ONG"/>
    <s v="Non"/>
    <s v="Non"/>
    <s v="Non"/>
    <s v="Oui"/>
    <s v="Non"/>
    <s v="Oxfam"/>
    <s v="Ponctuelle"/>
    <s v="-"/>
    <s v="-"/>
    <s v="-"/>
    <s v="-"/>
    <s v="-"/>
    <s v="-"/>
    <s v="-"/>
    <s v="-"/>
    <s v="ONG"/>
    <s v="Non"/>
    <s v="Non"/>
    <s v="Non"/>
    <s v="Oui"/>
    <s v="Non"/>
    <s v="Oxfam"/>
    <s v="Ponctuelle"/>
    <n v="10"/>
    <n v="15"/>
    <n v="5"/>
    <n v="6"/>
    <n v="4"/>
    <n v="10"/>
    <n v="7"/>
    <s v="-"/>
    <n v="4"/>
    <n v="5"/>
    <n v="3"/>
    <n v="6"/>
    <n v="20"/>
    <s v="Oui"/>
    <s v="Oui"/>
    <s v="Oui"/>
    <s v="-"/>
    <s v="-"/>
    <s v="-"/>
    <x v="0"/>
    <x v="0"/>
    <s v="-"/>
    <s v="-"/>
    <s v="forage_pompe_manuelle"/>
    <s v="Non"/>
    <s v="Non"/>
    <s v="Non"/>
    <s v="Non"/>
    <s v="Oui"/>
    <s v="Non"/>
    <s v="Non"/>
    <s v="Non"/>
    <s v="-"/>
    <s v="-"/>
    <n v="5"/>
    <s v="-"/>
    <s v="-"/>
    <s v="-"/>
    <s v="-"/>
    <s v="-"/>
    <s v="-"/>
    <s v="-"/>
    <s v="-"/>
    <s v="-"/>
    <s v="-"/>
    <s v="-"/>
    <s v="-"/>
    <s v="-"/>
    <x v="0"/>
    <s v="Aucun"/>
    <s v="Oui"/>
    <s v="Non"/>
    <s v="Non"/>
    <s v="Non"/>
    <s v="Non"/>
    <x v="1"/>
    <s v="Oui"/>
    <s v="Non"/>
    <s v="Non"/>
    <n v="36"/>
    <s v="-"/>
    <x v="1"/>
    <s v="Non"/>
    <x v="2"/>
    <x v="1"/>
    <x v="1"/>
    <s v="Non"/>
    <x v="12"/>
    <x v="2"/>
    <x v="1"/>
    <s v="-"/>
    <s v="-"/>
    <s v="-"/>
    <s v="-"/>
    <s v="-"/>
    <s v="-"/>
    <s v="-"/>
    <x v="0"/>
    <x v="2"/>
    <x v="2"/>
    <x v="0"/>
    <s v="École de Chebrey"/>
    <s v="Site De Chebrey"/>
    <x v="4"/>
    <s v="-"/>
    <x v="1"/>
    <s v="-"/>
    <s v="-"/>
    <s v="-"/>
    <s v="-"/>
    <s v="-"/>
    <s v="-"/>
    <s v="-"/>
    <x v="2"/>
    <x v="0"/>
    <s v="fievre toux problem_tension"/>
    <s v="Non"/>
    <s v="Oui"/>
    <s v="Non"/>
    <s v="Non"/>
    <s v="Non"/>
    <s v="Non"/>
    <s v="Oui"/>
    <s v="Non"/>
    <s v="Non"/>
    <s v="Non"/>
    <s v="Non"/>
    <s v="Oui"/>
    <s v="Non"/>
    <s v="Non"/>
    <s v="-"/>
    <s v="-"/>
    <s v="Achat sur le marché"/>
    <s v="Oui"/>
    <s v="Non"/>
    <s v="Non"/>
    <s v="Non"/>
    <s v="Non"/>
    <s v="Non"/>
    <s v="Non"/>
    <s v="-"/>
    <x v="1"/>
    <x v="0"/>
    <x v="0"/>
    <s v="Marché de Kiskawa"/>
    <x v="0"/>
    <x v="2"/>
    <s v="-"/>
    <s v="Oui"/>
    <s v="tigo"/>
    <s v="Non"/>
    <s v="Non"/>
    <s v="Oui"/>
    <s v="-"/>
    <s v="-"/>
    <n v="3"/>
    <s v="3"/>
    <s v="Une assistance alimentaire est sollicitée"/>
    <s v="-"/>
    <s v="-"/>
    <s v="-"/>
    <n v="20"/>
    <n v="20"/>
    <s v="uuid:b6bdc647-2fc3-45e5-b1b1-99ce063aa010"/>
    <n v="146965"/>
    <s v="b6bdc647-2fc3-45e5-b1b1-99ce063aa010"/>
    <s v="2018-02-28T15:46:46"/>
    <n v="18"/>
    <s v="-"/>
    <n v="-1"/>
    <s v="-"/>
    <s v="-"/>
    <n v="18"/>
    <n v="10"/>
    <n v="8"/>
    <n v="11"/>
    <n v="5"/>
    <n v="18"/>
    <n v="12"/>
    <n v="17"/>
    <n v="13"/>
    <n v="43"/>
    <n v="29"/>
    <n v="3"/>
    <n v="0"/>
    <n v="169"/>
    <s v="Fièvre"/>
    <s v="Toux"/>
    <s v="Problème de tension"/>
    <x v="0"/>
    <x v="0"/>
    <x v="0"/>
    <s v="-"/>
  </r>
  <r>
    <s v="Village Daal"/>
    <s v="2018-03-09T14:51:19.783+01"/>
    <s v="2018-03-10T16:45:58.067+01"/>
    <d v="2018-03-09T00:00:00"/>
    <s v="860111012019356"/>
    <s v="-"/>
    <s v="-"/>
    <s v="-"/>
    <d v="2018-03-09T00:00:00"/>
    <s v="E2"/>
    <s v="male"/>
    <s v="TD07"/>
    <s v="Lac"/>
    <s v="TD0701"/>
    <x v="1"/>
    <s v="TD070102"/>
    <x v="1"/>
    <s v="Blarigui"/>
    <s v="Village Daal"/>
    <s v="13.367635684245936 14.424026166987627 302.399653117366 6.0"/>
    <n v="13.3676356842"/>
    <n v="14.424026166999999"/>
    <n v="302.39965311700001"/>
    <n v="6"/>
    <x v="1"/>
    <s v="Blarigui"/>
    <n v="5"/>
    <x v="1"/>
    <s v="-"/>
    <x v="0"/>
    <s v="-"/>
    <s v="-"/>
    <s v="IDPs"/>
    <s v="Oui"/>
    <s v="Non"/>
    <s v="Non"/>
    <s v="-"/>
    <n v="52"/>
    <x v="96"/>
    <s v="TD07"/>
    <s v="Lac"/>
    <s v="TD0701"/>
    <x v="3"/>
    <s v="TD070102"/>
    <x v="5"/>
    <n v="52"/>
    <n v="217"/>
    <x v="3"/>
    <s v="-"/>
    <s v="-"/>
    <s v="-"/>
    <x v="1"/>
    <s v="-"/>
    <x v="1"/>
    <s v="-"/>
    <x v="1"/>
    <s v="-"/>
    <s v="-"/>
    <s v="-"/>
    <s v="-"/>
    <s v="-"/>
    <x v="1"/>
    <s v="-"/>
    <s v="-"/>
    <s v="-"/>
    <x v="0"/>
    <s v="-"/>
    <x v="0"/>
    <s v="-"/>
    <x v="0"/>
    <s v="-"/>
    <s v="-"/>
    <s v="-"/>
    <s v="-"/>
    <s v="-"/>
    <x v="0"/>
    <n v="50"/>
    <n v="250"/>
    <n v="0"/>
    <n v="52"/>
    <n v="0"/>
    <n v="0"/>
    <n v="0"/>
    <x v="0"/>
    <s v="-"/>
    <s v="aucune"/>
    <s v="Non"/>
    <s v="Non"/>
    <s v="Non"/>
    <s v="Non"/>
    <s v="Non"/>
    <s v="Non"/>
    <s v="Non"/>
    <s v="Non"/>
    <s v="Non"/>
    <s v="Non"/>
    <s v="Oui"/>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n v="10"/>
    <n v="20"/>
    <n v="2"/>
    <s v="-"/>
    <n v="10"/>
    <s v="-"/>
    <s v="-"/>
    <s v="-"/>
    <n v="30"/>
    <n v="20"/>
    <n v="10"/>
    <s v="-"/>
    <n v="20"/>
    <s v="Oui"/>
    <s v="Oui"/>
    <s v="Oui"/>
    <s v="-"/>
    <s v="-"/>
    <s v="-"/>
    <x v="0"/>
    <x v="0"/>
    <s v="-"/>
    <s v="-"/>
    <s v="eau_de_surface"/>
    <s v="Non"/>
    <s v="Non"/>
    <s v="Oui"/>
    <s v="Non"/>
    <s v="Non"/>
    <s v="Non"/>
    <s v="Non"/>
    <s v="Non"/>
    <s v="-"/>
    <s v="-"/>
    <s v="-"/>
    <s v="-"/>
    <s v="-"/>
    <s v="-"/>
    <s v="-"/>
    <s v="-"/>
    <n v="1"/>
    <s v="-"/>
    <s v="-"/>
    <s v="-"/>
    <s v="-"/>
    <s v="-"/>
    <s v="-"/>
    <s v="-"/>
    <x v="1"/>
    <s v="Non potable"/>
    <s v="Non"/>
    <s v="Non"/>
    <s v="Non"/>
    <s v="Oui"/>
    <s v="Non"/>
    <x v="0"/>
    <s v="Non"/>
    <s v="Non"/>
    <s v="Oui"/>
    <s v="-"/>
    <s v="-"/>
    <x v="0"/>
    <s v="-"/>
    <x v="0"/>
    <x v="1"/>
    <x v="1"/>
    <s v="Non"/>
    <x v="26"/>
    <x v="2"/>
    <x v="1"/>
    <s v="-"/>
    <s v="-"/>
    <s v="-"/>
    <s v="-"/>
    <s v="-"/>
    <s v="-"/>
    <s v="-"/>
    <x v="0"/>
    <x v="0"/>
    <x v="0"/>
    <x v="0"/>
    <s v="-"/>
    <s v="-"/>
    <x v="0"/>
    <s v="-"/>
    <x v="1"/>
    <s v="-"/>
    <s v="-"/>
    <s v="-"/>
    <s v="-"/>
    <s v="-"/>
    <s v="-"/>
    <s v="-"/>
    <x v="2"/>
    <x v="0"/>
    <s v="diarrhee paludisme toux"/>
    <s v="Oui"/>
    <s v="Non"/>
    <s v="Non"/>
    <s v="Non"/>
    <s v="Non"/>
    <s v="Oui"/>
    <s v="Oui"/>
    <s v="Non"/>
    <s v="Non"/>
    <s v="Non"/>
    <s v="Non"/>
    <s v="Non"/>
    <s v="Non"/>
    <s v="Non"/>
    <s v="-"/>
    <s v="-"/>
    <s v="Achat sur le marché / Production de subsistance"/>
    <s v="Oui"/>
    <s v="Non"/>
    <s v="Non"/>
    <s v="Non"/>
    <s v="Non"/>
    <s v="Oui"/>
    <s v="Non"/>
    <s v="-"/>
    <x v="0"/>
    <x v="0"/>
    <x v="0"/>
    <s v="Marché de Blarigui"/>
    <x v="1"/>
    <x v="1"/>
    <s v="-"/>
    <s v="Oui"/>
    <s v="airtel / tigo"/>
    <s v="Oui"/>
    <s v="Non"/>
    <s v="Oui"/>
    <s v="-"/>
    <s v="-"/>
    <n v="1"/>
    <s v="1"/>
    <s v="RAS"/>
    <s v="-"/>
    <s v="-"/>
    <s v="-"/>
    <s v="-"/>
    <s v="-"/>
    <s v="uuid:5dd0f2f3-6d7e-4804-b836-8863ddc5704f"/>
    <n v="166367"/>
    <s v="5dd0f2f3-6d7e-4804-b836-8863ddc5704f"/>
    <s v="2018-03-10T17:46:08"/>
    <n v="116"/>
    <s v="-"/>
    <n v="-1"/>
    <s v="-"/>
    <s v="-"/>
    <s v="-"/>
    <n v="0"/>
    <n v="0"/>
    <n v="0"/>
    <n v="0"/>
    <n v="0"/>
    <n v="0"/>
    <n v="0"/>
    <n v="0"/>
    <n v="0"/>
    <n v="0"/>
    <n v="0"/>
    <n v="0"/>
    <n v="0"/>
    <s v="Diarrhée"/>
    <s v="Paludisme"/>
    <s v="Toux"/>
    <x v="0"/>
    <x v="0"/>
    <x v="1"/>
    <s v="-"/>
  </r>
  <r>
    <s v="Village Doubaba"/>
    <s v="2018-03-05T10:07:53.520+01"/>
    <s v="2018-03-06T11:07:32.756+01"/>
    <d v="2018-03-05T00:00:00"/>
    <s v="860111012019356"/>
    <s v="-"/>
    <s v="-"/>
    <s v="-"/>
    <d v="2018-03-05T00:00:00"/>
    <s v="E2"/>
    <s v="male"/>
    <s v="TD07"/>
    <s v="Lac"/>
    <s v="TD0701"/>
    <x v="1"/>
    <s v="TD070102"/>
    <x v="1"/>
    <s v="Blarigui"/>
    <s v="Village Doubaba"/>
    <s v="13.394845052521728 14.416000293914646 300.8597485181726 8.0"/>
    <n v="13.394845052499999"/>
    <n v="14.4160002939"/>
    <n v="300.859748518"/>
    <n v="8"/>
    <x v="1"/>
    <s v="Village Blarguo"/>
    <n v="2"/>
    <x v="1"/>
    <s v="-"/>
    <x v="0"/>
    <s v="-"/>
    <s v="-"/>
    <s v="IDPs"/>
    <s v="Oui"/>
    <s v="Non"/>
    <s v="Non"/>
    <s v="-"/>
    <n v="120"/>
    <x v="8"/>
    <s v="TD07"/>
    <s v="Lac"/>
    <s v="TD0704"/>
    <x v="0"/>
    <s v="TD070402"/>
    <x v="7"/>
    <n v="120"/>
    <n v="500"/>
    <x v="3"/>
    <s v="-"/>
    <s v="-"/>
    <s v="-"/>
    <x v="1"/>
    <s v="-"/>
    <x v="1"/>
    <s v="-"/>
    <x v="1"/>
    <s v="-"/>
    <s v="-"/>
    <s v="-"/>
    <s v="-"/>
    <s v="-"/>
    <x v="1"/>
    <s v="-"/>
    <s v="-"/>
    <s v="-"/>
    <x v="0"/>
    <s v="-"/>
    <x v="0"/>
    <s v="-"/>
    <x v="0"/>
    <s v="-"/>
    <s v="-"/>
    <s v="-"/>
    <s v="-"/>
    <s v="-"/>
    <x v="0"/>
    <n v="48"/>
    <n v="200"/>
    <n v="0"/>
    <n v="120"/>
    <n v="0"/>
    <n v="0"/>
    <n v="0"/>
    <x v="0"/>
    <s v="-"/>
    <s v="aucune"/>
    <s v="Non"/>
    <s v="Non"/>
    <s v="Non"/>
    <s v="Non"/>
    <s v="Non"/>
    <s v="Non"/>
    <s v="Non"/>
    <s v="Non"/>
    <s v="Non"/>
    <s v="Non"/>
    <s v="Oui"/>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n v="50"/>
    <n v="100"/>
    <n v="5"/>
    <n v="10"/>
    <n v="10"/>
    <n v="20"/>
    <s v="-"/>
    <s v="-"/>
    <n v="20"/>
    <n v="15"/>
    <n v="10"/>
    <s v="-"/>
    <n v="30"/>
    <s v="Oui"/>
    <s v="Oui"/>
    <s v="Oui"/>
    <s v="-"/>
    <s v="-"/>
    <s v="-"/>
    <x v="0"/>
    <x v="0"/>
    <s v="-"/>
    <s v="-"/>
    <s v="eau_de_surface"/>
    <s v="Non"/>
    <s v="Non"/>
    <s v="Oui"/>
    <s v="Non"/>
    <s v="Non"/>
    <s v="Non"/>
    <s v="Non"/>
    <s v="Non"/>
    <s v="-"/>
    <s v="-"/>
    <s v="-"/>
    <s v="-"/>
    <s v="-"/>
    <s v="-"/>
    <s v="-"/>
    <s v="-"/>
    <n v="1"/>
    <s v="-"/>
    <s v="-"/>
    <s v="-"/>
    <s v="-"/>
    <s v="-"/>
    <s v="-"/>
    <s v="-"/>
    <x v="2"/>
    <s v="Non potable"/>
    <s v="Non"/>
    <s v="Non"/>
    <s v="Non"/>
    <s v="Oui"/>
    <s v="Non"/>
    <x v="0"/>
    <s v="Non"/>
    <s v="Non"/>
    <s v="Oui"/>
    <s v="-"/>
    <s v="-"/>
    <x v="0"/>
    <s v="-"/>
    <x v="0"/>
    <x v="0"/>
    <x v="0"/>
    <s v="Oui"/>
    <x v="0"/>
    <x v="0"/>
    <x v="1"/>
    <s v="-"/>
    <s v="-"/>
    <s v="-"/>
    <s v="-"/>
    <s v="-"/>
    <s v="-"/>
    <s v="-"/>
    <x v="0"/>
    <x v="0"/>
    <x v="0"/>
    <x v="0"/>
    <s v="-"/>
    <s v="-"/>
    <x v="0"/>
    <s v="-"/>
    <x v="1"/>
    <s v="-"/>
    <s v="-"/>
    <s v="-"/>
    <s v="-"/>
    <s v="-"/>
    <s v="-"/>
    <s v="-"/>
    <x v="2"/>
    <x v="0"/>
    <s v="paludisme toux maux_ventre"/>
    <s v="Non"/>
    <s v="Non"/>
    <s v="Non"/>
    <s v="Non"/>
    <s v="Non"/>
    <s v="Oui"/>
    <s v="Oui"/>
    <s v="Non"/>
    <s v="Oui"/>
    <s v="Non"/>
    <s v="Non"/>
    <s v="Non"/>
    <s v="Non"/>
    <s v="Non"/>
    <s v="-"/>
    <s v="-"/>
    <s v="Achat sur le marché / Production de subsistance"/>
    <s v="Oui"/>
    <s v="Non"/>
    <s v="Non"/>
    <s v="Non"/>
    <s v="Non"/>
    <s v="Oui"/>
    <s v="Non"/>
    <s v="-"/>
    <x v="0"/>
    <x v="0"/>
    <x v="0"/>
    <s v="Marché de Blarigui"/>
    <x v="1"/>
    <x v="1"/>
    <s v="-"/>
    <s v="Oui"/>
    <s v="airtel / tigo"/>
    <s v="Oui"/>
    <s v="Non"/>
    <s v="Oui"/>
    <s v="-"/>
    <s v="-"/>
    <n v="2"/>
    <s v="2"/>
    <s v="-"/>
    <s v="-"/>
    <s v="-"/>
    <s v="-"/>
    <n v="20"/>
    <n v="20"/>
    <s v="uuid:2a390173-9839-46a6-9382-893d8670f9bf"/>
    <n v="161900"/>
    <s v="2a390173-9839-46a6-9382-893d8670f9bf"/>
    <s v="2018-03-09T09:41:03"/>
    <n v="106"/>
    <s v="-"/>
    <n v="-1"/>
    <s v="-"/>
    <s v="-"/>
    <n v="106"/>
    <n v="4"/>
    <n v="3"/>
    <n v="9"/>
    <n v="12"/>
    <n v="28"/>
    <n v="9"/>
    <n v="4"/>
    <n v="7"/>
    <n v="19"/>
    <n v="20"/>
    <n v="0"/>
    <n v="1"/>
    <n v="116"/>
    <s v="Paludisme"/>
    <s v="Toux"/>
    <s v="Maux de ventre"/>
    <x v="0"/>
    <x v="1"/>
    <x v="0"/>
    <s v="-"/>
  </r>
  <r>
    <s v="Village Gomirom Killi"/>
    <s v="2018-03-20T17:54:20.271+01"/>
    <s v="2018-03-20T20:10:57.118+01"/>
    <d v="2018-03-20T00:00:00"/>
    <s v="357770077401906"/>
    <s v="-"/>
    <s v="-"/>
    <s v="-"/>
    <d v="2018-03-20T00:00:00"/>
    <s v="E4"/>
    <s v="male"/>
    <s v="TD07"/>
    <s v="Lac"/>
    <s v="TD0701"/>
    <x v="1"/>
    <s v="TD070101"/>
    <x v="4"/>
    <s v="Village Gomirom Doumou"/>
    <s v="Village Gomirom Killi"/>
    <s v="-"/>
    <s v="-"/>
    <s v="-"/>
    <s v="-"/>
    <s v="-"/>
    <x v="1"/>
    <s v="Village Gomirom Doumou"/>
    <n v="2"/>
    <x v="1"/>
    <s v="-"/>
    <x v="0"/>
    <s v="-"/>
    <s v="-"/>
    <s v="Retournés"/>
    <s v="Non"/>
    <s v="Oui"/>
    <s v="Non"/>
    <s v="-"/>
    <s v="-"/>
    <x v="2"/>
    <s v="-"/>
    <s v="-"/>
    <s v="-"/>
    <x v="1"/>
    <s v="-"/>
    <x v="1"/>
    <s v="-"/>
    <s v="-"/>
    <x v="2"/>
    <n v="510"/>
    <n v="2132"/>
    <s v="TCD"/>
    <x v="0"/>
    <s v="TD07"/>
    <x v="0"/>
    <s v="TD0701"/>
    <x v="5"/>
    <s v="-"/>
    <s v="-"/>
    <s v="-"/>
    <n v="510"/>
    <n v="2132"/>
    <x v="6"/>
    <s v="-"/>
    <s v="-"/>
    <s v="-"/>
    <x v="0"/>
    <s v="-"/>
    <x v="0"/>
    <s v="-"/>
    <x v="0"/>
    <s v="-"/>
    <s v="-"/>
    <s v="-"/>
    <s v="-"/>
    <s v="-"/>
    <x v="0"/>
    <s v="-"/>
    <s v="-"/>
    <n v="0"/>
    <n v="460"/>
    <n v="0"/>
    <n v="50"/>
    <n v="0"/>
    <x v="0"/>
    <s v="-"/>
    <s v="aucune"/>
    <s v="Non"/>
    <s v="Non"/>
    <s v="Non"/>
    <s v="Non"/>
    <s v="Non"/>
    <s v="Non"/>
    <s v="Non"/>
    <s v="Non"/>
    <s v="Non"/>
    <s v="Non"/>
    <s v="Oui"/>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n v="80"/>
    <n v="120"/>
    <n v="8"/>
    <n v="12"/>
    <n v="15"/>
    <n v="10"/>
    <s v="-"/>
    <s v="-"/>
    <n v="25"/>
    <n v="35"/>
    <n v="20"/>
    <n v="10"/>
    <n v="80"/>
    <s v="Oui"/>
    <s v="Oui"/>
    <s v="Oui"/>
    <s v="-"/>
    <s v="-"/>
    <s v="-"/>
    <x v="2"/>
    <x v="2"/>
    <s v="Perdu en cours de route"/>
    <s v="-"/>
    <s v="eau_de_surface"/>
    <s v="Non"/>
    <s v="Non"/>
    <s v="Oui"/>
    <s v="Non"/>
    <s v="Non"/>
    <s v="Non"/>
    <s v="Non"/>
    <s v="Non"/>
    <s v="-"/>
    <s v="-"/>
    <s v="-"/>
    <s v="-"/>
    <s v="-"/>
    <s v="-"/>
    <s v="-"/>
    <s v="-"/>
    <n v="1"/>
    <s v="-"/>
    <s v="-"/>
    <s v="-"/>
    <s v="-"/>
    <s v="-"/>
    <s v="-"/>
    <s v="-"/>
    <x v="2"/>
    <s v="Aucun"/>
    <s v="Oui"/>
    <s v="Non"/>
    <s v="Non"/>
    <s v="Non"/>
    <s v="Non"/>
    <x v="1"/>
    <s v="Oui"/>
    <s v="Oui"/>
    <s v="Non"/>
    <n v="66"/>
    <n v="20"/>
    <x v="1"/>
    <s v="Non"/>
    <x v="1"/>
    <x v="0"/>
    <x v="0"/>
    <s v="Oui"/>
    <x v="0"/>
    <x v="76"/>
    <x v="1"/>
    <s v="-"/>
    <s v="-"/>
    <s v="-"/>
    <s v="-"/>
    <s v="-"/>
    <s v="-"/>
    <s v="-"/>
    <x v="0"/>
    <x v="2"/>
    <x v="2"/>
    <x v="0"/>
    <s v="École de Gomirom Killi"/>
    <s v="Gomirom Killi"/>
    <x v="2"/>
    <s v="-"/>
    <x v="1"/>
    <s v="-"/>
    <s v="-"/>
    <s v="-"/>
    <s v="-"/>
    <s v="-"/>
    <s v="-"/>
    <s v="-"/>
    <x v="2"/>
    <x v="0"/>
    <s v="paludisme toux maux_ventre"/>
    <s v="Non"/>
    <s v="Non"/>
    <s v="Non"/>
    <s v="Non"/>
    <s v="Non"/>
    <s v="Oui"/>
    <s v="Oui"/>
    <s v="Non"/>
    <s v="Oui"/>
    <s v="Non"/>
    <s v="Non"/>
    <s v="Non"/>
    <s v="Non"/>
    <s v="Non"/>
    <s v="-"/>
    <s v="-"/>
    <s v="Achat sur le marché / Production de subsistance"/>
    <s v="Oui"/>
    <s v="Non"/>
    <s v="Non"/>
    <s v="Non"/>
    <s v="Non"/>
    <s v="Oui"/>
    <s v="Non"/>
    <s v="-"/>
    <x v="3"/>
    <x v="0"/>
    <x v="0"/>
    <s v="Marché de Bol"/>
    <x v="0"/>
    <x v="2"/>
    <s v="-"/>
    <s v="Oui"/>
    <s v="airtel / tigo"/>
    <s v="Oui"/>
    <s v="Non"/>
    <s v="Oui"/>
    <s v="-"/>
    <s v="-"/>
    <n v="2"/>
    <s v="2"/>
    <s v="Village de retour.Ils sont tous partis au village Medi Koura et au site de Meléa en 2015 à cause de conflits Boko Haram et ils se sont retournés en 2016."/>
    <s v="-"/>
    <s v="-"/>
    <s v="-"/>
    <s v="-"/>
    <s v="-"/>
    <s v="uuid:3873cf79-a728-4acd-b568-8bc57e3c77e8"/>
    <n v="198065"/>
    <s v="3873cf79-a728-4acd-b568-8bc57e3c77e8"/>
    <s v="2018-03-25T07:11:32"/>
    <n v="169"/>
    <s v="-"/>
    <n v="-1"/>
    <s v="-"/>
    <s v="-"/>
    <s v="-"/>
    <n v="0"/>
    <n v="0"/>
    <n v="0"/>
    <n v="0"/>
    <n v="0"/>
    <n v="0"/>
    <n v="0"/>
    <n v="0"/>
    <n v="0"/>
    <n v="0"/>
    <n v="0"/>
    <n v="0"/>
    <n v="0"/>
    <s v="Paludisme"/>
    <s v="Toux"/>
    <s v="Maux de ventre"/>
    <x v="1"/>
    <x v="1"/>
    <x v="0"/>
    <s v="-"/>
  </r>
  <r>
    <s v="Village Kadjila"/>
    <s v="2018-03-03T11:34:58.740+01"/>
    <s v="2018-03-06T10:50:30.685+01"/>
    <d v="2018-03-03T00:00:00"/>
    <s v="860111012019356"/>
    <s v="-"/>
    <s v="-"/>
    <s v="-"/>
    <d v="2018-03-03T00:00:00"/>
    <s v="E2"/>
    <s v="male"/>
    <s v="TD07"/>
    <s v="Lac"/>
    <s v="TD0701"/>
    <x v="1"/>
    <s v="TD070102"/>
    <x v="1"/>
    <s v="Kadjila"/>
    <s v="Village Kadjila"/>
    <s v="13.401527926266427 14.45201657472707 302.4739770961529 8.0"/>
    <n v="13.4015279263"/>
    <n v="14.4520165747"/>
    <n v="302.473977096"/>
    <n v="8"/>
    <x v="0"/>
    <s v="-"/>
    <s v="-"/>
    <x v="1"/>
    <s v="-"/>
    <x v="0"/>
    <s v="-"/>
    <s v="-"/>
    <s v="IDPs"/>
    <s v="Oui"/>
    <s v="Non"/>
    <s v="Non"/>
    <s v="-"/>
    <n v="20"/>
    <x v="97"/>
    <s v="TD07"/>
    <s v="Lac"/>
    <s v="TD0703"/>
    <x v="2"/>
    <s v="TD070302"/>
    <x v="2"/>
    <n v="20"/>
    <n v="84"/>
    <x v="3"/>
    <s v="-"/>
    <s v="-"/>
    <s v="-"/>
    <x v="1"/>
    <s v="-"/>
    <x v="1"/>
    <s v="-"/>
    <x v="1"/>
    <s v="-"/>
    <s v="-"/>
    <s v="-"/>
    <s v="-"/>
    <s v="-"/>
    <x v="1"/>
    <s v="-"/>
    <s v="-"/>
    <s v="-"/>
    <x v="0"/>
    <s v="-"/>
    <x v="0"/>
    <s v="-"/>
    <x v="0"/>
    <s v="-"/>
    <s v="-"/>
    <s v="-"/>
    <s v="-"/>
    <s v="-"/>
    <x v="0"/>
    <n v="100"/>
    <n v="418"/>
    <n v="0"/>
    <n v="20"/>
    <n v="0"/>
    <n v="0"/>
    <n v="0"/>
    <x v="0"/>
    <s v="-"/>
    <s v="aucune"/>
    <s v="Non"/>
    <s v="Non"/>
    <s v="Non"/>
    <s v="Non"/>
    <s v="Non"/>
    <s v="Non"/>
    <s v="Non"/>
    <s v="Non"/>
    <s v="Non"/>
    <s v="Non"/>
    <s v="Oui"/>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n v="7"/>
    <n v="10"/>
    <n v="2"/>
    <n v="4"/>
    <n v="3"/>
    <n v="7"/>
    <s v="-"/>
    <s v="-"/>
    <n v="5"/>
    <n v="2"/>
    <n v="5"/>
    <s v="-"/>
    <s v="-"/>
    <s v="Oui"/>
    <s v="Oui"/>
    <s v="Oui"/>
    <s v="-"/>
    <s v="-"/>
    <s v="-"/>
    <x v="0"/>
    <x v="0"/>
    <s v="-"/>
    <s v="-"/>
    <s v="eau_de_surface"/>
    <s v="Non"/>
    <s v="Non"/>
    <s v="Oui"/>
    <s v="Non"/>
    <s v="Non"/>
    <s v="Non"/>
    <s v="Non"/>
    <s v="Non"/>
    <s v="-"/>
    <s v="-"/>
    <s v="-"/>
    <s v="-"/>
    <s v="-"/>
    <s v="-"/>
    <s v="-"/>
    <s v="-"/>
    <n v="1"/>
    <s v="-"/>
    <s v="-"/>
    <s v="-"/>
    <s v="-"/>
    <s v="-"/>
    <s v="-"/>
    <s v="-"/>
    <x v="1"/>
    <s v="Non potable"/>
    <s v="Non"/>
    <s v="Non"/>
    <s v="Non"/>
    <s v="Oui"/>
    <s v="Non"/>
    <x v="0"/>
    <s v="Non"/>
    <s v="Non"/>
    <s v="Oui"/>
    <s v="-"/>
    <s v="-"/>
    <x v="0"/>
    <s v="-"/>
    <x v="0"/>
    <x v="0"/>
    <x v="0"/>
    <s v="Oui"/>
    <x v="0"/>
    <x v="38"/>
    <x v="1"/>
    <s v="-"/>
    <s v="-"/>
    <s v="-"/>
    <s v="-"/>
    <s v="-"/>
    <s v="-"/>
    <s v="-"/>
    <x v="0"/>
    <x v="0"/>
    <x v="0"/>
    <x v="0"/>
    <s v="-"/>
    <s v="-"/>
    <x v="0"/>
    <s v="-"/>
    <x v="1"/>
    <s v="-"/>
    <s v="-"/>
    <s v="-"/>
    <s v="-"/>
    <s v="-"/>
    <s v="-"/>
    <s v="-"/>
    <x v="2"/>
    <x v="0"/>
    <s v="paludisme maux_tete maux_ventre"/>
    <s v="Non"/>
    <s v="Non"/>
    <s v="Non"/>
    <s v="Non"/>
    <s v="Non"/>
    <s v="Oui"/>
    <s v="Non"/>
    <s v="Oui"/>
    <s v="Oui"/>
    <s v="Non"/>
    <s v="Non"/>
    <s v="Non"/>
    <s v="Non"/>
    <s v="Non"/>
    <s v="-"/>
    <s v="-"/>
    <s v="Achat sur le marché / Production de subsistance"/>
    <s v="Oui"/>
    <s v="Non"/>
    <s v="Non"/>
    <s v="Non"/>
    <s v="Non"/>
    <s v="Oui"/>
    <s v="Non"/>
    <s v="-"/>
    <x v="1"/>
    <x v="0"/>
    <x v="0"/>
    <s v="Marché de Blarigui"/>
    <x v="0"/>
    <x v="1"/>
    <s v="-"/>
    <s v="Oui"/>
    <s v="airtel / tigo"/>
    <s v="Oui"/>
    <s v="Non"/>
    <s v="Oui"/>
    <s v="-"/>
    <s v="-"/>
    <n v="2"/>
    <s v="2"/>
    <s v="-"/>
    <s v="-"/>
    <s v="-"/>
    <s v="-"/>
    <n v="20"/>
    <n v="20"/>
    <s v="uuid:e5723b4a-d89f-4e61-b58c-771fc5de9be1"/>
    <n v="161898"/>
    <s v="e5723b4a-d89f-4e61-b58c-771fc5de9be1"/>
    <s v="2018-03-09T09:40:57"/>
    <n v="104"/>
    <s v="-"/>
    <n v="-1"/>
    <s v="-"/>
    <s v="-"/>
    <n v="104"/>
    <n v="16"/>
    <n v="6"/>
    <n v="12"/>
    <n v="13"/>
    <n v="14"/>
    <n v="9"/>
    <n v="2"/>
    <n v="3"/>
    <n v="20"/>
    <n v="21"/>
    <n v="10"/>
    <n v="2"/>
    <n v="128"/>
    <s v="Paludisme"/>
    <s v="Maux de tête"/>
    <s v="Maux de ventre"/>
    <x v="0"/>
    <x v="1"/>
    <x v="0"/>
    <s v="-"/>
  </r>
  <r>
    <s v="Village Kapirom 1"/>
    <s v="2018-03-14T11:34:43.549+01"/>
    <s v="2018-03-14T14:55:25.839+01"/>
    <d v="2018-03-14T00:00:00"/>
    <s v="E0:AA:96:55:FD:88"/>
    <s v="-"/>
    <s v="-"/>
    <s v="-"/>
    <d v="2018-03-14T00:00:00"/>
    <s v="E4"/>
    <s v="male"/>
    <s v="TD07"/>
    <s v="Lac"/>
    <s v="TD0703"/>
    <x v="2"/>
    <s v="TD070302"/>
    <x v="2"/>
    <s v="Village Kangalia"/>
    <s v="Village Kapirom 1"/>
    <s v="13.491510366399531 14.043869943987751 295.6478186885396 6.0"/>
    <n v="13.4915103664"/>
    <n v="14.043869944000001"/>
    <n v="295.64781868900002"/>
    <n v="6"/>
    <x v="1"/>
    <s v="Village Kangalia"/>
    <n v="2"/>
    <x v="1"/>
    <s v="-"/>
    <x v="0"/>
    <s v="-"/>
    <s v="-"/>
    <s v="Retournés"/>
    <s v="Non"/>
    <s v="Oui"/>
    <s v="Non"/>
    <s v="-"/>
    <s v="-"/>
    <x v="2"/>
    <s v="-"/>
    <s v="-"/>
    <s v="-"/>
    <x v="1"/>
    <s v="-"/>
    <x v="1"/>
    <s v="-"/>
    <s v="-"/>
    <x v="2"/>
    <n v="167"/>
    <n v="698"/>
    <s v="TCD"/>
    <x v="0"/>
    <s v="TD07"/>
    <x v="0"/>
    <s v="TD0703"/>
    <x v="0"/>
    <s v="-"/>
    <s v="-"/>
    <s v="-"/>
    <n v="167"/>
    <n v="698"/>
    <x v="17"/>
    <s v="-"/>
    <s v="-"/>
    <s v="-"/>
    <x v="0"/>
    <s v="-"/>
    <x v="0"/>
    <s v="-"/>
    <x v="0"/>
    <s v="-"/>
    <s v="-"/>
    <s v="-"/>
    <s v="-"/>
    <s v="-"/>
    <x v="0"/>
    <s v="-"/>
    <s v="-"/>
    <n v="0"/>
    <n v="167"/>
    <n v="0"/>
    <n v="0"/>
    <n v="0"/>
    <x v="0"/>
    <s v="-"/>
    <s v="aucune"/>
    <s v="Non"/>
    <s v="Non"/>
    <s v="Non"/>
    <s v="Non"/>
    <s v="Non"/>
    <s v="Non"/>
    <s v="Non"/>
    <s v="Non"/>
    <s v="Non"/>
    <s v="Non"/>
    <s v="Oui"/>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n v="25"/>
    <n v="60"/>
    <n v="2"/>
    <n v="5"/>
    <n v="3"/>
    <n v="3"/>
    <s v="-"/>
    <s v="-"/>
    <n v="3"/>
    <n v="10"/>
    <n v="5"/>
    <s v="-"/>
    <n v="40"/>
    <s v="Oui"/>
    <s v="Oui"/>
    <s v="Oui"/>
    <s v="-"/>
    <s v="-"/>
    <s v="-"/>
    <x v="0"/>
    <x v="0"/>
    <s v="-"/>
    <s v="-"/>
    <s v="forage_pompe_manuelle Puits_traditionnel"/>
    <s v="Non"/>
    <s v="Non"/>
    <s v="Non"/>
    <s v="Non"/>
    <s v="Oui"/>
    <s v="Non"/>
    <s v="Oui"/>
    <s v="Non"/>
    <n v="1"/>
    <s v="-"/>
    <n v="1"/>
    <s v="-"/>
    <s v="-"/>
    <s v="-"/>
    <s v="-"/>
    <s v="-"/>
    <s v="-"/>
    <s v="-"/>
    <s v="-"/>
    <s v="-"/>
    <s v="-"/>
    <s v="-"/>
    <s v="-"/>
    <s v="-"/>
    <x v="0"/>
    <s v="Eau trouble"/>
    <s v="Non"/>
    <s v="Oui"/>
    <s v="Non"/>
    <s v="Non"/>
    <s v="Non"/>
    <x v="1"/>
    <s v="Oui"/>
    <s v="Non"/>
    <s v="Non"/>
    <n v="10"/>
    <s v="-"/>
    <x v="1"/>
    <s v="Non"/>
    <x v="1"/>
    <x v="0"/>
    <x v="0"/>
    <s v="Oui"/>
    <x v="0"/>
    <x v="77"/>
    <x v="1"/>
    <s v="-"/>
    <s v="-"/>
    <s v="-"/>
    <s v="-"/>
    <s v="-"/>
    <s v="-"/>
    <s v="-"/>
    <x v="0"/>
    <x v="2"/>
    <x v="2"/>
    <x v="0"/>
    <s v="École de Kapirom 1"/>
    <s v="Kapirom1"/>
    <x v="2"/>
    <s v="-"/>
    <x v="1"/>
    <s v="-"/>
    <s v="-"/>
    <s v="-"/>
    <s v="-"/>
    <s v="-"/>
    <s v="-"/>
    <s v="-"/>
    <x v="2"/>
    <x v="0"/>
    <s v="infection_plaie paludisme maux_ventre"/>
    <s v="Non"/>
    <s v="Non"/>
    <s v="Oui"/>
    <s v="Non"/>
    <s v="Non"/>
    <s v="Oui"/>
    <s v="Non"/>
    <s v="Non"/>
    <s v="Oui"/>
    <s v="Non"/>
    <s v="Non"/>
    <s v="Non"/>
    <s v="Non"/>
    <s v="Non"/>
    <s v="-"/>
    <s v="-"/>
    <s v="Achat sur le marché / Production de subsistance"/>
    <s v="Oui"/>
    <s v="Non"/>
    <s v="Non"/>
    <s v="Non"/>
    <s v="Non"/>
    <s v="Oui"/>
    <s v="Non"/>
    <s v="-"/>
    <x v="0"/>
    <x v="0"/>
    <x v="0"/>
    <s v="Marché de Ngouboua"/>
    <x v="0"/>
    <x v="2"/>
    <s v="-"/>
    <s v="Oui"/>
    <s v="airtel / tigo"/>
    <s v="Oui"/>
    <s v="Non"/>
    <s v="Oui"/>
    <s v="-"/>
    <s v="-"/>
    <n v="2"/>
    <s v="2"/>
    <s v="Village de retour "/>
    <s v="-"/>
    <s v="-"/>
    <s v="-"/>
    <n v="20"/>
    <n v="20"/>
    <s v="uuid:6e73ed82-1693-430a-9ed2-8344c799d778"/>
    <n v="177357"/>
    <s v="6e73ed82-1693-430a-9ed2-8344c799d778"/>
    <s v="2018-03-15T10:09:38"/>
    <n v="142"/>
    <s v="-"/>
    <n v="-1"/>
    <s v="-"/>
    <s v="-"/>
    <n v="142"/>
    <n v="9"/>
    <n v="7"/>
    <n v="14"/>
    <n v="12"/>
    <n v="13"/>
    <n v="14"/>
    <n v="6"/>
    <n v="5"/>
    <n v="19"/>
    <n v="20"/>
    <n v="1"/>
    <n v="0"/>
    <n v="120"/>
    <s v="Infection de plaie"/>
    <s v="Paludisme"/>
    <s v="Maux de ventre"/>
    <x v="1"/>
    <x v="1"/>
    <x v="0"/>
    <s v="-"/>
  </r>
  <r>
    <s v="Village kola"/>
    <s v="2018-03-12T16:00:37.070+01"/>
    <s v="2018-03-14T18:15:22.858+01"/>
    <d v="2018-03-12T00:00:00"/>
    <s v="357770076048039"/>
    <s v="-"/>
    <s v="-"/>
    <s v="-"/>
    <d v="2018-03-12T00:00:00"/>
    <s v="E11"/>
    <s v="male"/>
    <s v="TD07"/>
    <s v="Lac"/>
    <s v="TD0703"/>
    <x v="2"/>
    <s v="TD070302"/>
    <x v="2"/>
    <s v="Village Kola"/>
    <s v="Village kola"/>
    <s v="13.56212129221189 14.003278473635705 338.54187298486255 8.0"/>
    <n v="13.562121292200001"/>
    <n v="14.0032784736"/>
    <n v="338.541872985"/>
    <n v="8"/>
    <x v="0"/>
    <s v="-"/>
    <s v="-"/>
    <x v="1"/>
    <s v="-"/>
    <x v="0"/>
    <s v="-"/>
    <s v="-"/>
    <s v="IDPs / Retournés"/>
    <s v="Oui"/>
    <s v="Oui"/>
    <s v="Non"/>
    <s v="-"/>
    <n v="39"/>
    <x v="98"/>
    <s v="TD07"/>
    <s v="Lac"/>
    <s v="TD0703"/>
    <x v="2"/>
    <s v="TD070302"/>
    <x v="2"/>
    <n v="39"/>
    <n v="163"/>
    <x v="9"/>
    <n v="1"/>
    <n v="4"/>
    <s v="NER"/>
    <x v="2"/>
    <s v="NE002"/>
    <x v="2"/>
    <s v="NE002002"/>
    <x v="7"/>
    <s v="-"/>
    <s v="-"/>
    <s v="-"/>
    <n v="1"/>
    <n v="4"/>
    <x v="2"/>
    <s v="-"/>
    <s v="-"/>
    <s v="-"/>
    <x v="0"/>
    <s v="-"/>
    <x v="0"/>
    <s v="-"/>
    <x v="0"/>
    <s v="-"/>
    <s v="-"/>
    <s v="-"/>
    <s v="-"/>
    <s v="-"/>
    <x v="0"/>
    <s v="-"/>
    <s v="-"/>
    <n v="0"/>
    <n v="27"/>
    <n v="0"/>
    <n v="13"/>
    <n v="0"/>
    <x v="0"/>
    <s v="-"/>
    <s v="articles_non_alimentaires baches eau_hygiene_et_assainissement outil_pour_activite_economique vivres"/>
    <s v="Oui"/>
    <s v="Oui"/>
    <s v="Oui"/>
    <s v="Non"/>
    <s v="Non"/>
    <s v="Oui"/>
    <s v="Non"/>
    <s v="Non"/>
    <s v="Oui"/>
    <s v="Non"/>
    <s v="Non"/>
    <s v="Nations Unies"/>
    <s v="Non"/>
    <s v="Non"/>
    <s v="Oui"/>
    <s v="Non"/>
    <s v="Non"/>
    <s v="-"/>
    <s v="Plus d'un mois"/>
    <s v="Nations Unies / ONG"/>
    <s v="Non"/>
    <s v="Non"/>
    <s v="Oui"/>
    <s v="Oui"/>
    <s v="Non"/>
    <s v="-"/>
    <s v="Plus d'un mois"/>
    <s v="ONG"/>
    <s v="Non"/>
    <s v="Non"/>
    <s v="Non"/>
    <s v="Oui"/>
    <s v="Non"/>
    <s v="-"/>
    <s v="Plus d'un mois"/>
    <s v="-"/>
    <s v="-"/>
    <s v="-"/>
    <s v="-"/>
    <s v="-"/>
    <s v="-"/>
    <s v="-"/>
    <s v="-"/>
    <s v="ONG"/>
    <s v="Non"/>
    <s v="Non"/>
    <s v="Non"/>
    <s v="Oui"/>
    <s v="Non"/>
    <s v="-"/>
    <s v="Plus d'un mois"/>
    <s v="-"/>
    <s v="-"/>
    <s v="-"/>
    <s v="-"/>
    <s v="-"/>
    <s v="-"/>
    <s v="-"/>
    <s v="-"/>
    <s v="-"/>
    <s v="-"/>
    <s v="-"/>
    <s v="-"/>
    <s v="-"/>
    <s v="-"/>
    <s v="-"/>
    <s v="-"/>
    <s v="Nations Unies"/>
    <s v="Non"/>
    <s v="Non"/>
    <s v="Oui"/>
    <s v="Non"/>
    <s v="Non"/>
    <s v="-"/>
    <s v="Continue"/>
    <s v="-"/>
    <s v="-"/>
    <s v="-"/>
    <s v="-"/>
    <s v="-"/>
    <s v="-"/>
    <s v="-"/>
    <s v="-"/>
    <s v="-"/>
    <s v="-"/>
    <s v="-"/>
    <s v="-"/>
    <s v="-"/>
    <s v="-"/>
    <s v="-"/>
    <s v="-"/>
    <n v="6"/>
    <n v="15"/>
    <s v="-"/>
    <s v="-"/>
    <n v="4"/>
    <s v="-"/>
    <s v="-"/>
    <s v="-"/>
    <s v="-"/>
    <n v="4"/>
    <n v="3"/>
    <s v="-"/>
    <n v="20"/>
    <s v="Oui"/>
    <s v="Oui"/>
    <s v="Oui"/>
    <s v="-"/>
    <s v="-"/>
    <s v="-"/>
    <x v="0"/>
    <x v="0"/>
    <s v="-"/>
    <s v="-"/>
    <s v="forage_pompe_manuelle"/>
    <s v="Non"/>
    <s v="Non"/>
    <s v="Non"/>
    <s v="Non"/>
    <s v="Oui"/>
    <s v="Non"/>
    <s v="Non"/>
    <s v="Non"/>
    <s v="-"/>
    <s v="-"/>
    <n v="1"/>
    <s v="-"/>
    <s v="-"/>
    <s v="-"/>
    <s v="-"/>
    <s v="-"/>
    <s v="-"/>
    <s v="-"/>
    <s v="-"/>
    <s v="-"/>
    <s v="-"/>
    <s v="-"/>
    <s v="-"/>
    <s v="-"/>
    <x v="0"/>
    <s v="Aucun"/>
    <s v="Oui"/>
    <s v="Non"/>
    <s v="Non"/>
    <s v="Non"/>
    <s v="Non"/>
    <x v="1"/>
    <s v="Oui"/>
    <s v="Non"/>
    <s v="Non"/>
    <n v="6"/>
    <s v="-"/>
    <x v="1"/>
    <s v="Non"/>
    <x v="1"/>
    <x v="1"/>
    <x v="1"/>
    <s v="Non"/>
    <x v="27"/>
    <x v="2"/>
    <x v="1"/>
    <s v="-"/>
    <s v="-"/>
    <s v="-"/>
    <s v="-"/>
    <s v="-"/>
    <s v="-"/>
    <s v="-"/>
    <x v="0"/>
    <x v="0"/>
    <x v="0"/>
    <x v="0"/>
    <s v="-"/>
    <s v="-"/>
    <x v="0"/>
    <s v="-"/>
    <x v="1"/>
    <s v="-"/>
    <s v="-"/>
    <s v="-"/>
    <s v="-"/>
    <s v="-"/>
    <s v="-"/>
    <s v="-"/>
    <x v="2"/>
    <x v="0"/>
    <s v="diarrhee paludisme toux"/>
    <s v="Oui"/>
    <s v="Non"/>
    <s v="Non"/>
    <s v="Non"/>
    <s v="Non"/>
    <s v="Oui"/>
    <s v="Oui"/>
    <s v="Non"/>
    <s v="Non"/>
    <s v="Non"/>
    <s v="Non"/>
    <s v="Non"/>
    <s v="Non"/>
    <s v="Non"/>
    <s v="-"/>
    <s v="-"/>
    <s v="Achat sur le marché / Production de subsistance"/>
    <s v="Oui"/>
    <s v="Non"/>
    <s v="Non"/>
    <s v="Non"/>
    <s v="Non"/>
    <s v="Oui"/>
    <s v="Non"/>
    <s v="-"/>
    <x v="3"/>
    <x v="0"/>
    <x v="0"/>
    <s v="Marché de Ngouboua"/>
    <x v="0"/>
    <x v="1"/>
    <s v="-"/>
    <s v="Oui"/>
    <s v="airtel / tigo"/>
    <s v="Oui"/>
    <s v="Non"/>
    <s v="Oui"/>
    <s v="-"/>
    <s v="-"/>
    <n v="3"/>
    <s v="3"/>
    <s v="RAS"/>
    <s v="-"/>
    <s v="-"/>
    <s v="-"/>
    <n v="20"/>
    <n v="20"/>
    <s v="uuid:4238006f-1e0c-4835-aadd-eea22e8735ab"/>
    <n v="177368"/>
    <s v="4238006f-1e0c-4835-aadd-eea22e8735ab"/>
    <s v="2018-03-15T10:14:21"/>
    <n v="153"/>
    <s v="-"/>
    <n v="-1"/>
    <s v="-"/>
    <s v="-"/>
    <n v="153"/>
    <n v="8"/>
    <n v="8"/>
    <n v="4"/>
    <n v="7"/>
    <n v="9"/>
    <n v="12"/>
    <n v="6"/>
    <n v="1"/>
    <n v="19"/>
    <n v="18"/>
    <n v="3"/>
    <n v="0"/>
    <n v="95"/>
    <s v="Diarrhée"/>
    <s v="Paludisme"/>
    <s v="Toux"/>
    <x v="0"/>
    <x v="0"/>
    <x v="1"/>
    <s v="-"/>
  </r>
  <r>
    <s v="Village Kola Ngachia"/>
    <s v="2018-03-14T16:45:28.890+01"/>
    <s v="2018-03-14T17:23:33.418+01"/>
    <d v="2018-03-14T00:00:00"/>
    <s v="E0:AA:96:55:FD:88"/>
    <s v="-"/>
    <s v="-"/>
    <s v="-"/>
    <d v="2018-03-14T00:00:00"/>
    <s v="E4"/>
    <s v="male"/>
    <s v="TD07"/>
    <s v="Lac"/>
    <s v="TD0703"/>
    <x v="2"/>
    <s v="TD070302"/>
    <x v="2"/>
    <s v="Village Ngachia"/>
    <s v="Village Kola Ngachia"/>
    <s v="13.59465435586976 13.989815901731296 316.06829286999357 8.0"/>
    <n v="13.594654355899999"/>
    <n v="13.9898159017"/>
    <n v="316.06829286999999"/>
    <n v="8"/>
    <x v="1"/>
    <s v="Village Ngachia"/>
    <n v="3"/>
    <x v="1"/>
    <s v="-"/>
    <x v="0"/>
    <s v="-"/>
    <s v="-"/>
    <s v="IDPs"/>
    <s v="Oui"/>
    <s v="Non"/>
    <s v="Non"/>
    <s v="-"/>
    <n v="60"/>
    <x v="71"/>
    <s v="TD07"/>
    <s v="Lac"/>
    <s v="TD0703"/>
    <x v="2"/>
    <s v="TD070302"/>
    <x v="2"/>
    <n v="60"/>
    <n v="251"/>
    <x v="5"/>
    <s v="-"/>
    <s v="-"/>
    <s v="-"/>
    <x v="1"/>
    <s v="-"/>
    <x v="1"/>
    <s v="-"/>
    <x v="1"/>
    <s v="-"/>
    <s v="-"/>
    <s v="-"/>
    <s v="-"/>
    <s v="-"/>
    <x v="1"/>
    <s v="-"/>
    <s v="-"/>
    <s v="-"/>
    <x v="0"/>
    <s v="-"/>
    <x v="0"/>
    <s v="-"/>
    <x v="0"/>
    <s v="-"/>
    <s v="-"/>
    <s v="-"/>
    <s v="-"/>
    <s v="-"/>
    <x v="0"/>
    <n v="3"/>
    <n v="13"/>
    <n v="0"/>
    <n v="60"/>
    <n v="0"/>
    <n v="0"/>
    <n v="0"/>
    <x v="0"/>
    <s v="-"/>
    <s v="aucune"/>
    <s v="Non"/>
    <s v="Non"/>
    <s v="Non"/>
    <s v="Non"/>
    <s v="Non"/>
    <s v="Non"/>
    <s v="Non"/>
    <s v="Non"/>
    <s v="Non"/>
    <s v="Non"/>
    <s v="Oui"/>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n v="20"/>
    <n v="13"/>
    <n v="1"/>
    <n v="2"/>
    <n v="3"/>
    <n v="4"/>
    <s v="-"/>
    <s v="-"/>
    <n v="10"/>
    <n v="7"/>
    <n v="8"/>
    <n v="4"/>
    <n v="15"/>
    <s v="Oui"/>
    <s v="Oui"/>
    <s v="Oui"/>
    <s v="-"/>
    <s v="-"/>
    <s v="-"/>
    <x v="0"/>
    <x v="0"/>
    <s v="-"/>
    <s v="-"/>
    <s v="forage_pompe_manuelle"/>
    <s v="Non"/>
    <s v="Non"/>
    <s v="Non"/>
    <s v="Non"/>
    <s v="Oui"/>
    <s v="Non"/>
    <s v="Non"/>
    <s v="Non"/>
    <s v="-"/>
    <s v="-"/>
    <n v="1"/>
    <s v="-"/>
    <s v="-"/>
    <s v="-"/>
    <s v="-"/>
    <s v="-"/>
    <s v="-"/>
    <s v="-"/>
    <s v="-"/>
    <s v="-"/>
    <s v="-"/>
    <s v="-"/>
    <s v="-"/>
    <s v="-"/>
    <x v="0"/>
    <s v="Aucun"/>
    <s v="Oui"/>
    <s v="Non"/>
    <s v="Non"/>
    <s v="Non"/>
    <s v="Non"/>
    <x v="1"/>
    <s v="Oui"/>
    <s v="Non"/>
    <s v="Non"/>
    <n v="6"/>
    <s v="-"/>
    <x v="1"/>
    <s v="Non"/>
    <x v="1"/>
    <x v="0"/>
    <x v="0"/>
    <s v="Oui"/>
    <x v="0"/>
    <x v="78"/>
    <x v="1"/>
    <s v="-"/>
    <s v="-"/>
    <s v="-"/>
    <s v="-"/>
    <s v="-"/>
    <s v="-"/>
    <s v="-"/>
    <x v="0"/>
    <x v="0"/>
    <x v="0"/>
    <x v="0"/>
    <s v="-"/>
    <s v="-"/>
    <x v="0"/>
    <s v="-"/>
    <x v="1"/>
    <s v="-"/>
    <s v="-"/>
    <s v="-"/>
    <s v="-"/>
    <s v="-"/>
    <s v="-"/>
    <s v="-"/>
    <x v="2"/>
    <x v="0"/>
    <s v="paludisme maux_tete maux_ventre"/>
    <s v="Non"/>
    <s v="Non"/>
    <s v="Non"/>
    <s v="Non"/>
    <s v="Non"/>
    <s v="Oui"/>
    <s v="Non"/>
    <s v="Oui"/>
    <s v="Oui"/>
    <s v="Non"/>
    <s v="Non"/>
    <s v="Non"/>
    <s v="Non"/>
    <s v="Non"/>
    <s v="-"/>
    <s v="-"/>
    <s v="Achat sur le marché / Production de subsistance"/>
    <s v="Oui"/>
    <s v="Non"/>
    <s v="Non"/>
    <s v="Non"/>
    <s v="Non"/>
    <s v="Oui"/>
    <s v="Non"/>
    <s v="-"/>
    <x v="0"/>
    <x v="0"/>
    <x v="0"/>
    <s v="Marché de Ngouboua"/>
    <x v="0"/>
    <x v="2"/>
    <s v="-"/>
    <s v="Oui"/>
    <s v="airtel / tigo"/>
    <s v="Oui"/>
    <s v="Non"/>
    <s v="Oui"/>
    <s v="-"/>
    <s v="-"/>
    <n v="2"/>
    <s v="2"/>
    <s v="RAS"/>
    <s v="-"/>
    <s v="-"/>
    <s v="-"/>
    <n v="20"/>
    <n v="20"/>
    <s v="uuid:8631caf2-cb63-4f44-9e80-28b76d766396"/>
    <n v="177358"/>
    <s v="8631caf2-cb63-4f44-9e80-28b76d766396"/>
    <s v="2018-03-15T10:09:42"/>
    <n v="143"/>
    <s v="-"/>
    <n v="-1"/>
    <s v="-"/>
    <s v="-"/>
    <n v="143"/>
    <n v="7"/>
    <n v="10"/>
    <n v="14"/>
    <n v="16"/>
    <n v="16"/>
    <n v="14"/>
    <n v="5"/>
    <n v="5"/>
    <n v="15"/>
    <n v="20"/>
    <n v="5"/>
    <n v="0"/>
    <n v="127"/>
    <s v="Paludisme"/>
    <s v="Maux de tête"/>
    <s v="Maux de ventre"/>
    <x v="0"/>
    <x v="0"/>
    <x v="1"/>
    <s v="-"/>
  </r>
  <r>
    <s v="Village Kollerom"/>
    <s v="2018-03-04T15:25:23.721Z"/>
    <s v="2018-03-05T10:28:54.789Z"/>
    <d v="2018-03-04T00:00:00"/>
    <s v="860111012019232"/>
    <s v="-"/>
    <s v="-"/>
    <s v="-"/>
    <d v="2018-03-04T00:00:00"/>
    <s v="E3"/>
    <s v="male"/>
    <s v="TD07"/>
    <s v="Lac"/>
    <s v="TD0701"/>
    <x v="1"/>
    <s v="TD070102"/>
    <x v="1"/>
    <s v="Village Kollerom"/>
    <s v="Village Kollerom"/>
    <s v="13.210226058116175 14.407947595110636 324.16377602516957 8.0"/>
    <n v="13.2102260581"/>
    <n v="14.4079475951"/>
    <n v="324.163776025"/>
    <n v="8"/>
    <x v="1"/>
    <s v="Village Alkalia"/>
    <n v="4"/>
    <x v="1"/>
    <s v="-"/>
    <x v="0"/>
    <s v="-"/>
    <s v="-"/>
    <s v="Retournés"/>
    <s v="Non"/>
    <s v="Oui"/>
    <s v="Non"/>
    <s v="-"/>
    <s v="-"/>
    <x v="2"/>
    <s v="-"/>
    <s v="-"/>
    <s v="-"/>
    <x v="1"/>
    <s v="-"/>
    <x v="1"/>
    <s v="-"/>
    <s v="-"/>
    <x v="2"/>
    <n v="167"/>
    <n v="700"/>
    <s v="TCD"/>
    <x v="0"/>
    <s v="TD07"/>
    <x v="0"/>
    <s v="TD0701"/>
    <x v="5"/>
    <s v="-"/>
    <s v="-"/>
    <s v="-"/>
    <n v="167"/>
    <n v="700"/>
    <x v="6"/>
    <s v="-"/>
    <s v="-"/>
    <s v="-"/>
    <x v="0"/>
    <s v="-"/>
    <x v="0"/>
    <s v="-"/>
    <x v="0"/>
    <s v="-"/>
    <s v="-"/>
    <s v="-"/>
    <s v="-"/>
    <s v="-"/>
    <x v="0"/>
    <s v="-"/>
    <s v="-"/>
    <n v="0"/>
    <n v="100"/>
    <n v="0"/>
    <n v="67"/>
    <n v="0"/>
    <x v="0"/>
    <s v="-"/>
    <s v="aucune"/>
    <s v="Non"/>
    <s v="Non"/>
    <s v="Non"/>
    <s v="Non"/>
    <s v="Non"/>
    <s v="Non"/>
    <s v="Non"/>
    <s v="Non"/>
    <s v="Non"/>
    <s v="Non"/>
    <s v="Oui"/>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n v="53"/>
    <n v="200"/>
    <s v="-"/>
    <n v="6"/>
    <n v="10"/>
    <n v="20"/>
    <s v="-"/>
    <s v="-"/>
    <n v="15"/>
    <n v="20"/>
    <n v="25"/>
    <s v="-"/>
    <n v="60"/>
    <s v="Ne sait pas"/>
    <s v="Ne sait pas"/>
    <s v="Ne sait pas"/>
    <s v="-"/>
    <s v="-"/>
    <s v="-"/>
    <x v="2"/>
    <x v="7"/>
    <s v="-"/>
    <s v="-"/>
    <s v="eau_de_surface forage_pompe_manuelle"/>
    <s v="Non"/>
    <s v="Non"/>
    <s v="Oui"/>
    <s v="Non"/>
    <s v="Oui"/>
    <s v="Non"/>
    <s v="Non"/>
    <s v="Non"/>
    <s v="-"/>
    <s v="-"/>
    <n v="1"/>
    <s v="-"/>
    <s v="-"/>
    <s v="-"/>
    <s v="-"/>
    <s v="-"/>
    <n v="1"/>
    <s v="-"/>
    <s v="-"/>
    <s v="-"/>
    <s v="-"/>
    <s v="-"/>
    <s v="-"/>
    <s v="-"/>
    <x v="0"/>
    <s v="Goût / Non potable"/>
    <s v="Non"/>
    <s v="Non"/>
    <s v="Oui"/>
    <s v="Oui"/>
    <s v="Non"/>
    <x v="0"/>
    <s v="Non"/>
    <s v="Non"/>
    <s v="Oui"/>
    <s v="-"/>
    <s v="-"/>
    <x v="0"/>
    <s v="-"/>
    <x v="0"/>
    <x v="0"/>
    <x v="0"/>
    <s v="Oui"/>
    <x v="0"/>
    <x v="77"/>
    <x v="2"/>
    <s v="Autre"/>
    <s v="Non"/>
    <s v="Non"/>
    <s v="Oui"/>
    <s v="Non"/>
    <s v="Non"/>
    <s v="Non"/>
    <x v="2"/>
    <x v="2"/>
    <x v="2"/>
    <x v="0"/>
    <s v="École de Kollerom"/>
    <s v="Kollerom"/>
    <x v="1"/>
    <s v="-"/>
    <x v="1"/>
    <s v="-"/>
    <s v="-"/>
    <s v="-"/>
    <s v="-"/>
    <s v="-"/>
    <s v="-"/>
    <s v="-"/>
    <x v="2"/>
    <x v="0"/>
    <s v="fievre paludisme maux_ventre"/>
    <s v="Non"/>
    <s v="Oui"/>
    <s v="Non"/>
    <s v="Non"/>
    <s v="Non"/>
    <s v="Oui"/>
    <s v="Non"/>
    <s v="Non"/>
    <s v="Oui"/>
    <s v="Non"/>
    <s v="Non"/>
    <s v="Non"/>
    <s v="Non"/>
    <s v="Non"/>
    <s v="-"/>
    <s v="-"/>
    <s v="Achat sur le marché / Production de subsistance"/>
    <s v="Oui"/>
    <s v="Non"/>
    <s v="Non"/>
    <s v="Non"/>
    <s v="Non"/>
    <s v="Oui"/>
    <s v="Non"/>
    <s v="-"/>
    <x v="0"/>
    <x v="0"/>
    <x v="0"/>
    <s v="Marché de Koulfoua"/>
    <x v="2"/>
    <x v="1"/>
    <s v="-"/>
    <s v="Oui"/>
    <s v="tigo"/>
    <s v="Non"/>
    <s v="Non"/>
    <s v="Oui"/>
    <s v="-"/>
    <s v="-"/>
    <n v="3"/>
    <s v="3"/>
    <s v="RAS"/>
    <s v="-"/>
    <s v="-"/>
    <s v="-"/>
    <n v="20"/>
    <n v="20"/>
    <s v="uuid:09b24249-201d-42a7-a804-8717d91cd7ff"/>
    <n v="161902"/>
    <s v="09b24249-201d-42a7-a804-8717d91cd7ff"/>
    <s v="2018-03-09T09:43:06"/>
    <n v="108"/>
    <s v="-"/>
    <n v="-1"/>
    <s v="-"/>
    <s v="-"/>
    <n v="108"/>
    <n v="4"/>
    <n v="16"/>
    <n v="11"/>
    <n v="21"/>
    <n v="8"/>
    <n v="23"/>
    <n v="21"/>
    <n v="19"/>
    <n v="20"/>
    <n v="27"/>
    <n v="0"/>
    <n v="0"/>
    <n v="170"/>
    <s v="Fièvre"/>
    <s v="Paludisme"/>
    <s v="Maux de ventre"/>
    <x v="1"/>
    <x v="1"/>
    <x v="0"/>
    <s v="-"/>
  </r>
  <r>
    <s v="Village Korodji"/>
    <s v="2018-03-09T11:50:24.850+01"/>
    <s v="2018-03-10T16:50:13.542+01"/>
    <d v="2018-03-09T00:00:00"/>
    <s v="860111012019356"/>
    <s v="-"/>
    <s v="-"/>
    <s v="-"/>
    <d v="2018-03-09T00:00:00"/>
    <s v="E2"/>
    <s v="male"/>
    <s v="TD07"/>
    <s v="Lac"/>
    <s v="TD0701"/>
    <x v="1"/>
    <s v="TD070102"/>
    <x v="1"/>
    <s v="Blarigui"/>
    <s v="Village Korodji"/>
    <s v="13.45430263396926 14.39338232270941 300.03259441335035 6.0"/>
    <n v="13.454302633999999"/>
    <n v="14.393382322700001"/>
    <n v="300.03259441300003"/>
    <n v="6"/>
    <x v="1"/>
    <s v="Blarigui"/>
    <n v="5"/>
    <x v="1"/>
    <s v="-"/>
    <x v="0"/>
    <s v="-"/>
    <s v="-"/>
    <s v="IDPs"/>
    <s v="Oui"/>
    <s v="Non"/>
    <s v="Non"/>
    <s v="-"/>
    <n v="150"/>
    <x v="33"/>
    <s v="TD07"/>
    <s v="Lac"/>
    <s v="TD0701"/>
    <x v="3"/>
    <s v="TD070102"/>
    <x v="5"/>
    <n v="150"/>
    <n v="627"/>
    <x v="3"/>
    <s v="-"/>
    <s v="-"/>
    <s v="-"/>
    <x v="1"/>
    <s v="-"/>
    <x v="1"/>
    <s v="-"/>
    <x v="1"/>
    <s v="-"/>
    <s v="-"/>
    <s v="-"/>
    <s v="-"/>
    <s v="-"/>
    <x v="1"/>
    <s v="-"/>
    <s v="-"/>
    <s v="-"/>
    <x v="0"/>
    <s v="-"/>
    <x v="0"/>
    <s v="-"/>
    <x v="0"/>
    <s v="-"/>
    <s v="-"/>
    <s v="-"/>
    <s v="-"/>
    <s v="-"/>
    <x v="0"/>
    <n v="50"/>
    <n v="250"/>
    <n v="0"/>
    <n v="150"/>
    <n v="0"/>
    <n v="0"/>
    <n v="0"/>
    <x v="0"/>
    <s v="-"/>
    <s v="aucune"/>
    <s v="Non"/>
    <s v="Non"/>
    <s v="Non"/>
    <s v="Non"/>
    <s v="Non"/>
    <s v="Non"/>
    <s v="Non"/>
    <s v="Non"/>
    <s v="Non"/>
    <s v="Non"/>
    <s v="Oui"/>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n v="20"/>
    <n v="30"/>
    <n v="2"/>
    <n v="3"/>
    <n v="3"/>
    <n v="5"/>
    <s v="-"/>
    <s v="-"/>
    <n v="2"/>
    <n v="6"/>
    <n v="7"/>
    <s v="-"/>
    <n v="30"/>
    <s v="Oui"/>
    <s v="Oui"/>
    <s v="Oui"/>
    <s v="-"/>
    <s v="-"/>
    <s v="-"/>
    <x v="2"/>
    <x v="5"/>
    <s v="-"/>
    <s v="-"/>
    <s v="eau_de_surface"/>
    <s v="Non"/>
    <s v="Non"/>
    <s v="Oui"/>
    <s v="Non"/>
    <s v="Non"/>
    <s v="Non"/>
    <s v="Non"/>
    <s v="Non"/>
    <s v="-"/>
    <s v="-"/>
    <s v="-"/>
    <s v="-"/>
    <s v="-"/>
    <s v="-"/>
    <s v="-"/>
    <s v="-"/>
    <n v="1"/>
    <s v="-"/>
    <s v="-"/>
    <s v="-"/>
    <s v="-"/>
    <s v="-"/>
    <s v="-"/>
    <s v="-"/>
    <x v="1"/>
    <s v="Non potable"/>
    <s v="Non"/>
    <s v="Non"/>
    <s v="Non"/>
    <s v="Oui"/>
    <s v="Non"/>
    <x v="0"/>
    <s v="Non"/>
    <s v="Non"/>
    <s v="Oui"/>
    <s v="-"/>
    <s v="-"/>
    <x v="0"/>
    <s v="-"/>
    <x v="0"/>
    <x v="1"/>
    <x v="1"/>
    <s v="Non"/>
    <x v="21"/>
    <x v="2"/>
    <x v="1"/>
    <s v="-"/>
    <s v="-"/>
    <s v="-"/>
    <s v="-"/>
    <s v="-"/>
    <s v="-"/>
    <s v="-"/>
    <x v="0"/>
    <x v="0"/>
    <x v="0"/>
    <x v="0"/>
    <s v="-"/>
    <s v="-"/>
    <x v="0"/>
    <s v="-"/>
    <x v="1"/>
    <s v="-"/>
    <s v="-"/>
    <s v="-"/>
    <s v="-"/>
    <s v="-"/>
    <s v="-"/>
    <s v="-"/>
    <x v="2"/>
    <x v="0"/>
    <s v="paludisme maux_tete maux_ventre"/>
    <s v="Non"/>
    <s v="Non"/>
    <s v="Non"/>
    <s v="Non"/>
    <s v="Non"/>
    <s v="Oui"/>
    <s v="Non"/>
    <s v="Oui"/>
    <s v="Oui"/>
    <s v="Non"/>
    <s v="Non"/>
    <s v="Non"/>
    <s v="Non"/>
    <s v="Non"/>
    <s v="-"/>
    <s v="-"/>
    <s v="Achat sur le marché / Production de subsistance"/>
    <s v="Oui"/>
    <s v="Non"/>
    <s v="Non"/>
    <s v="Non"/>
    <s v="Non"/>
    <s v="Oui"/>
    <s v="Non"/>
    <s v="-"/>
    <x v="0"/>
    <x v="0"/>
    <x v="0"/>
    <s v="Marché de Blarigui"/>
    <x v="0"/>
    <x v="1"/>
    <s v="-"/>
    <s v="Oui"/>
    <s v="airtel / tigo"/>
    <s v="Oui"/>
    <s v="Non"/>
    <s v="Oui"/>
    <s v="-"/>
    <s v="-"/>
    <n v="1"/>
    <s v="1"/>
    <s v="RAS"/>
    <s v="-"/>
    <s v="-"/>
    <s v="-"/>
    <s v="-"/>
    <s v="-"/>
    <s v="uuid:3c0ebb48-9875-4875-912b-601c8cf88f75"/>
    <n v="166363"/>
    <s v="3c0ebb48-9875-4875-912b-601c8cf88f75"/>
    <s v="2018-03-10T17:45:37"/>
    <n v="112"/>
    <s v="-"/>
    <n v="-1"/>
    <s v="-"/>
    <s v="-"/>
    <s v="-"/>
    <n v="0"/>
    <n v="0"/>
    <n v="0"/>
    <n v="0"/>
    <n v="0"/>
    <n v="0"/>
    <n v="0"/>
    <n v="0"/>
    <n v="0"/>
    <n v="0"/>
    <n v="0"/>
    <n v="0"/>
    <n v="0"/>
    <s v="Paludisme"/>
    <s v="Maux de tête"/>
    <s v="Maux de ventre"/>
    <x v="0"/>
    <x v="0"/>
    <x v="1"/>
    <s v="-"/>
  </r>
  <r>
    <s v="Village Lolia1"/>
    <s v="2018-03-13T11:13:41.905+01"/>
    <s v="2018-03-14T15:20:17.733+01"/>
    <d v="2018-03-13T00:00:00"/>
    <s v="357770077401906"/>
    <s v="-"/>
    <s v="-"/>
    <s v="-"/>
    <d v="2018-03-13T00:00:00"/>
    <s v="E4"/>
    <s v="male"/>
    <s v="TD07"/>
    <s v="Lac"/>
    <s v="TD0703"/>
    <x v="2"/>
    <s v="TD070302"/>
    <x v="2"/>
    <s v="Tchoukoutalia"/>
    <s v="Village Lolia1"/>
    <s v="13.675376167789487 13.952695114658527 304.51862457158285 8.0"/>
    <n v="13.6753761678"/>
    <n v="13.952695114699999"/>
    <n v="304.51862457200002"/>
    <n v="8"/>
    <x v="1"/>
    <s v="Tchoukoutalia"/>
    <n v="2"/>
    <x v="1"/>
    <s v="-"/>
    <x v="0"/>
    <s v="-"/>
    <s v="-"/>
    <s v="Retournés"/>
    <s v="Non"/>
    <s v="Oui"/>
    <s v="Non"/>
    <s v="-"/>
    <s v="-"/>
    <x v="2"/>
    <s v="-"/>
    <s v="-"/>
    <s v="-"/>
    <x v="1"/>
    <s v="-"/>
    <x v="1"/>
    <s v="-"/>
    <s v="-"/>
    <x v="2"/>
    <n v="126"/>
    <n v="527"/>
    <s v="TCD"/>
    <x v="0"/>
    <s v="TD07"/>
    <x v="0"/>
    <s v="TD0703"/>
    <x v="0"/>
    <s v="-"/>
    <s v="-"/>
    <s v="-"/>
    <n v="126"/>
    <n v="527"/>
    <x v="2"/>
    <s v="-"/>
    <s v="-"/>
    <s v="-"/>
    <x v="0"/>
    <s v="-"/>
    <x v="0"/>
    <s v="-"/>
    <x v="0"/>
    <s v="-"/>
    <s v="-"/>
    <s v="-"/>
    <s v="-"/>
    <s v="-"/>
    <x v="0"/>
    <s v="-"/>
    <s v="-"/>
    <n v="0"/>
    <n v="126"/>
    <n v="0"/>
    <n v="0"/>
    <n v="0"/>
    <x v="0"/>
    <s v="-"/>
    <s v="vivres"/>
    <s v="Non"/>
    <s v="Non"/>
    <s v="Non"/>
    <s v="Non"/>
    <s v="Non"/>
    <s v="Non"/>
    <s v="Non"/>
    <s v="Non"/>
    <s v="Oui"/>
    <s v="Non"/>
    <s v="Non"/>
    <s v="Nations Unies"/>
    <s v="Non"/>
    <s v="Non"/>
    <s v="Oui"/>
    <s v="Non"/>
    <s v="Non"/>
    <s v="-"/>
    <s v="Moins d'un mois"/>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n v="30"/>
    <n v="50"/>
    <n v="4"/>
    <n v="2"/>
    <n v="5"/>
    <n v="3"/>
    <s v="-"/>
    <s v="-"/>
    <n v="10"/>
    <n v="4"/>
    <n v="3"/>
    <s v="-"/>
    <n v="20"/>
    <s v="Oui"/>
    <s v="Oui"/>
    <s v="Oui"/>
    <s v="-"/>
    <s v="-"/>
    <s v="-"/>
    <x v="0"/>
    <x v="0"/>
    <s v="-"/>
    <s v="-"/>
    <s v="Puits_traditionnel"/>
    <s v="Non"/>
    <s v="Non"/>
    <s v="Non"/>
    <s v="Non"/>
    <s v="Non"/>
    <s v="Non"/>
    <s v="Oui"/>
    <s v="Non"/>
    <n v="1"/>
    <s v="-"/>
    <s v="-"/>
    <s v="-"/>
    <s v="-"/>
    <s v="-"/>
    <s v="-"/>
    <s v="-"/>
    <s v="-"/>
    <s v="-"/>
    <s v="-"/>
    <s v="-"/>
    <s v="-"/>
    <s v="-"/>
    <s v="-"/>
    <s v="-"/>
    <x v="1"/>
    <s v="Aucun"/>
    <s v="Oui"/>
    <s v="Non"/>
    <s v="Non"/>
    <s v="Non"/>
    <s v="Non"/>
    <x v="0"/>
    <s v="Non"/>
    <s v="Non"/>
    <s v="Oui"/>
    <s v="-"/>
    <s v="-"/>
    <x v="0"/>
    <s v="-"/>
    <x v="0"/>
    <x v="0"/>
    <x v="0"/>
    <s v="Oui"/>
    <x v="0"/>
    <x v="79"/>
    <x v="1"/>
    <s v="-"/>
    <s v="-"/>
    <s v="-"/>
    <s v="-"/>
    <s v="-"/>
    <s v="-"/>
    <s v="-"/>
    <x v="0"/>
    <x v="0"/>
    <x v="0"/>
    <x v="0"/>
    <s v="-"/>
    <s v="-"/>
    <x v="0"/>
    <s v="-"/>
    <x v="1"/>
    <s v="-"/>
    <s v="-"/>
    <s v="-"/>
    <s v="-"/>
    <s v="-"/>
    <s v="-"/>
    <s v="-"/>
    <x v="2"/>
    <x v="0"/>
    <s v="paludisme toux maux_ventre"/>
    <s v="Non"/>
    <s v="Non"/>
    <s v="Non"/>
    <s v="Non"/>
    <s v="Non"/>
    <s v="Oui"/>
    <s v="Oui"/>
    <s v="Non"/>
    <s v="Oui"/>
    <s v="Non"/>
    <s v="Non"/>
    <s v="Non"/>
    <s v="Non"/>
    <s v="Non"/>
    <s v="-"/>
    <s v="-"/>
    <s v="Achat sur le marché / Assistance humanitaire (incluant Cash)"/>
    <s v="Oui"/>
    <s v="Non"/>
    <s v="Non"/>
    <s v="Oui"/>
    <s v="Non"/>
    <s v="Non"/>
    <s v="Non"/>
    <s v="-"/>
    <x v="0"/>
    <x v="0"/>
    <x v="0"/>
    <s v="Marché de Tchoukoutalia"/>
    <x v="1"/>
    <x v="2"/>
    <s v="-"/>
    <s v="Oui"/>
    <s v="airtel / tigo"/>
    <s v="Oui"/>
    <s v="Non"/>
    <s v="Oui"/>
    <s v="-"/>
    <s v="-"/>
    <n v="2"/>
    <s v="2"/>
    <s v="Village de retour"/>
    <s v="-"/>
    <s v="-"/>
    <s v="-"/>
    <n v="20"/>
    <n v="20"/>
    <s v="uuid:b3d36bdb-c354-4e0a-987a-4b79f89038e2"/>
    <n v="177353"/>
    <s v="b3d36bdb-c354-4e0a-987a-4b79f89038e2"/>
    <s v="2018-03-15T10:09:22"/>
    <n v="138"/>
    <s v="-"/>
    <n v="-1"/>
    <s v="-"/>
    <s v="-"/>
    <n v="138"/>
    <n v="10"/>
    <n v="1"/>
    <n v="18"/>
    <n v="19"/>
    <n v="24"/>
    <n v="19"/>
    <n v="7"/>
    <n v="7"/>
    <n v="18"/>
    <n v="20"/>
    <n v="2"/>
    <n v="0"/>
    <n v="145"/>
    <s v="Paludisme"/>
    <s v="Toux"/>
    <s v="Maux de ventre"/>
    <x v="1"/>
    <x v="1"/>
    <x v="0"/>
    <s v="-"/>
  </r>
  <r>
    <s v="Village Maday"/>
    <s v="2018-03-09T12:04:41.999+01"/>
    <s v="2018-03-10T16:39:06.020+01"/>
    <d v="2018-03-09T00:00:00"/>
    <s v="860111012019356"/>
    <s v="-"/>
    <s v="-"/>
    <s v="-"/>
    <d v="2018-03-09T00:00:00"/>
    <s v="E2"/>
    <s v="male"/>
    <s v="TD07"/>
    <s v="Lac"/>
    <s v="TD0701"/>
    <x v="1"/>
    <s v="TD070102"/>
    <x v="1"/>
    <s v="Tétéwa"/>
    <s v="Village Maday"/>
    <s v="13.282749348010862 14.260902771866231 282.64829959468057 8.0"/>
    <n v="13.282749347999999"/>
    <n v="14.2609027719"/>
    <n v="282.64829959500003"/>
    <n v="8"/>
    <x v="1"/>
    <s v="Tétéwa"/>
    <n v="15"/>
    <x v="1"/>
    <s v="-"/>
    <x v="0"/>
    <s v="-"/>
    <s v="-"/>
    <s v="IDPs / Retournés"/>
    <s v="Oui"/>
    <s v="Oui"/>
    <s v="Non"/>
    <s v="-"/>
    <n v="390"/>
    <x v="99"/>
    <s v="TD07"/>
    <s v="Lac"/>
    <s v="TD0704"/>
    <x v="0"/>
    <s v="TD070403"/>
    <x v="0"/>
    <n v="390"/>
    <n v="1630"/>
    <x v="3"/>
    <n v="295"/>
    <n v="1233"/>
    <s v="NER"/>
    <x v="2"/>
    <s v="NE002"/>
    <x v="2"/>
    <s v="NE002006"/>
    <x v="2"/>
    <s v="-"/>
    <s v="-"/>
    <s v="-"/>
    <n v="295"/>
    <n v="1233"/>
    <x v="2"/>
    <s v="-"/>
    <s v="-"/>
    <s v="-"/>
    <x v="0"/>
    <s v="-"/>
    <x v="0"/>
    <s v="-"/>
    <x v="0"/>
    <s v="-"/>
    <s v="-"/>
    <s v="-"/>
    <s v="-"/>
    <s v="-"/>
    <x v="0"/>
    <n v="320"/>
    <n v="1338"/>
    <n v="0"/>
    <n v="675"/>
    <n v="0"/>
    <n v="10"/>
    <n v="0"/>
    <x v="0"/>
    <s v="-"/>
    <s v="aucune"/>
    <s v="Non"/>
    <s v="Non"/>
    <s v="Non"/>
    <s v="Non"/>
    <s v="Non"/>
    <s v="Non"/>
    <s v="Non"/>
    <s v="Non"/>
    <s v="Non"/>
    <s v="Non"/>
    <s v="Oui"/>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n v="170"/>
    <n v="220"/>
    <n v="5"/>
    <n v="6"/>
    <n v="8"/>
    <n v="18"/>
    <s v="-"/>
    <n v="12"/>
    <n v="26"/>
    <n v="27"/>
    <n v="10"/>
    <n v="4"/>
    <n v="40"/>
    <s v="Oui"/>
    <s v="Oui"/>
    <s v="Oui"/>
    <s v="-"/>
    <s v="-"/>
    <s v="-"/>
    <x v="2"/>
    <x v="5"/>
    <s v="-"/>
    <s v="-"/>
    <s v="eau_de_surface forage_pompe_manuelle"/>
    <s v="Non"/>
    <s v="Non"/>
    <s v="Oui"/>
    <s v="Non"/>
    <s v="Oui"/>
    <s v="Non"/>
    <s v="Non"/>
    <s v="Non"/>
    <s v="-"/>
    <s v="-"/>
    <n v="1"/>
    <s v="-"/>
    <s v="-"/>
    <s v="-"/>
    <s v="-"/>
    <s v="-"/>
    <n v="1"/>
    <s v="-"/>
    <s v="-"/>
    <s v="-"/>
    <s v="-"/>
    <s v="-"/>
    <s v="-"/>
    <s v="-"/>
    <x v="0"/>
    <s v="Eau trouble / Non potable"/>
    <s v="Non"/>
    <s v="Oui"/>
    <s v="Non"/>
    <s v="Oui"/>
    <s v="Non"/>
    <x v="0"/>
    <s v="Non"/>
    <s v="Non"/>
    <s v="Oui"/>
    <s v="-"/>
    <s v="-"/>
    <x v="0"/>
    <s v="-"/>
    <x v="0"/>
    <x v="1"/>
    <x v="1"/>
    <s v="Non"/>
    <x v="28"/>
    <x v="2"/>
    <x v="1"/>
    <s v="-"/>
    <s v="-"/>
    <s v="-"/>
    <s v="-"/>
    <s v="-"/>
    <s v="-"/>
    <s v="-"/>
    <x v="0"/>
    <x v="0"/>
    <x v="0"/>
    <x v="0"/>
    <s v="-"/>
    <s v="-"/>
    <x v="0"/>
    <s v="-"/>
    <x v="1"/>
    <s v="-"/>
    <s v="-"/>
    <s v="-"/>
    <s v="-"/>
    <s v="-"/>
    <s v="-"/>
    <s v="-"/>
    <x v="2"/>
    <x v="0"/>
    <s v="diarrhee fievre paludisme"/>
    <s v="Oui"/>
    <s v="Oui"/>
    <s v="Non"/>
    <s v="Non"/>
    <s v="Non"/>
    <s v="Oui"/>
    <s v="Non"/>
    <s v="Non"/>
    <s v="Non"/>
    <s v="Non"/>
    <s v="Non"/>
    <s v="Non"/>
    <s v="Non"/>
    <s v="Non"/>
    <s v="-"/>
    <s v="-"/>
    <s v="Achat sur le marché / Production de subsistance"/>
    <s v="Oui"/>
    <s v="Non"/>
    <s v="Non"/>
    <s v="Non"/>
    <s v="Non"/>
    <s v="Oui"/>
    <s v="Non"/>
    <s v="-"/>
    <x v="0"/>
    <x v="0"/>
    <x v="0"/>
    <s v="Marché de Tétéwa"/>
    <x v="0"/>
    <x v="1"/>
    <s v="-"/>
    <s v="Oui"/>
    <s v="tigo"/>
    <s v="Non"/>
    <s v="Non"/>
    <s v="Oui"/>
    <s v="-"/>
    <s v="-"/>
    <n v="1"/>
    <s v="1"/>
    <s v="RAS"/>
    <s v="-"/>
    <s v="-"/>
    <s v="-"/>
    <s v="-"/>
    <s v="-"/>
    <s v="uuid:6d38b0c2-c7d3-4ada-b73b-3840a34b12c3"/>
    <n v="166364"/>
    <s v="6d38b0c2-c7d3-4ada-b73b-3840a34b12c3"/>
    <s v="2018-03-10T17:45:51"/>
    <n v="113"/>
    <s v="-"/>
    <n v="-1"/>
    <s v="-"/>
    <s v="-"/>
    <s v="-"/>
    <n v="0"/>
    <n v="0"/>
    <n v="0"/>
    <n v="0"/>
    <n v="0"/>
    <n v="0"/>
    <n v="0"/>
    <n v="0"/>
    <n v="0"/>
    <n v="0"/>
    <n v="0"/>
    <n v="0"/>
    <n v="0"/>
    <s v="Diarrhée"/>
    <s v="Fièvre"/>
    <s v="Paludisme"/>
    <x v="0"/>
    <x v="1"/>
    <x v="0"/>
    <s v="-"/>
  </r>
  <r>
    <s v="Village Megra"/>
    <s v="2018-03-09T12:18:28.262+01"/>
    <s v="2018-03-10T16:41:30.224+01"/>
    <d v="2018-03-09T00:00:00"/>
    <s v="860111012019356"/>
    <s v="-"/>
    <s v="-"/>
    <s v="-"/>
    <d v="2018-03-09T00:00:00"/>
    <s v="E2"/>
    <s v="male"/>
    <s v="TD07"/>
    <s v="Lac"/>
    <s v="TD0701"/>
    <x v="1"/>
    <s v="TD070102"/>
    <x v="1"/>
    <s v="Tétéwa"/>
    <s v="Village Megra"/>
    <s v="13.31078637423072 14.241724960937873 294.0605952629867 6.0"/>
    <n v="13.310786374199999"/>
    <n v="14.241724960899999"/>
    <n v="294.06059526299998"/>
    <n v="6"/>
    <x v="1"/>
    <s v="Tétéwa"/>
    <n v="18"/>
    <x v="1"/>
    <s v="-"/>
    <x v="0"/>
    <s v="-"/>
    <s v="-"/>
    <s v="Retournés"/>
    <s v="Non"/>
    <s v="Oui"/>
    <s v="Non"/>
    <s v="-"/>
    <s v="-"/>
    <x v="2"/>
    <s v="-"/>
    <s v="-"/>
    <s v="-"/>
    <x v="1"/>
    <s v="-"/>
    <x v="1"/>
    <s v="-"/>
    <s v="-"/>
    <x v="2"/>
    <n v="200"/>
    <n v="836"/>
    <s v="TCD"/>
    <x v="0"/>
    <s v="TD07"/>
    <x v="0"/>
    <s v="TD0701"/>
    <x v="5"/>
    <s v="-"/>
    <s v="-"/>
    <s v="-"/>
    <n v="200"/>
    <n v="836"/>
    <x v="3"/>
    <s v="-"/>
    <s v="-"/>
    <s v="-"/>
    <x v="0"/>
    <s v="-"/>
    <x v="0"/>
    <s v="-"/>
    <x v="0"/>
    <s v="-"/>
    <s v="-"/>
    <s v="-"/>
    <s v="-"/>
    <s v="-"/>
    <x v="0"/>
    <n v="340"/>
    <n v="1421"/>
    <n v="0"/>
    <n v="195"/>
    <n v="0"/>
    <n v="5"/>
    <n v="0"/>
    <x v="0"/>
    <s v="-"/>
    <s v="aucune"/>
    <s v="Non"/>
    <s v="Non"/>
    <s v="Non"/>
    <s v="Non"/>
    <s v="Non"/>
    <s v="Non"/>
    <s v="Non"/>
    <s v="Non"/>
    <s v="Non"/>
    <s v="Non"/>
    <s v="Oui"/>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n v="40"/>
    <n v="30"/>
    <n v="5"/>
    <n v="5"/>
    <n v="10"/>
    <n v="10"/>
    <s v="-"/>
    <s v="-"/>
    <n v="50"/>
    <n v="30"/>
    <n v="13"/>
    <s v="-"/>
    <n v="100"/>
    <s v="Oui"/>
    <s v="Oui"/>
    <s v="Oui"/>
    <s v="-"/>
    <s v="-"/>
    <s v="-"/>
    <x v="0"/>
    <x v="0"/>
    <s v="-"/>
    <s v="-"/>
    <s v="eau_de_surface"/>
    <s v="Non"/>
    <s v="Non"/>
    <s v="Oui"/>
    <s v="Non"/>
    <s v="Non"/>
    <s v="Non"/>
    <s v="Non"/>
    <s v="Non"/>
    <s v="-"/>
    <s v="-"/>
    <s v="-"/>
    <s v="-"/>
    <s v="-"/>
    <s v="-"/>
    <s v="-"/>
    <s v="-"/>
    <n v="1"/>
    <s v="-"/>
    <s v="-"/>
    <s v="-"/>
    <s v="-"/>
    <s v="-"/>
    <s v="-"/>
    <s v="-"/>
    <x v="1"/>
    <s v="Non potable"/>
    <s v="Non"/>
    <s v="Non"/>
    <s v="Non"/>
    <s v="Oui"/>
    <s v="Non"/>
    <x v="0"/>
    <s v="Non"/>
    <s v="Non"/>
    <s v="Oui"/>
    <s v="-"/>
    <s v="-"/>
    <x v="0"/>
    <s v="-"/>
    <x v="0"/>
    <x v="1"/>
    <x v="1"/>
    <s v="Non"/>
    <x v="29"/>
    <x v="2"/>
    <x v="1"/>
    <s v="-"/>
    <s v="-"/>
    <s v="-"/>
    <s v="-"/>
    <s v="-"/>
    <s v="-"/>
    <s v="-"/>
    <x v="0"/>
    <x v="0"/>
    <x v="0"/>
    <x v="0"/>
    <s v="-"/>
    <s v="-"/>
    <x v="0"/>
    <s v="-"/>
    <x v="1"/>
    <s v="-"/>
    <s v="-"/>
    <s v="-"/>
    <s v="-"/>
    <s v="-"/>
    <s v="-"/>
    <s v="-"/>
    <x v="2"/>
    <x v="0"/>
    <s v="diarrhee paludisme toux"/>
    <s v="Oui"/>
    <s v="Non"/>
    <s v="Non"/>
    <s v="Non"/>
    <s v="Non"/>
    <s v="Oui"/>
    <s v="Oui"/>
    <s v="Non"/>
    <s v="Non"/>
    <s v="Non"/>
    <s v="Non"/>
    <s v="Non"/>
    <s v="Non"/>
    <s v="Non"/>
    <s v="-"/>
    <s v="-"/>
    <s v="Achat sur le marché / Production de subsistance"/>
    <s v="Oui"/>
    <s v="Non"/>
    <s v="Non"/>
    <s v="Non"/>
    <s v="Non"/>
    <s v="Oui"/>
    <s v="Non"/>
    <s v="-"/>
    <x v="3"/>
    <x v="0"/>
    <x v="0"/>
    <s v="Marché de Tétéwa"/>
    <x v="0"/>
    <x v="1"/>
    <s v="-"/>
    <s v="Oui"/>
    <s v="tigo"/>
    <s v="Non"/>
    <s v="Non"/>
    <s v="Oui"/>
    <s v="-"/>
    <s v="-"/>
    <n v="1"/>
    <s v="1"/>
    <s v="RAS"/>
    <s v="-"/>
    <s v="-"/>
    <s v="-"/>
    <s v="-"/>
    <s v="-"/>
    <s v="uuid:0d52a908-90d0-4d47-b85b-c8bd2e7d1120"/>
    <n v="166365"/>
    <s v="0d52a908-90d0-4d47-b85b-c8bd2e7d1120"/>
    <s v="2018-03-10T17:45:57"/>
    <n v="114"/>
    <s v="-"/>
    <n v="-1"/>
    <s v="-"/>
    <s v="-"/>
    <s v="-"/>
    <n v="0"/>
    <n v="0"/>
    <n v="0"/>
    <n v="0"/>
    <n v="0"/>
    <n v="0"/>
    <n v="0"/>
    <n v="0"/>
    <n v="0"/>
    <n v="0"/>
    <n v="0"/>
    <n v="0"/>
    <n v="0"/>
    <s v="Diarrhée"/>
    <s v="Paludisme"/>
    <s v="Toux"/>
    <x v="1"/>
    <x v="1"/>
    <x v="0"/>
    <s v="-"/>
  </r>
  <r>
    <s v="Village Ndjiguilia"/>
    <s v="2018-03-09T15:12:11.897+01"/>
    <s v="2018-03-10T16:48:02.914+01"/>
    <d v="2018-03-09T00:00:00"/>
    <s v="860111012019356"/>
    <s v="-"/>
    <s v="-"/>
    <s v="-"/>
    <d v="2018-03-09T00:00:00"/>
    <s v="E2"/>
    <s v="male"/>
    <s v="TD07"/>
    <s v="Lac"/>
    <s v="TD0701"/>
    <x v="1"/>
    <s v="TD070102"/>
    <x v="1"/>
    <s v="Tétéwa"/>
    <s v="Village Ndjiguilia"/>
    <s v="13.204523266811336 14.278389790687042 269.6455007290411 8.0"/>
    <n v="13.204523266800001"/>
    <n v="14.2783897907"/>
    <n v="269.64550072899999"/>
    <n v="8"/>
    <x v="1"/>
    <s v="Tétéwa"/>
    <n v="7"/>
    <x v="1"/>
    <s v="-"/>
    <x v="0"/>
    <s v="-"/>
    <s v="-"/>
    <s v="IDPs / Retournés"/>
    <s v="Oui"/>
    <s v="Oui"/>
    <s v="Non"/>
    <s v="-"/>
    <n v="90"/>
    <x v="4"/>
    <s v="TD07"/>
    <s v="Lac"/>
    <s v="TD0704"/>
    <x v="0"/>
    <s v="TD070403"/>
    <x v="0"/>
    <n v="90"/>
    <n v="376"/>
    <x v="3"/>
    <n v="150"/>
    <n v="627"/>
    <s v="NGA"/>
    <x v="3"/>
    <s v="NG008"/>
    <x v="3"/>
    <s v="NG008021"/>
    <x v="3"/>
    <s v="-"/>
    <s v="-"/>
    <s v="-"/>
    <n v="150"/>
    <n v="627"/>
    <x v="2"/>
    <s v="-"/>
    <s v="-"/>
    <s v="-"/>
    <x v="0"/>
    <s v="-"/>
    <x v="0"/>
    <s v="-"/>
    <x v="0"/>
    <s v="-"/>
    <s v="-"/>
    <s v="-"/>
    <s v="-"/>
    <s v="-"/>
    <x v="0"/>
    <n v="200"/>
    <n v="1000"/>
    <n v="0"/>
    <n v="240"/>
    <n v="0"/>
    <n v="0"/>
    <n v="0"/>
    <x v="0"/>
    <s v="-"/>
    <s v="aucune"/>
    <s v="Non"/>
    <s v="Non"/>
    <s v="Non"/>
    <s v="Non"/>
    <s v="Non"/>
    <s v="Non"/>
    <s v="Non"/>
    <s v="Non"/>
    <s v="Non"/>
    <s v="Non"/>
    <s v="Oui"/>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n v="30"/>
    <n v="55"/>
    <n v="3"/>
    <n v="2"/>
    <n v="3"/>
    <n v="2"/>
    <n v="10"/>
    <s v="-"/>
    <n v="12"/>
    <n v="7"/>
    <n v="4"/>
    <s v="-"/>
    <n v="5"/>
    <s v="Oui"/>
    <s v="Oui"/>
    <s v="Oui"/>
    <s v="-"/>
    <s v="-"/>
    <s v="-"/>
    <x v="0"/>
    <x v="0"/>
    <s v="-"/>
    <s v="-"/>
    <s v="eau_de_surface"/>
    <s v="Non"/>
    <s v="Non"/>
    <s v="Oui"/>
    <s v="Non"/>
    <s v="Non"/>
    <s v="Non"/>
    <s v="Non"/>
    <s v="Non"/>
    <s v="-"/>
    <s v="-"/>
    <s v="-"/>
    <s v="-"/>
    <s v="-"/>
    <s v="-"/>
    <s v="-"/>
    <s v="-"/>
    <n v="1"/>
    <s v="-"/>
    <s v="-"/>
    <s v="-"/>
    <s v="-"/>
    <s v="-"/>
    <s v="-"/>
    <s v="-"/>
    <x v="1"/>
    <s v="Non potable"/>
    <s v="Non"/>
    <s v="Non"/>
    <s v="Non"/>
    <s v="Oui"/>
    <s v="Non"/>
    <x v="0"/>
    <s v="Non"/>
    <s v="Non"/>
    <s v="Oui"/>
    <s v="-"/>
    <s v="-"/>
    <x v="0"/>
    <s v="-"/>
    <x v="0"/>
    <x v="1"/>
    <x v="1"/>
    <s v="Non"/>
    <x v="30"/>
    <x v="2"/>
    <x v="1"/>
    <s v="-"/>
    <s v="-"/>
    <s v="-"/>
    <s v="-"/>
    <s v="-"/>
    <s v="-"/>
    <s v="-"/>
    <x v="0"/>
    <x v="0"/>
    <x v="0"/>
    <x v="0"/>
    <s v="-"/>
    <s v="-"/>
    <x v="0"/>
    <s v="-"/>
    <x v="1"/>
    <s v="-"/>
    <s v="-"/>
    <s v="-"/>
    <s v="-"/>
    <s v="-"/>
    <s v="-"/>
    <s v="-"/>
    <x v="2"/>
    <x v="0"/>
    <s v="diarrhee fievre paludisme"/>
    <s v="Oui"/>
    <s v="Oui"/>
    <s v="Non"/>
    <s v="Non"/>
    <s v="Non"/>
    <s v="Oui"/>
    <s v="Non"/>
    <s v="Non"/>
    <s v="Non"/>
    <s v="Non"/>
    <s v="Non"/>
    <s v="Non"/>
    <s v="Non"/>
    <s v="Non"/>
    <s v="-"/>
    <s v="-"/>
    <s v="Achat sur le marché / Production de subsistance"/>
    <s v="Oui"/>
    <s v="Non"/>
    <s v="Non"/>
    <s v="Non"/>
    <s v="Non"/>
    <s v="Oui"/>
    <s v="Non"/>
    <s v="-"/>
    <x v="0"/>
    <x v="0"/>
    <x v="0"/>
    <s v="Marché de Tétéwa"/>
    <x v="0"/>
    <x v="1"/>
    <s v="-"/>
    <s v="Oui"/>
    <s v="tigo"/>
    <s v="Non"/>
    <s v="Non"/>
    <s v="Oui"/>
    <s v="-"/>
    <s v="-"/>
    <n v="1"/>
    <s v="1"/>
    <s v="RAS"/>
    <s v="-"/>
    <s v="-"/>
    <s v="-"/>
    <s v="-"/>
    <s v="-"/>
    <s v="uuid:c17fdc36-5237-4e09-8e1b-162570bf50a4"/>
    <n v="166368"/>
    <s v="c17fdc36-5237-4e09-8e1b-162570bf50a4"/>
    <s v="2018-03-10T17:46:12"/>
    <n v="117"/>
    <s v="-"/>
    <n v="-1"/>
    <s v="-"/>
    <s v="-"/>
    <s v="-"/>
    <n v="0"/>
    <n v="0"/>
    <n v="0"/>
    <n v="0"/>
    <n v="0"/>
    <n v="0"/>
    <n v="0"/>
    <n v="0"/>
    <n v="0"/>
    <n v="0"/>
    <n v="0"/>
    <n v="0"/>
    <n v="0"/>
    <s v="Diarrhée"/>
    <s v="Fièvre"/>
    <s v="Paludisme"/>
    <x v="0"/>
    <x v="1"/>
    <x v="0"/>
    <s v="-"/>
  </r>
  <r>
    <s v="Village Ngachia"/>
    <s v="2018-03-13T16:43:53.920+01"/>
    <s v="2018-03-14T07:02:06.500+01"/>
    <d v="2018-03-13T00:00:00"/>
    <s v="357770077402219"/>
    <s v="-"/>
    <s v="-"/>
    <s v="-"/>
    <d v="2018-03-13T00:00:00"/>
    <s v="E6"/>
    <s v="male"/>
    <s v="TD07"/>
    <s v="Lac"/>
    <s v="TD0703"/>
    <x v="2"/>
    <s v="TD070302"/>
    <x v="2"/>
    <s v="Village Ngachia"/>
    <s v="Village Ngachia"/>
    <s v="13.618661521017533 13.971350261937845 307.4140505525007 8.0"/>
    <n v="13.618661521"/>
    <n v="13.9713502619"/>
    <n v="307.41405055299998"/>
    <n v="8"/>
    <x v="1"/>
    <s v="Village Tchoukoutalia"/>
    <n v="5"/>
    <x v="1"/>
    <s v="-"/>
    <x v="0"/>
    <s v="-"/>
    <s v="-"/>
    <s v="IDPs / Retournés"/>
    <s v="Oui"/>
    <s v="Oui"/>
    <s v="Non"/>
    <s v="-"/>
    <n v="210"/>
    <x v="100"/>
    <s v="TD07"/>
    <s v="Lac"/>
    <s v="TD0703"/>
    <x v="2"/>
    <s v="TD070302"/>
    <x v="2"/>
    <n v="210"/>
    <n v="878"/>
    <x v="3"/>
    <n v="10"/>
    <n v="42"/>
    <s v="NGA"/>
    <x v="3"/>
    <s v="NG008"/>
    <x v="3"/>
    <s v="NG008017"/>
    <x v="9"/>
    <s v="-"/>
    <s v="-"/>
    <s v="-"/>
    <n v="10"/>
    <n v="42"/>
    <x v="3"/>
    <s v="-"/>
    <s v="-"/>
    <s v="-"/>
    <x v="0"/>
    <s v="-"/>
    <x v="0"/>
    <s v="-"/>
    <x v="0"/>
    <s v="-"/>
    <s v="-"/>
    <s v="-"/>
    <s v="-"/>
    <s v="-"/>
    <x v="0"/>
    <n v="30"/>
    <n v="125"/>
    <n v="0"/>
    <n v="220"/>
    <n v="0"/>
    <n v="0"/>
    <n v="0"/>
    <x v="0"/>
    <s v="-"/>
    <s v="vivres"/>
    <s v="Non"/>
    <s v="Non"/>
    <s v="Non"/>
    <s v="Non"/>
    <s v="Non"/>
    <s v="Non"/>
    <s v="Non"/>
    <s v="Non"/>
    <s v="Oui"/>
    <s v="Non"/>
    <s v="Non"/>
    <s v="Nations Unies"/>
    <s v="Non"/>
    <s v="Non"/>
    <s v="Oui"/>
    <s v="Non"/>
    <s v="Non"/>
    <s v="-"/>
    <s v="Moins d'un mois"/>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n v="50"/>
    <n v="100"/>
    <n v="3"/>
    <n v="6"/>
    <n v="6"/>
    <n v="10"/>
    <s v="-"/>
    <s v="-"/>
    <n v="10"/>
    <n v="15"/>
    <n v="10"/>
    <s v="-"/>
    <n v="25"/>
    <s v="Non"/>
    <s v="Non"/>
    <s v="Non"/>
    <s v="Récente attaque de Boko Haram"/>
    <s v="Récente attaque de Boko Haram"/>
    <s v="Récente attaque de Boko Haram"/>
    <x v="0"/>
    <x v="0"/>
    <s v="-"/>
    <s v="-"/>
    <s v="forage_pompe_manuelle"/>
    <s v="Non"/>
    <s v="Non"/>
    <s v="Non"/>
    <s v="Non"/>
    <s v="Oui"/>
    <s v="Non"/>
    <s v="Non"/>
    <s v="Non"/>
    <s v="-"/>
    <s v="-"/>
    <n v="4"/>
    <s v="-"/>
    <s v="-"/>
    <s v="-"/>
    <s v="-"/>
    <s v="-"/>
    <s v="-"/>
    <s v="-"/>
    <s v="-"/>
    <s v="-"/>
    <s v="-"/>
    <s v="-"/>
    <s v="-"/>
    <s v="-"/>
    <x v="0"/>
    <s v="Goût"/>
    <s v="Non"/>
    <s v="Non"/>
    <s v="Oui"/>
    <s v="Non"/>
    <s v="Non"/>
    <x v="0"/>
    <s v="Non"/>
    <s v="Non"/>
    <s v="Oui"/>
    <s v="-"/>
    <s v="-"/>
    <x v="0"/>
    <s v="-"/>
    <x v="0"/>
    <x v="0"/>
    <x v="0"/>
    <s v="Oui"/>
    <x v="0"/>
    <x v="80"/>
    <x v="1"/>
    <s v="-"/>
    <s v="-"/>
    <s v="-"/>
    <s v="-"/>
    <s v="-"/>
    <s v="-"/>
    <s v="-"/>
    <x v="0"/>
    <x v="0"/>
    <x v="0"/>
    <x v="0"/>
    <s v="-"/>
    <s v="-"/>
    <x v="0"/>
    <s v="-"/>
    <x v="1"/>
    <s v="-"/>
    <s v="-"/>
    <s v="-"/>
    <s v="-"/>
    <s v="-"/>
    <s v="-"/>
    <s v="-"/>
    <x v="2"/>
    <x v="0"/>
    <s v="fievre paludisme toux"/>
    <s v="Non"/>
    <s v="Oui"/>
    <s v="Non"/>
    <s v="Non"/>
    <s v="Non"/>
    <s v="Oui"/>
    <s v="Oui"/>
    <s v="Non"/>
    <s v="Non"/>
    <s v="Non"/>
    <s v="Non"/>
    <s v="Non"/>
    <s v="Non"/>
    <s v="Non"/>
    <s v="-"/>
    <s v="-"/>
    <s v="Assistance humanitaire (incluant Cash) / Production de subsistance"/>
    <s v="Non"/>
    <s v="Non"/>
    <s v="Non"/>
    <s v="Oui"/>
    <s v="Non"/>
    <s v="Oui"/>
    <s v="Non"/>
    <s v="-"/>
    <x v="0"/>
    <x v="0"/>
    <x v="0"/>
    <s v="Marché de Tchoukoutalia"/>
    <x v="2"/>
    <x v="2"/>
    <s v="-"/>
    <s v="Oui"/>
    <s v="airtel / tigo"/>
    <s v="Oui"/>
    <s v="Non"/>
    <s v="Oui"/>
    <s v="-"/>
    <s v="-"/>
    <n v="2"/>
    <s v="2"/>
    <s v="Ras"/>
    <s v="-"/>
    <s v="-"/>
    <s v="-"/>
    <n v="20"/>
    <n v="20"/>
    <s v="uuid:059b79c4-301f-413b-8922-b8cb2b90d730"/>
    <n v="177363"/>
    <s v="059b79c4-301f-413b-8922-b8cb2b90d730"/>
    <s v="2018-03-15T10:11:32"/>
    <n v="148"/>
    <s v="-"/>
    <n v="-1"/>
    <s v="-"/>
    <s v="-"/>
    <n v="148"/>
    <n v="16"/>
    <n v="5"/>
    <n v="22"/>
    <n v="17"/>
    <n v="17"/>
    <n v="22"/>
    <n v="1"/>
    <n v="1"/>
    <n v="17"/>
    <n v="18"/>
    <n v="3"/>
    <n v="0"/>
    <n v="139"/>
    <s v="Fièvre"/>
    <s v="Paludisme"/>
    <s v="Toux"/>
    <x v="0"/>
    <x v="0"/>
    <x v="1"/>
    <s v="-"/>
  </r>
  <r>
    <s v="Village Nguilini"/>
    <s v="2018-03-05T12:31:37.493+01"/>
    <s v="2018-03-07T10:57:51.164+01"/>
    <d v="2018-03-05T00:00:00"/>
    <s v="357770076048039"/>
    <s v="-"/>
    <s v="-"/>
    <s v="-"/>
    <d v="2018-03-05T00:00:00"/>
    <s v="E7"/>
    <s v="male"/>
    <s v="TD07"/>
    <s v="Lac"/>
    <s v="TD0704"/>
    <x v="0"/>
    <s v="TD070401"/>
    <x v="0"/>
    <s v="Kiskra"/>
    <s v="Village Nguilini"/>
    <s v="13.733211935127573 14.173215133392974 311.7945785123413 6.0"/>
    <n v="13.7332119351"/>
    <n v="14.173215133399999"/>
    <n v="311.79457851199999"/>
    <n v="6"/>
    <x v="1"/>
    <s v="Kiskra"/>
    <n v="15"/>
    <x v="1"/>
    <s v="-"/>
    <x v="0"/>
    <s v="-"/>
    <s v="-"/>
    <s v="IDPs"/>
    <s v="Oui"/>
    <s v="Non"/>
    <s v="Non"/>
    <s v="-"/>
    <n v="60"/>
    <x v="81"/>
    <s v="TD07"/>
    <s v="Lac"/>
    <s v="TD0703"/>
    <x v="2"/>
    <s v="TD070302"/>
    <x v="2"/>
    <n v="60"/>
    <n v="250"/>
    <x v="11"/>
    <s v="-"/>
    <s v="-"/>
    <s v="-"/>
    <x v="1"/>
    <s v="-"/>
    <x v="1"/>
    <s v="-"/>
    <x v="1"/>
    <s v="-"/>
    <s v="-"/>
    <s v="-"/>
    <s v="-"/>
    <s v="-"/>
    <x v="1"/>
    <s v="-"/>
    <s v="-"/>
    <s v="-"/>
    <x v="0"/>
    <s v="-"/>
    <x v="0"/>
    <s v="-"/>
    <x v="0"/>
    <s v="-"/>
    <s v="-"/>
    <s v="-"/>
    <s v="-"/>
    <s v="-"/>
    <x v="0"/>
    <n v="3"/>
    <n v="12"/>
    <n v="0"/>
    <n v="36"/>
    <n v="0"/>
    <n v="0"/>
    <n v="0"/>
    <x v="0"/>
    <s v="-"/>
    <s v="vivres"/>
    <s v="Non"/>
    <s v="Non"/>
    <s v="Non"/>
    <s v="Non"/>
    <s v="Non"/>
    <s v="Non"/>
    <s v="Non"/>
    <s v="Non"/>
    <s v="Oui"/>
    <s v="Non"/>
    <s v="Non"/>
    <s v="ONG"/>
    <s v="Non"/>
    <s v="Non"/>
    <s v="Non"/>
    <s v="Oui"/>
    <s v="Non"/>
    <s v="-"/>
    <s v="Plus d'un mois"/>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n v="10"/>
    <n v="15"/>
    <s v="-"/>
    <s v="-"/>
    <n v="1"/>
    <n v="1"/>
    <s v="-"/>
    <s v="-"/>
    <n v="2"/>
    <s v="-"/>
    <s v="-"/>
    <s v="-"/>
    <n v="50"/>
    <s v="Oui"/>
    <s v="Oui"/>
    <s v="Oui"/>
    <s v="-"/>
    <s v="-"/>
    <s v="-"/>
    <x v="0"/>
    <x v="0"/>
    <s v="-"/>
    <s v="-"/>
    <s v="Puits_traditionnel"/>
    <s v="Non"/>
    <s v="Non"/>
    <s v="Non"/>
    <s v="Non"/>
    <s v="Non"/>
    <s v="Non"/>
    <s v="Oui"/>
    <s v="Non"/>
    <n v="1"/>
    <s v="-"/>
    <s v="-"/>
    <s v="-"/>
    <s v="-"/>
    <s v="-"/>
    <s v="-"/>
    <s v="-"/>
    <s v="-"/>
    <s v="-"/>
    <s v="-"/>
    <s v="-"/>
    <s v="-"/>
    <s v="-"/>
    <s v="-"/>
    <s v="-"/>
    <x v="2"/>
    <s v="Goût / Odeur"/>
    <s v="Non"/>
    <s v="Non"/>
    <s v="Oui"/>
    <s v="Non"/>
    <s v="Oui"/>
    <x v="0"/>
    <s v="Non"/>
    <s v="Non"/>
    <s v="Oui"/>
    <s v="-"/>
    <s v="-"/>
    <x v="0"/>
    <s v="-"/>
    <x v="0"/>
    <x v="0"/>
    <x v="0"/>
    <s v="Oui"/>
    <x v="0"/>
    <x v="33"/>
    <x v="1"/>
    <s v="-"/>
    <s v="-"/>
    <s v="-"/>
    <s v="-"/>
    <s v="-"/>
    <s v="-"/>
    <s v="-"/>
    <x v="0"/>
    <x v="0"/>
    <x v="0"/>
    <x v="0"/>
    <s v="-"/>
    <s v="-"/>
    <x v="0"/>
    <s v="-"/>
    <x v="1"/>
    <s v="-"/>
    <s v="-"/>
    <s v="-"/>
    <s v="-"/>
    <s v="-"/>
    <s v="-"/>
    <s v="-"/>
    <x v="2"/>
    <x v="0"/>
    <s v="paludisme maux_tete maux_ventre"/>
    <s v="Non"/>
    <s v="Non"/>
    <s v="Non"/>
    <s v="Non"/>
    <s v="Non"/>
    <s v="Oui"/>
    <s v="Non"/>
    <s v="Oui"/>
    <s v="Oui"/>
    <s v="Non"/>
    <s v="Non"/>
    <s v="Non"/>
    <s v="Non"/>
    <s v="Non"/>
    <s v="-"/>
    <s v="-"/>
    <s v="Achat sur le marché / Emprunt"/>
    <s v="Oui"/>
    <s v="Non"/>
    <s v="Non"/>
    <s v="Non"/>
    <s v="Oui"/>
    <s v="Non"/>
    <s v="Non"/>
    <s v="-"/>
    <x v="3"/>
    <x v="0"/>
    <x v="0"/>
    <s v="Marché de Kiskira"/>
    <x v="0"/>
    <x v="2"/>
    <s v="-"/>
    <s v="Oui"/>
    <s v="tigo"/>
    <s v="Non"/>
    <s v="Non"/>
    <s v="Oui"/>
    <s v="-"/>
    <s v="-"/>
    <n v="3"/>
    <s v="3"/>
    <s v="Manque d'assistane alimentaire"/>
    <s v="-"/>
    <s v="-"/>
    <s v="-"/>
    <n v="10"/>
    <n v="10"/>
    <s v="uuid:e432faa1-1d5d-409a-9052-50290e8aa10d"/>
    <n v="158790"/>
    <s v="e432faa1-1d5d-409a-9052-50290e8aa10d"/>
    <s v="2018-03-07T10:35:39"/>
    <n v="92"/>
    <s v="-"/>
    <n v="-1"/>
    <s v="-"/>
    <s v="-"/>
    <n v="92"/>
    <n v="3"/>
    <n v="6"/>
    <n v="3"/>
    <n v="2"/>
    <n v="4"/>
    <n v="4"/>
    <n v="3"/>
    <n v="2"/>
    <n v="10"/>
    <n v="13"/>
    <n v="2"/>
    <n v="0"/>
    <n v="52"/>
    <s v="Paludisme"/>
    <s v="Maux de tête"/>
    <s v="Maux de ventre"/>
    <x v="0"/>
    <x v="1"/>
    <x v="0"/>
    <s v="-"/>
  </r>
  <r>
    <s v="Village Ridjibo"/>
    <s v="2018-03-09T14:40:36.764+01"/>
    <s v="2018-03-10T16:44:08.011+01"/>
    <d v="2018-03-09T00:00:00"/>
    <s v="860111012019356"/>
    <s v="-"/>
    <s v="-"/>
    <s v="-"/>
    <d v="2018-03-09T00:00:00"/>
    <s v="E2"/>
    <s v="male"/>
    <s v="TD07"/>
    <s v="Lac"/>
    <s v="TD0701"/>
    <x v="1"/>
    <s v="TD070102"/>
    <x v="1"/>
    <s v="Blarigui"/>
    <s v="Village Ridjibo"/>
    <s v="13.367327516280463 14.397509612522729 295.89086888684756 6.0"/>
    <n v="13.3673275163"/>
    <n v="14.3975096125"/>
    <n v="295.89086888700001"/>
    <n v="6"/>
    <x v="1"/>
    <s v="Blarigui"/>
    <n v="5"/>
    <x v="1"/>
    <s v="-"/>
    <x v="0"/>
    <s v="-"/>
    <s v="-"/>
    <s v="IDPs / Retournés"/>
    <s v="Oui"/>
    <s v="Oui"/>
    <s v="Non"/>
    <s v="-"/>
    <n v="20"/>
    <x v="101"/>
    <s v="TD07"/>
    <s v="Lac"/>
    <s v="TD0701"/>
    <x v="3"/>
    <s v="TD070102"/>
    <x v="5"/>
    <n v="20"/>
    <n v="86"/>
    <x v="3"/>
    <n v="10"/>
    <n v="50"/>
    <s v="NER"/>
    <x v="2"/>
    <s v="NE002"/>
    <x v="2"/>
    <s v="NE002006"/>
    <x v="2"/>
    <s v="-"/>
    <s v="-"/>
    <s v="-"/>
    <n v="10"/>
    <n v="50"/>
    <x v="3"/>
    <s v="-"/>
    <s v="-"/>
    <s v="-"/>
    <x v="0"/>
    <s v="-"/>
    <x v="0"/>
    <s v="-"/>
    <x v="0"/>
    <s v="-"/>
    <s v="-"/>
    <s v="-"/>
    <s v="-"/>
    <s v="-"/>
    <x v="0"/>
    <n v="110"/>
    <n v="550"/>
    <n v="0"/>
    <n v="30"/>
    <n v="0"/>
    <n v="0"/>
    <n v="0"/>
    <x v="0"/>
    <s v="-"/>
    <s v="aucune"/>
    <s v="Non"/>
    <s v="Non"/>
    <s v="Non"/>
    <s v="Non"/>
    <s v="Non"/>
    <s v="Non"/>
    <s v="Non"/>
    <s v="Non"/>
    <s v="Non"/>
    <s v="Non"/>
    <s v="Oui"/>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n v="25"/>
    <n v="30"/>
    <n v="10"/>
    <n v="7"/>
    <n v="13"/>
    <n v="7"/>
    <n v="7"/>
    <n v="10"/>
    <n v="15"/>
    <n v="5"/>
    <n v="6"/>
    <n v="3"/>
    <n v="36"/>
    <s v="Oui"/>
    <s v="Oui"/>
    <s v="Oui"/>
    <s v="-"/>
    <s v="-"/>
    <s v="-"/>
    <x v="0"/>
    <x v="0"/>
    <s v="-"/>
    <s v="-"/>
    <s v="eau_de_surface"/>
    <s v="Non"/>
    <s v="Non"/>
    <s v="Oui"/>
    <s v="Non"/>
    <s v="Non"/>
    <s v="Non"/>
    <s v="Non"/>
    <s v="Non"/>
    <s v="-"/>
    <s v="-"/>
    <s v="-"/>
    <s v="-"/>
    <s v="-"/>
    <s v="-"/>
    <s v="-"/>
    <s v="-"/>
    <n v="1"/>
    <s v="-"/>
    <s v="-"/>
    <s v="-"/>
    <s v="-"/>
    <s v="-"/>
    <s v="-"/>
    <s v="-"/>
    <x v="1"/>
    <s v="Non potable"/>
    <s v="Non"/>
    <s v="Non"/>
    <s v="Non"/>
    <s v="Oui"/>
    <s v="Non"/>
    <x v="0"/>
    <s v="Non"/>
    <s v="Non"/>
    <s v="Oui"/>
    <s v="-"/>
    <s v="-"/>
    <x v="0"/>
    <s v="-"/>
    <x v="0"/>
    <x v="1"/>
    <x v="1"/>
    <s v="Non"/>
    <x v="27"/>
    <x v="2"/>
    <x v="1"/>
    <s v="-"/>
    <s v="-"/>
    <s v="-"/>
    <s v="-"/>
    <s v="-"/>
    <s v="-"/>
    <s v="-"/>
    <x v="0"/>
    <x v="0"/>
    <x v="0"/>
    <x v="0"/>
    <s v="-"/>
    <s v="-"/>
    <x v="0"/>
    <s v="-"/>
    <x v="1"/>
    <s v="-"/>
    <s v="-"/>
    <s v="-"/>
    <s v="-"/>
    <s v="-"/>
    <s v="-"/>
    <s v="-"/>
    <x v="2"/>
    <x v="0"/>
    <s v="diarrhee fievre paludisme"/>
    <s v="Oui"/>
    <s v="Oui"/>
    <s v="Non"/>
    <s v="Non"/>
    <s v="Non"/>
    <s v="Oui"/>
    <s v="Non"/>
    <s v="Non"/>
    <s v="Non"/>
    <s v="Non"/>
    <s v="Non"/>
    <s v="Non"/>
    <s v="Non"/>
    <s v="Non"/>
    <s v="-"/>
    <s v="-"/>
    <s v="Achat sur le marché / Production de subsistance"/>
    <s v="Oui"/>
    <s v="Non"/>
    <s v="Non"/>
    <s v="Non"/>
    <s v="Non"/>
    <s v="Oui"/>
    <s v="Non"/>
    <s v="-"/>
    <x v="0"/>
    <x v="0"/>
    <x v="0"/>
    <s v="Marché de Blarigui"/>
    <x v="0"/>
    <x v="1"/>
    <s v="-"/>
    <s v="Oui"/>
    <s v="airtel / tigo"/>
    <s v="Oui"/>
    <s v="Non"/>
    <s v="Oui"/>
    <s v="-"/>
    <s v="-"/>
    <n v="1"/>
    <s v="1"/>
    <s v="RAS"/>
    <s v="-"/>
    <s v="-"/>
    <s v="-"/>
    <s v="-"/>
    <s v="-"/>
    <s v="uuid:2e3506f4-999e-4b30-b950-3d5feaec2d43"/>
    <n v="166366"/>
    <s v="2e3506f4-999e-4b30-b950-3d5feaec2d43"/>
    <s v="2018-03-10T17:46:05"/>
    <n v="115"/>
    <s v="-"/>
    <n v="-1"/>
    <s v="-"/>
    <s v="-"/>
    <s v="-"/>
    <n v="0"/>
    <n v="0"/>
    <n v="0"/>
    <n v="0"/>
    <n v="0"/>
    <n v="0"/>
    <n v="0"/>
    <n v="0"/>
    <n v="0"/>
    <n v="0"/>
    <n v="0"/>
    <n v="0"/>
    <n v="0"/>
    <s v="Diarrhée"/>
    <s v="Fièvre"/>
    <s v="Paludisme"/>
    <x v="0"/>
    <x v="0"/>
    <x v="1"/>
    <s v="-"/>
  </r>
  <r>
    <s v="Village Selia"/>
    <s v="2018-03-20T19:40:07.841+01"/>
    <s v="2018-03-20T20:45:13.664+01"/>
    <d v="2018-03-20T00:00:00"/>
    <s v="357770077401906"/>
    <s v="-"/>
    <s v="-"/>
    <s v="-"/>
    <d v="2018-03-20T00:00:00"/>
    <s v="E4"/>
    <s v="male"/>
    <s v="TD07"/>
    <s v="Lac"/>
    <s v="TD0701"/>
    <x v="1"/>
    <s v="TD070101"/>
    <x v="4"/>
    <s v="Village Ngalamia"/>
    <s v="Village Selia"/>
    <s v="13.755106283206489 14.039250199561938 299.9982041254825 4.0"/>
    <n v="13.7551062832"/>
    <n v="14.0392501996"/>
    <n v="299.99820412499997"/>
    <n v="4"/>
    <x v="1"/>
    <s v="Village Ngalamia"/>
    <n v="5"/>
    <x v="1"/>
    <s v="-"/>
    <x v="0"/>
    <s v="-"/>
    <s v="-"/>
    <s v="Retournés"/>
    <s v="Non"/>
    <s v="Oui"/>
    <s v="Non"/>
    <s v="-"/>
    <s v="-"/>
    <x v="2"/>
    <s v="-"/>
    <s v="-"/>
    <s v="-"/>
    <x v="1"/>
    <s v="-"/>
    <x v="1"/>
    <s v="-"/>
    <s v="-"/>
    <x v="2"/>
    <n v="805"/>
    <n v="3365"/>
    <s v="TCD"/>
    <x v="0"/>
    <s v="TD07"/>
    <x v="0"/>
    <s v="TD0701"/>
    <x v="5"/>
    <s v="-"/>
    <s v="-"/>
    <s v="-"/>
    <n v="805"/>
    <n v="3365"/>
    <x v="6"/>
    <s v="-"/>
    <s v="-"/>
    <s v="-"/>
    <x v="0"/>
    <s v="-"/>
    <x v="0"/>
    <s v="-"/>
    <x v="0"/>
    <s v="-"/>
    <s v="-"/>
    <s v="-"/>
    <s v="-"/>
    <s v="-"/>
    <x v="0"/>
    <s v="-"/>
    <s v="-"/>
    <n v="0"/>
    <n v="780"/>
    <n v="0"/>
    <n v="25"/>
    <n v="0"/>
    <x v="0"/>
    <s v="-"/>
    <s v="sante"/>
    <s v="Non"/>
    <s v="Non"/>
    <s v="Non"/>
    <s v="Non"/>
    <s v="Non"/>
    <s v="Non"/>
    <s v="Non"/>
    <s v="Oui"/>
    <s v="Non"/>
    <s v="Non"/>
    <s v="Non"/>
    <s v="-"/>
    <s v="-"/>
    <s v="-"/>
    <s v="-"/>
    <s v="-"/>
    <s v="-"/>
    <s v="-"/>
    <s v="-"/>
    <s v="-"/>
    <s v="-"/>
    <s v="-"/>
    <s v="-"/>
    <s v="-"/>
    <s v="-"/>
    <s v="-"/>
    <s v="-"/>
    <s v="-"/>
    <s v="-"/>
    <s v="-"/>
    <s v="-"/>
    <s v="-"/>
    <s v="-"/>
    <s v="-"/>
    <s v="-"/>
    <s v="-"/>
    <s v="-"/>
    <s v="-"/>
    <s v="-"/>
    <s v="-"/>
    <s v="-"/>
    <s v="-"/>
    <s v="-"/>
    <s v="-"/>
    <s v="-"/>
    <s v="-"/>
    <s v="-"/>
    <s v="-"/>
    <s v="-"/>
    <s v="-"/>
    <s v="-"/>
    <s v="Nations Unies"/>
    <s v="Non"/>
    <s v="Non"/>
    <s v="Oui"/>
    <s v="Non"/>
    <s v="Non"/>
    <s v="-"/>
    <s v="Continue"/>
    <s v="-"/>
    <s v="-"/>
    <s v="-"/>
    <s v="-"/>
    <s v="-"/>
    <s v="-"/>
    <s v="-"/>
    <s v="-"/>
    <s v="-"/>
    <s v="-"/>
    <s v="-"/>
    <s v="-"/>
    <s v="-"/>
    <s v="-"/>
    <s v="-"/>
    <s v="-"/>
    <s v="-"/>
    <s v="-"/>
    <s v="-"/>
    <s v="-"/>
    <s v="-"/>
    <s v="-"/>
    <s v="-"/>
    <s v="-"/>
    <s v="-"/>
    <s v="-"/>
    <s v="-"/>
    <s v="-"/>
    <s v="-"/>
    <s v="-"/>
    <s v="-"/>
    <s v="-"/>
    <n v="120"/>
    <n v="160"/>
    <n v="12"/>
    <n v="25"/>
    <n v="30"/>
    <n v="10"/>
    <s v="-"/>
    <s v="-"/>
    <n v="20"/>
    <n v="40"/>
    <n v="25"/>
    <n v="10"/>
    <n v="120"/>
    <s v="Oui"/>
    <s v="Oui"/>
    <s v="Oui"/>
    <s v="-"/>
    <s v="-"/>
    <s v="-"/>
    <x v="2"/>
    <x v="2"/>
    <s v="Perdu en cours de route"/>
    <s v="-"/>
    <s v="eau_de_surface"/>
    <s v="Non"/>
    <s v="Non"/>
    <s v="Oui"/>
    <s v="Non"/>
    <s v="Non"/>
    <s v="Non"/>
    <s v="Non"/>
    <s v="Non"/>
    <s v="-"/>
    <s v="-"/>
    <s v="-"/>
    <s v="-"/>
    <s v="-"/>
    <s v="-"/>
    <s v="-"/>
    <s v="-"/>
    <n v="1"/>
    <s v="-"/>
    <s v="-"/>
    <s v="-"/>
    <s v="-"/>
    <s v="-"/>
    <s v="-"/>
    <s v="-"/>
    <x v="2"/>
    <s v="Aucun"/>
    <s v="Oui"/>
    <s v="Non"/>
    <s v="Non"/>
    <s v="Non"/>
    <s v="Non"/>
    <x v="0"/>
    <s v="Non"/>
    <s v="Non"/>
    <s v="Oui"/>
    <s v="-"/>
    <s v="-"/>
    <x v="0"/>
    <s v="-"/>
    <x v="0"/>
    <x v="0"/>
    <x v="0"/>
    <s v="Oui"/>
    <x v="0"/>
    <x v="81"/>
    <x v="1"/>
    <s v="-"/>
    <s v="-"/>
    <s v="-"/>
    <s v="-"/>
    <s v="-"/>
    <s v="-"/>
    <s v="-"/>
    <x v="0"/>
    <x v="0"/>
    <x v="0"/>
    <x v="0"/>
    <s v="-"/>
    <s v="-"/>
    <x v="0"/>
    <s v="-"/>
    <x v="0"/>
    <s v="Clinique priveé"/>
    <s v="Non"/>
    <s v="Non"/>
    <s v="Oui"/>
    <s v="Non"/>
    <s v="Non"/>
    <s v="-"/>
    <x v="0"/>
    <x v="0"/>
    <s v="paludisme toux maux_ventre"/>
    <s v="Non"/>
    <s v="Non"/>
    <s v="Non"/>
    <s v="Non"/>
    <s v="Non"/>
    <s v="Oui"/>
    <s v="Oui"/>
    <s v="Non"/>
    <s v="Oui"/>
    <s v="Non"/>
    <s v="Non"/>
    <s v="Non"/>
    <s v="Non"/>
    <s v="Non"/>
    <s v="-"/>
    <s v="-"/>
    <s v="Achat sur le marché / Production de subsistance"/>
    <s v="Oui"/>
    <s v="Non"/>
    <s v="Non"/>
    <s v="Non"/>
    <s v="Non"/>
    <s v="Oui"/>
    <s v="Non"/>
    <s v="-"/>
    <x v="3"/>
    <x v="0"/>
    <x v="0"/>
    <s v="Marché de Bol"/>
    <x v="0"/>
    <x v="2"/>
    <s v="-"/>
    <s v="Oui"/>
    <s v="airtel / tigo"/>
    <s v="Oui"/>
    <s v="Non"/>
    <s v="Oui"/>
    <s v="-"/>
    <s v="-"/>
    <n v="2"/>
    <s v="2"/>
    <s v="Village de retour.Ils sont tous partis à Bol et aux sites de Maar et Meléa en 2015 à cause de conflits Boko Haram et ils se sont retournés en 2016."/>
    <s v="-"/>
    <s v="-"/>
    <s v="-"/>
    <s v="-"/>
    <s v="-"/>
    <s v="uuid:c0e9703a-8437-4903-aa8f-5f8a3bfd60fc"/>
    <n v="198067"/>
    <s v="c0e9703a-8437-4903-aa8f-5f8a3bfd60fc"/>
    <s v="2018-03-25T07:11:37"/>
    <n v="171"/>
    <s v="-"/>
    <n v="-1"/>
    <s v="-"/>
    <s v="-"/>
    <s v="-"/>
    <n v="0"/>
    <n v="0"/>
    <n v="0"/>
    <n v="0"/>
    <n v="0"/>
    <n v="0"/>
    <n v="0"/>
    <n v="0"/>
    <n v="0"/>
    <n v="0"/>
    <n v="0"/>
    <n v="0"/>
    <n v="0"/>
    <s v="Paludisme"/>
    <s v="Toux"/>
    <s v="Maux de ventre"/>
    <x v="1"/>
    <x v="1"/>
    <x v="0"/>
    <s v="-"/>
  </r>
  <r>
    <s v="Village Tagal"/>
    <s v="2018-03-01T10:09:22.704+01"/>
    <s v="2018-03-01T11:12:45.062+01"/>
    <d v="2018-03-01T00:00:00"/>
    <s v="860111012019356"/>
    <s v="-"/>
    <s v="-"/>
    <s v="-"/>
    <d v="2018-03-01T00:00:00"/>
    <s v="E2"/>
    <s v="male"/>
    <s v="TD07"/>
    <s v="Lac"/>
    <s v="TD0703"/>
    <x v="2"/>
    <s v="TD070301"/>
    <x v="3"/>
    <s v="Tagal"/>
    <s v="Village Tagal"/>
    <s v="13.482746831901496 14.334093118830154 295.2052900889372 6.0"/>
    <n v="13.4827468319"/>
    <n v="14.3340931188"/>
    <n v="295.20529008900002"/>
    <n v="6"/>
    <x v="0"/>
    <s v="-"/>
    <s v="-"/>
    <x v="1"/>
    <s v="-"/>
    <x v="0"/>
    <s v="-"/>
    <s v="-"/>
    <s v="IDPs"/>
    <s v="Oui"/>
    <s v="Non"/>
    <s v="Non"/>
    <s v="-"/>
    <n v="84"/>
    <x v="37"/>
    <s v="TD07"/>
    <s v="Lac"/>
    <s v="TD0701"/>
    <x v="3"/>
    <s v="TD070102"/>
    <x v="5"/>
    <n v="84"/>
    <n v="351"/>
    <x v="3"/>
    <s v="-"/>
    <s v="-"/>
    <s v="-"/>
    <x v="1"/>
    <s v="-"/>
    <x v="1"/>
    <s v="-"/>
    <x v="1"/>
    <s v="-"/>
    <s v="-"/>
    <s v="-"/>
    <s v="-"/>
    <s v="-"/>
    <x v="1"/>
    <s v="-"/>
    <s v="-"/>
    <s v="-"/>
    <x v="0"/>
    <s v="-"/>
    <x v="0"/>
    <s v="-"/>
    <x v="0"/>
    <s v="-"/>
    <s v="-"/>
    <s v="-"/>
    <s v="-"/>
    <s v="-"/>
    <x v="0"/>
    <n v="300"/>
    <n v="1254"/>
    <n v="0"/>
    <n v="84"/>
    <n v="0"/>
    <n v="0"/>
    <n v="0"/>
    <x v="0"/>
    <s v="-"/>
    <s v="outil_pour_activite_economique vivres cash"/>
    <s v="Non"/>
    <s v="Non"/>
    <s v="Non"/>
    <s v="Non"/>
    <s v="Non"/>
    <s v="Oui"/>
    <s v="Non"/>
    <s v="Non"/>
    <s v="Oui"/>
    <s v="Oui"/>
    <s v="Non"/>
    <s v="Nations Unies"/>
    <s v="Non"/>
    <s v="Non"/>
    <s v="Oui"/>
    <s v="Non"/>
    <s v="Non"/>
    <s v="-"/>
    <s v="Plus d'un mois"/>
    <s v="-"/>
    <s v="-"/>
    <s v="-"/>
    <s v="-"/>
    <s v="-"/>
    <s v="-"/>
    <s v="-"/>
    <s v="-"/>
    <s v="-"/>
    <s v="-"/>
    <s v="-"/>
    <s v="-"/>
    <s v="-"/>
    <s v="-"/>
    <s v="-"/>
    <s v="-"/>
    <s v="-"/>
    <s v="-"/>
    <s v="-"/>
    <s v="-"/>
    <s v="-"/>
    <s v="-"/>
    <s v="-"/>
    <s v="-"/>
    <s v="ONG"/>
    <s v="Non"/>
    <s v="Non"/>
    <s v="Non"/>
    <s v="Oui"/>
    <s v="Non"/>
    <s v="-"/>
    <s v="Plus d'un mois"/>
    <s v="-"/>
    <s v="-"/>
    <s v="-"/>
    <s v="-"/>
    <s v="-"/>
    <s v="-"/>
    <s v="-"/>
    <s v="-"/>
    <s v="-"/>
    <s v="-"/>
    <s v="-"/>
    <s v="-"/>
    <s v="-"/>
    <s v="-"/>
    <s v="-"/>
    <s v="-"/>
    <s v="-"/>
    <s v="-"/>
    <s v="-"/>
    <s v="-"/>
    <s v="-"/>
    <s v="-"/>
    <s v="-"/>
    <s v="-"/>
    <s v="-"/>
    <s v="-"/>
    <s v="-"/>
    <s v="-"/>
    <s v="-"/>
    <s v="-"/>
    <s v="-"/>
    <s v="-"/>
    <s v="Nations Unies"/>
    <s v="Non"/>
    <s v="Non"/>
    <s v="Oui"/>
    <s v="Non"/>
    <s v="Non"/>
    <s v="-"/>
    <s v="Continue"/>
    <n v="25"/>
    <n v="30"/>
    <s v="-"/>
    <s v="-"/>
    <n v="1"/>
    <s v="-"/>
    <s v="-"/>
    <s v="-"/>
    <s v="-"/>
    <n v="5"/>
    <s v="-"/>
    <s v="-"/>
    <n v="60"/>
    <s v="Oui"/>
    <s v="Oui"/>
    <s v="Oui"/>
    <s v="-"/>
    <s v="-"/>
    <s v="-"/>
    <x v="0"/>
    <x v="0"/>
    <s v="-"/>
    <s v="-"/>
    <s v="forage_pompe_manuelle"/>
    <s v="Non"/>
    <s v="Non"/>
    <s v="Non"/>
    <s v="Non"/>
    <s v="Oui"/>
    <s v="Non"/>
    <s v="Non"/>
    <s v="Non"/>
    <s v="-"/>
    <s v="-"/>
    <n v="5"/>
    <s v="-"/>
    <s v="-"/>
    <s v="-"/>
    <s v="-"/>
    <s v="-"/>
    <s v="-"/>
    <s v="-"/>
    <s v="-"/>
    <s v="-"/>
    <s v="-"/>
    <s v="-"/>
    <s v="-"/>
    <s v="-"/>
    <x v="0"/>
    <s v="Aucun"/>
    <s v="Oui"/>
    <s v="Non"/>
    <s v="Non"/>
    <s v="Non"/>
    <s v="Non"/>
    <x v="2"/>
    <s v="Non"/>
    <s v="Oui"/>
    <s v="Non"/>
    <s v="-"/>
    <n v="84"/>
    <x v="1"/>
    <s v="Non"/>
    <x v="1"/>
    <x v="0"/>
    <x v="0"/>
    <s v="Oui"/>
    <x v="0"/>
    <x v="82"/>
    <x v="1"/>
    <s v="-"/>
    <s v="-"/>
    <s v="-"/>
    <s v="-"/>
    <s v="-"/>
    <s v="-"/>
    <s v="-"/>
    <x v="0"/>
    <x v="2"/>
    <x v="2"/>
    <x v="0"/>
    <s v="École de Tagal"/>
    <s v="Tagal"/>
    <x v="2"/>
    <s v="-"/>
    <x v="0"/>
    <s v="Centre de santé"/>
    <s v="Oui"/>
    <s v="Non"/>
    <s v="Non"/>
    <s v="Non"/>
    <s v="Non"/>
    <s v="-"/>
    <x v="0"/>
    <x v="0"/>
    <s v="fievre paludisme maux_tete"/>
    <s v="Non"/>
    <s v="Oui"/>
    <s v="Non"/>
    <s v="Non"/>
    <s v="Non"/>
    <s v="Oui"/>
    <s v="Non"/>
    <s v="Oui"/>
    <s v="Non"/>
    <s v="Non"/>
    <s v="Non"/>
    <s v="Non"/>
    <s v="Non"/>
    <s v="Non"/>
    <s v="-"/>
    <s v="-"/>
    <s v="Assistance humanitaire (incluant Cash)"/>
    <s v="Non"/>
    <s v="Non"/>
    <s v="Non"/>
    <s v="Oui"/>
    <s v="Non"/>
    <s v="Non"/>
    <s v="Non"/>
    <s v="-"/>
    <x v="0"/>
    <x v="0"/>
    <x v="0"/>
    <s v="Marché non spécifié"/>
    <x v="0"/>
    <x v="1"/>
    <s v="-"/>
    <s v="Oui"/>
    <s v="airtel / tigo"/>
    <s v="Oui"/>
    <s v="Non"/>
    <s v="Oui"/>
    <s v="-"/>
    <s v="-"/>
    <n v="1"/>
    <s v="1"/>
    <s v="RAS"/>
    <s v="-"/>
    <s v="-"/>
    <s v="-"/>
    <n v="20"/>
    <n v="20"/>
    <s v="uuid:555c3734-9f39-492b-beb2-b75666d82f6c"/>
    <n v="150116"/>
    <s v="555c3734-9f39-492b-beb2-b75666d82f6c"/>
    <s v="2018-03-01T14:33:27"/>
    <n v="59"/>
    <s v="-"/>
    <n v="-1"/>
    <s v="-"/>
    <s v="-"/>
    <n v="59"/>
    <n v="6"/>
    <n v="3"/>
    <n v="12"/>
    <n v="7"/>
    <n v="18"/>
    <n v="21"/>
    <n v="21"/>
    <n v="9"/>
    <n v="18"/>
    <n v="22"/>
    <n v="2"/>
    <n v="0"/>
    <n v="139"/>
    <s v="Fièvre"/>
    <s v="Paludisme"/>
    <s v="Maux de tête"/>
    <x v="0"/>
    <x v="1"/>
    <x v="0"/>
    <s v="-"/>
  </r>
  <r>
    <s v="Village Tchallam"/>
    <s v="2018-03-20T18:18:01.012+01"/>
    <s v="2018-03-20T23:00:50.942+01"/>
    <d v="2018-03-20T00:00:00"/>
    <s v="357770077401906"/>
    <s v="-"/>
    <s v="-"/>
    <s v="-"/>
    <d v="2018-03-20T00:00:00"/>
    <s v="E4"/>
    <s v="male"/>
    <s v="TD07"/>
    <s v="Lac"/>
    <s v="TD0701"/>
    <x v="1"/>
    <s v="TD070101"/>
    <x v="4"/>
    <s v="Village Ngalamia"/>
    <s v="Village Tchallam"/>
    <s v="-"/>
    <s v="-"/>
    <s v="-"/>
    <s v="-"/>
    <s v="-"/>
    <x v="1"/>
    <s v="Village Ngalamia"/>
    <n v="3"/>
    <x v="1"/>
    <s v="-"/>
    <x v="0"/>
    <s v="-"/>
    <s v="-"/>
    <s v="Retournés"/>
    <s v="Non"/>
    <s v="Oui"/>
    <s v="Non"/>
    <s v="-"/>
    <s v="-"/>
    <x v="2"/>
    <s v="-"/>
    <s v="-"/>
    <s v="-"/>
    <x v="1"/>
    <s v="-"/>
    <x v="1"/>
    <s v="-"/>
    <s v="-"/>
    <x v="2"/>
    <n v="125"/>
    <n v="523"/>
    <s v="TCD"/>
    <x v="0"/>
    <s v="TD07"/>
    <x v="0"/>
    <s v="TD0701"/>
    <x v="5"/>
    <s v="-"/>
    <s v="-"/>
    <s v="-"/>
    <n v="125"/>
    <n v="523"/>
    <x v="6"/>
    <s v="-"/>
    <s v="-"/>
    <s v="-"/>
    <x v="0"/>
    <s v="-"/>
    <x v="0"/>
    <s v="-"/>
    <x v="0"/>
    <s v="-"/>
    <s v="-"/>
    <s v="-"/>
    <s v="-"/>
    <s v="-"/>
    <x v="0"/>
    <s v="-"/>
    <s v="-"/>
    <n v="0"/>
    <n v="125"/>
    <n v="0"/>
    <n v="0"/>
    <n v="0"/>
    <x v="0"/>
    <s v="-"/>
    <s v="aucune"/>
    <s v="Non"/>
    <s v="Non"/>
    <s v="Non"/>
    <s v="Non"/>
    <s v="Non"/>
    <s v="Non"/>
    <s v="Non"/>
    <s v="Non"/>
    <s v="Non"/>
    <s v="Non"/>
    <s v="Oui"/>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n v="30"/>
    <n v="50"/>
    <n v="4"/>
    <n v="5"/>
    <n v="7"/>
    <n v="3"/>
    <s v="-"/>
    <s v="-"/>
    <n v="10"/>
    <n v="15"/>
    <n v="8"/>
    <n v="3"/>
    <n v="40"/>
    <s v="Oui"/>
    <s v="Oui"/>
    <s v="Oui"/>
    <s v="-"/>
    <s v="-"/>
    <s v="-"/>
    <x v="2"/>
    <x v="2"/>
    <s v="Perdu en cours de route"/>
    <s v="-"/>
    <s v="eau_de_surface"/>
    <s v="Non"/>
    <s v="Non"/>
    <s v="Oui"/>
    <s v="Non"/>
    <s v="Non"/>
    <s v="Non"/>
    <s v="Non"/>
    <s v="Non"/>
    <s v="-"/>
    <s v="-"/>
    <s v="-"/>
    <s v="-"/>
    <s v="-"/>
    <s v="-"/>
    <s v="-"/>
    <s v="-"/>
    <n v="1"/>
    <s v="-"/>
    <s v="-"/>
    <s v="-"/>
    <s v="-"/>
    <s v="-"/>
    <s v="-"/>
    <s v="-"/>
    <x v="2"/>
    <s v="Aucun"/>
    <s v="Oui"/>
    <s v="Non"/>
    <s v="Non"/>
    <s v="Non"/>
    <s v="Non"/>
    <x v="0"/>
    <s v="Non"/>
    <s v="Non"/>
    <s v="Oui"/>
    <s v="-"/>
    <s v="-"/>
    <x v="0"/>
    <s v="-"/>
    <x v="0"/>
    <x v="0"/>
    <x v="0"/>
    <s v="Oui"/>
    <x v="0"/>
    <x v="83"/>
    <x v="1"/>
    <s v="-"/>
    <s v="-"/>
    <s v="-"/>
    <s v="-"/>
    <s v="-"/>
    <s v="-"/>
    <s v="-"/>
    <x v="0"/>
    <x v="0"/>
    <x v="0"/>
    <x v="0"/>
    <s v="-"/>
    <s v="-"/>
    <x v="0"/>
    <s v="-"/>
    <x v="1"/>
    <s v="-"/>
    <s v="-"/>
    <s v="-"/>
    <s v="-"/>
    <s v="-"/>
    <s v="-"/>
    <s v="-"/>
    <x v="2"/>
    <x v="0"/>
    <s v="paludisme toux maux_tete"/>
    <s v="Non"/>
    <s v="Non"/>
    <s v="Non"/>
    <s v="Non"/>
    <s v="Non"/>
    <s v="Oui"/>
    <s v="Oui"/>
    <s v="Oui"/>
    <s v="Non"/>
    <s v="Non"/>
    <s v="Non"/>
    <s v="Non"/>
    <s v="Non"/>
    <s v="Non"/>
    <s v="-"/>
    <s v="-"/>
    <s v="Achat sur le marché / Production de subsistance"/>
    <s v="Oui"/>
    <s v="Non"/>
    <s v="Non"/>
    <s v="Non"/>
    <s v="Non"/>
    <s v="Oui"/>
    <s v="Non"/>
    <s v="-"/>
    <x v="3"/>
    <x v="0"/>
    <x v="0"/>
    <s v="Marché de Bol"/>
    <x v="0"/>
    <x v="2"/>
    <s v="-"/>
    <s v="Oui"/>
    <s v="airtel / tigo"/>
    <s v="Oui"/>
    <s v="Non"/>
    <s v="Oui"/>
    <s v="-"/>
    <s v="-"/>
    <s v="-"/>
    <s v="-"/>
    <s v="Village de retour."/>
    <s v="-"/>
    <s v="-"/>
    <s v="-"/>
    <s v="-"/>
    <s v="-"/>
    <s v="uuid:201a67b0-29d5-4cbc-98b4-d31066bc228f"/>
    <n v="198066"/>
    <s v="201a67b0-29d5-4cbc-98b4-d31066bc228f"/>
    <s v="2018-03-25T07:11:35"/>
    <n v="170"/>
    <s v="-"/>
    <n v="-1"/>
    <s v="-"/>
    <s v="-"/>
    <s v="-"/>
    <n v="0"/>
    <n v="0"/>
    <n v="0"/>
    <n v="0"/>
    <n v="0"/>
    <n v="0"/>
    <n v="0"/>
    <n v="0"/>
    <n v="0"/>
    <n v="0"/>
    <n v="0"/>
    <n v="0"/>
    <n v="0"/>
    <s v="Paludisme"/>
    <s v="Toux"/>
    <s v="Maux de tête"/>
    <x v="1"/>
    <x v="1"/>
    <x v="0"/>
    <s v="-"/>
  </r>
  <r>
    <s v="Village Tetewa"/>
    <s v="2018-03-04T12:15:02.152+01"/>
    <s v="2018-03-05T18:12:23.749+01"/>
    <d v="2018-03-04T00:00:00"/>
    <s v="860111012019356"/>
    <s v="-"/>
    <s v="-"/>
    <s v="-"/>
    <d v="2018-03-04T00:00:00"/>
    <s v="E2"/>
    <s v="male"/>
    <s v="TD07"/>
    <s v="Lac"/>
    <s v="TD0701"/>
    <x v="1"/>
    <s v="TD070102"/>
    <x v="1"/>
    <s v="Tétéwa"/>
    <s v="Village Tetewa"/>
    <s v="13.19572101184371 14.304000940441123 324.5044229429237 8.0"/>
    <n v="13.1957210118"/>
    <n v="14.3040009404"/>
    <n v="324.50442294300001"/>
    <n v="8"/>
    <x v="1"/>
    <s v="Village Djigliya"/>
    <n v="3"/>
    <x v="1"/>
    <s v="-"/>
    <x v="0"/>
    <s v="-"/>
    <s v="-"/>
    <s v="Retournés / TCNs"/>
    <s v="Non"/>
    <s v="Oui"/>
    <s v="Oui"/>
    <s v="-"/>
    <s v="-"/>
    <x v="2"/>
    <s v="-"/>
    <s v="-"/>
    <s v="-"/>
    <x v="1"/>
    <s v="-"/>
    <x v="1"/>
    <s v="-"/>
    <s v="-"/>
    <x v="2"/>
    <n v="456"/>
    <n v="1905"/>
    <s v="TCD"/>
    <x v="0"/>
    <s v="TD07"/>
    <x v="0"/>
    <s v="TD0701"/>
    <x v="5"/>
    <s v="-"/>
    <s v="-"/>
    <s v="-"/>
    <n v="456"/>
    <n v="1905"/>
    <x v="3"/>
    <n v="120"/>
    <n v="500"/>
    <s v="CMR"/>
    <x v="3"/>
    <s v="CMR004"/>
    <x v="3"/>
    <s v="CMR004002"/>
    <x v="3"/>
    <s v="-"/>
    <s v="-"/>
    <s v="-"/>
    <n v="120"/>
    <n v="500"/>
    <x v="6"/>
    <s v="-"/>
    <s v="-"/>
    <n v="0"/>
    <n v="326"/>
    <n v="0"/>
    <n v="250"/>
    <n v="0"/>
    <x v="0"/>
    <s v="-"/>
    <s v="aucune"/>
    <s v="Non"/>
    <s v="Non"/>
    <s v="Non"/>
    <s v="Non"/>
    <s v="Non"/>
    <s v="Non"/>
    <s v="Non"/>
    <s v="Non"/>
    <s v="Non"/>
    <s v="Non"/>
    <s v="Oui"/>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n v="35"/>
    <n v="150"/>
    <n v="10"/>
    <n v="50"/>
    <n v="45"/>
    <n v="40"/>
    <s v="-"/>
    <s v="-"/>
    <n v="53"/>
    <n v="70"/>
    <n v="61"/>
    <s v="-"/>
    <n v="150"/>
    <s v="Oui"/>
    <s v="Oui"/>
    <s v="Oui"/>
    <s v="-"/>
    <s v="-"/>
    <s v="-"/>
    <x v="0"/>
    <x v="0"/>
    <s v="-"/>
    <s v="-"/>
    <s v="eau_de_surface"/>
    <s v="Non"/>
    <s v="Non"/>
    <s v="Oui"/>
    <s v="Non"/>
    <s v="Non"/>
    <s v="Non"/>
    <s v="Non"/>
    <s v="Non"/>
    <s v="-"/>
    <s v="-"/>
    <s v="-"/>
    <s v="-"/>
    <s v="-"/>
    <s v="-"/>
    <s v="-"/>
    <s v="-"/>
    <n v="1"/>
    <s v="-"/>
    <s v="-"/>
    <s v="-"/>
    <s v="-"/>
    <s v="-"/>
    <s v="-"/>
    <s v="-"/>
    <x v="1"/>
    <s v="Non potable"/>
    <s v="Non"/>
    <s v="Non"/>
    <s v="Non"/>
    <s v="Oui"/>
    <s v="Non"/>
    <x v="0"/>
    <s v="Non"/>
    <s v="Non"/>
    <s v="Oui"/>
    <s v="-"/>
    <s v="-"/>
    <x v="0"/>
    <s v="-"/>
    <x v="0"/>
    <x v="0"/>
    <x v="0"/>
    <s v="Oui"/>
    <x v="0"/>
    <x v="84"/>
    <x v="1"/>
    <s v="-"/>
    <s v="-"/>
    <s v="-"/>
    <s v="-"/>
    <s v="-"/>
    <s v="-"/>
    <s v="-"/>
    <x v="0"/>
    <x v="2"/>
    <x v="2"/>
    <x v="0"/>
    <s v="École Officielle de Tétéwa"/>
    <s v="Tétewa"/>
    <x v="2"/>
    <s v="-"/>
    <x v="0"/>
    <s v="Centre de santé"/>
    <s v="Oui"/>
    <s v="Non"/>
    <s v="Non"/>
    <s v="Non"/>
    <s v="Non"/>
    <s v="-"/>
    <x v="0"/>
    <x v="0"/>
    <s v="paludisme maux_ventre autre"/>
    <s v="Non"/>
    <s v="Non"/>
    <s v="Non"/>
    <s v="Non"/>
    <s v="Non"/>
    <s v="Oui"/>
    <s v="Non"/>
    <s v="Non"/>
    <s v="Oui"/>
    <s v="Non"/>
    <s v="Non"/>
    <s v="Non"/>
    <s v="Oui"/>
    <s v="Non"/>
    <s v="Hémorroïdes / Fièvre jaune"/>
    <s v="-"/>
    <s v="Achat sur le marché / Production de subsistance"/>
    <s v="Oui"/>
    <s v="Non"/>
    <s v="Non"/>
    <s v="Non"/>
    <s v="Non"/>
    <s v="Oui"/>
    <s v="Non"/>
    <s v="-"/>
    <x v="3"/>
    <x v="0"/>
    <x v="0"/>
    <s v="Marché de Tétéwa"/>
    <x v="3"/>
    <x v="1"/>
    <s v="-"/>
    <s v="Oui"/>
    <s v="tigo"/>
    <s v="Non"/>
    <s v="Non"/>
    <s v="Oui"/>
    <s v="-"/>
    <s v="-"/>
    <n v="2"/>
    <s v="2"/>
    <s v="-"/>
    <s v="-"/>
    <s v="-"/>
    <s v="-"/>
    <n v="20"/>
    <n v="20"/>
    <s v="uuid:e918e472-e511-4ce0-945f-ed78c74d4e84"/>
    <n v="161899"/>
    <s v="e918e472-e511-4ce0-945f-ed78c74d4e84"/>
    <s v="2018-03-09T09:40:59"/>
    <n v="105"/>
    <s v="-"/>
    <n v="-1"/>
    <s v="-"/>
    <s v="-"/>
    <n v="105"/>
    <n v="7"/>
    <n v="8"/>
    <n v="15"/>
    <n v="9"/>
    <n v="16"/>
    <n v="6"/>
    <n v="8"/>
    <n v="4"/>
    <n v="20"/>
    <n v="21"/>
    <n v="0"/>
    <n v="0"/>
    <n v="114"/>
    <s v="Paludisme"/>
    <s v="Maux de ventre"/>
    <s v="Autre"/>
    <x v="1"/>
    <x v="1"/>
    <x v="0"/>
    <s v="-"/>
  </r>
  <r>
    <s v="Village Wadaram"/>
    <s v="2018-03-15T12:06:03.383Z"/>
    <s v="2018-03-17T08:49:18.454Z"/>
    <d v="2018-03-15T00:00:00"/>
    <s v="860111012019232"/>
    <s v="-"/>
    <s v="-"/>
    <s v="-"/>
    <d v="2018-03-14T00:00:00"/>
    <s v="S1"/>
    <s v="male"/>
    <s v="TD07"/>
    <s v="Lac"/>
    <s v="TD0703"/>
    <x v="2"/>
    <s v="TD070302"/>
    <x v="2"/>
    <s v="Village Wadaram"/>
    <s v="Village Wadaram"/>
    <s v="13.65758778505235 13.933938681370028 301.80771309728374 4.0"/>
    <n v="13.6575877851"/>
    <n v="13.933938681400001"/>
    <n v="301.80771309699998"/>
    <n v="4"/>
    <x v="0"/>
    <s v="-"/>
    <s v="-"/>
    <x v="1"/>
    <s v="-"/>
    <x v="0"/>
    <s v="-"/>
    <s v="-"/>
    <s v="IDPs"/>
    <s v="Oui"/>
    <s v="Non"/>
    <s v="Non"/>
    <s v="-"/>
    <n v="105"/>
    <x v="74"/>
    <s v="TD07"/>
    <s v="Lac"/>
    <s v="TD0703"/>
    <x v="2"/>
    <s v="TD070302"/>
    <x v="2"/>
    <n v="105"/>
    <n v="439"/>
    <x v="9"/>
    <s v="-"/>
    <s v="-"/>
    <s v="-"/>
    <x v="1"/>
    <s v="-"/>
    <x v="1"/>
    <s v="-"/>
    <x v="1"/>
    <s v="-"/>
    <s v="-"/>
    <s v="-"/>
    <s v="-"/>
    <s v="-"/>
    <x v="1"/>
    <s v="-"/>
    <s v="-"/>
    <s v="-"/>
    <x v="0"/>
    <s v="-"/>
    <x v="0"/>
    <s v="-"/>
    <x v="0"/>
    <s v="-"/>
    <s v="-"/>
    <s v="-"/>
    <s v="-"/>
    <s v="-"/>
    <x v="0"/>
    <n v="60"/>
    <n v="251"/>
    <n v="0"/>
    <n v="105"/>
    <n v="0"/>
    <n v="0"/>
    <n v="0"/>
    <x v="0"/>
    <s v="-"/>
    <s v="articles_non_alimentaires vivres"/>
    <s v="Oui"/>
    <s v="Non"/>
    <s v="Non"/>
    <s v="Non"/>
    <s v="Non"/>
    <s v="Non"/>
    <s v="Non"/>
    <s v="Non"/>
    <s v="Oui"/>
    <s v="Non"/>
    <s v="Non"/>
    <s v="ONG"/>
    <s v="Non"/>
    <s v="Non"/>
    <s v="Non"/>
    <s v="Oui"/>
    <s v="Non"/>
    <s v="-"/>
    <s v="Plus d'un mois"/>
    <s v="ONG"/>
    <s v="Non"/>
    <s v="Non"/>
    <s v="Non"/>
    <s v="Oui"/>
    <s v="Non"/>
    <s v="-"/>
    <s v="Plus d'un mois"/>
    <s v="-"/>
    <s v="-"/>
    <s v="-"/>
    <s v="-"/>
    <s v="-"/>
    <s v="-"/>
    <s v="-"/>
    <s v="-"/>
    <s v="-"/>
    <s v="-"/>
    <s v="-"/>
    <s v="-"/>
    <s v="-"/>
    <s v="-"/>
    <s v="-"/>
    <s v="-"/>
    <s v="-"/>
    <s v="-"/>
    <s v="-"/>
    <s v="-"/>
    <s v="-"/>
    <s v="-"/>
    <s v="-"/>
    <s v="-"/>
    <s v="-"/>
    <s v="-"/>
    <s v="-"/>
    <s v="-"/>
    <s v="-"/>
    <s v="-"/>
    <s v="-"/>
    <s v="-"/>
    <s v="-"/>
    <s v="-"/>
    <s v="-"/>
    <s v="-"/>
    <s v="-"/>
    <s v="-"/>
    <s v="-"/>
    <s v="-"/>
    <s v="-"/>
    <s v="-"/>
    <s v="-"/>
    <s v="-"/>
    <s v="-"/>
    <s v="-"/>
    <s v="-"/>
    <s v="-"/>
    <s v="-"/>
    <s v="-"/>
    <s v="-"/>
    <s v="-"/>
    <s v="-"/>
    <s v="-"/>
    <s v="-"/>
    <s v="-"/>
    <s v="-"/>
    <s v="-"/>
    <s v="-"/>
    <s v="-"/>
    <s v="-"/>
    <s v="-"/>
    <s v="-"/>
    <s v="-"/>
    <n v="19"/>
    <n v="27"/>
    <n v="2"/>
    <s v="-"/>
    <s v="-"/>
    <s v="-"/>
    <s v="-"/>
    <s v="-"/>
    <n v="6"/>
    <n v="1"/>
    <n v="7"/>
    <s v="-"/>
    <n v="18"/>
    <s v="Oui"/>
    <s v="Oui"/>
    <s v="Oui"/>
    <s v="-"/>
    <s v="-"/>
    <s v="-"/>
    <x v="0"/>
    <x v="0"/>
    <s v="-"/>
    <s v="-"/>
    <s v="forage_pompe_manuelle"/>
    <s v="Non"/>
    <s v="Non"/>
    <s v="Non"/>
    <s v="Non"/>
    <s v="Oui"/>
    <s v="Non"/>
    <s v="Non"/>
    <s v="Non"/>
    <s v="-"/>
    <s v="-"/>
    <n v="1"/>
    <s v="-"/>
    <s v="-"/>
    <s v="-"/>
    <s v="-"/>
    <s v="-"/>
    <s v="-"/>
    <s v="-"/>
    <s v="-"/>
    <s v="-"/>
    <s v="-"/>
    <s v="-"/>
    <s v="-"/>
    <s v="-"/>
    <x v="0"/>
    <s v="Aucun"/>
    <s v="Oui"/>
    <s v="Non"/>
    <s v="Non"/>
    <s v="Non"/>
    <s v="Non"/>
    <x v="0"/>
    <s v="Non"/>
    <s v="Non"/>
    <s v="Oui"/>
    <s v="-"/>
    <s v="-"/>
    <x v="0"/>
    <s v="-"/>
    <x v="0"/>
    <x v="1"/>
    <x v="1"/>
    <s v="Non"/>
    <x v="0"/>
    <x v="2"/>
    <x v="1"/>
    <s v="-"/>
    <s v="-"/>
    <s v="-"/>
    <s v="-"/>
    <s v="-"/>
    <s v="-"/>
    <s v="-"/>
    <x v="0"/>
    <x v="0"/>
    <x v="0"/>
    <x v="0"/>
    <s v="-"/>
    <s v="-"/>
    <x v="0"/>
    <s v="-"/>
    <x v="1"/>
    <s v="-"/>
    <s v="-"/>
    <s v="-"/>
    <s v="-"/>
    <s v="-"/>
    <s v="-"/>
    <s v="-"/>
    <x v="2"/>
    <x v="0"/>
    <s v="diarrhee fievre paludisme"/>
    <s v="Oui"/>
    <s v="Oui"/>
    <s v="Non"/>
    <s v="Non"/>
    <s v="Non"/>
    <s v="Oui"/>
    <s v="Non"/>
    <s v="Non"/>
    <s v="Non"/>
    <s v="Non"/>
    <s v="Non"/>
    <s v="Non"/>
    <s v="Non"/>
    <s v="Non"/>
    <s v="-"/>
    <s v="-"/>
    <s v="Achat sur le marché / Production de subsistance"/>
    <s v="Oui"/>
    <s v="Non"/>
    <s v="Non"/>
    <s v="Non"/>
    <s v="Non"/>
    <s v="Oui"/>
    <s v="Non"/>
    <s v="-"/>
    <x v="0"/>
    <x v="0"/>
    <x v="0"/>
    <s v="Marché de Tchoukoutalia"/>
    <x v="2"/>
    <x v="1"/>
    <s v="-"/>
    <s v="Oui"/>
    <s v="airtel / tigo"/>
    <s v="Oui"/>
    <s v="Non"/>
    <s v="Oui"/>
    <s v="-"/>
    <s v="-"/>
    <n v="1"/>
    <s v="1"/>
    <s v="RAS"/>
    <s v="-"/>
    <s v="-"/>
    <s v="-"/>
    <n v="20"/>
    <n v="20"/>
    <s v="uuid:6636d30c-81a4-4f1f-8af3-562186042435"/>
    <n v="180262"/>
    <s v="6636d30c-81a4-4f1f-8af3-562186042435"/>
    <s v="2018-03-17T09:48:09"/>
    <n v="163"/>
    <s v="-"/>
    <n v="-1"/>
    <s v="-"/>
    <s v="-"/>
    <n v="163"/>
    <n v="3"/>
    <n v="4"/>
    <n v="4"/>
    <n v="8"/>
    <n v="7"/>
    <n v="7"/>
    <n v="10"/>
    <n v="5"/>
    <n v="20"/>
    <n v="20"/>
    <n v="0"/>
    <n v="0"/>
    <n v="88"/>
    <s v="Diarrhée"/>
    <s v="Fièvre"/>
    <s v="Paludisme"/>
    <x v="0"/>
    <x v="0"/>
    <x v="1"/>
    <s v="-"/>
  </r>
  <r>
    <s v="Village Yakoua"/>
    <s v="2018-02-20T08:51:06.910Z"/>
    <s v="2018-02-20T11:40:24.377Z"/>
    <d v="2018-02-20T00:00:00"/>
    <s v="860111012019232"/>
    <s v="-"/>
    <s v="-"/>
    <s v="-"/>
    <d v="2018-02-20T00:00:00"/>
    <s v="E3"/>
    <s v="male"/>
    <s v="TD07"/>
    <s v="Lac"/>
    <s v="TD0701"/>
    <x v="1"/>
    <s v="TD070101"/>
    <x v="4"/>
    <s v="Village Yakoua"/>
    <s v="Village Yakoua"/>
    <s v="13.419649599655584 14.744070858717237 298.08228364522 8.0"/>
    <n v="13.4196495997"/>
    <n v="14.744070858700001"/>
    <n v="298.08228364500002"/>
    <n v="8"/>
    <x v="0"/>
    <s v="-"/>
    <s v="-"/>
    <x v="1"/>
    <s v="-"/>
    <x v="0"/>
    <s v="-"/>
    <s v="-"/>
    <s v="IDPs / Retournés"/>
    <s v="Oui"/>
    <s v="Oui"/>
    <s v="Non"/>
    <s v="-"/>
    <n v="320"/>
    <x v="102"/>
    <s v="TD07"/>
    <s v="Lac"/>
    <s v="TD0701"/>
    <x v="3"/>
    <s v="TD070101"/>
    <x v="6"/>
    <n v="320"/>
    <n v="1337"/>
    <x v="3"/>
    <n v="40"/>
    <n v="167"/>
    <s v="NER"/>
    <x v="2"/>
    <s v="NE002"/>
    <x v="2"/>
    <s v="NE002002"/>
    <x v="7"/>
    <s v="-"/>
    <s v="-"/>
    <s v="-"/>
    <n v="40"/>
    <n v="167"/>
    <x v="9"/>
    <s v="-"/>
    <s v="-"/>
    <s v="-"/>
    <x v="0"/>
    <s v="-"/>
    <x v="0"/>
    <s v="-"/>
    <x v="0"/>
    <s v="-"/>
    <s v="-"/>
    <s v="-"/>
    <s v="-"/>
    <s v="-"/>
    <x v="0"/>
    <n v="100"/>
    <n v="418"/>
    <n v="0"/>
    <n v="360"/>
    <n v="0"/>
    <n v="0"/>
    <n v="0"/>
    <x v="0"/>
    <s v="-"/>
    <s v="cash"/>
    <s v="Non"/>
    <s v="Non"/>
    <s v="Non"/>
    <s v="Non"/>
    <s v="Non"/>
    <s v="Non"/>
    <s v="Non"/>
    <s v="Non"/>
    <s v="Non"/>
    <s v="Oui"/>
    <s v="Non"/>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Nations Unies"/>
    <s v="Non"/>
    <s v="Non"/>
    <s v="Oui"/>
    <s v="Non"/>
    <s v="Non"/>
    <s v="-"/>
    <s v="Ponctuelle"/>
    <n v="37"/>
    <n v="60"/>
    <n v="13"/>
    <n v="13"/>
    <n v="22"/>
    <n v="22"/>
    <s v="-"/>
    <n v="1"/>
    <n v="26"/>
    <n v="28"/>
    <n v="9"/>
    <n v="5"/>
    <n v="65"/>
    <s v="Oui"/>
    <s v="Oui"/>
    <s v="Oui"/>
    <s v="-"/>
    <s v="-"/>
    <s v="-"/>
    <x v="0"/>
    <x v="0"/>
    <s v="-"/>
    <s v="-"/>
    <s v="forage_pompe_manuelle"/>
    <s v="Non"/>
    <s v="Non"/>
    <s v="Non"/>
    <s v="Non"/>
    <s v="Oui"/>
    <s v="Non"/>
    <s v="Non"/>
    <s v="Non"/>
    <s v="-"/>
    <s v="-"/>
    <n v="4"/>
    <n v="4"/>
    <s v="-"/>
    <s v="-"/>
    <s v="-"/>
    <s v="-"/>
    <s v="-"/>
    <s v="-"/>
    <s v="-"/>
    <s v="-"/>
    <s v="-"/>
    <s v="-"/>
    <s v="-"/>
    <s v="-"/>
    <x v="0"/>
    <s v="Goût"/>
    <s v="Non"/>
    <s v="Non"/>
    <s v="Oui"/>
    <s v="Non"/>
    <s v="Non"/>
    <x v="0"/>
    <s v="Non"/>
    <s v="Non"/>
    <s v="Oui"/>
    <s v="-"/>
    <s v="-"/>
    <x v="0"/>
    <s v="-"/>
    <x v="0"/>
    <x v="0"/>
    <x v="0"/>
    <s v="Oui"/>
    <x v="0"/>
    <x v="85"/>
    <x v="1"/>
    <s v="-"/>
    <s v="-"/>
    <s v="-"/>
    <s v="-"/>
    <s v="-"/>
    <s v="-"/>
    <s v="-"/>
    <x v="0"/>
    <x v="2"/>
    <x v="2"/>
    <x v="0"/>
    <s v="École de Yakoua"/>
    <s v="Yakoua"/>
    <x v="2"/>
    <s v="-"/>
    <x v="1"/>
    <s v="-"/>
    <s v="-"/>
    <s v="-"/>
    <s v="-"/>
    <s v="-"/>
    <s v="-"/>
    <s v="-"/>
    <x v="2"/>
    <x v="0"/>
    <s v="diarrhee paludisme"/>
    <s v="Oui"/>
    <s v="Non"/>
    <s v="Non"/>
    <s v="Non"/>
    <s v="Non"/>
    <s v="Oui"/>
    <s v="Non"/>
    <s v="Non"/>
    <s v="Non"/>
    <s v="Non"/>
    <s v="Non"/>
    <s v="Non"/>
    <s v="Non"/>
    <s v="Non"/>
    <s v="-"/>
    <s v="-"/>
    <s v="Assistance humanitaire (incluant Cash)"/>
    <s v="Non"/>
    <s v="Non"/>
    <s v="Non"/>
    <s v="Oui"/>
    <s v="Non"/>
    <s v="Non"/>
    <s v="Non"/>
    <s v="-"/>
    <x v="1"/>
    <x v="0"/>
    <x v="0"/>
    <s v="Marché de Bol"/>
    <x v="2"/>
    <x v="1"/>
    <s v="-"/>
    <s v="Oui"/>
    <s v="airtel / tigo"/>
    <s v="Oui"/>
    <s v="Non"/>
    <s v="Oui"/>
    <s v="-"/>
    <s v="-"/>
    <n v="3"/>
    <s v="3"/>
    <s v="RAS"/>
    <s v="-"/>
    <s v="-"/>
    <s v="-"/>
    <n v="20"/>
    <n v="20"/>
    <s v="uuid:5a82a95f-f78c-4b54-af59-a37e1fa1d44d"/>
    <n v="130302"/>
    <s v="5a82a95f-f78c-4b54-af59-a37e1fa1d44d"/>
    <s v="2018-02-20T10:40:11"/>
    <n v="1"/>
    <s v="-"/>
    <n v="-1"/>
    <s v="-"/>
    <s v="-"/>
    <n v="1"/>
    <n v="6"/>
    <n v="6"/>
    <n v="13"/>
    <n v="13"/>
    <n v="22"/>
    <n v="14"/>
    <n v="13"/>
    <n v="11"/>
    <n v="21"/>
    <n v="21"/>
    <n v="3"/>
    <n v="1"/>
    <n v="144"/>
    <s v="Diarrhée"/>
    <s v="Paludisme"/>
    <s v="-"/>
    <x v="0"/>
    <x v="0"/>
    <x v="1"/>
    <s v="-"/>
  </r>
  <r>
    <s v="Wadaram 1"/>
    <s v="2018-03-13T15:46:58.799Z"/>
    <s v="2018-03-13T16:30:15.014Z"/>
    <d v="2018-03-13T00:00:00"/>
    <s v="860111012019232"/>
    <s v="-"/>
    <s v="-"/>
    <s v="-"/>
    <d v="2018-03-13T00:00:00"/>
    <s v="E3"/>
    <s v="male"/>
    <s v="TD07"/>
    <s v="Lac"/>
    <s v="TD0703"/>
    <x v="2"/>
    <s v="TD070302"/>
    <x v="2"/>
    <s v="Tchoukoutalia"/>
    <s v="Wadaram 1"/>
    <s v="13.658878510420795 13.931322772921998 268.7627864729574 6.0"/>
    <n v="13.658878510399999"/>
    <n v="13.9313227729"/>
    <n v="268.76278647300001"/>
    <n v="6"/>
    <x v="1"/>
    <s v="Village Tchoukoutalia"/>
    <n v="2"/>
    <x v="0"/>
    <s v="-"/>
    <x v="0"/>
    <s v="-"/>
    <s v="-"/>
    <s v="IDPs"/>
    <s v="Oui"/>
    <s v="Non"/>
    <s v="Non"/>
    <s v="-"/>
    <n v="100"/>
    <x v="12"/>
    <s v="TD07"/>
    <s v="Lac"/>
    <s v="TD0703"/>
    <x v="2"/>
    <s v="TD070302"/>
    <x v="2"/>
    <n v="100"/>
    <n v="418"/>
    <x v="3"/>
    <s v="-"/>
    <s v="-"/>
    <s v="-"/>
    <x v="1"/>
    <s v="-"/>
    <x v="1"/>
    <s v="-"/>
    <x v="1"/>
    <s v="-"/>
    <s v="-"/>
    <s v="-"/>
    <s v="-"/>
    <s v="-"/>
    <x v="1"/>
    <s v="-"/>
    <s v="-"/>
    <s v="-"/>
    <x v="0"/>
    <s v="-"/>
    <x v="0"/>
    <s v="-"/>
    <x v="0"/>
    <s v="-"/>
    <s v="-"/>
    <s v="-"/>
    <s v="-"/>
    <s v="-"/>
    <x v="0"/>
    <s v="-"/>
    <s v="-"/>
    <n v="0"/>
    <n v="100"/>
    <n v="0"/>
    <n v="0"/>
    <n v="0"/>
    <x v="0"/>
    <s v="-"/>
    <s v="vivres"/>
    <s v="Non"/>
    <s v="Non"/>
    <s v="Non"/>
    <s v="Non"/>
    <s v="Non"/>
    <s v="Non"/>
    <s v="Non"/>
    <s v="Non"/>
    <s v="Oui"/>
    <s v="Non"/>
    <s v="Non"/>
    <s v="Nations Unies"/>
    <s v="Non"/>
    <s v="Non"/>
    <s v="Oui"/>
    <s v="Non"/>
    <s v="Non"/>
    <s v="-"/>
    <s v="Moins d'un mois"/>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n v="20"/>
    <n v="40"/>
    <n v="3"/>
    <n v="2"/>
    <n v="1"/>
    <n v="3"/>
    <n v="20"/>
    <s v="-"/>
    <n v="10"/>
    <n v="30"/>
    <n v="10"/>
    <n v="20"/>
    <n v="70"/>
    <s v="Oui"/>
    <s v="Oui"/>
    <s v="Oui"/>
    <s v="-"/>
    <s v="-"/>
    <s v="-"/>
    <x v="0"/>
    <x v="0"/>
    <s v="-"/>
    <s v="-"/>
    <s v="eau_de_surface"/>
    <s v="Non"/>
    <s v="Non"/>
    <s v="Oui"/>
    <s v="Non"/>
    <s v="Non"/>
    <s v="Non"/>
    <s v="Non"/>
    <s v="Non"/>
    <s v="-"/>
    <s v="-"/>
    <s v="-"/>
    <s v="-"/>
    <s v="-"/>
    <s v="-"/>
    <s v="-"/>
    <s v="-"/>
    <n v="1"/>
    <s v="-"/>
    <s v="-"/>
    <s v="-"/>
    <s v="-"/>
    <s v="-"/>
    <s v="-"/>
    <s v="-"/>
    <x v="1"/>
    <s v="Aucun"/>
    <s v="Oui"/>
    <s v="Non"/>
    <s v="Non"/>
    <s v="Non"/>
    <s v="Non"/>
    <x v="0"/>
    <s v="Non"/>
    <s v="Non"/>
    <s v="Oui"/>
    <s v="-"/>
    <s v="-"/>
    <x v="0"/>
    <s v="-"/>
    <x v="0"/>
    <x v="0"/>
    <x v="0"/>
    <s v="Oui"/>
    <x v="0"/>
    <x v="0"/>
    <x v="1"/>
    <s v="-"/>
    <s v="-"/>
    <s v="-"/>
    <s v="-"/>
    <s v="-"/>
    <s v="-"/>
    <s v="-"/>
    <x v="0"/>
    <x v="0"/>
    <x v="0"/>
    <x v="0"/>
    <s v="-"/>
    <s v="-"/>
    <x v="0"/>
    <s v="-"/>
    <x v="1"/>
    <s v="-"/>
    <s v="-"/>
    <s v="-"/>
    <s v="-"/>
    <s v="-"/>
    <s v="-"/>
    <s v="-"/>
    <x v="2"/>
    <x v="0"/>
    <s v="fievre paludisme maux_ventre"/>
    <s v="Non"/>
    <s v="Oui"/>
    <s v="Non"/>
    <s v="Non"/>
    <s v="Non"/>
    <s v="Oui"/>
    <s v="Non"/>
    <s v="Non"/>
    <s v="Oui"/>
    <s v="Non"/>
    <s v="Non"/>
    <s v="Non"/>
    <s v="Non"/>
    <s v="Non"/>
    <s v="-"/>
    <s v="-"/>
    <s v="Achat sur le marché / Assistance humanitaire (incluant Cash)"/>
    <s v="Oui"/>
    <s v="Non"/>
    <s v="Non"/>
    <s v="Oui"/>
    <s v="Non"/>
    <s v="Non"/>
    <s v="Non"/>
    <s v="-"/>
    <x v="1"/>
    <x v="0"/>
    <x v="0"/>
    <s v="Marché de Tchoukoutalia"/>
    <x v="1"/>
    <x v="2"/>
    <s v="-"/>
    <s v="Oui"/>
    <s v="airtel / tigo"/>
    <s v="Oui"/>
    <s v="Non"/>
    <s v="Oui"/>
    <s v="-"/>
    <s v="-"/>
    <n v="1"/>
    <s v="1"/>
    <s v="RAS"/>
    <s v="-"/>
    <s v="-"/>
    <s v="-"/>
    <n v="20"/>
    <n v="20"/>
    <s v="uuid:7fe7366a-eb6b-439a-823a-02d04762c5da"/>
    <n v="177340"/>
    <s v="7fe7366a-eb6b-439a-823a-02d04762c5da"/>
    <s v="2018-03-15T10:05:29"/>
    <n v="129"/>
    <s v="-"/>
    <n v="-1"/>
    <s v="-"/>
    <s v="-"/>
    <n v="129"/>
    <n v="1"/>
    <n v="18"/>
    <n v="9"/>
    <n v="21"/>
    <n v="19"/>
    <n v="27"/>
    <n v="19"/>
    <n v="20"/>
    <n v="23"/>
    <n v="28"/>
    <n v="3"/>
    <n v="0"/>
    <n v="188"/>
    <s v="Fièvre"/>
    <s v="Paludisme"/>
    <s v="Maux de ventre"/>
    <x v="0"/>
    <x v="0"/>
    <x v="1"/>
    <s v="-"/>
  </r>
  <r>
    <s v="Wadaram 2"/>
    <s v="2018-03-13T16:27:26.986+01"/>
    <s v="2018-03-14T19:20:30.140+01"/>
    <d v="2018-03-13T00:00:00"/>
    <s v="357770076048039"/>
    <s v="-"/>
    <s v="-"/>
    <s v="-"/>
    <d v="2018-03-13T00:00:00"/>
    <s v="E11"/>
    <s v="male"/>
    <s v="TD07"/>
    <s v="Lac"/>
    <s v="TD0703"/>
    <x v="2"/>
    <s v="TD070302"/>
    <x v="2"/>
    <s v="Wadaram 2"/>
    <s v="Wadaram 2"/>
    <s v="13.656138548972915 13.931826004050587 300.3679801040452 8.0"/>
    <n v="13.656138549"/>
    <n v="13.931826004099999"/>
    <n v="300.36798010400003"/>
    <n v="8"/>
    <x v="1"/>
    <s v="Village Tchoukoutalia"/>
    <n v="5"/>
    <x v="0"/>
    <s v="-"/>
    <x v="0"/>
    <s v="-"/>
    <s v="-"/>
    <s v="IDPs / Retournés"/>
    <s v="Oui"/>
    <s v="Oui"/>
    <s v="Non"/>
    <s v="-"/>
    <n v="171"/>
    <x v="103"/>
    <s v="TD07"/>
    <s v="Lac"/>
    <s v="TD0703"/>
    <x v="2"/>
    <s v="TD070302"/>
    <x v="2"/>
    <n v="171"/>
    <n v="715"/>
    <x v="9"/>
    <n v="2"/>
    <n v="8"/>
    <s v="NGA"/>
    <x v="3"/>
    <s v="NG008"/>
    <x v="3"/>
    <s v="NG008017"/>
    <x v="9"/>
    <s v="-"/>
    <s v="-"/>
    <s v="-"/>
    <n v="2"/>
    <n v="8"/>
    <x v="17"/>
    <s v="-"/>
    <s v="-"/>
    <s v="-"/>
    <x v="0"/>
    <s v="-"/>
    <x v="0"/>
    <s v="-"/>
    <x v="0"/>
    <s v="-"/>
    <s v="-"/>
    <s v="-"/>
    <s v="-"/>
    <s v="-"/>
    <x v="0"/>
    <s v="-"/>
    <s v="-"/>
    <n v="0"/>
    <n v="171"/>
    <n v="0"/>
    <n v="0"/>
    <n v="0"/>
    <x v="0"/>
    <s v="-"/>
    <s v="vivres"/>
    <s v="Non"/>
    <s v="Non"/>
    <s v="Non"/>
    <s v="Non"/>
    <s v="Non"/>
    <s v="Non"/>
    <s v="Non"/>
    <s v="Non"/>
    <s v="Oui"/>
    <s v="Non"/>
    <s v="Non"/>
    <s v="Nations Unies"/>
    <s v="Non"/>
    <s v="Non"/>
    <s v="Oui"/>
    <s v="Non"/>
    <s v="Non"/>
    <s v="-"/>
    <s v="Moins d'un mois"/>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n v="20"/>
    <n v="35"/>
    <n v="2"/>
    <n v="5"/>
    <n v="1"/>
    <s v="-"/>
    <s v="-"/>
    <s v="-"/>
    <n v="16"/>
    <n v="25"/>
    <n v="10"/>
    <s v="-"/>
    <n v="28"/>
    <s v="Oui"/>
    <s v="Oui"/>
    <s v="Oui"/>
    <s v="-"/>
    <s v="-"/>
    <s v="-"/>
    <x v="0"/>
    <x v="0"/>
    <s v="-"/>
    <s v="-"/>
    <s v="eau_de_surface"/>
    <s v="Non"/>
    <s v="Non"/>
    <s v="Oui"/>
    <s v="Non"/>
    <s v="Non"/>
    <s v="Non"/>
    <s v="Non"/>
    <s v="Non"/>
    <s v="-"/>
    <s v="-"/>
    <s v="-"/>
    <s v="-"/>
    <s v="-"/>
    <s v="-"/>
    <s v="-"/>
    <s v="-"/>
    <n v="1"/>
    <s v="-"/>
    <s v="-"/>
    <s v="-"/>
    <s v="-"/>
    <s v="-"/>
    <s v="-"/>
    <s v="-"/>
    <x v="1"/>
    <s v="Eau trouble / Goût / Non potable"/>
    <s v="Non"/>
    <s v="Oui"/>
    <s v="Oui"/>
    <s v="Oui"/>
    <s v="Non"/>
    <x v="0"/>
    <s v="Non"/>
    <s v="Non"/>
    <s v="Oui"/>
    <s v="-"/>
    <s v="-"/>
    <x v="0"/>
    <s v="-"/>
    <x v="0"/>
    <x v="0"/>
    <x v="0"/>
    <s v="Oui"/>
    <x v="0"/>
    <x v="86"/>
    <x v="1"/>
    <s v="-"/>
    <s v="-"/>
    <s v="-"/>
    <s v="-"/>
    <s v="-"/>
    <s v="-"/>
    <s v="-"/>
    <x v="0"/>
    <x v="0"/>
    <x v="0"/>
    <x v="0"/>
    <s v="-"/>
    <s v="-"/>
    <x v="0"/>
    <s v="-"/>
    <x v="1"/>
    <s v="-"/>
    <s v="-"/>
    <s v="-"/>
    <s v="-"/>
    <s v="-"/>
    <s v="-"/>
    <s v="-"/>
    <x v="2"/>
    <x v="0"/>
    <s v="diarrhee fievre paludisme"/>
    <s v="Oui"/>
    <s v="Oui"/>
    <s v="Non"/>
    <s v="Non"/>
    <s v="Non"/>
    <s v="Oui"/>
    <s v="Non"/>
    <s v="Non"/>
    <s v="Non"/>
    <s v="Non"/>
    <s v="Non"/>
    <s v="Non"/>
    <s v="Non"/>
    <s v="Non"/>
    <s v="-"/>
    <s v="-"/>
    <s v="Achat sur le marché / Assistance humanitaire (incluant Cash)"/>
    <s v="Oui"/>
    <s v="Non"/>
    <s v="Non"/>
    <s v="Oui"/>
    <s v="Non"/>
    <s v="Non"/>
    <s v="Non"/>
    <s v="-"/>
    <x v="3"/>
    <x v="0"/>
    <x v="0"/>
    <s v="Marché de Tchoukoutalia"/>
    <x v="1"/>
    <x v="1"/>
    <s v="-"/>
    <s v="Oui"/>
    <s v="airtel / tigo"/>
    <s v="Oui"/>
    <s v="Non"/>
    <s v="Oui"/>
    <s v="-"/>
    <s v="-"/>
    <n v="3"/>
    <s v="3"/>
    <s v="Il ya presque 60 menage qui sont arrivés après l'enregistrement"/>
    <s v="-"/>
    <s v="-"/>
    <s v="-"/>
    <n v="19"/>
    <n v="19"/>
    <s v="uuid:4737e654-3fb1-47d6-b368-23bbaa10a647"/>
    <n v="177370"/>
    <s v="4737e654-3fb1-47d6-b368-23bbaa10a647"/>
    <s v="2018-03-15T10:14:29"/>
    <n v="155"/>
    <s v="-"/>
    <n v="-1"/>
    <s v="-"/>
    <s v="-"/>
    <n v="155"/>
    <n v="7"/>
    <n v="7"/>
    <n v="14"/>
    <n v="17"/>
    <n v="13"/>
    <n v="13"/>
    <n v="4"/>
    <n v="3"/>
    <n v="16"/>
    <n v="17"/>
    <n v="0"/>
    <n v="2"/>
    <n v="113"/>
    <s v="Diarrhée"/>
    <s v="Fièvre"/>
    <s v="Paludisme"/>
    <x v="0"/>
    <x v="0"/>
    <x v="1"/>
    <s v="-"/>
  </r>
  <r>
    <s v="Wereï"/>
    <s v="2018-03-02T16:02:03.395+01"/>
    <s v="2018-03-02T16:49:36.270+01"/>
    <d v="2018-03-02T00:00:00"/>
    <s v="357770077401351"/>
    <s v="-"/>
    <s v="-"/>
    <s v="-"/>
    <d v="2018-03-02T00:00:00"/>
    <s v="E12"/>
    <s v="male"/>
    <s v="TD07"/>
    <s v="Lac"/>
    <s v="TD0704"/>
    <x v="0"/>
    <s v="TD070401"/>
    <x v="0"/>
    <s v="Kiskira"/>
    <s v="Wereï"/>
    <s v="13.806313141850309 14.115301466988246 302.90602764105967 8.0"/>
    <n v="13.8063131419"/>
    <n v="14.115301467"/>
    <n v="302.90602764099998"/>
    <n v="8"/>
    <x v="1"/>
    <s v="Kiskira"/>
    <n v="7"/>
    <x v="0"/>
    <s v="-"/>
    <x v="0"/>
    <s v="-"/>
    <s v="-"/>
    <s v="IDPs"/>
    <s v="Oui"/>
    <s v="Non"/>
    <s v="Non"/>
    <s v="-"/>
    <n v="36"/>
    <x v="3"/>
    <s v="TD07"/>
    <s v="Lac"/>
    <s v="TD0704"/>
    <x v="0"/>
    <s v="TD070401"/>
    <x v="3"/>
    <n v="36"/>
    <n v="150"/>
    <x v="16"/>
    <s v="-"/>
    <s v="-"/>
    <s v="-"/>
    <x v="1"/>
    <s v="-"/>
    <x v="1"/>
    <s v="-"/>
    <x v="1"/>
    <s v="-"/>
    <s v="-"/>
    <s v="-"/>
    <s v="-"/>
    <s v="-"/>
    <x v="1"/>
    <s v="-"/>
    <s v="-"/>
    <s v="-"/>
    <x v="0"/>
    <s v="-"/>
    <x v="0"/>
    <s v="-"/>
    <x v="0"/>
    <s v="-"/>
    <s v="-"/>
    <s v="-"/>
    <s v="-"/>
    <s v="-"/>
    <x v="0"/>
    <s v="-"/>
    <s v="-"/>
    <n v="0"/>
    <n v="36"/>
    <n v="0"/>
    <n v="0"/>
    <n v="0"/>
    <x v="0"/>
    <s v="-"/>
    <s v="aucune"/>
    <s v="Non"/>
    <s v="Non"/>
    <s v="Non"/>
    <s v="Non"/>
    <s v="Non"/>
    <s v="Non"/>
    <s v="Non"/>
    <s v="Non"/>
    <s v="Non"/>
    <s v="Non"/>
    <s v="Oui"/>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n v="5"/>
    <n v="10"/>
    <n v="2"/>
    <s v="-"/>
    <s v="-"/>
    <n v="2"/>
    <s v="-"/>
    <s v="-"/>
    <n v="5"/>
    <n v="2"/>
    <n v="3"/>
    <s v="-"/>
    <n v="5"/>
    <s v="Oui"/>
    <s v="Oui"/>
    <s v="Oui"/>
    <s v="-"/>
    <s v="-"/>
    <s v="-"/>
    <x v="0"/>
    <x v="0"/>
    <s v="-"/>
    <s v="-"/>
    <s v="Puits_traditionnel"/>
    <s v="Non"/>
    <s v="Non"/>
    <s v="Non"/>
    <s v="Non"/>
    <s v="Non"/>
    <s v="Non"/>
    <s v="Oui"/>
    <s v="Non"/>
    <n v="1"/>
    <s v="-"/>
    <s v="-"/>
    <s v="-"/>
    <s v="-"/>
    <s v="-"/>
    <s v="-"/>
    <s v="-"/>
    <s v="-"/>
    <s v="-"/>
    <s v="-"/>
    <s v="-"/>
    <s v="-"/>
    <s v="-"/>
    <s v="-"/>
    <s v="-"/>
    <x v="3"/>
    <s v="Odeur"/>
    <s v="Non"/>
    <s v="Non"/>
    <s v="Non"/>
    <s v="Non"/>
    <s v="Oui"/>
    <x v="0"/>
    <s v="Non"/>
    <s v="Non"/>
    <s v="Oui"/>
    <s v="-"/>
    <s v="-"/>
    <x v="0"/>
    <s v="-"/>
    <x v="0"/>
    <x v="0"/>
    <x v="0"/>
    <s v="Oui"/>
    <x v="0"/>
    <x v="10"/>
    <x v="1"/>
    <s v="-"/>
    <s v="-"/>
    <s v="-"/>
    <s v="-"/>
    <s v="-"/>
    <s v="-"/>
    <s v="-"/>
    <x v="0"/>
    <x v="0"/>
    <x v="0"/>
    <x v="0"/>
    <s v="-"/>
    <s v="-"/>
    <x v="0"/>
    <s v="-"/>
    <x v="1"/>
    <s v="-"/>
    <s v="-"/>
    <s v="-"/>
    <s v="-"/>
    <s v="-"/>
    <s v="-"/>
    <s v="-"/>
    <x v="2"/>
    <x v="0"/>
    <s v="diarrhee fievre maux_tete"/>
    <s v="Oui"/>
    <s v="Oui"/>
    <s v="Non"/>
    <s v="Non"/>
    <s v="Non"/>
    <s v="Non"/>
    <s v="Non"/>
    <s v="Oui"/>
    <s v="Non"/>
    <s v="Non"/>
    <s v="Non"/>
    <s v="Non"/>
    <s v="Non"/>
    <s v="Non"/>
    <s v="-"/>
    <s v="-"/>
    <s v="Achat sur le marché"/>
    <s v="Oui"/>
    <s v="Non"/>
    <s v="Non"/>
    <s v="Non"/>
    <s v="Non"/>
    <s v="Non"/>
    <s v="Non"/>
    <s v="-"/>
    <x v="2"/>
    <x v="1"/>
    <x v="0"/>
    <s v="Marché de Kiskira"/>
    <x v="0"/>
    <x v="1"/>
    <s v="-"/>
    <s v="Oui"/>
    <s v="tigo"/>
    <s v="Non"/>
    <s v="Non"/>
    <s v="Oui"/>
    <s v="-"/>
    <s v="-"/>
    <n v="2"/>
    <s v="2"/>
    <s v="Pas dassistance depuis leur arrivees"/>
    <s v="-"/>
    <s v="-"/>
    <s v="-"/>
    <n v="15"/>
    <n v="15"/>
    <s v="uuid:883d424e-d439-47cb-aa2e-30593e13448a"/>
    <n v="158774"/>
    <s v="883d424e-d439-47cb-aa2e-30593e13448a"/>
    <s v="2018-03-07T10:34:06"/>
    <n v="76"/>
    <s v="-"/>
    <n v="-1"/>
    <s v="-"/>
    <s v="-"/>
    <n v="76"/>
    <n v="6"/>
    <n v="8"/>
    <n v="8"/>
    <n v="11"/>
    <n v="18"/>
    <n v="14"/>
    <n v="9"/>
    <n v="10"/>
    <n v="15"/>
    <n v="14"/>
    <n v="0"/>
    <n v="0"/>
    <n v="113"/>
    <s v="Diarrhée"/>
    <s v="Fièvre"/>
    <s v="Maux de tête"/>
    <x v="0"/>
    <x v="0"/>
    <x v="1"/>
    <s v="-"/>
  </r>
  <r>
    <s v="Yakirom"/>
    <s v="2018-03-04T07:32:45.191+01"/>
    <s v="2018-03-06T08:57:45.249+01"/>
    <d v="2018-03-04T00:00:00"/>
    <s v="357770076048039"/>
    <s v="-"/>
    <s v="-"/>
    <s v="-"/>
    <d v="2018-03-04T00:00:00"/>
    <s v="E7"/>
    <s v="male"/>
    <s v="TD07"/>
    <s v="Lac"/>
    <s v="TD0704"/>
    <x v="0"/>
    <s v="TD070401"/>
    <x v="0"/>
    <s v="Kiskra"/>
    <s v="Yakirom"/>
    <s v="13.971161422117243 13.954481448862358 293.2170811620716 8.0"/>
    <n v="13.9711614221"/>
    <n v="13.954481448899999"/>
    <n v="293.217081162"/>
    <n v="8"/>
    <x v="1"/>
    <s v="Kiskra"/>
    <n v="4"/>
    <x v="0"/>
    <s v="-"/>
    <x v="0"/>
    <s v="-"/>
    <s v="-"/>
    <s v="IDPs"/>
    <s v="Oui"/>
    <s v="Non"/>
    <s v="Non"/>
    <s v="-"/>
    <n v="385"/>
    <x v="104"/>
    <s v="TD07"/>
    <s v="Lac"/>
    <s v="TD0704"/>
    <x v="0"/>
    <s v="TD070403"/>
    <x v="0"/>
    <n v="385"/>
    <n v="1609"/>
    <x v="11"/>
    <s v="-"/>
    <s v="-"/>
    <s v="-"/>
    <x v="1"/>
    <s v="-"/>
    <x v="1"/>
    <s v="-"/>
    <x v="1"/>
    <s v="-"/>
    <s v="-"/>
    <s v="-"/>
    <s v="-"/>
    <s v="-"/>
    <x v="1"/>
    <s v="-"/>
    <s v="-"/>
    <s v="-"/>
    <x v="0"/>
    <s v="-"/>
    <x v="0"/>
    <s v="-"/>
    <x v="0"/>
    <s v="-"/>
    <s v="-"/>
    <s v="-"/>
    <s v="-"/>
    <s v="-"/>
    <x v="0"/>
    <s v="-"/>
    <s v="-"/>
    <n v="0"/>
    <n v="385"/>
    <n v="0"/>
    <n v="0"/>
    <n v="0"/>
    <x v="0"/>
    <s v="-"/>
    <s v="articles_non_alimentaires eau_hygiene_et_assainissement"/>
    <s v="Oui"/>
    <s v="Non"/>
    <s v="Oui"/>
    <s v="Non"/>
    <s v="Non"/>
    <s v="Non"/>
    <s v="Non"/>
    <s v="Non"/>
    <s v="Non"/>
    <s v="Non"/>
    <s v="Non"/>
    <s v="-"/>
    <s v="-"/>
    <s v="-"/>
    <s v="-"/>
    <s v="-"/>
    <s v="-"/>
    <s v="-"/>
    <s v="-"/>
    <s v="Nations Unies"/>
    <s v="Non"/>
    <s v="Non"/>
    <s v="Oui"/>
    <s v="Non"/>
    <s v="Non"/>
    <s v="PAM"/>
    <s v="Moins d'un mois"/>
    <s v="-"/>
    <s v="-"/>
    <s v="-"/>
    <s v="-"/>
    <s v="-"/>
    <s v="-"/>
    <s v="-"/>
    <s v="-"/>
    <s v="-"/>
    <s v="-"/>
    <s v="-"/>
    <s v="-"/>
    <s v="-"/>
    <s v="-"/>
    <s v="-"/>
    <s v="-"/>
    <s v="-"/>
    <s v="-"/>
    <s v="-"/>
    <s v="-"/>
    <s v="-"/>
    <s v="-"/>
    <s v="-"/>
    <s v="-"/>
    <s v="-"/>
    <s v="-"/>
    <s v="-"/>
    <s v="-"/>
    <s v="-"/>
    <s v="-"/>
    <s v="-"/>
    <s v="-"/>
    <s v="-"/>
    <s v="-"/>
    <s v="-"/>
    <s v="-"/>
    <s v="-"/>
    <s v="-"/>
    <s v="-"/>
    <s v="-"/>
    <s v="ONG"/>
    <s v="Non"/>
    <s v="Non"/>
    <s v="Non"/>
    <s v="Oui"/>
    <s v="Non"/>
    <s v="ACF"/>
    <s v="Ponctuelle"/>
    <s v="-"/>
    <s v="-"/>
    <s v="-"/>
    <s v="-"/>
    <s v="-"/>
    <s v="-"/>
    <s v="-"/>
    <s v="-"/>
    <s v="-"/>
    <s v="-"/>
    <s v="-"/>
    <s v="-"/>
    <s v="-"/>
    <s v="-"/>
    <s v="-"/>
    <s v="-"/>
    <n v="50"/>
    <n v="100"/>
    <n v="10"/>
    <n v="12"/>
    <n v="3"/>
    <n v="7"/>
    <n v="10"/>
    <s v="-"/>
    <n v="20"/>
    <n v="15"/>
    <n v="20"/>
    <n v="10"/>
    <n v="100"/>
    <s v="Oui"/>
    <s v="Oui"/>
    <s v="Oui"/>
    <s v="-"/>
    <s v="-"/>
    <s v="-"/>
    <x v="0"/>
    <x v="0"/>
    <s v="-"/>
    <s v="-"/>
    <s v="forage_pompe_manuelle"/>
    <s v="Non"/>
    <s v="Non"/>
    <s v="Non"/>
    <s v="Non"/>
    <s v="Oui"/>
    <s v="Non"/>
    <s v="Non"/>
    <s v="Non"/>
    <s v="-"/>
    <s v="-"/>
    <n v="2"/>
    <n v="2"/>
    <s v="-"/>
    <s v="-"/>
    <s v="-"/>
    <s v="-"/>
    <s v="-"/>
    <s v="-"/>
    <s v="-"/>
    <s v="-"/>
    <s v="-"/>
    <s v="-"/>
    <s v="-"/>
    <s v="-"/>
    <x v="0"/>
    <s v="Aucun"/>
    <s v="Oui"/>
    <s v="Non"/>
    <s v="Non"/>
    <s v="Non"/>
    <s v="Non"/>
    <x v="1"/>
    <s v="Oui"/>
    <s v="Non"/>
    <s v="Non"/>
    <n v="27"/>
    <s v="-"/>
    <x v="1"/>
    <s v="Non"/>
    <x v="2"/>
    <x v="0"/>
    <x v="0"/>
    <s v="Oui"/>
    <x v="0"/>
    <x v="56"/>
    <x v="1"/>
    <s v="-"/>
    <s v="-"/>
    <s v="-"/>
    <s v="-"/>
    <s v="-"/>
    <s v="-"/>
    <s v="-"/>
    <x v="0"/>
    <x v="0"/>
    <x v="0"/>
    <x v="0"/>
    <s v="-"/>
    <s v="-"/>
    <x v="0"/>
    <s v="-"/>
    <x v="1"/>
    <s v="-"/>
    <s v="-"/>
    <s v="-"/>
    <s v="-"/>
    <s v="-"/>
    <s v="-"/>
    <s v="-"/>
    <x v="2"/>
    <x v="0"/>
    <s v="fievre maux_tete maux_ventre"/>
    <s v="Non"/>
    <s v="Oui"/>
    <s v="Non"/>
    <s v="Non"/>
    <s v="Non"/>
    <s v="Non"/>
    <s v="Non"/>
    <s v="Oui"/>
    <s v="Oui"/>
    <s v="Non"/>
    <s v="Non"/>
    <s v="Non"/>
    <s v="Non"/>
    <s v="Non"/>
    <s v="-"/>
    <s v="-"/>
    <s v="Assistance humanitaire (incluant Cash) / Production de subsistance"/>
    <s v="Non"/>
    <s v="Non"/>
    <s v="Non"/>
    <s v="Oui"/>
    <s v="Non"/>
    <s v="Oui"/>
    <s v="Non"/>
    <s v="-"/>
    <x v="3"/>
    <x v="0"/>
    <x v="0"/>
    <s v="Marché de Diamarom"/>
    <x v="1"/>
    <x v="1"/>
    <s v="-"/>
    <s v="Oui"/>
    <s v="tigo"/>
    <s v="Non"/>
    <s v="Non"/>
    <s v="Oui"/>
    <s v="-"/>
    <s v="-"/>
    <n v="3"/>
    <s v="3"/>
    <s v="L'assistance n'est pas assez sur le site"/>
    <s v="-"/>
    <s v="-"/>
    <s v="-"/>
    <n v="20"/>
    <n v="20"/>
    <s v="uuid:1227e1c9-9828-4b0f-bd33-7aa9d73f32d4"/>
    <n v="158788"/>
    <s v="1227e1c9-9828-4b0f-bd33-7aa9d73f32d4"/>
    <s v="2018-03-07T10:35:28"/>
    <n v="90"/>
    <s v="-"/>
    <n v="-1"/>
    <s v="-"/>
    <s v="-"/>
    <n v="90"/>
    <n v="5"/>
    <n v="5"/>
    <n v="9"/>
    <n v="8"/>
    <n v="12"/>
    <n v="22"/>
    <n v="9"/>
    <n v="11"/>
    <n v="31"/>
    <n v="30"/>
    <n v="2"/>
    <n v="0"/>
    <n v="144"/>
    <s v="Fièvre"/>
    <s v="Maux de tête"/>
    <s v="Maux de ventre"/>
    <x v="0"/>
    <x v="0"/>
    <x v="0"/>
    <s v="-"/>
  </r>
  <r>
    <s v="Yare"/>
    <s v="2018-03-03T14:56:29.068+01"/>
    <s v="2018-03-06T15:16:08.550+01"/>
    <d v="2018-03-03T00:00:00"/>
    <s v="357770073659325"/>
    <s v="-"/>
    <s v="-"/>
    <s v="-"/>
    <d v="2018-03-03T00:00:00"/>
    <s v="E5"/>
    <s v="male"/>
    <s v="TD07"/>
    <s v="Lac"/>
    <s v="TD0704"/>
    <x v="0"/>
    <s v="TD070401"/>
    <x v="0"/>
    <s v="Koudouboul"/>
    <s v="Yare"/>
    <s v="14.088915637292308 14.14603340734492 304.3768883698579 4.0"/>
    <n v="14.0889156373"/>
    <n v="14.146033407299999"/>
    <n v="304.37688837000002"/>
    <n v="4"/>
    <x v="0"/>
    <s v="-"/>
    <s v="-"/>
    <x v="0"/>
    <s v="-"/>
    <x v="0"/>
    <s v="-"/>
    <s v="-"/>
    <s v="IDPs"/>
    <s v="Oui"/>
    <s v="Non"/>
    <s v="Non"/>
    <s v="-"/>
    <n v="44"/>
    <x v="31"/>
    <s v="TD07"/>
    <s v="Lac"/>
    <s v="TD0704"/>
    <x v="0"/>
    <s v="TD070401"/>
    <x v="3"/>
    <n v="44"/>
    <n v="184"/>
    <x v="9"/>
    <s v="-"/>
    <s v="-"/>
    <s v="-"/>
    <x v="1"/>
    <s v="-"/>
    <x v="1"/>
    <s v="-"/>
    <x v="1"/>
    <s v="-"/>
    <s v="-"/>
    <s v="-"/>
    <s v="-"/>
    <s v="-"/>
    <x v="1"/>
    <s v="-"/>
    <s v="-"/>
    <s v="-"/>
    <x v="0"/>
    <s v="-"/>
    <x v="0"/>
    <s v="-"/>
    <x v="0"/>
    <s v="-"/>
    <s v="-"/>
    <s v="-"/>
    <s v="-"/>
    <s v="-"/>
    <x v="0"/>
    <s v="-"/>
    <s v="-"/>
    <n v="0"/>
    <n v="44"/>
    <n v="0"/>
    <n v="0"/>
    <n v="0"/>
    <x v="0"/>
    <s v="-"/>
    <s v="eau_hygiene_et_assainissement"/>
    <s v="Non"/>
    <s v="Non"/>
    <s v="Oui"/>
    <s v="Non"/>
    <s v="Non"/>
    <s v="Non"/>
    <s v="Non"/>
    <s v="Non"/>
    <s v="Non"/>
    <s v="Non"/>
    <s v="Non"/>
    <s v="-"/>
    <s v="-"/>
    <s v="-"/>
    <s v="-"/>
    <s v="-"/>
    <s v="-"/>
    <s v="-"/>
    <s v="-"/>
    <s v="-"/>
    <s v="-"/>
    <s v="-"/>
    <s v="-"/>
    <s v="-"/>
    <s v="-"/>
    <s v="-"/>
    <s v="-"/>
    <s v="-"/>
    <s v="-"/>
    <s v="-"/>
    <s v="-"/>
    <s v="-"/>
    <s v="-"/>
    <s v="-"/>
    <s v="-"/>
    <s v="-"/>
    <s v="-"/>
    <s v="-"/>
    <s v="-"/>
    <s v="-"/>
    <s v="-"/>
    <s v="-"/>
    <s v="-"/>
    <s v="-"/>
    <s v="-"/>
    <s v="-"/>
    <s v="-"/>
    <s v="-"/>
    <s v="-"/>
    <s v="-"/>
    <s v="-"/>
    <s v="-"/>
    <s v="-"/>
    <s v="-"/>
    <s v="-"/>
    <s v="-"/>
    <s v="-"/>
    <s v="-"/>
    <s v="-"/>
    <s v="-"/>
    <s v="-"/>
    <s v="-"/>
    <s v="-"/>
    <s v="-"/>
    <s v="-"/>
    <s v="-"/>
    <s v="-"/>
    <s v="ONG"/>
    <s v="Non"/>
    <s v="Non"/>
    <s v="Non"/>
    <s v="Oui"/>
    <s v="Non"/>
    <s v="-"/>
    <s v="Continue"/>
    <s v="-"/>
    <s v="-"/>
    <s v="-"/>
    <s v="-"/>
    <s v="-"/>
    <s v="-"/>
    <s v="-"/>
    <s v="-"/>
    <s v="-"/>
    <s v="-"/>
    <s v="-"/>
    <s v="-"/>
    <s v="-"/>
    <s v="-"/>
    <s v="-"/>
    <s v="-"/>
    <n v="10"/>
    <n v="10"/>
    <s v="-"/>
    <s v="-"/>
    <n v="5"/>
    <n v="5"/>
    <n v="15"/>
    <s v="-"/>
    <s v="-"/>
    <n v="3"/>
    <n v="3"/>
    <n v="2"/>
    <n v="10"/>
    <s v="Oui"/>
    <s v="Oui"/>
    <s v="Oui"/>
    <s v="-"/>
    <s v="-"/>
    <s v="-"/>
    <x v="0"/>
    <x v="0"/>
    <s v="-"/>
    <s v="-"/>
    <s v="forage_pompe_manuelle"/>
    <s v="Non"/>
    <s v="Non"/>
    <s v="Non"/>
    <s v="Non"/>
    <s v="Oui"/>
    <s v="Non"/>
    <s v="Non"/>
    <s v="Non"/>
    <s v="-"/>
    <s v="-"/>
    <n v="1"/>
    <n v="1"/>
    <s v="-"/>
    <s v="-"/>
    <s v="-"/>
    <s v="-"/>
    <s v="-"/>
    <s v="-"/>
    <s v="-"/>
    <s v="-"/>
    <s v="-"/>
    <s v="-"/>
    <s v="-"/>
    <s v="-"/>
    <x v="0"/>
    <s v="Eau trouble"/>
    <s v="Non"/>
    <s v="Oui"/>
    <s v="Non"/>
    <s v="Non"/>
    <s v="Non"/>
    <x v="0"/>
    <s v="Non"/>
    <s v="Non"/>
    <s v="Oui"/>
    <s v="-"/>
    <s v="-"/>
    <x v="0"/>
    <s v="-"/>
    <x v="0"/>
    <x v="0"/>
    <x v="0"/>
    <s v="Oui"/>
    <x v="0"/>
    <x v="87"/>
    <x v="1"/>
    <s v="-"/>
    <s v="-"/>
    <s v="-"/>
    <s v="-"/>
    <s v="-"/>
    <s v="-"/>
    <s v="-"/>
    <x v="0"/>
    <x v="0"/>
    <x v="0"/>
    <x v="0"/>
    <s v="-"/>
    <s v="-"/>
    <x v="0"/>
    <s v="-"/>
    <x v="1"/>
    <s v="-"/>
    <s v="-"/>
    <s v="-"/>
    <s v="-"/>
    <s v="-"/>
    <s v="-"/>
    <s v="-"/>
    <x v="2"/>
    <x v="0"/>
    <s v="paludisme toux maux_ventre"/>
    <s v="Non"/>
    <s v="Non"/>
    <s v="Non"/>
    <s v="Non"/>
    <s v="Non"/>
    <s v="Oui"/>
    <s v="Oui"/>
    <s v="Non"/>
    <s v="Oui"/>
    <s v="Non"/>
    <s v="Non"/>
    <s v="Non"/>
    <s v="Non"/>
    <s v="Non"/>
    <s v="-"/>
    <s v="-"/>
    <s v="Achat sur le marché"/>
    <s v="Oui"/>
    <s v="Non"/>
    <s v="Non"/>
    <s v="Non"/>
    <s v="Non"/>
    <s v="Non"/>
    <s v="Non"/>
    <s v="-"/>
    <x v="1"/>
    <x v="0"/>
    <x v="0"/>
    <s v="Marché de Amma"/>
    <x v="0"/>
    <x v="2"/>
    <s v="-"/>
    <s v="Oui"/>
    <s v="airtel / tigo"/>
    <s v="Oui"/>
    <s v="Non"/>
    <s v="Oui"/>
    <s v="-"/>
    <s v="-"/>
    <n v="3"/>
    <s v="3"/>
    <s v="ILS N'ONT PAS REÇU UNE ASSISTANCE DE LA PART DES ONG"/>
    <s v="-"/>
    <s v="-"/>
    <s v="-"/>
    <n v="20"/>
    <n v="20"/>
    <s v="uuid:3c12b2ca-c4d6-472a-9e6c-1eaed36df2a4"/>
    <n v="160185"/>
    <s v="3c12b2ca-c4d6-472a-9e6c-1eaed36df2a4"/>
    <s v="2018-03-08T10:48:20"/>
    <n v="96"/>
    <s v="-"/>
    <n v="-1"/>
    <s v="-"/>
    <s v="-"/>
    <n v="96"/>
    <n v="4"/>
    <n v="6"/>
    <n v="12"/>
    <n v="6"/>
    <n v="16"/>
    <n v="14"/>
    <n v="11"/>
    <n v="7"/>
    <n v="24"/>
    <n v="19"/>
    <n v="3"/>
    <n v="1"/>
    <n v="123"/>
    <s v="Paludisme"/>
    <s v="Toux"/>
    <s v="Maux de ventre"/>
    <x v="0"/>
    <x v="0"/>
    <x v="1"/>
    <s v="-"/>
  </r>
  <r>
    <s v="Yiga"/>
    <s v="2018-02-24T08:13:17.710+01"/>
    <s v="2018-02-24T10:28:05.767+01"/>
    <d v="2018-02-24T00:00:00"/>
    <s v="357770073659325"/>
    <s v="-"/>
    <s v="-"/>
    <s v="-"/>
    <d v="2018-02-24T00:00:00"/>
    <s v="E5"/>
    <s v="male"/>
    <s v="TD07"/>
    <s v="Lac"/>
    <s v="TD0701"/>
    <x v="1"/>
    <s v="TD070101"/>
    <x v="4"/>
    <s v="Bol"/>
    <s v="Yiga"/>
    <s v="13.460938386697595 14.691170616114563 300.69538386844096 4.0"/>
    <n v="13.460938386700001"/>
    <n v="14.691170616100001"/>
    <n v="300.69538386800002"/>
    <n v="4"/>
    <x v="0"/>
    <s v="-"/>
    <s v="-"/>
    <x v="0"/>
    <s v="-"/>
    <x v="0"/>
    <s v="-"/>
    <s v="-"/>
    <s v="IDPs"/>
    <s v="Oui"/>
    <s v="Non"/>
    <s v="Non"/>
    <s v="-"/>
    <n v="144"/>
    <x v="0"/>
    <s v="TD07"/>
    <s v="Lac"/>
    <s v="TD0701"/>
    <x v="3"/>
    <s v="TD070101"/>
    <x v="6"/>
    <n v="144"/>
    <n v="600"/>
    <x v="6"/>
    <s v="-"/>
    <s v="-"/>
    <s v="-"/>
    <x v="1"/>
    <s v="-"/>
    <x v="1"/>
    <s v="-"/>
    <x v="1"/>
    <s v="-"/>
    <s v="-"/>
    <s v="-"/>
    <s v="-"/>
    <s v="-"/>
    <x v="1"/>
    <s v="-"/>
    <s v="-"/>
    <s v="-"/>
    <x v="0"/>
    <s v="-"/>
    <x v="0"/>
    <s v="-"/>
    <x v="0"/>
    <s v="-"/>
    <s v="-"/>
    <s v="-"/>
    <s v="-"/>
    <s v="-"/>
    <x v="0"/>
    <s v="-"/>
    <s v="-"/>
    <n v="0"/>
    <n v="144"/>
    <n v="0"/>
    <n v="0"/>
    <n v="0"/>
    <x v="0"/>
    <s v="-"/>
    <s v="education vivres cash"/>
    <s v="Non"/>
    <s v="Non"/>
    <s v="Non"/>
    <s v="Oui"/>
    <s v="Non"/>
    <s v="Non"/>
    <s v="Non"/>
    <s v="Non"/>
    <s v="Oui"/>
    <s v="Oui"/>
    <s v="Non"/>
    <s v="Nations Unies"/>
    <s v="Non"/>
    <s v="Non"/>
    <s v="Oui"/>
    <s v="Non"/>
    <s v="Non"/>
    <s v="-"/>
    <s v="Plus d'un mois"/>
    <s v="-"/>
    <s v="-"/>
    <s v="-"/>
    <s v="-"/>
    <s v="-"/>
    <s v="-"/>
    <s v="-"/>
    <s v="-"/>
    <s v="-"/>
    <s v="-"/>
    <s v="-"/>
    <s v="-"/>
    <s v="-"/>
    <s v="-"/>
    <s v="-"/>
    <s v="-"/>
    <s v="-"/>
    <s v="-"/>
    <s v="-"/>
    <s v="-"/>
    <s v="-"/>
    <s v="-"/>
    <s v="-"/>
    <s v="-"/>
    <s v="-"/>
    <s v="-"/>
    <s v="-"/>
    <s v="-"/>
    <s v="-"/>
    <s v="-"/>
    <s v="-"/>
    <s v="-"/>
    <s v="-"/>
    <s v="-"/>
    <s v="-"/>
    <s v="-"/>
    <s v="-"/>
    <s v="-"/>
    <s v="-"/>
    <s v="-"/>
    <s v="-"/>
    <s v="-"/>
    <s v="-"/>
    <s v="-"/>
    <s v="-"/>
    <s v="-"/>
    <s v="-"/>
    <s v="-"/>
    <s v="-"/>
    <s v="-"/>
    <s v="-"/>
    <s v="-"/>
    <s v="-"/>
    <s v="-"/>
    <s v="-"/>
    <s v="-"/>
    <s v="Nations Unies"/>
    <s v="Non"/>
    <s v="Non"/>
    <s v="Oui"/>
    <s v="Non"/>
    <s v="Non"/>
    <s v="-"/>
    <s v="Continue"/>
    <s v="Nations Unies"/>
    <s v="Non"/>
    <s v="Non"/>
    <s v="Oui"/>
    <s v="Non"/>
    <s v="Non"/>
    <s v="-"/>
    <s v="Continue"/>
    <n v="45"/>
    <n v="50"/>
    <n v="3"/>
    <n v="15"/>
    <n v="4"/>
    <n v="3"/>
    <n v="3"/>
    <n v="3"/>
    <n v="12"/>
    <n v="25"/>
    <n v="10"/>
    <s v="-"/>
    <n v="60"/>
    <s v="Oui"/>
    <s v="Oui"/>
    <s v="Oui"/>
    <s v="-"/>
    <s v="-"/>
    <s v="-"/>
    <x v="0"/>
    <x v="0"/>
    <s v="-"/>
    <s v="-"/>
    <s v="forage_pompe_manuelle"/>
    <s v="Non"/>
    <s v="Non"/>
    <s v="Non"/>
    <s v="Non"/>
    <s v="Oui"/>
    <s v="Non"/>
    <s v="Non"/>
    <s v="Non"/>
    <s v="-"/>
    <s v="-"/>
    <n v="2"/>
    <n v="2"/>
    <s v="-"/>
    <s v="-"/>
    <s v="-"/>
    <s v="-"/>
    <s v="-"/>
    <s v="-"/>
    <s v="-"/>
    <s v="-"/>
    <s v="-"/>
    <s v="-"/>
    <s v="-"/>
    <s v="-"/>
    <x v="0"/>
    <s v="Aucun"/>
    <s v="Oui"/>
    <s v="Non"/>
    <s v="Non"/>
    <s v="Non"/>
    <s v="Non"/>
    <x v="0"/>
    <s v="Non"/>
    <s v="Non"/>
    <s v="Oui"/>
    <s v="-"/>
    <s v="-"/>
    <x v="0"/>
    <s v="-"/>
    <x v="0"/>
    <x v="0"/>
    <x v="0"/>
    <s v="Oui"/>
    <x v="0"/>
    <x v="88"/>
    <x v="1"/>
    <s v="-"/>
    <s v="-"/>
    <s v="-"/>
    <s v="-"/>
    <s v="-"/>
    <s v="-"/>
    <s v="-"/>
    <x v="0"/>
    <x v="2"/>
    <x v="2"/>
    <x v="0"/>
    <s v="École des Déplacés (Site Yiga)"/>
    <s v="Yiga"/>
    <x v="2"/>
    <s v="-"/>
    <x v="1"/>
    <s v="-"/>
    <s v="-"/>
    <s v="-"/>
    <s v="-"/>
    <s v="-"/>
    <s v="-"/>
    <s v="-"/>
    <x v="2"/>
    <x v="0"/>
    <s v="paludisme maux_ventre autre"/>
    <s v="Non"/>
    <s v="Non"/>
    <s v="Non"/>
    <s v="Non"/>
    <s v="Non"/>
    <s v="Oui"/>
    <s v="Non"/>
    <s v="Non"/>
    <s v="Oui"/>
    <s v="Non"/>
    <s v="Non"/>
    <s v="Non"/>
    <s v="Oui"/>
    <s v="Non"/>
    <s v="Hémorroïdes"/>
    <s v="-"/>
    <s v="Achat sur le marché"/>
    <s v="Oui"/>
    <s v="Non"/>
    <s v="Non"/>
    <s v="Non"/>
    <s v="Non"/>
    <s v="Non"/>
    <s v="Non"/>
    <s v="-"/>
    <x v="2"/>
    <x v="1"/>
    <x v="0"/>
    <s v="Marché de Bol"/>
    <x v="1"/>
    <x v="2"/>
    <s v="-"/>
    <s v="Oui"/>
    <s v="airtel / tigo"/>
    <s v="Oui"/>
    <s v="Non"/>
    <s v="Oui"/>
    <s v="-"/>
    <s v="-"/>
    <n v="3"/>
    <s v="3"/>
    <s v="Sur ce site vivaient trois communautés en harmonie. Ils demandent une assistance des NFIs."/>
    <s v="-"/>
    <s v="-"/>
    <s v="-"/>
    <n v="20"/>
    <n v="20"/>
    <s v="uuid:8b98bb79-cb46-4188-adf0-353fcef4675d"/>
    <n v="150128"/>
    <s v="8b98bb79-cb46-4188-adf0-353fcef4675d"/>
    <s v="2018-03-01T14:34:05"/>
    <n v="60"/>
    <s v="-"/>
    <n v="-1"/>
    <s v="-"/>
    <s v="-"/>
    <n v="60"/>
    <n v="7"/>
    <n v="6"/>
    <n v="13"/>
    <n v="8"/>
    <n v="22"/>
    <n v="25"/>
    <n v="13"/>
    <n v="20"/>
    <n v="21"/>
    <n v="22"/>
    <n v="3"/>
    <n v="0"/>
    <n v="160"/>
    <s v="Paludisme"/>
    <s v="Maux de ventre"/>
    <s v="Autre"/>
    <x v="0"/>
    <x v="0"/>
    <x v="1"/>
    <s v="-"/>
  </r>
  <r>
    <s v="Zigueye"/>
    <s v="2018-03-05T12:08:31.009+01"/>
    <s v="2018-03-07T09:17:33.914+01"/>
    <d v="2018-03-05T00:00:00"/>
    <s v="357770077401351"/>
    <s v="-"/>
    <s v="-"/>
    <s v="-"/>
    <d v="2018-03-05T00:00:00"/>
    <s v="E12"/>
    <s v="male"/>
    <s v="TD07"/>
    <s v="Lac"/>
    <s v="TD0704"/>
    <x v="0"/>
    <s v="TD070403"/>
    <x v="5"/>
    <s v="Liwa"/>
    <s v="Zigueye"/>
    <s v="13.823042522903073 14.185927846400325 399.11780547034743 8.0"/>
    <n v="13.8230425229"/>
    <n v="14.1859278464"/>
    <n v="399.11780547000001"/>
    <n v="8"/>
    <x v="1"/>
    <s v="Liwa"/>
    <n v="11"/>
    <x v="0"/>
    <s v="-"/>
    <x v="0"/>
    <s v="-"/>
    <s v="-"/>
    <s v="IDPs"/>
    <s v="Oui"/>
    <s v="Non"/>
    <s v="Non"/>
    <s v="-"/>
    <n v="255"/>
    <x v="105"/>
    <s v="TD07"/>
    <s v="Lac"/>
    <s v="TD0704"/>
    <x v="0"/>
    <s v="TD070403"/>
    <x v="0"/>
    <n v="255"/>
    <n v="1066"/>
    <x v="8"/>
    <s v="-"/>
    <s v="-"/>
    <s v="-"/>
    <x v="1"/>
    <s v="-"/>
    <x v="1"/>
    <s v="-"/>
    <x v="1"/>
    <s v="-"/>
    <s v="-"/>
    <s v="-"/>
    <s v="-"/>
    <s v="-"/>
    <x v="1"/>
    <s v="-"/>
    <s v="-"/>
    <s v="-"/>
    <x v="0"/>
    <s v="-"/>
    <x v="0"/>
    <s v="-"/>
    <x v="0"/>
    <s v="-"/>
    <s v="-"/>
    <s v="-"/>
    <s v="-"/>
    <s v="-"/>
    <x v="0"/>
    <s v="-"/>
    <s v="-"/>
    <n v="0"/>
    <n v="125"/>
    <n v="50"/>
    <n v="0"/>
    <n v="35"/>
    <x v="0"/>
    <s v="-"/>
    <s v="baches materiaux_pour_abris cash"/>
    <s v="Non"/>
    <s v="Oui"/>
    <s v="Non"/>
    <s v="Non"/>
    <s v="Oui"/>
    <s v="Non"/>
    <s v="Non"/>
    <s v="Non"/>
    <s v="Non"/>
    <s v="Oui"/>
    <s v="Non"/>
    <s v="-"/>
    <s v="-"/>
    <s v="-"/>
    <s v="-"/>
    <s v="-"/>
    <s v="-"/>
    <s v="-"/>
    <s v="-"/>
    <s v="-"/>
    <s v="-"/>
    <s v="-"/>
    <s v="-"/>
    <s v="-"/>
    <s v="-"/>
    <s v="-"/>
    <s v="-"/>
    <s v="ONG"/>
    <s v="Non"/>
    <s v="Non"/>
    <s v="Non"/>
    <s v="Oui"/>
    <s v="Non"/>
    <s v="-"/>
    <s v="Plus d'un mois"/>
    <s v="ONG"/>
    <s v="Non"/>
    <s v="Non"/>
    <s v="Non"/>
    <s v="Oui"/>
    <s v="Non"/>
    <s v="-"/>
    <s v="Plus d'un mois"/>
    <s v="-"/>
    <s v="-"/>
    <s v="-"/>
    <s v="-"/>
    <s v="-"/>
    <s v="-"/>
    <s v="-"/>
    <s v="-"/>
    <s v="-"/>
    <s v="-"/>
    <s v="-"/>
    <s v="-"/>
    <s v="-"/>
    <s v="-"/>
    <s v="-"/>
    <s v="-"/>
    <s v="-"/>
    <s v="-"/>
    <s v="-"/>
    <s v="-"/>
    <s v="-"/>
    <s v="-"/>
    <s v="-"/>
    <s v="-"/>
    <s v="-"/>
    <s v="-"/>
    <s v="-"/>
    <s v="-"/>
    <s v="-"/>
    <s v="-"/>
    <s v="-"/>
    <s v="-"/>
    <s v="-"/>
    <s v="-"/>
    <s v="-"/>
    <s v="-"/>
    <s v="-"/>
    <s v="-"/>
    <s v="-"/>
    <s v="-"/>
    <s v="ONG"/>
    <s v="Non"/>
    <s v="Non"/>
    <s v="Non"/>
    <s v="Oui"/>
    <s v="Non"/>
    <s v="-"/>
    <s v="Ponctuelle"/>
    <n v="15"/>
    <n v="20"/>
    <n v="3"/>
    <n v="5"/>
    <n v="6"/>
    <n v="3"/>
    <s v="-"/>
    <s v="-"/>
    <n v="10"/>
    <n v="7"/>
    <n v="5"/>
    <n v="6"/>
    <n v="100"/>
    <s v="Oui"/>
    <s v="Oui"/>
    <s v="Oui"/>
    <s v="-"/>
    <s v="-"/>
    <s v="-"/>
    <x v="2"/>
    <x v="4"/>
    <s v="-"/>
    <s v="-"/>
    <s v="forage_pompe_manuelle"/>
    <s v="Non"/>
    <s v="Non"/>
    <s v="Non"/>
    <s v="Non"/>
    <s v="Oui"/>
    <s v="Non"/>
    <s v="Non"/>
    <s v="Non"/>
    <s v="-"/>
    <s v="-"/>
    <n v="2"/>
    <s v="-"/>
    <s v="-"/>
    <s v="-"/>
    <s v="-"/>
    <s v="-"/>
    <s v="-"/>
    <s v="-"/>
    <s v="-"/>
    <s v="-"/>
    <s v="-"/>
    <s v="-"/>
    <s v="-"/>
    <s v="-"/>
    <x v="2"/>
    <s v="Aucun"/>
    <s v="Oui"/>
    <s v="Non"/>
    <s v="Non"/>
    <s v="Non"/>
    <s v="Non"/>
    <x v="1"/>
    <s v="Oui"/>
    <s v="Non"/>
    <s v="Non"/>
    <n v="19"/>
    <s v="-"/>
    <x v="3"/>
    <s v="Non"/>
    <x v="2"/>
    <x v="0"/>
    <x v="0"/>
    <s v="Oui"/>
    <x v="0"/>
    <x v="25"/>
    <x v="1"/>
    <s v="-"/>
    <s v="-"/>
    <s v="-"/>
    <s v="-"/>
    <s v="-"/>
    <s v="-"/>
    <s v="-"/>
    <x v="0"/>
    <x v="0"/>
    <x v="0"/>
    <x v="0"/>
    <s v="-"/>
    <s v="-"/>
    <x v="0"/>
    <s v="-"/>
    <x v="1"/>
    <s v="-"/>
    <s v="-"/>
    <s v="-"/>
    <s v="-"/>
    <s v="-"/>
    <s v="-"/>
    <s v="-"/>
    <x v="2"/>
    <x v="0"/>
    <s v="diarrhee paludisme autre"/>
    <s v="Oui"/>
    <s v="Non"/>
    <s v="Non"/>
    <s v="Non"/>
    <s v="Non"/>
    <s v="Oui"/>
    <s v="Non"/>
    <s v="Non"/>
    <s v="Non"/>
    <s v="Non"/>
    <s v="Non"/>
    <s v="Non"/>
    <s v="Oui"/>
    <s v="Non"/>
    <s v="Maux aux reins"/>
    <s v="-"/>
    <s v="Achat sur le marché / Assistance humanitaire (incluant Cash)"/>
    <s v="Oui"/>
    <s v="Non"/>
    <s v="Non"/>
    <s v="Oui"/>
    <s v="Non"/>
    <s v="Non"/>
    <s v="Non"/>
    <s v="-"/>
    <x v="0"/>
    <x v="0"/>
    <x v="0"/>
    <s v="Marché de Kiskira"/>
    <x v="0"/>
    <x v="2"/>
    <s v="-"/>
    <s v="Oui"/>
    <s v="tigo"/>
    <s v="Non"/>
    <s v="Non"/>
    <s v="Oui"/>
    <s v="-"/>
    <s v="-"/>
    <n v="2"/>
    <s v="2"/>
    <s v="Pas dassistance  depuis deux mois besoin dunÉcole de et assistance sanitaire"/>
    <s v="-"/>
    <s v="-"/>
    <s v="-"/>
    <n v="17"/>
    <n v="17"/>
    <s v="uuid:9e81a2c8-4091-44a5-8caf-e9067bca5571"/>
    <n v="158778"/>
    <s v="9e81a2c8-4091-44a5-8caf-e9067bca5571"/>
    <s v="2018-03-07T10:34:26"/>
    <n v="80"/>
    <s v="-"/>
    <n v="-1"/>
    <s v="-"/>
    <s v="-"/>
    <n v="80"/>
    <n v="4"/>
    <n v="7"/>
    <n v="9"/>
    <n v="13"/>
    <n v="12"/>
    <n v="14"/>
    <n v="5"/>
    <n v="9"/>
    <n v="20"/>
    <n v="19"/>
    <n v="0"/>
    <n v="0"/>
    <n v="112"/>
    <s v="Diarrhée"/>
    <s v="Paludisme"/>
    <s v="Autre"/>
    <x v="0"/>
    <x v="0"/>
    <x v="1"/>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1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072:M3076" firstHeaderRow="0" firstDataRow="1" firstDataCol="1"/>
  <pivotFields count="20">
    <pivotField axis="axisRow" showAll="0">
      <items count="4">
        <item x="0"/>
        <item x="1"/>
        <item x="2"/>
        <item t="default"/>
      </items>
    </pivotField>
    <pivotField dataField="1" numFmtId="3" showAll="0"/>
    <pivotField dataField="1" numFmtId="3" showAll="0"/>
    <pivotField dataField="1" numFmtId="3" showAll="0"/>
    <pivotField dataField="1" numFmtId="3" showAll="0"/>
    <pivotField dataField="1" numFmtId="3" showAll="0"/>
    <pivotField dataField="1" numFmtId="3" showAll="0"/>
    <pivotField dataField="1" numFmtId="3" showAll="0"/>
    <pivotField dataField="1" numFmtId="3" showAll="0"/>
    <pivotField dataField="1" numFmtId="3" showAll="0"/>
    <pivotField dataField="1" numFmtId="3" showAll="0"/>
    <pivotField dataField="1" numFmtId="3" showAll="0"/>
    <pivotField dataField="1" numFmtId="3" showAll="0"/>
    <pivotField showAll="0"/>
    <pivotField showAll="0"/>
    <pivotField showAll="0"/>
    <pivotField showAll="0"/>
    <pivotField showAll="0"/>
    <pivotField showAll="0"/>
    <pivotField showAll="0" defaultSubtotal="0"/>
  </pivotFields>
  <rowFields count="1">
    <field x="0"/>
  </rowFields>
  <rowItems count="4">
    <i>
      <x/>
    </i>
    <i>
      <x v="1"/>
    </i>
    <i>
      <x v="2"/>
    </i>
    <i t="grand">
      <x/>
    </i>
  </rowItems>
  <colFields count="1">
    <field x="-2"/>
  </colFields>
  <colItems count="12">
    <i>
      <x/>
    </i>
    <i i="1">
      <x v="1"/>
    </i>
    <i i="2">
      <x v="2"/>
    </i>
    <i i="3">
      <x v="3"/>
    </i>
    <i i="4">
      <x v="4"/>
    </i>
    <i i="5">
      <x v="5"/>
    </i>
    <i i="6">
      <x v="6"/>
    </i>
    <i i="7">
      <x v="7"/>
    </i>
    <i i="8">
      <x v="8"/>
    </i>
    <i i="9">
      <x v="9"/>
    </i>
    <i i="10">
      <x v="10"/>
    </i>
    <i i="11">
      <x v="11"/>
    </i>
  </colItems>
  <dataFields count="12">
    <dataField name="Sum of 0-2 / Male" fld="1" baseField="0" baseItem="0"/>
    <dataField name="Sum of 0-2 / Female" fld="2" baseField="0" baseItem="0"/>
    <dataField name="Sum of 3-5 / Male" fld="3" baseField="0" baseItem="0"/>
    <dataField name="Sum of 3-5 / Female" fld="4" baseField="0" baseItem="0"/>
    <dataField name="Sum of 6-11 / Male" fld="5" baseField="0" baseItem="0"/>
    <dataField name="Sum of 6-11 / Female" fld="6" baseField="0" baseItem="0"/>
    <dataField name="Sum of 12-17 / Male" fld="7" baseField="0" baseItem="0"/>
    <dataField name="Sum of 12-17 / Female" fld="8" baseField="0" baseItem="0"/>
    <dataField name="Sum of 18-59 / Male" fld="9" baseField="0" baseItem="0"/>
    <dataField name="Sum of 18-59 / Female" fld="10" baseField="0" baseItem="0"/>
    <dataField name="Sum of 60+ / Male" fld="11" baseField="0" baseItem="0"/>
    <dataField name="Sum of 60+ / Female"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 cacheId="18" dataOnRows="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J3087:N3090" firstHeaderRow="1" firstDataRow="2" firstDataCol="1"/>
  <pivotFields count="20">
    <pivotField axis="axisCol" showAll="0">
      <items count="4">
        <item x="0"/>
        <item x="1"/>
        <item x="2"/>
        <item t="default"/>
      </items>
    </pivotField>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showAll="0"/>
    <pivotField showAll="0"/>
    <pivotField dataField="1" showAll="0"/>
    <pivotField showAll="0"/>
    <pivotField showAll="0"/>
    <pivotField showAll="0"/>
    <pivotField showAll="0" defaultSubtotal="0"/>
  </pivotFields>
  <rowFields count="1">
    <field x="-2"/>
  </rowFields>
  <rowItems count="2">
    <i>
      <x/>
    </i>
    <i i="1">
      <x v="1"/>
    </i>
  </rowItems>
  <colFields count="1">
    <field x="0"/>
  </colFields>
  <colItems count="4">
    <i>
      <x/>
    </i>
    <i>
      <x v="1"/>
    </i>
    <i>
      <x v="2"/>
    </i>
    <i t="grand">
      <x/>
    </i>
  </colItems>
  <dataFields count="2">
    <dataField name="Count of GRAND TOTAL" fld="15" subtotal="count" baseField="0" baseItem="0"/>
    <dataField name="Sum of GRAND TOTAL2" fld="15" baseField="0" baseItem="0"/>
  </dataFields>
  <formats count="5">
    <format dxfId="247">
      <pivotArea outline="0" collapsedLevelsAreSubtotals="1" fieldPosition="0"/>
    </format>
    <format dxfId="246">
      <pivotArea dataOnly="0" labelOnly="1" fieldPosition="0">
        <references count="1">
          <reference field="0" count="0"/>
        </references>
      </pivotArea>
    </format>
    <format dxfId="245">
      <pivotArea dataOnly="0" labelOnly="1" grandCol="1" outline="0" fieldPosition="0"/>
    </format>
    <format dxfId="244">
      <pivotArea outline="0" collapsedLevelsAreSubtotals="1" fieldPosition="0"/>
    </format>
    <format dxfId="24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9" cacheId="1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C15:I26" firstHeaderRow="0" firstDataRow="1" firstDataCol="1"/>
  <pivotFields count="353">
    <pivotField showAll="0" defaultSubtotal="0"/>
    <pivotField showAll="0"/>
    <pivotField showAll="0"/>
    <pivotField numFmtId="164" showAll="0"/>
    <pivotField showAll="0"/>
    <pivotField showAll="0"/>
    <pivotField showAll="0"/>
    <pivotField showAll="0"/>
    <pivotField numFmtId="164" showAll="0" defaultSubtotal="0"/>
    <pivotField showAll="0" defaultSubtotal="0"/>
    <pivotField showAll="0" defaultSubtotal="0"/>
    <pivotField showAll="0" defaultSubtotal="0"/>
    <pivotField showAll="0" defaultSubtotal="0"/>
    <pivotField showAll="0" defaultSubtotal="0"/>
    <pivotField axis="axisRow" showAll="0" defaultSubtotal="0">
      <items count="3">
        <item x="0"/>
        <item x="2"/>
        <item x="1"/>
      </items>
    </pivotField>
    <pivotField showAll="0" defaultSubtotal="0"/>
    <pivotField axis="axisRow" showAll="0" defaultSubtotal="0">
      <items count="7">
        <item x="3"/>
        <item x="4"/>
        <item x="6"/>
        <item x="5"/>
        <item x="1"/>
        <item x="0"/>
        <item x="2"/>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pivotField dataField="1"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29">
        <item x="2"/>
        <item x="6"/>
        <item x="10"/>
        <item x="27"/>
        <item x="22"/>
        <item x="0"/>
        <item x="3"/>
        <item x="4"/>
        <item x="9"/>
        <item x="20"/>
        <item x="5"/>
        <item x="24"/>
        <item x="7"/>
        <item x="25"/>
        <item x="15"/>
        <item x="17"/>
        <item x="14"/>
        <item x="8"/>
        <item x="19"/>
        <item x="11"/>
        <item x="23"/>
        <item x="18"/>
        <item x="28"/>
        <item x="21"/>
        <item x="16"/>
        <item x="26"/>
        <item x="1"/>
        <item x="12"/>
        <item x="13"/>
      </items>
    </pivotField>
    <pivotField dataField="1"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pivotField showAll="0"/>
    <pivotField showAll="0" defaultSubtotal="0">
      <items count="23">
        <item x="1"/>
        <item x="19"/>
        <item x="3"/>
        <item x="7"/>
        <item x="2"/>
        <item x="18"/>
        <item x="11"/>
        <item x="5"/>
        <item x="15"/>
        <item x="6"/>
        <item x="13"/>
        <item x="17"/>
        <item x="16"/>
        <item x="8"/>
        <item x="9"/>
        <item x="22"/>
        <item x="21"/>
        <item x="10"/>
        <item x="12"/>
        <item x="4"/>
        <item x="14"/>
        <item x="20"/>
        <item x="0"/>
      </items>
    </pivotField>
    <pivotField dataField="1"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8">
        <item x="0"/>
        <item x="4"/>
        <item x="6"/>
        <item x="3"/>
        <item x="7"/>
        <item x="1"/>
        <item x="5"/>
        <item x="2"/>
      </items>
    </pivotField>
    <pivotField showAll="0" defaultSubtotal="0"/>
    <pivotField showAll="0" defaultSubtotal="0"/>
    <pivotField showAll="0" defaultSubtotal="0"/>
    <pivotField numFmtId="3" showAll="0" defaultSubtotal="0"/>
    <pivotField numFmtId="3" showAll="0" defaultSubtotal="0"/>
    <pivotField numFmtId="3" showAll="0" defaultSubtotal="0"/>
    <pivotField numFmtId="3" showAll="0" defaultSubtotal="0"/>
    <pivotField showAll="0" defaultSubtotal="0"/>
    <pivotField showAll="0"/>
    <pivotField showAll="0" defaultSubtota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pivotField showAll="0"/>
    <pivotField showAll="0"/>
    <pivotField showAll="0" defaultSubtotal="0"/>
    <pivotField showAll="0" defaultSubtotal="0"/>
    <pivotField showAll="0" defaultSubtotal="0"/>
    <pivotField showAll="0" defaultSubtotal="0"/>
    <pivotField showAll="0" defaultSubtota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defaultSubtota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pivotField showAll="0" defaultSubtota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numFmtId="3" showAll="0" defaultSubtotal="0"/>
    <pivotField numFmtId="3" showAll="0" defaultSubtotal="0"/>
    <pivotField numFmtId="3" showAll="0" defaultSubtotal="0"/>
    <pivotField numFmtId="3" showAll="0" defaultSubtotal="0"/>
    <pivotField numFmtId="3" showAll="0" defaultSubtotal="0"/>
    <pivotField numFmtId="3" showAll="0" defaultSubtotal="0"/>
    <pivotField numFmtId="3" showAll="0" defaultSubtotal="0"/>
    <pivotField numFmtId="3" showAll="0" defaultSubtotal="0"/>
    <pivotField numFmtId="3" showAll="0" defaultSubtotal="0"/>
    <pivotField numFmtId="3" showAll="0" defaultSubtotal="0"/>
    <pivotField numFmtId="3" showAll="0" defaultSubtotal="0"/>
    <pivotField numFmtId="3" showAll="0" defaultSubtotal="0"/>
    <pivotField numFmtId="3"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5">
        <item x="0"/>
        <item x="1"/>
        <item x="2"/>
        <item x="3"/>
        <item x="4"/>
      </items>
    </pivotField>
    <pivotField showAll="0" defaultSubtotal="0">
      <items count="6">
        <item x="0"/>
        <item x="1"/>
        <item x="2"/>
        <item x="3"/>
        <item x="4"/>
        <item x="5"/>
      </items>
    </pivotField>
    <pivotField showAll="0" defaultSubtotal="0">
      <items count="4">
        <item x="0"/>
        <item x="2"/>
        <item x="3"/>
        <item x="1"/>
      </items>
    </pivotField>
  </pivotFields>
  <rowFields count="2">
    <field x="14"/>
    <field x="16"/>
  </rowFields>
  <rowItems count="11">
    <i>
      <x/>
    </i>
    <i r="1">
      <x v="2"/>
    </i>
    <i r="1">
      <x v="3"/>
    </i>
    <i r="1">
      <x v="5"/>
    </i>
    <i>
      <x v="1"/>
    </i>
    <i r="1">
      <x/>
    </i>
    <i r="1">
      <x v="6"/>
    </i>
    <i>
      <x v="2"/>
    </i>
    <i r="1">
      <x v="1"/>
    </i>
    <i r="1">
      <x v="4"/>
    </i>
    <i t="grand">
      <x/>
    </i>
  </rowItems>
  <colFields count="1">
    <field x="-2"/>
  </colFields>
  <colItems count="6">
    <i>
      <x/>
    </i>
    <i i="1">
      <x v="1"/>
    </i>
    <i i="2">
      <x v="2"/>
    </i>
    <i i="3">
      <x v="3"/>
    </i>
    <i i="4">
      <x v="4"/>
    </i>
    <i i="5">
      <x v="5"/>
    </i>
  </colItems>
  <dataFields count="6">
    <dataField name="Sum of c1_idps/c1a_hh" fld="37" baseField="0" baseItem="0"/>
    <dataField name="Sum of c1_idps/c1b_ind" fld="38" baseField="0" baseItem="11742961"/>
    <dataField name="Sum of c2_ret/c2a_hh" fld="48" baseField="0" baseItem="11742961"/>
    <dataField name="Sum of c2_ret/c2b_ind" fld="49" baseField="0" baseItem="11742961"/>
    <dataField name="Sum of c3_tcn/c3a_hh" fld="62" baseField="16" baseItem="2"/>
    <dataField name="Sum of c3_tcn/c3b_ind" fld="63" baseField="16" baseItem="2"/>
  </dataFields>
  <formats count="4">
    <format dxfId="182">
      <pivotArea outline="0" collapsedLevelsAreSubtotals="1" fieldPosition="0"/>
    </format>
    <format dxfId="181">
      <pivotArea type="all" dataOnly="0" outline="0" fieldPosition="0"/>
    </format>
    <format dxfId="180">
      <pivotArea outline="0" collapsedLevelsAreSubtotals="1" fieldPosition="0"/>
    </format>
    <format dxfId="179">
      <pivotArea field="-2" type="button" dataOnly="0" labelOnly="1" outline="0" axis="axisCol"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4" cacheId="1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C34:E40" firstHeaderRow="0" firstDataRow="1" firstDataCol="1"/>
  <pivotFields count="353">
    <pivotField showAll="0"/>
    <pivotField showAll="0"/>
    <pivotField showAll="0"/>
    <pivotField numFmtId="164"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axis="axisRow" showAll="0">
      <items count="30">
        <item x="2"/>
        <item x="6"/>
        <item x="10"/>
        <item x="27"/>
        <item x="22"/>
        <item x="0"/>
        <item x="3"/>
        <item x="4"/>
        <item x="9"/>
        <item x="20"/>
        <item x="5"/>
        <item x="24"/>
        <item x="7"/>
        <item x="25"/>
        <item x="15"/>
        <item x="17"/>
        <item x="14"/>
        <item x="8"/>
        <item x="19"/>
        <item x="11"/>
        <item x="23"/>
        <item x="18"/>
        <item x="28"/>
        <item x="21"/>
        <item x="16"/>
        <item x="26"/>
        <item x="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4">
        <item x="1"/>
        <item x="19"/>
        <item x="3"/>
        <item x="7"/>
        <item x="2"/>
        <item x="18"/>
        <item x="11"/>
        <item x="5"/>
        <item x="15"/>
        <item x="6"/>
        <item x="13"/>
        <item x="17"/>
        <item x="16"/>
        <item x="8"/>
        <item x="9"/>
        <item x="22"/>
        <item x="21"/>
        <item x="10"/>
        <item x="12"/>
        <item x="4"/>
        <item x="14"/>
        <item x="20"/>
        <item x="0"/>
        <item t="default"/>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8">
        <item x="0"/>
        <item x="4"/>
        <item x="6"/>
        <item x="3"/>
        <item x="7"/>
        <item x="1"/>
        <item x="5"/>
        <item x="2"/>
      </items>
    </pivotField>
    <pivotField showAll="0"/>
    <pivotField showAll="0"/>
    <pivotField showAll="0"/>
    <pivotField numFmtId="3" showAll="0"/>
    <pivotField numFmtId="3" showAll="0"/>
    <pivotField numFmtId="3" showAll="0"/>
    <pivotField numFmtId="3"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showAll="0"/>
    <pivotField showAll="0"/>
    <pivotField showAll="0"/>
    <pivotField showAll="0"/>
    <pivotField showAll="0"/>
    <pivotField showAll="0"/>
    <pivotField showAll="0"/>
    <pivotField axis="axisRow" showAll="0" defaultSubtotal="0">
      <items count="5">
        <item sd="0" x="0"/>
        <item n="2014" sd="0" x="1"/>
        <item n="2015" sd="0" x="2"/>
        <item n="2016" sd="0" x="3"/>
        <item n="2017" sd="0" x="4"/>
      </items>
    </pivotField>
    <pivotField showAll="0" defaultSubtotal="0">
      <items count="6">
        <item x="0"/>
        <item x="1"/>
        <item x="2"/>
        <item x="3"/>
        <item x="4"/>
        <item x="5"/>
      </items>
    </pivotField>
    <pivotField showAll="0" defaultSubtotal="0">
      <items count="4">
        <item x="0"/>
        <item x="2"/>
        <item x="3"/>
        <item x="1"/>
      </items>
    </pivotField>
  </pivotFields>
  <rowFields count="2">
    <field x="350"/>
    <field x="47"/>
  </rowFields>
  <rowItems count="6">
    <i>
      <x/>
    </i>
    <i>
      <x v="1"/>
    </i>
    <i>
      <x v="2"/>
    </i>
    <i>
      <x v="3"/>
    </i>
    <i>
      <x v="4"/>
    </i>
    <i t="grand">
      <x/>
    </i>
  </rowItems>
  <colFields count="1">
    <field x="-2"/>
  </colFields>
  <colItems count="2">
    <i>
      <x/>
    </i>
    <i i="1">
      <x v="1"/>
    </i>
  </colItems>
  <dataFields count="2">
    <dataField name="Sum of idp_group1/c1g_hh" fld="45" baseField="47" baseItem="0"/>
    <dataField name="Sum of idp_group1/c1h_ind" fld="46" baseField="4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0" cacheId="1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K15:O19" firstHeaderRow="0" firstDataRow="1" firstDataCol="1"/>
  <pivotFields count="353">
    <pivotField showAll="0" defaultSubtotal="0"/>
    <pivotField showAll="0"/>
    <pivotField showAll="0"/>
    <pivotField numFmtId="164" showAll="0"/>
    <pivotField showAll="0"/>
    <pivotField showAll="0"/>
    <pivotField showAll="0"/>
    <pivotField showAll="0"/>
    <pivotField numFmtId="164" showAll="0" defaultSubtotal="0"/>
    <pivotField showAll="0" defaultSubtotal="0"/>
    <pivotField showAll="0" defaultSubtotal="0"/>
    <pivotField showAll="0" defaultSubtotal="0"/>
    <pivotField showAll="0" defaultSubtotal="0"/>
    <pivotField showAll="0" defaultSubtotal="0"/>
    <pivotField axis="axisRow" showAll="0" defaultSubtotal="0">
      <items count="3">
        <item x="0"/>
        <item x="2"/>
        <item x="1"/>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29">
        <item x="2"/>
        <item x="6"/>
        <item x="10"/>
        <item x="27"/>
        <item x="22"/>
        <item x="0"/>
        <item x="3"/>
        <item x="4"/>
        <item x="9"/>
        <item x="20"/>
        <item x="5"/>
        <item x="24"/>
        <item x="7"/>
        <item x="25"/>
        <item x="15"/>
        <item x="17"/>
        <item x="14"/>
        <item x="8"/>
        <item x="19"/>
        <item x="11"/>
        <item x="23"/>
        <item x="18"/>
        <item x="28"/>
        <item x="21"/>
        <item x="16"/>
        <item x="26"/>
        <item x="1"/>
        <item x="12"/>
        <item x="13"/>
      </items>
    </pivotField>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pivotField showAll="0"/>
    <pivotField showAll="0" defaultSubtotal="0">
      <items count="23">
        <item x="1"/>
        <item x="19"/>
        <item x="3"/>
        <item x="7"/>
        <item x="2"/>
        <item x="18"/>
        <item x="11"/>
        <item x="5"/>
        <item x="15"/>
        <item x="6"/>
        <item x="13"/>
        <item x="17"/>
        <item x="16"/>
        <item x="8"/>
        <item x="9"/>
        <item x="22"/>
        <item x="21"/>
        <item x="10"/>
        <item x="12"/>
        <item x="4"/>
        <item x="14"/>
        <item x="20"/>
        <item x="0"/>
      </items>
    </pivotField>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8">
        <item x="0"/>
        <item x="4"/>
        <item x="6"/>
        <item x="3"/>
        <item x="7"/>
        <item x="1"/>
        <item x="5"/>
        <item x="2"/>
      </items>
    </pivotField>
    <pivotField showAll="0" defaultSubtotal="0"/>
    <pivotField showAll="0" defaultSubtotal="0"/>
    <pivotField showAll="0" defaultSubtotal="0"/>
    <pivotField numFmtId="3" showAll="0" defaultSubtotal="0"/>
    <pivotField numFmtId="3" showAll="0" defaultSubtotal="0"/>
    <pivotField numFmtId="3" showAll="0" defaultSubtotal="0"/>
    <pivotField numFmtId="3" showAll="0" defaultSubtotal="0"/>
    <pivotField showAll="0" defaultSubtotal="0"/>
    <pivotField showAll="0"/>
    <pivotField showAll="0" defaultSubtota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pivotField showAll="0"/>
    <pivotField showAll="0"/>
    <pivotField showAll="0" defaultSubtotal="0"/>
    <pivotField showAll="0" defaultSubtotal="0"/>
    <pivotField showAll="0" defaultSubtotal="0"/>
    <pivotField showAll="0" defaultSubtotal="0"/>
    <pivotField showAll="0" defaultSubtota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defaultSubtota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pivotField showAll="0" defaultSubtota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numFmtId="3" showAll="0" defaultSubtotal="0"/>
    <pivotField numFmtId="3" showAll="0" defaultSubtotal="0"/>
    <pivotField numFmtId="3" showAll="0" defaultSubtotal="0"/>
    <pivotField numFmtId="3" showAll="0" defaultSubtotal="0"/>
    <pivotField numFmtId="3" showAll="0" defaultSubtotal="0"/>
    <pivotField numFmtId="3" showAll="0" defaultSubtotal="0"/>
    <pivotField numFmtId="3" showAll="0" defaultSubtotal="0"/>
    <pivotField numFmtId="3" showAll="0" defaultSubtotal="0"/>
    <pivotField numFmtId="3" showAll="0" defaultSubtotal="0"/>
    <pivotField numFmtId="3" showAll="0" defaultSubtotal="0"/>
    <pivotField numFmtId="3" showAll="0" defaultSubtotal="0"/>
    <pivotField numFmtId="3" showAll="0" defaultSubtotal="0"/>
    <pivotField numFmtId="3"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5">
        <item x="0"/>
        <item x="1"/>
        <item x="2"/>
        <item x="3"/>
        <item x="4"/>
      </items>
    </pivotField>
    <pivotField showAll="0" defaultSubtotal="0">
      <items count="6">
        <item x="0"/>
        <item x="1"/>
        <item x="2"/>
        <item x="3"/>
        <item x="4"/>
        <item x="5"/>
      </items>
    </pivotField>
    <pivotField showAll="0" defaultSubtotal="0">
      <items count="4">
        <item x="0"/>
        <item x="2"/>
        <item x="3"/>
        <item x="1"/>
      </items>
    </pivotField>
  </pivotFields>
  <rowFields count="1">
    <field x="14"/>
  </rowFields>
  <rowItems count="4">
    <i>
      <x/>
    </i>
    <i>
      <x v="1"/>
    </i>
    <i>
      <x v="2"/>
    </i>
    <i t="grand">
      <x/>
    </i>
  </rowItems>
  <colFields count="1">
    <field x="-2"/>
  </colFields>
  <colItems count="4">
    <i>
      <x/>
    </i>
    <i i="1">
      <x v="1"/>
    </i>
    <i i="2">
      <x v="2"/>
    </i>
    <i i="3">
      <x v="3"/>
    </i>
  </colItems>
  <dataFields count="4">
    <dataField name="Count of A_InfoG/a3_Ville_Village" fld="17" subtotal="count" baseField="0" baseItem="0"/>
    <dataField name="Sum of c1_idps/c1b_ind" fld="38" baseField="0" baseItem="11742961"/>
    <dataField name="Sum of c2_ret/c2b_ind" fld="49" baseField="0" baseItem="11742961"/>
    <dataField name="Sum of c3_tcn/c3b_ind" fld="63" baseField="14" baseItem="0"/>
  </dataFields>
  <formats count="4">
    <format dxfId="186">
      <pivotArea outline="0" collapsedLevelsAreSubtotals="1" fieldPosition="0"/>
    </format>
    <format dxfId="185">
      <pivotArea type="all" dataOnly="0" outline="0" fieldPosition="0"/>
    </format>
    <format dxfId="184">
      <pivotArea outline="0" collapsedLevelsAreSubtotals="1" fieldPosition="0"/>
    </format>
    <format dxfId="183">
      <pivotArea field="-2" type="button" dataOnly="0" labelOnly="1" outline="0" axis="axisCol"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8" cacheId="1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C111:E119" firstHeaderRow="0" firstDataRow="1" firstDataCol="1"/>
  <pivotFields count="353">
    <pivotField showAll="0"/>
    <pivotField showAll="0"/>
    <pivotField showAll="0"/>
    <pivotField numFmtId="164"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0">
        <item x="2"/>
        <item x="6"/>
        <item x="10"/>
        <item x="27"/>
        <item x="22"/>
        <item x="0"/>
        <item x="3"/>
        <item x="4"/>
        <item x="9"/>
        <item x="20"/>
        <item x="5"/>
        <item x="24"/>
        <item x="7"/>
        <item x="25"/>
        <item x="15"/>
        <item x="17"/>
        <item x="14"/>
        <item x="8"/>
        <item x="19"/>
        <item x="11"/>
        <item x="23"/>
        <item x="18"/>
        <item x="28"/>
        <item x="21"/>
        <item x="16"/>
        <item x="26"/>
        <item x="1"/>
        <item x="12"/>
        <item x="13"/>
        <item t="default"/>
      </items>
    </pivotField>
    <pivotField dataField="1" showAll="0"/>
    <pivotField dataField="1" showAll="0"/>
    <pivotField showAll="0"/>
    <pivotField axis="axisRow" showAll="0">
      <items count="5">
        <item sd="0" x="1"/>
        <item x="2"/>
        <item x="3"/>
        <item x="0"/>
        <item t="default"/>
      </items>
    </pivotField>
    <pivotField showAll="0"/>
    <pivotField axis="axisRow" showAll="0">
      <items count="5">
        <item sd="0" x="1"/>
        <item sd="0" x="3"/>
        <item sd="0" x="2"/>
        <item sd="0" x="0"/>
        <item t="default"/>
      </items>
    </pivotField>
    <pivotField showAll="0"/>
    <pivotField axis="axisRow" showAll="0">
      <items count="15">
        <item x="1"/>
        <item x="6"/>
        <item x="8"/>
        <item x="7"/>
        <item x="13"/>
        <item x="12"/>
        <item x="0"/>
        <item x="11"/>
        <item x="9"/>
        <item x="4"/>
        <item x="3"/>
        <item x="5"/>
        <item x="10"/>
        <item x="2"/>
        <item t="default"/>
      </items>
    </pivotField>
    <pivotField showAll="0"/>
    <pivotField showAll="0"/>
    <pivotField showAll="0"/>
    <pivotField showAll="0"/>
    <pivotField showAll="0"/>
    <pivotField showAll="0">
      <items count="24">
        <item x="1"/>
        <item x="19"/>
        <item x="3"/>
        <item x="7"/>
        <item x="2"/>
        <item x="18"/>
        <item x="11"/>
        <item x="5"/>
        <item x="15"/>
        <item x="6"/>
        <item x="13"/>
        <item x="17"/>
        <item x="16"/>
        <item x="8"/>
        <item x="9"/>
        <item x="22"/>
        <item x="21"/>
        <item x="10"/>
        <item x="12"/>
        <item x="4"/>
        <item x="14"/>
        <item x="20"/>
        <item x="0"/>
        <item t="default"/>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8">
        <item x="0"/>
        <item x="4"/>
        <item x="6"/>
        <item x="3"/>
        <item x="7"/>
        <item x="1"/>
        <item x="5"/>
        <item x="2"/>
      </items>
    </pivotField>
    <pivotField showAll="0"/>
    <pivotField showAll="0"/>
    <pivotField showAll="0"/>
    <pivotField numFmtId="3" showAll="0"/>
    <pivotField numFmtId="3" showAll="0"/>
    <pivotField numFmtId="3" showAll="0"/>
    <pivotField numFmtId="3"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showAll="0"/>
    <pivotField showAll="0"/>
    <pivotField showAll="0"/>
    <pivotField showAll="0"/>
    <pivotField showAll="0"/>
    <pivotField showAll="0"/>
    <pivotField showAll="0"/>
    <pivotField showAll="0" defaultSubtotal="0">
      <items count="5">
        <item sd="0" x="0"/>
        <item n="2014" sd="0" x="1"/>
        <item n="2015" sd="0" x="2"/>
        <item n="2016" sd="0" x="3"/>
        <item n="2017" sd="0" x="4"/>
      </items>
    </pivotField>
    <pivotField showAll="0" defaultSubtotal="0">
      <items count="6">
        <item x="0"/>
        <item x="1"/>
        <item x="2"/>
        <item x="3"/>
        <item x="4"/>
        <item x="5"/>
      </items>
    </pivotField>
    <pivotField showAll="0" defaultSubtotal="0">
      <items count="4">
        <item x="0"/>
        <item x="2"/>
        <item x="3"/>
        <item x="1"/>
      </items>
    </pivotField>
  </pivotFields>
  <rowFields count="3">
    <field x="51"/>
    <field x="53"/>
    <field x="55"/>
  </rowFields>
  <rowItems count="8">
    <i>
      <x/>
    </i>
    <i>
      <x v="1"/>
    </i>
    <i r="1">
      <x v="2"/>
    </i>
    <i>
      <x v="2"/>
    </i>
    <i r="1">
      <x v="1"/>
    </i>
    <i>
      <x v="3"/>
    </i>
    <i r="1">
      <x v="3"/>
    </i>
    <i t="grand">
      <x/>
    </i>
  </rowItems>
  <colFields count="1">
    <field x="-2"/>
  </colFields>
  <colItems count="2">
    <i>
      <x/>
    </i>
    <i i="1">
      <x v="1"/>
    </i>
  </colItems>
  <dataFields count="2">
    <dataField name="Sum of c2_ret/c2a_hh" fld="48" baseField="51" baseItem="0"/>
    <dataField name="Sum of c2_ret/c2b_ind" fld="49" baseField="51" baseItem="0"/>
  </dataFields>
  <formats count="1">
    <format dxfId="18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12" cacheId="1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S15:U26" firstHeaderRow="0" firstDataRow="1" firstDataCol="1"/>
  <pivotFields count="353">
    <pivotField showAll="0" defaultSubtotal="0"/>
    <pivotField showAll="0"/>
    <pivotField showAll="0"/>
    <pivotField numFmtId="164" showAll="0"/>
    <pivotField showAll="0"/>
    <pivotField showAll="0"/>
    <pivotField showAll="0"/>
    <pivotField showAll="0"/>
    <pivotField numFmtId="164" showAll="0" defaultSubtotal="0"/>
    <pivotField showAll="0" defaultSubtotal="0"/>
    <pivotField showAll="0" defaultSubtotal="0"/>
    <pivotField showAll="0" defaultSubtotal="0"/>
    <pivotField showAll="0" defaultSubtotal="0"/>
    <pivotField showAll="0" defaultSubtotal="0"/>
    <pivotField axis="axisRow" showAll="0" defaultSubtotal="0">
      <items count="3">
        <item x="0"/>
        <item x="2"/>
        <item x="1"/>
      </items>
    </pivotField>
    <pivotField showAll="0" defaultSubtotal="0"/>
    <pivotField axis="axisRow" showAll="0" defaultSubtotal="0">
      <items count="7">
        <item x="3"/>
        <item x="4"/>
        <item x="6"/>
        <item x="5"/>
        <item x="1"/>
        <item x="0"/>
        <item x="2"/>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29">
        <item x="2"/>
        <item x="6"/>
        <item x="10"/>
        <item x="27"/>
        <item x="22"/>
        <item x="0"/>
        <item x="3"/>
        <item x="4"/>
        <item x="9"/>
        <item x="20"/>
        <item x="5"/>
        <item x="24"/>
        <item x="7"/>
        <item x="25"/>
        <item x="15"/>
        <item x="17"/>
        <item x="14"/>
        <item x="8"/>
        <item x="19"/>
        <item x="11"/>
        <item x="23"/>
        <item x="18"/>
        <item x="28"/>
        <item x="21"/>
        <item x="16"/>
        <item x="26"/>
        <item x="1"/>
        <item x="12"/>
        <item x="13"/>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pivotField showAll="0"/>
    <pivotField showAll="0" defaultSubtotal="0">
      <items count="23">
        <item x="1"/>
        <item x="19"/>
        <item x="3"/>
        <item x="7"/>
        <item x="2"/>
        <item x="18"/>
        <item x="11"/>
        <item x="5"/>
        <item x="15"/>
        <item x="6"/>
        <item x="13"/>
        <item x="17"/>
        <item x="16"/>
        <item x="8"/>
        <item x="9"/>
        <item x="22"/>
        <item x="21"/>
        <item x="10"/>
        <item x="12"/>
        <item x="4"/>
        <item x="14"/>
        <item x="20"/>
        <item x="0"/>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8">
        <item x="0"/>
        <item x="4"/>
        <item x="6"/>
        <item x="3"/>
        <item x="7"/>
        <item x="1"/>
        <item x="5"/>
        <item x="2"/>
      </items>
    </pivotField>
    <pivotField dataField="1" showAll="0" defaultSubtotal="0"/>
    <pivotField dataField="1" showAll="0" defaultSubtotal="0"/>
    <pivotField showAll="0" defaultSubtotal="0"/>
    <pivotField numFmtId="3" showAll="0" defaultSubtotal="0"/>
    <pivotField numFmtId="3" showAll="0" defaultSubtotal="0"/>
    <pivotField numFmtId="3" showAll="0" defaultSubtotal="0"/>
    <pivotField numFmtId="3" showAll="0" defaultSubtotal="0"/>
    <pivotField showAll="0" defaultSubtotal="0"/>
    <pivotField showAll="0"/>
    <pivotField showAll="0" defaultSubtota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pivotField showAll="0"/>
    <pivotField showAll="0"/>
    <pivotField showAll="0" defaultSubtotal="0"/>
    <pivotField showAll="0" defaultSubtotal="0"/>
    <pivotField showAll="0" defaultSubtotal="0"/>
    <pivotField showAll="0" defaultSubtotal="0"/>
    <pivotField showAll="0" defaultSubtota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defaultSubtota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pivotField showAll="0" defaultSubtota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numFmtId="3" showAll="0" defaultSubtotal="0"/>
    <pivotField numFmtId="3" showAll="0" defaultSubtotal="0"/>
    <pivotField numFmtId="3" showAll="0" defaultSubtotal="0"/>
    <pivotField numFmtId="3" showAll="0" defaultSubtotal="0"/>
    <pivotField numFmtId="3" showAll="0" defaultSubtotal="0"/>
    <pivotField numFmtId="3" showAll="0" defaultSubtotal="0"/>
    <pivotField numFmtId="3" showAll="0" defaultSubtotal="0"/>
    <pivotField numFmtId="3" showAll="0" defaultSubtotal="0"/>
    <pivotField numFmtId="3" showAll="0" defaultSubtotal="0"/>
    <pivotField numFmtId="3" showAll="0" defaultSubtotal="0"/>
    <pivotField numFmtId="3" showAll="0" defaultSubtotal="0"/>
    <pivotField numFmtId="3" showAll="0" defaultSubtotal="0"/>
    <pivotField numFmtId="3"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5">
        <item x="0"/>
        <item x="1"/>
        <item x="2"/>
        <item x="3"/>
        <item x="4"/>
      </items>
    </pivotField>
    <pivotField showAll="0" defaultSubtotal="0">
      <items count="6">
        <item x="0"/>
        <item x="1"/>
        <item x="2"/>
        <item x="3"/>
        <item x="4"/>
        <item x="5"/>
      </items>
    </pivotField>
    <pivotField showAll="0" defaultSubtotal="0">
      <items count="4">
        <item x="0"/>
        <item x="2"/>
        <item x="3"/>
        <item x="1"/>
      </items>
    </pivotField>
  </pivotFields>
  <rowFields count="2">
    <field x="14"/>
    <field x="16"/>
  </rowFields>
  <rowItems count="11">
    <i>
      <x/>
    </i>
    <i r="1">
      <x v="2"/>
    </i>
    <i r="1">
      <x v="3"/>
    </i>
    <i r="1">
      <x v="5"/>
    </i>
    <i>
      <x v="1"/>
    </i>
    <i r="1">
      <x/>
    </i>
    <i r="1">
      <x v="6"/>
    </i>
    <i>
      <x v="2"/>
    </i>
    <i r="1">
      <x v="1"/>
    </i>
    <i r="1">
      <x v="4"/>
    </i>
    <i t="grand">
      <x/>
    </i>
  </rowItems>
  <colFields count="1">
    <field x="-2"/>
  </colFields>
  <colItems count="2">
    <i>
      <x/>
    </i>
    <i i="1">
      <x v="1"/>
    </i>
  </colItems>
  <dataFields count="2">
    <dataField name="Sum of c4_pop_aut/c4_1_hh_non_dep" fld="76" baseField="14" baseItem="0"/>
    <dataField name="Sum of c4_pop_aut/c4_2_ind_non_dep" fld="77" baseField="14" baseItem="0"/>
  </dataFields>
  <formats count="4">
    <format dxfId="191">
      <pivotArea outline="0" collapsedLevelsAreSubtotals="1" fieldPosition="0"/>
    </format>
    <format dxfId="190">
      <pivotArea type="all" dataOnly="0" outline="0" fieldPosition="0"/>
    </format>
    <format dxfId="189">
      <pivotArea outline="0" collapsedLevelsAreSubtotals="1" fieldPosition="0"/>
    </format>
    <format dxfId="188">
      <pivotArea field="-2" type="button" dataOnly="0" labelOnly="1" outline="0" axis="axisCol"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7" cacheId="1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C91:L104" firstHeaderRow="1" firstDataRow="3" firstDataCol="1"/>
  <pivotFields count="353">
    <pivotField showAll="0" defaultSubtotal="0"/>
    <pivotField showAll="0" defaultSubtotal="0"/>
    <pivotField showAll="0" defaultSubtotal="0"/>
    <pivotField numFmtId="164" showAll="0" defaultSubtotal="0"/>
    <pivotField showAll="0" defaultSubtotal="0"/>
    <pivotField showAll="0" defaultSubtotal="0"/>
    <pivotField showAll="0" defaultSubtotal="0"/>
    <pivotField showAll="0" defaultSubtotal="0"/>
    <pivotField numFmtId="164" showAll="0" defaultSubtotal="0"/>
    <pivotField showAll="0" defaultSubtotal="0"/>
    <pivotField showAll="0" defaultSubtotal="0"/>
    <pivotField showAll="0" defaultSubtotal="0"/>
    <pivotField showAll="0" defaultSubtotal="0"/>
    <pivotField showAll="0" defaultSubtotal="0"/>
    <pivotField axis="axisRow" showAll="0" defaultSubtotal="0">
      <items count="3">
        <item x="0"/>
        <item x="2"/>
        <item x="1"/>
      </items>
    </pivotField>
    <pivotField showAll="0" defaultSubtotal="0"/>
    <pivotField axis="axisRow" showAll="0" defaultSubtotal="0">
      <items count="7">
        <item x="3"/>
        <item x="4"/>
        <item x="6"/>
        <item x="5"/>
        <item x="1"/>
        <item x="0"/>
        <item x="2"/>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axis="axisCol" showAll="0" defaultSubtotal="0">
      <items count="4">
        <item sd="0" x="1"/>
        <item x="0"/>
        <item x="2"/>
        <item x="3"/>
      </items>
    </pivotField>
    <pivotField showAll="0" defaultSubtotal="0"/>
    <pivotField axis="axisCol" showAll="0" defaultSubtotal="0">
      <items count="8">
        <item x="1"/>
        <item x="4"/>
        <item x="6"/>
        <item x="7"/>
        <item x="0"/>
        <item x="5"/>
        <item x="3"/>
        <item x="2"/>
      </items>
    </pivotField>
    <pivotField showAll="0" defaultSubtotal="0"/>
    <pivotField dataField="1" showAll="0" defaultSubtotal="0"/>
    <pivotField showAll="0" defaultSubtotal="0">
      <items count="29">
        <item x="2"/>
        <item x="6"/>
        <item x="10"/>
        <item x="27"/>
        <item x="22"/>
        <item x="0"/>
        <item x="3"/>
        <item x="4"/>
        <item x="9"/>
        <item x="20"/>
        <item x="5"/>
        <item x="24"/>
        <item x="7"/>
        <item x="25"/>
        <item x="15"/>
        <item x="17"/>
        <item x="14"/>
        <item x="8"/>
        <item x="19"/>
        <item x="11"/>
        <item x="23"/>
        <item x="18"/>
        <item x="28"/>
        <item x="21"/>
        <item x="16"/>
        <item x="26"/>
        <item x="1"/>
        <item x="12"/>
        <item x="13"/>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23">
        <item x="1"/>
        <item x="19"/>
        <item x="3"/>
        <item x="7"/>
        <item x="2"/>
        <item x="18"/>
        <item x="11"/>
        <item x="5"/>
        <item x="15"/>
        <item x="6"/>
        <item x="13"/>
        <item x="17"/>
        <item x="16"/>
        <item x="8"/>
        <item x="9"/>
        <item x="22"/>
        <item x="21"/>
        <item x="10"/>
        <item x="12"/>
        <item x="4"/>
        <item x="14"/>
        <item x="20"/>
        <item x="0"/>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8">
        <item x="0"/>
        <item x="4"/>
        <item x="6"/>
        <item x="3"/>
        <item x="7"/>
        <item x="1"/>
        <item x="5"/>
        <item x="2"/>
      </items>
    </pivotField>
    <pivotField showAll="0" defaultSubtotal="0"/>
    <pivotField showAll="0" defaultSubtotal="0"/>
    <pivotField showAll="0" defaultSubtotal="0"/>
    <pivotField numFmtId="3" showAll="0" defaultSubtotal="0"/>
    <pivotField numFmtId="3" showAll="0" defaultSubtotal="0"/>
    <pivotField numFmtId="3" showAll="0" defaultSubtotal="0"/>
    <pivotField numFmtId="3"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numFmtId="3" showAll="0" defaultSubtotal="0"/>
    <pivotField numFmtId="3" showAll="0" defaultSubtotal="0"/>
    <pivotField numFmtId="3" showAll="0" defaultSubtotal="0"/>
    <pivotField numFmtId="3" showAll="0" defaultSubtotal="0"/>
    <pivotField numFmtId="3" showAll="0" defaultSubtotal="0"/>
    <pivotField numFmtId="3" showAll="0" defaultSubtotal="0"/>
    <pivotField numFmtId="3" showAll="0" defaultSubtotal="0"/>
    <pivotField numFmtId="3" showAll="0" defaultSubtotal="0"/>
    <pivotField numFmtId="3" showAll="0" defaultSubtotal="0"/>
    <pivotField numFmtId="3" showAll="0" defaultSubtotal="0"/>
    <pivotField numFmtId="3" showAll="0" defaultSubtotal="0"/>
    <pivotField numFmtId="3" showAll="0" defaultSubtotal="0"/>
    <pivotField numFmtId="3"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5">
        <item sd="0" x="0"/>
        <item n="2014" sd="0" x="1"/>
        <item n="2015" sd="0" x="2"/>
        <item n="2016" sd="0" x="3"/>
        <item n="2017" sd="0" x="4"/>
      </items>
    </pivotField>
    <pivotField showAll="0" defaultSubtotal="0">
      <items count="6">
        <item x="0"/>
        <item x="1"/>
        <item x="2"/>
        <item x="3"/>
        <item x="4"/>
        <item x="5"/>
      </items>
    </pivotField>
    <pivotField showAll="0" defaultSubtotal="0">
      <items count="4">
        <item x="0"/>
        <item x="2"/>
        <item x="3"/>
        <item x="1"/>
      </items>
    </pivotField>
  </pivotFields>
  <rowFields count="2">
    <field x="14"/>
    <field x="16"/>
  </rowFields>
  <rowItems count="11">
    <i>
      <x/>
    </i>
    <i r="1">
      <x v="2"/>
    </i>
    <i r="1">
      <x v="3"/>
    </i>
    <i r="1">
      <x v="5"/>
    </i>
    <i>
      <x v="1"/>
    </i>
    <i r="1">
      <x/>
    </i>
    <i r="1">
      <x v="6"/>
    </i>
    <i>
      <x v="2"/>
    </i>
    <i r="1">
      <x v="1"/>
    </i>
    <i r="1">
      <x v="4"/>
    </i>
    <i t="grand">
      <x/>
    </i>
  </rowItems>
  <colFields count="2">
    <field x="42"/>
    <field x="44"/>
  </colFields>
  <colItems count="9">
    <i>
      <x/>
    </i>
    <i>
      <x v="1"/>
      <x v="3"/>
    </i>
    <i r="1">
      <x v="4"/>
    </i>
    <i r="1">
      <x v="6"/>
    </i>
    <i>
      <x v="2"/>
      <x v="1"/>
    </i>
    <i r="1">
      <x v="7"/>
    </i>
    <i>
      <x v="3"/>
      <x v="2"/>
    </i>
    <i r="1">
      <x v="5"/>
    </i>
    <i t="grand">
      <x/>
    </i>
  </colItems>
  <dataFields count="1">
    <dataField name="Sum of idp_group1/c1h_ind" fld="46" baseField="12" baseItem="0"/>
  </dataFields>
  <formats count="2">
    <format dxfId="193">
      <pivotArea outline="0" collapsedLevelsAreSubtotals="1" fieldPosition="0"/>
    </format>
    <format dxfId="192">
      <pivotArea dataOnly="0" labelOnly="1" fieldPosition="0">
        <references count="1">
          <reference field="42" count="3">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11" cacheId="1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L111:N122" firstHeaderRow="0" firstDataRow="1" firstDataCol="1"/>
  <pivotFields count="353">
    <pivotField showAll="0"/>
    <pivotField showAll="0"/>
    <pivotField showAll="0"/>
    <pivotField numFmtId="164"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0">
        <item x="2"/>
        <item x="6"/>
        <item x="10"/>
        <item x="27"/>
        <item x="22"/>
        <item x="0"/>
        <item x="3"/>
        <item x="4"/>
        <item x="9"/>
        <item x="20"/>
        <item x="5"/>
        <item x="24"/>
        <item x="7"/>
        <item x="25"/>
        <item x="15"/>
        <item x="17"/>
        <item x="14"/>
        <item x="8"/>
        <item x="19"/>
        <item x="11"/>
        <item x="23"/>
        <item x="18"/>
        <item x="28"/>
        <item x="21"/>
        <item x="16"/>
        <item x="26"/>
        <item x="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4">
        <item x="1"/>
        <item x="19"/>
        <item x="3"/>
        <item x="7"/>
        <item x="2"/>
        <item x="18"/>
        <item x="11"/>
        <item x="5"/>
        <item x="15"/>
        <item x="6"/>
        <item x="13"/>
        <item x="17"/>
        <item x="16"/>
        <item x="8"/>
        <item x="9"/>
        <item x="22"/>
        <item x="21"/>
        <item x="10"/>
        <item x="12"/>
        <item x="4"/>
        <item x="14"/>
        <item x="20"/>
        <item x="0"/>
        <item t="default"/>
      </items>
    </pivotField>
    <pivotField dataField="1" showAll="0" defaultSubtotal="0"/>
    <pivotField dataField="1" showAll="0" defaultSubtotal="0"/>
    <pivotField showAll="0" defaultSubtotal="0"/>
    <pivotField axis="axisRow" showAll="0" defaultSubtotal="0">
      <items count="5">
        <item sd="0" x="0"/>
        <item x="3"/>
        <item x="2"/>
        <item x="4"/>
        <item x="1"/>
      </items>
    </pivotField>
    <pivotField showAll="0" defaultSubtotal="0"/>
    <pivotField axis="axisRow" showAll="0" defaultSubtotal="0">
      <items count="6">
        <item sd="0" x="0"/>
        <item sd="0" x="1"/>
        <item sd="0" x="5"/>
        <item sd="0" x="3"/>
        <item sd="0" x="4"/>
        <item sd="0" x="2"/>
      </items>
    </pivotField>
    <pivotField showAll="0" defaultSubtotal="0"/>
    <pivotField axis="axisRow" showAll="0" defaultSubtotal="0">
      <items count="8">
        <item x="0"/>
        <item x="7"/>
        <item x="5"/>
        <item x="1"/>
        <item x="4"/>
        <item x="3"/>
        <item x="2"/>
        <item x="6"/>
      </items>
    </pivotField>
    <pivotField showAll="0" defaultSubtotal="0"/>
    <pivotField showAll="0" defaultSubtotal="0"/>
    <pivotField showAll="0" defaultSubtotal="0"/>
    <pivotField showAll="0" defaultSubtotal="0"/>
    <pivotField showAll="0" defaultSubtotal="0"/>
    <pivotField showAll="0" defaultSubtotal="0">
      <items count="8">
        <item x="0"/>
        <item x="4"/>
        <item x="6"/>
        <item x="3"/>
        <item x="7"/>
        <item x="1"/>
        <item x="5"/>
        <item x="2"/>
      </items>
    </pivotField>
    <pivotField showAll="0"/>
    <pivotField showAll="0"/>
    <pivotField showAll="0"/>
    <pivotField numFmtId="3" showAll="0"/>
    <pivotField numFmtId="3" showAll="0"/>
    <pivotField numFmtId="3" showAll="0"/>
    <pivotField numFmtId="3"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showAll="0"/>
    <pivotField showAll="0"/>
    <pivotField showAll="0"/>
    <pivotField showAll="0"/>
    <pivotField showAll="0"/>
    <pivotField showAll="0"/>
    <pivotField showAll="0"/>
    <pivotField showAll="0" defaultSubtotal="0">
      <items count="5">
        <item sd="0" x="0"/>
        <item n="2014" sd="0" x="1"/>
        <item n="2015" sd="0" x="2"/>
        <item n="2016" sd="0" x="3"/>
        <item n="2017" sd="0" x="4"/>
      </items>
    </pivotField>
    <pivotField showAll="0" defaultSubtotal="0">
      <items count="6">
        <item x="0"/>
        <item x="1"/>
        <item x="2"/>
        <item x="3"/>
        <item x="4"/>
        <item x="5"/>
      </items>
    </pivotField>
    <pivotField showAll="0" defaultSubtotal="0">
      <items count="4">
        <item x="0"/>
        <item x="2"/>
        <item x="3"/>
        <item x="1"/>
      </items>
    </pivotField>
  </pivotFields>
  <rowFields count="3">
    <field x="65"/>
    <field x="67"/>
    <field x="69"/>
  </rowFields>
  <rowItems count="11">
    <i>
      <x/>
    </i>
    <i>
      <x v="1"/>
    </i>
    <i r="1">
      <x v="3"/>
    </i>
    <i>
      <x v="2"/>
    </i>
    <i r="1">
      <x v="5"/>
    </i>
    <i>
      <x v="3"/>
    </i>
    <i r="1">
      <x v="2"/>
    </i>
    <i>
      <x v="4"/>
    </i>
    <i r="1">
      <x v="1"/>
    </i>
    <i r="1">
      <x v="4"/>
    </i>
    <i t="grand">
      <x/>
    </i>
  </rowItems>
  <colFields count="1">
    <field x="-2"/>
  </colFields>
  <colItems count="2">
    <i>
      <x/>
    </i>
    <i i="1">
      <x v="1"/>
    </i>
  </colItems>
  <dataFields count="2">
    <dataField name="Sum of c3_tcn/c3a_hh" fld="62" baseField="65" baseItem="0"/>
    <dataField name="Sum of c3_tcn/c3b_ind" fld="63" baseField="65" baseItem="0"/>
  </dataFields>
  <formats count="1">
    <format dxfId="19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16" cacheId="1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C62:E67" firstHeaderRow="0" firstDataRow="1" firstDataCol="1"/>
  <pivotFields count="353">
    <pivotField showAll="0"/>
    <pivotField showAll="0"/>
    <pivotField showAll="0"/>
    <pivotField numFmtId="164"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0">
        <item x="2"/>
        <item x="6"/>
        <item x="10"/>
        <item x="27"/>
        <item x="22"/>
        <item x="0"/>
        <item x="3"/>
        <item x="4"/>
        <item x="9"/>
        <item x="20"/>
        <item x="5"/>
        <item x="24"/>
        <item x="7"/>
        <item x="25"/>
        <item x="15"/>
        <item x="17"/>
        <item x="14"/>
        <item x="8"/>
        <item x="19"/>
        <item x="11"/>
        <item x="23"/>
        <item x="18"/>
        <item x="28"/>
        <item x="21"/>
        <item x="16"/>
        <item x="26"/>
        <item x="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4">
        <item x="1"/>
        <item x="19"/>
        <item x="3"/>
        <item x="7"/>
        <item x="2"/>
        <item x="18"/>
        <item x="11"/>
        <item x="5"/>
        <item x="15"/>
        <item x="6"/>
        <item x="13"/>
        <item x="17"/>
        <item x="16"/>
        <item x="8"/>
        <item x="9"/>
        <item x="22"/>
        <item x="21"/>
        <item x="10"/>
        <item x="12"/>
        <item x="4"/>
        <item x="14"/>
        <item x="20"/>
        <item x="0"/>
        <item t="default"/>
      </items>
    </pivotField>
    <pivotField dataField="1"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axis="axisRow" showAll="0" defaultSubtotal="0">
      <items count="8">
        <item x="0"/>
        <item x="4"/>
        <item x="6"/>
        <item x="3"/>
        <item x="7"/>
        <item x="1"/>
        <item x="5"/>
        <item x="2"/>
      </items>
    </pivotField>
    <pivotField showAll="0"/>
    <pivotField showAll="0"/>
    <pivotField showAll="0"/>
    <pivotField numFmtId="3" showAll="0"/>
    <pivotField numFmtId="3" showAll="0"/>
    <pivotField numFmtId="3" showAll="0"/>
    <pivotField numFmtId="3"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showAll="0"/>
    <pivotField showAll="0"/>
    <pivotField showAll="0"/>
    <pivotField showAll="0"/>
    <pivotField showAll="0"/>
    <pivotField showAll="0"/>
    <pivotField showAll="0"/>
    <pivotField showAll="0" defaultSubtotal="0">
      <items count="5">
        <item sd="0" x="0"/>
        <item n="2014" sd="0" x="1"/>
        <item n="2015" sd="0" x="2"/>
        <item n="2016" sd="0" x="3"/>
        <item n="2017" sd="0" x="4"/>
      </items>
    </pivotField>
    <pivotField showAll="0" defaultSubtotal="0">
      <items count="6">
        <item x="0"/>
        <item x="1"/>
        <item x="2"/>
        <item x="3"/>
        <item x="4"/>
        <item x="5"/>
      </items>
    </pivotField>
    <pivotField axis="axisRow" showAll="0" defaultSubtotal="0">
      <items count="4">
        <item sd="0" x="0"/>
        <item n="2014" sd="0" x="2"/>
        <item n="2015" sd="0" x="3"/>
        <item n="2016" sd="0" x="1"/>
      </items>
    </pivotField>
  </pivotFields>
  <rowFields count="2">
    <field x="352"/>
    <field x="75"/>
  </rowFields>
  <rowItems count="5">
    <i>
      <x/>
    </i>
    <i>
      <x v="1"/>
    </i>
    <i>
      <x v="2"/>
    </i>
    <i>
      <x v="3"/>
    </i>
    <i t="grand">
      <x/>
    </i>
  </rowItems>
  <colFields count="1">
    <field x="-2"/>
  </colFields>
  <colItems count="2">
    <i>
      <x/>
    </i>
    <i i="1">
      <x v="1"/>
    </i>
  </colItems>
  <dataFields count="2">
    <dataField name="Sum of c3_tcn/c3a_hh" fld="62" baseField="75" baseItem="2"/>
    <dataField name="Sum of c3_tcn/c3b_ind" fld="63" baseField="75"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PivotTable5" cacheId="19" dataOnRows="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C5:D11" firstHeaderRow="1" firstDataRow="1" firstDataCol="1"/>
  <pivotFields count="353">
    <pivotField showAll="0" defaultSubtotal="0"/>
    <pivotField showAll="0"/>
    <pivotField showAll="0"/>
    <pivotField numFmtId="164" showAll="0"/>
    <pivotField showAll="0"/>
    <pivotField showAll="0"/>
    <pivotField showAll="0"/>
    <pivotField showAll="0"/>
    <pivotField numFmtId="164"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pivotField dataField="1"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29">
        <item x="2"/>
        <item x="6"/>
        <item x="10"/>
        <item x="27"/>
        <item x="22"/>
        <item x="0"/>
        <item x="3"/>
        <item x="4"/>
        <item x="9"/>
        <item x="20"/>
        <item x="5"/>
        <item x="24"/>
        <item x="7"/>
        <item x="25"/>
        <item x="15"/>
        <item x="17"/>
        <item x="14"/>
        <item x="8"/>
        <item x="19"/>
        <item x="11"/>
        <item x="23"/>
        <item x="18"/>
        <item x="28"/>
        <item x="21"/>
        <item x="16"/>
        <item x="26"/>
        <item x="1"/>
        <item x="12"/>
        <item x="13"/>
      </items>
    </pivotField>
    <pivotField dataField="1"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pivotField showAll="0"/>
    <pivotField showAll="0" defaultSubtotal="0">
      <items count="23">
        <item x="1"/>
        <item x="19"/>
        <item x="3"/>
        <item x="7"/>
        <item x="2"/>
        <item x="18"/>
        <item x="11"/>
        <item x="5"/>
        <item x="15"/>
        <item x="6"/>
        <item x="13"/>
        <item x="17"/>
        <item x="16"/>
        <item x="8"/>
        <item x="9"/>
        <item x="22"/>
        <item x="21"/>
        <item x="10"/>
        <item x="12"/>
        <item x="4"/>
        <item x="14"/>
        <item x="20"/>
        <item x="0"/>
      </items>
    </pivotField>
    <pivotField dataField="1"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8">
        <item x="0"/>
        <item x="4"/>
        <item x="6"/>
        <item x="3"/>
        <item x="7"/>
        <item x="1"/>
        <item x="5"/>
        <item x="2"/>
      </items>
    </pivotField>
    <pivotField showAll="0" defaultSubtotal="0"/>
    <pivotField showAll="0" defaultSubtotal="0"/>
    <pivotField showAll="0" defaultSubtotal="0"/>
    <pivotField numFmtId="3" showAll="0" defaultSubtotal="0"/>
    <pivotField numFmtId="3" showAll="0" defaultSubtotal="0"/>
    <pivotField numFmtId="3" showAll="0" defaultSubtotal="0"/>
    <pivotField numFmtId="3" showAll="0" defaultSubtotal="0"/>
    <pivotField showAll="0" defaultSubtotal="0"/>
    <pivotField showAll="0"/>
    <pivotField showAll="0" defaultSubtota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pivotField showAll="0"/>
    <pivotField showAll="0"/>
    <pivotField showAll="0" defaultSubtotal="0"/>
    <pivotField showAll="0" defaultSubtotal="0"/>
    <pivotField showAll="0" defaultSubtotal="0"/>
    <pivotField showAll="0" defaultSubtotal="0"/>
    <pivotField showAll="0" defaultSubtota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defaultSubtota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pivotField showAll="0" defaultSubtota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numFmtId="3" showAll="0" defaultSubtotal="0"/>
    <pivotField numFmtId="3" showAll="0" defaultSubtotal="0"/>
    <pivotField numFmtId="3" showAll="0" defaultSubtotal="0"/>
    <pivotField numFmtId="3" showAll="0" defaultSubtotal="0"/>
    <pivotField numFmtId="3" showAll="0" defaultSubtotal="0"/>
    <pivotField numFmtId="3" showAll="0" defaultSubtotal="0"/>
    <pivotField numFmtId="3" showAll="0" defaultSubtotal="0"/>
    <pivotField numFmtId="3" showAll="0" defaultSubtotal="0"/>
    <pivotField numFmtId="3" showAll="0" defaultSubtotal="0"/>
    <pivotField numFmtId="3" showAll="0" defaultSubtotal="0"/>
    <pivotField numFmtId="3" showAll="0" defaultSubtotal="0"/>
    <pivotField numFmtId="3" showAll="0" defaultSubtotal="0"/>
    <pivotField numFmtId="3"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5">
        <item x="0"/>
        <item x="1"/>
        <item x="2"/>
        <item x="3"/>
        <item x="4"/>
      </items>
    </pivotField>
    <pivotField showAll="0" defaultSubtotal="0">
      <items count="6">
        <item x="0"/>
        <item x="1"/>
        <item x="2"/>
        <item x="3"/>
        <item x="4"/>
        <item x="5"/>
      </items>
    </pivotField>
    <pivotField showAll="0" defaultSubtotal="0">
      <items count="4">
        <item x="0"/>
        <item x="2"/>
        <item x="3"/>
        <item x="1"/>
      </items>
    </pivotField>
  </pivotFields>
  <rowFields count="1">
    <field x="-2"/>
  </rowFields>
  <rowItems count="6">
    <i>
      <x/>
    </i>
    <i i="1">
      <x v="1"/>
    </i>
    <i i="2">
      <x v="2"/>
    </i>
    <i i="3">
      <x v="3"/>
    </i>
    <i i="4">
      <x v="4"/>
    </i>
    <i i="5">
      <x v="5"/>
    </i>
  </rowItems>
  <colItems count="1">
    <i/>
  </colItems>
  <dataFields count="6">
    <dataField name="Sum of c1_idps/c1a_hh" fld="37" baseField="0" baseItem="0"/>
    <dataField name="Sum of c1_idps/c1b_ind" fld="38" baseField="0" baseItem="11742961"/>
    <dataField name="Sum of c2_ret/c2a_hh" fld="48" baseField="0" baseItem="11742961"/>
    <dataField name="Sum of c2_ret/c2b_ind" fld="49" baseField="0" baseItem="11742961"/>
    <dataField name="Sum of c3_tcn/c3a_hh" fld="62" baseField="0" baseItem="0"/>
    <dataField name="Sum of c3_tcn/c3b_ind" fld="63" baseField="0" baseItem="0"/>
  </dataFields>
  <formats count="4">
    <format dxfId="198">
      <pivotArea outline="0" collapsedLevelsAreSubtotals="1" fieldPosition="0"/>
    </format>
    <format dxfId="197">
      <pivotArea type="all" dataOnly="0" outline="0" fieldPosition="0"/>
    </format>
    <format dxfId="196">
      <pivotArea outline="0" collapsedLevelsAreSubtotals="1" fieldPosition="0"/>
    </format>
    <format dxfId="195">
      <pivotArea field="-2" type="button" dataOnly="0" labelOnly="1" outline="0" axis="axisRow"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name="PivotTable6" cacheId="1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C79:E86" firstHeaderRow="0" firstDataRow="1" firstDataCol="1"/>
  <pivotFields count="353">
    <pivotField showAll="0"/>
    <pivotField showAll="0"/>
    <pivotField showAll="0"/>
    <pivotField numFmtId="164"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items count="30">
        <item x="2"/>
        <item x="6"/>
        <item x="10"/>
        <item x="27"/>
        <item x="22"/>
        <item x="0"/>
        <item x="3"/>
        <item x="4"/>
        <item x="9"/>
        <item x="20"/>
        <item x="5"/>
        <item x="24"/>
        <item x="7"/>
        <item x="25"/>
        <item x="15"/>
        <item x="17"/>
        <item x="14"/>
        <item x="8"/>
        <item x="19"/>
        <item x="11"/>
        <item x="23"/>
        <item x="18"/>
        <item x="28"/>
        <item x="21"/>
        <item x="16"/>
        <item x="26"/>
        <item x="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4">
        <item x="1"/>
        <item x="19"/>
        <item x="3"/>
        <item x="7"/>
        <item x="2"/>
        <item x="18"/>
        <item x="11"/>
        <item x="5"/>
        <item x="15"/>
        <item x="6"/>
        <item x="13"/>
        <item x="17"/>
        <item x="16"/>
        <item x="8"/>
        <item x="9"/>
        <item x="22"/>
        <item x="21"/>
        <item x="10"/>
        <item x="12"/>
        <item x="4"/>
        <item x="14"/>
        <item x="20"/>
        <item x="0"/>
        <item t="default"/>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8">
        <item x="0"/>
        <item x="4"/>
        <item x="6"/>
        <item x="3"/>
        <item x="7"/>
        <item x="1"/>
        <item x="5"/>
        <item x="2"/>
      </items>
    </pivotField>
    <pivotField showAll="0"/>
    <pivotField showAll="0"/>
    <pivotField showAll="0"/>
    <pivotField numFmtId="3" showAll="0"/>
    <pivotField numFmtId="3" showAll="0"/>
    <pivotField numFmtId="3" showAll="0"/>
    <pivotField numFmtId="3"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showAll="0"/>
    <pivotField showAll="0"/>
    <pivotField showAll="0"/>
    <pivotField axis="axisRow" showAll="0">
      <items count="3">
        <item sd="0" x="1"/>
        <item x="0"/>
        <item t="default"/>
      </items>
    </pivotField>
    <pivotField axis="axisRow" showAll="0">
      <items count="3">
        <item sd="0" x="1"/>
        <item x="0"/>
        <item t="default"/>
      </items>
    </pivotField>
    <pivotField axis="axisRow" showAll="0">
      <items count="3">
        <item x="0"/>
        <item x="1"/>
        <item t="default"/>
      </items>
    </pivotField>
    <pivotField showAll="0"/>
    <pivotField showAll="0" defaultSubtotal="0">
      <items count="5">
        <item sd="0" x="0"/>
        <item n="2014" sd="0" x="1"/>
        <item n="2015" sd="0" x="2"/>
        <item n="2016" sd="0" x="3"/>
        <item n="2017" sd="0" x="4"/>
      </items>
    </pivotField>
    <pivotField showAll="0" defaultSubtotal="0">
      <items count="6">
        <item x="0"/>
        <item x="1"/>
        <item x="2"/>
        <item x="3"/>
        <item x="4"/>
        <item x="5"/>
      </items>
    </pivotField>
    <pivotField showAll="0" defaultSubtotal="0">
      <items count="4">
        <item x="0"/>
        <item x="2"/>
        <item x="3"/>
        <item x="1"/>
      </items>
    </pivotField>
  </pivotFields>
  <rowFields count="3">
    <field x="346"/>
    <field x="347"/>
    <field x="348"/>
  </rowFields>
  <rowItems count="7">
    <i>
      <x/>
    </i>
    <i>
      <x v="1"/>
    </i>
    <i r="1">
      <x/>
    </i>
    <i r="1">
      <x v="1"/>
    </i>
    <i r="2">
      <x/>
    </i>
    <i r="2">
      <x v="1"/>
    </i>
    <i t="grand">
      <x/>
    </i>
  </rowItems>
  <colFields count="1">
    <field x="-2"/>
  </colFields>
  <colItems count="2">
    <i>
      <x/>
    </i>
    <i i="1">
      <x v="1"/>
    </i>
  </colItems>
  <dataFields count="2">
    <dataField name="Sum of c1_idps/c1a_hh" fld="37" baseField="346" baseItem="0"/>
    <dataField name="Sum of c1_idps/c1b_ind" fld="38" baseField="346" baseItem="0"/>
  </dataFields>
  <formats count="1">
    <format dxfId="19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name="PivotTable15" cacheId="1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C48:E55" firstHeaderRow="0" firstDataRow="1" firstDataCol="1"/>
  <pivotFields count="353">
    <pivotField showAll="0"/>
    <pivotField showAll="0"/>
    <pivotField showAll="0"/>
    <pivotField numFmtId="164"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0">
        <item x="2"/>
        <item x="6"/>
        <item x="10"/>
        <item x="27"/>
        <item x="22"/>
        <item x="0"/>
        <item x="3"/>
        <item x="4"/>
        <item x="9"/>
        <item x="20"/>
        <item x="5"/>
        <item x="24"/>
        <item x="7"/>
        <item x="25"/>
        <item x="15"/>
        <item x="17"/>
        <item x="14"/>
        <item x="8"/>
        <item x="19"/>
        <item x="11"/>
        <item x="23"/>
        <item x="18"/>
        <item x="28"/>
        <item x="21"/>
        <item x="16"/>
        <item x="26"/>
        <item x="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axis="axisRow" showAll="0">
      <items count="24">
        <item x="1"/>
        <item x="19"/>
        <item x="3"/>
        <item x="7"/>
        <item x="2"/>
        <item x="18"/>
        <item x="11"/>
        <item x="5"/>
        <item x="15"/>
        <item x="6"/>
        <item x="13"/>
        <item x="17"/>
        <item x="16"/>
        <item x="8"/>
        <item x="9"/>
        <item x="22"/>
        <item x="21"/>
        <item x="10"/>
        <item x="12"/>
        <item x="4"/>
        <item x="14"/>
        <item x="20"/>
        <item x="0"/>
        <item t="default"/>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8">
        <item x="0"/>
        <item x="4"/>
        <item x="6"/>
        <item x="3"/>
        <item x="7"/>
        <item x="1"/>
        <item x="5"/>
        <item x="2"/>
      </items>
    </pivotField>
    <pivotField showAll="0"/>
    <pivotField showAll="0"/>
    <pivotField showAll="0"/>
    <pivotField numFmtId="3" showAll="0"/>
    <pivotField numFmtId="3" showAll="0"/>
    <pivotField numFmtId="3" showAll="0"/>
    <pivotField numFmtId="3"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showAll="0"/>
    <pivotField showAll="0"/>
    <pivotField showAll="0"/>
    <pivotField showAll="0"/>
    <pivotField showAll="0"/>
    <pivotField showAll="0"/>
    <pivotField showAll="0"/>
    <pivotField showAll="0" defaultSubtotal="0">
      <items count="5">
        <item sd="0" x="0"/>
        <item n="2014" sd="0" x="1"/>
        <item n="2015" sd="0" x="2"/>
        <item n="2016" sd="0" x="3"/>
        <item n="2017" sd="0" x="4"/>
      </items>
    </pivotField>
    <pivotField axis="axisRow" showAll="0" defaultSubtotal="0">
      <items count="6">
        <item sd="0" x="0"/>
        <item n="2014" sd="0" x="1"/>
        <item n="2015" sd="0" x="2"/>
        <item n="2016" sd="0" x="3"/>
        <item n="2017" sd="0" x="4"/>
        <item n="2018" sd="0" x="5"/>
      </items>
    </pivotField>
    <pivotField showAll="0" defaultSubtotal="0">
      <items count="4">
        <item x="0"/>
        <item x="2"/>
        <item x="3"/>
        <item x="1"/>
      </items>
    </pivotField>
  </pivotFields>
  <rowFields count="2">
    <field x="351"/>
    <field x="61"/>
  </rowFields>
  <rowItems count="7">
    <i>
      <x/>
    </i>
    <i>
      <x v="1"/>
    </i>
    <i>
      <x v="2"/>
    </i>
    <i>
      <x v="3"/>
    </i>
    <i>
      <x v="4"/>
    </i>
    <i>
      <x v="5"/>
    </i>
    <i t="grand">
      <x/>
    </i>
  </rowItems>
  <colFields count="1">
    <field x="-2"/>
  </colFields>
  <colItems count="2">
    <i>
      <x/>
    </i>
    <i i="1">
      <x v="1"/>
    </i>
  </colItems>
  <dataFields count="2">
    <dataField name="Sum of note_c2_ret/c2g_hh" fld="59" baseField="61" baseItem="2"/>
    <dataField name="Sum of note_c2_ret/c2h_ind" fld="60" baseField="61"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name="PivotTable28" cacheId="19" dataOnRows="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C81:F90" firstHeaderRow="1" firstDataRow="2" firstDataCol="1"/>
  <pivotFields count="353">
    <pivotField showAll="0"/>
    <pivotField showAll="0"/>
    <pivotField showAll="0"/>
    <pivotField numFmtId="164" showAll="0"/>
    <pivotField showAll="0"/>
    <pivotField showAll="0"/>
    <pivotField showAll="0"/>
    <pivotField showAll="0"/>
    <pivotField numFmtId="164" showAll="0"/>
    <pivotField showAll="0"/>
    <pivotField showAll="0"/>
    <pivotField showAll="0"/>
    <pivotField showAll="0"/>
    <pivotField showAll="0"/>
    <pivotField showAll="0"/>
    <pivotField showAll="0"/>
    <pivotField axis="axisRow" showAll="0">
      <items count="8">
        <item x="3"/>
        <item x="4"/>
        <item x="6"/>
        <item x="5"/>
        <item x="1"/>
        <item x="0"/>
        <item x="2"/>
        <item t="default"/>
      </items>
    </pivotField>
    <pivotField showAll="0"/>
    <pivotField showAll="0"/>
    <pivotField showAll="0"/>
    <pivotField showAll="0"/>
    <pivotField showAll="0"/>
    <pivotField showAll="0"/>
    <pivotField showAll="0"/>
    <pivotField showAll="0"/>
    <pivotField showAll="0"/>
    <pivotField showAll="0"/>
    <pivotField axis="axisCol" dataField="1" showAll="0">
      <items count="4">
        <item m="1"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0">
        <item x="2"/>
        <item x="6"/>
        <item x="10"/>
        <item x="27"/>
        <item x="22"/>
        <item x="0"/>
        <item x="3"/>
        <item x="4"/>
        <item x="9"/>
        <item x="20"/>
        <item x="5"/>
        <item x="24"/>
        <item x="7"/>
        <item x="25"/>
        <item x="15"/>
        <item x="17"/>
        <item x="14"/>
        <item x="8"/>
        <item x="19"/>
        <item x="11"/>
        <item x="23"/>
        <item x="18"/>
        <item x="28"/>
        <item x="21"/>
        <item x="16"/>
        <item x="26"/>
        <item x="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4">
        <item x="1"/>
        <item x="19"/>
        <item x="3"/>
        <item x="7"/>
        <item x="2"/>
        <item x="18"/>
        <item x="11"/>
        <item x="5"/>
        <item x="15"/>
        <item x="6"/>
        <item x="13"/>
        <item x="17"/>
        <item x="16"/>
        <item x="8"/>
        <item x="9"/>
        <item x="22"/>
        <item x="21"/>
        <item x="10"/>
        <item x="12"/>
        <item x="4"/>
        <item x="14"/>
        <item x="20"/>
        <item x="0"/>
        <item t="default"/>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8">
        <item x="0"/>
        <item x="4"/>
        <item x="6"/>
        <item x="3"/>
        <item x="7"/>
        <item x="1"/>
        <item x="5"/>
        <item x="2"/>
      </items>
    </pivotField>
    <pivotField showAll="0"/>
    <pivotField showAll="0"/>
    <pivotField showAll="0"/>
    <pivotField numFmtId="3" showAll="0"/>
    <pivotField numFmtId="3" showAll="0"/>
    <pivotField numFmtId="3" showAll="0"/>
    <pivotField numFmtId="3"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showAll="0"/>
    <pivotField showAll="0"/>
    <pivotField showAll="0"/>
    <pivotField showAll="0"/>
    <pivotField showAll="0"/>
    <pivotField showAll="0"/>
    <pivotField showAll="0"/>
    <pivotField showAll="0" defaultSubtotal="0">
      <items count="5">
        <item sd="0" x="0"/>
        <item n="2014" sd="0" x="1"/>
        <item n="2015" sd="0" x="2"/>
        <item n="2016" sd="0" x="3"/>
        <item n="2017" sd="0" x="4"/>
      </items>
    </pivotField>
    <pivotField showAll="0" defaultSubtotal="0">
      <items count="6">
        <item x="0"/>
        <item x="1"/>
        <item x="2"/>
        <item x="3"/>
        <item x="4"/>
        <item x="5"/>
      </items>
    </pivotField>
    <pivotField showAll="0" defaultSubtotal="0">
      <items count="4">
        <item x="0"/>
        <item x="2"/>
        <item x="3"/>
        <item x="1"/>
      </items>
    </pivotField>
  </pivotFields>
  <rowFields count="1">
    <field x="16"/>
  </rowFields>
  <rowItems count="8">
    <i>
      <x/>
    </i>
    <i>
      <x v="1"/>
    </i>
    <i>
      <x v="2"/>
    </i>
    <i>
      <x v="3"/>
    </i>
    <i>
      <x v="4"/>
    </i>
    <i>
      <x v="5"/>
    </i>
    <i>
      <x v="6"/>
    </i>
    <i t="grand">
      <x/>
    </i>
  </rowItems>
  <colFields count="1">
    <field x="27"/>
  </colFields>
  <colItems count="3">
    <i>
      <x v="1"/>
    </i>
    <i>
      <x v="2"/>
    </i>
    <i t="grand">
      <x/>
    </i>
  </colItems>
  <dataFields count="1">
    <dataField name="Count of A_InfoG/a7_type_site" fld="27" subtotal="count" baseField="0" baseItem="0"/>
  </dataFields>
  <formats count="7">
    <format dxfId="145">
      <pivotArea outline="0" collapsedLevelsAreSubtotals="1" fieldPosition="0"/>
    </format>
    <format dxfId="144">
      <pivotArea type="all" dataOnly="0" outline="0" fieldPosition="0"/>
    </format>
    <format dxfId="143">
      <pivotArea outline="0" collapsedLevelsAreSubtotals="1" fieldPosition="0"/>
    </format>
    <format dxfId="142">
      <pivotArea field="27" type="button" dataOnly="0" labelOnly="1" outline="0" axis="axisCol" fieldPosition="0"/>
    </format>
    <format dxfId="141">
      <pivotArea dataOnly="0" labelOnly="1" outline="0" axis="axisValues" fieldPosition="0"/>
    </format>
    <format dxfId="140">
      <pivotArea dataOnly="0" labelOnly="1" fieldPosition="0">
        <references count="1">
          <reference field="27" count="0"/>
        </references>
      </pivotArea>
    </format>
    <format dxfId="139">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name="PivotTable23" cacheId="19" dataOnRows="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C47:D51" firstHeaderRow="1" firstDataRow="1" firstDataCol="1"/>
  <pivotFields count="353">
    <pivotField showAll="0"/>
    <pivotField showAll="0"/>
    <pivotField showAll="0"/>
    <pivotField numFmtId="164"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1"/>
        <item x="0"/>
        <item x="2"/>
        <item t="default"/>
      </items>
    </pivotField>
    <pivotField showAll="0"/>
    <pivotField showAll="0"/>
    <pivotField showAll="0">
      <items count="4">
        <item m="1"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0">
        <item x="2"/>
        <item x="6"/>
        <item x="10"/>
        <item x="27"/>
        <item x="22"/>
        <item x="0"/>
        <item x="3"/>
        <item x="4"/>
        <item x="9"/>
        <item x="20"/>
        <item x="5"/>
        <item x="24"/>
        <item x="7"/>
        <item x="25"/>
        <item x="15"/>
        <item x="17"/>
        <item x="14"/>
        <item x="8"/>
        <item x="19"/>
        <item x="11"/>
        <item x="23"/>
        <item x="18"/>
        <item x="28"/>
        <item x="21"/>
        <item x="16"/>
        <item x="26"/>
        <item x="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4">
        <item x="1"/>
        <item x="19"/>
        <item x="3"/>
        <item x="7"/>
        <item x="2"/>
        <item x="18"/>
        <item x="11"/>
        <item x="5"/>
        <item x="15"/>
        <item x="6"/>
        <item x="13"/>
        <item x="17"/>
        <item x="16"/>
        <item x="8"/>
        <item x="9"/>
        <item x="22"/>
        <item x="21"/>
        <item x="10"/>
        <item x="12"/>
        <item x="4"/>
        <item x="14"/>
        <item x="20"/>
        <item x="0"/>
        <item t="default"/>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8">
        <item x="0"/>
        <item x="4"/>
        <item x="6"/>
        <item x="3"/>
        <item x="7"/>
        <item x="1"/>
        <item x="5"/>
        <item x="2"/>
      </items>
    </pivotField>
    <pivotField showAll="0"/>
    <pivotField showAll="0"/>
    <pivotField showAll="0"/>
    <pivotField numFmtId="3" showAll="0"/>
    <pivotField numFmtId="3" showAll="0"/>
    <pivotField numFmtId="3" showAll="0"/>
    <pivotField numFmtId="3"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showAll="0"/>
    <pivotField showAll="0"/>
    <pivotField showAll="0"/>
    <pivotField showAll="0"/>
    <pivotField showAll="0"/>
    <pivotField showAll="0"/>
    <pivotField showAll="0"/>
    <pivotField showAll="0" defaultSubtotal="0">
      <items count="5">
        <item sd="0" x="0"/>
        <item n="2014" sd="0" x="1"/>
        <item n="2015" sd="0" x="2"/>
        <item n="2016" sd="0" x="3"/>
        <item n="2017" sd="0" x="4"/>
      </items>
    </pivotField>
    <pivotField showAll="0" defaultSubtotal="0">
      <items count="6">
        <item x="0"/>
        <item x="1"/>
        <item x="2"/>
        <item x="3"/>
        <item x="4"/>
        <item x="5"/>
      </items>
    </pivotField>
    <pivotField showAll="0" defaultSubtotal="0">
      <items count="4">
        <item x="0"/>
        <item x="2"/>
        <item x="3"/>
        <item x="1"/>
      </items>
    </pivotField>
  </pivotFields>
  <rowFields count="1">
    <field x="24"/>
  </rowFields>
  <rowItems count="4">
    <i>
      <x/>
    </i>
    <i>
      <x v="1"/>
    </i>
    <i>
      <x v="2"/>
    </i>
    <i t="grand">
      <x/>
    </i>
  </rowItems>
  <colItems count="1">
    <i/>
  </colItems>
  <dataFields count="1">
    <dataField name="Count of A_InfoG/a5_env_site" fld="24" subtotal="count" baseField="0" baseItem="0"/>
  </dataFields>
  <formats count="6">
    <format dxfId="151">
      <pivotArea outline="0" collapsedLevelsAreSubtotals="1" fieldPosition="0"/>
    </format>
    <format dxfId="150">
      <pivotArea type="all" dataOnly="0" outline="0" fieldPosition="0"/>
    </format>
    <format dxfId="149">
      <pivotArea outline="0" collapsedLevelsAreSubtotals="1" fieldPosition="0"/>
    </format>
    <format dxfId="148">
      <pivotArea field="27" type="button" dataOnly="0" labelOnly="1" outline="0"/>
    </format>
    <format dxfId="147">
      <pivotArea dataOnly="0" labelOnly="1" outline="0" axis="axisValues" fieldPosition="0"/>
    </format>
    <format dxfId="146">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name="PivotTable26" cacheId="19" dataOnRows="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C69:D72" firstHeaderRow="1" firstDataRow="1" firstDataCol="1"/>
  <pivotFields count="353">
    <pivotField showAll="0"/>
    <pivotField showAll="0"/>
    <pivotField showAll="0"/>
    <pivotField numFmtId="164"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m="1"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0">
        <item x="2"/>
        <item x="6"/>
        <item x="10"/>
        <item x="27"/>
        <item x="22"/>
        <item x="0"/>
        <item x="3"/>
        <item x="4"/>
        <item x="9"/>
        <item x="20"/>
        <item x="5"/>
        <item x="24"/>
        <item x="7"/>
        <item x="25"/>
        <item x="15"/>
        <item x="17"/>
        <item x="14"/>
        <item x="8"/>
        <item x="19"/>
        <item x="11"/>
        <item x="23"/>
        <item x="18"/>
        <item x="28"/>
        <item x="21"/>
        <item x="16"/>
        <item x="26"/>
        <item x="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4">
        <item x="1"/>
        <item x="19"/>
        <item x="3"/>
        <item x="7"/>
        <item x="2"/>
        <item x="18"/>
        <item x="11"/>
        <item x="5"/>
        <item x="15"/>
        <item x="6"/>
        <item x="13"/>
        <item x="17"/>
        <item x="16"/>
        <item x="8"/>
        <item x="9"/>
        <item x="22"/>
        <item x="21"/>
        <item x="10"/>
        <item x="12"/>
        <item x="4"/>
        <item x="14"/>
        <item x="20"/>
        <item x="0"/>
        <item t="default"/>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8">
        <item x="0"/>
        <item x="4"/>
        <item x="6"/>
        <item x="3"/>
        <item x="7"/>
        <item x="1"/>
        <item x="5"/>
        <item x="2"/>
      </items>
    </pivotField>
    <pivotField showAll="0"/>
    <pivotField showAll="0"/>
    <pivotField showAll="0"/>
    <pivotField numFmtId="3" showAll="0"/>
    <pivotField numFmtId="3" showAll="0"/>
    <pivotField numFmtId="3" showAll="0"/>
    <pivotField numFmtId="3"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showAll="0"/>
    <pivotField showAll="0"/>
    <pivotField showAll="0"/>
    <pivotField showAll="0"/>
    <pivotField showAll="0"/>
    <pivotField showAll="0"/>
    <pivotField showAll="0"/>
    <pivotField showAll="0" defaultSubtotal="0">
      <items count="5">
        <item sd="0" x="0"/>
        <item n="2014" sd="0" x="1"/>
        <item n="2015" sd="0" x="2"/>
        <item n="2016" sd="0" x="3"/>
        <item n="2017" sd="0" x="4"/>
      </items>
    </pivotField>
    <pivotField showAll="0" defaultSubtotal="0">
      <items count="6">
        <item x="0"/>
        <item x="1"/>
        <item x="2"/>
        <item x="3"/>
        <item x="4"/>
        <item x="5"/>
      </items>
    </pivotField>
    <pivotField showAll="0" defaultSubtotal="0">
      <items count="4">
        <item x="0"/>
        <item x="2"/>
        <item x="3"/>
        <item x="1"/>
      </items>
    </pivotField>
  </pivotFields>
  <rowFields count="1">
    <field x="83"/>
  </rowFields>
  <rowItems count="3">
    <i>
      <x/>
    </i>
    <i>
      <x v="1"/>
    </i>
    <i t="grand">
      <x/>
    </i>
  </rowItems>
  <colItems count="1">
    <i/>
  </colItems>
  <dataFields count="1">
    <dataField name="Count of c2_relation" fld="83" subtotal="count" baseField="0" baseItem="0"/>
  </dataFields>
  <formats count="6">
    <format dxfId="157">
      <pivotArea outline="0" collapsedLevelsAreSubtotals="1" fieldPosition="0"/>
    </format>
    <format dxfId="156">
      <pivotArea type="all" dataOnly="0" outline="0" fieldPosition="0"/>
    </format>
    <format dxfId="155">
      <pivotArea outline="0" collapsedLevelsAreSubtotals="1" fieldPosition="0"/>
    </format>
    <format dxfId="154">
      <pivotArea field="27" type="button" dataOnly="0" labelOnly="1" outline="0"/>
    </format>
    <format dxfId="153">
      <pivotArea dataOnly="0" labelOnly="1" outline="0" axis="axisValues" fieldPosition="0"/>
    </format>
    <format dxfId="152">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name="PivotTable25" cacheId="19" dataOnRows="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C57:D62" firstHeaderRow="1" firstDataRow="1" firstDataCol="1"/>
  <pivotFields count="353">
    <pivotField showAll="0"/>
    <pivotField showAll="0"/>
    <pivotField showAll="0"/>
    <pivotField numFmtId="164"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m="1" x="2"/>
        <item x="0"/>
        <item x="1"/>
        <item t="default"/>
      </items>
    </pivotField>
    <pivotField showAll="0"/>
    <pivotField axis="axisRow" dataField="1" showAll="0">
      <items count="5">
        <item x="0"/>
        <item x="2"/>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0">
        <item x="2"/>
        <item x="6"/>
        <item x="10"/>
        <item x="27"/>
        <item x="22"/>
        <item x="0"/>
        <item x="3"/>
        <item x="4"/>
        <item x="9"/>
        <item x="20"/>
        <item x="5"/>
        <item x="24"/>
        <item x="7"/>
        <item x="25"/>
        <item x="15"/>
        <item x="17"/>
        <item x="14"/>
        <item x="8"/>
        <item x="19"/>
        <item x="11"/>
        <item x="23"/>
        <item x="18"/>
        <item x="28"/>
        <item x="21"/>
        <item x="16"/>
        <item x="26"/>
        <item x="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4">
        <item x="1"/>
        <item x="19"/>
        <item x="3"/>
        <item x="7"/>
        <item x="2"/>
        <item x="18"/>
        <item x="11"/>
        <item x="5"/>
        <item x="15"/>
        <item x="6"/>
        <item x="13"/>
        <item x="17"/>
        <item x="16"/>
        <item x="8"/>
        <item x="9"/>
        <item x="22"/>
        <item x="21"/>
        <item x="10"/>
        <item x="12"/>
        <item x="4"/>
        <item x="14"/>
        <item x="20"/>
        <item x="0"/>
        <item t="default"/>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8">
        <item x="0"/>
        <item x="4"/>
        <item x="6"/>
        <item x="3"/>
        <item x="7"/>
        <item x="1"/>
        <item x="5"/>
        <item x="2"/>
      </items>
    </pivotField>
    <pivotField showAll="0"/>
    <pivotField showAll="0"/>
    <pivotField showAll="0"/>
    <pivotField numFmtId="3" showAll="0"/>
    <pivotField numFmtId="3" showAll="0"/>
    <pivotField numFmtId="3" showAll="0"/>
    <pivotField numFmtId="3"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showAll="0"/>
    <pivotField showAll="0"/>
    <pivotField showAll="0"/>
    <pivotField showAll="0"/>
    <pivotField showAll="0"/>
    <pivotField showAll="0"/>
    <pivotField showAll="0"/>
    <pivotField showAll="0" defaultSubtotal="0">
      <items count="5">
        <item sd="0" x="0"/>
        <item n="2014" sd="0" x="1"/>
        <item n="2015" sd="0" x="2"/>
        <item n="2016" sd="0" x="3"/>
        <item n="2017" sd="0" x="4"/>
      </items>
    </pivotField>
    <pivotField showAll="0" defaultSubtotal="0">
      <items count="6">
        <item x="0"/>
        <item x="1"/>
        <item x="2"/>
        <item x="3"/>
        <item x="4"/>
        <item x="5"/>
      </items>
    </pivotField>
    <pivotField showAll="0" defaultSubtotal="0">
      <items count="4">
        <item x="0"/>
        <item x="2"/>
        <item x="3"/>
        <item x="1"/>
      </items>
    </pivotField>
  </pivotFields>
  <rowFields count="1">
    <field x="29"/>
  </rowFields>
  <rowItems count="5">
    <i>
      <x/>
    </i>
    <i>
      <x v="1"/>
    </i>
    <i>
      <x v="2"/>
    </i>
    <i>
      <x v="3"/>
    </i>
    <i t="grand">
      <x/>
    </i>
  </rowItems>
  <colItems count="1">
    <i/>
  </colItems>
  <dataFields count="1">
    <dataField name="Count of A_InfoG/a8_orga_gestion" fld="29" subtotal="count" baseField="0" baseItem="0"/>
  </dataFields>
  <formats count="6">
    <format dxfId="163">
      <pivotArea outline="0" collapsedLevelsAreSubtotals="1" fieldPosition="0"/>
    </format>
    <format dxfId="162">
      <pivotArea type="all" dataOnly="0" outline="0" fieldPosition="0"/>
    </format>
    <format dxfId="161">
      <pivotArea outline="0" collapsedLevelsAreSubtotals="1" fieldPosition="0"/>
    </format>
    <format dxfId="160">
      <pivotArea field="27" type="button" dataOnly="0" labelOnly="1" outline="0"/>
    </format>
    <format dxfId="159">
      <pivotArea dataOnly="0" labelOnly="1" outline="0" axis="axisValues" fieldPosition="0"/>
    </format>
    <format dxfId="158">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name="PivotTable17" cacheId="1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C24:J27" firstHeaderRow="0" firstDataRow="1" firstDataCol="1"/>
  <pivotFields count="353">
    <pivotField showAll="0"/>
    <pivotField showAll="0"/>
    <pivotField showAll="0"/>
    <pivotField numFmtId="164"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m="1" x="2"/>
        <item x="0"/>
        <item x="1"/>
        <item t="default"/>
      </items>
    </pivotField>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items count="30">
        <item x="2"/>
        <item x="6"/>
        <item x="10"/>
        <item x="27"/>
        <item x="22"/>
        <item x="0"/>
        <item x="3"/>
        <item x="4"/>
        <item x="9"/>
        <item x="20"/>
        <item x="5"/>
        <item x="24"/>
        <item x="7"/>
        <item x="25"/>
        <item x="15"/>
        <item x="17"/>
        <item x="14"/>
        <item x="8"/>
        <item x="19"/>
        <item x="11"/>
        <item x="23"/>
        <item x="18"/>
        <item x="28"/>
        <item x="21"/>
        <item x="16"/>
        <item x="26"/>
        <item x="1"/>
        <item x="12"/>
        <item x="13"/>
        <item t="default"/>
      </items>
    </pivotField>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items count="24">
        <item x="1"/>
        <item x="19"/>
        <item x="3"/>
        <item x="7"/>
        <item x="2"/>
        <item x="18"/>
        <item x="11"/>
        <item x="5"/>
        <item x="15"/>
        <item x="6"/>
        <item x="13"/>
        <item x="17"/>
        <item x="16"/>
        <item x="8"/>
        <item x="9"/>
        <item x="22"/>
        <item x="21"/>
        <item x="10"/>
        <item x="12"/>
        <item x="4"/>
        <item x="14"/>
        <item x="20"/>
        <item x="0"/>
        <item t="default"/>
      </items>
    </pivotField>
    <pivotField dataField="1"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8">
        <item x="0"/>
        <item x="4"/>
        <item x="6"/>
        <item x="3"/>
        <item x="7"/>
        <item x="1"/>
        <item x="5"/>
        <item x="2"/>
      </items>
    </pivotField>
    <pivotField showAll="0"/>
    <pivotField showAll="0"/>
    <pivotField showAll="0"/>
    <pivotField numFmtId="3" showAll="0"/>
    <pivotField numFmtId="3" showAll="0"/>
    <pivotField numFmtId="3" showAll="0"/>
    <pivotField numFmtId="3"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showAll="0"/>
    <pivotField showAll="0"/>
    <pivotField showAll="0"/>
    <pivotField showAll="0"/>
    <pivotField showAll="0"/>
    <pivotField showAll="0"/>
    <pivotField showAll="0"/>
    <pivotField showAll="0" defaultSubtotal="0">
      <items count="5">
        <item sd="0" x="0"/>
        <item n="2014" sd="0" x="1"/>
        <item n="2015" sd="0" x="2"/>
        <item n="2016" sd="0" x="3"/>
        <item n="2017" sd="0" x="4"/>
      </items>
    </pivotField>
    <pivotField showAll="0" defaultSubtotal="0">
      <items count="6">
        <item x="0"/>
        <item x="1"/>
        <item x="2"/>
        <item x="3"/>
        <item x="4"/>
        <item x="5"/>
      </items>
    </pivotField>
    <pivotField showAll="0" defaultSubtotal="0">
      <items count="4">
        <item x="0"/>
        <item x="2"/>
        <item x="3"/>
        <item x="1"/>
      </items>
    </pivotField>
  </pivotFields>
  <rowFields count="1">
    <field x="27"/>
  </rowFields>
  <rowItems count="3">
    <i>
      <x v="1"/>
    </i>
    <i>
      <x v="2"/>
    </i>
    <i t="grand">
      <x/>
    </i>
  </rowItems>
  <colFields count="1">
    <field x="-2"/>
  </colFields>
  <colItems count="7">
    <i>
      <x/>
    </i>
    <i i="1">
      <x v="1"/>
    </i>
    <i i="2">
      <x v="2"/>
    </i>
    <i i="3">
      <x v="3"/>
    </i>
    <i i="4">
      <x v="4"/>
    </i>
    <i i="5">
      <x v="5"/>
    </i>
    <i i="6">
      <x v="6"/>
    </i>
  </colItems>
  <dataFields count="7">
    <dataField name="Count of A_InfoG/a7_type_site" fld="27" subtotal="count" baseField="0" baseItem="0"/>
    <dataField name="Sum of c1_idps/c1a_hh" fld="37" baseField="27" baseItem="1"/>
    <dataField name="Sum of c1_idps/c1b_ind" fld="38" baseField="27" baseItem="1"/>
    <dataField name="Sum of c2_ret/c2a_hh" fld="48" baseField="27" baseItem="2"/>
    <dataField name="Sum of c2_ret/c2b_ind" fld="49" baseField="27" baseItem="2"/>
    <dataField name="Sum of c3_tcn/c3a_hh" fld="62" baseField="27" baseItem="2"/>
    <dataField name="Sum of c3_tcn/c3b_ind" fld="63" baseField="27" baseItem="2"/>
  </dataFields>
  <formats count="7">
    <format dxfId="170">
      <pivotArea outline="0" collapsedLevelsAreSubtotals="1" fieldPosition="0"/>
    </format>
    <format dxfId="169">
      <pivotArea type="all" dataOnly="0" outline="0" fieldPosition="0"/>
    </format>
    <format dxfId="168">
      <pivotArea outline="0" collapsedLevelsAreSubtotals="1" fieldPosition="0"/>
    </format>
    <format dxfId="167">
      <pivotArea field="27" type="button" dataOnly="0" labelOnly="1" outline="0" axis="axisRow" fieldPosition="0"/>
    </format>
    <format dxfId="166">
      <pivotArea dataOnly="0" labelOnly="1" fieldPosition="0">
        <references count="1">
          <reference field="27" count="0"/>
        </references>
      </pivotArea>
    </format>
    <format dxfId="165">
      <pivotArea dataOnly="0" labelOnly="1" grandRow="1" outline="0" fieldPosition="0"/>
    </format>
    <format dxfId="164">
      <pivotArea dataOnly="0" labelOnly="1" outline="0" fieldPosition="0">
        <references count="1">
          <reference field="4294967294" count="7">
            <x v="0"/>
            <x v="1"/>
            <x v="2"/>
            <x v="3"/>
            <x v="4"/>
            <x v="5"/>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name="PivotTable16" cacheId="19" dataOnRows="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C16:D19" firstHeaderRow="1" firstDataRow="1" firstDataCol="1"/>
  <pivotFields count="353">
    <pivotField showAll="0"/>
    <pivotField showAll="0"/>
    <pivotField showAll="0"/>
    <pivotField numFmtId="164"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m="1"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0">
        <item x="2"/>
        <item x="6"/>
        <item x="10"/>
        <item x="27"/>
        <item x="22"/>
        <item x="0"/>
        <item x="3"/>
        <item x="4"/>
        <item x="9"/>
        <item x="20"/>
        <item x="5"/>
        <item x="24"/>
        <item x="7"/>
        <item x="25"/>
        <item x="15"/>
        <item x="17"/>
        <item x="14"/>
        <item x="8"/>
        <item x="19"/>
        <item x="11"/>
        <item x="23"/>
        <item x="18"/>
        <item x="28"/>
        <item x="21"/>
        <item x="16"/>
        <item x="26"/>
        <item x="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4">
        <item x="1"/>
        <item x="19"/>
        <item x="3"/>
        <item x="7"/>
        <item x="2"/>
        <item x="18"/>
        <item x="11"/>
        <item x="5"/>
        <item x="15"/>
        <item x="6"/>
        <item x="13"/>
        <item x="17"/>
        <item x="16"/>
        <item x="8"/>
        <item x="9"/>
        <item x="22"/>
        <item x="21"/>
        <item x="10"/>
        <item x="12"/>
        <item x="4"/>
        <item x="14"/>
        <item x="20"/>
        <item x="0"/>
        <item t="default"/>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8">
        <item x="0"/>
        <item x="4"/>
        <item x="6"/>
        <item x="3"/>
        <item x="7"/>
        <item x="1"/>
        <item x="5"/>
        <item x="2"/>
      </items>
    </pivotField>
    <pivotField showAll="0"/>
    <pivotField showAll="0"/>
    <pivotField showAll="0"/>
    <pivotField numFmtId="3" showAll="0"/>
    <pivotField numFmtId="3" showAll="0"/>
    <pivotField numFmtId="3" showAll="0"/>
    <pivotField numFmtId="3"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showAll="0"/>
    <pivotField showAll="0"/>
    <pivotField showAll="0"/>
    <pivotField showAll="0"/>
    <pivotField showAll="0"/>
    <pivotField showAll="0"/>
    <pivotField showAll="0"/>
    <pivotField showAll="0" defaultSubtotal="0">
      <items count="5">
        <item sd="0" x="0"/>
        <item n="2014" sd="0" x="1"/>
        <item n="2015" sd="0" x="2"/>
        <item n="2016" sd="0" x="3"/>
        <item n="2017" sd="0" x="4"/>
      </items>
    </pivotField>
    <pivotField showAll="0" defaultSubtotal="0">
      <items count="6">
        <item x="0"/>
        <item x="1"/>
        <item x="2"/>
        <item x="3"/>
        <item x="4"/>
        <item x="5"/>
      </items>
    </pivotField>
    <pivotField showAll="0" defaultSubtotal="0">
      <items count="4">
        <item x="0"/>
        <item x="2"/>
        <item x="3"/>
        <item x="1"/>
      </items>
    </pivotField>
  </pivotFields>
  <rowFields count="1">
    <field x="27"/>
  </rowFields>
  <rowItems count="3">
    <i>
      <x v="1"/>
    </i>
    <i>
      <x v="2"/>
    </i>
    <i t="grand">
      <x/>
    </i>
  </rowItems>
  <colItems count="1">
    <i/>
  </colItems>
  <dataFields count="1">
    <dataField name="Count of A_InfoG/a7_type_site" fld="27" subtotal="count" baseField="0" baseItem="0"/>
  </dataFields>
  <formats count="7">
    <format dxfId="177">
      <pivotArea outline="0" collapsedLevelsAreSubtotals="1" fieldPosition="0"/>
    </format>
    <format dxfId="176">
      <pivotArea type="all" dataOnly="0" outline="0" fieldPosition="0"/>
    </format>
    <format dxfId="175">
      <pivotArea outline="0" collapsedLevelsAreSubtotals="1" fieldPosition="0"/>
    </format>
    <format dxfId="174">
      <pivotArea field="27" type="button" dataOnly="0" labelOnly="1" outline="0" axis="axisRow" fieldPosition="0"/>
    </format>
    <format dxfId="173">
      <pivotArea dataOnly="0" labelOnly="1" outline="0" axis="axisValues" fieldPosition="0"/>
    </format>
    <format dxfId="172">
      <pivotArea dataOnly="0" labelOnly="1" fieldPosition="0">
        <references count="1">
          <reference field="27" count="0"/>
        </references>
      </pivotArea>
    </format>
    <format dxfId="171">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name="PivotTable13" cacheId="19" dataOnRows="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C5:D9" firstHeaderRow="1" firstDataRow="1" firstDataCol="1"/>
  <pivotFields count="353">
    <pivotField showAll="0"/>
    <pivotField showAll="0"/>
    <pivotField showAll="0"/>
    <pivotField numFmtId="164"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0">
        <item x="2"/>
        <item x="6"/>
        <item x="10"/>
        <item x="27"/>
        <item x="22"/>
        <item x="0"/>
        <item x="3"/>
        <item x="4"/>
        <item x="9"/>
        <item x="20"/>
        <item x="5"/>
        <item x="24"/>
        <item x="7"/>
        <item x="25"/>
        <item x="15"/>
        <item x="17"/>
        <item x="14"/>
        <item x="8"/>
        <item x="19"/>
        <item x="11"/>
        <item x="23"/>
        <item x="18"/>
        <item x="28"/>
        <item x="21"/>
        <item x="16"/>
        <item x="26"/>
        <item x="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4">
        <item x="1"/>
        <item x="19"/>
        <item x="3"/>
        <item x="7"/>
        <item x="2"/>
        <item x="18"/>
        <item x="11"/>
        <item x="5"/>
        <item x="15"/>
        <item x="6"/>
        <item x="13"/>
        <item x="17"/>
        <item x="16"/>
        <item x="8"/>
        <item x="9"/>
        <item x="22"/>
        <item x="21"/>
        <item x="10"/>
        <item x="12"/>
        <item x="4"/>
        <item x="14"/>
        <item x="20"/>
        <item x="0"/>
        <item t="default"/>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8">
        <item x="0"/>
        <item x="4"/>
        <item x="6"/>
        <item x="3"/>
        <item x="7"/>
        <item x="1"/>
        <item x="5"/>
        <item x="2"/>
      </items>
    </pivotField>
    <pivotField showAll="0"/>
    <pivotField showAll="0"/>
    <pivotField showAll="0"/>
    <pivotField dataField="1" numFmtId="3" showAll="0"/>
    <pivotField dataField="1" numFmtId="3" showAll="0"/>
    <pivotField dataField="1" numFmtId="3" showAll="0"/>
    <pivotField dataField="1" numFmtId="3"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showAll="0"/>
    <pivotField showAll="0"/>
    <pivotField showAll="0"/>
    <pivotField showAll="0"/>
    <pivotField showAll="0"/>
    <pivotField showAll="0"/>
    <pivotField showAll="0"/>
    <pivotField showAll="0" defaultSubtotal="0">
      <items count="5">
        <item sd="0" x="0"/>
        <item n="2014" sd="0" x="1"/>
        <item n="2015" sd="0" x="2"/>
        <item n="2016" sd="0" x="3"/>
        <item n="2017" sd="0" x="4"/>
      </items>
    </pivotField>
    <pivotField showAll="0" defaultSubtotal="0">
      <items count="6">
        <item x="0"/>
        <item x="1"/>
        <item x="2"/>
        <item x="3"/>
        <item x="4"/>
        <item x="5"/>
      </items>
    </pivotField>
    <pivotField showAll="0" defaultSubtotal="0">
      <items count="4">
        <item x="0"/>
        <item x="2"/>
        <item x="3"/>
        <item x="1"/>
      </items>
    </pivotField>
  </pivotFields>
  <rowFields count="1">
    <field x="-2"/>
  </rowFields>
  <rowItems count="4">
    <i>
      <x/>
    </i>
    <i i="1">
      <x v="1"/>
    </i>
    <i i="2">
      <x v="2"/>
    </i>
    <i i="3">
      <x v="3"/>
    </i>
  </rowItems>
  <colItems count="1">
    <i/>
  </colItems>
  <dataFields count="4">
    <dataField name="paille_tole" fld="79" baseField="0" baseItem="0"/>
    <dataField name="bache" fld="80" baseField="0" baseItem="0"/>
    <dataField name="dur" fld="81" baseField="0" baseItem="0"/>
    <dataField name="sans_abris" fld="82" baseField="0" baseItem="0"/>
  </dataFields>
  <formats count="1">
    <format dxfId="17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name="PivotTable79" cacheId="19" dataOnRows="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F199:G204" firstHeaderRow="1" firstDataRow="1" firstDataCol="1"/>
  <pivotFields count="353">
    <pivotField showAll="0"/>
    <pivotField showAll="0"/>
    <pivotField showAll="0"/>
    <pivotField numFmtId="164"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m="1"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0">
        <item x="2"/>
        <item x="6"/>
        <item x="10"/>
        <item x="27"/>
        <item x="22"/>
        <item x="0"/>
        <item x="3"/>
        <item x="4"/>
        <item x="9"/>
        <item x="20"/>
        <item x="5"/>
        <item x="24"/>
        <item x="7"/>
        <item x="25"/>
        <item x="15"/>
        <item x="17"/>
        <item x="14"/>
        <item x="8"/>
        <item x="19"/>
        <item x="11"/>
        <item x="23"/>
        <item x="18"/>
        <item x="28"/>
        <item x="21"/>
        <item x="16"/>
        <item x="26"/>
        <item x="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4">
        <item x="1"/>
        <item x="19"/>
        <item x="3"/>
        <item x="7"/>
        <item x="2"/>
        <item x="18"/>
        <item x="11"/>
        <item x="5"/>
        <item x="15"/>
        <item x="6"/>
        <item x="13"/>
        <item x="17"/>
        <item x="16"/>
        <item x="8"/>
        <item x="9"/>
        <item x="22"/>
        <item x="21"/>
        <item x="10"/>
        <item x="12"/>
        <item x="4"/>
        <item x="14"/>
        <item x="20"/>
        <item x="0"/>
        <item t="default"/>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8">
        <item x="0"/>
        <item x="4"/>
        <item x="6"/>
        <item x="3"/>
        <item x="7"/>
        <item x="1"/>
        <item x="5"/>
        <item x="2"/>
      </items>
    </pivotField>
    <pivotField showAll="0"/>
    <pivotField showAll="0"/>
    <pivotField showAll="0"/>
    <pivotField numFmtId="3" showAll="0"/>
    <pivotField numFmtId="3" showAll="0"/>
    <pivotField numFmtId="3" showAll="0"/>
    <pivotField numFmtId="3"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showAll="0"/>
    <pivotField showAll="0"/>
    <pivotField showAll="0"/>
    <pivotField showAll="0"/>
    <pivotField showAll="0"/>
    <pivotField showAll="0"/>
    <pivotField showAll="0"/>
    <pivotField showAll="0" defaultSubtotal="0">
      <items count="5">
        <item sd="0" x="0"/>
        <item n="2014" sd="0" x="1"/>
        <item n="2015" sd="0" x="2"/>
        <item n="2016" sd="0" x="3"/>
        <item n="2017" sd="0" x="4"/>
      </items>
    </pivotField>
    <pivotField showAll="0" defaultSubtotal="0">
      <items count="6">
        <item x="0"/>
        <item x="1"/>
        <item x="2"/>
        <item x="3"/>
        <item x="4"/>
        <item x="5"/>
      </items>
    </pivotField>
    <pivotField showAll="0" defaultSubtotal="0">
      <items count="4">
        <item x="0"/>
        <item x="2"/>
        <item x="3"/>
        <item x="1"/>
      </items>
    </pivotField>
  </pivotFields>
  <rowFields count="1">
    <field x="225"/>
  </rowFields>
  <rowItems count="5">
    <i>
      <x/>
    </i>
    <i>
      <x v="1"/>
    </i>
    <i>
      <x v="2"/>
    </i>
    <i>
      <x v="3"/>
    </i>
    <i t="grand">
      <x/>
    </i>
  </rowItems>
  <colItems count="1">
    <i/>
  </colItems>
  <dataFields count="1">
    <dataField name="Count of WASH/eau/f3_distance_acces_eau" fld="225" subtotal="count" baseField="0" baseItem="0"/>
  </dataFields>
  <formats count="6">
    <format dxfId="12">
      <pivotArea outline="0" collapsedLevelsAreSubtotals="1" fieldPosition="0"/>
    </format>
    <format dxfId="11">
      <pivotArea type="all" dataOnly="0" outline="0" fieldPosition="0"/>
    </format>
    <format dxfId="10">
      <pivotArea outline="0" collapsedLevelsAreSubtotals="1" fieldPosition="0"/>
    </format>
    <format dxfId="9">
      <pivotArea field="27" type="button" dataOnly="0" labelOnly="1" outline="0"/>
    </format>
    <format dxfId="8">
      <pivotArea dataOnly="0" labelOnly="1" outline="0" axis="axisValues" fieldPosition="0"/>
    </format>
    <format dxfId="7">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name="PivotTable86" cacheId="19" dataOnRows="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C271:D275" firstHeaderRow="1" firstDataRow="1" firstDataCol="1"/>
  <pivotFields count="353">
    <pivotField showAll="0"/>
    <pivotField showAll="0"/>
    <pivotField showAll="0"/>
    <pivotField numFmtId="164"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m="1"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0">
        <item x="2"/>
        <item x="6"/>
        <item x="10"/>
        <item x="27"/>
        <item x="22"/>
        <item x="0"/>
        <item x="3"/>
        <item x="4"/>
        <item x="9"/>
        <item x="20"/>
        <item x="5"/>
        <item x="24"/>
        <item x="7"/>
        <item x="25"/>
        <item x="15"/>
        <item x="17"/>
        <item x="14"/>
        <item x="8"/>
        <item x="19"/>
        <item x="11"/>
        <item x="23"/>
        <item x="18"/>
        <item x="28"/>
        <item x="21"/>
        <item x="16"/>
        <item x="26"/>
        <item x="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4">
        <item x="1"/>
        <item x="19"/>
        <item x="3"/>
        <item x="7"/>
        <item x="2"/>
        <item x="18"/>
        <item x="11"/>
        <item x="5"/>
        <item x="15"/>
        <item x="6"/>
        <item x="13"/>
        <item x="17"/>
        <item x="16"/>
        <item x="8"/>
        <item x="9"/>
        <item x="22"/>
        <item x="21"/>
        <item x="10"/>
        <item x="12"/>
        <item x="4"/>
        <item x="14"/>
        <item x="20"/>
        <item x="0"/>
        <item t="default"/>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8">
        <item x="0"/>
        <item x="4"/>
        <item x="6"/>
        <item x="3"/>
        <item x="7"/>
        <item x="1"/>
        <item x="5"/>
        <item x="2"/>
      </items>
    </pivotField>
    <pivotField showAll="0"/>
    <pivotField showAll="0"/>
    <pivotField showAll="0"/>
    <pivotField numFmtId="3" showAll="0"/>
    <pivotField numFmtId="3" showAll="0"/>
    <pivotField numFmtId="3" showAll="0"/>
    <pivotField numFmtId="3"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pivotField axis="axisRow" dataField="1" showAll="0">
      <items count="4">
        <item x="1"/>
        <item x="2"/>
        <item x="0"/>
        <item t="default"/>
      </items>
    </pivotField>
    <pivotField showAll="0"/>
    <pivotField showAll="0"/>
    <pivotField showAll="0" defaultSubtotal="0">
      <items count="31">
        <item x="1"/>
        <item x="18"/>
        <item x="8"/>
        <item x="3"/>
        <item x="20"/>
        <item x="7"/>
        <item x="17"/>
        <item x="27"/>
        <item x="2"/>
        <item x="12"/>
        <item x="19"/>
        <item x="23"/>
        <item x="26"/>
        <item x="5"/>
        <item x="6"/>
        <item x="25"/>
        <item x="15"/>
        <item x="13"/>
        <item x="4"/>
        <item x="21"/>
        <item x="11"/>
        <item x="24"/>
        <item x="29"/>
        <item x="30"/>
        <item x="10"/>
        <item x="9"/>
        <item x="22"/>
        <item x="28"/>
        <item x="16"/>
        <item x="14"/>
        <item x="0"/>
      </items>
    </pivotField>
    <pivotField showAll="0" defaultSubtotal="0">
      <items count="89">
        <item x="51"/>
        <item x="41"/>
        <item x="1"/>
        <item x="10"/>
        <item x="37"/>
        <item x="5"/>
        <item x="66"/>
        <item x="71"/>
        <item x="38"/>
        <item x="47"/>
        <item x="40"/>
        <item x="87"/>
        <item x="48"/>
        <item x="16"/>
        <item x="68"/>
        <item x="70"/>
        <item x="7"/>
        <item x="30"/>
        <item x="33"/>
        <item x="78"/>
        <item x="29"/>
        <item x="50"/>
        <item x="25"/>
        <item x="64"/>
        <item x="4"/>
        <item x="26"/>
        <item x="27"/>
        <item x="82"/>
        <item x="43"/>
        <item x="67"/>
        <item x="28"/>
        <item x="0"/>
        <item x="73"/>
        <item x="58"/>
        <item x="45"/>
        <item x="6"/>
        <item x="83"/>
        <item x="79"/>
        <item x="46"/>
        <item x="12"/>
        <item x="62"/>
        <item x="74"/>
        <item x="88"/>
        <item x="3"/>
        <item x="13"/>
        <item x="86"/>
        <item x="77"/>
        <item x="61"/>
        <item x="14"/>
        <item x="55"/>
        <item x="36"/>
        <item x="17"/>
        <item x="80"/>
        <item x="35"/>
        <item x="49"/>
        <item x="23"/>
        <item x="65"/>
        <item x="75"/>
        <item x="15"/>
        <item x="22"/>
        <item x="24"/>
        <item x="52"/>
        <item x="85"/>
        <item x="18"/>
        <item x="44"/>
        <item x="56"/>
        <item x="9"/>
        <item x="57"/>
        <item x="31"/>
        <item x="84"/>
        <item x="8"/>
        <item x="72"/>
        <item x="76"/>
        <item x="20"/>
        <item x="60"/>
        <item x="11"/>
        <item x="39"/>
        <item x="19"/>
        <item x="59"/>
        <item x="21"/>
        <item x="81"/>
        <item x="42"/>
        <item x="63"/>
        <item x="69"/>
        <item x="32"/>
        <item x="53"/>
        <item x="54"/>
        <item x="34"/>
        <item x="2"/>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showAll="0"/>
    <pivotField showAll="0"/>
    <pivotField showAll="0"/>
    <pivotField showAll="0"/>
    <pivotField showAll="0"/>
    <pivotField showAll="0"/>
    <pivotField showAll="0"/>
    <pivotField showAll="0" defaultSubtotal="0">
      <items count="5">
        <item sd="0" x="0"/>
        <item n="2014" sd="0" x="1"/>
        <item n="2015" sd="0" x="2"/>
        <item n="2016" sd="0" x="3"/>
        <item n="2017" sd="0" x="4"/>
      </items>
    </pivotField>
    <pivotField showAll="0" defaultSubtotal="0">
      <items count="6">
        <item x="0"/>
        <item x="1"/>
        <item x="2"/>
        <item x="3"/>
        <item x="4"/>
        <item x="5"/>
      </items>
    </pivotField>
    <pivotField showAll="0" defaultSubtotal="0">
      <items count="4">
        <item x="0"/>
        <item x="2"/>
        <item x="3"/>
        <item x="1"/>
      </items>
    </pivotField>
  </pivotFields>
  <rowFields count="1">
    <field x="241"/>
  </rowFields>
  <rowItems count="4">
    <i>
      <x/>
    </i>
    <i>
      <x v="1"/>
    </i>
    <i>
      <x v="2"/>
    </i>
    <i t="grand">
      <x/>
    </i>
  </rowItems>
  <colItems count="1">
    <i/>
  </colItems>
  <dataFields count="1">
    <dataField name="Count of WASH/f10_douch_" fld="241" subtotal="count" baseField="0" baseItem="0"/>
  </dataFields>
  <formats count="6">
    <format dxfId="18">
      <pivotArea outline="0" collapsedLevelsAreSubtotals="1" fieldPosition="0"/>
    </format>
    <format dxfId="17">
      <pivotArea type="all" dataOnly="0" outline="0" fieldPosition="0"/>
    </format>
    <format dxfId="16">
      <pivotArea outline="0" collapsedLevelsAreSubtotals="1" fieldPosition="0"/>
    </format>
    <format dxfId="15">
      <pivotArea field="27" type="button" dataOnly="0" labelOnly="1" outline="0"/>
    </format>
    <format dxfId="14">
      <pivotArea dataOnly="0" labelOnly="1" outline="0" axis="axisValues" fieldPosition="0"/>
    </format>
    <format dxfId="13">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name="PivotTable62" cacheId="19" dataOnRows="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C142:D147" firstHeaderRow="1" firstDataRow="1" firstDataCol="1"/>
  <pivotFields count="353">
    <pivotField showAll="0"/>
    <pivotField showAll="0"/>
    <pivotField showAll="0"/>
    <pivotField numFmtId="164"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m="1"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0">
        <item x="2"/>
        <item x="6"/>
        <item x="10"/>
        <item x="27"/>
        <item x="22"/>
        <item x="0"/>
        <item x="3"/>
        <item x="4"/>
        <item x="9"/>
        <item x="20"/>
        <item x="5"/>
        <item x="24"/>
        <item x="7"/>
        <item x="25"/>
        <item x="15"/>
        <item x="17"/>
        <item x="14"/>
        <item x="8"/>
        <item x="19"/>
        <item x="11"/>
        <item x="23"/>
        <item x="18"/>
        <item x="28"/>
        <item x="21"/>
        <item x="16"/>
        <item x="26"/>
        <item x="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4">
        <item x="1"/>
        <item x="19"/>
        <item x="3"/>
        <item x="7"/>
        <item x="2"/>
        <item x="18"/>
        <item x="11"/>
        <item x="5"/>
        <item x="15"/>
        <item x="6"/>
        <item x="13"/>
        <item x="17"/>
        <item x="16"/>
        <item x="8"/>
        <item x="9"/>
        <item x="22"/>
        <item x="21"/>
        <item x="10"/>
        <item x="12"/>
        <item x="4"/>
        <item x="14"/>
        <item x="20"/>
        <item x="0"/>
        <item t="default"/>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8">
        <item x="0"/>
        <item x="4"/>
        <item x="6"/>
        <item x="3"/>
        <item x="7"/>
        <item x="1"/>
        <item x="5"/>
        <item x="2"/>
      </items>
    </pivotField>
    <pivotField showAll="0"/>
    <pivotField showAll="0"/>
    <pivotField showAll="0"/>
    <pivotField numFmtId="3" showAll="0"/>
    <pivotField numFmtId="3" showAll="0"/>
    <pivotField numFmtId="3" showAll="0"/>
    <pivotField numFmtId="3"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1"/>
        <item x="0"/>
        <item x="3"/>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showAll="0"/>
    <pivotField showAll="0"/>
    <pivotField showAll="0"/>
    <pivotField showAll="0"/>
    <pivotField showAll="0"/>
    <pivotField showAll="0"/>
    <pivotField showAll="0"/>
    <pivotField showAll="0" defaultSubtotal="0">
      <items count="5">
        <item sd="0" x="0"/>
        <item n="2014" sd="0" x="1"/>
        <item n="2015" sd="0" x="2"/>
        <item n="2016" sd="0" x="3"/>
        <item n="2017" sd="0" x="4"/>
      </items>
    </pivotField>
    <pivotField showAll="0" defaultSubtotal="0">
      <items count="6">
        <item x="0"/>
        <item x="1"/>
        <item x="2"/>
        <item x="3"/>
        <item x="4"/>
        <item x="5"/>
      </items>
    </pivotField>
    <pivotField showAll="0" defaultSubtotal="0">
      <items count="4">
        <item x="0"/>
        <item x="2"/>
        <item x="3"/>
        <item x="1"/>
      </items>
    </pivotField>
  </pivotFields>
  <rowFields count="1">
    <field x="298"/>
  </rowFields>
  <rowItems count="5">
    <i>
      <x/>
    </i>
    <i>
      <x v="1"/>
    </i>
    <i>
      <x v="2"/>
    </i>
    <i>
      <x v="3"/>
    </i>
    <i t="grand">
      <x/>
    </i>
  </rowItems>
  <colItems count="1">
    <i/>
  </colItems>
  <dataFields count="1">
    <dataField name="Count of J_SecuAlim/i2_idp_acces_terre" fld="298" subtotal="count" baseField="0" baseItem="0"/>
  </dataFields>
  <formats count="6">
    <format dxfId="24">
      <pivotArea outline="0" collapsedLevelsAreSubtotals="1" fieldPosition="0"/>
    </format>
    <format dxfId="23">
      <pivotArea type="all" dataOnly="0" outline="0" fieldPosition="0"/>
    </format>
    <format dxfId="22">
      <pivotArea outline="0" collapsedLevelsAreSubtotals="1" fieldPosition="0"/>
    </format>
    <format dxfId="21">
      <pivotArea field="27" type="button" dataOnly="0" labelOnly="1" outline="0"/>
    </format>
    <format dxfId="20">
      <pivotArea dataOnly="0" labelOnly="1" outline="0" axis="axisValues" fieldPosition="0"/>
    </format>
    <format dxfId="19">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name="PivotTable54" cacheId="19" dataOnRows="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C93:D96" firstHeaderRow="1" firstDataRow="1" firstDataCol="1"/>
  <pivotFields count="353">
    <pivotField showAll="0"/>
    <pivotField showAll="0"/>
    <pivotField showAll="0"/>
    <pivotField numFmtId="164"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m="1"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0">
        <item x="2"/>
        <item x="6"/>
        <item x="10"/>
        <item x="27"/>
        <item x="22"/>
        <item x="0"/>
        <item x="3"/>
        <item x="4"/>
        <item x="9"/>
        <item x="20"/>
        <item x="5"/>
        <item x="24"/>
        <item x="7"/>
        <item x="25"/>
        <item x="15"/>
        <item x="17"/>
        <item x="14"/>
        <item x="8"/>
        <item x="19"/>
        <item x="11"/>
        <item x="23"/>
        <item x="18"/>
        <item x="28"/>
        <item x="21"/>
        <item x="16"/>
        <item x="26"/>
        <item x="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4">
        <item x="1"/>
        <item x="19"/>
        <item x="3"/>
        <item x="7"/>
        <item x="2"/>
        <item x="18"/>
        <item x="11"/>
        <item x="5"/>
        <item x="15"/>
        <item x="6"/>
        <item x="13"/>
        <item x="17"/>
        <item x="16"/>
        <item x="8"/>
        <item x="9"/>
        <item x="22"/>
        <item x="21"/>
        <item x="10"/>
        <item x="12"/>
        <item x="4"/>
        <item x="14"/>
        <item x="20"/>
        <item x="0"/>
        <item t="default"/>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8">
        <item x="0"/>
        <item x="4"/>
        <item x="6"/>
        <item x="3"/>
        <item x="7"/>
        <item x="1"/>
        <item x="5"/>
        <item x="2"/>
      </items>
    </pivotField>
    <pivotField showAll="0"/>
    <pivotField showAll="0"/>
    <pivotField showAll="0"/>
    <pivotField numFmtId="3" showAll="0"/>
    <pivotField numFmtId="3" showAll="0"/>
    <pivotField numFmtId="3" showAll="0"/>
    <pivotField numFmtId="3"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showAll="0"/>
    <pivotField showAll="0"/>
    <pivotField showAll="0"/>
    <pivotField showAll="0"/>
    <pivotField showAll="0"/>
    <pivotField showAll="0"/>
    <pivotField showAll="0"/>
    <pivotField showAll="0" defaultSubtotal="0">
      <items count="5">
        <item sd="0" x="0"/>
        <item n="2014" sd="0" x="1"/>
        <item n="2015" sd="0" x="2"/>
        <item n="2016" sd="0" x="3"/>
        <item n="2017" sd="0" x="4"/>
      </items>
    </pivotField>
    <pivotField showAll="0" defaultSubtotal="0">
      <items count="6">
        <item x="0"/>
        <item x="1"/>
        <item x="2"/>
        <item x="3"/>
        <item x="4"/>
        <item x="5"/>
      </items>
    </pivotField>
    <pivotField showAll="0" defaultSubtotal="0">
      <items count="4">
        <item x="0"/>
        <item x="2"/>
        <item x="3"/>
        <item x="1"/>
      </items>
    </pivotField>
  </pivotFields>
  <rowFields count="1">
    <field x="262"/>
  </rowFields>
  <rowItems count="3">
    <i>
      <x/>
    </i>
    <i>
      <x v="1"/>
    </i>
    <i t="grand">
      <x/>
    </i>
  </rowItems>
  <colItems count="1">
    <i/>
  </colItems>
  <dataFields count="1">
    <dataField name="Count of serv_o_n" fld="262" subtotal="count" baseField="0" baseItem="0"/>
  </dataFields>
  <formats count="6">
    <format dxfId="30">
      <pivotArea outline="0" collapsedLevelsAreSubtotals="1" fieldPosition="0"/>
    </format>
    <format dxfId="29">
      <pivotArea type="all" dataOnly="0" outline="0" fieldPosition="0"/>
    </format>
    <format dxfId="28">
      <pivotArea outline="0" collapsedLevelsAreSubtotals="1" fieldPosition="0"/>
    </format>
    <format dxfId="27">
      <pivotArea field="27" type="button" dataOnly="0" labelOnly="1" outline="0"/>
    </format>
    <format dxfId="26">
      <pivotArea dataOnly="0" labelOnly="1" outline="0" axis="axisValues" fieldPosition="0"/>
    </format>
    <format dxfId="25">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name="PivotTable47" cacheId="19" dataOnRows="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1">
  <location ref="C55:D60" firstHeaderRow="1" firstDataRow="1" firstDataCol="1"/>
  <pivotFields count="353">
    <pivotField showAll="0"/>
    <pivotField showAll="0"/>
    <pivotField showAll="0"/>
    <pivotField numFmtId="164"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m="1"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0">
        <item x="2"/>
        <item x="6"/>
        <item x="10"/>
        <item x="27"/>
        <item x="22"/>
        <item x="0"/>
        <item x="3"/>
        <item x="4"/>
        <item x="9"/>
        <item x="20"/>
        <item x="5"/>
        <item x="24"/>
        <item x="7"/>
        <item x="25"/>
        <item x="15"/>
        <item x="17"/>
        <item x="14"/>
        <item x="8"/>
        <item x="19"/>
        <item x="11"/>
        <item x="23"/>
        <item x="18"/>
        <item x="28"/>
        <item x="21"/>
        <item x="16"/>
        <item x="26"/>
        <item x="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4">
        <item x="1"/>
        <item x="19"/>
        <item x="3"/>
        <item x="7"/>
        <item x="2"/>
        <item x="18"/>
        <item x="11"/>
        <item x="5"/>
        <item x="15"/>
        <item x="6"/>
        <item x="13"/>
        <item x="17"/>
        <item x="16"/>
        <item x="8"/>
        <item x="9"/>
        <item x="22"/>
        <item x="21"/>
        <item x="10"/>
        <item x="12"/>
        <item x="4"/>
        <item x="14"/>
        <item x="20"/>
        <item x="0"/>
        <item t="default"/>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8">
        <item x="0"/>
        <item x="4"/>
        <item x="6"/>
        <item x="3"/>
        <item x="7"/>
        <item x="1"/>
        <item x="5"/>
        <item x="2"/>
      </items>
    </pivotField>
    <pivotField showAll="0"/>
    <pivotField showAll="0"/>
    <pivotField showAll="0"/>
    <pivotField numFmtId="3" showAll="0"/>
    <pivotField numFmtId="3" showAll="0"/>
    <pivotField numFmtId="3" showAll="0"/>
    <pivotField numFmtId="3"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axis="axisRow" dataField="1" showAll="0">
      <items count="5">
        <item x="0"/>
        <item x="1"/>
        <item x="3"/>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showAll="0"/>
    <pivotField showAll="0"/>
    <pivotField showAll="0"/>
    <pivotField showAll="0"/>
    <pivotField showAll="0"/>
    <pivotField showAll="0"/>
    <pivotField showAll="0"/>
    <pivotField showAll="0" defaultSubtotal="0">
      <items count="5">
        <item sd="0" x="0"/>
        <item n="2014" sd="0" x="1"/>
        <item n="2015" sd="0" x="2"/>
        <item n="2016" sd="0" x="3"/>
        <item n="2017" sd="0" x="4"/>
      </items>
    </pivotField>
    <pivotField showAll="0" defaultSubtotal="0">
      <items count="6">
        <item x="0"/>
        <item x="1"/>
        <item x="2"/>
        <item x="3"/>
        <item x="4"/>
        <item x="5"/>
      </items>
    </pivotField>
    <pivotField showAll="0" defaultSubtotal="0">
      <items count="4">
        <item x="0"/>
        <item x="2"/>
        <item x="3"/>
        <item x="1"/>
      </items>
    </pivotField>
  </pivotFields>
  <rowFields count="1">
    <field x="255"/>
  </rowFields>
  <rowItems count="5">
    <i>
      <x/>
    </i>
    <i>
      <x v="1"/>
    </i>
    <i>
      <x v="2"/>
    </i>
    <i>
      <x v="3"/>
    </i>
    <i t="grand">
      <x/>
    </i>
  </rowItems>
  <colItems count="1">
    <i/>
  </colItems>
  <dataFields count="1">
    <dataField name="Count of G_Education/g1_École" fld="255" subtotal="count" baseField="0" baseItem="0"/>
  </dataFields>
  <formats count="6">
    <format dxfId="36">
      <pivotArea outline="0" collapsedLevelsAreSubtotals="1" fieldPosition="0"/>
    </format>
    <format dxfId="35">
      <pivotArea type="all" dataOnly="0" outline="0" fieldPosition="0"/>
    </format>
    <format dxfId="34">
      <pivotArea outline="0" collapsedLevelsAreSubtotals="1" fieldPosition="0"/>
    </format>
    <format dxfId="33">
      <pivotArea field="27" type="button" dataOnly="0" labelOnly="1" outline="0"/>
    </format>
    <format dxfId="32">
      <pivotArea dataOnly="0" labelOnly="1" outline="0" axis="axisValues" fieldPosition="0"/>
    </format>
    <format dxfId="31">
      <pivotArea dataOnly="0" labelOnly="1" grandRow="1" outline="0" fieldPosition="0"/>
    </format>
  </formats>
  <chartFormats count="5">
    <chartFormat chart="0" format="5" series="1">
      <pivotArea type="data" outline="0" fieldPosition="0">
        <references count="1">
          <reference field="4294967294" count="1" selected="0">
            <x v="0"/>
          </reference>
        </references>
      </pivotArea>
    </chartFormat>
    <chartFormat chart="0" format="6">
      <pivotArea type="data" outline="0" fieldPosition="0">
        <references count="2">
          <reference field="4294967294" count="1" selected="0">
            <x v="0"/>
          </reference>
          <reference field="255" count="1" selected="0">
            <x v="0"/>
          </reference>
        </references>
      </pivotArea>
    </chartFormat>
    <chartFormat chart="0" format="7">
      <pivotArea type="data" outline="0" fieldPosition="0">
        <references count="2">
          <reference field="4294967294" count="1" selected="0">
            <x v="0"/>
          </reference>
          <reference field="255" count="1" selected="0">
            <x v="1"/>
          </reference>
        </references>
      </pivotArea>
    </chartFormat>
    <chartFormat chart="0" format="8">
      <pivotArea type="data" outline="0" fieldPosition="0">
        <references count="2">
          <reference field="4294967294" count="1" selected="0">
            <x v="0"/>
          </reference>
          <reference field="255" count="1" selected="0">
            <x v="2"/>
          </reference>
        </references>
      </pivotArea>
    </chartFormat>
    <chartFormat chart="0" format="9">
      <pivotArea type="data" outline="0" fieldPosition="0">
        <references count="2">
          <reference field="4294967294" count="1" selected="0">
            <x v="0"/>
          </reference>
          <reference field="25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name="PivotTable31" cacheId="19" dataOnRows="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C27:D40" firstHeaderRow="1" firstDataRow="1" firstDataCol="1"/>
  <pivotFields count="353">
    <pivotField showAll="0"/>
    <pivotField showAll="0"/>
    <pivotField showAll="0"/>
    <pivotField numFmtId="164"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m="1"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0">
        <item x="2"/>
        <item x="6"/>
        <item x="10"/>
        <item x="27"/>
        <item x="22"/>
        <item x="0"/>
        <item x="3"/>
        <item x="4"/>
        <item x="9"/>
        <item x="20"/>
        <item x="5"/>
        <item x="24"/>
        <item x="7"/>
        <item x="25"/>
        <item x="15"/>
        <item x="17"/>
        <item x="14"/>
        <item x="8"/>
        <item x="19"/>
        <item x="11"/>
        <item x="23"/>
        <item x="18"/>
        <item x="28"/>
        <item x="21"/>
        <item x="16"/>
        <item x="26"/>
        <item x="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4">
        <item x="1"/>
        <item x="19"/>
        <item x="3"/>
        <item x="7"/>
        <item x="2"/>
        <item x="18"/>
        <item x="11"/>
        <item x="5"/>
        <item x="15"/>
        <item x="6"/>
        <item x="13"/>
        <item x="17"/>
        <item x="16"/>
        <item x="8"/>
        <item x="9"/>
        <item x="22"/>
        <item x="21"/>
        <item x="10"/>
        <item x="12"/>
        <item x="4"/>
        <item x="14"/>
        <item x="20"/>
        <item x="0"/>
        <item t="default"/>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8">
        <item x="0"/>
        <item x="4"/>
        <item x="6"/>
        <item x="3"/>
        <item x="7"/>
        <item x="1"/>
        <item x="5"/>
        <item x="2"/>
      </items>
    </pivotField>
    <pivotField showAll="0"/>
    <pivotField showAll="0"/>
    <pivotField showAll="0"/>
    <pivotField numFmtId="3" showAll="0"/>
    <pivotField numFmtId="3" showAll="0"/>
    <pivotField numFmtId="3" showAll="0"/>
    <pivotField numFmtId="3"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showAll="0"/>
    <pivotField showAll="0"/>
    <pivotField showAll="0"/>
    <pivotField showAll="0"/>
    <pivotField showAll="0"/>
    <pivotField showAll="0"/>
    <pivotField showAll="0"/>
    <pivotField showAll="0" defaultSubtotal="0">
      <items count="5">
        <item sd="0" x="0"/>
        <item n="2014" sd="0" x="1"/>
        <item n="2015" sd="0" x="2"/>
        <item n="2016" sd="0" x="3"/>
        <item n="2017" sd="0" x="4"/>
      </items>
    </pivotField>
    <pivotField showAll="0" defaultSubtotal="0">
      <items count="6">
        <item x="0"/>
        <item x="1"/>
        <item x="2"/>
        <item x="3"/>
        <item x="4"/>
        <item x="5"/>
      </items>
    </pivotField>
    <pivotField showAll="0" defaultSubtotal="0">
      <items count="4">
        <item x="0"/>
        <item x="2"/>
        <item x="3"/>
        <item x="1"/>
      </items>
    </pivotField>
  </pivotFields>
  <rowFields count="1">
    <field x="-2"/>
  </rowFields>
  <rowItems count="13">
    <i>
      <x/>
    </i>
    <i i="1">
      <x v="1"/>
    </i>
    <i i="2">
      <x v="2"/>
    </i>
    <i i="3">
      <x v="3"/>
    </i>
    <i i="4">
      <x v="4"/>
    </i>
    <i i="5">
      <x v="5"/>
    </i>
    <i i="6">
      <x v="6"/>
    </i>
    <i i="7">
      <x v="7"/>
    </i>
    <i i="8">
      <x v="8"/>
    </i>
    <i i="9">
      <x v="9"/>
    </i>
    <i i="10">
      <x v="10"/>
    </i>
    <i i="11">
      <x v="11"/>
    </i>
    <i i="12">
      <x v="12"/>
    </i>
  </rowItems>
  <colItems count="1">
    <i/>
  </colItems>
  <dataFields count="13">
    <dataField name="femmes_enceintes" fld="177" baseField="0" baseItem="0"/>
    <dataField name="femmes_allaitantes" fld="178" baseField="0" baseItem="0"/>
    <dataField name="handicap_mental" fld="179" baseField="0" baseItem="0"/>
    <dataField name="handicap_physique" fld="180" baseField="0" baseItem="0"/>
    <dataField name="handicap_sensoriel" fld="181" baseField="0" baseItem="0"/>
    <dataField name="maladie_chronique" fld="182" baseField="0" baseItem="0"/>
    <dataField name="enfants_separes" fld="183" baseField="0" baseItem="0"/>
    <dataField name="mineurs_na" fld="184" baseField="0" baseItem="0"/>
    <dataField name="orphelins" fld="185" baseField="0" baseItem="0"/>
    <dataField name="monoparental_femme" fld="186" baseField="0" baseItem="0"/>
    <dataField name="monoparental_homme" fld="187" baseField="0" baseItem="0"/>
    <dataField name="monoparental_enfant" fld="188" baseField="0" baseItem="0"/>
    <dataField name="personnes_agees" fld="189" baseField="0" baseItem="0"/>
  </dataFields>
  <formats count="6">
    <format dxfId="42">
      <pivotArea outline="0" collapsedLevelsAreSubtotals="1" fieldPosition="0"/>
    </format>
    <format dxfId="41">
      <pivotArea type="all" dataOnly="0" outline="0" fieldPosition="0"/>
    </format>
    <format dxfId="40">
      <pivotArea outline="0" collapsedLevelsAreSubtotals="1" fieldPosition="0"/>
    </format>
    <format dxfId="39">
      <pivotArea field="27" type="button" dataOnly="0" labelOnly="1" outline="0"/>
    </format>
    <format dxfId="38">
      <pivotArea dataOnly="0" labelOnly="1" outline="0" axis="axisValues" fieldPosition="0"/>
    </format>
    <format dxfId="37">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name="PivotTable50" cacheId="19" dataOnRows="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
  <location ref="C64:D74" firstHeaderRow="1" firstDataRow="1" firstDataCol="1"/>
  <pivotFields count="353">
    <pivotField showAll="0"/>
    <pivotField showAll="0"/>
    <pivotField showAll="0"/>
    <pivotField numFmtId="164"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m="1"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0">
        <item x="2"/>
        <item x="6"/>
        <item x="10"/>
        <item x="27"/>
        <item x="22"/>
        <item x="0"/>
        <item x="3"/>
        <item x="4"/>
        <item x="9"/>
        <item x="20"/>
        <item x="5"/>
        <item x="24"/>
        <item x="7"/>
        <item x="25"/>
        <item x="15"/>
        <item x="17"/>
        <item x="14"/>
        <item x="8"/>
        <item x="19"/>
        <item x="11"/>
        <item x="23"/>
        <item x="18"/>
        <item x="28"/>
        <item x="21"/>
        <item x="16"/>
        <item x="26"/>
        <item x="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4">
        <item x="1"/>
        <item x="19"/>
        <item x="3"/>
        <item x="7"/>
        <item x="2"/>
        <item x="18"/>
        <item x="11"/>
        <item x="5"/>
        <item x="15"/>
        <item x="6"/>
        <item x="13"/>
        <item x="17"/>
        <item x="16"/>
        <item x="8"/>
        <item x="9"/>
        <item x="22"/>
        <item x="21"/>
        <item x="10"/>
        <item x="12"/>
        <item x="4"/>
        <item x="14"/>
        <item x="20"/>
        <item x="0"/>
        <item t="default"/>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8">
        <item x="0"/>
        <item x="4"/>
        <item x="6"/>
        <item x="3"/>
        <item x="7"/>
        <item x="1"/>
        <item x="5"/>
        <item x="2"/>
      </items>
    </pivotField>
    <pivotField showAll="0"/>
    <pivotField showAll="0"/>
    <pivotField showAll="0"/>
    <pivotField numFmtId="3" showAll="0"/>
    <pivotField numFmtId="3" showAll="0"/>
    <pivotField numFmtId="3" showAll="0"/>
    <pivotField numFmtId="3"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axis="axisRow" dataField="1" showAll="0">
      <items count="8">
        <item sd="0" x="2"/>
        <item x="5"/>
        <item sd="0" x="3"/>
        <item sd="0" x="4"/>
        <item sd="0" x="1"/>
        <item sd="0" x="0"/>
        <item sd="0" x="6"/>
        <item t="default"/>
      </items>
    </pivotField>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showAll="0"/>
    <pivotField showAll="0"/>
    <pivotField showAll="0"/>
    <pivotField showAll="0"/>
    <pivotField showAll="0"/>
    <pivotField showAll="0"/>
    <pivotField showAll="0"/>
    <pivotField showAll="0" defaultSubtotal="0">
      <items count="5">
        <item sd="0" x="0"/>
        <item n="2014" sd="0" x="1"/>
        <item n="2015" sd="0" x="2"/>
        <item n="2016" sd="0" x="3"/>
        <item n="2017" sd="0" x="4"/>
      </items>
    </pivotField>
    <pivotField showAll="0" defaultSubtotal="0">
      <items count="6">
        <item x="0"/>
        <item x="1"/>
        <item x="2"/>
        <item x="3"/>
        <item x="4"/>
        <item x="5"/>
      </items>
    </pivotField>
    <pivotField showAll="0" defaultSubtotal="0">
      <items count="4">
        <item x="0"/>
        <item x="2"/>
        <item x="3"/>
        <item x="1"/>
      </items>
    </pivotField>
  </pivotFields>
  <rowFields count="2">
    <field x="256"/>
    <field x="257"/>
  </rowFields>
  <rowItems count="10">
    <i>
      <x/>
    </i>
    <i>
      <x v="1"/>
    </i>
    <i r="1">
      <x v="1"/>
    </i>
    <i r="1">
      <x v="2"/>
    </i>
    <i>
      <x v="2"/>
    </i>
    <i>
      <x v="3"/>
    </i>
    <i>
      <x v="4"/>
    </i>
    <i>
      <x v="5"/>
    </i>
    <i>
      <x v="6"/>
    </i>
    <i t="grand">
      <x/>
    </i>
  </rowItems>
  <colItems count="1">
    <i/>
  </colItems>
  <dataFields count="1">
    <dataField name="Count of G_Education/g2_raison_non" fld="256" subtotal="count" baseField="0" baseItem="0"/>
  </dataFields>
  <formats count="6">
    <format dxfId="48">
      <pivotArea outline="0" collapsedLevelsAreSubtotals="1" fieldPosition="0"/>
    </format>
    <format dxfId="47">
      <pivotArea type="all" dataOnly="0" outline="0" fieldPosition="0"/>
    </format>
    <format dxfId="46">
      <pivotArea outline="0" collapsedLevelsAreSubtotals="1" fieldPosition="0"/>
    </format>
    <format dxfId="45">
      <pivotArea field="27" type="button" dataOnly="0" labelOnly="1" outline="0"/>
    </format>
    <format dxfId="44">
      <pivotArea dataOnly="0" labelOnly="1" outline="0" axis="axisValues" fieldPosition="0"/>
    </format>
    <format dxfId="43">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name="PivotTable33" cacheId="19" dataOnRows="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H27:I31" firstHeaderRow="1" firstDataRow="1" firstDataCol="1"/>
  <pivotFields count="353">
    <pivotField showAll="0"/>
    <pivotField showAll="0"/>
    <pivotField showAll="0"/>
    <pivotField numFmtId="164"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m="1"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0">
        <item x="2"/>
        <item x="6"/>
        <item x="10"/>
        <item x="27"/>
        <item x="22"/>
        <item x="0"/>
        <item x="3"/>
        <item x="4"/>
        <item x="9"/>
        <item x="20"/>
        <item x="5"/>
        <item x="24"/>
        <item x="7"/>
        <item x="25"/>
        <item x="15"/>
        <item x="17"/>
        <item x="14"/>
        <item x="8"/>
        <item x="19"/>
        <item x="11"/>
        <item x="23"/>
        <item x="18"/>
        <item x="28"/>
        <item x="21"/>
        <item x="16"/>
        <item x="26"/>
        <item x="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4">
        <item x="1"/>
        <item x="19"/>
        <item x="3"/>
        <item x="7"/>
        <item x="2"/>
        <item x="18"/>
        <item x="11"/>
        <item x="5"/>
        <item x="15"/>
        <item x="6"/>
        <item x="13"/>
        <item x="17"/>
        <item x="16"/>
        <item x="8"/>
        <item x="9"/>
        <item x="22"/>
        <item x="21"/>
        <item x="10"/>
        <item x="12"/>
        <item x="4"/>
        <item x="14"/>
        <item x="20"/>
        <item x="0"/>
        <item t="default"/>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8">
        <item x="0"/>
        <item x="4"/>
        <item x="6"/>
        <item x="3"/>
        <item x="7"/>
        <item x="1"/>
        <item x="5"/>
        <item x="2"/>
      </items>
    </pivotField>
    <pivotField showAll="0"/>
    <pivotField showAll="0"/>
    <pivotField showAll="0"/>
    <pivotField numFmtId="3" showAll="0"/>
    <pivotField numFmtId="3" showAll="0"/>
    <pivotField numFmtId="3" showAll="0"/>
    <pivotField numFmtId="3"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showAll="0"/>
    <pivotField showAll="0"/>
    <pivotField showAll="0"/>
    <pivotField showAll="0"/>
    <pivotField showAll="0"/>
    <pivotField showAll="0"/>
    <pivotField showAll="0"/>
    <pivotField showAll="0" defaultSubtotal="0">
      <items count="5">
        <item sd="0" x="0"/>
        <item n="2014" sd="0" x="1"/>
        <item n="2015" sd="0" x="2"/>
        <item n="2016" sd="0" x="3"/>
        <item n="2017" sd="0" x="4"/>
      </items>
    </pivotField>
    <pivotField showAll="0" defaultSubtotal="0">
      <items count="6">
        <item x="0"/>
        <item x="1"/>
        <item x="2"/>
        <item x="3"/>
        <item x="4"/>
        <item x="5"/>
      </items>
    </pivotField>
    <pivotField showAll="0" defaultSubtotal="0">
      <items count="4">
        <item x="0"/>
        <item x="2"/>
        <item x="3"/>
        <item x="1"/>
      </items>
    </pivotField>
  </pivotFields>
  <rowFields count="1">
    <field x="196"/>
  </rowFields>
  <rowItems count="4">
    <i>
      <x/>
    </i>
    <i>
      <x v="1"/>
    </i>
    <i>
      <x v="2"/>
    </i>
    <i t="grand">
      <x/>
    </i>
  </rowItems>
  <colItems count="1">
    <i/>
  </colItems>
  <dataFields count="1">
    <dataField name="Count of e16_doc_id" fld="196" subtotal="count" baseField="0" baseItem="0"/>
  </dataFields>
  <formats count="6">
    <format dxfId="54">
      <pivotArea outline="0" collapsedLevelsAreSubtotals="1" fieldPosition="0"/>
    </format>
    <format dxfId="53">
      <pivotArea type="all" dataOnly="0" outline="0" fieldPosition="0"/>
    </format>
    <format dxfId="52">
      <pivotArea outline="0" collapsedLevelsAreSubtotals="1" fieldPosition="0"/>
    </format>
    <format dxfId="51">
      <pivotArea field="27" type="button" dataOnly="0" labelOnly="1" outline="0"/>
    </format>
    <format dxfId="50">
      <pivotArea dataOnly="0" labelOnly="1" outline="0" axis="axisValues" fieldPosition="0"/>
    </format>
    <format dxfId="49">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name="PivotTable32" cacheId="19" dataOnRows="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H35:I44" firstHeaderRow="1" firstDataRow="1" firstDataCol="1"/>
  <pivotFields count="353">
    <pivotField showAll="0"/>
    <pivotField showAll="0"/>
    <pivotField showAll="0"/>
    <pivotField numFmtId="164"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m="1"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0">
        <item x="2"/>
        <item x="6"/>
        <item x="10"/>
        <item x="27"/>
        <item x="22"/>
        <item x="0"/>
        <item x="3"/>
        <item x="4"/>
        <item x="9"/>
        <item x="20"/>
        <item x="5"/>
        <item x="24"/>
        <item x="7"/>
        <item x="25"/>
        <item x="15"/>
        <item x="17"/>
        <item x="14"/>
        <item x="8"/>
        <item x="19"/>
        <item x="11"/>
        <item x="23"/>
        <item x="18"/>
        <item x="28"/>
        <item x="21"/>
        <item x="16"/>
        <item x="26"/>
        <item x="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4">
        <item x="1"/>
        <item x="19"/>
        <item x="3"/>
        <item x="7"/>
        <item x="2"/>
        <item x="18"/>
        <item x="11"/>
        <item x="5"/>
        <item x="15"/>
        <item x="6"/>
        <item x="13"/>
        <item x="17"/>
        <item x="16"/>
        <item x="8"/>
        <item x="9"/>
        <item x="22"/>
        <item x="21"/>
        <item x="10"/>
        <item x="12"/>
        <item x="4"/>
        <item x="14"/>
        <item x="20"/>
        <item x="0"/>
        <item t="default"/>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8">
        <item x="0"/>
        <item x="4"/>
        <item x="6"/>
        <item x="3"/>
        <item x="7"/>
        <item x="1"/>
        <item x="5"/>
        <item x="2"/>
      </items>
    </pivotField>
    <pivotField showAll="0"/>
    <pivotField showAll="0"/>
    <pivotField showAll="0"/>
    <pivotField numFmtId="3" showAll="0"/>
    <pivotField numFmtId="3" showAll="0"/>
    <pivotField numFmtId="3" showAll="0"/>
    <pivotField numFmtId="3"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9">
        <item x="0"/>
        <item x="7"/>
        <item x="5"/>
        <item x="3"/>
        <item x="1"/>
        <item x="6"/>
        <item x="4"/>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showAll="0"/>
    <pivotField showAll="0"/>
    <pivotField showAll="0"/>
    <pivotField showAll="0"/>
    <pivotField showAll="0"/>
    <pivotField showAll="0"/>
    <pivotField showAll="0"/>
    <pivotField showAll="0" defaultSubtotal="0">
      <items count="5">
        <item sd="0" x="0"/>
        <item n="2014" sd="0" x="1"/>
        <item n="2015" sd="0" x="2"/>
        <item n="2016" sd="0" x="3"/>
        <item n="2017" sd="0" x="4"/>
      </items>
    </pivotField>
    <pivotField showAll="0" defaultSubtotal="0">
      <items count="6">
        <item x="0"/>
        <item x="1"/>
        <item x="2"/>
        <item x="3"/>
        <item x="4"/>
        <item x="5"/>
      </items>
    </pivotField>
    <pivotField showAll="0" defaultSubtotal="0">
      <items count="4">
        <item x="0"/>
        <item x="2"/>
        <item x="3"/>
        <item x="1"/>
      </items>
    </pivotField>
  </pivotFields>
  <rowFields count="1">
    <field x="197"/>
  </rowFields>
  <rowItems count="9">
    <i>
      <x/>
    </i>
    <i>
      <x v="1"/>
    </i>
    <i>
      <x v="2"/>
    </i>
    <i>
      <x v="3"/>
    </i>
    <i>
      <x v="4"/>
    </i>
    <i>
      <x v="5"/>
    </i>
    <i>
      <x v="6"/>
    </i>
    <i>
      <x v="7"/>
    </i>
    <i t="grand">
      <x/>
    </i>
  </rowItems>
  <colItems count="1">
    <i/>
  </colItems>
  <dataFields count="1">
    <dataField name="Count of e16_doc_id_non" fld="197" subtotal="count" baseField="0" baseItem="0"/>
  </dataFields>
  <formats count="6">
    <format dxfId="60">
      <pivotArea outline="0" collapsedLevelsAreSubtotals="1" fieldPosition="0"/>
    </format>
    <format dxfId="59">
      <pivotArea type="all" dataOnly="0" outline="0" fieldPosition="0"/>
    </format>
    <format dxfId="58">
      <pivotArea outline="0" collapsedLevelsAreSubtotals="1" fieldPosition="0"/>
    </format>
    <format dxfId="57">
      <pivotArea field="27" type="button" dataOnly="0" labelOnly="1" outline="0"/>
    </format>
    <format dxfId="56">
      <pivotArea dataOnly="0" labelOnly="1" outline="0" axis="axisValues" fieldPosition="0"/>
    </format>
    <format dxfId="55">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name="PivotTable82" cacheId="1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C245:I250" firstHeaderRow="0" firstDataRow="1" firstDataCol="1"/>
  <pivotFields count="353">
    <pivotField showAll="0"/>
    <pivotField showAll="0"/>
    <pivotField showAll="0"/>
    <pivotField numFmtId="164"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m="1" x="2"/>
        <item x="0"/>
        <item x="1"/>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items count="30">
        <item x="2"/>
        <item x="6"/>
        <item x="10"/>
        <item x="27"/>
        <item x="22"/>
        <item x="0"/>
        <item x="3"/>
        <item x="4"/>
        <item x="9"/>
        <item x="20"/>
        <item x="5"/>
        <item x="24"/>
        <item x="7"/>
        <item x="25"/>
        <item x="15"/>
        <item x="17"/>
        <item x="14"/>
        <item x="8"/>
        <item x="19"/>
        <item x="11"/>
        <item x="23"/>
        <item x="18"/>
        <item x="28"/>
        <item x="21"/>
        <item x="16"/>
        <item x="26"/>
        <item x="1"/>
        <item x="12"/>
        <item x="13"/>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items count="24">
        <item x="1"/>
        <item x="19"/>
        <item x="3"/>
        <item x="7"/>
        <item x="2"/>
        <item x="18"/>
        <item x="11"/>
        <item x="5"/>
        <item x="15"/>
        <item x="6"/>
        <item x="13"/>
        <item x="17"/>
        <item x="16"/>
        <item x="8"/>
        <item x="9"/>
        <item x="22"/>
        <item x="21"/>
        <item x="10"/>
        <item x="12"/>
        <item x="4"/>
        <item x="14"/>
        <item x="20"/>
        <item x="0"/>
        <item t="default"/>
      </items>
    </pivotField>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8">
        <item x="0"/>
        <item x="4"/>
        <item x="6"/>
        <item x="3"/>
        <item x="7"/>
        <item x="1"/>
        <item x="5"/>
        <item x="2"/>
      </items>
    </pivotField>
    <pivotField showAll="0"/>
    <pivotField showAll="0"/>
    <pivotField showAll="0"/>
    <pivotField numFmtId="3" showAll="0"/>
    <pivotField numFmtId="3" showAll="0"/>
    <pivotField numFmtId="3" showAll="0"/>
    <pivotField numFmtId="3"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dataField="1" showAll="0" defaultSubtotal="0"/>
    <pivotField dataField="1" showAll="0" defaultSubtotal="0"/>
    <pivotField axis="axisRow" showAll="0">
      <items count="5">
        <item x="0"/>
        <item x="2"/>
        <item x="3"/>
        <item x="1"/>
        <item t="default"/>
      </items>
    </pivotField>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showAll="0"/>
    <pivotField showAll="0"/>
    <pivotField showAll="0"/>
    <pivotField showAll="0"/>
    <pivotField showAll="0"/>
    <pivotField showAll="0"/>
    <pivotField showAll="0"/>
    <pivotField showAll="0" defaultSubtotal="0">
      <items count="5">
        <item sd="0" x="0"/>
        <item n="2014" sd="0" x="1"/>
        <item n="2015" sd="0" x="2"/>
        <item n="2016" sd="0" x="3"/>
        <item n="2017" sd="0" x="4"/>
      </items>
    </pivotField>
    <pivotField showAll="0" defaultSubtotal="0">
      <items count="6">
        <item x="0"/>
        <item x="1"/>
        <item x="2"/>
        <item x="3"/>
        <item x="4"/>
        <item x="5"/>
      </items>
    </pivotField>
    <pivotField showAll="0" defaultSubtotal="0">
      <items count="4">
        <item x="0"/>
        <item x="2"/>
        <item x="3"/>
        <item x="1"/>
      </items>
    </pivotField>
  </pivotFields>
  <rowFields count="1">
    <field x="238"/>
  </rowFields>
  <rowItems count="5">
    <i>
      <x/>
    </i>
    <i>
      <x v="1"/>
    </i>
    <i>
      <x v="2"/>
    </i>
    <i>
      <x v="3"/>
    </i>
    <i t="grand">
      <x/>
    </i>
  </rowItems>
  <colFields count="1">
    <field x="-2"/>
  </colFields>
  <colItems count="6">
    <i>
      <x/>
    </i>
    <i i="1">
      <x v="1"/>
    </i>
    <i i="2">
      <x v="2"/>
    </i>
    <i i="3">
      <x v="3"/>
    </i>
    <i i="4">
      <x v="4"/>
    </i>
    <i i="5">
      <x v="5"/>
    </i>
  </colItems>
  <dataFields count="6">
    <dataField name="Count of WASH/f5_latrines" fld="232" subtotal="count" baseField="0" baseItem="0"/>
    <dataField name="Sum of nb_latrines_collec" fld="236" baseField="238" baseItem="0"/>
    <dataField name="Sum of nb_latrines_privees" fld="237" baseField="238" baseItem="0"/>
    <dataField name="Sum of c1_idps/c1b_ind" fld="38" baseField="238" baseItem="0"/>
    <dataField name="Sum of c2_ret/c2b_ind" fld="49" baseField="238" baseItem="0"/>
    <dataField name="Sum of c3_tcn/c3b_ind" fld="63" baseField="238" baseItem="0"/>
  </dataFields>
  <formats count="6">
    <format dxfId="66">
      <pivotArea outline="0" collapsedLevelsAreSubtotals="1" fieldPosition="0"/>
    </format>
    <format dxfId="65">
      <pivotArea type="all" dataOnly="0" outline="0" fieldPosition="0"/>
    </format>
    <format dxfId="64">
      <pivotArea outline="0" collapsedLevelsAreSubtotals="1" fieldPosition="0"/>
    </format>
    <format dxfId="63">
      <pivotArea field="27" type="button" dataOnly="0" labelOnly="1" outline="0"/>
    </format>
    <format dxfId="62">
      <pivotArea dataOnly="0" labelOnly="1" outline="0" axis="axisValues" fieldPosition="0"/>
    </format>
    <format dxfId="61">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name="PivotTable64" cacheId="19" dataOnRows="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G130:H133" firstHeaderRow="1" firstDataRow="1" firstDataCol="1"/>
  <pivotFields count="353">
    <pivotField showAll="0"/>
    <pivotField showAll="0"/>
    <pivotField showAll="0"/>
    <pivotField numFmtId="164"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m="1"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0">
        <item x="2"/>
        <item x="6"/>
        <item x="10"/>
        <item x="27"/>
        <item x="22"/>
        <item x="0"/>
        <item x="3"/>
        <item x="4"/>
        <item x="9"/>
        <item x="20"/>
        <item x="5"/>
        <item x="24"/>
        <item x="7"/>
        <item x="25"/>
        <item x="15"/>
        <item x="17"/>
        <item x="14"/>
        <item x="8"/>
        <item x="19"/>
        <item x="11"/>
        <item x="23"/>
        <item x="18"/>
        <item x="28"/>
        <item x="21"/>
        <item x="16"/>
        <item x="26"/>
        <item x="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4">
        <item x="1"/>
        <item x="19"/>
        <item x="3"/>
        <item x="7"/>
        <item x="2"/>
        <item x="18"/>
        <item x="11"/>
        <item x="5"/>
        <item x="15"/>
        <item x="6"/>
        <item x="13"/>
        <item x="17"/>
        <item x="16"/>
        <item x="8"/>
        <item x="9"/>
        <item x="22"/>
        <item x="21"/>
        <item x="10"/>
        <item x="12"/>
        <item x="4"/>
        <item x="14"/>
        <item x="20"/>
        <item x="0"/>
        <item t="default"/>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8">
        <item x="0"/>
        <item x="4"/>
        <item x="6"/>
        <item x="3"/>
        <item x="7"/>
        <item x="1"/>
        <item x="5"/>
        <item x="2"/>
      </items>
    </pivotField>
    <pivotField showAll="0"/>
    <pivotField showAll="0"/>
    <pivotField showAll="0"/>
    <pivotField numFmtId="3" showAll="0"/>
    <pivotField numFmtId="3" showAll="0"/>
    <pivotField numFmtId="3" showAll="0"/>
    <pivotField numFmtId="3"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showAll="0"/>
    <pivotField showAll="0"/>
    <pivotField showAll="0"/>
    <pivotField showAll="0"/>
    <pivotField showAll="0"/>
    <pivotField showAll="0"/>
    <pivotField showAll="0"/>
    <pivotField showAll="0" defaultSubtotal="0">
      <items count="5">
        <item sd="0" x="0"/>
        <item n="2014" sd="0" x="1"/>
        <item n="2015" sd="0" x="2"/>
        <item n="2016" sd="0" x="3"/>
        <item n="2017" sd="0" x="4"/>
      </items>
    </pivotField>
    <pivotField showAll="0" defaultSubtotal="0">
      <items count="6">
        <item x="0"/>
        <item x="1"/>
        <item x="2"/>
        <item x="3"/>
        <item x="4"/>
        <item x="5"/>
      </items>
    </pivotField>
    <pivotField showAll="0" defaultSubtotal="0">
      <items count="4">
        <item x="0"/>
        <item x="2"/>
        <item x="3"/>
        <item x="1"/>
      </items>
    </pivotField>
  </pivotFields>
  <rowFields count="1">
    <field x="300"/>
  </rowFields>
  <rowItems count="3">
    <i>
      <x/>
    </i>
    <i>
      <x v="1"/>
    </i>
    <i t="grand">
      <x/>
    </i>
  </rowItems>
  <colItems count="1">
    <i/>
  </colItems>
  <dataFields count="1">
    <dataField name="Count of J_SecuAlim/i3_acces_marche" fld="300" subtotal="count" baseField="0" baseItem="0"/>
  </dataFields>
  <formats count="6">
    <format dxfId="72">
      <pivotArea outline="0" collapsedLevelsAreSubtotals="1" fieldPosition="0"/>
    </format>
    <format dxfId="71">
      <pivotArea type="all" dataOnly="0" outline="0" fieldPosition="0"/>
    </format>
    <format dxfId="70">
      <pivotArea outline="0" collapsedLevelsAreSubtotals="1" fieldPosition="0"/>
    </format>
    <format dxfId="69">
      <pivotArea field="27" type="button" dataOnly="0" labelOnly="1" outline="0"/>
    </format>
    <format dxfId="68">
      <pivotArea dataOnly="0" labelOnly="1" outline="0" axis="axisValues" fieldPosition="0"/>
    </format>
    <format dxfId="67">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name="PivotTable63" cacheId="19" dataOnRows="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C151:D156" firstHeaderRow="1" firstDataRow="1" firstDataCol="1"/>
  <pivotFields count="353">
    <pivotField showAll="0"/>
    <pivotField showAll="0"/>
    <pivotField showAll="0"/>
    <pivotField numFmtId="164"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m="1"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0">
        <item x="2"/>
        <item x="6"/>
        <item x="10"/>
        <item x="27"/>
        <item x="22"/>
        <item x="0"/>
        <item x="3"/>
        <item x="4"/>
        <item x="9"/>
        <item x="20"/>
        <item x="5"/>
        <item x="24"/>
        <item x="7"/>
        <item x="25"/>
        <item x="15"/>
        <item x="17"/>
        <item x="14"/>
        <item x="8"/>
        <item x="19"/>
        <item x="11"/>
        <item x="23"/>
        <item x="18"/>
        <item x="28"/>
        <item x="21"/>
        <item x="16"/>
        <item x="26"/>
        <item x="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4">
        <item x="1"/>
        <item x="19"/>
        <item x="3"/>
        <item x="7"/>
        <item x="2"/>
        <item x="18"/>
        <item x="11"/>
        <item x="5"/>
        <item x="15"/>
        <item x="6"/>
        <item x="13"/>
        <item x="17"/>
        <item x="16"/>
        <item x="8"/>
        <item x="9"/>
        <item x="22"/>
        <item x="21"/>
        <item x="10"/>
        <item x="12"/>
        <item x="4"/>
        <item x="14"/>
        <item x="20"/>
        <item x="0"/>
        <item t="default"/>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8">
        <item x="0"/>
        <item x="4"/>
        <item x="6"/>
        <item x="3"/>
        <item x="7"/>
        <item x="1"/>
        <item x="5"/>
        <item x="2"/>
      </items>
    </pivotField>
    <pivotField showAll="0"/>
    <pivotField showAll="0"/>
    <pivotField showAll="0"/>
    <pivotField numFmtId="3" showAll="0"/>
    <pivotField numFmtId="3" showAll="0"/>
    <pivotField numFmtId="3" showAll="0"/>
    <pivotField numFmtId="3"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0"/>
        <item x="2"/>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showAll="0"/>
    <pivotField showAll="0"/>
    <pivotField showAll="0"/>
    <pivotField showAll="0"/>
    <pivotField showAll="0"/>
    <pivotField showAll="0"/>
    <pivotField showAll="0"/>
    <pivotField showAll="0" defaultSubtotal="0">
      <items count="5">
        <item sd="0" x="0"/>
        <item n="2014" sd="0" x="1"/>
        <item n="2015" sd="0" x="2"/>
        <item n="2016" sd="0" x="3"/>
        <item n="2017" sd="0" x="4"/>
      </items>
    </pivotField>
    <pivotField showAll="0" defaultSubtotal="0">
      <items count="6">
        <item x="0"/>
        <item x="1"/>
        <item x="2"/>
        <item x="3"/>
        <item x="4"/>
        <item x="5"/>
      </items>
    </pivotField>
    <pivotField showAll="0" defaultSubtotal="0">
      <items count="4">
        <item x="0"/>
        <item x="2"/>
        <item x="3"/>
        <item x="1"/>
      </items>
    </pivotField>
  </pivotFields>
  <rowFields count="1">
    <field x="299"/>
  </rowFields>
  <rowItems count="5">
    <i>
      <x/>
    </i>
    <i>
      <x v="1"/>
    </i>
    <i>
      <x v="2"/>
    </i>
    <i>
      <x v="3"/>
    </i>
    <i t="grand">
      <x/>
    </i>
  </rowItems>
  <colItems count="1">
    <i/>
  </colItems>
  <dataFields count="1">
    <dataField name="Count of J_SecuAlim/i2_a_terr_tension" fld="299" subtotal="count" baseField="0" baseItem="0"/>
  </dataFields>
  <formats count="6">
    <format dxfId="78">
      <pivotArea outline="0" collapsedLevelsAreSubtotals="1" fieldPosition="0"/>
    </format>
    <format dxfId="77">
      <pivotArea type="all" dataOnly="0" outline="0" fieldPosition="0"/>
    </format>
    <format dxfId="76">
      <pivotArea outline="0" collapsedLevelsAreSubtotals="1" fieldPosition="0"/>
    </format>
    <format dxfId="75">
      <pivotArea field="27" type="button" dataOnly="0" labelOnly="1" outline="0"/>
    </format>
    <format dxfId="74">
      <pivotArea dataOnly="0" labelOnly="1" outline="0" axis="axisValues" fieldPosition="0"/>
    </format>
    <format dxfId="73">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name="PivotTable88" cacheId="19" dataOnRows="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C287:D291" firstHeaderRow="1" firstDataRow="1" firstDataCol="1"/>
  <pivotFields count="353">
    <pivotField showAll="0"/>
    <pivotField showAll="0"/>
    <pivotField showAll="0"/>
    <pivotField numFmtId="164"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m="1"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0">
        <item x="2"/>
        <item x="6"/>
        <item x="10"/>
        <item x="27"/>
        <item x="22"/>
        <item x="0"/>
        <item x="3"/>
        <item x="4"/>
        <item x="9"/>
        <item x="20"/>
        <item x="5"/>
        <item x="24"/>
        <item x="7"/>
        <item x="25"/>
        <item x="15"/>
        <item x="17"/>
        <item x="14"/>
        <item x="8"/>
        <item x="19"/>
        <item x="11"/>
        <item x="23"/>
        <item x="18"/>
        <item x="28"/>
        <item x="21"/>
        <item x="16"/>
        <item x="26"/>
        <item x="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4">
        <item x="1"/>
        <item x="19"/>
        <item x="3"/>
        <item x="7"/>
        <item x="2"/>
        <item x="18"/>
        <item x="11"/>
        <item x="5"/>
        <item x="15"/>
        <item x="6"/>
        <item x="13"/>
        <item x="17"/>
        <item x="16"/>
        <item x="8"/>
        <item x="9"/>
        <item x="22"/>
        <item x="21"/>
        <item x="10"/>
        <item x="12"/>
        <item x="4"/>
        <item x="14"/>
        <item x="20"/>
        <item x="0"/>
        <item t="default"/>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8">
        <item x="0"/>
        <item x="4"/>
        <item x="6"/>
        <item x="3"/>
        <item x="7"/>
        <item x="1"/>
        <item x="5"/>
        <item x="2"/>
      </items>
    </pivotField>
    <pivotField showAll="0"/>
    <pivotField showAll="0"/>
    <pivotField showAll="0"/>
    <pivotField numFmtId="3" showAll="0"/>
    <pivotField numFmtId="3" showAll="0"/>
    <pivotField numFmtId="3" showAll="0"/>
    <pivotField numFmtId="3"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axis="axisRow"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showAll="0"/>
    <pivotField showAll="0"/>
    <pivotField showAll="0"/>
    <pivotField showAll="0"/>
    <pivotField showAll="0"/>
    <pivotField showAll="0"/>
    <pivotField showAll="0"/>
    <pivotField showAll="0" defaultSubtotal="0">
      <items count="5">
        <item sd="0" x="0"/>
        <item n="2014" sd="0" x="1"/>
        <item n="2015" sd="0" x="2"/>
        <item n="2016" sd="0" x="3"/>
        <item n="2017" sd="0" x="4"/>
      </items>
    </pivotField>
    <pivotField showAll="0" defaultSubtotal="0">
      <items count="6">
        <item x="0"/>
        <item x="1"/>
        <item x="2"/>
        <item x="3"/>
        <item x="4"/>
        <item x="5"/>
      </items>
    </pivotField>
    <pivotField showAll="0" defaultSubtotal="0">
      <items count="4">
        <item x="0"/>
        <item x="2"/>
        <item x="3"/>
        <item x="1"/>
      </items>
    </pivotField>
  </pivotFields>
  <rowFields count="1">
    <field x="246"/>
  </rowFields>
  <rowItems count="4">
    <i>
      <x/>
    </i>
    <i>
      <x v="1"/>
    </i>
    <i>
      <x v="2"/>
    </i>
    <i t="grand">
      <x/>
    </i>
  </rowItems>
  <colItems count="1">
    <i/>
  </colItems>
  <dataFields count="1">
    <dataField name="Count of WASH/f11_acces_vuln_eau" fld="246" subtotal="count" baseField="0" baseItem="0"/>
  </dataFields>
  <formats count="6">
    <format dxfId="84">
      <pivotArea outline="0" collapsedLevelsAreSubtotals="1" fieldPosition="0"/>
    </format>
    <format dxfId="83">
      <pivotArea type="all" dataOnly="0" outline="0" fieldPosition="0"/>
    </format>
    <format dxfId="82">
      <pivotArea outline="0" collapsedLevelsAreSubtotals="1" fieldPosition="0"/>
    </format>
    <format dxfId="81">
      <pivotArea field="27" type="button" dataOnly="0" labelOnly="1" outline="0"/>
    </format>
    <format dxfId="80">
      <pivotArea dataOnly="0" labelOnly="1" outline="0" axis="axisValues" fieldPosition="0"/>
    </format>
    <format dxfId="79">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name="PivotTable65" cacheId="19" dataOnRows="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C160:D165" firstHeaderRow="1" firstDataRow="1" firstDataCol="1"/>
  <pivotFields count="353">
    <pivotField showAll="0"/>
    <pivotField showAll="0"/>
    <pivotField showAll="0"/>
    <pivotField numFmtId="164"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m="1"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0">
        <item x="2"/>
        <item x="6"/>
        <item x="10"/>
        <item x="27"/>
        <item x="22"/>
        <item x="0"/>
        <item x="3"/>
        <item x="4"/>
        <item x="9"/>
        <item x="20"/>
        <item x="5"/>
        <item x="24"/>
        <item x="7"/>
        <item x="25"/>
        <item x="15"/>
        <item x="17"/>
        <item x="14"/>
        <item x="8"/>
        <item x="19"/>
        <item x="11"/>
        <item x="23"/>
        <item x="18"/>
        <item x="28"/>
        <item x="21"/>
        <item x="16"/>
        <item x="26"/>
        <item x="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4">
        <item x="1"/>
        <item x="19"/>
        <item x="3"/>
        <item x="7"/>
        <item x="2"/>
        <item x="18"/>
        <item x="11"/>
        <item x="5"/>
        <item x="15"/>
        <item x="6"/>
        <item x="13"/>
        <item x="17"/>
        <item x="16"/>
        <item x="8"/>
        <item x="9"/>
        <item x="22"/>
        <item x="21"/>
        <item x="10"/>
        <item x="12"/>
        <item x="4"/>
        <item x="14"/>
        <item x="20"/>
        <item x="0"/>
        <item t="default"/>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8">
        <item x="0"/>
        <item x="4"/>
        <item x="6"/>
        <item x="3"/>
        <item x="7"/>
        <item x="1"/>
        <item x="5"/>
        <item x="2"/>
      </items>
    </pivotField>
    <pivotField showAll="0"/>
    <pivotField showAll="0"/>
    <pivotField showAll="0"/>
    <pivotField numFmtId="3" showAll="0"/>
    <pivotField numFmtId="3" showAll="0"/>
    <pivotField numFmtId="3" showAll="0"/>
    <pivotField numFmtId="3"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3"/>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showAll="0"/>
    <pivotField showAll="0"/>
    <pivotField showAll="0"/>
    <pivotField showAll="0"/>
    <pivotField showAll="0"/>
    <pivotField showAll="0"/>
    <pivotField showAll="0"/>
    <pivotField showAll="0" defaultSubtotal="0">
      <items count="5">
        <item sd="0" x="0"/>
        <item n="2014" sd="0" x="1"/>
        <item n="2015" sd="0" x="2"/>
        <item n="2016" sd="0" x="3"/>
        <item n="2017" sd="0" x="4"/>
      </items>
    </pivotField>
    <pivotField showAll="0" defaultSubtotal="0">
      <items count="6">
        <item x="0"/>
        <item x="1"/>
        <item x="2"/>
        <item x="3"/>
        <item x="4"/>
        <item x="5"/>
      </items>
    </pivotField>
    <pivotField showAll="0" defaultSubtotal="0">
      <items count="4">
        <item x="0"/>
        <item x="2"/>
        <item x="3"/>
        <item x="1"/>
      </items>
    </pivotField>
  </pivotFields>
  <rowFields count="1">
    <field x="303"/>
  </rowFields>
  <rowItems count="5">
    <i>
      <x/>
    </i>
    <i>
      <x v="1"/>
    </i>
    <i>
      <x v="2"/>
    </i>
    <i>
      <x v="3"/>
    </i>
    <i t="grand">
      <x/>
    </i>
  </rowItems>
  <colItems count="1">
    <i/>
  </colItems>
  <dataFields count="1">
    <dataField name="Count of J_SecuAlim/i4_marche_dispo/i4c_biens_1e_necessite" fld="303" subtotal="count" baseField="0" baseItem="0"/>
  </dataFields>
  <formats count="6">
    <format dxfId="90">
      <pivotArea outline="0" collapsedLevelsAreSubtotals="1" fieldPosition="0"/>
    </format>
    <format dxfId="89">
      <pivotArea type="all" dataOnly="0" outline="0" fieldPosition="0"/>
    </format>
    <format dxfId="88">
      <pivotArea outline="0" collapsedLevelsAreSubtotals="1" fieldPosition="0"/>
    </format>
    <format dxfId="87">
      <pivotArea field="27" type="button" dataOnly="0" labelOnly="1" outline="0"/>
    </format>
    <format dxfId="86">
      <pivotArea dataOnly="0" labelOnly="1" outline="0" axis="axisValues" fieldPosition="0"/>
    </format>
    <format dxfId="85">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name="PivotTable80" cacheId="19" dataOnRows="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C234:D240" firstHeaderRow="1" firstDataRow="1" firstDataCol="1"/>
  <pivotFields count="353">
    <pivotField showAll="0"/>
    <pivotField showAll="0"/>
    <pivotField showAll="0"/>
    <pivotField numFmtId="164"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m="1"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0">
        <item x="2"/>
        <item x="6"/>
        <item x="10"/>
        <item x="27"/>
        <item x="22"/>
        <item x="0"/>
        <item x="3"/>
        <item x="4"/>
        <item x="9"/>
        <item x="20"/>
        <item x="5"/>
        <item x="24"/>
        <item x="7"/>
        <item x="25"/>
        <item x="15"/>
        <item x="17"/>
        <item x="14"/>
        <item x="8"/>
        <item x="19"/>
        <item x="11"/>
        <item x="23"/>
        <item x="18"/>
        <item x="28"/>
        <item x="21"/>
        <item x="16"/>
        <item x="26"/>
        <item x="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4">
        <item x="1"/>
        <item x="19"/>
        <item x="3"/>
        <item x="7"/>
        <item x="2"/>
        <item x="18"/>
        <item x="11"/>
        <item x="5"/>
        <item x="15"/>
        <item x="6"/>
        <item x="13"/>
        <item x="17"/>
        <item x="16"/>
        <item x="8"/>
        <item x="9"/>
        <item x="22"/>
        <item x="21"/>
        <item x="10"/>
        <item x="12"/>
        <item x="4"/>
        <item x="14"/>
        <item x="20"/>
        <item x="0"/>
        <item t="default"/>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8">
        <item x="0"/>
        <item x="4"/>
        <item x="6"/>
        <item x="3"/>
        <item x="7"/>
        <item x="1"/>
        <item x="5"/>
        <item x="2"/>
      </items>
    </pivotField>
    <pivotField showAll="0"/>
    <pivotField showAll="0"/>
    <pivotField showAll="0"/>
    <pivotField numFmtId="3" showAll="0"/>
    <pivotField numFmtId="3" showAll="0"/>
    <pivotField numFmtId="3" showAll="0"/>
    <pivotField numFmtId="3"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6">
        <item x="4"/>
        <item x="1"/>
        <item x="3"/>
        <item x="2"/>
        <item x="0"/>
        <item t="default"/>
      </items>
    </pivotField>
    <pivotField showAll="0"/>
    <pivotField showAll="0"/>
    <pivotField showAll="0"/>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showAll="0"/>
    <pivotField showAll="0"/>
    <pivotField showAll="0"/>
    <pivotField showAll="0"/>
    <pivotField showAll="0"/>
    <pivotField showAll="0"/>
    <pivotField showAll="0"/>
    <pivotField showAll="0" defaultSubtotal="0">
      <items count="5">
        <item sd="0" x="0"/>
        <item n="2014" sd="0" x="1"/>
        <item n="2015" sd="0" x="2"/>
        <item n="2016" sd="0" x="3"/>
        <item n="2017" sd="0" x="4"/>
      </items>
    </pivotField>
    <pivotField showAll="0" defaultSubtotal="0">
      <items count="6">
        <item x="0"/>
        <item x="1"/>
        <item x="2"/>
        <item x="3"/>
        <item x="4"/>
        <item x="5"/>
      </items>
    </pivotField>
    <pivotField showAll="0" defaultSubtotal="0">
      <items count="4">
        <item x="0"/>
        <item x="2"/>
        <item x="3"/>
        <item x="1"/>
      </items>
    </pivotField>
  </pivotFields>
  <rowFields count="1">
    <field x="232"/>
  </rowFields>
  <rowItems count="6">
    <i>
      <x/>
    </i>
    <i>
      <x v="1"/>
    </i>
    <i>
      <x v="2"/>
    </i>
    <i>
      <x v="3"/>
    </i>
    <i>
      <x v="4"/>
    </i>
    <i t="grand">
      <x/>
    </i>
  </rowItems>
  <colItems count="1">
    <i/>
  </colItems>
  <dataFields count="1">
    <dataField name="Count of WASH/f5_latrines" fld="232" subtotal="count" baseField="0" baseItem="0"/>
  </dataFields>
  <formats count="6">
    <format dxfId="96">
      <pivotArea outline="0" collapsedLevelsAreSubtotals="1" fieldPosition="0"/>
    </format>
    <format dxfId="95">
      <pivotArea type="all" dataOnly="0" outline="0" fieldPosition="0"/>
    </format>
    <format dxfId="94">
      <pivotArea outline="0" collapsedLevelsAreSubtotals="1" fieldPosition="0"/>
    </format>
    <format dxfId="93">
      <pivotArea field="27" type="button" dataOnly="0" labelOnly="1" outline="0"/>
    </format>
    <format dxfId="92">
      <pivotArea dataOnly="0" labelOnly="1" outline="0" axis="axisValues" fieldPosition="0"/>
    </format>
    <format dxfId="91">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name="PivotTable53" cacheId="19" dataOnRows="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G108:H118" firstHeaderRow="1" firstDataRow="1" firstDataCol="1"/>
  <pivotFields count="353">
    <pivotField showAll="0"/>
    <pivotField showAll="0"/>
    <pivotField showAll="0"/>
    <pivotField numFmtId="164"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m="1"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0">
        <item x="2"/>
        <item x="6"/>
        <item x="10"/>
        <item x="27"/>
        <item x="22"/>
        <item x="0"/>
        <item x="3"/>
        <item x="4"/>
        <item x="9"/>
        <item x="20"/>
        <item x="5"/>
        <item x="24"/>
        <item x="7"/>
        <item x="25"/>
        <item x="15"/>
        <item x="17"/>
        <item x="14"/>
        <item x="8"/>
        <item x="19"/>
        <item x="11"/>
        <item x="23"/>
        <item x="18"/>
        <item x="28"/>
        <item x="21"/>
        <item x="16"/>
        <item x="26"/>
        <item x="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4">
        <item x="1"/>
        <item x="19"/>
        <item x="3"/>
        <item x="7"/>
        <item x="2"/>
        <item x="18"/>
        <item x="11"/>
        <item x="5"/>
        <item x="15"/>
        <item x="6"/>
        <item x="13"/>
        <item x="17"/>
        <item x="16"/>
        <item x="8"/>
        <item x="9"/>
        <item x="22"/>
        <item x="21"/>
        <item x="10"/>
        <item x="12"/>
        <item x="4"/>
        <item x="14"/>
        <item x="20"/>
        <item x="0"/>
        <item t="default"/>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8">
        <item x="0"/>
        <item x="4"/>
        <item x="6"/>
        <item x="3"/>
        <item x="7"/>
        <item x="1"/>
        <item x="5"/>
        <item x="2"/>
      </items>
    </pivotField>
    <pivotField showAll="0"/>
    <pivotField showAll="0"/>
    <pivotField showAll="0"/>
    <pivotField numFmtId="3" showAll="0"/>
    <pivotField numFmtId="3" showAll="0"/>
    <pivotField numFmtId="3" showAll="0"/>
    <pivotField numFmtId="3"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1"/>
        <item x="0"/>
        <item t="default"/>
      </items>
    </pivotField>
    <pivotField axis="axisRow" dataField="1" showAll="0">
      <items count="6">
        <item x="0"/>
        <item x="1"/>
        <item x="2"/>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showAll="0"/>
    <pivotField showAll="0"/>
    <pivotField showAll="0"/>
    <pivotField showAll="0"/>
    <pivotField showAll="0"/>
    <pivotField showAll="0"/>
    <pivotField showAll="0"/>
    <pivotField showAll="0" defaultSubtotal="0">
      <items count="5">
        <item sd="0" x="0"/>
        <item n="2014" sd="0" x="1"/>
        <item n="2015" sd="0" x="2"/>
        <item n="2016" sd="0" x="3"/>
        <item n="2017" sd="0" x="4"/>
      </items>
    </pivotField>
    <pivotField showAll="0" defaultSubtotal="0">
      <items count="6">
        <item x="0"/>
        <item x="1"/>
        <item x="2"/>
        <item x="3"/>
        <item x="4"/>
        <item x="5"/>
      </items>
    </pivotField>
    <pivotField showAll="0" defaultSubtotal="0">
      <items count="4">
        <item x="0"/>
        <item x="2"/>
        <item x="3"/>
        <item x="1"/>
      </items>
    </pivotField>
  </pivotFields>
  <rowFields count="2">
    <field x="270"/>
    <field x="271"/>
  </rowFields>
  <rowItems count="10">
    <i>
      <x/>
    </i>
    <i r="1">
      <x/>
    </i>
    <i>
      <x v="1"/>
    </i>
    <i r="1">
      <x v="1"/>
    </i>
    <i r="1">
      <x v="2"/>
    </i>
    <i r="1">
      <x v="3"/>
    </i>
    <i r="1">
      <x v="4"/>
    </i>
    <i>
      <x v="2"/>
    </i>
    <i r="1">
      <x/>
    </i>
    <i t="grand">
      <x/>
    </i>
  </rowItems>
  <colItems count="1">
    <i/>
  </colItems>
  <dataFields count="1">
    <dataField name="Count of H_Sante/h_service_medic/h3_proche_distance" fld="271" subtotal="count" baseField="0" baseItem="0"/>
  </dataFields>
  <formats count="6">
    <format dxfId="102">
      <pivotArea outline="0" collapsedLevelsAreSubtotals="1" fieldPosition="0"/>
    </format>
    <format dxfId="101">
      <pivotArea type="all" dataOnly="0" outline="0" fieldPosition="0"/>
    </format>
    <format dxfId="100">
      <pivotArea outline="0" collapsedLevelsAreSubtotals="1" fieldPosition="0"/>
    </format>
    <format dxfId="99">
      <pivotArea field="27" type="button" dataOnly="0" labelOnly="1" outline="0"/>
    </format>
    <format dxfId="98">
      <pivotArea dataOnly="0" labelOnly="1" outline="0" axis="axisValues" fieldPosition="0"/>
    </format>
    <format dxfId="97">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name="PivotTable49" cacheId="19" dataOnRows="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C78:D84" firstHeaderRow="1" firstDataRow="1" firstDataCol="1"/>
  <pivotFields count="353">
    <pivotField showAll="0"/>
    <pivotField showAll="0"/>
    <pivotField showAll="0"/>
    <pivotField numFmtId="164"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m="1"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0">
        <item x="2"/>
        <item x="6"/>
        <item x="10"/>
        <item x="27"/>
        <item x="22"/>
        <item x="0"/>
        <item x="3"/>
        <item x="4"/>
        <item x="9"/>
        <item x="20"/>
        <item x="5"/>
        <item x="24"/>
        <item x="7"/>
        <item x="25"/>
        <item x="15"/>
        <item x="17"/>
        <item x="14"/>
        <item x="8"/>
        <item x="19"/>
        <item x="11"/>
        <item x="23"/>
        <item x="18"/>
        <item x="28"/>
        <item x="21"/>
        <item x="16"/>
        <item x="26"/>
        <item x="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4">
        <item x="1"/>
        <item x="19"/>
        <item x="3"/>
        <item x="7"/>
        <item x="2"/>
        <item x="18"/>
        <item x="11"/>
        <item x="5"/>
        <item x="15"/>
        <item x="6"/>
        <item x="13"/>
        <item x="17"/>
        <item x="16"/>
        <item x="8"/>
        <item x="9"/>
        <item x="22"/>
        <item x="21"/>
        <item x="10"/>
        <item x="12"/>
        <item x="4"/>
        <item x="14"/>
        <item x="20"/>
        <item x="0"/>
        <item t="default"/>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8">
        <item x="0"/>
        <item x="4"/>
        <item x="6"/>
        <item x="3"/>
        <item x="7"/>
        <item x="1"/>
        <item x="5"/>
        <item x="2"/>
      </items>
    </pivotField>
    <pivotField showAll="0"/>
    <pivotField showAll="0"/>
    <pivotField showAll="0"/>
    <pivotField numFmtId="3" showAll="0"/>
    <pivotField numFmtId="3" showAll="0"/>
    <pivotField numFmtId="3" showAll="0"/>
    <pivotField numFmtId="3"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6">
        <item x="0"/>
        <item x="1"/>
        <item x="3"/>
        <item x="4"/>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showAll="0"/>
    <pivotField showAll="0"/>
    <pivotField showAll="0"/>
    <pivotField showAll="0"/>
    <pivotField showAll="0"/>
    <pivotField showAll="0"/>
    <pivotField showAll="0"/>
    <pivotField showAll="0" defaultSubtotal="0">
      <items count="5">
        <item sd="0" x="0"/>
        <item n="2014" sd="0" x="1"/>
        <item n="2015" sd="0" x="2"/>
        <item n="2016" sd="0" x="3"/>
        <item n="2017" sd="0" x="4"/>
      </items>
    </pivotField>
    <pivotField showAll="0" defaultSubtotal="0">
      <items count="6">
        <item x="0"/>
        <item x="1"/>
        <item x="2"/>
        <item x="3"/>
        <item x="4"/>
        <item x="5"/>
      </items>
    </pivotField>
    <pivotField showAll="0" defaultSubtotal="0">
      <items count="4">
        <item x="0"/>
        <item x="2"/>
        <item x="3"/>
        <item x="1"/>
      </items>
    </pivotField>
  </pivotFields>
  <rowFields count="1">
    <field x="260"/>
  </rowFields>
  <rowItems count="6">
    <i>
      <x/>
    </i>
    <i>
      <x v="1"/>
    </i>
    <i>
      <x v="2"/>
    </i>
    <i>
      <x v="3"/>
    </i>
    <i>
      <x v="4"/>
    </i>
    <i t="grand">
      <x/>
    </i>
  </rowItems>
  <colItems count="1">
    <i/>
  </colItems>
  <dataFields count="1">
    <dataField name="Count of G_Education/g3_info_École/g4_distance_École" fld="260" subtotal="count" baseField="0" baseItem="0"/>
  </dataFields>
  <formats count="6">
    <format dxfId="108">
      <pivotArea outline="0" collapsedLevelsAreSubtotals="1" fieldPosition="0"/>
    </format>
    <format dxfId="107">
      <pivotArea type="all" dataOnly="0" outline="0" fieldPosition="0"/>
    </format>
    <format dxfId="106">
      <pivotArea outline="0" collapsedLevelsAreSubtotals="1" fieldPosition="0"/>
    </format>
    <format dxfId="105">
      <pivotArea field="27" type="button" dataOnly="0" labelOnly="1" outline="0"/>
    </format>
    <format dxfId="104">
      <pivotArea dataOnly="0" labelOnly="1" outline="0" axis="axisValues" fieldPosition="0"/>
    </format>
    <format dxfId="103">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name="PivotTable78" cacheId="19" dataOnRows="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C187:D203" firstHeaderRow="1" firstDataRow="1" firstDataCol="1"/>
  <pivotFields count="353">
    <pivotField showAll="0"/>
    <pivotField showAll="0"/>
    <pivotField showAll="0"/>
    <pivotField numFmtId="164"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m="1"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0">
        <item x="2"/>
        <item x="6"/>
        <item x="10"/>
        <item x="27"/>
        <item x="22"/>
        <item x="0"/>
        <item x="3"/>
        <item x="4"/>
        <item x="9"/>
        <item x="20"/>
        <item x="5"/>
        <item x="24"/>
        <item x="7"/>
        <item x="25"/>
        <item x="15"/>
        <item x="17"/>
        <item x="14"/>
        <item x="8"/>
        <item x="19"/>
        <item x="11"/>
        <item x="23"/>
        <item x="18"/>
        <item x="28"/>
        <item x="21"/>
        <item x="16"/>
        <item x="26"/>
        <item x="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4">
        <item x="1"/>
        <item x="19"/>
        <item x="3"/>
        <item x="7"/>
        <item x="2"/>
        <item x="18"/>
        <item x="11"/>
        <item x="5"/>
        <item x="15"/>
        <item x="6"/>
        <item x="13"/>
        <item x="17"/>
        <item x="16"/>
        <item x="8"/>
        <item x="9"/>
        <item x="22"/>
        <item x="21"/>
        <item x="10"/>
        <item x="12"/>
        <item x="4"/>
        <item x="14"/>
        <item x="20"/>
        <item x="0"/>
        <item t="default"/>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8">
        <item x="0"/>
        <item x="4"/>
        <item x="6"/>
        <item x="3"/>
        <item x="7"/>
        <item x="1"/>
        <item x="5"/>
        <item x="2"/>
      </items>
    </pivotField>
    <pivotField showAll="0"/>
    <pivotField showAll="0"/>
    <pivotField showAll="0"/>
    <pivotField numFmtId="3" showAll="0"/>
    <pivotField numFmtId="3" showAll="0"/>
    <pivotField numFmtId="3" showAll="0"/>
    <pivotField numFmtId="3"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showAll="0"/>
    <pivotField showAll="0"/>
    <pivotField showAll="0"/>
    <pivotField showAll="0"/>
    <pivotField showAll="0"/>
    <pivotField showAll="0"/>
    <pivotField showAll="0"/>
    <pivotField showAll="0" defaultSubtotal="0">
      <items count="5">
        <item sd="0" x="0"/>
        <item n="2014" sd="0" x="1"/>
        <item n="2015" sd="0" x="2"/>
        <item n="2016" sd="0" x="3"/>
        <item n="2017" sd="0" x="4"/>
      </items>
    </pivotField>
    <pivotField showAll="0" defaultSubtotal="0">
      <items count="6">
        <item x="0"/>
        <item x="1"/>
        <item x="2"/>
        <item x="3"/>
        <item x="4"/>
        <item x="5"/>
      </items>
    </pivotField>
    <pivotField showAll="0" defaultSubtotal="0">
      <items count="4">
        <item x="0"/>
        <item x="2"/>
        <item x="3"/>
        <item x="1"/>
      </items>
    </pivotField>
  </pivotFields>
  <rowFields count="1">
    <field x="-2"/>
  </rowFields>
  <rowItems count="16">
    <i>
      <x/>
    </i>
    <i i="1">
      <x v="1"/>
    </i>
    <i i="2">
      <x v="2"/>
    </i>
    <i i="3">
      <x v="3"/>
    </i>
    <i i="4">
      <x v="4"/>
    </i>
    <i i="5">
      <x v="5"/>
    </i>
    <i i="6">
      <x v="6"/>
    </i>
    <i i="7">
      <x v="7"/>
    </i>
    <i i="8">
      <x v="8"/>
    </i>
    <i i="9">
      <x v="9"/>
    </i>
    <i i="10">
      <x v="10"/>
    </i>
    <i i="11">
      <x v="11"/>
    </i>
    <i i="12">
      <x v="12"/>
    </i>
    <i i="13">
      <x v="13"/>
    </i>
    <i i="14">
      <x v="14"/>
    </i>
    <i i="15">
      <x v="15"/>
    </i>
  </rowItems>
  <colItems count="1">
    <i/>
  </colItems>
  <dataFields count="16">
    <dataField name="Forage_f" fld="209" baseField="0" baseItem="0"/>
    <dataField name="Forage_nf" fld="210" baseField="0" baseItem="0"/>
    <dataField name="Pompe_manuelle_f" fld="211" baseField="0" baseItem="0"/>
    <dataField name="Pompe_manuelle_nf" fld="212" baseField="0" baseItem="0"/>
    <dataField name="Puits_ameliore_f" fld="213" baseField="0" baseItem="0"/>
    <dataField name="Puits_ameliore_nf" fld="214" baseField="0" baseItem="0"/>
    <dataField name="bladder_f" fld="215" baseField="0" baseItem="0"/>
    <dataField name="bladder_nf" fld="216" baseField="0" baseItem="0"/>
    <dataField name="eau_surface_f" fld="217" baseField="0" baseItem="0"/>
    <dataField name="eau_surface_nf" fld="218" baseField="0" baseItem="0"/>
    <dataField name="vendeur_eau_nf" fld="220" baseField="0" baseItem="0"/>
    <dataField name="vendeur_eau_f" fld="219" baseField="0" baseItem="0"/>
    <dataField name="camion_f" fld="221" baseField="0" baseItem="0"/>
    <dataField name="camion_nf" fld="222" baseField="0" baseItem="0"/>
    <dataField name="robinet_f" fld="223" baseField="0" baseItem="0"/>
    <dataField name="robinet_nf" fld="224" baseField="0" baseItem="0"/>
  </dataFields>
  <formats count="6">
    <format dxfId="114">
      <pivotArea outline="0" collapsedLevelsAreSubtotals="1" fieldPosition="0"/>
    </format>
    <format dxfId="113">
      <pivotArea type="all" dataOnly="0" outline="0" fieldPosition="0"/>
    </format>
    <format dxfId="112">
      <pivotArea outline="0" collapsedLevelsAreSubtotals="1" fieldPosition="0"/>
    </format>
    <format dxfId="111">
      <pivotArea field="27" type="button" dataOnly="0" labelOnly="1" outline="0"/>
    </format>
    <format dxfId="110">
      <pivotArea dataOnly="0" labelOnly="1" outline="0" axis="axisValues" fieldPosition="0"/>
    </format>
    <format dxfId="109">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name="PivotTable84" cacheId="1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C262:F267" firstHeaderRow="0" firstDataRow="1" firstDataCol="1"/>
  <pivotFields count="353">
    <pivotField showAll="0"/>
    <pivotField showAll="0"/>
    <pivotField showAll="0"/>
    <pivotField numFmtId="164"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m="1"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0">
        <item x="2"/>
        <item x="6"/>
        <item x="10"/>
        <item x="27"/>
        <item x="22"/>
        <item x="0"/>
        <item x="3"/>
        <item x="4"/>
        <item x="9"/>
        <item x="20"/>
        <item x="5"/>
        <item x="24"/>
        <item x="7"/>
        <item x="25"/>
        <item x="15"/>
        <item x="17"/>
        <item x="14"/>
        <item x="8"/>
        <item x="19"/>
        <item x="11"/>
        <item x="23"/>
        <item x="18"/>
        <item x="28"/>
        <item x="21"/>
        <item x="16"/>
        <item x="26"/>
        <item x="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4">
        <item x="1"/>
        <item x="19"/>
        <item x="3"/>
        <item x="7"/>
        <item x="2"/>
        <item x="18"/>
        <item x="11"/>
        <item x="5"/>
        <item x="15"/>
        <item x="6"/>
        <item x="13"/>
        <item x="17"/>
        <item x="16"/>
        <item x="8"/>
        <item x="9"/>
        <item x="22"/>
        <item x="21"/>
        <item x="10"/>
        <item x="12"/>
        <item x="4"/>
        <item x="14"/>
        <item x="20"/>
        <item x="0"/>
        <item t="default"/>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8">
        <item x="0"/>
        <item x="4"/>
        <item x="6"/>
        <item x="3"/>
        <item x="7"/>
        <item x="1"/>
        <item x="5"/>
        <item x="2"/>
      </items>
    </pivotField>
    <pivotField showAll="0"/>
    <pivotField showAll="0"/>
    <pivotField showAll="0"/>
    <pivotField numFmtId="3" showAll="0"/>
    <pivotField numFmtId="3" showAll="0"/>
    <pivotField numFmtId="3" showAll="0"/>
    <pivotField numFmtId="3"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defaultSubtotal="0"/>
    <pivotField dataField="1" showAll="0" defaultSubtotal="0"/>
    <pivotField showAll="0"/>
    <pivotField showAll="0"/>
    <pivotField axis="axisRow" dataField="1" showAll="0">
      <items count="5">
        <item x="0"/>
        <item x="2"/>
        <item x="3"/>
        <item x="1"/>
        <item t="default"/>
      </items>
    </pivotField>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showAll="0"/>
    <pivotField showAll="0"/>
    <pivotField showAll="0"/>
    <pivotField showAll="0"/>
    <pivotField showAll="0"/>
    <pivotField showAll="0"/>
    <pivotField showAll="0"/>
    <pivotField showAll="0" defaultSubtotal="0">
      <items count="5">
        <item sd="0" x="0"/>
        <item n="2014" sd="0" x="1"/>
        <item n="2015" sd="0" x="2"/>
        <item n="2016" sd="0" x="3"/>
        <item n="2017" sd="0" x="4"/>
      </items>
    </pivotField>
    <pivotField showAll="0" defaultSubtotal="0">
      <items count="6">
        <item x="0"/>
        <item x="1"/>
        <item x="2"/>
        <item x="3"/>
        <item x="4"/>
        <item x="5"/>
      </items>
    </pivotField>
    <pivotField showAll="0" defaultSubtotal="0">
      <items count="4">
        <item x="0"/>
        <item x="2"/>
        <item x="3"/>
        <item x="1"/>
      </items>
    </pivotField>
  </pivotFields>
  <rowFields count="1">
    <field x="240"/>
  </rowFields>
  <rowItems count="5">
    <i>
      <x/>
    </i>
    <i>
      <x v="1"/>
    </i>
    <i>
      <x v="2"/>
    </i>
    <i>
      <x v="3"/>
    </i>
    <i t="grand">
      <x/>
    </i>
  </rowItems>
  <colFields count="1">
    <field x="-2"/>
  </colFields>
  <colItems count="3">
    <i>
      <x/>
    </i>
    <i i="1">
      <x v="1"/>
    </i>
    <i i="2">
      <x v="2"/>
    </i>
  </colItems>
  <dataFields count="3">
    <dataField name="Count of WASH/latrines/f9_distance_lat" fld="240" subtotal="count" baseField="0" baseItem="0"/>
    <dataField name="Sum of nb_latrines_collec" fld="236" baseField="240" baseItem="0"/>
    <dataField name="Sum of nb_latrines_privees" fld="237" baseField="240" baseItem="0"/>
  </dataFields>
  <formats count="6">
    <format dxfId="120">
      <pivotArea outline="0" collapsedLevelsAreSubtotals="1" fieldPosition="0"/>
    </format>
    <format dxfId="119">
      <pivotArea type="all" dataOnly="0" outline="0" fieldPosition="0"/>
    </format>
    <format dxfId="118">
      <pivotArea outline="0" collapsedLevelsAreSubtotals="1" fieldPosition="0"/>
    </format>
    <format dxfId="117">
      <pivotArea field="27" type="button" dataOnly="0" labelOnly="1" outline="0"/>
    </format>
    <format dxfId="116">
      <pivotArea dataOnly="0" labelOnly="1" outline="0" axis="axisValues" fieldPosition="0"/>
    </format>
    <format dxfId="115">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name="PivotTable87" cacheId="19" dataOnRows="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C303:D307" firstHeaderRow="1" firstDataRow="1" firstDataCol="1"/>
  <pivotFields count="353">
    <pivotField showAll="0"/>
    <pivotField showAll="0"/>
    <pivotField showAll="0"/>
    <pivotField numFmtId="164"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m="1"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0">
        <item x="2"/>
        <item x="6"/>
        <item x="10"/>
        <item x="27"/>
        <item x="22"/>
        <item x="0"/>
        <item x="3"/>
        <item x="4"/>
        <item x="9"/>
        <item x="20"/>
        <item x="5"/>
        <item x="24"/>
        <item x="7"/>
        <item x="25"/>
        <item x="15"/>
        <item x="17"/>
        <item x="14"/>
        <item x="8"/>
        <item x="19"/>
        <item x="11"/>
        <item x="23"/>
        <item x="18"/>
        <item x="28"/>
        <item x="21"/>
        <item x="16"/>
        <item x="26"/>
        <item x="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4">
        <item x="1"/>
        <item x="19"/>
        <item x="3"/>
        <item x="7"/>
        <item x="2"/>
        <item x="18"/>
        <item x="11"/>
        <item x="5"/>
        <item x="15"/>
        <item x="6"/>
        <item x="13"/>
        <item x="17"/>
        <item x="16"/>
        <item x="8"/>
        <item x="9"/>
        <item x="22"/>
        <item x="21"/>
        <item x="10"/>
        <item x="12"/>
        <item x="4"/>
        <item x="14"/>
        <item x="20"/>
        <item x="0"/>
        <item t="default"/>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8">
        <item x="0"/>
        <item x="4"/>
        <item x="6"/>
        <item x="3"/>
        <item x="7"/>
        <item x="1"/>
        <item x="5"/>
        <item x="2"/>
      </items>
    </pivotField>
    <pivotField showAll="0"/>
    <pivotField showAll="0"/>
    <pivotField showAll="0"/>
    <pivotField numFmtId="3" showAll="0"/>
    <pivotField numFmtId="3" showAll="0"/>
    <pivotField numFmtId="3" showAll="0"/>
    <pivotField numFmtId="3"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items count="4">
        <item x="0"/>
        <item x="2"/>
        <item x="1"/>
        <item t="default"/>
      </items>
    </pivotField>
    <pivotField showAll="0"/>
    <pivotField showAll="0"/>
    <pivotField showAll="0"/>
    <pivotField showAll="0"/>
    <pivotField showAll="0"/>
    <pivotField showAll="0"/>
    <pivotField showAll="0"/>
    <pivotField axis="axisRow"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showAll="0"/>
    <pivotField showAll="0"/>
    <pivotField showAll="0"/>
    <pivotField showAll="0"/>
    <pivotField showAll="0"/>
    <pivotField showAll="0"/>
    <pivotField showAll="0"/>
    <pivotField showAll="0" defaultSubtotal="0">
      <items count="5">
        <item sd="0" x="0"/>
        <item n="2014" sd="0" x="1"/>
        <item n="2015" sd="0" x="2"/>
        <item n="2016" sd="0" x="3"/>
        <item n="2017" sd="0" x="4"/>
      </items>
    </pivotField>
    <pivotField showAll="0" defaultSubtotal="0">
      <items count="6">
        <item x="0"/>
        <item x="1"/>
        <item x="2"/>
        <item x="3"/>
        <item x="4"/>
        <item x="5"/>
      </items>
    </pivotField>
    <pivotField showAll="0" defaultSubtotal="0">
      <items count="4">
        <item x="0"/>
        <item x="2"/>
        <item x="3"/>
        <item x="1"/>
      </items>
    </pivotField>
  </pivotFields>
  <rowFields count="1">
    <field x="254"/>
  </rowFields>
  <rowItems count="4">
    <i>
      <x/>
    </i>
    <i>
      <x v="1"/>
    </i>
    <i>
      <x v="2"/>
    </i>
    <i t="grand">
      <x/>
    </i>
  </rowItems>
  <colItems count="1">
    <i/>
  </colItems>
  <dataFields count="1">
    <dataField name="Count of WASH/f12b_autre_risque" fld="254" subtotal="count" baseField="0" baseItem="0"/>
  </dataFields>
  <formats count="6">
    <format dxfId="126">
      <pivotArea outline="0" collapsedLevelsAreSubtotals="1" fieldPosition="0"/>
    </format>
    <format dxfId="125">
      <pivotArea type="all" dataOnly="0" outline="0" fieldPosition="0"/>
    </format>
    <format dxfId="124">
      <pivotArea outline="0" collapsedLevelsAreSubtotals="1" fieldPosition="0"/>
    </format>
    <format dxfId="123">
      <pivotArea field="27" type="button" dataOnly="0" labelOnly="1" outline="0"/>
    </format>
    <format dxfId="122">
      <pivotArea dataOnly="0" labelOnly="1" outline="0" axis="axisValues" fieldPosition="0"/>
    </format>
    <format dxfId="121">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name="PivotTable85" cacheId="1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C279:G280" firstHeaderRow="0" firstDataRow="1" firstDataCol="0"/>
  <pivotFields count="353">
    <pivotField showAll="0"/>
    <pivotField showAll="0"/>
    <pivotField showAll="0"/>
    <pivotField numFmtId="164"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m="1" x="2"/>
        <item x="0"/>
        <item x="1"/>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items count="30">
        <item x="2"/>
        <item x="6"/>
        <item x="10"/>
        <item x="27"/>
        <item x="22"/>
        <item x="0"/>
        <item x="3"/>
        <item x="4"/>
        <item x="9"/>
        <item x="20"/>
        <item x="5"/>
        <item x="24"/>
        <item x="7"/>
        <item x="25"/>
        <item x="15"/>
        <item x="17"/>
        <item x="14"/>
        <item x="8"/>
        <item x="19"/>
        <item x="11"/>
        <item x="23"/>
        <item x="18"/>
        <item x="28"/>
        <item x="21"/>
        <item x="16"/>
        <item x="26"/>
        <item x="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24">
        <item x="1"/>
        <item x="19"/>
        <item x="3"/>
        <item x="7"/>
        <item x="2"/>
        <item x="18"/>
        <item x="11"/>
        <item x="5"/>
        <item x="15"/>
        <item x="6"/>
        <item x="13"/>
        <item x="17"/>
        <item x="16"/>
        <item x="8"/>
        <item x="9"/>
        <item x="22"/>
        <item x="21"/>
        <item x="10"/>
        <item x="12"/>
        <item x="4"/>
        <item x="14"/>
        <item x="20"/>
        <item x="0"/>
        <item t="default"/>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items count="8">
        <item x="0"/>
        <item x="4"/>
        <item x="6"/>
        <item x="3"/>
        <item x="7"/>
        <item x="1"/>
        <item x="5"/>
        <item x="2"/>
      </items>
    </pivotField>
    <pivotField showAll="0"/>
    <pivotField showAll="0"/>
    <pivotField showAll="0"/>
    <pivotField numFmtId="3" showAll="0"/>
    <pivotField numFmtId="3" showAll="0"/>
    <pivotField numFmtId="3" showAll="0"/>
    <pivotField numFmtId="3"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pivotField showAll="0">
      <items count="4">
        <item x="1"/>
        <item x="2"/>
        <item x="0"/>
        <item t="default"/>
      </items>
    </pivotField>
    <pivotField showAll="0">
      <items count="3">
        <item x="0"/>
        <item x="1"/>
        <item t="default"/>
      </items>
    </pivotField>
    <pivotField showAll="0"/>
    <pivotField dataField="1" showAll="0" defaultSubtotal="0">
      <items count="31">
        <item x="1"/>
        <item x="18"/>
        <item x="8"/>
        <item x="3"/>
        <item x="20"/>
        <item x="7"/>
        <item x="17"/>
        <item x="27"/>
        <item x="2"/>
        <item x="12"/>
        <item x="19"/>
        <item x="23"/>
        <item x="26"/>
        <item x="5"/>
        <item x="6"/>
        <item x="25"/>
        <item x="15"/>
        <item x="13"/>
        <item x="4"/>
        <item x="21"/>
        <item x="11"/>
        <item x="24"/>
        <item x="29"/>
        <item x="30"/>
        <item x="10"/>
        <item x="9"/>
        <item x="22"/>
        <item x="28"/>
        <item x="16"/>
        <item x="14"/>
        <item x="0"/>
      </items>
    </pivotField>
    <pivotField dataField="1" showAll="0" defaultSubtotal="0">
      <items count="89">
        <item x="51"/>
        <item x="41"/>
        <item x="1"/>
        <item x="10"/>
        <item x="37"/>
        <item x="5"/>
        <item x="66"/>
        <item x="71"/>
        <item x="38"/>
        <item x="47"/>
        <item x="40"/>
        <item x="87"/>
        <item x="48"/>
        <item x="16"/>
        <item x="68"/>
        <item x="70"/>
        <item x="7"/>
        <item x="30"/>
        <item x="33"/>
        <item x="78"/>
        <item x="29"/>
        <item x="50"/>
        <item x="25"/>
        <item x="64"/>
        <item x="4"/>
        <item x="26"/>
        <item x="27"/>
        <item x="82"/>
        <item x="43"/>
        <item x="67"/>
        <item x="28"/>
        <item x="0"/>
        <item x="73"/>
        <item x="58"/>
        <item x="45"/>
        <item x="6"/>
        <item x="83"/>
        <item x="79"/>
        <item x="46"/>
        <item x="12"/>
        <item x="62"/>
        <item x="74"/>
        <item x="88"/>
        <item x="3"/>
        <item x="13"/>
        <item x="86"/>
        <item x="77"/>
        <item x="61"/>
        <item x="14"/>
        <item x="55"/>
        <item x="36"/>
        <item x="17"/>
        <item x="80"/>
        <item x="35"/>
        <item x="49"/>
        <item x="23"/>
        <item x="65"/>
        <item x="75"/>
        <item x="15"/>
        <item x="22"/>
        <item x="24"/>
        <item x="52"/>
        <item x="85"/>
        <item x="18"/>
        <item x="44"/>
        <item x="56"/>
        <item x="9"/>
        <item x="57"/>
        <item x="31"/>
        <item x="84"/>
        <item x="8"/>
        <item x="72"/>
        <item x="76"/>
        <item x="20"/>
        <item x="60"/>
        <item x="11"/>
        <item x="39"/>
        <item x="19"/>
        <item x="59"/>
        <item x="21"/>
        <item x="81"/>
        <item x="42"/>
        <item x="63"/>
        <item x="69"/>
        <item x="32"/>
        <item x="53"/>
        <item x="54"/>
        <item x="34"/>
        <item x="2"/>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showAll="0"/>
    <pivotField showAll="0"/>
    <pivotField showAll="0"/>
    <pivotField showAll="0"/>
    <pivotField showAll="0"/>
    <pivotField showAll="0"/>
    <pivotField showAll="0"/>
    <pivotField showAll="0" defaultSubtotal="0">
      <items count="5">
        <item sd="0" x="0"/>
        <item n="2014" sd="0" x="1"/>
        <item n="2015" sd="0" x="2"/>
        <item n="2016" sd="0" x="3"/>
        <item n="2017" sd="0" x="4"/>
      </items>
    </pivotField>
    <pivotField showAll="0" defaultSubtotal="0">
      <items count="6">
        <item x="0"/>
        <item x="1"/>
        <item x="2"/>
        <item x="3"/>
        <item x="4"/>
        <item x="5"/>
      </items>
    </pivotField>
    <pivotField showAll="0" defaultSubtotal="0">
      <items count="4">
        <item x="0"/>
        <item x="2"/>
        <item x="3"/>
        <item x="1"/>
      </items>
    </pivotField>
  </pivotFields>
  <rowItems count="1">
    <i/>
  </rowItems>
  <colFields count="1">
    <field x="-2"/>
  </colFields>
  <colItems count="5">
    <i>
      <x/>
    </i>
    <i i="1">
      <x v="1"/>
    </i>
    <i i="2">
      <x v="2"/>
    </i>
    <i i="3">
      <x v="3"/>
    </i>
    <i i="4">
      <x v="4"/>
    </i>
  </colItems>
  <dataFields count="5">
    <dataField name="Sum of nb_douches_colec" fld="244" baseField="0" baseItem="0"/>
    <dataField name="Sum of nb_douches_priv" fld="245" baseField="0" baseItem="0"/>
    <dataField name="Sum of c1_idps/c1b_ind" fld="38" baseField="0" baseItem="1"/>
    <dataField name="Sum of note_c2_ret/c2h_ind" fld="60" baseField="0" baseItem="1"/>
    <dataField name="Sum of note_c3_tcn/c3h_ind" fld="74" baseField="0" baseItem="1"/>
  </dataFields>
  <formats count="6">
    <format dxfId="132">
      <pivotArea outline="0" collapsedLevelsAreSubtotals="1" fieldPosition="0"/>
    </format>
    <format dxfId="131">
      <pivotArea type="all" dataOnly="0" outline="0" fieldPosition="0"/>
    </format>
    <format dxfId="130">
      <pivotArea outline="0" collapsedLevelsAreSubtotals="1" fieldPosition="0"/>
    </format>
    <format dxfId="129">
      <pivotArea field="27" type="button" dataOnly="0" labelOnly="1" outline="0"/>
    </format>
    <format dxfId="128">
      <pivotArea dataOnly="0" labelOnly="1" outline="0" axis="axisValues" fieldPosition="0"/>
    </format>
    <format dxfId="127">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name="PivotTable66" cacheId="19" dataOnRows="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G160:H166" firstHeaderRow="1" firstDataRow="1" firstDataCol="1"/>
  <pivotFields count="353">
    <pivotField showAll="0"/>
    <pivotField showAll="0"/>
    <pivotField showAll="0"/>
    <pivotField numFmtId="164"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m="1"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0">
        <item x="2"/>
        <item x="6"/>
        <item x="10"/>
        <item x="27"/>
        <item x="22"/>
        <item x="0"/>
        <item x="3"/>
        <item x="4"/>
        <item x="9"/>
        <item x="20"/>
        <item x="5"/>
        <item x="24"/>
        <item x="7"/>
        <item x="25"/>
        <item x="15"/>
        <item x="17"/>
        <item x="14"/>
        <item x="8"/>
        <item x="19"/>
        <item x="11"/>
        <item x="23"/>
        <item x="18"/>
        <item x="28"/>
        <item x="21"/>
        <item x="16"/>
        <item x="26"/>
        <item x="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4">
        <item x="1"/>
        <item x="19"/>
        <item x="3"/>
        <item x="7"/>
        <item x="2"/>
        <item x="18"/>
        <item x="11"/>
        <item x="5"/>
        <item x="15"/>
        <item x="6"/>
        <item x="13"/>
        <item x="17"/>
        <item x="16"/>
        <item x="8"/>
        <item x="9"/>
        <item x="22"/>
        <item x="21"/>
        <item x="10"/>
        <item x="12"/>
        <item x="4"/>
        <item x="14"/>
        <item x="20"/>
        <item x="0"/>
        <item t="default"/>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8">
        <item x="0"/>
        <item x="4"/>
        <item x="6"/>
        <item x="3"/>
        <item x="7"/>
        <item x="1"/>
        <item x="5"/>
        <item x="2"/>
      </items>
    </pivotField>
    <pivotField showAll="0"/>
    <pivotField showAll="0"/>
    <pivotField showAll="0"/>
    <pivotField numFmtId="3" showAll="0"/>
    <pivotField numFmtId="3" showAll="0"/>
    <pivotField numFmtId="3" showAll="0"/>
    <pivotField numFmtId="3"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6">
        <item x="4"/>
        <item x="1"/>
        <item x="2"/>
        <item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showAll="0"/>
    <pivotField showAll="0"/>
    <pivotField showAll="0"/>
    <pivotField showAll="0"/>
    <pivotField showAll="0"/>
    <pivotField showAll="0"/>
    <pivotField showAll="0"/>
    <pivotField showAll="0" defaultSubtotal="0">
      <items count="5">
        <item sd="0" x="0"/>
        <item n="2014" sd="0" x="1"/>
        <item n="2015" sd="0" x="2"/>
        <item n="2016" sd="0" x="3"/>
        <item n="2017" sd="0" x="4"/>
      </items>
    </pivotField>
    <pivotField showAll="0" defaultSubtotal="0">
      <items count="6">
        <item x="0"/>
        <item x="1"/>
        <item x="2"/>
        <item x="3"/>
        <item x="4"/>
        <item x="5"/>
      </items>
    </pivotField>
    <pivotField showAll="0" defaultSubtotal="0">
      <items count="4">
        <item x="0"/>
        <item x="2"/>
        <item x="3"/>
        <item x="1"/>
      </items>
    </pivotField>
  </pivotFields>
  <rowFields count="1">
    <field x="302"/>
  </rowFields>
  <rowItems count="6">
    <i>
      <x/>
    </i>
    <i>
      <x v="1"/>
    </i>
    <i>
      <x v="2"/>
    </i>
    <i>
      <x v="3"/>
    </i>
    <i>
      <x v="4"/>
    </i>
    <i t="grand">
      <x/>
    </i>
  </rowItems>
  <colItems count="1">
    <i/>
  </colItems>
  <dataFields count="1">
    <dataField name="Count of J_SecuAlim/i4_marche_dispo/i4b_distance_marche" fld="302" subtotal="count" baseField="0" baseItem="0"/>
  </dataFields>
  <formats count="6">
    <format dxfId="138">
      <pivotArea outline="0" collapsedLevelsAreSubtotals="1" fieldPosition="0"/>
    </format>
    <format dxfId="137">
      <pivotArea type="all" dataOnly="0" outline="0" fieldPosition="0"/>
    </format>
    <format dxfId="136">
      <pivotArea outline="0" collapsedLevelsAreSubtotals="1" fieldPosition="0"/>
    </format>
    <format dxfId="135">
      <pivotArea field="27" type="button" dataOnly="0" labelOnly="1" outline="0"/>
    </format>
    <format dxfId="134">
      <pivotArea dataOnly="0" labelOnly="1" outline="0" axis="axisValues" fieldPosition="0"/>
    </format>
    <format dxfId="133">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id="1" name="Table1" displayName="Table1" ref="A1:T3063" totalsRowCount="1" headerRowDxfId="242" dataDxfId="240" headerRowBorderDxfId="241">
  <autoFilter ref="A1:T3062"/>
  <tableColumns count="20">
    <tableColumn id="1" name="Displacement Type" totalsRowLabel="Total" dataDxfId="239" totalsRowDxfId="238"/>
    <tableColumn id="2" name="0-2 / Male" totalsRowFunction="sum" dataDxfId="237" totalsRowDxfId="236"/>
    <tableColumn id="3" name="0-2 / Female" totalsRowFunction="sum" dataDxfId="235" totalsRowDxfId="234"/>
    <tableColumn id="4" name="3-5 / Male" totalsRowFunction="sum" dataDxfId="233" totalsRowDxfId="232"/>
    <tableColumn id="5" name="3-5 / Female" totalsRowFunction="sum" dataDxfId="231" totalsRowDxfId="230"/>
    <tableColumn id="6" name="6-11 / Male" totalsRowFunction="sum" dataDxfId="229" totalsRowDxfId="228"/>
    <tableColumn id="7" name="6-11 / Female" totalsRowFunction="sum" dataDxfId="227" totalsRowDxfId="226"/>
    <tableColumn id="8" name="12-17 / Male" totalsRowFunction="sum" dataDxfId="225" totalsRowDxfId="224"/>
    <tableColumn id="9" name="12-17 / Female" totalsRowFunction="sum" dataDxfId="223" totalsRowDxfId="222"/>
    <tableColumn id="10" name="18-59 / Male" totalsRowFunction="sum" dataDxfId="221" totalsRowDxfId="220"/>
    <tableColumn id="11" name="18-59 / Female" totalsRowFunction="sum" dataDxfId="219" totalsRowDxfId="218"/>
    <tableColumn id="12" name="60+ / Male" totalsRowFunction="sum" dataDxfId="217" totalsRowDxfId="216"/>
    <tableColumn id="13" name="60+ / Female" totalsRowFunction="sum" dataDxfId="215" totalsRowDxfId="214"/>
    <tableColumn id="14" name="Total Male" totalsRowFunction="sum" dataDxfId="213" totalsRowDxfId="212"/>
    <tableColumn id="15" name="Total Female" totalsRowFunction="sum" dataDxfId="211" totalsRowDxfId="210"/>
    <tableColumn id="16" name="GRAND TOTAL" totalsRowFunction="sum" dataDxfId="209" totalsRowDxfId="208"/>
    <tableColumn id="17" name="_index" dataDxfId="207" totalsRowDxfId="206"/>
    <tableColumn id="18" name="_parent_table_name" dataDxfId="205" totalsRowDxfId="204"/>
    <tableColumn id="19" name="_parent_index" dataDxfId="203" totalsRowDxfId="202"/>
    <tableColumn id="20" name="# of Children" totalsRowFunction="sum" dataDxfId="201" totalsRowDxfId="200">
      <calculatedColumnFormula>SUM(B2:I2)</calculatedColumnFormula>
    </tableColumn>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table" Target="../tables/table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10.xml"/><Relationship Id="rId13" Type="http://schemas.openxmlformats.org/officeDocument/2006/relationships/drawing" Target="../drawings/drawing2.xml"/><Relationship Id="rId3" Type="http://schemas.openxmlformats.org/officeDocument/2006/relationships/pivotTable" Target="../pivotTables/pivotTable5.xml"/><Relationship Id="rId7" Type="http://schemas.openxmlformats.org/officeDocument/2006/relationships/pivotTable" Target="../pivotTables/pivotTable9.xml"/><Relationship Id="rId12" Type="http://schemas.openxmlformats.org/officeDocument/2006/relationships/printerSettings" Target="../printerSettings/printerSettings1.bin"/><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11" Type="http://schemas.openxmlformats.org/officeDocument/2006/relationships/pivotTable" Target="../pivotTables/pivotTable13.xml"/><Relationship Id="rId5" Type="http://schemas.openxmlformats.org/officeDocument/2006/relationships/pivotTable" Target="../pivotTables/pivotTable7.xml"/><Relationship Id="rId10" Type="http://schemas.openxmlformats.org/officeDocument/2006/relationships/pivotTable" Target="../pivotTables/pivotTable12.xml"/><Relationship Id="rId4" Type="http://schemas.openxmlformats.org/officeDocument/2006/relationships/pivotTable" Target="../pivotTables/pivotTable6.xml"/><Relationship Id="rId9" Type="http://schemas.openxmlformats.org/officeDocument/2006/relationships/pivotTable" Target="../pivotTables/pivotTable11.xml"/></Relationships>
</file>

<file path=xl/worksheets/_rels/sheet5.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pivotTable" Target="../pivotTables/pivotTable16.xml"/><Relationship Id="rId7" Type="http://schemas.openxmlformats.org/officeDocument/2006/relationships/pivotTable" Target="../pivotTables/pivotTable20.xml"/><Relationship Id="rId2" Type="http://schemas.openxmlformats.org/officeDocument/2006/relationships/pivotTable" Target="../pivotTables/pivotTable15.xml"/><Relationship Id="rId1" Type="http://schemas.openxmlformats.org/officeDocument/2006/relationships/pivotTable" Target="../pivotTables/pivotTable14.xml"/><Relationship Id="rId6" Type="http://schemas.openxmlformats.org/officeDocument/2006/relationships/pivotTable" Target="../pivotTables/pivotTable19.xml"/><Relationship Id="rId5" Type="http://schemas.openxmlformats.org/officeDocument/2006/relationships/pivotTable" Target="../pivotTables/pivotTable18.xml"/><Relationship Id="rId4" Type="http://schemas.openxmlformats.org/officeDocument/2006/relationships/pivotTable" Target="../pivotTables/pivotTable17.xml"/><Relationship Id="rId9"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28.xml"/><Relationship Id="rId13" Type="http://schemas.openxmlformats.org/officeDocument/2006/relationships/pivotTable" Target="../pivotTables/pivotTable33.xml"/><Relationship Id="rId18" Type="http://schemas.openxmlformats.org/officeDocument/2006/relationships/pivotTable" Target="../pivotTables/pivotTable38.xml"/><Relationship Id="rId3" Type="http://schemas.openxmlformats.org/officeDocument/2006/relationships/pivotTable" Target="../pivotTables/pivotTable23.xml"/><Relationship Id="rId21" Type="http://schemas.openxmlformats.org/officeDocument/2006/relationships/pivotTable" Target="../pivotTables/pivotTable41.xml"/><Relationship Id="rId7" Type="http://schemas.openxmlformats.org/officeDocument/2006/relationships/pivotTable" Target="../pivotTables/pivotTable27.xml"/><Relationship Id="rId12" Type="http://schemas.openxmlformats.org/officeDocument/2006/relationships/pivotTable" Target="../pivotTables/pivotTable32.xml"/><Relationship Id="rId17" Type="http://schemas.openxmlformats.org/officeDocument/2006/relationships/pivotTable" Target="../pivotTables/pivotTable37.xml"/><Relationship Id="rId2" Type="http://schemas.openxmlformats.org/officeDocument/2006/relationships/pivotTable" Target="../pivotTables/pivotTable22.xml"/><Relationship Id="rId16" Type="http://schemas.openxmlformats.org/officeDocument/2006/relationships/pivotTable" Target="../pivotTables/pivotTable36.xml"/><Relationship Id="rId20" Type="http://schemas.openxmlformats.org/officeDocument/2006/relationships/pivotTable" Target="../pivotTables/pivotTable40.xml"/><Relationship Id="rId1" Type="http://schemas.openxmlformats.org/officeDocument/2006/relationships/pivotTable" Target="../pivotTables/pivotTable21.xml"/><Relationship Id="rId6" Type="http://schemas.openxmlformats.org/officeDocument/2006/relationships/pivotTable" Target="../pivotTables/pivotTable26.xml"/><Relationship Id="rId11" Type="http://schemas.openxmlformats.org/officeDocument/2006/relationships/pivotTable" Target="../pivotTables/pivotTable31.xml"/><Relationship Id="rId5" Type="http://schemas.openxmlformats.org/officeDocument/2006/relationships/pivotTable" Target="../pivotTables/pivotTable25.xml"/><Relationship Id="rId15" Type="http://schemas.openxmlformats.org/officeDocument/2006/relationships/pivotTable" Target="../pivotTables/pivotTable35.xml"/><Relationship Id="rId23" Type="http://schemas.openxmlformats.org/officeDocument/2006/relationships/drawing" Target="../drawings/drawing4.xml"/><Relationship Id="rId10" Type="http://schemas.openxmlformats.org/officeDocument/2006/relationships/pivotTable" Target="../pivotTables/pivotTable30.xml"/><Relationship Id="rId19" Type="http://schemas.openxmlformats.org/officeDocument/2006/relationships/pivotTable" Target="../pivotTables/pivotTable39.xml"/><Relationship Id="rId4" Type="http://schemas.openxmlformats.org/officeDocument/2006/relationships/pivotTable" Target="../pivotTables/pivotTable24.xml"/><Relationship Id="rId9" Type="http://schemas.openxmlformats.org/officeDocument/2006/relationships/pivotTable" Target="../pivotTables/pivotTable29.xml"/><Relationship Id="rId14" Type="http://schemas.openxmlformats.org/officeDocument/2006/relationships/pivotTable" Target="../pivotTables/pivotTable34.xml"/><Relationship Id="rId22" Type="http://schemas.openxmlformats.org/officeDocument/2006/relationships/pivotTable" Target="../pivotTables/pivotTable4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MC183"/>
  <sheetViews>
    <sheetView tabSelected="1" zoomScale="85" zoomScaleNormal="85" workbookViewId="0">
      <pane xSplit="1" topLeftCell="B1" activePane="topRight" state="frozen"/>
      <selection pane="topRight" activeCell="B1" sqref="B1"/>
    </sheetView>
  </sheetViews>
  <sheetFormatPr defaultRowHeight="14.4" x14ac:dyDescent="0.3"/>
  <cols>
    <col min="1" max="2" width="25.44140625" bestFit="1" customWidth="1"/>
    <col min="3" max="3" width="16.33203125" hidden="1" customWidth="1"/>
    <col min="4" max="4" width="31.44140625" bestFit="1" customWidth="1"/>
    <col min="5" max="5" width="19.6640625" bestFit="1" customWidth="1"/>
    <col min="6" max="6" width="20.33203125" bestFit="1" customWidth="1"/>
    <col min="7" max="7" width="27.33203125" bestFit="1" customWidth="1"/>
    <col min="8" max="8" width="28.21875" bestFit="1" customWidth="1"/>
    <col min="9" max="9" width="31.21875" bestFit="1" customWidth="1"/>
    <col min="10" max="10" width="31.88671875" bestFit="1" customWidth="1"/>
    <col min="11" max="11" width="23.77734375" bestFit="1" customWidth="1"/>
    <col min="12" max="12" width="21.88671875" bestFit="1" customWidth="1"/>
    <col min="13" max="13" width="59.88671875" bestFit="1" customWidth="1"/>
    <col min="14" max="14" width="23.44140625" bestFit="1" customWidth="1"/>
    <col min="15" max="15" width="25" bestFit="1" customWidth="1"/>
    <col min="16" max="16" width="23.44140625" bestFit="1" customWidth="1"/>
    <col min="17" max="17" width="24.5546875" bestFit="1" customWidth="1"/>
    <col min="18" max="18" width="33.44140625" bestFit="1" customWidth="1"/>
    <col min="19" max="19" width="33.88671875" bestFit="1" customWidth="1"/>
    <col min="20" max="20" width="33.44140625" bestFit="1" customWidth="1"/>
    <col min="21" max="21" width="19.6640625" bestFit="1" customWidth="1"/>
    <col min="22" max="22" width="29.33203125" bestFit="1" customWidth="1"/>
    <col min="23" max="23" width="25.44140625" bestFit="1" customWidth="1"/>
    <col min="24" max="24" width="20.6640625" bestFit="1" customWidth="1"/>
    <col min="25" max="25" width="12.77734375" bestFit="1" customWidth="1"/>
    <col min="26" max="26" width="16.77734375" bestFit="1" customWidth="1"/>
    <col min="27" max="27" width="13.6640625" bestFit="1" customWidth="1"/>
    <col min="28" max="28" width="7.77734375" bestFit="1" customWidth="1"/>
    <col min="29" max="29" width="14.44140625" bestFit="1" customWidth="1"/>
    <col min="30" max="30" width="15" bestFit="1" customWidth="1"/>
    <col min="31" max="31" width="26.21875" bestFit="1" customWidth="1"/>
    <col min="32" max="32" width="26.88671875" bestFit="1" customWidth="1"/>
    <col min="33" max="33" width="24.88671875" bestFit="1" customWidth="1"/>
    <col min="34" max="34" width="25.6640625" bestFit="1" customWidth="1"/>
    <col min="35" max="35" width="29.21875" bestFit="1" customWidth="1"/>
    <col min="36" max="36" width="30" bestFit="1" customWidth="1"/>
    <col min="37" max="37" width="17.88671875" bestFit="1" customWidth="1"/>
    <col min="38" max="38" width="18.44140625" bestFit="1" customWidth="1"/>
    <col min="39" max="39" width="25.88671875" bestFit="1" customWidth="1"/>
    <col min="40" max="40" width="13.33203125" bestFit="1" customWidth="1"/>
    <col min="41" max="41" width="13.88671875" bestFit="1" customWidth="1"/>
    <col min="42" max="42" width="26.21875" bestFit="1" customWidth="1"/>
    <col min="43" max="43" width="26.88671875" bestFit="1" customWidth="1"/>
    <col min="44" max="44" width="26.6640625" bestFit="1" customWidth="1"/>
    <col min="45" max="45" width="27.33203125" bestFit="1" customWidth="1"/>
    <col min="46" max="46" width="25.44140625" bestFit="1" customWidth="1"/>
    <col min="47" max="47" width="26.109375" bestFit="1" customWidth="1"/>
    <col min="48" max="48" width="23.33203125" bestFit="1" customWidth="1"/>
    <col min="49" max="49" width="23.77734375" bestFit="1" customWidth="1"/>
    <col min="50" max="50" width="22.5546875" bestFit="1" customWidth="1"/>
    <col min="51" max="51" width="18.33203125" bestFit="1" customWidth="1"/>
    <col min="52" max="52" width="18.88671875" bestFit="1" customWidth="1"/>
    <col min="53" max="53" width="26" bestFit="1" customWidth="1"/>
    <col min="54" max="54" width="19" bestFit="1" customWidth="1"/>
    <col min="55" max="55" width="19.5546875" bestFit="1" customWidth="1"/>
    <col min="56" max="56" width="26.21875" bestFit="1" customWidth="1"/>
    <col min="57" max="57" width="26.88671875" bestFit="1" customWidth="1"/>
    <col min="58" max="58" width="26.6640625" bestFit="1" customWidth="1"/>
    <col min="59" max="59" width="27.33203125" bestFit="1" customWidth="1"/>
    <col min="60" max="60" width="25.44140625" bestFit="1" customWidth="1"/>
    <col min="61" max="61" width="26.109375" bestFit="1" customWidth="1"/>
    <col min="62" max="62" width="23.33203125" bestFit="1" customWidth="1"/>
    <col min="63" max="63" width="23.77734375" bestFit="1" customWidth="1"/>
    <col min="64" max="64" width="22.5546875" bestFit="1" customWidth="1"/>
    <col min="65" max="65" width="18.33203125" bestFit="1" customWidth="1"/>
    <col min="66" max="66" width="18.88671875" bestFit="1" customWidth="1"/>
    <col min="67" max="67" width="26.5546875" bestFit="1" customWidth="1"/>
    <col min="68" max="68" width="28" bestFit="1" customWidth="1"/>
    <col min="69" max="69" width="28.44140625" bestFit="1" customWidth="1"/>
    <col min="70" max="70" width="34.5546875" bestFit="1" customWidth="1"/>
    <col min="71" max="71" width="21.6640625" bestFit="1" customWidth="1"/>
    <col min="72" max="72" width="18.109375" bestFit="1" customWidth="1"/>
    <col min="73" max="73" width="15.5546875" bestFit="1" customWidth="1"/>
    <col min="74" max="74" width="21.77734375" bestFit="1" customWidth="1"/>
    <col min="75" max="75" width="10.33203125" bestFit="1" customWidth="1"/>
    <col min="76" max="76" width="11.88671875" bestFit="1" customWidth="1"/>
    <col min="77" max="77" width="137.88671875" bestFit="1" customWidth="1"/>
    <col min="78" max="78" width="40.44140625" bestFit="1" customWidth="1"/>
    <col min="79" max="79" width="24.44140625" bestFit="1" customWidth="1"/>
    <col min="80" max="80" width="46.21875" bestFit="1" customWidth="1"/>
    <col min="81" max="81" width="27.109375" bestFit="1" customWidth="1"/>
    <col min="82" max="82" width="37.33203125" bestFit="1" customWidth="1"/>
    <col min="83" max="83" width="46.6640625" bestFit="1" customWidth="1"/>
    <col min="84" max="84" width="30.44140625" bestFit="1" customWidth="1"/>
    <col min="85" max="85" width="23.109375" bestFit="1" customWidth="1"/>
    <col min="86" max="86" width="23.44140625" bestFit="1" customWidth="1"/>
    <col min="87" max="87" width="22.33203125" bestFit="1" customWidth="1"/>
    <col min="88" max="88" width="24.77734375" bestFit="1" customWidth="1"/>
    <col min="89" max="89" width="18.109375" bestFit="1" customWidth="1"/>
    <col min="90" max="90" width="23.109375" bestFit="1" customWidth="1"/>
    <col min="91" max="91" width="31.5546875" bestFit="1" customWidth="1"/>
    <col min="92" max="92" width="31" bestFit="1" customWidth="1"/>
    <col min="93" max="93" width="22.5546875" bestFit="1" customWidth="1"/>
    <col min="94" max="94" width="36.77734375" bestFit="1" customWidth="1"/>
    <col min="95" max="95" width="17.44140625" bestFit="1" customWidth="1"/>
    <col min="96" max="96" width="17.6640625" bestFit="1" customWidth="1"/>
    <col min="97" max="97" width="18.109375" bestFit="1" customWidth="1"/>
    <col min="98" max="98" width="21.109375" bestFit="1" customWidth="1"/>
    <col min="99" max="99" width="29.6640625" bestFit="1" customWidth="1"/>
    <col min="100" max="100" width="29" bestFit="1" customWidth="1"/>
    <col min="101" max="101" width="20.5546875" bestFit="1" customWidth="1"/>
    <col min="102" max="102" width="34.88671875" bestFit="1" customWidth="1"/>
    <col min="103" max="103" width="15.44140625" bestFit="1" customWidth="1"/>
    <col min="104" max="104" width="15.6640625" bestFit="1" customWidth="1"/>
    <col min="105" max="105" width="18.109375" bestFit="1" customWidth="1"/>
    <col min="106" max="106" width="23.109375" bestFit="1" customWidth="1"/>
    <col min="107" max="107" width="31.5546875" bestFit="1" customWidth="1"/>
    <col min="108" max="108" width="31" bestFit="1" customWidth="1"/>
    <col min="109" max="109" width="22.5546875" bestFit="1" customWidth="1"/>
    <col min="110" max="110" width="36.77734375" bestFit="1" customWidth="1"/>
    <col min="111" max="111" width="17.44140625" bestFit="1" customWidth="1"/>
    <col min="112" max="112" width="17.6640625" bestFit="1" customWidth="1"/>
    <col min="113" max="113" width="18.33203125" bestFit="1" customWidth="1"/>
    <col min="114" max="114" width="26.6640625" bestFit="1" customWidth="1"/>
    <col min="115" max="115" width="35.109375" bestFit="1" customWidth="1"/>
    <col min="116" max="116" width="34.5546875" bestFit="1" customWidth="1"/>
    <col min="117" max="117" width="26.109375" bestFit="1" customWidth="1"/>
    <col min="118" max="118" width="40.33203125" bestFit="1" customWidth="1"/>
    <col min="119" max="119" width="20.88671875" bestFit="1" customWidth="1"/>
    <col min="120" max="121" width="21.109375" bestFit="1" customWidth="1"/>
    <col min="122" max="122" width="30.109375" bestFit="1" customWidth="1"/>
    <col min="123" max="123" width="38.5546875" bestFit="1" customWidth="1"/>
    <col min="124" max="124" width="38" bestFit="1" customWidth="1"/>
    <col min="125" max="125" width="29.5546875" bestFit="1" customWidth="1"/>
    <col min="126" max="126" width="43.77734375" bestFit="1" customWidth="1"/>
    <col min="127" max="127" width="24.33203125" bestFit="1" customWidth="1"/>
    <col min="128" max="128" width="24.5546875" bestFit="1" customWidth="1"/>
    <col min="129" max="129" width="18.88671875" bestFit="1" customWidth="1"/>
    <col min="130" max="130" width="23.5546875" bestFit="1" customWidth="1"/>
    <col min="131" max="131" width="32" bestFit="1" customWidth="1"/>
    <col min="132" max="132" width="31.44140625" bestFit="1" customWidth="1"/>
    <col min="133" max="133" width="23" bestFit="1" customWidth="1"/>
    <col min="134" max="134" width="37.21875" bestFit="1" customWidth="1"/>
    <col min="135" max="135" width="17.88671875" bestFit="1" customWidth="1"/>
    <col min="136" max="137" width="18.109375" bestFit="1" customWidth="1"/>
    <col min="138" max="138" width="25" bestFit="1" customWidth="1"/>
    <col min="139" max="139" width="33.44140625" bestFit="1" customWidth="1"/>
    <col min="140" max="140" width="32.88671875" bestFit="1" customWidth="1"/>
    <col min="141" max="141" width="24.44140625" bestFit="1" customWidth="1"/>
    <col min="142" max="142" width="38.77734375" bestFit="1" customWidth="1"/>
    <col min="143" max="143" width="19.33203125" bestFit="1" customWidth="1"/>
    <col min="144" max="144" width="19.5546875" bestFit="1" customWidth="1"/>
    <col min="145" max="145" width="18.44140625" bestFit="1" customWidth="1"/>
    <col min="146" max="146" width="26.21875" bestFit="1" customWidth="1"/>
    <col min="147" max="147" width="34.6640625" bestFit="1" customWidth="1"/>
    <col min="148" max="148" width="34.109375" bestFit="1" customWidth="1"/>
    <col min="149" max="149" width="25.6640625" bestFit="1" customWidth="1"/>
    <col min="150" max="150" width="39.88671875" bestFit="1" customWidth="1"/>
    <col min="151" max="151" width="20.44140625" bestFit="1" customWidth="1"/>
    <col min="152" max="152" width="20.6640625" bestFit="1" customWidth="1"/>
    <col min="153" max="153" width="19.77734375" bestFit="1" customWidth="1"/>
    <col min="154" max="154" width="27.5546875" bestFit="1" customWidth="1"/>
    <col min="155" max="155" width="36" bestFit="1" customWidth="1"/>
    <col min="156" max="156" width="35.44140625" bestFit="1" customWidth="1"/>
    <col min="157" max="157" width="27" bestFit="1" customWidth="1"/>
    <col min="158" max="158" width="41.21875" bestFit="1" customWidth="1"/>
    <col min="159" max="159" width="21.88671875" bestFit="1" customWidth="1"/>
    <col min="160" max="160" width="22.109375" bestFit="1" customWidth="1"/>
    <col min="161" max="161" width="17.88671875" bestFit="1" customWidth="1"/>
    <col min="162" max="162" width="24.5546875" bestFit="1" customWidth="1"/>
    <col min="163" max="163" width="33" bestFit="1" customWidth="1"/>
    <col min="164" max="164" width="32.44140625" bestFit="1" customWidth="1"/>
    <col min="165" max="165" width="24" bestFit="1" customWidth="1"/>
    <col min="166" max="166" width="38.33203125" bestFit="1" customWidth="1"/>
    <col min="167" max="167" width="18.88671875" bestFit="1" customWidth="1"/>
    <col min="168" max="168" width="19.109375" bestFit="1" customWidth="1"/>
    <col min="169" max="169" width="32" bestFit="1" customWidth="1"/>
    <col min="170" max="170" width="32.5546875" bestFit="1" customWidth="1"/>
    <col min="171" max="171" width="30.88671875" bestFit="1" customWidth="1"/>
    <col min="172" max="172" width="32.6640625" bestFit="1" customWidth="1"/>
    <col min="173" max="173" width="32.33203125" bestFit="1" customWidth="1"/>
    <col min="174" max="174" width="32.44140625" bestFit="1" customWidth="1"/>
    <col min="175" max="175" width="29.88671875" bestFit="1" customWidth="1"/>
    <col min="176" max="176" width="26" bestFit="1" customWidth="1"/>
    <col min="177" max="177" width="23.77734375" bestFit="1" customWidth="1"/>
    <col min="178" max="178" width="36.33203125" bestFit="1" customWidth="1"/>
    <col min="179" max="179" width="36.88671875" bestFit="1" customWidth="1"/>
    <col min="180" max="180" width="35.88671875" bestFit="1" customWidth="1"/>
    <col min="181" max="181" width="31.6640625" bestFit="1" customWidth="1"/>
    <col min="182" max="182" width="29.77734375" bestFit="1" customWidth="1"/>
    <col min="183" max="183" width="30.33203125" bestFit="1" customWidth="1"/>
    <col min="184" max="184" width="29.21875" bestFit="1" customWidth="1"/>
    <col min="185" max="185" width="27.88671875" bestFit="1" customWidth="1"/>
    <col min="186" max="186" width="41.44140625" bestFit="1" customWidth="1"/>
    <col min="187" max="187" width="27.88671875" bestFit="1" customWidth="1"/>
    <col min="188" max="188" width="10.6640625" bestFit="1" customWidth="1"/>
    <col min="189" max="189" width="56" bestFit="1" customWidth="1"/>
    <col min="190" max="190" width="20.6640625" bestFit="1" customWidth="1"/>
    <col min="191" max="191" width="8.109375" bestFit="1" customWidth="1"/>
    <col min="192" max="192" width="49.77734375" bestFit="1" customWidth="1"/>
    <col min="193" max="193" width="23" bestFit="1" customWidth="1"/>
    <col min="194" max="194" width="29.77734375" bestFit="1" customWidth="1"/>
    <col min="195" max="195" width="30.109375" bestFit="1" customWidth="1"/>
    <col min="196" max="196" width="26.88671875" bestFit="1" customWidth="1"/>
    <col min="197" max="197" width="38.21875" bestFit="1" customWidth="1"/>
    <col min="198" max="198" width="29.109375" bestFit="1" customWidth="1"/>
    <col min="199" max="199" width="31.6640625" bestFit="1" customWidth="1"/>
    <col min="200" max="200" width="27.77734375" bestFit="1" customWidth="1"/>
    <col min="201" max="201" width="42.77734375" bestFit="1" customWidth="1"/>
    <col min="202" max="202" width="43.88671875" bestFit="1" customWidth="1"/>
    <col min="203" max="203" width="52.109375" bestFit="1" customWidth="1"/>
    <col min="204" max="204" width="53.21875" bestFit="1" customWidth="1"/>
    <col min="205" max="205" width="49.6640625" bestFit="1" customWidth="1"/>
    <col min="206" max="206" width="50.88671875" bestFit="1" customWidth="1"/>
    <col min="207" max="207" width="43.5546875" bestFit="1" customWidth="1"/>
    <col min="208" max="208" width="44.6640625" bestFit="1" customWidth="1"/>
    <col min="209" max="209" width="47.44140625" bestFit="1" customWidth="1"/>
    <col min="210" max="210" width="48.5546875" bestFit="1" customWidth="1"/>
    <col min="211" max="211" width="48.33203125" bestFit="1" customWidth="1"/>
    <col min="212" max="212" width="49.44140625" bestFit="1" customWidth="1"/>
    <col min="213" max="213" width="43.33203125" bestFit="1" customWidth="1"/>
    <col min="214" max="214" width="44.44140625" bestFit="1" customWidth="1"/>
    <col min="215" max="215" width="43.21875" bestFit="1" customWidth="1"/>
    <col min="216" max="216" width="44.33203125" bestFit="1" customWidth="1"/>
    <col min="217" max="217" width="31" bestFit="1" customWidth="1"/>
    <col min="218" max="218" width="35.109375" bestFit="1" customWidth="1"/>
    <col min="219" max="219" width="32.88671875" bestFit="1" customWidth="1"/>
    <col min="220" max="220" width="37.88671875" bestFit="1" customWidth="1"/>
    <col min="221" max="221" width="31.5546875" bestFit="1" customWidth="1"/>
    <col min="222" max="222" width="38.44140625" bestFit="1" customWidth="1"/>
    <col min="223" max="223" width="32.6640625" bestFit="1" customWidth="1"/>
    <col min="224" max="224" width="31.33203125" bestFit="1" customWidth="1"/>
    <col min="225" max="225" width="25" bestFit="1" customWidth="1"/>
    <col min="226" max="226" width="26.33203125" bestFit="1" customWidth="1"/>
    <col min="227" max="227" width="27.21875" bestFit="1" customWidth="1"/>
    <col min="228" max="229" width="36.33203125" bestFit="1" customWidth="1"/>
    <col min="230" max="230" width="23.5546875" bestFit="1" customWidth="1"/>
    <col min="231" max="231" width="27.88671875" bestFit="1" customWidth="1"/>
    <col min="232" max="232" width="27.33203125" bestFit="1" customWidth="1"/>
    <col min="233" max="233" width="32.44140625" bestFit="1" customWidth="1"/>
    <col min="234" max="234" width="31.44140625" bestFit="1" customWidth="1"/>
    <col min="235" max="235" width="32.6640625" bestFit="1" customWidth="1"/>
    <col min="236" max="236" width="31" bestFit="1" customWidth="1"/>
    <col min="237" max="237" width="29.88671875" bestFit="1" customWidth="1"/>
    <col min="238" max="238" width="24.44140625" bestFit="1" customWidth="1"/>
    <col min="239" max="239" width="21.77734375" bestFit="1" customWidth="1"/>
    <col min="240" max="240" width="30.77734375" bestFit="1" customWidth="1"/>
    <col min="241" max="241" width="32.77734375" bestFit="1" customWidth="1"/>
    <col min="242" max="242" width="27.21875" bestFit="1" customWidth="1"/>
    <col min="243" max="243" width="33.77734375" bestFit="1" customWidth="1"/>
    <col min="244" max="244" width="46.77734375" bestFit="1" customWidth="1"/>
    <col min="245" max="245" width="37.77734375" bestFit="1" customWidth="1"/>
    <col min="246" max="246" width="22.77734375" bestFit="1" customWidth="1"/>
    <col min="247" max="247" width="20.21875" bestFit="1" customWidth="1"/>
    <col min="248" max="248" width="57.6640625" bestFit="1" customWidth="1"/>
    <col min="249" max="249" width="27.6640625" bestFit="1" customWidth="1"/>
    <col min="250" max="250" width="40.44140625" bestFit="1" customWidth="1"/>
    <col min="251" max="251" width="38.5546875" bestFit="1" customWidth="1"/>
    <col min="252" max="252" width="41.44140625" bestFit="1" customWidth="1"/>
    <col min="253" max="253" width="10.44140625" bestFit="1" customWidth="1"/>
    <col min="254" max="254" width="8.6640625" bestFit="1" customWidth="1"/>
    <col min="255" max="255" width="39.5546875" bestFit="1" customWidth="1"/>
    <col min="256" max="256" width="51.6640625" bestFit="1" customWidth="1"/>
    <col min="257" max="257" width="54.21875" bestFit="1" customWidth="1"/>
    <col min="258" max="258" width="53.5546875" bestFit="1" customWidth="1"/>
    <col min="259" max="259" width="46.5546875" bestFit="1" customWidth="1"/>
    <col min="260" max="260" width="45" bestFit="1" customWidth="1"/>
    <col min="261" max="261" width="33" bestFit="1" customWidth="1"/>
    <col min="262" max="262" width="37.33203125" bestFit="1" customWidth="1"/>
    <col min="263" max="263" width="41.5546875" bestFit="1" customWidth="1"/>
    <col min="264" max="264" width="35.77734375" bestFit="1" customWidth="1"/>
    <col min="265" max="265" width="29.88671875" bestFit="1" customWidth="1"/>
    <col min="266" max="266" width="27.5546875" bestFit="1" customWidth="1"/>
    <col min="267" max="267" width="35.44140625" bestFit="1" customWidth="1"/>
    <col min="268" max="268" width="34.88671875" bestFit="1" customWidth="1"/>
    <col min="269" max="269" width="33.33203125" bestFit="1" customWidth="1"/>
    <col min="270" max="270" width="31.5546875" bestFit="1" customWidth="1"/>
    <col min="271" max="271" width="26.5546875" bestFit="1" customWidth="1"/>
    <col min="272" max="272" width="31.88671875" bestFit="1" customWidth="1"/>
    <col min="273" max="273" width="34.109375" bestFit="1" customWidth="1"/>
    <col min="274" max="274" width="26.109375" bestFit="1" customWidth="1"/>
    <col min="275" max="275" width="44.109375" bestFit="1" customWidth="1"/>
    <col min="276" max="276" width="37.33203125" bestFit="1" customWidth="1"/>
    <col min="277" max="277" width="27.21875" bestFit="1" customWidth="1"/>
    <col min="278" max="278" width="29" bestFit="1" customWidth="1"/>
    <col min="279" max="279" width="33.109375" bestFit="1" customWidth="1"/>
    <col min="280" max="280" width="14.44140625" bestFit="1" customWidth="1"/>
    <col min="281" max="281" width="67.77734375" bestFit="1" customWidth="1"/>
    <col min="282" max="282" width="44.109375" bestFit="1" customWidth="1"/>
    <col min="283" max="283" width="30.21875" bestFit="1" customWidth="1"/>
    <col min="284" max="284" width="41.88671875" bestFit="1" customWidth="1"/>
    <col min="285" max="285" width="39.44140625" bestFit="1" customWidth="1"/>
    <col min="286" max="286" width="33.109375" bestFit="1" customWidth="1"/>
    <col min="287" max="287" width="46.21875" bestFit="1" customWidth="1"/>
    <col min="288" max="288" width="29.33203125" bestFit="1" customWidth="1"/>
    <col min="289" max="289" width="18.44140625" bestFit="1" customWidth="1"/>
    <col min="290" max="290" width="55.77734375" bestFit="1" customWidth="1"/>
    <col min="291" max="291" width="26.44140625" bestFit="1" customWidth="1"/>
    <col min="292" max="292" width="26.109375" bestFit="1" customWidth="1"/>
    <col min="293" max="293" width="42.109375" bestFit="1" customWidth="1"/>
    <col min="294" max="294" width="45.33203125" bestFit="1" customWidth="1"/>
    <col min="295" max="295" width="47" bestFit="1" customWidth="1"/>
    <col min="296" max="296" width="10.44140625" bestFit="1" customWidth="1"/>
    <col min="297" max="297" width="28.6640625" bestFit="1" customWidth="1"/>
    <col min="298" max="298" width="30.5546875" bestFit="1" customWidth="1"/>
    <col min="299" max="299" width="35.77734375" bestFit="1" customWidth="1"/>
    <col min="300" max="300" width="36" bestFit="1" customWidth="1"/>
    <col min="301" max="301" width="34.77734375" bestFit="1" customWidth="1"/>
    <col min="302" max="302" width="31.109375" bestFit="1" customWidth="1"/>
    <col min="303" max="303" width="9.77734375" bestFit="1" customWidth="1"/>
    <col min="304" max="304" width="23" bestFit="1" customWidth="1"/>
    <col min="305" max="305" width="61.77734375" bestFit="1" customWidth="1"/>
    <col min="306" max="306" width="255.77734375" bestFit="1" customWidth="1"/>
    <col min="307" max="307" width="6.109375" bestFit="1" customWidth="1"/>
    <col min="308" max="308" width="10" bestFit="1" customWidth="1"/>
    <col min="309" max="309" width="16.21875" bestFit="1" customWidth="1"/>
    <col min="310" max="310" width="11" bestFit="1" customWidth="1"/>
    <col min="311" max="311" width="27.6640625" bestFit="1" customWidth="1"/>
    <col min="312" max="312" width="40.44140625" bestFit="1" customWidth="1"/>
    <col min="313" max="313" width="7" bestFit="1" customWidth="1"/>
    <col min="314" max="314" width="36.33203125" bestFit="1" customWidth="1"/>
    <col min="315" max="315" width="18.6640625" bestFit="1" customWidth="1"/>
    <col min="316" max="316" width="6.5546875" bestFit="1" customWidth="1"/>
    <col min="317" max="317" width="18.77734375" bestFit="1" customWidth="1"/>
    <col min="318" max="318" width="13.21875" bestFit="1" customWidth="1"/>
    <col min="319" max="319" width="5.44140625" bestFit="1" customWidth="1"/>
    <col min="320" max="320" width="6.6640625" bestFit="1" customWidth="1"/>
    <col min="321" max="321" width="12.109375" bestFit="1" customWidth="1"/>
    <col min="322" max="322" width="38" bestFit="1" customWidth="1"/>
    <col min="323" max="323" width="39.6640625" bestFit="1" customWidth="1"/>
    <col min="324" max="324" width="33.77734375" bestFit="1" customWidth="1"/>
    <col min="325" max="325" width="35.44140625" bestFit="1" customWidth="1"/>
    <col min="326" max="326" width="34.77734375" bestFit="1" customWidth="1"/>
    <col min="327" max="327" width="36.44140625" bestFit="1" customWidth="1"/>
    <col min="328" max="328" width="35.77734375" bestFit="1" customWidth="1"/>
    <col min="329" max="329" width="37.44140625" bestFit="1" customWidth="1"/>
    <col min="330" max="330" width="35.77734375" bestFit="1" customWidth="1"/>
    <col min="331" max="331" width="37.44140625" bestFit="1" customWidth="1"/>
    <col min="332" max="332" width="36.21875" bestFit="1" customWidth="1"/>
    <col min="333" max="333" width="38" bestFit="1" customWidth="1"/>
    <col min="334" max="334" width="26.5546875" bestFit="1" customWidth="1"/>
    <col min="335" max="335" width="16.44140625" bestFit="1" customWidth="1"/>
    <col min="336" max="337" width="17.88671875" bestFit="1" customWidth="1"/>
    <col min="338" max="338" width="17.5546875" bestFit="1" customWidth="1"/>
    <col min="339" max="339" width="23" bestFit="1" customWidth="1"/>
    <col min="340" max="340" width="25.44140625" bestFit="1" customWidth="1"/>
    <col min="341" max="341" width="4.77734375" bestFit="1" customWidth="1"/>
  </cols>
  <sheetData>
    <row r="1" spans="1:341" x14ac:dyDescent="0.3">
      <c r="A1" s="9" t="s">
        <v>0</v>
      </c>
      <c r="B1" s="9" t="s">
        <v>1</v>
      </c>
      <c r="C1" s="9" t="s">
        <v>2</v>
      </c>
      <c r="D1" s="9" t="s">
        <v>7</v>
      </c>
      <c r="E1" s="9" t="s">
        <v>2011</v>
      </c>
      <c r="F1" s="9" t="s">
        <v>2012</v>
      </c>
      <c r="G1" s="9" t="s">
        <v>2013</v>
      </c>
      <c r="H1" s="9" t="s">
        <v>2014</v>
      </c>
      <c r="I1" s="9" t="s">
        <v>2015</v>
      </c>
      <c r="J1" s="9" t="s">
        <v>2016</v>
      </c>
      <c r="K1" s="9" t="s">
        <v>10</v>
      </c>
      <c r="L1" s="9" t="s">
        <v>11</v>
      </c>
      <c r="M1" s="9" t="s">
        <v>12</v>
      </c>
      <c r="N1" s="9" t="s">
        <v>13</v>
      </c>
      <c r="O1" s="9" t="s">
        <v>14</v>
      </c>
      <c r="P1" s="9" t="s">
        <v>15</v>
      </c>
      <c r="Q1" s="9" t="s">
        <v>16</v>
      </c>
      <c r="R1" s="9" t="s">
        <v>17</v>
      </c>
      <c r="S1" s="9" t="s">
        <v>18</v>
      </c>
      <c r="T1" s="9" t="s">
        <v>19</v>
      </c>
      <c r="U1" s="9" t="s">
        <v>20</v>
      </c>
      <c r="V1" s="9" t="s">
        <v>22</v>
      </c>
      <c r="W1" s="9" t="s">
        <v>23</v>
      </c>
      <c r="X1" s="9" t="s">
        <v>25</v>
      </c>
      <c r="Y1" s="9" t="s">
        <v>26</v>
      </c>
      <c r="Z1" s="9" t="s">
        <v>27</v>
      </c>
      <c r="AA1" s="9" t="s">
        <v>2090</v>
      </c>
      <c r="AB1" s="9" t="s">
        <v>28</v>
      </c>
      <c r="AC1" s="10" t="s">
        <v>29</v>
      </c>
      <c r="AD1" s="10" t="s">
        <v>30</v>
      </c>
      <c r="AE1" s="9" t="s">
        <v>2018</v>
      </c>
      <c r="AF1" s="9" t="s">
        <v>2017</v>
      </c>
      <c r="AG1" s="9" t="s">
        <v>2019</v>
      </c>
      <c r="AH1" s="9" t="s">
        <v>2020</v>
      </c>
      <c r="AI1" s="9" t="s">
        <v>2021</v>
      </c>
      <c r="AJ1" s="9" t="s">
        <v>2022</v>
      </c>
      <c r="AK1" s="10" t="s">
        <v>31</v>
      </c>
      <c r="AL1" s="10" t="s">
        <v>32</v>
      </c>
      <c r="AM1" s="9" t="s">
        <v>33</v>
      </c>
      <c r="AN1" s="10" t="s">
        <v>34</v>
      </c>
      <c r="AO1" s="10" t="s">
        <v>35</v>
      </c>
      <c r="AP1" s="9" t="s">
        <v>2023</v>
      </c>
      <c r="AQ1" s="9" t="s">
        <v>2026</v>
      </c>
      <c r="AR1" s="9" t="s">
        <v>2024</v>
      </c>
      <c r="AS1" s="9" t="s">
        <v>2027</v>
      </c>
      <c r="AT1" s="9" t="s">
        <v>2025</v>
      </c>
      <c r="AU1" s="9" t="s">
        <v>2028</v>
      </c>
      <c r="AV1" s="9" t="s">
        <v>36</v>
      </c>
      <c r="AW1" s="9" t="s">
        <v>37</v>
      </c>
      <c r="AX1" s="9" t="s">
        <v>38</v>
      </c>
      <c r="AY1" s="10" t="s">
        <v>39</v>
      </c>
      <c r="AZ1" s="10" t="s">
        <v>40</v>
      </c>
      <c r="BA1" s="9" t="s">
        <v>41</v>
      </c>
      <c r="BB1" s="10" t="s">
        <v>2366</v>
      </c>
      <c r="BC1" s="10" t="s">
        <v>2367</v>
      </c>
      <c r="BD1" s="9" t="s">
        <v>2368</v>
      </c>
      <c r="BE1" s="9" t="s">
        <v>2369</v>
      </c>
      <c r="BF1" s="9" t="s">
        <v>2370</v>
      </c>
      <c r="BG1" s="9" t="s">
        <v>2371</v>
      </c>
      <c r="BH1" s="9" t="s">
        <v>2372</v>
      </c>
      <c r="BI1" s="9" t="s">
        <v>2373</v>
      </c>
      <c r="BJ1" s="9" t="s">
        <v>2374</v>
      </c>
      <c r="BK1" s="9" t="s">
        <v>2375</v>
      </c>
      <c r="BL1" s="9" t="s">
        <v>2376</v>
      </c>
      <c r="BM1" s="10" t="s">
        <v>2377</v>
      </c>
      <c r="BN1" s="10" t="s">
        <v>2378</v>
      </c>
      <c r="BO1" s="9" t="s">
        <v>2379</v>
      </c>
      <c r="BP1" s="10" t="s">
        <v>42</v>
      </c>
      <c r="BQ1" s="10" t="s">
        <v>43</v>
      </c>
      <c r="BR1" s="9" t="s">
        <v>44</v>
      </c>
      <c r="BS1" s="10" t="s">
        <v>45</v>
      </c>
      <c r="BT1" s="10" t="s">
        <v>46</v>
      </c>
      <c r="BU1" s="10" t="s">
        <v>47</v>
      </c>
      <c r="BV1" s="10" t="s">
        <v>48</v>
      </c>
      <c r="BW1" s="9" t="s">
        <v>49</v>
      </c>
      <c r="BX1" s="9" t="s">
        <v>50</v>
      </c>
      <c r="BY1" s="9" t="s">
        <v>51</v>
      </c>
      <c r="BZ1" s="9" t="s">
        <v>52</v>
      </c>
      <c r="CA1" s="9" t="s">
        <v>53</v>
      </c>
      <c r="CB1" s="9" t="s">
        <v>54</v>
      </c>
      <c r="CC1" s="9" t="s">
        <v>55</v>
      </c>
      <c r="CD1" s="9" t="s">
        <v>56</v>
      </c>
      <c r="CE1" s="9" t="s">
        <v>57</v>
      </c>
      <c r="CF1" s="9" t="s">
        <v>58</v>
      </c>
      <c r="CG1" s="9" t="s">
        <v>59</v>
      </c>
      <c r="CH1" s="9" t="s">
        <v>60</v>
      </c>
      <c r="CI1" s="9" t="s">
        <v>61</v>
      </c>
      <c r="CJ1" s="9" t="s">
        <v>62</v>
      </c>
      <c r="CK1" s="9" t="s">
        <v>2108</v>
      </c>
      <c r="CL1" s="9" t="s">
        <v>63</v>
      </c>
      <c r="CM1" s="9" t="s">
        <v>64</v>
      </c>
      <c r="CN1" s="9" t="s">
        <v>65</v>
      </c>
      <c r="CO1" s="9" t="s">
        <v>66</v>
      </c>
      <c r="CP1" s="9" t="s">
        <v>67</v>
      </c>
      <c r="CQ1" s="9" t="s">
        <v>68</v>
      </c>
      <c r="CR1" s="9" t="s">
        <v>69</v>
      </c>
      <c r="CS1" s="9" t="s">
        <v>2107</v>
      </c>
      <c r="CT1" s="9" t="s">
        <v>70</v>
      </c>
      <c r="CU1" s="9" t="s">
        <v>71</v>
      </c>
      <c r="CV1" s="9" t="s">
        <v>72</v>
      </c>
      <c r="CW1" s="9" t="s">
        <v>73</v>
      </c>
      <c r="CX1" s="9" t="s">
        <v>74</v>
      </c>
      <c r="CY1" s="9" t="s">
        <v>75</v>
      </c>
      <c r="CZ1" s="9" t="s">
        <v>76</v>
      </c>
      <c r="DA1" s="9" t="s">
        <v>2106</v>
      </c>
      <c r="DB1" s="9" t="s">
        <v>77</v>
      </c>
      <c r="DC1" s="9" t="s">
        <v>78</v>
      </c>
      <c r="DD1" s="9" t="s">
        <v>79</v>
      </c>
      <c r="DE1" s="9" t="s">
        <v>80</v>
      </c>
      <c r="DF1" s="9" t="s">
        <v>81</v>
      </c>
      <c r="DG1" s="9" t="s">
        <v>82</v>
      </c>
      <c r="DH1" s="9" t="s">
        <v>83</v>
      </c>
      <c r="DI1" s="9" t="s">
        <v>2105</v>
      </c>
      <c r="DJ1" s="9" t="s">
        <v>84</v>
      </c>
      <c r="DK1" s="9" t="s">
        <v>85</v>
      </c>
      <c r="DL1" s="9" t="s">
        <v>86</v>
      </c>
      <c r="DM1" s="9" t="s">
        <v>87</v>
      </c>
      <c r="DN1" s="9" t="s">
        <v>88</v>
      </c>
      <c r="DO1" s="9" t="s">
        <v>89</v>
      </c>
      <c r="DP1" s="9" t="s">
        <v>90</v>
      </c>
      <c r="DQ1" s="9" t="s">
        <v>2104</v>
      </c>
      <c r="DR1" s="9" t="s">
        <v>91</v>
      </c>
      <c r="DS1" s="9" t="s">
        <v>92</v>
      </c>
      <c r="DT1" s="9" t="s">
        <v>93</v>
      </c>
      <c r="DU1" s="9" t="s">
        <v>94</v>
      </c>
      <c r="DV1" s="9" t="s">
        <v>95</v>
      </c>
      <c r="DW1" s="9" t="s">
        <v>96</v>
      </c>
      <c r="DX1" s="9" t="s">
        <v>97</v>
      </c>
      <c r="DY1" s="9" t="s">
        <v>2103</v>
      </c>
      <c r="DZ1" s="9" t="s">
        <v>98</v>
      </c>
      <c r="EA1" s="9" t="s">
        <v>99</v>
      </c>
      <c r="EB1" s="9" t="s">
        <v>100</v>
      </c>
      <c r="EC1" s="9" t="s">
        <v>101</v>
      </c>
      <c r="ED1" s="9" t="s">
        <v>102</v>
      </c>
      <c r="EE1" s="9" t="s">
        <v>103</v>
      </c>
      <c r="EF1" s="9" t="s">
        <v>104</v>
      </c>
      <c r="EG1" s="9" t="s">
        <v>2102</v>
      </c>
      <c r="EH1" s="9" t="s">
        <v>105</v>
      </c>
      <c r="EI1" s="9" t="s">
        <v>106</v>
      </c>
      <c r="EJ1" s="9" t="s">
        <v>107</v>
      </c>
      <c r="EK1" s="9" t="s">
        <v>108</v>
      </c>
      <c r="EL1" s="9" t="s">
        <v>109</v>
      </c>
      <c r="EM1" s="9" t="s">
        <v>110</v>
      </c>
      <c r="EN1" s="9" t="s">
        <v>111</v>
      </c>
      <c r="EO1" s="9" t="s">
        <v>2100</v>
      </c>
      <c r="EP1" s="9" t="s">
        <v>112</v>
      </c>
      <c r="EQ1" s="9" t="s">
        <v>113</v>
      </c>
      <c r="ER1" s="9" t="s">
        <v>114</v>
      </c>
      <c r="ES1" s="9" t="s">
        <v>115</v>
      </c>
      <c r="ET1" s="9" t="s">
        <v>116</v>
      </c>
      <c r="EU1" s="9" t="s">
        <v>117</v>
      </c>
      <c r="EV1" s="9" t="s">
        <v>118</v>
      </c>
      <c r="EW1" s="9" t="s">
        <v>2099</v>
      </c>
      <c r="EX1" s="9" t="s">
        <v>119</v>
      </c>
      <c r="EY1" s="9" t="s">
        <v>120</v>
      </c>
      <c r="EZ1" s="9" t="s">
        <v>121</v>
      </c>
      <c r="FA1" s="9" t="s">
        <v>122</v>
      </c>
      <c r="FB1" s="9" t="s">
        <v>123</v>
      </c>
      <c r="FC1" s="9" t="s">
        <v>124</v>
      </c>
      <c r="FD1" s="9" t="s">
        <v>125</v>
      </c>
      <c r="FE1" s="9" t="s">
        <v>2098</v>
      </c>
      <c r="FF1" s="9" t="s">
        <v>126</v>
      </c>
      <c r="FG1" s="9" t="s">
        <v>127</v>
      </c>
      <c r="FH1" s="9" t="s">
        <v>128</v>
      </c>
      <c r="FI1" s="9" t="s">
        <v>129</v>
      </c>
      <c r="FJ1" s="9" t="s">
        <v>130</v>
      </c>
      <c r="FK1" s="9" t="s">
        <v>131</v>
      </c>
      <c r="FL1" s="9" t="s">
        <v>132</v>
      </c>
      <c r="FM1" s="10" t="s">
        <v>133</v>
      </c>
      <c r="FN1" s="10" t="s">
        <v>134</v>
      </c>
      <c r="FO1" s="10" t="s">
        <v>135</v>
      </c>
      <c r="FP1" s="10" t="s">
        <v>136</v>
      </c>
      <c r="FQ1" s="10" t="s">
        <v>137</v>
      </c>
      <c r="FR1" s="10" t="s">
        <v>138</v>
      </c>
      <c r="FS1" s="10" t="s">
        <v>139</v>
      </c>
      <c r="FT1" s="10" t="s">
        <v>140</v>
      </c>
      <c r="FU1" s="10" t="s">
        <v>141</v>
      </c>
      <c r="FV1" s="10" t="s">
        <v>142</v>
      </c>
      <c r="FW1" s="10" t="s">
        <v>143</v>
      </c>
      <c r="FX1" s="10" t="s">
        <v>144</v>
      </c>
      <c r="FY1" s="10" t="s">
        <v>145</v>
      </c>
      <c r="FZ1" s="9" t="s">
        <v>146</v>
      </c>
      <c r="GA1" s="9" t="s">
        <v>147</v>
      </c>
      <c r="GB1" s="9" t="s">
        <v>148</v>
      </c>
      <c r="GC1" s="9" t="s">
        <v>149</v>
      </c>
      <c r="GD1" s="9" t="s">
        <v>150</v>
      </c>
      <c r="GE1" s="9" t="s">
        <v>151</v>
      </c>
      <c r="GF1" s="9" t="s">
        <v>152</v>
      </c>
      <c r="GG1" s="9" t="s">
        <v>153</v>
      </c>
      <c r="GH1" s="9" t="s">
        <v>154</v>
      </c>
      <c r="GI1" s="9" t="s">
        <v>155</v>
      </c>
      <c r="GJ1" s="9" t="s">
        <v>156</v>
      </c>
      <c r="GK1" s="9" t="s">
        <v>157</v>
      </c>
      <c r="GL1" s="9" t="s">
        <v>158</v>
      </c>
      <c r="GM1" s="9" t="s">
        <v>159</v>
      </c>
      <c r="GN1" s="9" t="s">
        <v>160</v>
      </c>
      <c r="GO1" s="9" t="s">
        <v>161</v>
      </c>
      <c r="GP1" s="9" t="s">
        <v>162</v>
      </c>
      <c r="GQ1" s="9" t="s">
        <v>163</v>
      </c>
      <c r="GR1" s="9" t="s">
        <v>164</v>
      </c>
      <c r="GS1" s="10" t="s">
        <v>165</v>
      </c>
      <c r="GT1" s="10" t="s">
        <v>166</v>
      </c>
      <c r="GU1" s="10" t="s">
        <v>167</v>
      </c>
      <c r="GV1" s="10" t="s">
        <v>168</v>
      </c>
      <c r="GW1" s="10" t="s">
        <v>169</v>
      </c>
      <c r="GX1" s="10" t="s">
        <v>170</v>
      </c>
      <c r="GY1" s="10" t="s">
        <v>171</v>
      </c>
      <c r="GZ1" s="10" t="s">
        <v>172</v>
      </c>
      <c r="HA1" s="10" t="s">
        <v>173</v>
      </c>
      <c r="HB1" s="10" t="s">
        <v>174</v>
      </c>
      <c r="HC1" s="10" t="s">
        <v>175</v>
      </c>
      <c r="HD1" s="10" t="s">
        <v>176</v>
      </c>
      <c r="HE1" s="10" t="s">
        <v>177</v>
      </c>
      <c r="HF1" s="10" t="s">
        <v>178</v>
      </c>
      <c r="HG1" s="10" t="s">
        <v>179</v>
      </c>
      <c r="HH1" s="10" t="s">
        <v>180</v>
      </c>
      <c r="HI1" s="9" t="s">
        <v>181</v>
      </c>
      <c r="HJ1" s="9" t="s">
        <v>2109</v>
      </c>
      <c r="HK1" s="9" t="s">
        <v>182</v>
      </c>
      <c r="HL1" s="9" t="s">
        <v>183</v>
      </c>
      <c r="HM1" s="9" t="s">
        <v>184</v>
      </c>
      <c r="HN1" s="9" t="s">
        <v>185</v>
      </c>
      <c r="HO1" s="9" t="s">
        <v>186</v>
      </c>
      <c r="HP1" s="9" t="s">
        <v>187</v>
      </c>
      <c r="HQ1" s="9" t="s">
        <v>188</v>
      </c>
      <c r="HR1" s="9" t="s">
        <v>189</v>
      </c>
      <c r="HS1" s="9" t="s">
        <v>190</v>
      </c>
      <c r="HT1" s="10" t="s">
        <v>2552</v>
      </c>
      <c r="HU1" s="10" t="s">
        <v>2553</v>
      </c>
      <c r="HV1" s="9" t="s">
        <v>191</v>
      </c>
      <c r="HW1" s="9" t="s">
        <v>192</v>
      </c>
      <c r="HX1" s="9" t="s">
        <v>193</v>
      </c>
      <c r="HY1" s="9" t="s">
        <v>194</v>
      </c>
      <c r="HZ1" s="9" t="s">
        <v>195</v>
      </c>
      <c r="IA1" s="9" t="s">
        <v>196</v>
      </c>
      <c r="IB1" s="10" t="s">
        <v>2562</v>
      </c>
      <c r="IC1" s="10" t="s">
        <v>2563</v>
      </c>
      <c r="ID1" s="9" t="s">
        <v>197</v>
      </c>
      <c r="IE1" s="9" t="s">
        <v>198</v>
      </c>
      <c r="IF1" s="9" t="s">
        <v>199</v>
      </c>
      <c r="IG1" s="9" t="s">
        <v>200</v>
      </c>
      <c r="IH1" s="9" t="s">
        <v>201</v>
      </c>
      <c r="II1" s="9" t="s">
        <v>202</v>
      </c>
      <c r="IJ1" s="9" t="s">
        <v>203</v>
      </c>
      <c r="IK1" s="9" t="s">
        <v>204</v>
      </c>
      <c r="IL1" s="9" t="s">
        <v>205</v>
      </c>
      <c r="IM1" s="9" t="s">
        <v>2164</v>
      </c>
      <c r="IN1" s="9" t="s">
        <v>206</v>
      </c>
      <c r="IO1" s="9" t="s">
        <v>207</v>
      </c>
      <c r="IP1" s="9" t="s">
        <v>2165</v>
      </c>
      <c r="IQ1" s="9" t="s">
        <v>2166</v>
      </c>
      <c r="IR1" s="9" t="s">
        <v>2167</v>
      </c>
      <c r="IS1" s="9" t="s">
        <v>208</v>
      </c>
      <c r="IT1" s="9" t="s">
        <v>209</v>
      </c>
      <c r="IU1" s="9" t="s">
        <v>210</v>
      </c>
      <c r="IV1" s="9" t="s">
        <v>211</v>
      </c>
      <c r="IW1" s="9" t="s">
        <v>212</v>
      </c>
      <c r="IX1" s="9" t="s">
        <v>213</v>
      </c>
      <c r="IY1" s="9" t="s">
        <v>214</v>
      </c>
      <c r="IZ1" s="9" t="s">
        <v>215</v>
      </c>
      <c r="JA1" s="9" t="s">
        <v>216</v>
      </c>
      <c r="JB1" s="9" t="s">
        <v>217</v>
      </c>
      <c r="JC1" s="9" t="s">
        <v>218</v>
      </c>
      <c r="JD1" s="9" t="s">
        <v>219</v>
      </c>
      <c r="JE1" s="9" t="s">
        <v>220</v>
      </c>
      <c r="JF1" s="9" t="s">
        <v>221</v>
      </c>
      <c r="JG1" s="9" t="s">
        <v>222</v>
      </c>
      <c r="JH1" s="9" t="s">
        <v>223</v>
      </c>
      <c r="JI1" s="9" t="s">
        <v>224</v>
      </c>
      <c r="JJ1" s="9" t="s">
        <v>225</v>
      </c>
      <c r="JK1" s="9" t="s">
        <v>226</v>
      </c>
      <c r="JL1" s="9" t="s">
        <v>227</v>
      </c>
      <c r="JM1" s="9" t="s">
        <v>228</v>
      </c>
      <c r="JN1" s="9" t="s">
        <v>229</v>
      </c>
      <c r="JO1" s="9" t="s">
        <v>230</v>
      </c>
      <c r="JP1" s="9" t="s">
        <v>231</v>
      </c>
      <c r="JQ1" s="9" t="s">
        <v>232</v>
      </c>
      <c r="JR1" s="9" t="s">
        <v>233</v>
      </c>
      <c r="JS1" s="9" t="s">
        <v>234</v>
      </c>
      <c r="JT1" s="9" t="s">
        <v>235</v>
      </c>
      <c r="JU1" s="9" t="s">
        <v>236</v>
      </c>
      <c r="JV1" s="9" t="s">
        <v>237</v>
      </c>
      <c r="JW1" s="9" t="s">
        <v>238</v>
      </c>
      <c r="JX1" s="9" t="s">
        <v>239</v>
      </c>
      <c r="JY1" s="9" t="s">
        <v>240</v>
      </c>
      <c r="JZ1" s="9" t="s">
        <v>241</v>
      </c>
      <c r="KA1" s="9" t="s">
        <v>242</v>
      </c>
      <c r="KB1" s="9" t="s">
        <v>243</v>
      </c>
      <c r="KC1" s="9" t="s">
        <v>244</v>
      </c>
      <c r="KD1" s="9" t="s">
        <v>245</v>
      </c>
      <c r="KE1" s="9" t="s">
        <v>246</v>
      </c>
      <c r="KF1" s="9" t="s">
        <v>247</v>
      </c>
      <c r="KG1" s="9" t="s">
        <v>248</v>
      </c>
      <c r="KH1" s="9" t="s">
        <v>249</v>
      </c>
      <c r="KI1" s="9" t="s">
        <v>250</v>
      </c>
      <c r="KJ1" s="9" t="s">
        <v>251</v>
      </c>
      <c r="KK1" s="9" t="s">
        <v>252</v>
      </c>
      <c r="KL1" s="9" t="s">
        <v>253</v>
      </c>
      <c r="KM1" s="9" t="s">
        <v>254</v>
      </c>
      <c r="KN1" s="9" t="s">
        <v>255</v>
      </c>
      <c r="KO1" s="9" t="s">
        <v>256</v>
      </c>
      <c r="KP1" s="9" t="s">
        <v>257</v>
      </c>
      <c r="KQ1" s="9" t="s">
        <v>258</v>
      </c>
      <c r="KR1" s="9" t="s">
        <v>259</v>
      </c>
      <c r="KS1" s="9" t="s">
        <v>260</v>
      </c>
      <c r="KT1" s="9" t="s">
        <v>261</v>
      </c>
      <c r="KU1" s="9" t="s">
        <v>262</v>
      </c>
      <c r="KV1" s="9" t="s">
        <v>263</v>
      </c>
      <c r="KW1" s="9" t="s">
        <v>264</v>
      </c>
      <c r="KX1" s="9" t="s">
        <v>265</v>
      </c>
      <c r="KY1" s="10" t="s">
        <v>266</v>
      </c>
      <c r="KZ1" s="9" t="s">
        <v>267</v>
      </c>
      <c r="LA1" s="9" t="s">
        <v>268</v>
      </c>
      <c r="LB1" s="9" t="s">
        <v>269</v>
      </c>
      <c r="LC1" s="9" t="s">
        <v>270</v>
      </c>
      <c r="LD1" s="9" t="s">
        <v>271</v>
      </c>
      <c r="LE1" s="9" t="s">
        <v>272</v>
      </c>
      <c r="LF1" s="9" t="s">
        <v>273</v>
      </c>
      <c r="LG1" s="9" t="s">
        <v>274</v>
      </c>
      <c r="LH1" s="9" t="s">
        <v>275</v>
      </c>
      <c r="LI1" s="12" t="s">
        <v>2033</v>
      </c>
      <c r="LJ1" s="12" t="s">
        <v>276</v>
      </c>
      <c r="LK1" s="12" t="s">
        <v>277</v>
      </c>
      <c r="LL1" s="12" t="s">
        <v>278</v>
      </c>
      <c r="LM1" s="12" t="s">
        <v>279</v>
      </c>
      <c r="LN1" s="12" t="s">
        <v>280</v>
      </c>
      <c r="LO1" s="12" t="s">
        <v>281</v>
      </c>
      <c r="LP1" s="12" t="s">
        <v>282</v>
      </c>
      <c r="LQ1" s="12" t="s">
        <v>283</v>
      </c>
      <c r="LR1" s="12" t="s">
        <v>284</v>
      </c>
      <c r="LS1" s="12" t="s">
        <v>285</v>
      </c>
      <c r="LT1" s="12" t="s">
        <v>286</v>
      </c>
      <c r="LU1" s="12" t="s">
        <v>287</v>
      </c>
      <c r="LV1" s="12" t="s">
        <v>288</v>
      </c>
      <c r="LW1" s="9" t="s">
        <v>2037</v>
      </c>
      <c r="LX1" s="9" t="s">
        <v>2038</v>
      </c>
      <c r="LY1" s="9" t="s">
        <v>2039</v>
      </c>
      <c r="LZ1" s="9" t="s">
        <v>2043</v>
      </c>
      <c r="MA1" s="9" t="s">
        <v>2041</v>
      </c>
      <c r="MB1" s="9" t="s">
        <v>2042</v>
      </c>
      <c r="MC1" s="9" t="s">
        <v>2040</v>
      </c>
    </row>
    <row r="2" spans="1:341" s="189" customFormat="1" x14ac:dyDescent="0.3">
      <c r="A2" s="186" t="s">
        <v>2594</v>
      </c>
      <c r="B2" s="186" t="s">
        <v>2595</v>
      </c>
      <c r="C2" s="186"/>
      <c r="D2" s="186" t="s">
        <v>2596</v>
      </c>
      <c r="E2" s="186" t="s">
        <v>2598</v>
      </c>
      <c r="F2" s="186" t="s">
        <v>2599</v>
      </c>
      <c r="G2" s="186" t="s">
        <v>2597</v>
      </c>
      <c r="H2" s="186" t="s">
        <v>2600</v>
      </c>
      <c r="I2" s="186" t="s">
        <v>2601</v>
      </c>
      <c r="J2" s="186" t="s">
        <v>2602</v>
      </c>
      <c r="K2" s="186" t="s">
        <v>2603</v>
      </c>
      <c r="L2" s="186" t="s">
        <v>2593</v>
      </c>
      <c r="M2" s="186" t="s">
        <v>2607</v>
      </c>
      <c r="N2" s="190" t="s">
        <v>2604</v>
      </c>
      <c r="O2" s="190" t="s">
        <v>2605</v>
      </c>
      <c r="P2" s="190" t="s">
        <v>2606</v>
      </c>
      <c r="Q2" s="186"/>
      <c r="R2" s="186"/>
      <c r="S2" s="186"/>
      <c r="T2" s="186"/>
      <c r="U2" s="191" t="s">
        <v>2608</v>
      </c>
      <c r="V2" s="186"/>
      <c r="W2" s="186"/>
      <c r="X2" s="186"/>
      <c r="Y2" s="186"/>
      <c r="Z2" s="186"/>
      <c r="AA2" s="186"/>
      <c r="AB2" s="186"/>
      <c r="AC2" s="187"/>
      <c r="AD2" s="187"/>
      <c r="AE2" s="186"/>
      <c r="AF2" s="186"/>
      <c r="AG2" s="186"/>
      <c r="AH2" s="186"/>
      <c r="AI2" s="186"/>
      <c r="AJ2" s="186"/>
      <c r="AK2" s="187"/>
      <c r="AL2" s="187"/>
      <c r="AM2" s="186"/>
      <c r="AN2" s="187"/>
      <c r="AO2" s="187"/>
      <c r="AP2" s="186"/>
      <c r="AQ2" s="186"/>
      <c r="AR2" s="186"/>
      <c r="AS2" s="186"/>
      <c r="AT2" s="186"/>
      <c r="AU2" s="186"/>
      <c r="AV2" s="186"/>
      <c r="AW2" s="186"/>
      <c r="AX2" s="186"/>
      <c r="AY2" s="187"/>
      <c r="AZ2" s="187"/>
      <c r="BA2" s="186"/>
      <c r="BB2" s="187"/>
      <c r="BC2" s="187"/>
      <c r="BD2" s="186"/>
      <c r="BE2" s="186"/>
      <c r="BF2" s="186"/>
      <c r="BG2" s="186"/>
      <c r="BH2" s="186"/>
      <c r="BI2" s="186"/>
      <c r="BJ2" s="186"/>
      <c r="BK2" s="186"/>
      <c r="BL2" s="186"/>
      <c r="BM2" s="187"/>
      <c r="BN2" s="187"/>
      <c r="BO2" s="186"/>
      <c r="BP2" s="187"/>
      <c r="BQ2" s="187"/>
      <c r="BR2" s="186"/>
      <c r="BS2" s="187"/>
      <c r="BT2" s="187"/>
      <c r="BU2" s="187"/>
      <c r="BV2" s="187"/>
      <c r="BW2" s="186"/>
      <c r="BX2" s="186"/>
      <c r="BY2" s="186"/>
      <c r="BZ2" s="186"/>
      <c r="CA2" s="186"/>
      <c r="CB2" s="186"/>
      <c r="CC2" s="186"/>
      <c r="CD2" s="186"/>
      <c r="CE2" s="186"/>
      <c r="CF2" s="186"/>
      <c r="CG2" s="186"/>
      <c r="CH2" s="186"/>
      <c r="CI2" s="186"/>
      <c r="CJ2" s="186"/>
      <c r="CK2" s="186"/>
      <c r="CL2" s="186"/>
      <c r="CM2" s="186"/>
      <c r="CN2" s="186"/>
      <c r="CO2" s="186"/>
      <c r="CP2" s="186"/>
      <c r="CQ2" s="186"/>
      <c r="CR2" s="186"/>
      <c r="CS2" s="186"/>
      <c r="CT2" s="186"/>
      <c r="CU2" s="186"/>
      <c r="CV2" s="186"/>
      <c r="CW2" s="186"/>
      <c r="CX2" s="186"/>
      <c r="CY2" s="186"/>
      <c r="CZ2" s="186"/>
      <c r="DA2" s="186"/>
      <c r="DB2" s="186"/>
      <c r="DC2" s="186"/>
      <c r="DD2" s="186"/>
      <c r="DE2" s="186"/>
      <c r="DF2" s="186"/>
      <c r="DG2" s="186"/>
      <c r="DH2" s="186"/>
      <c r="DI2" s="186"/>
      <c r="DJ2" s="186"/>
      <c r="DK2" s="186"/>
      <c r="DL2" s="186"/>
      <c r="DM2" s="186"/>
      <c r="DN2" s="186"/>
      <c r="DO2" s="186"/>
      <c r="DP2" s="186"/>
      <c r="DQ2" s="186"/>
      <c r="DR2" s="186"/>
      <c r="DS2" s="186"/>
      <c r="DT2" s="186"/>
      <c r="DU2" s="186"/>
      <c r="DV2" s="186"/>
      <c r="DW2" s="186"/>
      <c r="DX2" s="186"/>
      <c r="DY2" s="186"/>
      <c r="DZ2" s="186"/>
      <c r="EA2" s="186"/>
      <c r="EB2" s="186"/>
      <c r="EC2" s="186"/>
      <c r="ED2" s="186"/>
      <c r="EE2" s="186"/>
      <c r="EF2" s="186"/>
      <c r="EG2" s="186"/>
      <c r="EH2" s="186"/>
      <c r="EI2" s="186"/>
      <c r="EJ2" s="186"/>
      <c r="EK2" s="186"/>
      <c r="EL2" s="186"/>
      <c r="EM2" s="186"/>
      <c r="EN2" s="186"/>
      <c r="EO2" s="186"/>
      <c r="EP2" s="186"/>
      <c r="EQ2" s="186"/>
      <c r="ER2" s="186"/>
      <c r="ES2" s="186"/>
      <c r="ET2" s="186"/>
      <c r="EU2" s="186"/>
      <c r="EV2" s="186"/>
      <c r="EW2" s="186"/>
      <c r="EX2" s="186"/>
      <c r="EY2" s="186"/>
      <c r="EZ2" s="186"/>
      <c r="FA2" s="186"/>
      <c r="FB2" s="186"/>
      <c r="FC2" s="186"/>
      <c r="FD2" s="186"/>
      <c r="FE2" s="186"/>
      <c r="FF2" s="186"/>
      <c r="FG2" s="186"/>
      <c r="FH2" s="186"/>
      <c r="FI2" s="186"/>
      <c r="FJ2" s="186"/>
      <c r="FK2" s="186"/>
      <c r="FL2" s="186"/>
      <c r="FM2" s="187"/>
      <c r="FN2" s="187"/>
      <c r="FO2" s="187"/>
      <c r="FP2" s="187"/>
      <c r="FQ2" s="187"/>
      <c r="FR2" s="187"/>
      <c r="FS2" s="187"/>
      <c r="FT2" s="187"/>
      <c r="FU2" s="187"/>
      <c r="FV2" s="187"/>
      <c r="FW2" s="187"/>
      <c r="FX2" s="187"/>
      <c r="FY2" s="187"/>
      <c r="FZ2" s="186"/>
      <c r="GA2" s="186"/>
      <c r="GB2" s="186"/>
      <c r="GC2" s="186"/>
      <c r="GD2" s="186"/>
      <c r="GE2" s="186"/>
      <c r="GF2" s="186"/>
      <c r="GG2" s="186"/>
      <c r="GH2" s="186"/>
      <c r="GI2" s="186"/>
      <c r="GJ2" s="186"/>
      <c r="GK2" s="186"/>
      <c r="GL2" s="186"/>
      <c r="GM2" s="186"/>
      <c r="GN2" s="186"/>
      <c r="GO2" s="186"/>
      <c r="GP2" s="186"/>
      <c r="GQ2" s="186"/>
      <c r="GR2" s="186"/>
      <c r="GS2" s="187"/>
      <c r="GT2" s="187"/>
      <c r="GU2" s="187"/>
      <c r="GV2" s="187"/>
      <c r="GW2" s="187"/>
      <c r="GX2" s="187"/>
      <c r="GY2" s="187"/>
      <c r="GZ2" s="187"/>
      <c r="HA2" s="187"/>
      <c r="HB2" s="187"/>
      <c r="HC2" s="187"/>
      <c r="HD2" s="187"/>
      <c r="HE2" s="187"/>
      <c r="HF2" s="187"/>
      <c r="HG2" s="187"/>
      <c r="HH2" s="187"/>
      <c r="HI2" s="186"/>
      <c r="HJ2" s="186"/>
      <c r="HK2" s="186"/>
      <c r="HL2" s="186"/>
      <c r="HM2" s="186"/>
      <c r="HN2" s="186"/>
      <c r="HO2" s="186"/>
      <c r="HP2" s="186"/>
      <c r="HQ2" s="186"/>
      <c r="HR2" s="186"/>
      <c r="HS2" s="186"/>
      <c r="HT2" s="187"/>
      <c r="HU2" s="187"/>
      <c r="HV2" s="186"/>
      <c r="HW2" s="186"/>
      <c r="HX2" s="186"/>
      <c r="HY2" s="186"/>
      <c r="HZ2" s="186"/>
      <c r="IA2" s="186"/>
      <c r="IB2" s="187"/>
      <c r="IC2" s="187"/>
      <c r="ID2" s="186"/>
      <c r="IE2" s="186"/>
      <c r="IF2" s="186"/>
      <c r="IG2" s="186"/>
      <c r="IH2" s="186"/>
      <c r="II2" s="186"/>
      <c r="IJ2" s="186"/>
      <c r="IK2" s="186"/>
      <c r="IL2" s="186"/>
      <c r="IM2" s="186"/>
      <c r="IN2" s="186"/>
      <c r="IO2" s="186"/>
      <c r="IP2" s="186"/>
      <c r="IQ2" s="186"/>
      <c r="IR2" s="186"/>
      <c r="IS2" s="186"/>
      <c r="IT2" s="186"/>
      <c r="IU2" s="186"/>
      <c r="IV2" s="186"/>
      <c r="IW2" s="186"/>
      <c r="IX2" s="186"/>
      <c r="IY2" s="186"/>
      <c r="IZ2" s="186"/>
      <c r="JA2" s="186"/>
      <c r="JB2" s="186"/>
      <c r="JC2" s="186"/>
      <c r="JD2" s="186"/>
      <c r="JE2" s="186"/>
      <c r="JF2" s="186"/>
      <c r="JG2" s="186"/>
      <c r="JH2" s="186"/>
      <c r="JI2" s="186"/>
      <c r="JJ2" s="186"/>
      <c r="JK2" s="186"/>
      <c r="JL2" s="186"/>
      <c r="JM2" s="186"/>
      <c r="JN2" s="186"/>
      <c r="JO2" s="186"/>
      <c r="JP2" s="186"/>
      <c r="JQ2" s="186"/>
      <c r="JR2" s="186"/>
      <c r="JS2" s="186"/>
      <c r="JT2" s="186"/>
      <c r="JU2" s="186"/>
      <c r="JV2" s="186"/>
      <c r="JW2" s="186"/>
      <c r="JX2" s="186"/>
      <c r="JY2" s="186"/>
      <c r="JZ2" s="186"/>
      <c r="KA2" s="186"/>
      <c r="KB2" s="186"/>
      <c r="KC2" s="186"/>
      <c r="KD2" s="186"/>
      <c r="KE2" s="186"/>
      <c r="KF2" s="186"/>
      <c r="KG2" s="186"/>
      <c r="KH2" s="186"/>
      <c r="KI2" s="186"/>
      <c r="KJ2" s="186"/>
      <c r="KK2" s="186"/>
      <c r="KL2" s="186" t="s">
        <v>2609</v>
      </c>
      <c r="KM2" s="186"/>
      <c r="KN2" s="186"/>
      <c r="KO2" s="186"/>
      <c r="KP2" s="186"/>
      <c r="KQ2" s="186"/>
      <c r="KR2" s="186"/>
      <c r="KS2" s="186"/>
      <c r="KT2" s="186"/>
      <c r="KU2" s="186"/>
      <c r="KV2" s="186"/>
      <c r="KW2" s="186"/>
      <c r="KX2" s="186"/>
      <c r="KY2" s="187"/>
      <c r="KZ2" s="186"/>
      <c r="LA2" s="186"/>
      <c r="LB2" s="186"/>
      <c r="LC2" s="186"/>
      <c r="LD2" s="186"/>
      <c r="LE2" s="186"/>
      <c r="LF2" s="186"/>
      <c r="LG2" s="186"/>
      <c r="LH2" s="186"/>
      <c r="LI2" s="188"/>
      <c r="LJ2" s="188"/>
      <c r="LK2" s="188"/>
      <c r="LL2" s="188"/>
      <c r="LM2" s="188"/>
      <c r="LN2" s="188"/>
      <c r="LO2" s="188"/>
      <c r="LP2" s="188"/>
      <c r="LQ2" s="188"/>
      <c r="LR2" s="188"/>
      <c r="LS2" s="188"/>
      <c r="LT2" s="188"/>
      <c r="LU2" s="188"/>
      <c r="LV2" s="188" t="s">
        <v>2611</v>
      </c>
      <c r="LW2" s="186" t="s">
        <v>2610</v>
      </c>
      <c r="LX2" s="186" t="s">
        <v>2610</v>
      </c>
      <c r="LY2" s="186" t="s">
        <v>2610</v>
      </c>
      <c r="LZ2" s="186"/>
      <c r="MA2" s="186"/>
      <c r="MB2" s="186"/>
      <c r="MC2" s="186"/>
    </row>
    <row r="3" spans="1:341" x14ac:dyDescent="0.3">
      <c r="A3" s="1" t="s">
        <v>1102</v>
      </c>
      <c r="B3" s="1" t="s">
        <v>1103</v>
      </c>
      <c r="C3" s="5">
        <v>43163</v>
      </c>
      <c r="D3" s="5">
        <v>43163</v>
      </c>
      <c r="E3" s="1" t="s">
        <v>294</v>
      </c>
      <c r="F3" s="1" t="s">
        <v>1934</v>
      </c>
      <c r="G3" s="1" t="s">
        <v>400</v>
      </c>
      <c r="H3" s="1" t="s">
        <v>1948</v>
      </c>
      <c r="I3" s="1" t="s">
        <v>915</v>
      </c>
      <c r="J3" s="1" t="s">
        <v>1057</v>
      </c>
      <c r="K3" s="1" t="s">
        <v>1104</v>
      </c>
      <c r="L3" s="1" t="s">
        <v>1105</v>
      </c>
      <c r="M3" s="1" t="s">
        <v>1106</v>
      </c>
      <c r="N3" s="1">
        <v>13.790963747099999</v>
      </c>
      <c r="O3" s="1">
        <v>14.0739367314</v>
      </c>
      <c r="P3" s="1">
        <v>300.96107455200001</v>
      </c>
      <c r="Q3" s="1">
        <v>4</v>
      </c>
      <c r="R3" s="1" t="s">
        <v>1984</v>
      </c>
      <c r="S3" s="1" t="s">
        <v>2291</v>
      </c>
      <c r="T3" s="1" t="s">
        <v>2291</v>
      </c>
      <c r="U3" s="1" t="s">
        <v>2292</v>
      </c>
      <c r="V3" s="1" t="s">
        <v>1982</v>
      </c>
      <c r="W3" s="1" t="s">
        <v>2291</v>
      </c>
      <c r="X3" s="1" t="s">
        <v>2093</v>
      </c>
      <c r="Y3" s="1" t="s">
        <v>1920</v>
      </c>
      <c r="Z3" s="1" t="s">
        <v>1920</v>
      </c>
      <c r="AA3" s="1" t="s">
        <v>1921</v>
      </c>
      <c r="AB3" s="1" t="s">
        <v>2291</v>
      </c>
      <c r="AC3" s="7">
        <v>250</v>
      </c>
      <c r="AD3" s="7">
        <v>600</v>
      </c>
      <c r="AE3" s="1" t="s">
        <v>294</v>
      </c>
      <c r="AF3" s="1" t="s">
        <v>1934</v>
      </c>
      <c r="AG3" s="1" t="s">
        <v>400</v>
      </c>
      <c r="AH3" s="1" t="s">
        <v>1948</v>
      </c>
      <c r="AI3" s="1" t="s">
        <v>404</v>
      </c>
      <c r="AJ3" s="1" t="s">
        <v>2010</v>
      </c>
      <c r="AK3" s="14">
        <v>250</v>
      </c>
      <c r="AL3" s="14">
        <v>600</v>
      </c>
      <c r="AM3" s="5">
        <v>41883</v>
      </c>
      <c r="AN3" s="7">
        <v>45</v>
      </c>
      <c r="AO3" s="7">
        <v>100</v>
      </c>
      <c r="AP3" s="1" t="s">
        <v>697</v>
      </c>
      <c r="AQ3" s="1" t="s">
        <v>1928</v>
      </c>
      <c r="AR3" s="1" t="s">
        <v>294</v>
      </c>
      <c r="AS3" s="1" t="s">
        <v>1934</v>
      </c>
      <c r="AT3" s="1" t="s">
        <v>698</v>
      </c>
      <c r="AU3" s="1" t="s">
        <v>333</v>
      </c>
      <c r="AV3" s="1" t="s">
        <v>2291</v>
      </c>
      <c r="AW3" s="1" t="s">
        <v>2291</v>
      </c>
      <c r="AX3" s="1" t="s">
        <v>2291</v>
      </c>
      <c r="AY3" s="7">
        <v>45</v>
      </c>
      <c r="AZ3" s="7">
        <v>100</v>
      </c>
      <c r="BA3" s="5">
        <v>43435</v>
      </c>
      <c r="BB3" s="7" t="s">
        <v>2291</v>
      </c>
      <c r="BC3" s="7" t="s">
        <v>2291</v>
      </c>
      <c r="BD3" s="1" t="s">
        <v>2291</v>
      </c>
      <c r="BE3" s="1" t="s">
        <v>2291</v>
      </c>
      <c r="BF3" s="1" t="s">
        <v>2291</v>
      </c>
      <c r="BG3" s="1" t="s">
        <v>2291</v>
      </c>
      <c r="BH3" s="1" t="s">
        <v>2291</v>
      </c>
      <c r="BI3" s="1" t="s">
        <v>2291</v>
      </c>
      <c r="BJ3" s="1" t="s">
        <v>2291</v>
      </c>
      <c r="BK3" s="1" t="s">
        <v>2291</v>
      </c>
      <c r="BL3" s="1" t="s">
        <v>2291</v>
      </c>
      <c r="BM3" s="7" t="s">
        <v>2291</v>
      </c>
      <c r="BN3" s="7" t="s">
        <v>2291</v>
      </c>
      <c r="BO3" s="1" t="s">
        <v>2291</v>
      </c>
      <c r="BP3" s="7" t="s">
        <v>2291</v>
      </c>
      <c r="BQ3" s="7" t="s">
        <v>2291</v>
      </c>
      <c r="BR3" s="1">
        <v>0</v>
      </c>
      <c r="BS3" s="7">
        <v>233</v>
      </c>
      <c r="BT3" s="7">
        <v>0</v>
      </c>
      <c r="BU3" s="7">
        <v>0</v>
      </c>
      <c r="BV3" s="7">
        <v>0</v>
      </c>
      <c r="BW3" s="1" t="s">
        <v>1998</v>
      </c>
      <c r="BX3" s="1" t="s">
        <v>2291</v>
      </c>
      <c r="BY3" s="1" t="s">
        <v>1107</v>
      </c>
      <c r="BZ3" s="1" t="s">
        <v>1920</v>
      </c>
      <c r="CA3" s="1" t="s">
        <v>1920</v>
      </c>
      <c r="CB3" s="1" t="s">
        <v>1920</v>
      </c>
      <c r="CC3" s="1" t="s">
        <v>1921</v>
      </c>
      <c r="CD3" s="1" t="s">
        <v>1921</v>
      </c>
      <c r="CE3" s="1" t="s">
        <v>1921</v>
      </c>
      <c r="CF3" s="1" t="s">
        <v>1921</v>
      </c>
      <c r="CG3" s="1" t="s">
        <v>1920</v>
      </c>
      <c r="CH3" s="1" t="s">
        <v>1920</v>
      </c>
      <c r="CI3" s="1" t="s">
        <v>1921</v>
      </c>
      <c r="CJ3" s="1" t="s">
        <v>1921</v>
      </c>
      <c r="CK3" s="1" t="s">
        <v>320</v>
      </c>
      <c r="CL3" s="1" t="s">
        <v>1921</v>
      </c>
      <c r="CM3" s="1" t="s">
        <v>1921</v>
      </c>
      <c r="CN3" s="1" t="s">
        <v>1921</v>
      </c>
      <c r="CO3" s="1" t="s">
        <v>1920</v>
      </c>
      <c r="CP3" s="1" t="s">
        <v>1921</v>
      </c>
      <c r="CQ3" s="1" t="s">
        <v>2291</v>
      </c>
      <c r="CR3" s="1" t="s">
        <v>2029</v>
      </c>
      <c r="CS3" s="1" t="s">
        <v>320</v>
      </c>
      <c r="CT3" s="1" t="s">
        <v>1921</v>
      </c>
      <c r="CU3" s="1" t="s">
        <v>1921</v>
      </c>
      <c r="CV3" s="1" t="s">
        <v>1921</v>
      </c>
      <c r="CW3" s="1" t="s">
        <v>1920</v>
      </c>
      <c r="CX3" s="1" t="s">
        <v>1921</v>
      </c>
      <c r="CY3" s="1" t="s">
        <v>2291</v>
      </c>
      <c r="CZ3" s="1" t="s">
        <v>2029</v>
      </c>
      <c r="DA3" s="1" t="s">
        <v>320</v>
      </c>
      <c r="DB3" s="1" t="s">
        <v>1921</v>
      </c>
      <c r="DC3" s="1" t="s">
        <v>1921</v>
      </c>
      <c r="DD3" s="1" t="s">
        <v>1921</v>
      </c>
      <c r="DE3" s="1" t="s">
        <v>1920</v>
      </c>
      <c r="DF3" s="1" t="s">
        <v>1921</v>
      </c>
      <c r="DG3" s="1" t="s">
        <v>2291</v>
      </c>
      <c r="DH3" s="1" t="s">
        <v>2029</v>
      </c>
      <c r="DI3" s="1" t="s">
        <v>2291</v>
      </c>
      <c r="DJ3" s="1" t="s">
        <v>2291</v>
      </c>
      <c r="DK3" s="1" t="s">
        <v>2291</v>
      </c>
      <c r="DL3" s="1" t="s">
        <v>2291</v>
      </c>
      <c r="DM3" s="1" t="s">
        <v>2291</v>
      </c>
      <c r="DN3" s="1" t="s">
        <v>2291</v>
      </c>
      <c r="DO3" s="1" t="s">
        <v>2291</v>
      </c>
      <c r="DP3" s="1" t="s">
        <v>2291</v>
      </c>
      <c r="DQ3" s="1" t="s">
        <v>2291</v>
      </c>
      <c r="DR3" s="1" t="s">
        <v>2291</v>
      </c>
      <c r="DS3" s="1" t="s">
        <v>2291</v>
      </c>
      <c r="DT3" s="1" t="s">
        <v>2291</v>
      </c>
      <c r="DU3" s="1" t="s">
        <v>2291</v>
      </c>
      <c r="DV3" s="1" t="s">
        <v>2291</v>
      </c>
      <c r="DW3" s="1" t="s">
        <v>2291</v>
      </c>
      <c r="DX3" s="1" t="s">
        <v>2291</v>
      </c>
      <c r="DY3" s="1" t="s">
        <v>320</v>
      </c>
      <c r="DZ3" s="1" t="s">
        <v>1921</v>
      </c>
      <c r="EA3" s="1" t="s">
        <v>1921</v>
      </c>
      <c r="EB3" s="1" t="s">
        <v>1921</v>
      </c>
      <c r="EC3" s="1" t="s">
        <v>1920</v>
      </c>
      <c r="ED3" s="1" t="s">
        <v>1921</v>
      </c>
      <c r="EE3" s="1" t="s">
        <v>2291</v>
      </c>
      <c r="EF3" s="1" t="s">
        <v>1996</v>
      </c>
      <c r="EG3" s="1" t="s">
        <v>2291</v>
      </c>
      <c r="EH3" s="1" t="s">
        <v>2291</v>
      </c>
      <c r="EI3" s="1" t="s">
        <v>2291</v>
      </c>
      <c r="EJ3" s="1" t="s">
        <v>2291</v>
      </c>
      <c r="EK3" s="1" t="s">
        <v>2291</v>
      </c>
      <c r="EL3" s="1" t="s">
        <v>2291</v>
      </c>
      <c r="EM3" s="1" t="s">
        <v>2291</v>
      </c>
      <c r="EN3" s="1" t="s">
        <v>2291</v>
      </c>
      <c r="EO3" s="1" t="s">
        <v>320</v>
      </c>
      <c r="EP3" s="1" t="s">
        <v>1921</v>
      </c>
      <c r="EQ3" s="1" t="s">
        <v>1921</v>
      </c>
      <c r="ER3" s="1" t="s">
        <v>1921</v>
      </c>
      <c r="ES3" s="1" t="s">
        <v>1920</v>
      </c>
      <c r="ET3" s="1" t="s">
        <v>1921</v>
      </c>
      <c r="EU3" s="1" t="s">
        <v>2291</v>
      </c>
      <c r="EV3" s="1" t="s">
        <v>1996</v>
      </c>
      <c r="EW3" s="1" t="s">
        <v>2291</v>
      </c>
      <c r="EX3" s="1" t="s">
        <v>2291</v>
      </c>
      <c r="EY3" s="1" t="s">
        <v>2291</v>
      </c>
      <c r="EZ3" s="1" t="s">
        <v>2291</v>
      </c>
      <c r="FA3" s="1" t="s">
        <v>2291</v>
      </c>
      <c r="FB3" s="1" t="s">
        <v>2291</v>
      </c>
      <c r="FC3" s="1" t="s">
        <v>2291</v>
      </c>
      <c r="FD3" s="1" t="s">
        <v>2291</v>
      </c>
      <c r="FE3" s="1" t="s">
        <v>2291</v>
      </c>
      <c r="FF3" s="1" t="s">
        <v>2291</v>
      </c>
      <c r="FG3" s="1" t="s">
        <v>2291</v>
      </c>
      <c r="FH3" s="1" t="s">
        <v>2291</v>
      </c>
      <c r="FI3" s="1" t="s">
        <v>2291</v>
      </c>
      <c r="FJ3" s="1" t="s">
        <v>2291</v>
      </c>
      <c r="FK3" s="1" t="s">
        <v>2291</v>
      </c>
      <c r="FL3" s="1" t="s">
        <v>2291</v>
      </c>
      <c r="FM3" s="7">
        <v>20</v>
      </c>
      <c r="FN3" s="7">
        <v>40</v>
      </c>
      <c r="FO3" s="7">
        <v>10</v>
      </c>
      <c r="FP3" s="7">
        <v>6</v>
      </c>
      <c r="FQ3" s="7">
        <v>8</v>
      </c>
      <c r="FR3" s="7">
        <v>2</v>
      </c>
      <c r="FS3" s="7" t="s">
        <v>2291</v>
      </c>
      <c r="FT3" s="7" t="s">
        <v>2291</v>
      </c>
      <c r="FU3" s="7">
        <v>25</v>
      </c>
      <c r="FV3" s="7">
        <v>20</v>
      </c>
      <c r="FW3" s="7" t="s">
        <v>2291</v>
      </c>
      <c r="FX3" s="7" t="s">
        <v>2291</v>
      </c>
      <c r="FY3" s="7">
        <v>30</v>
      </c>
      <c r="FZ3" s="1" t="s">
        <v>1961</v>
      </c>
      <c r="GA3" s="1" t="s">
        <v>1961</v>
      </c>
      <c r="GB3" s="1" t="s">
        <v>1961</v>
      </c>
      <c r="GC3" s="1" t="s">
        <v>2291</v>
      </c>
      <c r="GD3" s="1" t="s">
        <v>2291</v>
      </c>
      <c r="GE3" s="1" t="s">
        <v>2291</v>
      </c>
      <c r="GF3" s="1" t="s">
        <v>1920</v>
      </c>
      <c r="GG3" s="1" t="s">
        <v>2291</v>
      </c>
      <c r="GH3" s="1" t="s">
        <v>2291</v>
      </c>
      <c r="GI3" s="1" t="s">
        <v>2291</v>
      </c>
      <c r="GJ3" s="1" t="s">
        <v>975</v>
      </c>
      <c r="GK3" s="1" t="s">
        <v>1921</v>
      </c>
      <c r="GL3" s="1" t="s">
        <v>1921</v>
      </c>
      <c r="GM3" s="1" t="s">
        <v>1921</v>
      </c>
      <c r="GN3" s="1" t="s">
        <v>1921</v>
      </c>
      <c r="GO3" s="1" t="s">
        <v>1920</v>
      </c>
      <c r="GP3" s="1" t="s">
        <v>1920</v>
      </c>
      <c r="GQ3" s="1" t="s">
        <v>1920</v>
      </c>
      <c r="GR3" s="1" t="s">
        <v>1921</v>
      </c>
      <c r="GS3" s="7">
        <v>1</v>
      </c>
      <c r="GT3" s="7" t="s">
        <v>2291</v>
      </c>
      <c r="GU3" s="7">
        <v>2</v>
      </c>
      <c r="GV3" s="7" t="s">
        <v>2291</v>
      </c>
      <c r="GW3" s="7">
        <v>1</v>
      </c>
      <c r="GX3" s="7" t="s">
        <v>2291</v>
      </c>
      <c r="GY3" s="7" t="s">
        <v>2291</v>
      </c>
      <c r="GZ3" s="7" t="s">
        <v>2291</v>
      </c>
      <c r="HA3" s="7" t="s">
        <v>2291</v>
      </c>
      <c r="HB3" s="7" t="s">
        <v>2291</v>
      </c>
      <c r="HC3" s="7" t="s">
        <v>2291</v>
      </c>
      <c r="HD3" s="7" t="s">
        <v>2291</v>
      </c>
      <c r="HE3" s="7" t="s">
        <v>2291</v>
      </c>
      <c r="HF3" s="7" t="s">
        <v>2291</v>
      </c>
      <c r="HG3" s="7" t="s">
        <v>2291</v>
      </c>
      <c r="HH3" s="7" t="s">
        <v>2291</v>
      </c>
      <c r="HI3" s="1" t="s">
        <v>869</v>
      </c>
      <c r="HJ3" s="1" t="s">
        <v>2115</v>
      </c>
      <c r="HK3" s="1" t="s">
        <v>1921</v>
      </c>
      <c r="HL3" s="1" t="s">
        <v>1920</v>
      </c>
      <c r="HM3" s="1" t="s">
        <v>1920</v>
      </c>
      <c r="HN3" s="1" t="s">
        <v>1920</v>
      </c>
      <c r="HO3" s="1" t="s">
        <v>1921</v>
      </c>
      <c r="HP3" s="1" t="s">
        <v>2125</v>
      </c>
      <c r="HQ3" s="1" t="s">
        <v>1921</v>
      </c>
      <c r="HR3" s="1" t="s">
        <v>1921</v>
      </c>
      <c r="HS3" s="1" t="s">
        <v>1920</v>
      </c>
      <c r="HT3" s="7" t="s">
        <v>2291</v>
      </c>
      <c r="HU3" s="7" t="s">
        <v>2291</v>
      </c>
      <c r="HV3" s="1" t="s">
        <v>2291</v>
      </c>
      <c r="HW3" s="1" t="s">
        <v>2291</v>
      </c>
      <c r="HX3" s="1" t="s">
        <v>2291</v>
      </c>
      <c r="HY3" s="1" t="s">
        <v>2126</v>
      </c>
      <c r="HZ3" s="1" t="s">
        <v>1921</v>
      </c>
      <c r="IA3" s="1" t="s">
        <v>1920</v>
      </c>
      <c r="IB3" s="7" t="s">
        <v>2291</v>
      </c>
      <c r="IC3" s="7">
        <v>100</v>
      </c>
      <c r="ID3" s="1" t="s">
        <v>1961</v>
      </c>
      <c r="IE3" s="1" t="s">
        <v>2291</v>
      </c>
      <c r="IF3" s="1" t="s">
        <v>2291</v>
      </c>
      <c r="IG3" s="1" t="s">
        <v>2291</v>
      </c>
      <c r="IH3" s="1" t="s">
        <v>2291</v>
      </c>
      <c r="II3" s="1" t="s">
        <v>2291</v>
      </c>
      <c r="IJ3" s="1" t="s">
        <v>2291</v>
      </c>
      <c r="IK3" s="1" t="s">
        <v>2291</v>
      </c>
      <c r="IL3" s="1" t="s">
        <v>2291</v>
      </c>
      <c r="IM3" s="1" t="s">
        <v>1949</v>
      </c>
      <c r="IN3" s="1" t="s">
        <v>1991</v>
      </c>
      <c r="IO3" s="1" t="s">
        <v>2291</v>
      </c>
      <c r="IP3" s="1" t="s">
        <v>2291</v>
      </c>
      <c r="IQ3" s="1" t="s">
        <v>2291</v>
      </c>
      <c r="IR3" s="1" t="s">
        <v>2291</v>
      </c>
      <c r="IS3" s="1" t="s">
        <v>2291</v>
      </c>
      <c r="IT3" s="1" t="s">
        <v>1920</v>
      </c>
      <c r="IU3" s="1" t="s">
        <v>2003</v>
      </c>
      <c r="IV3" s="1" t="s">
        <v>1921</v>
      </c>
      <c r="IW3" s="1" t="s">
        <v>1920</v>
      </c>
      <c r="IX3" s="1" t="s">
        <v>1921</v>
      </c>
      <c r="IY3" s="1" t="s">
        <v>1921</v>
      </c>
      <c r="IZ3" s="1" t="s">
        <v>1921</v>
      </c>
      <c r="JA3" s="1" t="s">
        <v>2291</v>
      </c>
      <c r="JB3" s="1" t="s">
        <v>869</v>
      </c>
      <c r="JC3" s="1" t="s">
        <v>2291</v>
      </c>
      <c r="JD3" s="1" t="s">
        <v>1108</v>
      </c>
      <c r="JE3" s="1" t="s">
        <v>1921</v>
      </c>
      <c r="JF3" s="1" t="s">
        <v>1920</v>
      </c>
      <c r="JG3" s="1" t="s">
        <v>1921</v>
      </c>
      <c r="JH3" s="1" t="s">
        <v>1921</v>
      </c>
      <c r="JI3" s="1" t="s">
        <v>1921</v>
      </c>
      <c r="JJ3" s="1" t="s">
        <v>1921</v>
      </c>
      <c r="JK3" s="1" t="s">
        <v>1920</v>
      </c>
      <c r="JL3" s="1" t="s">
        <v>1920</v>
      </c>
      <c r="JM3" s="1" t="s">
        <v>1921</v>
      </c>
      <c r="JN3" s="1" t="s">
        <v>1921</v>
      </c>
      <c r="JO3" s="1" t="s">
        <v>1921</v>
      </c>
      <c r="JP3" s="1" t="s">
        <v>1921</v>
      </c>
      <c r="JQ3" s="1" t="s">
        <v>1921</v>
      </c>
      <c r="JR3" s="1" t="s">
        <v>1921</v>
      </c>
      <c r="JS3" s="1" t="s">
        <v>2291</v>
      </c>
      <c r="JT3" s="1" t="s">
        <v>2291</v>
      </c>
      <c r="JU3" s="1" t="s">
        <v>2293</v>
      </c>
      <c r="JV3" s="1" t="s">
        <v>1921</v>
      </c>
      <c r="JW3" s="1" t="s">
        <v>1921</v>
      </c>
      <c r="JX3" s="1" t="s">
        <v>1921</v>
      </c>
      <c r="JY3" s="1" t="s">
        <v>1920</v>
      </c>
      <c r="JZ3" s="1" t="s">
        <v>1921</v>
      </c>
      <c r="KA3" s="1" t="s">
        <v>1920</v>
      </c>
      <c r="KB3" s="1" t="s">
        <v>1921</v>
      </c>
      <c r="KC3" s="1" t="s">
        <v>2291</v>
      </c>
      <c r="KD3" s="1" t="s">
        <v>2294</v>
      </c>
      <c r="KE3" s="1" t="s">
        <v>2291</v>
      </c>
      <c r="KF3" s="1" t="s">
        <v>1920</v>
      </c>
      <c r="KG3" s="1" t="s">
        <v>2150</v>
      </c>
      <c r="KH3" s="1" t="s">
        <v>1967</v>
      </c>
      <c r="KI3" s="1" t="s">
        <v>1987</v>
      </c>
      <c r="KJ3" s="1" t="s">
        <v>2291</v>
      </c>
      <c r="KK3" s="1" t="s">
        <v>1920</v>
      </c>
      <c r="KL3" s="1" t="s">
        <v>409</v>
      </c>
      <c r="KM3" s="1" t="s">
        <v>1921</v>
      </c>
      <c r="KN3" s="1" t="s">
        <v>1921</v>
      </c>
      <c r="KO3" s="1" t="s">
        <v>1920</v>
      </c>
      <c r="KP3" s="1" t="s">
        <v>2291</v>
      </c>
      <c r="KQ3" s="1" t="s">
        <v>2291</v>
      </c>
      <c r="KR3" s="1">
        <v>3</v>
      </c>
      <c r="KS3" s="1" t="s">
        <v>304</v>
      </c>
      <c r="KT3" s="1" t="s">
        <v>1109</v>
      </c>
      <c r="KU3" s="1" t="s">
        <v>2291</v>
      </c>
      <c r="KV3" s="1" t="s">
        <v>2291</v>
      </c>
      <c r="KW3" s="1" t="s">
        <v>2291</v>
      </c>
      <c r="KX3" s="1">
        <v>20</v>
      </c>
      <c r="KY3" s="11">
        <v>20</v>
      </c>
      <c r="KZ3" s="1" t="s">
        <v>1110</v>
      </c>
      <c r="LA3" s="1">
        <v>158783</v>
      </c>
      <c r="LB3" s="1" t="s">
        <v>1111</v>
      </c>
      <c r="LC3" s="1" t="s">
        <v>1112</v>
      </c>
      <c r="LD3" s="1">
        <v>85</v>
      </c>
      <c r="LE3" s="1" t="s">
        <v>2291</v>
      </c>
      <c r="LF3" s="1">
        <v>-1</v>
      </c>
      <c r="LG3" s="1" t="s">
        <v>2291</v>
      </c>
      <c r="LH3" s="1" t="s">
        <v>2291</v>
      </c>
      <c r="LI3" s="8">
        <v>85</v>
      </c>
      <c r="LJ3" s="8">
        <v>13</v>
      </c>
      <c r="LK3" s="8">
        <v>16</v>
      </c>
      <c r="LL3" s="8">
        <v>10</v>
      </c>
      <c r="LM3" s="8">
        <v>14</v>
      </c>
      <c r="LN3" s="8">
        <v>6</v>
      </c>
      <c r="LO3" s="8">
        <v>12</v>
      </c>
      <c r="LP3" s="8">
        <v>0</v>
      </c>
      <c r="LQ3" s="8">
        <v>2</v>
      </c>
      <c r="LR3" s="8">
        <v>20</v>
      </c>
      <c r="LS3" s="8">
        <v>20</v>
      </c>
      <c r="LT3" s="8">
        <v>3</v>
      </c>
      <c r="LU3" s="8">
        <v>9</v>
      </c>
      <c r="LV3" s="8">
        <v>125</v>
      </c>
      <c r="LW3" s="1" t="s">
        <v>1976</v>
      </c>
      <c r="LX3" s="1" t="s">
        <v>568</v>
      </c>
      <c r="LY3" s="1" t="s">
        <v>1980</v>
      </c>
      <c r="LZ3" s="1" t="b">
        <f>E3=AE3</f>
        <v>1</v>
      </c>
      <c r="MA3" s="1" t="b">
        <f>AG3=G3</f>
        <v>1</v>
      </c>
      <c r="MB3" s="1" t="b">
        <f>I3=AI3</f>
        <v>0</v>
      </c>
      <c r="MC3" s="1" t="s">
        <v>2291</v>
      </c>
    </row>
    <row r="4" spans="1:341" x14ac:dyDescent="0.3">
      <c r="A4" s="1" t="s">
        <v>958</v>
      </c>
      <c r="B4" s="1" t="s">
        <v>959</v>
      </c>
      <c r="C4" s="5">
        <v>43161</v>
      </c>
      <c r="D4" s="5">
        <v>43161</v>
      </c>
      <c r="E4" s="1" t="s">
        <v>294</v>
      </c>
      <c r="F4" s="1" t="s">
        <v>1934</v>
      </c>
      <c r="G4" s="1" t="s">
        <v>400</v>
      </c>
      <c r="H4" s="1" t="s">
        <v>1948</v>
      </c>
      <c r="I4" s="1" t="s">
        <v>915</v>
      </c>
      <c r="J4" s="1" t="s">
        <v>1057</v>
      </c>
      <c r="K4" s="1" t="s">
        <v>960</v>
      </c>
      <c r="L4" s="1" t="s">
        <v>961</v>
      </c>
      <c r="M4" s="1" t="s">
        <v>962</v>
      </c>
      <c r="N4" s="1">
        <v>13.7907249926</v>
      </c>
      <c r="O4" s="1">
        <v>14.171899144899999</v>
      </c>
      <c r="P4" s="1">
        <v>303.32909336900002</v>
      </c>
      <c r="Q4" s="1">
        <v>6</v>
      </c>
      <c r="R4" s="1" t="s">
        <v>1984</v>
      </c>
      <c r="S4" s="1" t="s">
        <v>2291</v>
      </c>
      <c r="T4" s="1" t="s">
        <v>2291</v>
      </c>
      <c r="U4" s="1" t="s">
        <v>2292</v>
      </c>
      <c r="V4" s="1" t="s">
        <v>1982</v>
      </c>
      <c r="W4" s="1" t="s">
        <v>2291</v>
      </c>
      <c r="X4" s="1" t="s">
        <v>2089</v>
      </c>
      <c r="Y4" s="1" t="s">
        <v>1920</v>
      </c>
      <c r="Z4" s="1" t="s">
        <v>1921</v>
      </c>
      <c r="AA4" s="1" t="s">
        <v>1921</v>
      </c>
      <c r="AB4" s="1" t="s">
        <v>2291</v>
      </c>
      <c r="AC4" s="7">
        <v>50</v>
      </c>
      <c r="AD4" s="7">
        <v>170</v>
      </c>
      <c r="AE4" s="1" t="s">
        <v>294</v>
      </c>
      <c r="AF4" s="1" t="s">
        <v>1934</v>
      </c>
      <c r="AG4" s="1" t="s">
        <v>400</v>
      </c>
      <c r="AH4" s="1" t="s">
        <v>1948</v>
      </c>
      <c r="AI4" s="1" t="s">
        <v>404</v>
      </c>
      <c r="AJ4" s="1" t="s">
        <v>2010</v>
      </c>
      <c r="AK4" s="14">
        <v>50</v>
      </c>
      <c r="AL4" s="14">
        <v>170</v>
      </c>
      <c r="AM4" s="5">
        <v>42887</v>
      </c>
      <c r="AN4" s="7" t="s">
        <v>2291</v>
      </c>
      <c r="AO4" s="7" t="s">
        <v>2291</v>
      </c>
      <c r="AP4" s="1" t="s">
        <v>2291</v>
      </c>
      <c r="AQ4" s="1" t="s">
        <v>2291</v>
      </c>
      <c r="AR4" s="1" t="s">
        <v>2291</v>
      </c>
      <c r="AS4" s="1" t="s">
        <v>2291</v>
      </c>
      <c r="AT4" s="1" t="s">
        <v>2291</v>
      </c>
      <c r="AU4" s="1" t="s">
        <v>2291</v>
      </c>
      <c r="AV4" s="1" t="s">
        <v>2291</v>
      </c>
      <c r="AW4" s="1" t="s">
        <v>2291</v>
      </c>
      <c r="AX4" s="1" t="s">
        <v>2291</v>
      </c>
      <c r="AY4" s="7" t="s">
        <v>2291</v>
      </c>
      <c r="AZ4" s="7" t="s">
        <v>2291</v>
      </c>
      <c r="BA4" s="1" t="s">
        <v>2291</v>
      </c>
      <c r="BB4" s="7" t="s">
        <v>2291</v>
      </c>
      <c r="BC4" s="7" t="s">
        <v>2291</v>
      </c>
      <c r="BD4" s="1" t="s">
        <v>2291</v>
      </c>
      <c r="BE4" s="1" t="s">
        <v>2291</v>
      </c>
      <c r="BF4" s="1" t="s">
        <v>2291</v>
      </c>
      <c r="BG4" s="1" t="s">
        <v>2291</v>
      </c>
      <c r="BH4" s="1" t="s">
        <v>2291</v>
      </c>
      <c r="BI4" s="1" t="s">
        <v>2291</v>
      </c>
      <c r="BJ4" s="1" t="s">
        <v>2291</v>
      </c>
      <c r="BK4" s="1" t="s">
        <v>2291</v>
      </c>
      <c r="BL4" s="1" t="s">
        <v>2291</v>
      </c>
      <c r="BM4" s="7" t="s">
        <v>2291</v>
      </c>
      <c r="BN4" s="7" t="s">
        <v>2291</v>
      </c>
      <c r="BO4" s="1" t="s">
        <v>2291</v>
      </c>
      <c r="BP4" s="7" t="s">
        <v>2291</v>
      </c>
      <c r="BQ4" s="7" t="s">
        <v>2291</v>
      </c>
      <c r="BR4" s="1">
        <v>0</v>
      </c>
      <c r="BS4" s="7">
        <v>70</v>
      </c>
      <c r="BT4" s="7">
        <v>0</v>
      </c>
      <c r="BU4" s="7">
        <v>0</v>
      </c>
      <c r="BV4" s="7">
        <v>0</v>
      </c>
      <c r="BW4" s="1" t="s">
        <v>1998</v>
      </c>
      <c r="BX4" s="1" t="s">
        <v>2291</v>
      </c>
      <c r="BY4" s="1" t="s">
        <v>469</v>
      </c>
      <c r="BZ4" s="1" t="s">
        <v>1921</v>
      </c>
      <c r="CA4" s="1" t="s">
        <v>1921</v>
      </c>
      <c r="CB4" s="1" t="s">
        <v>1921</v>
      </c>
      <c r="CC4" s="1" t="s">
        <v>1921</v>
      </c>
      <c r="CD4" s="1" t="s">
        <v>1921</v>
      </c>
      <c r="CE4" s="1" t="s">
        <v>1921</v>
      </c>
      <c r="CF4" s="1" t="s">
        <v>1921</v>
      </c>
      <c r="CG4" s="1" t="s">
        <v>1921</v>
      </c>
      <c r="CH4" s="1" t="s">
        <v>1921</v>
      </c>
      <c r="CI4" s="1" t="s">
        <v>1921</v>
      </c>
      <c r="CJ4" s="1" t="s">
        <v>1920</v>
      </c>
      <c r="CK4" s="1" t="s">
        <v>2291</v>
      </c>
      <c r="CL4" s="1" t="s">
        <v>2291</v>
      </c>
      <c r="CM4" s="1" t="s">
        <v>2291</v>
      </c>
      <c r="CN4" s="1" t="s">
        <v>2291</v>
      </c>
      <c r="CO4" s="1" t="s">
        <v>2291</v>
      </c>
      <c r="CP4" s="1" t="s">
        <v>2291</v>
      </c>
      <c r="CQ4" s="1" t="s">
        <v>2291</v>
      </c>
      <c r="CR4" s="1" t="s">
        <v>2291</v>
      </c>
      <c r="CS4" s="1" t="s">
        <v>2291</v>
      </c>
      <c r="CT4" s="1" t="s">
        <v>2291</v>
      </c>
      <c r="CU4" s="1" t="s">
        <v>2291</v>
      </c>
      <c r="CV4" s="1" t="s">
        <v>2291</v>
      </c>
      <c r="CW4" s="1" t="s">
        <v>2291</v>
      </c>
      <c r="CX4" s="1" t="s">
        <v>2291</v>
      </c>
      <c r="CY4" s="1" t="s">
        <v>2291</v>
      </c>
      <c r="CZ4" s="1" t="s">
        <v>2291</v>
      </c>
      <c r="DA4" s="1" t="s">
        <v>2291</v>
      </c>
      <c r="DB4" s="1" t="s">
        <v>2291</v>
      </c>
      <c r="DC4" s="1" t="s">
        <v>2291</v>
      </c>
      <c r="DD4" s="1" t="s">
        <v>2291</v>
      </c>
      <c r="DE4" s="1" t="s">
        <v>2291</v>
      </c>
      <c r="DF4" s="1" t="s">
        <v>2291</v>
      </c>
      <c r="DG4" s="1" t="s">
        <v>2291</v>
      </c>
      <c r="DH4" s="1" t="s">
        <v>2291</v>
      </c>
      <c r="DI4" s="1" t="s">
        <v>2291</v>
      </c>
      <c r="DJ4" s="1" t="s">
        <v>2291</v>
      </c>
      <c r="DK4" s="1" t="s">
        <v>2291</v>
      </c>
      <c r="DL4" s="1" t="s">
        <v>2291</v>
      </c>
      <c r="DM4" s="1" t="s">
        <v>2291</v>
      </c>
      <c r="DN4" s="1" t="s">
        <v>2291</v>
      </c>
      <c r="DO4" s="1" t="s">
        <v>2291</v>
      </c>
      <c r="DP4" s="1" t="s">
        <v>2291</v>
      </c>
      <c r="DQ4" s="1" t="s">
        <v>2291</v>
      </c>
      <c r="DR4" s="1" t="s">
        <v>2291</v>
      </c>
      <c r="DS4" s="1" t="s">
        <v>2291</v>
      </c>
      <c r="DT4" s="1" t="s">
        <v>2291</v>
      </c>
      <c r="DU4" s="1" t="s">
        <v>2291</v>
      </c>
      <c r="DV4" s="1" t="s">
        <v>2291</v>
      </c>
      <c r="DW4" s="1" t="s">
        <v>2291</v>
      </c>
      <c r="DX4" s="1" t="s">
        <v>2291</v>
      </c>
      <c r="DY4" s="1" t="s">
        <v>2291</v>
      </c>
      <c r="DZ4" s="1" t="s">
        <v>2291</v>
      </c>
      <c r="EA4" s="1" t="s">
        <v>2291</v>
      </c>
      <c r="EB4" s="1" t="s">
        <v>2291</v>
      </c>
      <c r="EC4" s="1" t="s">
        <v>2291</v>
      </c>
      <c r="ED4" s="1" t="s">
        <v>2291</v>
      </c>
      <c r="EE4" s="1" t="s">
        <v>2291</v>
      </c>
      <c r="EF4" s="1" t="s">
        <v>2291</v>
      </c>
      <c r="EG4" s="1" t="s">
        <v>2291</v>
      </c>
      <c r="EH4" s="1" t="s">
        <v>2291</v>
      </c>
      <c r="EI4" s="1" t="s">
        <v>2291</v>
      </c>
      <c r="EJ4" s="1" t="s">
        <v>2291</v>
      </c>
      <c r="EK4" s="1" t="s">
        <v>2291</v>
      </c>
      <c r="EL4" s="1" t="s">
        <v>2291</v>
      </c>
      <c r="EM4" s="1" t="s">
        <v>2291</v>
      </c>
      <c r="EN4" s="1" t="s">
        <v>2291</v>
      </c>
      <c r="EO4" s="1" t="s">
        <v>2291</v>
      </c>
      <c r="EP4" s="1" t="s">
        <v>2291</v>
      </c>
      <c r="EQ4" s="1" t="s">
        <v>2291</v>
      </c>
      <c r="ER4" s="1" t="s">
        <v>2291</v>
      </c>
      <c r="ES4" s="1" t="s">
        <v>2291</v>
      </c>
      <c r="ET4" s="1" t="s">
        <v>2291</v>
      </c>
      <c r="EU4" s="1" t="s">
        <v>2291</v>
      </c>
      <c r="EV4" s="1" t="s">
        <v>2291</v>
      </c>
      <c r="EW4" s="1" t="s">
        <v>2291</v>
      </c>
      <c r="EX4" s="1" t="s">
        <v>2291</v>
      </c>
      <c r="EY4" s="1" t="s">
        <v>2291</v>
      </c>
      <c r="EZ4" s="1" t="s">
        <v>2291</v>
      </c>
      <c r="FA4" s="1" t="s">
        <v>2291</v>
      </c>
      <c r="FB4" s="1" t="s">
        <v>2291</v>
      </c>
      <c r="FC4" s="1" t="s">
        <v>2291</v>
      </c>
      <c r="FD4" s="1" t="s">
        <v>2291</v>
      </c>
      <c r="FE4" s="1" t="s">
        <v>2291</v>
      </c>
      <c r="FF4" s="1" t="s">
        <v>2291</v>
      </c>
      <c r="FG4" s="1" t="s">
        <v>2291</v>
      </c>
      <c r="FH4" s="1" t="s">
        <v>2291</v>
      </c>
      <c r="FI4" s="1" t="s">
        <v>2291</v>
      </c>
      <c r="FJ4" s="1" t="s">
        <v>2291</v>
      </c>
      <c r="FK4" s="1" t="s">
        <v>2291</v>
      </c>
      <c r="FL4" s="1" t="s">
        <v>2291</v>
      </c>
      <c r="FM4" s="7">
        <v>15</v>
      </c>
      <c r="FN4" s="7">
        <v>20</v>
      </c>
      <c r="FO4" s="7" t="s">
        <v>2291</v>
      </c>
      <c r="FP4" s="7">
        <v>1</v>
      </c>
      <c r="FQ4" s="7" t="s">
        <v>2291</v>
      </c>
      <c r="FR4" s="7" t="s">
        <v>2291</v>
      </c>
      <c r="FS4" s="7" t="s">
        <v>2291</v>
      </c>
      <c r="FT4" s="7" t="s">
        <v>2291</v>
      </c>
      <c r="FU4" s="7" t="s">
        <v>2291</v>
      </c>
      <c r="FV4" s="7">
        <v>3</v>
      </c>
      <c r="FW4" s="7" t="s">
        <v>2291</v>
      </c>
      <c r="FX4" s="7" t="s">
        <v>2291</v>
      </c>
      <c r="FY4" s="7">
        <v>15</v>
      </c>
      <c r="FZ4" s="1" t="s">
        <v>1920</v>
      </c>
      <c r="GA4" s="1" t="s">
        <v>1920</v>
      </c>
      <c r="GB4" s="1" t="s">
        <v>1920</v>
      </c>
      <c r="GC4" s="1" t="s">
        <v>2291</v>
      </c>
      <c r="GD4" s="1" t="s">
        <v>2291</v>
      </c>
      <c r="GE4" s="1" t="s">
        <v>2291</v>
      </c>
      <c r="GF4" s="1" t="s">
        <v>1961</v>
      </c>
      <c r="GG4" s="1" t="s">
        <v>2291</v>
      </c>
      <c r="GH4" s="1" t="s">
        <v>2291</v>
      </c>
      <c r="GI4" s="1" t="s">
        <v>2291</v>
      </c>
      <c r="GJ4" s="1" t="s">
        <v>406</v>
      </c>
      <c r="GK4" s="1" t="s">
        <v>1921</v>
      </c>
      <c r="GL4" s="1" t="s">
        <v>1921</v>
      </c>
      <c r="GM4" s="1" t="s">
        <v>1921</v>
      </c>
      <c r="GN4" s="1" t="s">
        <v>1921</v>
      </c>
      <c r="GO4" s="1" t="s">
        <v>1921</v>
      </c>
      <c r="GP4" s="1" t="s">
        <v>1921</v>
      </c>
      <c r="GQ4" s="1" t="s">
        <v>1920</v>
      </c>
      <c r="GR4" s="1" t="s">
        <v>1921</v>
      </c>
      <c r="GS4" s="7">
        <v>1</v>
      </c>
      <c r="GT4" s="7" t="s">
        <v>2291</v>
      </c>
      <c r="GU4" s="7" t="s">
        <v>2291</v>
      </c>
      <c r="GV4" s="7" t="s">
        <v>2291</v>
      </c>
      <c r="GW4" s="7" t="s">
        <v>2291</v>
      </c>
      <c r="GX4" s="7" t="s">
        <v>2291</v>
      </c>
      <c r="GY4" s="7" t="s">
        <v>2291</v>
      </c>
      <c r="GZ4" s="7" t="s">
        <v>2291</v>
      </c>
      <c r="HA4" s="7" t="s">
        <v>2291</v>
      </c>
      <c r="HB4" s="7" t="s">
        <v>2291</v>
      </c>
      <c r="HC4" s="7" t="s">
        <v>2291</v>
      </c>
      <c r="HD4" s="7" t="s">
        <v>2291</v>
      </c>
      <c r="HE4" s="7" t="s">
        <v>2291</v>
      </c>
      <c r="HF4" s="7" t="s">
        <v>2291</v>
      </c>
      <c r="HG4" s="7" t="s">
        <v>2291</v>
      </c>
      <c r="HH4" s="7" t="s">
        <v>2291</v>
      </c>
      <c r="HI4" s="1" t="s">
        <v>869</v>
      </c>
      <c r="HJ4" s="1" t="s">
        <v>2115</v>
      </c>
      <c r="HK4" s="1" t="s">
        <v>1921</v>
      </c>
      <c r="HL4" s="1" t="s">
        <v>1920</v>
      </c>
      <c r="HM4" s="1" t="s">
        <v>1920</v>
      </c>
      <c r="HN4" s="1" t="s">
        <v>1920</v>
      </c>
      <c r="HO4" s="1" t="s">
        <v>1921</v>
      </c>
      <c r="HP4" s="1" t="s">
        <v>2125</v>
      </c>
      <c r="HQ4" s="1" t="s">
        <v>1921</v>
      </c>
      <c r="HR4" s="1" t="s">
        <v>1921</v>
      </c>
      <c r="HS4" s="1" t="s">
        <v>1920</v>
      </c>
      <c r="HT4" s="7" t="s">
        <v>2291</v>
      </c>
      <c r="HU4" s="7" t="s">
        <v>2291</v>
      </c>
      <c r="HV4" s="1" t="s">
        <v>2291</v>
      </c>
      <c r="HW4" s="1" t="s">
        <v>2291</v>
      </c>
      <c r="HX4" s="1" t="s">
        <v>2291</v>
      </c>
      <c r="HY4" s="1" t="s">
        <v>2126</v>
      </c>
      <c r="HZ4" s="1" t="s">
        <v>1921</v>
      </c>
      <c r="IA4" s="1" t="s">
        <v>1920</v>
      </c>
      <c r="IB4" s="7" t="s">
        <v>2291</v>
      </c>
      <c r="IC4" s="7">
        <v>5</v>
      </c>
      <c r="ID4" s="1" t="s">
        <v>1961</v>
      </c>
      <c r="IE4" s="1" t="s">
        <v>2291</v>
      </c>
      <c r="IF4" s="1" t="s">
        <v>2291</v>
      </c>
      <c r="IG4" s="1" t="s">
        <v>2291</v>
      </c>
      <c r="IH4" s="1" t="s">
        <v>2291</v>
      </c>
      <c r="II4" s="1" t="s">
        <v>2291</v>
      </c>
      <c r="IJ4" s="1" t="s">
        <v>2291</v>
      </c>
      <c r="IK4" s="1" t="s">
        <v>2291</v>
      </c>
      <c r="IL4" s="1" t="s">
        <v>2291</v>
      </c>
      <c r="IM4" s="1" t="s">
        <v>1951</v>
      </c>
      <c r="IN4" s="1" t="s">
        <v>1991</v>
      </c>
      <c r="IO4" s="1" t="s">
        <v>2291</v>
      </c>
      <c r="IP4" s="1" t="s">
        <v>2179</v>
      </c>
      <c r="IQ4" s="1" t="s">
        <v>960</v>
      </c>
      <c r="IR4" s="1" t="s">
        <v>1956</v>
      </c>
      <c r="IS4" s="1" t="s">
        <v>2291</v>
      </c>
      <c r="IT4" s="1" t="s">
        <v>1920</v>
      </c>
      <c r="IU4" s="1" t="s">
        <v>2002</v>
      </c>
      <c r="IV4" s="1" t="s">
        <v>1920</v>
      </c>
      <c r="IW4" s="1" t="s">
        <v>1921</v>
      </c>
      <c r="IX4" s="1" t="s">
        <v>1921</v>
      </c>
      <c r="IY4" s="1" t="s">
        <v>1921</v>
      </c>
      <c r="IZ4" s="1" t="s">
        <v>1921</v>
      </c>
      <c r="JA4" s="1" t="s">
        <v>2291</v>
      </c>
      <c r="JB4" s="1" t="s">
        <v>1974</v>
      </c>
      <c r="JC4" s="1" t="s">
        <v>1969</v>
      </c>
      <c r="JD4" s="1" t="s">
        <v>963</v>
      </c>
      <c r="JE4" s="1" t="s">
        <v>1921</v>
      </c>
      <c r="JF4" s="1" t="s">
        <v>1921</v>
      </c>
      <c r="JG4" s="1" t="s">
        <v>1921</v>
      </c>
      <c r="JH4" s="1" t="s">
        <v>1921</v>
      </c>
      <c r="JI4" s="1" t="s">
        <v>1921</v>
      </c>
      <c r="JJ4" s="1" t="s">
        <v>1921</v>
      </c>
      <c r="JK4" s="1" t="s">
        <v>1921</v>
      </c>
      <c r="JL4" s="1" t="s">
        <v>1920</v>
      </c>
      <c r="JM4" s="1" t="s">
        <v>1920</v>
      </c>
      <c r="JN4" s="1" t="s">
        <v>1921</v>
      </c>
      <c r="JO4" s="1" t="s">
        <v>1921</v>
      </c>
      <c r="JP4" s="1" t="s">
        <v>1921</v>
      </c>
      <c r="JQ4" s="1" t="s">
        <v>1920</v>
      </c>
      <c r="JR4" s="1" t="s">
        <v>1921</v>
      </c>
      <c r="JS4" s="1" t="s">
        <v>964</v>
      </c>
      <c r="JT4" s="1" t="s">
        <v>2291</v>
      </c>
      <c r="JU4" s="1" t="s">
        <v>2295</v>
      </c>
      <c r="JV4" s="1" t="s">
        <v>1920</v>
      </c>
      <c r="JW4" s="1" t="s">
        <v>1921</v>
      </c>
      <c r="JX4" s="1" t="s">
        <v>1921</v>
      </c>
      <c r="JY4" s="1" t="s">
        <v>1921</v>
      </c>
      <c r="JZ4" s="1" t="s">
        <v>1921</v>
      </c>
      <c r="KA4" s="1" t="s">
        <v>1921</v>
      </c>
      <c r="KB4" s="1" t="s">
        <v>1921</v>
      </c>
      <c r="KC4" s="1" t="s">
        <v>2291</v>
      </c>
      <c r="KD4" s="1" t="s">
        <v>2294</v>
      </c>
      <c r="KE4" s="1" t="s">
        <v>2291</v>
      </c>
      <c r="KF4" s="1" t="s">
        <v>1920</v>
      </c>
      <c r="KG4" s="1" t="s">
        <v>2145</v>
      </c>
      <c r="KH4" s="1" t="s">
        <v>1965</v>
      </c>
      <c r="KI4" s="1" t="s">
        <v>1987</v>
      </c>
      <c r="KJ4" s="1" t="s">
        <v>2291</v>
      </c>
      <c r="KK4" s="1" t="s">
        <v>1920</v>
      </c>
      <c r="KL4" s="1" t="s">
        <v>409</v>
      </c>
      <c r="KM4" s="1" t="s">
        <v>1921</v>
      </c>
      <c r="KN4" s="1" t="s">
        <v>1921</v>
      </c>
      <c r="KO4" s="1" t="s">
        <v>1920</v>
      </c>
      <c r="KP4" s="1" t="s">
        <v>2291</v>
      </c>
      <c r="KQ4" s="1" t="s">
        <v>2291</v>
      </c>
      <c r="KR4" s="1">
        <v>2</v>
      </c>
      <c r="KS4" s="1" t="s">
        <v>310</v>
      </c>
      <c r="KT4" s="1" t="s">
        <v>2291</v>
      </c>
      <c r="KU4" s="1" t="s">
        <v>2291</v>
      </c>
      <c r="KV4" s="1" t="s">
        <v>2291</v>
      </c>
      <c r="KW4" s="1" t="s">
        <v>2291</v>
      </c>
      <c r="KX4" s="1">
        <v>15</v>
      </c>
      <c r="KY4" s="11">
        <v>15</v>
      </c>
      <c r="KZ4" s="1" t="s">
        <v>965</v>
      </c>
      <c r="LA4" s="1">
        <v>158768</v>
      </c>
      <c r="LB4" s="1" t="s">
        <v>966</v>
      </c>
      <c r="LC4" s="1" t="s">
        <v>967</v>
      </c>
      <c r="LD4" s="1">
        <v>70</v>
      </c>
      <c r="LE4" s="1" t="s">
        <v>2291</v>
      </c>
      <c r="LF4" s="1">
        <v>-1</v>
      </c>
      <c r="LG4" s="1" t="s">
        <v>2291</v>
      </c>
      <c r="LH4" s="1" t="s">
        <v>2291</v>
      </c>
      <c r="LI4" s="8">
        <v>70</v>
      </c>
      <c r="LJ4" s="8">
        <v>2</v>
      </c>
      <c r="LK4" s="8">
        <v>1</v>
      </c>
      <c r="LL4" s="8">
        <v>4</v>
      </c>
      <c r="LM4" s="8">
        <v>9</v>
      </c>
      <c r="LN4" s="8">
        <v>7</v>
      </c>
      <c r="LO4" s="8">
        <v>10</v>
      </c>
      <c r="LP4" s="8">
        <v>3</v>
      </c>
      <c r="LQ4" s="8">
        <v>6</v>
      </c>
      <c r="LR4" s="8">
        <v>15</v>
      </c>
      <c r="LS4" s="8">
        <v>15</v>
      </c>
      <c r="LT4" s="8">
        <v>0</v>
      </c>
      <c r="LU4" s="8">
        <v>4</v>
      </c>
      <c r="LV4" s="8">
        <v>76</v>
      </c>
      <c r="LW4" s="1" t="s">
        <v>1980</v>
      </c>
      <c r="LX4" s="1" t="s">
        <v>1981</v>
      </c>
      <c r="LY4" s="1" t="s">
        <v>1922</v>
      </c>
      <c r="LZ4" s="1" t="b">
        <f>E4=AE4</f>
        <v>1</v>
      </c>
      <c r="MA4" s="1" t="b">
        <f>AG4=G4</f>
        <v>1</v>
      </c>
      <c r="MB4" s="1" t="b">
        <f>I4=AI4</f>
        <v>0</v>
      </c>
      <c r="MC4" s="1" t="s">
        <v>2291</v>
      </c>
    </row>
    <row r="5" spans="1:341" x14ac:dyDescent="0.3">
      <c r="A5" s="1" t="s">
        <v>1354</v>
      </c>
      <c r="B5" s="1" t="s">
        <v>1355</v>
      </c>
      <c r="C5" s="5">
        <v>43163</v>
      </c>
      <c r="D5" s="5">
        <v>43163</v>
      </c>
      <c r="E5" s="1" t="s">
        <v>294</v>
      </c>
      <c r="F5" s="1" t="s">
        <v>1934</v>
      </c>
      <c r="G5" s="1" t="s">
        <v>295</v>
      </c>
      <c r="H5" s="1" t="s">
        <v>1947</v>
      </c>
      <c r="I5" s="1" t="s">
        <v>810</v>
      </c>
      <c r="J5" s="1" t="s">
        <v>1230</v>
      </c>
      <c r="K5" s="1" t="s">
        <v>1358</v>
      </c>
      <c r="L5" s="1" t="s">
        <v>1358</v>
      </c>
      <c r="M5" s="1" t="s">
        <v>1359</v>
      </c>
      <c r="N5" s="1">
        <v>13.2029941234</v>
      </c>
      <c r="O5" s="1">
        <v>14.386091890699999</v>
      </c>
      <c r="P5" s="1">
        <v>304.05412343099999</v>
      </c>
      <c r="Q5" s="1">
        <v>8</v>
      </c>
      <c r="R5" s="1" t="s">
        <v>1983</v>
      </c>
      <c r="S5" s="1" t="s">
        <v>2217</v>
      </c>
      <c r="T5" s="1">
        <v>7</v>
      </c>
      <c r="U5" s="1" t="s">
        <v>2296</v>
      </c>
      <c r="V5" s="1" t="s">
        <v>1982</v>
      </c>
      <c r="W5" s="1" t="s">
        <v>2291</v>
      </c>
      <c r="X5" s="1" t="s">
        <v>1955</v>
      </c>
      <c r="Y5" s="1" t="s">
        <v>1921</v>
      </c>
      <c r="Z5" s="1" t="s">
        <v>1920</v>
      </c>
      <c r="AA5" s="1" t="s">
        <v>1921</v>
      </c>
      <c r="AB5" s="1" t="s">
        <v>2291</v>
      </c>
      <c r="AC5" s="7" t="s">
        <v>2291</v>
      </c>
      <c r="AD5" s="7" t="s">
        <v>2291</v>
      </c>
      <c r="AE5" s="1" t="s">
        <v>2291</v>
      </c>
      <c r="AF5" s="1" t="s">
        <v>2291</v>
      </c>
      <c r="AG5" s="1" t="s">
        <v>2291</v>
      </c>
      <c r="AH5" s="1" t="s">
        <v>2291</v>
      </c>
      <c r="AI5" s="1" t="s">
        <v>2291</v>
      </c>
      <c r="AJ5" s="1" t="s">
        <v>2291</v>
      </c>
      <c r="AK5" s="14" t="s">
        <v>2291</v>
      </c>
      <c r="AL5" s="14" t="s">
        <v>2291</v>
      </c>
      <c r="AM5" s="1" t="s">
        <v>2291</v>
      </c>
      <c r="AN5" s="7">
        <v>48</v>
      </c>
      <c r="AO5" s="7">
        <v>200</v>
      </c>
      <c r="AP5" s="1" t="s">
        <v>298</v>
      </c>
      <c r="AQ5" s="1" t="s">
        <v>1926</v>
      </c>
      <c r="AR5" s="1" t="s">
        <v>299</v>
      </c>
      <c r="AS5" s="1" t="s">
        <v>1931</v>
      </c>
      <c r="AT5" s="1" t="s">
        <v>501</v>
      </c>
      <c r="AU5" s="1" t="s">
        <v>1938</v>
      </c>
      <c r="AV5" s="1" t="s">
        <v>2291</v>
      </c>
      <c r="AW5" s="1" t="s">
        <v>2291</v>
      </c>
      <c r="AX5" s="1" t="s">
        <v>2291</v>
      </c>
      <c r="AY5" s="7">
        <v>48</v>
      </c>
      <c r="AZ5" s="7">
        <v>200</v>
      </c>
      <c r="BA5" s="5">
        <v>42064</v>
      </c>
      <c r="BB5" s="7" t="s">
        <v>2291</v>
      </c>
      <c r="BC5" s="7" t="s">
        <v>2291</v>
      </c>
      <c r="BD5" s="1" t="s">
        <v>2291</v>
      </c>
      <c r="BE5" s="1" t="s">
        <v>2291</v>
      </c>
      <c r="BF5" s="1" t="s">
        <v>2291</v>
      </c>
      <c r="BG5" s="1" t="s">
        <v>2291</v>
      </c>
      <c r="BH5" s="1" t="s">
        <v>2291</v>
      </c>
      <c r="BI5" s="1" t="s">
        <v>2291</v>
      </c>
      <c r="BJ5" s="1" t="s">
        <v>2291</v>
      </c>
      <c r="BK5" s="1" t="s">
        <v>2291</v>
      </c>
      <c r="BL5" s="1" t="s">
        <v>2291</v>
      </c>
      <c r="BM5" s="7" t="s">
        <v>2291</v>
      </c>
      <c r="BN5" s="7" t="s">
        <v>2291</v>
      </c>
      <c r="BO5" s="1" t="s">
        <v>2291</v>
      </c>
      <c r="BP5" s="7">
        <v>60</v>
      </c>
      <c r="BQ5" s="7">
        <v>250</v>
      </c>
      <c r="BR5" s="1">
        <v>0</v>
      </c>
      <c r="BS5" s="7">
        <v>48</v>
      </c>
      <c r="BT5" s="7">
        <v>0</v>
      </c>
      <c r="BU5" s="7">
        <v>0</v>
      </c>
      <c r="BV5" s="7">
        <v>0</v>
      </c>
      <c r="BW5" s="1" t="s">
        <v>1998</v>
      </c>
      <c r="BX5" s="1" t="s">
        <v>2291</v>
      </c>
      <c r="BY5" s="1" t="s">
        <v>1136</v>
      </c>
      <c r="BZ5" s="1" t="s">
        <v>1921</v>
      </c>
      <c r="CA5" s="1" t="s">
        <v>1921</v>
      </c>
      <c r="CB5" s="1" t="s">
        <v>1920</v>
      </c>
      <c r="CC5" s="1" t="s">
        <v>1921</v>
      </c>
      <c r="CD5" s="1" t="s">
        <v>1921</v>
      </c>
      <c r="CE5" s="1" t="s">
        <v>1921</v>
      </c>
      <c r="CF5" s="1" t="s">
        <v>1921</v>
      </c>
      <c r="CG5" s="1" t="s">
        <v>1921</v>
      </c>
      <c r="CH5" s="1" t="s">
        <v>1921</v>
      </c>
      <c r="CI5" s="1" t="s">
        <v>1921</v>
      </c>
      <c r="CJ5" s="1" t="s">
        <v>1921</v>
      </c>
      <c r="CK5" s="1" t="s">
        <v>2291</v>
      </c>
      <c r="CL5" s="1" t="s">
        <v>2291</v>
      </c>
      <c r="CM5" s="1" t="s">
        <v>2291</v>
      </c>
      <c r="CN5" s="1" t="s">
        <v>2291</v>
      </c>
      <c r="CO5" s="1" t="s">
        <v>2291</v>
      </c>
      <c r="CP5" s="1" t="s">
        <v>2291</v>
      </c>
      <c r="CQ5" s="1" t="s">
        <v>2291</v>
      </c>
      <c r="CR5" s="1" t="s">
        <v>2291</v>
      </c>
      <c r="CS5" s="1" t="s">
        <v>2291</v>
      </c>
      <c r="CT5" s="1" t="s">
        <v>2291</v>
      </c>
      <c r="CU5" s="1" t="s">
        <v>2291</v>
      </c>
      <c r="CV5" s="1" t="s">
        <v>2291</v>
      </c>
      <c r="CW5" s="1" t="s">
        <v>2291</v>
      </c>
      <c r="CX5" s="1" t="s">
        <v>2291</v>
      </c>
      <c r="CY5" s="1" t="s">
        <v>2291</v>
      </c>
      <c r="CZ5" s="1" t="s">
        <v>2291</v>
      </c>
      <c r="DA5" s="1" t="s">
        <v>2291</v>
      </c>
      <c r="DB5" s="1" t="s">
        <v>2291</v>
      </c>
      <c r="DC5" s="1" t="s">
        <v>2291</v>
      </c>
      <c r="DD5" s="1" t="s">
        <v>2291</v>
      </c>
      <c r="DE5" s="1" t="s">
        <v>2291</v>
      </c>
      <c r="DF5" s="1" t="s">
        <v>2291</v>
      </c>
      <c r="DG5" s="1" t="s">
        <v>2291</v>
      </c>
      <c r="DH5" s="1" t="s">
        <v>2291</v>
      </c>
      <c r="DI5" s="1" t="s">
        <v>2291</v>
      </c>
      <c r="DJ5" s="1" t="s">
        <v>2291</v>
      </c>
      <c r="DK5" s="1" t="s">
        <v>2291</v>
      </c>
      <c r="DL5" s="1" t="s">
        <v>2291</v>
      </c>
      <c r="DM5" s="1" t="s">
        <v>2291</v>
      </c>
      <c r="DN5" s="1" t="s">
        <v>2291</v>
      </c>
      <c r="DO5" s="1" t="s">
        <v>2291</v>
      </c>
      <c r="DP5" s="1" t="s">
        <v>2291</v>
      </c>
      <c r="DQ5" s="1" t="s">
        <v>2291</v>
      </c>
      <c r="DR5" s="1" t="s">
        <v>2291</v>
      </c>
      <c r="DS5" s="1" t="s">
        <v>2291</v>
      </c>
      <c r="DT5" s="1" t="s">
        <v>2291</v>
      </c>
      <c r="DU5" s="1" t="s">
        <v>2291</v>
      </c>
      <c r="DV5" s="1" t="s">
        <v>2291</v>
      </c>
      <c r="DW5" s="1" t="s">
        <v>2291</v>
      </c>
      <c r="DX5" s="1" t="s">
        <v>2291</v>
      </c>
      <c r="DY5" s="1" t="s">
        <v>2291</v>
      </c>
      <c r="DZ5" s="1" t="s">
        <v>2291</v>
      </c>
      <c r="EA5" s="1" t="s">
        <v>2291</v>
      </c>
      <c r="EB5" s="1" t="s">
        <v>2291</v>
      </c>
      <c r="EC5" s="1" t="s">
        <v>2291</v>
      </c>
      <c r="ED5" s="1" t="s">
        <v>2291</v>
      </c>
      <c r="EE5" s="1" t="s">
        <v>2291</v>
      </c>
      <c r="EF5" s="1" t="s">
        <v>2291</v>
      </c>
      <c r="EG5" s="1" t="s">
        <v>2291</v>
      </c>
      <c r="EH5" s="1" t="s">
        <v>2291</v>
      </c>
      <c r="EI5" s="1" t="s">
        <v>2291</v>
      </c>
      <c r="EJ5" s="1" t="s">
        <v>2291</v>
      </c>
      <c r="EK5" s="1" t="s">
        <v>2291</v>
      </c>
      <c r="EL5" s="1" t="s">
        <v>2291</v>
      </c>
      <c r="EM5" s="1" t="s">
        <v>2291</v>
      </c>
      <c r="EN5" s="1" t="s">
        <v>2291</v>
      </c>
      <c r="EO5" s="1" t="s">
        <v>320</v>
      </c>
      <c r="EP5" s="1" t="s">
        <v>1921</v>
      </c>
      <c r="EQ5" s="1" t="s">
        <v>1921</v>
      </c>
      <c r="ER5" s="1" t="s">
        <v>1921</v>
      </c>
      <c r="ES5" s="1" t="s">
        <v>1920</v>
      </c>
      <c r="ET5" s="1" t="s">
        <v>1921</v>
      </c>
      <c r="EU5" s="1" t="s">
        <v>2291</v>
      </c>
      <c r="EV5" s="1" t="s">
        <v>1996</v>
      </c>
      <c r="EW5" s="1" t="s">
        <v>2291</v>
      </c>
      <c r="EX5" s="1" t="s">
        <v>2291</v>
      </c>
      <c r="EY5" s="1" t="s">
        <v>2291</v>
      </c>
      <c r="EZ5" s="1" t="s">
        <v>2291</v>
      </c>
      <c r="FA5" s="1" t="s">
        <v>2291</v>
      </c>
      <c r="FB5" s="1" t="s">
        <v>2291</v>
      </c>
      <c r="FC5" s="1" t="s">
        <v>2291</v>
      </c>
      <c r="FD5" s="1" t="s">
        <v>2291</v>
      </c>
      <c r="FE5" s="1" t="s">
        <v>2291</v>
      </c>
      <c r="FF5" s="1" t="s">
        <v>2291</v>
      </c>
      <c r="FG5" s="1" t="s">
        <v>2291</v>
      </c>
      <c r="FH5" s="1" t="s">
        <v>2291</v>
      </c>
      <c r="FI5" s="1" t="s">
        <v>2291</v>
      </c>
      <c r="FJ5" s="1" t="s">
        <v>2291</v>
      </c>
      <c r="FK5" s="1" t="s">
        <v>2291</v>
      </c>
      <c r="FL5" s="1" t="s">
        <v>2291</v>
      </c>
      <c r="FM5" s="7">
        <v>12</v>
      </c>
      <c r="FN5" s="7">
        <v>8</v>
      </c>
      <c r="FO5" s="7">
        <v>2</v>
      </c>
      <c r="FP5" s="7" t="s">
        <v>2291</v>
      </c>
      <c r="FQ5" s="7" t="s">
        <v>2291</v>
      </c>
      <c r="FR5" s="7" t="s">
        <v>2291</v>
      </c>
      <c r="FS5" s="7" t="s">
        <v>2291</v>
      </c>
      <c r="FT5" s="7" t="s">
        <v>2291</v>
      </c>
      <c r="FU5" s="7" t="s">
        <v>2291</v>
      </c>
      <c r="FV5" s="7" t="s">
        <v>2291</v>
      </c>
      <c r="FW5" s="7">
        <v>2</v>
      </c>
      <c r="FX5" s="7" t="s">
        <v>2291</v>
      </c>
      <c r="FY5" s="7">
        <v>19</v>
      </c>
      <c r="FZ5" s="1" t="s">
        <v>1920</v>
      </c>
      <c r="GA5" s="1" t="s">
        <v>1920</v>
      </c>
      <c r="GB5" s="1" t="s">
        <v>1920</v>
      </c>
      <c r="GC5" s="1" t="s">
        <v>2291</v>
      </c>
      <c r="GD5" s="1" t="s">
        <v>2291</v>
      </c>
      <c r="GE5" s="1" t="s">
        <v>2291</v>
      </c>
      <c r="GF5" s="1" t="s">
        <v>1920</v>
      </c>
      <c r="GG5" s="1" t="s">
        <v>2291</v>
      </c>
      <c r="GH5" s="1" t="s">
        <v>2291</v>
      </c>
      <c r="GI5" s="1" t="s">
        <v>2291</v>
      </c>
      <c r="GJ5" s="1" t="s">
        <v>1223</v>
      </c>
      <c r="GK5" s="1" t="s">
        <v>1921</v>
      </c>
      <c r="GL5" s="1" t="s">
        <v>1921</v>
      </c>
      <c r="GM5" s="1" t="s">
        <v>1920</v>
      </c>
      <c r="GN5" s="1" t="s">
        <v>1921</v>
      </c>
      <c r="GO5" s="1" t="s">
        <v>1921</v>
      </c>
      <c r="GP5" s="1" t="s">
        <v>1921</v>
      </c>
      <c r="GQ5" s="1" t="s">
        <v>1921</v>
      </c>
      <c r="GR5" s="1" t="s">
        <v>1921</v>
      </c>
      <c r="GS5" s="7" t="s">
        <v>2291</v>
      </c>
      <c r="GT5" s="7" t="s">
        <v>2291</v>
      </c>
      <c r="GU5" s="7" t="s">
        <v>2291</v>
      </c>
      <c r="GV5" s="7" t="s">
        <v>2291</v>
      </c>
      <c r="GW5" s="7" t="s">
        <v>2291</v>
      </c>
      <c r="GX5" s="7" t="s">
        <v>2291</v>
      </c>
      <c r="GY5" s="7" t="s">
        <v>2291</v>
      </c>
      <c r="GZ5" s="7" t="s">
        <v>2291</v>
      </c>
      <c r="HA5" s="7">
        <v>1</v>
      </c>
      <c r="HB5" s="7" t="s">
        <v>2291</v>
      </c>
      <c r="HC5" s="7" t="s">
        <v>2291</v>
      </c>
      <c r="HD5" s="7" t="s">
        <v>2291</v>
      </c>
      <c r="HE5" s="7" t="s">
        <v>2291</v>
      </c>
      <c r="HF5" s="7" t="s">
        <v>2291</v>
      </c>
      <c r="HG5" s="7" t="s">
        <v>2291</v>
      </c>
      <c r="HH5" s="7" t="s">
        <v>2291</v>
      </c>
      <c r="HI5" s="1" t="s">
        <v>1956</v>
      </c>
      <c r="HJ5" s="1" t="s">
        <v>2115</v>
      </c>
      <c r="HK5" s="1" t="s">
        <v>1921</v>
      </c>
      <c r="HL5" s="1" t="s">
        <v>1920</v>
      </c>
      <c r="HM5" s="1" t="s">
        <v>1920</v>
      </c>
      <c r="HN5" s="1" t="s">
        <v>1920</v>
      </c>
      <c r="HO5" s="1" t="s">
        <v>1921</v>
      </c>
      <c r="HP5" s="1" t="s">
        <v>2125</v>
      </c>
      <c r="HQ5" s="1" t="s">
        <v>1921</v>
      </c>
      <c r="HR5" s="1" t="s">
        <v>1921</v>
      </c>
      <c r="HS5" s="1" t="s">
        <v>1920</v>
      </c>
      <c r="HT5" s="7" t="s">
        <v>2291</v>
      </c>
      <c r="HU5" s="7" t="s">
        <v>2291</v>
      </c>
      <c r="HV5" s="1" t="s">
        <v>2291</v>
      </c>
      <c r="HW5" s="1" t="s">
        <v>2291</v>
      </c>
      <c r="HX5" s="1" t="s">
        <v>2291</v>
      </c>
      <c r="HY5" s="1" t="s">
        <v>2127</v>
      </c>
      <c r="HZ5" s="1" t="s">
        <v>1920</v>
      </c>
      <c r="IA5" s="1" t="s">
        <v>1921</v>
      </c>
      <c r="IB5" s="7">
        <v>3</v>
      </c>
      <c r="IC5" s="7" t="s">
        <v>2291</v>
      </c>
      <c r="ID5" s="1" t="s">
        <v>1920</v>
      </c>
      <c r="IE5" s="1" t="s">
        <v>2291</v>
      </c>
      <c r="IF5" s="1" t="s">
        <v>2291</v>
      </c>
      <c r="IG5" s="1" t="s">
        <v>2291</v>
      </c>
      <c r="IH5" s="1" t="s">
        <v>2291</v>
      </c>
      <c r="II5" s="1" t="s">
        <v>2291</v>
      </c>
      <c r="IJ5" s="1" t="s">
        <v>2291</v>
      </c>
      <c r="IK5" s="1" t="s">
        <v>2291</v>
      </c>
      <c r="IL5" s="1" t="s">
        <v>2291</v>
      </c>
      <c r="IM5" s="1" t="s">
        <v>1949</v>
      </c>
      <c r="IN5" s="1" t="s">
        <v>1991</v>
      </c>
      <c r="IO5" s="1" t="s">
        <v>2291</v>
      </c>
      <c r="IP5" s="1" t="s">
        <v>2291</v>
      </c>
      <c r="IQ5" s="1" t="s">
        <v>2291</v>
      </c>
      <c r="IR5" s="1" t="s">
        <v>2291</v>
      </c>
      <c r="IS5" s="1" t="s">
        <v>2291</v>
      </c>
      <c r="IT5" s="1" t="s">
        <v>1921</v>
      </c>
      <c r="IU5" s="1" t="s">
        <v>2291</v>
      </c>
      <c r="IV5" s="1" t="s">
        <v>2291</v>
      </c>
      <c r="IW5" s="1" t="s">
        <v>2291</v>
      </c>
      <c r="IX5" s="1" t="s">
        <v>2291</v>
      </c>
      <c r="IY5" s="1" t="s">
        <v>2291</v>
      </c>
      <c r="IZ5" s="1" t="s">
        <v>2291</v>
      </c>
      <c r="JA5" s="1" t="s">
        <v>2291</v>
      </c>
      <c r="JB5" s="1" t="s">
        <v>2291</v>
      </c>
      <c r="JC5" s="1" t="s">
        <v>2291</v>
      </c>
      <c r="JD5" s="1" t="s">
        <v>303</v>
      </c>
      <c r="JE5" s="1" t="s">
        <v>1920</v>
      </c>
      <c r="JF5" s="1" t="s">
        <v>1921</v>
      </c>
      <c r="JG5" s="1" t="s">
        <v>1921</v>
      </c>
      <c r="JH5" s="1" t="s">
        <v>1921</v>
      </c>
      <c r="JI5" s="1" t="s">
        <v>1921</v>
      </c>
      <c r="JJ5" s="1" t="s">
        <v>1920</v>
      </c>
      <c r="JK5" s="1" t="s">
        <v>1921</v>
      </c>
      <c r="JL5" s="1" t="s">
        <v>1921</v>
      </c>
      <c r="JM5" s="1" t="s">
        <v>1921</v>
      </c>
      <c r="JN5" s="1" t="s">
        <v>1921</v>
      </c>
      <c r="JO5" s="1" t="s">
        <v>1921</v>
      </c>
      <c r="JP5" s="1" t="s">
        <v>1921</v>
      </c>
      <c r="JQ5" s="1" t="s">
        <v>1921</v>
      </c>
      <c r="JR5" s="1" t="s">
        <v>1921</v>
      </c>
      <c r="JS5" s="1" t="s">
        <v>2291</v>
      </c>
      <c r="JT5" s="1" t="s">
        <v>2291</v>
      </c>
      <c r="JU5" s="1" t="s">
        <v>2295</v>
      </c>
      <c r="JV5" s="1" t="s">
        <v>1920</v>
      </c>
      <c r="JW5" s="1" t="s">
        <v>1921</v>
      </c>
      <c r="JX5" s="1" t="s">
        <v>1921</v>
      </c>
      <c r="JY5" s="1" t="s">
        <v>1921</v>
      </c>
      <c r="JZ5" s="1" t="s">
        <v>1921</v>
      </c>
      <c r="KA5" s="1" t="s">
        <v>1921</v>
      </c>
      <c r="KB5" s="1" t="s">
        <v>1921</v>
      </c>
      <c r="KC5" s="1" t="s">
        <v>2291</v>
      </c>
      <c r="KD5" s="1" t="s">
        <v>1971</v>
      </c>
      <c r="KE5" s="1" t="s">
        <v>2291</v>
      </c>
      <c r="KF5" s="1" t="s">
        <v>1920</v>
      </c>
      <c r="KG5" s="1" t="s">
        <v>1224</v>
      </c>
      <c r="KH5" s="1" t="s">
        <v>1967</v>
      </c>
      <c r="KI5" s="1" t="s">
        <v>1923</v>
      </c>
      <c r="KJ5" s="1" t="s">
        <v>2291</v>
      </c>
      <c r="KK5" s="1" t="s">
        <v>1920</v>
      </c>
      <c r="KL5" s="1" t="s">
        <v>409</v>
      </c>
      <c r="KM5" s="1" t="s">
        <v>1921</v>
      </c>
      <c r="KN5" s="1" t="s">
        <v>1921</v>
      </c>
      <c r="KO5" s="1" t="s">
        <v>1920</v>
      </c>
      <c r="KP5" s="1" t="s">
        <v>2291</v>
      </c>
      <c r="KQ5" s="1" t="s">
        <v>2291</v>
      </c>
      <c r="KR5" s="1">
        <v>2</v>
      </c>
      <c r="KS5" s="1" t="s">
        <v>310</v>
      </c>
      <c r="KT5" s="1" t="s">
        <v>305</v>
      </c>
      <c r="KU5" s="1" t="s">
        <v>2291</v>
      </c>
      <c r="KV5" s="1" t="s">
        <v>2291</v>
      </c>
      <c r="KW5" s="1" t="s">
        <v>2291</v>
      </c>
      <c r="KX5" s="1">
        <v>20</v>
      </c>
      <c r="KY5" s="11">
        <v>20</v>
      </c>
      <c r="KZ5" s="1" t="s">
        <v>1360</v>
      </c>
      <c r="LA5" s="1">
        <v>166487</v>
      </c>
      <c r="LB5" s="1" t="s">
        <v>1361</v>
      </c>
      <c r="LC5" s="1" t="s">
        <v>1362</v>
      </c>
      <c r="LD5" s="1">
        <v>119</v>
      </c>
      <c r="LE5" s="1" t="s">
        <v>2291</v>
      </c>
      <c r="LF5" s="1">
        <v>-1</v>
      </c>
      <c r="LG5" s="1" t="s">
        <v>2291</v>
      </c>
      <c r="LH5" s="1" t="s">
        <v>2291</v>
      </c>
      <c r="LI5" s="8">
        <v>119</v>
      </c>
      <c r="LJ5" s="8">
        <v>4</v>
      </c>
      <c r="LK5" s="8">
        <v>9</v>
      </c>
      <c r="LL5" s="8">
        <v>13</v>
      </c>
      <c r="LM5" s="8">
        <v>12</v>
      </c>
      <c r="LN5" s="8">
        <v>8</v>
      </c>
      <c r="LO5" s="8">
        <v>7</v>
      </c>
      <c r="LP5" s="8">
        <v>5</v>
      </c>
      <c r="LQ5" s="8">
        <v>6</v>
      </c>
      <c r="LR5" s="8">
        <v>20</v>
      </c>
      <c r="LS5" s="8">
        <v>20</v>
      </c>
      <c r="LT5" s="8">
        <v>0</v>
      </c>
      <c r="LU5" s="8">
        <v>0</v>
      </c>
      <c r="LV5" s="8">
        <v>104</v>
      </c>
      <c r="LW5" s="1" t="s">
        <v>1975</v>
      </c>
      <c r="LX5" s="1" t="s">
        <v>1979</v>
      </c>
      <c r="LY5" s="1" t="s">
        <v>2291</v>
      </c>
      <c r="LZ5" s="1" t="b">
        <f>E5=AE5</f>
        <v>0</v>
      </c>
      <c r="MA5" s="1" t="b">
        <f>AG5=G5</f>
        <v>0</v>
      </c>
      <c r="MB5" s="1" t="b">
        <f>I5=AI5</f>
        <v>0</v>
      </c>
      <c r="MC5" s="1" t="s">
        <v>2291</v>
      </c>
    </row>
    <row r="6" spans="1:341" x14ac:dyDescent="0.3">
      <c r="A6" s="1" t="s">
        <v>1002</v>
      </c>
      <c r="B6" s="1" t="s">
        <v>1003</v>
      </c>
      <c r="C6" s="5">
        <v>43164</v>
      </c>
      <c r="D6" s="5">
        <v>43164</v>
      </c>
      <c r="E6" s="1" t="s">
        <v>294</v>
      </c>
      <c r="F6" s="1" t="s">
        <v>1934</v>
      </c>
      <c r="G6" s="1" t="s">
        <v>400</v>
      </c>
      <c r="H6" s="1" t="s">
        <v>1948</v>
      </c>
      <c r="I6" s="1" t="s">
        <v>915</v>
      </c>
      <c r="J6" s="1" t="s">
        <v>1057</v>
      </c>
      <c r="K6" s="1" t="s">
        <v>960</v>
      </c>
      <c r="L6" s="1" t="s">
        <v>1004</v>
      </c>
      <c r="M6" s="1" t="s">
        <v>1005</v>
      </c>
      <c r="N6" s="1">
        <v>13.817992372499999</v>
      </c>
      <c r="O6" s="1">
        <v>14.1729379761</v>
      </c>
      <c r="P6" s="1">
        <v>311.26699034900003</v>
      </c>
      <c r="Q6" s="1">
        <v>4</v>
      </c>
      <c r="R6" s="1" t="s">
        <v>1984</v>
      </c>
      <c r="S6" s="1" t="s">
        <v>2291</v>
      </c>
      <c r="T6" s="1" t="s">
        <v>2291</v>
      </c>
      <c r="U6" s="1" t="s">
        <v>2292</v>
      </c>
      <c r="V6" s="1" t="s">
        <v>1990</v>
      </c>
      <c r="W6" s="1" t="s">
        <v>2291</v>
      </c>
      <c r="X6" s="1" t="s">
        <v>2093</v>
      </c>
      <c r="Y6" s="1" t="s">
        <v>1920</v>
      </c>
      <c r="Z6" s="1" t="s">
        <v>1920</v>
      </c>
      <c r="AA6" s="1" t="s">
        <v>1921</v>
      </c>
      <c r="AB6" s="1" t="s">
        <v>2291</v>
      </c>
      <c r="AC6" s="7">
        <v>45</v>
      </c>
      <c r="AD6" s="7">
        <v>150</v>
      </c>
      <c r="AE6" s="1" t="s">
        <v>294</v>
      </c>
      <c r="AF6" s="1" t="s">
        <v>1934</v>
      </c>
      <c r="AG6" s="1" t="s">
        <v>400</v>
      </c>
      <c r="AH6" s="1" t="s">
        <v>1948</v>
      </c>
      <c r="AI6" s="1" t="s">
        <v>404</v>
      </c>
      <c r="AJ6" s="1" t="s">
        <v>2010</v>
      </c>
      <c r="AK6" s="14">
        <v>45</v>
      </c>
      <c r="AL6" s="14">
        <v>150</v>
      </c>
      <c r="AM6" s="5">
        <v>42005</v>
      </c>
      <c r="AN6" s="7">
        <v>200</v>
      </c>
      <c r="AO6" s="7">
        <v>950</v>
      </c>
      <c r="AP6" s="1" t="s">
        <v>298</v>
      </c>
      <c r="AQ6" s="1" t="s">
        <v>1926</v>
      </c>
      <c r="AR6" s="1" t="s">
        <v>299</v>
      </c>
      <c r="AS6" s="1" t="s">
        <v>1931</v>
      </c>
      <c r="AT6" s="1" t="s">
        <v>501</v>
      </c>
      <c r="AU6" s="1" t="s">
        <v>1938</v>
      </c>
      <c r="AV6" s="1" t="s">
        <v>2291</v>
      </c>
      <c r="AW6" s="1" t="s">
        <v>2291</v>
      </c>
      <c r="AX6" s="1" t="s">
        <v>2291</v>
      </c>
      <c r="AY6" s="7">
        <v>200</v>
      </c>
      <c r="AZ6" s="7">
        <v>950</v>
      </c>
      <c r="BA6" s="5">
        <v>42005</v>
      </c>
      <c r="BB6" s="7" t="s">
        <v>2291</v>
      </c>
      <c r="BC6" s="7" t="s">
        <v>2291</v>
      </c>
      <c r="BD6" s="1" t="s">
        <v>2291</v>
      </c>
      <c r="BE6" s="1" t="s">
        <v>2291</v>
      </c>
      <c r="BF6" s="1" t="s">
        <v>2291</v>
      </c>
      <c r="BG6" s="1" t="s">
        <v>2291</v>
      </c>
      <c r="BH6" s="1" t="s">
        <v>2291</v>
      </c>
      <c r="BI6" s="1" t="s">
        <v>2291</v>
      </c>
      <c r="BJ6" s="1" t="s">
        <v>2291</v>
      </c>
      <c r="BK6" s="1" t="s">
        <v>2291</v>
      </c>
      <c r="BL6" s="1" t="s">
        <v>2291</v>
      </c>
      <c r="BM6" s="7" t="s">
        <v>2291</v>
      </c>
      <c r="BN6" s="7" t="s">
        <v>2291</v>
      </c>
      <c r="BO6" s="1" t="s">
        <v>2291</v>
      </c>
      <c r="BP6" s="7" t="s">
        <v>2291</v>
      </c>
      <c r="BQ6" s="7" t="s">
        <v>2291</v>
      </c>
      <c r="BR6" s="1">
        <v>0</v>
      </c>
      <c r="BS6" s="7">
        <v>400</v>
      </c>
      <c r="BT6" s="7">
        <v>0</v>
      </c>
      <c r="BU6" s="7">
        <v>0</v>
      </c>
      <c r="BV6" s="7">
        <v>0</v>
      </c>
      <c r="BW6" s="1" t="s">
        <v>1998</v>
      </c>
      <c r="BX6" s="1" t="s">
        <v>2291</v>
      </c>
      <c r="BY6" s="1" t="s">
        <v>1006</v>
      </c>
      <c r="BZ6" s="1" t="s">
        <v>1920</v>
      </c>
      <c r="CA6" s="1" t="s">
        <v>1921</v>
      </c>
      <c r="CB6" s="1" t="s">
        <v>1920</v>
      </c>
      <c r="CC6" s="1" t="s">
        <v>1921</v>
      </c>
      <c r="CD6" s="1" t="s">
        <v>1920</v>
      </c>
      <c r="CE6" s="1" t="s">
        <v>1920</v>
      </c>
      <c r="CF6" s="1" t="s">
        <v>1921</v>
      </c>
      <c r="CG6" s="1" t="s">
        <v>1920</v>
      </c>
      <c r="CH6" s="1" t="s">
        <v>1920</v>
      </c>
      <c r="CI6" s="1" t="s">
        <v>1920</v>
      </c>
      <c r="CJ6" s="1" t="s">
        <v>1921</v>
      </c>
      <c r="CK6" s="1" t="s">
        <v>2101</v>
      </c>
      <c r="CL6" s="1" t="s">
        <v>1921</v>
      </c>
      <c r="CM6" s="1" t="s">
        <v>1921</v>
      </c>
      <c r="CN6" s="1" t="s">
        <v>1920</v>
      </c>
      <c r="CO6" s="1" t="s">
        <v>1920</v>
      </c>
      <c r="CP6" s="1" t="s">
        <v>1921</v>
      </c>
      <c r="CQ6" s="1" t="s">
        <v>2291</v>
      </c>
      <c r="CR6" s="1" t="s">
        <v>2030</v>
      </c>
      <c r="CS6" s="1" t="s">
        <v>320</v>
      </c>
      <c r="CT6" s="1" t="s">
        <v>1921</v>
      </c>
      <c r="CU6" s="1" t="s">
        <v>1921</v>
      </c>
      <c r="CV6" s="1" t="s">
        <v>1921</v>
      </c>
      <c r="CW6" s="1" t="s">
        <v>1920</v>
      </c>
      <c r="CX6" s="1" t="s">
        <v>1921</v>
      </c>
      <c r="CY6" s="1" t="s">
        <v>2291</v>
      </c>
      <c r="CZ6" s="1" t="s">
        <v>2029</v>
      </c>
      <c r="DA6" s="1" t="s">
        <v>2291</v>
      </c>
      <c r="DB6" s="1" t="s">
        <v>2291</v>
      </c>
      <c r="DC6" s="1" t="s">
        <v>2291</v>
      </c>
      <c r="DD6" s="1" t="s">
        <v>2291</v>
      </c>
      <c r="DE6" s="1" t="s">
        <v>2291</v>
      </c>
      <c r="DF6" s="1" t="s">
        <v>2291</v>
      </c>
      <c r="DG6" s="1" t="s">
        <v>2291</v>
      </c>
      <c r="DH6" s="1" t="s">
        <v>2291</v>
      </c>
      <c r="DI6" s="1" t="s">
        <v>320</v>
      </c>
      <c r="DJ6" s="1" t="s">
        <v>1921</v>
      </c>
      <c r="DK6" s="1" t="s">
        <v>1921</v>
      </c>
      <c r="DL6" s="1" t="s">
        <v>1921</v>
      </c>
      <c r="DM6" s="1" t="s">
        <v>1920</v>
      </c>
      <c r="DN6" s="1" t="s">
        <v>1921</v>
      </c>
      <c r="DO6" s="1" t="s">
        <v>2291</v>
      </c>
      <c r="DP6" s="1" t="s">
        <v>2029</v>
      </c>
      <c r="DQ6" s="1" t="s">
        <v>320</v>
      </c>
      <c r="DR6" s="1" t="s">
        <v>1921</v>
      </c>
      <c r="DS6" s="1" t="s">
        <v>1921</v>
      </c>
      <c r="DT6" s="1" t="s">
        <v>1921</v>
      </c>
      <c r="DU6" s="1" t="s">
        <v>1920</v>
      </c>
      <c r="DV6" s="1" t="s">
        <v>1921</v>
      </c>
      <c r="DW6" s="1" t="s">
        <v>2291</v>
      </c>
      <c r="DX6" s="1" t="s">
        <v>2029</v>
      </c>
      <c r="DY6" s="1" t="s">
        <v>320</v>
      </c>
      <c r="DZ6" s="1" t="s">
        <v>1921</v>
      </c>
      <c r="EA6" s="1" t="s">
        <v>1921</v>
      </c>
      <c r="EB6" s="1" t="s">
        <v>1921</v>
      </c>
      <c r="EC6" s="1" t="s">
        <v>1920</v>
      </c>
      <c r="ED6" s="1" t="s">
        <v>1921</v>
      </c>
      <c r="EE6" s="1" t="s">
        <v>2291</v>
      </c>
      <c r="EF6" s="1" t="s">
        <v>1996</v>
      </c>
      <c r="EG6" s="1" t="s">
        <v>2291</v>
      </c>
      <c r="EH6" s="1" t="s">
        <v>2291</v>
      </c>
      <c r="EI6" s="1" t="s">
        <v>2291</v>
      </c>
      <c r="EJ6" s="1" t="s">
        <v>2291</v>
      </c>
      <c r="EK6" s="1" t="s">
        <v>2291</v>
      </c>
      <c r="EL6" s="1" t="s">
        <v>2291</v>
      </c>
      <c r="EM6" s="1" t="s">
        <v>2291</v>
      </c>
      <c r="EN6" s="1" t="s">
        <v>2291</v>
      </c>
      <c r="EO6" s="1" t="s">
        <v>320</v>
      </c>
      <c r="EP6" s="1" t="s">
        <v>1921</v>
      </c>
      <c r="EQ6" s="1" t="s">
        <v>1921</v>
      </c>
      <c r="ER6" s="1" t="s">
        <v>1921</v>
      </c>
      <c r="ES6" s="1" t="s">
        <v>1920</v>
      </c>
      <c r="ET6" s="1" t="s">
        <v>1921</v>
      </c>
      <c r="EU6" s="1" t="s">
        <v>2291</v>
      </c>
      <c r="EV6" s="1" t="s">
        <v>1996</v>
      </c>
      <c r="EW6" s="1" t="s">
        <v>2291</v>
      </c>
      <c r="EX6" s="1" t="s">
        <v>2291</v>
      </c>
      <c r="EY6" s="1" t="s">
        <v>2291</v>
      </c>
      <c r="EZ6" s="1" t="s">
        <v>2291</v>
      </c>
      <c r="FA6" s="1" t="s">
        <v>2291</v>
      </c>
      <c r="FB6" s="1" t="s">
        <v>2291</v>
      </c>
      <c r="FC6" s="1" t="s">
        <v>2291</v>
      </c>
      <c r="FD6" s="1" t="s">
        <v>2291</v>
      </c>
      <c r="FE6" s="1" t="s">
        <v>320</v>
      </c>
      <c r="FF6" s="1" t="s">
        <v>1921</v>
      </c>
      <c r="FG6" s="1" t="s">
        <v>1921</v>
      </c>
      <c r="FH6" s="1" t="s">
        <v>1921</v>
      </c>
      <c r="FI6" s="1" t="s">
        <v>1920</v>
      </c>
      <c r="FJ6" s="1" t="s">
        <v>1921</v>
      </c>
      <c r="FK6" s="1" t="s">
        <v>2291</v>
      </c>
      <c r="FL6" s="1" t="s">
        <v>1997</v>
      </c>
      <c r="FM6" s="7">
        <v>50</v>
      </c>
      <c r="FN6" s="7">
        <v>70</v>
      </c>
      <c r="FO6" s="7">
        <v>2</v>
      </c>
      <c r="FP6" s="7">
        <v>20</v>
      </c>
      <c r="FQ6" s="7">
        <v>12</v>
      </c>
      <c r="FR6" s="7">
        <v>2</v>
      </c>
      <c r="FS6" s="7" t="s">
        <v>2291</v>
      </c>
      <c r="FT6" s="7" t="s">
        <v>2291</v>
      </c>
      <c r="FU6" s="7">
        <v>27</v>
      </c>
      <c r="FV6" s="7">
        <v>15</v>
      </c>
      <c r="FW6" s="7">
        <v>2</v>
      </c>
      <c r="FX6" s="7" t="s">
        <v>2291</v>
      </c>
      <c r="FY6" s="7">
        <v>60</v>
      </c>
      <c r="FZ6" s="1" t="s">
        <v>1920</v>
      </c>
      <c r="GA6" s="1" t="s">
        <v>1920</v>
      </c>
      <c r="GB6" s="1" t="s">
        <v>1961</v>
      </c>
      <c r="GC6" s="1" t="s">
        <v>2291</v>
      </c>
      <c r="GD6" s="1" t="s">
        <v>2291</v>
      </c>
      <c r="GE6" s="1" t="s">
        <v>2291</v>
      </c>
      <c r="GF6" s="1" t="s">
        <v>1920</v>
      </c>
      <c r="GG6" s="1" t="s">
        <v>2291</v>
      </c>
      <c r="GH6" s="1" t="s">
        <v>2291</v>
      </c>
      <c r="GI6" s="1" t="s">
        <v>2291</v>
      </c>
      <c r="GJ6" s="1" t="s">
        <v>302</v>
      </c>
      <c r="GK6" s="1" t="s">
        <v>1921</v>
      </c>
      <c r="GL6" s="1" t="s">
        <v>1921</v>
      </c>
      <c r="GM6" s="1" t="s">
        <v>1921</v>
      </c>
      <c r="GN6" s="1" t="s">
        <v>1921</v>
      </c>
      <c r="GO6" s="1" t="s">
        <v>1920</v>
      </c>
      <c r="GP6" s="1" t="s">
        <v>1921</v>
      </c>
      <c r="GQ6" s="1" t="s">
        <v>1921</v>
      </c>
      <c r="GR6" s="1" t="s">
        <v>1921</v>
      </c>
      <c r="GS6" s="7" t="s">
        <v>2291</v>
      </c>
      <c r="GT6" s="7" t="s">
        <v>2291</v>
      </c>
      <c r="GU6" s="7">
        <v>3</v>
      </c>
      <c r="GV6" s="7" t="s">
        <v>2291</v>
      </c>
      <c r="GW6" s="7" t="s">
        <v>2291</v>
      </c>
      <c r="GX6" s="7" t="s">
        <v>2291</v>
      </c>
      <c r="GY6" s="7" t="s">
        <v>2291</v>
      </c>
      <c r="GZ6" s="7" t="s">
        <v>2291</v>
      </c>
      <c r="HA6" s="7" t="s">
        <v>2291</v>
      </c>
      <c r="HB6" s="7" t="s">
        <v>2291</v>
      </c>
      <c r="HC6" s="7" t="s">
        <v>2291</v>
      </c>
      <c r="HD6" s="7" t="s">
        <v>2291</v>
      </c>
      <c r="HE6" s="7" t="s">
        <v>2291</v>
      </c>
      <c r="HF6" s="7" t="s">
        <v>2291</v>
      </c>
      <c r="HG6" s="7" t="s">
        <v>2291</v>
      </c>
      <c r="HH6" s="7" t="s">
        <v>2291</v>
      </c>
      <c r="HI6" s="1" t="s">
        <v>869</v>
      </c>
      <c r="HJ6" s="1" t="s">
        <v>2112</v>
      </c>
      <c r="HK6" s="1" t="s">
        <v>1921</v>
      </c>
      <c r="HL6" s="1" t="s">
        <v>1920</v>
      </c>
      <c r="HM6" s="1" t="s">
        <v>1920</v>
      </c>
      <c r="HN6" s="1" t="s">
        <v>1921</v>
      </c>
      <c r="HO6" s="1" t="s">
        <v>1921</v>
      </c>
      <c r="HP6" s="1" t="s">
        <v>2122</v>
      </c>
      <c r="HQ6" s="1" t="s">
        <v>1920</v>
      </c>
      <c r="HR6" s="1" t="s">
        <v>1921</v>
      </c>
      <c r="HS6" s="1" t="s">
        <v>1921</v>
      </c>
      <c r="HT6" s="7">
        <v>47</v>
      </c>
      <c r="HU6" s="7" t="s">
        <v>2291</v>
      </c>
      <c r="HV6" s="1" t="s">
        <v>2046</v>
      </c>
      <c r="HW6" s="1" t="s">
        <v>1921</v>
      </c>
      <c r="HX6" s="1" t="s">
        <v>1964</v>
      </c>
      <c r="HY6" s="1" t="s">
        <v>2128</v>
      </c>
      <c r="HZ6" s="1" t="s">
        <v>1920</v>
      </c>
      <c r="IA6" s="1" t="s">
        <v>1920</v>
      </c>
      <c r="IB6" s="7">
        <v>33</v>
      </c>
      <c r="IC6" s="7">
        <v>150</v>
      </c>
      <c r="ID6" s="1" t="s">
        <v>1961</v>
      </c>
      <c r="IE6" s="1" t="s">
        <v>2291</v>
      </c>
      <c r="IF6" s="1" t="s">
        <v>2291</v>
      </c>
      <c r="IG6" s="1" t="s">
        <v>2291</v>
      </c>
      <c r="IH6" s="1" t="s">
        <v>2291</v>
      </c>
      <c r="II6" s="1" t="s">
        <v>2291</v>
      </c>
      <c r="IJ6" s="1" t="s">
        <v>2291</v>
      </c>
      <c r="IK6" s="1" t="s">
        <v>2291</v>
      </c>
      <c r="IL6" s="1" t="s">
        <v>2291</v>
      </c>
      <c r="IM6" s="1" t="s">
        <v>1949</v>
      </c>
      <c r="IN6" s="1" t="s">
        <v>1994</v>
      </c>
      <c r="IO6" s="1" t="s">
        <v>2291</v>
      </c>
      <c r="IP6" s="1" t="s">
        <v>2291</v>
      </c>
      <c r="IQ6" s="1" t="s">
        <v>2291</v>
      </c>
      <c r="IR6" s="1" t="s">
        <v>2291</v>
      </c>
      <c r="IS6" s="1" t="s">
        <v>2291</v>
      </c>
      <c r="IT6" s="1" t="s">
        <v>1920</v>
      </c>
      <c r="IU6" s="1" t="s">
        <v>2003</v>
      </c>
      <c r="IV6" s="1" t="s">
        <v>1921</v>
      </c>
      <c r="IW6" s="1" t="s">
        <v>1920</v>
      </c>
      <c r="IX6" s="1" t="s">
        <v>1921</v>
      </c>
      <c r="IY6" s="1" t="s">
        <v>1921</v>
      </c>
      <c r="IZ6" s="1" t="s">
        <v>1921</v>
      </c>
      <c r="JA6" s="1" t="s">
        <v>2291</v>
      </c>
      <c r="JB6" s="1" t="s">
        <v>869</v>
      </c>
      <c r="JC6" s="1" t="s">
        <v>2291</v>
      </c>
      <c r="JD6" s="1" t="s">
        <v>1007</v>
      </c>
      <c r="JE6" s="1" t="s">
        <v>1921</v>
      </c>
      <c r="JF6" s="1" t="s">
        <v>1920</v>
      </c>
      <c r="JG6" s="1" t="s">
        <v>1921</v>
      </c>
      <c r="JH6" s="1" t="s">
        <v>1921</v>
      </c>
      <c r="JI6" s="1" t="s">
        <v>1921</v>
      </c>
      <c r="JJ6" s="1" t="s">
        <v>1921</v>
      </c>
      <c r="JK6" s="1" t="s">
        <v>1920</v>
      </c>
      <c r="JL6" s="1" t="s">
        <v>1921</v>
      </c>
      <c r="JM6" s="1" t="s">
        <v>1921</v>
      </c>
      <c r="JN6" s="1" t="s">
        <v>1921</v>
      </c>
      <c r="JO6" s="1" t="s">
        <v>1921</v>
      </c>
      <c r="JP6" s="1" t="s">
        <v>1921</v>
      </c>
      <c r="JQ6" s="1" t="s">
        <v>1920</v>
      </c>
      <c r="JR6" s="1" t="s">
        <v>1921</v>
      </c>
      <c r="JS6" s="1" t="s">
        <v>964</v>
      </c>
      <c r="JT6" s="1" t="s">
        <v>2291</v>
      </c>
      <c r="JU6" s="1" t="s">
        <v>2297</v>
      </c>
      <c r="JV6" s="1" t="s">
        <v>1920</v>
      </c>
      <c r="JW6" s="1" t="s">
        <v>1921</v>
      </c>
      <c r="JX6" s="1" t="s">
        <v>1921</v>
      </c>
      <c r="JY6" s="1" t="s">
        <v>1920</v>
      </c>
      <c r="JZ6" s="1" t="s">
        <v>1921</v>
      </c>
      <c r="KA6" s="1" t="s">
        <v>1921</v>
      </c>
      <c r="KB6" s="1" t="s">
        <v>1921</v>
      </c>
      <c r="KC6" s="1" t="s">
        <v>2291</v>
      </c>
      <c r="KD6" s="1" t="s">
        <v>2294</v>
      </c>
      <c r="KE6" s="1" t="s">
        <v>2291</v>
      </c>
      <c r="KF6" s="1" t="s">
        <v>1920</v>
      </c>
      <c r="KG6" s="1" t="s">
        <v>2145</v>
      </c>
      <c r="KH6" s="1" t="s">
        <v>1966</v>
      </c>
      <c r="KI6" s="1" t="s">
        <v>1987</v>
      </c>
      <c r="KJ6" s="1" t="s">
        <v>2291</v>
      </c>
      <c r="KK6" s="1" t="s">
        <v>1920</v>
      </c>
      <c r="KL6" s="1" t="s">
        <v>2044</v>
      </c>
      <c r="KM6" s="1" t="s">
        <v>1920</v>
      </c>
      <c r="KN6" s="1" t="s">
        <v>1921</v>
      </c>
      <c r="KO6" s="1" t="s">
        <v>1920</v>
      </c>
      <c r="KP6" s="1" t="s">
        <v>2291</v>
      </c>
      <c r="KQ6" s="1" t="s">
        <v>2291</v>
      </c>
      <c r="KR6" s="1">
        <v>2</v>
      </c>
      <c r="KS6" s="1" t="s">
        <v>310</v>
      </c>
      <c r="KT6" s="1" t="s">
        <v>2291</v>
      </c>
      <c r="KU6" s="1" t="s">
        <v>2291</v>
      </c>
      <c r="KV6" s="1" t="s">
        <v>2291</v>
      </c>
      <c r="KW6" s="1" t="s">
        <v>2291</v>
      </c>
      <c r="KX6" s="1">
        <v>15</v>
      </c>
      <c r="KY6" s="11">
        <v>15</v>
      </c>
      <c r="KZ6" s="1" t="s">
        <v>1008</v>
      </c>
      <c r="LA6" s="1">
        <v>158772</v>
      </c>
      <c r="LB6" s="1" t="s">
        <v>1009</v>
      </c>
      <c r="LC6" s="1" t="s">
        <v>1010</v>
      </c>
      <c r="LD6" s="1">
        <v>74</v>
      </c>
      <c r="LE6" s="1" t="s">
        <v>2291</v>
      </c>
      <c r="LF6" s="1">
        <v>-1</v>
      </c>
      <c r="LG6" s="1" t="s">
        <v>2291</v>
      </c>
      <c r="LH6" s="1" t="s">
        <v>2291</v>
      </c>
      <c r="LI6" s="8">
        <v>74</v>
      </c>
      <c r="LJ6" s="8">
        <v>3</v>
      </c>
      <c r="LK6" s="8">
        <v>6</v>
      </c>
      <c r="LL6" s="8">
        <v>5</v>
      </c>
      <c r="LM6" s="8">
        <v>10</v>
      </c>
      <c r="LN6" s="8">
        <v>5</v>
      </c>
      <c r="LO6" s="8">
        <v>12</v>
      </c>
      <c r="LP6" s="8">
        <v>5</v>
      </c>
      <c r="LQ6" s="8">
        <v>9</v>
      </c>
      <c r="LR6" s="8">
        <v>11</v>
      </c>
      <c r="LS6" s="8">
        <v>13</v>
      </c>
      <c r="LT6" s="8">
        <v>5</v>
      </c>
      <c r="LU6" s="8">
        <v>2</v>
      </c>
      <c r="LV6" s="8">
        <v>86</v>
      </c>
      <c r="LW6" s="1" t="s">
        <v>1976</v>
      </c>
      <c r="LX6" s="1" t="s">
        <v>568</v>
      </c>
      <c r="LY6" s="1" t="s">
        <v>1922</v>
      </c>
      <c r="LZ6" s="1" t="b">
        <f>E6=AE6</f>
        <v>1</v>
      </c>
      <c r="MA6" s="1" t="b">
        <f>AG6=G6</f>
        <v>1</v>
      </c>
      <c r="MB6" s="1" t="b">
        <f>I6=AI6</f>
        <v>0</v>
      </c>
      <c r="MC6" s="1" t="s">
        <v>2291</v>
      </c>
    </row>
    <row r="7" spans="1:341" x14ac:dyDescent="0.3">
      <c r="A7" s="1" t="s">
        <v>1591</v>
      </c>
      <c r="B7" s="1" t="s">
        <v>1592</v>
      </c>
      <c r="C7" s="5">
        <v>43173</v>
      </c>
      <c r="D7" s="5">
        <v>43173</v>
      </c>
      <c r="E7" s="1" t="s">
        <v>294</v>
      </c>
      <c r="F7" s="1" t="s">
        <v>1934</v>
      </c>
      <c r="G7" s="1" t="s">
        <v>698</v>
      </c>
      <c r="H7" s="1" t="s">
        <v>333</v>
      </c>
      <c r="I7" s="1" t="s">
        <v>818</v>
      </c>
      <c r="J7" s="1" t="s">
        <v>1470</v>
      </c>
      <c r="K7" s="1" t="s">
        <v>1470</v>
      </c>
      <c r="L7" s="1" t="s">
        <v>1778</v>
      </c>
      <c r="M7" s="1" t="s">
        <v>1593</v>
      </c>
      <c r="N7" s="1">
        <v>13.5022620165</v>
      </c>
      <c r="O7" s="1">
        <v>14.1128828927</v>
      </c>
      <c r="P7" s="1">
        <v>292.96734551100002</v>
      </c>
      <c r="Q7" s="1">
        <v>8</v>
      </c>
      <c r="R7" s="1" t="s">
        <v>1983</v>
      </c>
      <c r="S7" s="1" t="s">
        <v>1470</v>
      </c>
      <c r="T7" s="1">
        <v>10</v>
      </c>
      <c r="U7" s="1" t="s">
        <v>2292</v>
      </c>
      <c r="V7" s="1" t="s">
        <v>1982</v>
      </c>
      <c r="W7" s="1" t="s">
        <v>2291</v>
      </c>
      <c r="X7" s="1" t="s">
        <v>2089</v>
      </c>
      <c r="Y7" s="1" t="s">
        <v>1920</v>
      </c>
      <c r="Z7" s="1" t="s">
        <v>1921</v>
      </c>
      <c r="AA7" s="1" t="s">
        <v>1921</v>
      </c>
      <c r="AB7" s="1" t="s">
        <v>2291</v>
      </c>
      <c r="AC7" s="7">
        <v>90</v>
      </c>
      <c r="AD7" s="7">
        <v>376</v>
      </c>
      <c r="AE7" s="1" t="s">
        <v>294</v>
      </c>
      <c r="AF7" s="1" t="s">
        <v>1934</v>
      </c>
      <c r="AG7" s="1" t="s">
        <v>698</v>
      </c>
      <c r="AH7" s="1" t="s">
        <v>333</v>
      </c>
      <c r="AI7" s="1" t="s">
        <v>818</v>
      </c>
      <c r="AJ7" s="1" t="s">
        <v>1470</v>
      </c>
      <c r="AK7" s="14">
        <v>90</v>
      </c>
      <c r="AL7" s="14">
        <v>376</v>
      </c>
      <c r="AM7" s="5">
        <v>42036</v>
      </c>
      <c r="AN7" s="7" t="s">
        <v>2291</v>
      </c>
      <c r="AO7" s="7" t="s">
        <v>2291</v>
      </c>
      <c r="AP7" s="1" t="s">
        <v>2291</v>
      </c>
      <c r="AQ7" s="1" t="s">
        <v>2291</v>
      </c>
      <c r="AR7" s="1" t="s">
        <v>2291</v>
      </c>
      <c r="AS7" s="1" t="s">
        <v>2291</v>
      </c>
      <c r="AT7" s="1" t="s">
        <v>2291</v>
      </c>
      <c r="AU7" s="1" t="s">
        <v>2291</v>
      </c>
      <c r="AV7" s="1" t="s">
        <v>2291</v>
      </c>
      <c r="AW7" s="1" t="s">
        <v>2291</v>
      </c>
      <c r="AX7" s="1" t="s">
        <v>2291</v>
      </c>
      <c r="AY7" s="7" t="s">
        <v>2291</v>
      </c>
      <c r="AZ7" s="7" t="s">
        <v>2291</v>
      </c>
      <c r="BA7" s="1" t="s">
        <v>2291</v>
      </c>
      <c r="BB7" s="7" t="s">
        <v>2291</v>
      </c>
      <c r="BC7" s="7" t="s">
        <v>2291</v>
      </c>
      <c r="BD7" s="1" t="s">
        <v>2291</v>
      </c>
      <c r="BE7" s="1" t="s">
        <v>2291</v>
      </c>
      <c r="BF7" s="1" t="s">
        <v>2291</v>
      </c>
      <c r="BG7" s="1" t="s">
        <v>2291</v>
      </c>
      <c r="BH7" s="1" t="s">
        <v>2291</v>
      </c>
      <c r="BI7" s="1" t="s">
        <v>2291</v>
      </c>
      <c r="BJ7" s="1" t="s">
        <v>2291</v>
      </c>
      <c r="BK7" s="1" t="s">
        <v>2291</v>
      </c>
      <c r="BL7" s="1" t="s">
        <v>2291</v>
      </c>
      <c r="BM7" s="7" t="s">
        <v>2291</v>
      </c>
      <c r="BN7" s="7" t="s">
        <v>2291</v>
      </c>
      <c r="BO7" s="1" t="s">
        <v>2291</v>
      </c>
      <c r="BP7" s="7" t="s">
        <v>2291</v>
      </c>
      <c r="BQ7" s="7" t="s">
        <v>2291</v>
      </c>
      <c r="BR7" s="1">
        <v>0</v>
      </c>
      <c r="BS7" s="7">
        <v>90</v>
      </c>
      <c r="BT7" s="7">
        <v>0</v>
      </c>
      <c r="BU7" s="7">
        <v>0</v>
      </c>
      <c r="BV7" s="7">
        <v>0</v>
      </c>
      <c r="BW7" s="1" t="s">
        <v>1998</v>
      </c>
      <c r="BX7" s="1" t="s">
        <v>2291</v>
      </c>
      <c r="BY7" s="1" t="s">
        <v>469</v>
      </c>
      <c r="BZ7" s="1" t="s">
        <v>1921</v>
      </c>
      <c r="CA7" s="1" t="s">
        <v>1921</v>
      </c>
      <c r="CB7" s="1" t="s">
        <v>1921</v>
      </c>
      <c r="CC7" s="1" t="s">
        <v>1921</v>
      </c>
      <c r="CD7" s="1" t="s">
        <v>1921</v>
      </c>
      <c r="CE7" s="1" t="s">
        <v>1921</v>
      </c>
      <c r="CF7" s="1" t="s">
        <v>1921</v>
      </c>
      <c r="CG7" s="1" t="s">
        <v>1921</v>
      </c>
      <c r="CH7" s="1" t="s">
        <v>1921</v>
      </c>
      <c r="CI7" s="1" t="s">
        <v>1921</v>
      </c>
      <c r="CJ7" s="1" t="s">
        <v>1920</v>
      </c>
      <c r="CK7" s="1" t="s">
        <v>2291</v>
      </c>
      <c r="CL7" s="1" t="s">
        <v>2291</v>
      </c>
      <c r="CM7" s="1" t="s">
        <v>2291</v>
      </c>
      <c r="CN7" s="1" t="s">
        <v>2291</v>
      </c>
      <c r="CO7" s="1" t="s">
        <v>2291</v>
      </c>
      <c r="CP7" s="1" t="s">
        <v>2291</v>
      </c>
      <c r="CQ7" s="1" t="s">
        <v>2291</v>
      </c>
      <c r="CR7" s="1" t="s">
        <v>2291</v>
      </c>
      <c r="CS7" s="1" t="s">
        <v>2291</v>
      </c>
      <c r="CT7" s="1" t="s">
        <v>2291</v>
      </c>
      <c r="CU7" s="1" t="s">
        <v>2291</v>
      </c>
      <c r="CV7" s="1" t="s">
        <v>2291</v>
      </c>
      <c r="CW7" s="1" t="s">
        <v>2291</v>
      </c>
      <c r="CX7" s="1" t="s">
        <v>2291</v>
      </c>
      <c r="CY7" s="1" t="s">
        <v>2291</v>
      </c>
      <c r="CZ7" s="1" t="s">
        <v>2291</v>
      </c>
      <c r="DA7" s="1" t="s">
        <v>2291</v>
      </c>
      <c r="DB7" s="1" t="s">
        <v>2291</v>
      </c>
      <c r="DC7" s="1" t="s">
        <v>2291</v>
      </c>
      <c r="DD7" s="1" t="s">
        <v>2291</v>
      </c>
      <c r="DE7" s="1" t="s">
        <v>2291</v>
      </c>
      <c r="DF7" s="1" t="s">
        <v>2291</v>
      </c>
      <c r="DG7" s="1" t="s">
        <v>2291</v>
      </c>
      <c r="DH7" s="1" t="s">
        <v>2291</v>
      </c>
      <c r="DI7" s="1" t="s">
        <v>2291</v>
      </c>
      <c r="DJ7" s="1" t="s">
        <v>2291</v>
      </c>
      <c r="DK7" s="1" t="s">
        <v>2291</v>
      </c>
      <c r="DL7" s="1" t="s">
        <v>2291</v>
      </c>
      <c r="DM7" s="1" t="s">
        <v>2291</v>
      </c>
      <c r="DN7" s="1" t="s">
        <v>2291</v>
      </c>
      <c r="DO7" s="1" t="s">
        <v>2291</v>
      </c>
      <c r="DP7" s="1" t="s">
        <v>2291</v>
      </c>
      <c r="DQ7" s="1" t="s">
        <v>2291</v>
      </c>
      <c r="DR7" s="1" t="s">
        <v>2291</v>
      </c>
      <c r="DS7" s="1" t="s">
        <v>2291</v>
      </c>
      <c r="DT7" s="1" t="s">
        <v>2291</v>
      </c>
      <c r="DU7" s="1" t="s">
        <v>2291</v>
      </c>
      <c r="DV7" s="1" t="s">
        <v>2291</v>
      </c>
      <c r="DW7" s="1" t="s">
        <v>2291</v>
      </c>
      <c r="DX7" s="1" t="s">
        <v>2291</v>
      </c>
      <c r="DY7" s="1" t="s">
        <v>2291</v>
      </c>
      <c r="DZ7" s="1" t="s">
        <v>2291</v>
      </c>
      <c r="EA7" s="1" t="s">
        <v>2291</v>
      </c>
      <c r="EB7" s="1" t="s">
        <v>2291</v>
      </c>
      <c r="EC7" s="1" t="s">
        <v>2291</v>
      </c>
      <c r="ED7" s="1" t="s">
        <v>2291</v>
      </c>
      <c r="EE7" s="1" t="s">
        <v>2291</v>
      </c>
      <c r="EF7" s="1" t="s">
        <v>2291</v>
      </c>
      <c r="EG7" s="1" t="s">
        <v>2291</v>
      </c>
      <c r="EH7" s="1" t="s">
        <v>2291</v>
      </c>
      <c r="EI7" s="1" t="s">
        <v>2291</v>
      </c>
      <c r="EJ7" s="1" t="s">
        <v>2291</v>
      </c>
      <c r="EK7" s="1" t="s">
        <v>2291</v>
      </c>
      <c r="EL7" s="1" t="s">
        <v>2291</v>
      </c>
      <c r="EM7" s="1" t="s">
        <v>2291</v>
      </c>
      <c r="EN7" s="1" t="s">
        <v>2291</v>
      </c>
      <c r="EO7" s="1" t="s">
        <v>2291</v>
      </c>
      <c r="EP7" s="1" t="s">
        <v>2291</v>
      </c>
      <c r="EQ7" s="1" t="s">
        <v>2291</v>
      </c>
      <c r="ER7" s="1" t="s">
        <v>2291</v>
      </c>
      <c r="ES7" s="1" t="s">
        <v>2291</v>
      </c>
      <c r="ET7" s="1" t="s">
        <v>2291</v>
      </c>
      <c r="EU7" s="1" t="s">
        <v>2291</v>
      </c>
      <c r="EV7" s="1" t="s">
        <v>2291</v>
      </c>
      <c r="EW7" s="1" t="s">
        <v>2291</v>
      </c>
      <c r="EX7" s="1" t="s">
        <v>2291</v>
      </c>
      <c r="EY7" s="1" t="s">
        <v>2291</v>
      </c>
      <c r="EZ7" s="1" t="s">
        <v>2291</v>
      </c>
      <c r="FA7" s="1" t="s">
        <v>2291</v>
      </c>
      <c r="FB7" s="1" t="s">
        <v>2291</v>
      </c>
      <c r="FC7" s="1" t="s">
        <v>2291</v>
      </c>
      <c r="FD7" s="1" t="s">
        <v>2291</v>
      </c>
      <c r="FE7" s="1" t="s">
        <v>2291</v>
      </c>
      <c r="FF7" s="1" t="s">
        <v>2291</v>
      </c>
      <c r="FG7" s="1" t="s">
        <v>2291</v>
      </c>
      <c r="FH7" s="1" t="s">
        <v>2291</v>
      </c>
      <c r="FI7" s="1" t="s">
        <v>2291</v>
      </c>
      <c r="FJ7" s="1" t="s">
        <v>2291</v>
      </c>
      <c r="FK7" s="1" t="s">
        <v>2291</v>
      </c>
      <c r="FL7" s="1" t="s">
        <v>2291</v>
      </c>
      <c r="FM7" s="7">
        <v>15</v>
      </c>
      <c r="FN7" s="7">
        <v>25</v>
      </c>
      <c r="FO7" s="7">
        <v>2</v>
      </c>
      <c r="FP7" s="7">
        <v>5</v>
      </c>
      <c r="FQ7" s="7">
        <v>5</v>
      </c>
      <c r="FR7" s="7">
        <v>8</v>
      </c>
      <c r="FS7" s="7" t="s">
        <v>2291</v>
      </c>
      <c r="FT7" s="7" t="s">
        <v>2291</v>
      </c>
      <c r="FU7" s="7">
        <v>20</v>
      </c>
      <c r="FV7" s="7">
        <v>15</v>
      </c>
      <c r="FW7" s="7">
        <v>8</v>
      </c>
      <c r="FX7" s="7" t="s">
        <v>2291</v>
      </c>
      <c r="FY7" s="7">
        <v>25</v>
      </c>
      <c r="FZ7" s="1" t="s">
        <v>1920</v>
      </c>
      <c r="GA7" s="1" t="s">
        <v>1920</v>
      </c>
      <c r="GB7" s="1" t="s">
        <v>1920</v>
      </c>
      <c r="GC7" s="1" t="s">
        <v>2291</v>
      </c>
      <c r="GD7" s="1" t="s">
        <v>2291</v>
      </c>
      <c r="GE7" s="1" t="s">
        <v>2291</v>
      </c>
      <c r="GF7" s="1" t="s">
        <v>1920</v>
      </c>
      <c r="GG7" s="1" t="s">
        <v>2291</v>
      </c>
      <c r="GH7" s="1" t="s">
        <v>2291</v>
      </c>
      <c r="GI7" s="1" t="s">
        <v>2291</v>
      </c>
      <c r="GJ7" s="1" t="s">
        <v>406</v>
      </c>
      <c r="GK7" s="1" t="s">
        <v>1921</v>
      </c>
      <c r="GL7" s="1" t="s">
        <v>1921</v>
      </c>
      <c r="GM7" s="1" t="s">
        <v>1921</v>
      </c>
      <c r="GN7" s="1" t="s">
        <v>1921</v>
      </c>
      <c r="GO7" s="1" t="s">
        <v>1921</v>
      </c>
      <c r="GP7" s="1" t="s">
        <v>1921</v>
      </c>
      <c r="GQ7" s="1" t="s">
        <v>1920</v>
      </c>
      <c r="GR7" s="1" t="s">
        <v>1921</v>
      </c>
      <c r="GS7" s="7">
        <v>1</v>
      </c>
      <c r="GT7" s="7" t="s">
        <v>2291</v>
      </c>
      <c r="GU7" s="7" t="s">
        <v>2291</v>
      </c>
      <c r="GV7" s="7" t="s">
        <v>2291</v>
      </c>
      <c r="GW7" s="7" t="s">
        <v>2291</v>
      </c>
      <c r="GX7" s="7" t="s">
        <v>2291</v>
      </c>
      <c r="GY7" s="7" t="s">
        <v>2291</v>
      </c>
      <c r="GZ7" s="7" t="s">
        <v>2291</v>
      </c>
      <c r="HA7" s="7" t="s">
        <v>2291</v>
      </c>
      <c r="HB7" s="7" t="s">
        <v>2291</v>
      </c>
      <c r="HC7" s="7" t="s">
        <v>2291</v>
      </c>
      <c r="HD7" s="7" t="s">
        <v>2291</v>
      </c>
      <c r="HE7" s="7" t="s">
        <v>2291</v>
      </c>
      <c r="HF7" s="7" t="s">
        <v>2291</v>
      </c>
      <c r="HG7" s="7" t="s">
        <v>2291</v>
      </c>
      <c r="HH7" s="7" t="s">
        <v>2291</v>
      </c>
      <c r="HI7" s="1" t="s">
        <v>1956</v>
      </c>
      <c r="HJ7" s="1" t="s">
        <v>1995</v>
      </c>
      <c r="HK7" s="1" t="s">
        <v>1921</v>
      </c>
      <c r="HL7" s="1" t="s">
        <v>1921</v>
      </c>
      <c r="HM7" s="1" t="s">
        <v>1920</v>
      </c>
      <c r="HN7" s="1" t="s">
        <v>1921</v>
      </c>
      <c r="HO7" s="1" t="s">
        <v>1921</v>
      </c>
      <c r="HP7" s="1" t="s">
        <v>2125</v>
      </c>
      <c r="HQ7" s="1" t="s">
        <v>1921</v>
      </c>
      <c r="HR7" s="1" t="s">
        <v>1921</v>
      </c>
      <c r="HS7" s="1" t="s">
        <v>1920</v>
      </c>
      <c r="HT7" s="7" t="s">
        <v>2291</v>
      </c>
      <c r="HU7" s="7" t="s">
        <v>2291</v>
      </c>
      <c r="HV7" s="1" t="s">
        <v>2291</v>
      </c>
      <c r="HW7" s="1" t="s">
        <v>2291</v>
      </c>
      <c r="HX7" s="1" t="s">
        <v>2291</v>
      </c>
      <c r="HY7" s="1" t="s">
        <v>2126</v>
      </c>
      <c r="HZ7" s="1" t="s">
        <v>1921</v>
      </c>
      <c r="IA7" s="1" t="s">
        <v>1920</v>
      </c>
      <c r="IB7" s="7" t="s">
        <v>2291</v>
      </c>
      <c r="IC7" s="7">
        <v>75</v>
      </c>
      <c r="ID7" s="1" t="s">
        <v>1920</v>
      </c>
      <c r="IE7" s="1" t="s">
        <v>2291</v>
      </c>
      <c r="IF7" s="1" t="s">
        <v>2291</v>
      </c>
      <c r="IG7" s="1" t="s">
        <v>2291</v>
      </c>
      <c r="IH7" s="1" t="s">
        <v>2291</v>
      </c>
      <c r="II7" s="1" t="s">
        <v>2291</v>
      </c>
      <c r="IJ7" s="1" t="s">
        <v>2291</v>
      </c>
      <c r="IK7" s="1" t="s">
        <v>2291</v>
      </c>
      <c r="IL7" s="1" t="s">
        <v>2291</v>
      </c>
      <c r="IM7" s="1" t="s">
        <v>1949</v>
      </c>
      <c r="IN7" s="1" t="s">
        <v>1991</v>
      </c>
      <c r="IO7" s="1" t="s">
        <v>2291</v>
      </c>
      <c r="IP7" s="1" t="s">
        <v>2291</v>
      </c>
      <c r="IQ7" s="1" t="s">
        <v>2291</v>
      </c>
      <c r="IR7" s="1" t="s">
        <v>2291</v>
      </c>
      <c r="IS7" s="1" t="s">
        <v>2291</v>
      </c>
      <c r="IT7" s="1" t="s">
        <v>1921</v>
      </c>
      <c r="IU7" s="1" t="s">
        <v>2291</v>
      </c>
      <c r="IV7" s="1" t="s">
        <v>2291</v>
      </c>
      <c r="IW7" s="1" t="s">
        <v>2291</v>
      </c>
      <c r="IX7" s="1" t="s">
        <v>2291</v>
      </c>
      <c r="IY7" s="1" t="s">
        <v>2291</v>
      </c>
      <c r="IZ7" s="1" t="s">
        <v>2291</v>
      </c>
      <c r="JA7" s="1" t="s">
        <v>2291</v>
      </c>
      <c r="JB7" s="1" t="s">
        <v>2291</v>
      </c>
      <c r="JC7" s="1" t="s">
        <v>2291</v>
      </c>
      <c r="JD7" s="1" t="s">
        <v>303</v>
      </c>
      <c r="JE7" s="1" t="s">
        <v>1920</v>
      </c>
      <c r="JF7" s="1" t="s">
        <v>1921</v>
      </c>
      <c r="JG7" s="1" t="s">
        <v>1921</v>
      </c>
      <c r="JH7" s="1" t="s">
        <v>1921</v>
      </c>
      <c r="JI7" s="1" t="s">
        <v>1921</v>
      </c>
      <c r="JJ7" s="1" t="s">
        <v>1920</v>
      </c>
      <c r="JK7" s="1" t="s">
        <v>1921</v>
      </c>
      <c r="JL7" s="1" t="s">
        <v>1921</v>
      </c>
      <c r="JM7" s="1" t="s">
        <v>1921</v>
      </c>
      <c r="JN7" s="1" t="s">
        <v>1921</v>
      </c>
      <c r="JO7" s="1" t="s">
        <v>1921</v>
      </c>
      <c r="JP7" s="1" t="s">
        <v>1921</v>
      </c>
      <c r="JQ7" s="1" t="s">
        <v>1921</v>
      </c>
      <c r="JR7" s="1" t="s">
        <v>1921</v>
      </c>
      <c r="JS7" s="1" t="s">
        <v>2291</v>
      </c>
      <c r="JT7" s="1" t="s">
        <v>2291</v>
      </c>
      <c r="JU7" s="1" t="s">
        <v>2298</v>
      </c>
      <c r="JV7" s="1" t="s">
        <v>1920</v>
      </c>
      <c r="JW7" s="1" t="s">
        <v>1921</v>
      </c>
      <c r="JX7" s="1" t="s">
        <v>1921</v>
      </c>
      <c r="JY7" s="1" t="s">
        <v>1921</v>
      </c>
      <c r="JZ7" s="1" t="s">
        <v>1921</v>
      </c>
      <c r="KA7" s="1" t="s">
        <v>1920</v>
      </c>
      <c r="KB7" s="1" t="s">
        <v>1921</v>
      </c>
      <c r="KC7" s="1" t="s">
        <v>2291</v>
      </c>
      <c r="KD7" s="1" t="s">
        <v>2294</v>
      </c>
      <c r="KE7" s="1" t="s">
        <v>2291</v>
      </c>
      <c r="KF7" s="1" t="s">
        <v>1920</v>
      </c>
      <c r="KG7" s="1" t="s">
        <v>1503</v>
      </c>
      <c r="KH7" s="1" t="s">
        <v>1968</v>
      </c>
      <c r="KI7" s="1" t="s">
        <v>1923</v>
      </c>
      <c r="KJ7" s="1" t="s">
        <v>2291</v>
      </c>
      <c r="KK7" s="1" t="s">
        <v>1920</v>
      </c>
      <c r="KL7" s="1" t="s">
        <v>2044</v>
      </c>
      <c r="KM7" s="1" t="s">
        <v>1920</v>
      </c>
      <c r="KN7" s="1" t="s">
        <v>1921</v>
      </c>
      <c r="KO7" s="1" t="s">
        <v>1920</v>
      </c>
      <c r="KP7" s="1" t="s">
        <v>2291</v>
      </c>
      <c r="KQ7" s="1" t="s">
        <v>2291</v>
      </c>
      <c r="KR7" s="1">
        <v>2</v>
      </c>
      <c r="KS7" s="1" t="s">
        <v>310</v>
      </c>
      <c r="KT7" s="1" t="s">
        <v>305</v>
      </c>
      <c r="KU7" s="1" t="s">
        <v>2291</v>
      </c>
      <c r="KV7" s="1" t="s">
        <v>2291</v>
      </c>
      <c r="KW7" s="1" t="s">
        <v>2291</v>
      </c>
      <c r="KX7" s="1">
        <v>20</v>
      </c>
      <c r="KY7" s="11">
        <v>20</v>
      </c>
      <c r="KZ7" s="1" t="s">
        <v>1594</v>
      </c>
      <c r="LA7" s="1">
        <v>177364</v>
      </c>
      <c r="LB7" s="1" t="s">
        <v>1595</v>
      </c>
      <c r="LC7" s="1" t="s">
        <v>1596</v>
      </c>
      <c r="LD7" s="1">
        <v>149</v>
      </c>
      <c r="LE7" s="1" t="s">
        <v>2291</v>
      </c>
      <c r="LF7" s="1">
        <v>-1</v>
      </c>
      <c r="LG7" s="1" t="s">
        <v>2291</v>
      </c>
      <c r="LH7" s="1" t="s">
        <v>2291</v>
      </c>
      <c r="LI7" s="8">
        <v>149</v>
      </c>
      <c r="LJ7" s="8">
        <v>15</v>
      </c>
      <c r="LK7" s="8">
        <v>3</v>
      </c>
      <c r="LL7" s="8">
        <v>18</v>
      </c>
      <c r="LM7" s="8">
        <v>22</v>
      </c>
      <c r="LN7" s="8">
        <v>8</v>
      </c>
      <c r="LO7" s="8">
        <v>18</v>
      </c>
      <c r="LP7" s="8">
        <v>3</v>
      </c>
      <c r="LQ7" s="8">
        <v>1</v>
      </c>
      <c r="LR7" s="8">
        <v>19</v>
      </c>
      <c r="LS7" s="8">
        <v>19</v>
      </c>
      <c r="LT7" s="8">
        <v>1</v>
      </c>
      <c r="LU7" s="8">
        <v>1</v>
      </c>
      <c r="LV7" s="8">
        <v>128</v>
      </c>
      <c r="LW7" s="1" t="s">
        <v>1975</v>
      </c>
      <c r="LX7" s="1" t="s">
        <v>1979</v>
      </c>
      <c r="LY7" s="1" t="s">
        <v>2291</v>
      </c>
      <c r="LZ7" s="1" t="b">
        <f>E7=AE7</f>
        <v>1</v>
      </c>
      <c r="MA7" s="1" t="b">
        <f>AG7=G7</f>
        <v>1</v>
      </c>
      <c r="MB7" s="1" t="b">
        <f>I7=AI7</f>
        <v>1</v>
      </c>
      <c r="MC7" s="1" t="s">
        <v>2291</v>
      </c>
    </row>
    <row r="8" spans="1:341" x14ac:dyDescent="0.3">
      <c r="A8" s="1" t="s">
        <v>1142</v>
      </c>
      <c r="B8" s="1" t="s">
        <v>1143</v>
      </c>
      <c r="C8" s="5">
        <v>43162</v>
      </c>
      <c r="D8" s="5">
        <v>43162</v>
      </c>
      <c r="E8" s="1" t="s">
        <v>294</v>
      </c>
      <c r="F8" s="1" t="s">
        <v>1934</v>
      </c>
      <c r="G8" s="1" t="s">
        <v>400</v>
      </c>
      <c r="H8" s="1" t="s">
        <v>1948</v>
      </c>
      <c r="I8" s="1" t="s">
        <v>915</v>
      </c>
      <c r="J8" s="1" t="s">
        <v>1057</v>
      </c>
      <c r="K8" s="1" t="s">
        <v>960</v>
      </c>
      <c r="L8" s="1" t="s">
        <v>1083</v>
      </c>
      <c r="M8" s="1" t="s">
        <v>1144</v>
      </c>
      <c r="N8" s="1">
        <v>13.994191858100001</v>
      </c>
      <c r="O8" s="1">
        <v>14.136309003399999</v>
      </c>
      <c r="P8" s="1">
        <v>313.84152584499998</v>
      </c>
      <c r="Q8" s="1">
        <v>8</v>
      </c>
      <c r="R8" s="1" t="s">
        <v>1983</v>
      </c>
      <c r="S8" s="1" t="s">
        <v>960</v>
      </c>
      <c r="T8" s="1">
        <v>15</v>
      </c>
      <c r="U8" s="1" t="s">
        <v>2292</v>
      </c>
      <c r="V8" s="1" t="s">
        <v>1982</v>
      </c>
      <c r="W8" s="1" t="s">
        <v>2291</v>
      </c>
      <c r="X8" s="1" t="s">
        <v>2089</v>
      </c>
      <c r="Y8" s="1" t="s">
        <v>1920</v>
      </c>
      <c r="Z8" s="1" t="s">
        <v>1921</v>
      </c>
      <c r="AA8" s="1" t="s">
        <v>1921</v>
      </c>
      <c r="AB8" s="1" t="s">
        <v>2291</v>
      </c>
      <c r="AC8" s="7">
        <v>270</v>
      </c>
      <c r="AD8" s="7">
        <v>1129</v>
      </c>
      <c r="AE8" s="1" t="s">
        <v>294</v>
      </c>
      <c r="AF8" s="1" t="s">
        <v>1934</v>
      </c>
      <c r="AG8" s="1" t="s">
        <v>400</v>
      </c>
      <c r="AH8" s="1" t="s">
        <v>1948</v>
      </c>
      <c r="AI8" s="1" t="s">
        <v>915</v>
      </c>
      <c r="AJ8" s="1" t="s">
        <v>1057</v>
      </c>
      <c r="AK8" s="14">
        <v>270</v>
      </c>
      <c r="AL8" s="14">
        <v>1129</v>
      </c>
      <c r="AM8" s="5">
        <v>42156</v>
      </c>
      <c r="AN8" s="7" t="s">
        <v>2291</v>
      </c>
      <c r="AO8" s="7" t="s">
        <v>2291</v>
      </c>
      <c r="AP8" s="1" t="s">
        <v>2291</v>
      </c>
      <c r="AQ8" s="1" t="s">
        <v>2291</v>
      </c>
      <c r="AR8" s="1" t="s">
        <v>2291</v>
      </c>
      <c r="AS8" s="1" t="s">
        <v>2291</v>
      </c>
      <c r="AT8" s="1" t="s">
        <v>2291</v>
      </c>
      <c r="AU8" s="1" t="s">
        <v>2291</v>
      </c>
      <c r="AV8" s="1" t="s">
        <v>2291</v>
      </c>
      <c r="AW8" s="1" t="s">
        <v>2291</v>
      </c>
      <c r="AX8" s="1" t="s">
        <v>2291</v>
      </c>
      <c r="AY8" s="7" t="s">
        <v>2291</v>
      </c>
      <c r="AZ8" s="7" t="s">
        <v>2291</v>
      </c>
      <c r="BA8" s="1" t="s">
        <v>2291</v>
      </c>
      <c r="BB8" s="7" t="s">
        <v>2291</v>
      </c>
      <c r="BC8" s="7" t="s">
        <v>2291</v>
      </c>
      <c r="BD8" s="1" t="s">
        <v>2291</v>
      </c>
      <c r="BE8" s="1" t="s">
        <v>2291</v>
      </c>
      <c r="BF8" s="1" t="s">
        <v>2291</v>
      </c>
      <c r="BG8" s="1" t="s">
        <v>2291</v>
      </c>
      <c r="BH8" s="1" t="s">
        <v>2291</v>
      </c>
      <c r="BI8" s="1" t="s">
        <v>2291</v>
      </c>
      <c r="BJ8" s="1" t="s">
        <v>2291</v>
      </c>
      <c r="BK8" s="1" t="s">
        <v>2291</v>
      </c>
      <c r="BL8" s="1" t="s">
        <v>2291</v>
      </c>
      <c r="BM8" s="7" t="s">
        <v>2291</v>
      </c>
      <c r="BN8" s="7" t="s">
        <v>2291</v>
      </c>
      <c r="BO8" s="1" t="s">
        <v>2291</v>
      </c>
      <c r="BP8" s="7" t="s">
        <v>2291</v>
      </c>
      <c r="BQ8" s="7" t="s">
        <v>2291</v>
      </c>
      <c r="BR8" s="1">
        <v>0</v>
      </c>
      <c r="BS8" s="7">
        <v>270</v>
      </c>
      <c r="BT8" s="7">
        <v>0</v>
      </c>
      <c r="BU8" s="7">
        <v>0</v>
      </c>
      <c r="BV8" s="7">
        <v>0</v>
      </c>
      <c r="BW8" s="1" t="s">
        <v>1998</v>
      </c>
      <c r="BX8" s="1" t="s">
        <v>2291</v>
      </c>
      <c r="BY8" s="1" t="s">
        <v>1041</v>
      </c>
      <c r="BZ8" s="1" t="s">
        <v>1921</v>
      </c>
      <c r="CA8" s="1" t="s">
        <v>1921</v>
      </c>
      <c r="CB8" s="1" t="s">
        <v>1920</v>
      </c>
      <c r="CC8" s="1" t="s">
        <v>1921</v>
      </c>
      <c r="CD8" s="1" t="s">
        <v>1921</v>
      </c>
      <c r="CE8" s="1" t="s">
        <v>1921</v>
      </c>
      <c r="CF8" s="1" t="s">
        <v>1921</v>
      </c>
      <c r="CG8" s="1" t="s">
        <v>1921</v>
      </c>
      <c r="CH8" s="1" t="s">
        <v>1920</v>
      </c>
      <c r="CI8" s="1" t="s">
        <v>1920</v>
      </c>
      <c r="CJ8" s="1" t="s">
        <v>1921</v>
      </c>
      <c r="CK8" s="1" t="s">
        <v>1953</v>
      </c>
      <c r="CL8" s="1" t="s">
        <v>1921</v>
      </c>
      <c r="CM8" s="1" t="s">
        <v>1921</v>
      </c>
      <c r="CN8" s="1" t="s">
        <v>1920</v>
      </c>
      <c r="CO8" s="1" t="s">
        <v>1921</v>
      </c>
      <c r="CP8" s="1" t="s">
        <v>1921</v>
      </c>
      <c r="CQ8" s="1" t="s">
        <v>837</v>
      </c>
      <c r="CR8" s="1" t="s">
        <v>2030</v>
      </c>
      <c r="CS8" s="1" t="s">
        <v>2291</v>
      </c>
      <c r="CT8" s="1" t="s">
        <v>2291</v>
      </c>
      <c r="CU8" s="1" t="s">
        <v>2291</v>
      </c>
      <c r="CV8" s="1" t="s">
        <v>2291</v>
      </c>
      <c r="CW8" s="1" t="s">
        <v>2291</v>
      </c>
      <c r="CX8" s="1" t="s">
        <v>2291</v>
      </c>
      <c r="CY8" s="1" t="s">
        <v>2291</v>
      </c>
      <c r="CZ8" s="1" t="s">
        <v>2291</v>
      </c>
      <c r="DA8" s="1" t="s">
        <v>2291</v>
      </c>
      <c r="DB8" s="1" t="s">
        <v>2291</v>
      </c>
      <c r="DC8" s="1" t="s">
        <v>2291</v>
      </c>
      <c r="DD8" s="1" t="s">
        <v>2291</v>
      </c>
      <c r="DE8" s="1" t="s">
        <v>2291</v>
      </c>
      <c r="DF8" s="1" t="s">
        <v>2291</v>
      </c>
      <c r="DG8" s="1" t="s">
        <v>2291</v>
      </c>
      <c r="DH8" s="1" t="s">
        <v>2291</v>
      </c>
      <c r="DI8" s="1" t="s">
        <v>2291</v>
      </c>
      <c r="DJ8" s="1" t="s">
        <v>2291</v>
      </c>
      <c r="DK8" s="1" t="s">
        <v>2291</v>
      </c>
      <c r="DL8" s="1" t="s">
        <v>2291</v>
      </c>
      <c r="DM8" s="1" t="s">
        <v>2291</v>
      </c>
      <c r="DN8" s="1" t="s">
        <v>2291</v>
      </c>
      <c r="DO8" s="1" t="s">
        <v>2291</v>
      </c>
      <c r="DP8" s="1" t="s">
        <v>2291</v>
      </c>
      <c r="DQ8" s="1" t="s">
        <v>2291</v>
      </c>
      <c r="DR8" s="1" t="s">
        <v>2291</v>
      </c>
      <c r="DS8" s="1" t="s">
        <v>2291</v>
      </c>
      <c r="DT8" s="1" t="s">
        <v>2291</v>
      </c>
      <c r="DU8" s="1" t="s">
        <v>2291</v>
      </c>
      <c r="DV8" s="1" t="s">
        <v>2291</v>
      </c>
      <c r="DW8" s="1" t="s">
        <v>2291</v>
      </c>
      <c r="DX8" s="1" t="s">
        <v>2291</v>
      </c>
      <c r="DY8" s="1" t="s">
        <v>2291</v>
      </c>
      <c r="DZ8" s="1" t="s">
        <v>2291</v>
      </c>
      <c r="EA8" s="1" t="s">
        <v>2291</v>
      </c>
      <c r="EB8" s="1" t="s">
        <v>2291</v>
      </c>
      <c r="EC8" s="1" t="s">
        <v>2291</v>
      </c>
      <c r="ED8" s="1" t="s">
        <v>2291</v>
      </c>
      <c r="EE8" s="1" t="s">
        <v>2291</v>
      </c>
      <c r="EF8" s="1" t="s">
        <v>2291</v>
      </c>
      <c r="EG8" s="1" t="s">
        <v>2291</v>
      </c>
      <c r="EH8" s="1" t="s">
        <v>2291</v>
      </c>
      <c r="EI8" s="1" t="s">
        <v>2291</v>
      </c>
      <c r="EJ8" s="1" t="s">
        <v>2291</v>
      </c>
      <c r="EK8" s="1" t="s">
        <v>2291</v>
      </c>
      <c r="EL8" s="1" t="s">
        <v>2291</v>
      </c>
      <c r="EM8" s="1" t="s">
        <v>2291</v>
      </c>
      <c r="EN8" s="1" t="s">
        <v>2291</v>
      </c>
      <c r="EO8" s="1" t="s">
        <v>320</v>
      </c>
      <c r="EP8" s="1" t="s">
        <v>1921</v>
      </c>
      <c r="EQ8" s="1" t="s">
        <v>1921</v>
      </c>
      <c r="ER8" s="1" t="s">
        <v>1921</v>
      </c>
      <c r="ES8" s="1" t="s">
        <v>1920</v>
      </c>
      <c r="ET8" s="1" t="s">
        <v>1921</v>
      </c>
      <c r="EU8" s="1" t="s">
        <v>1137</v>
      </c>
      <c r="EV8" s="1" t="s">
        <v>1997</v>
      </c>
      <c r="EW8" s="1" t="s">
        <v>2291</v>
      </c>
      <c r="EX8" s="1" t="s">
        <v>2291</v>
      </c>
      <c r="EY8" s="1" t="s">
        <v>2291</v>
      </c>
      <c r="EZ8" s="1" t="s">
        <v>2291</v>
      </c>
      <c r="FA8" s="1" t="s">
        <v>2291</v>
      </c>
      <c r="FB8" s="1" t="s">
        <v>2291</v>
      </c>
      <c r="FC8" s="1" t="s">
        <v>2291</v>
      </c>
      <c r="FD8" s="1" t="s">
        <v>2291</v>
      </c>
      <c r="FE8" s="1" t="s">
        <v>320</v>
      </c>
      <c r="FF8" s="1" t="s">
        <v>1921</v>
      </c>
      <c r="FG8" s="1" t="s">
        <v>1921</v>
      </c>
      <c r="FH8" s="1" t="s">
        <v>1921</v>
      </c>
      <c r="FI8" s="1" t="s">
        <v>1920</v>
      </c>
      <c r="FJ8" s="1" t="s">
        <v>1921</v>
      </c>
      <c r="FK8" s="1" t="s">
        <v>1145</v>
      </c>
      <c r="FL8" s="1" t="s">
        <v>1997</v>
      </c>
      <c r="FM8" s="7">
        <v>50</v>
      </c>
      <c r="FN8" s="7">
        <v>100</v>
      </c>
      <c r="FO8" s="7">
        <v>3</v>
      </c>
      <c r="FP8" s="7" t="s">
        <v>2291</v>
      </c>
      <c r="FQ8" s="7">
        <v>6</v>
      </c>
      <c r="FR8" s="7">
        <v>2</v>
      </c>
      <c r="FS8" s="7" t="s">
        <v>2291</v>
      </c>
      <c r="FT8" s="7" t="s">
        <v>2291</v>
      </c>
      <c r="FU8" s="7">
        <v>10</v>
      </c>
      <c r="FV8" s="7">
        <v>20</v>
      </c>
      <c r="FW8" s="7">
        <v>10</v>
      </c>
      <c r="FX8" s="7">
        <v>4</v>
      </c>
      <c r="FY8" s="7">
        <v>50</v>
      </c>
      <c r="FZ8" s="1" t="s">
        <v>1920</v>
      </c>
      <c r="GA8" s="1" t="s">
        <v>1920</v>
      </c>
      <c r="GB8" s="1" t="s">
        <v>1920</v>
      </c>
      <c r="GC8" s="1" t="s">
        <v>2291</v>
      </c>
      <c r="GD8" s="1" t="s">
        <v>2291</v>
      </c>
      <c r="GE8" s="1" t="s">
        <v>2291</v>
      </c>
      <c r="GF8" s="1" t="s">
        <v>1921</v>
      </c>
      <c r="GG8" s="1" t="s">
        <v>2006</v>
      </c>
      <c r="GH8" s="1" t="s">
        <v>2291</v>
      </c>
      <c r="GI8" s="1" t="s">
        <v>2291</v>
      </c>
      <c r="GJ8" s="1" t="s">
        <v>302</v>
      </c>
      <c r="GK8" s="1" t="s">
        <v>1921</v>
      </c>
      <c r="GL8" s="1" t="s">
        <v>1921</v>
      </c>
      <c r="GM8" s="1" t="s">
        <v>1921</v>
      </c>
      <c r="GN8" s="1" t="s">
        <v>1921</v>
      </c>
      <c r="GO8" s="1" t="s">
        <v>1920</v>
      </c>
      <c r="GP8" s="1" t="s">
        <v>1921</v>
      </c>
      <c r="GQ8" s="1" t="s">
        <v>1921</v>
      </c>
      <c r="GR8" s="1" t="s">
        <v>1921</v>
      </c>
      <c r="GS8" s="7" t="s">
        <v>2291</v>
      </c>
      <c r="GT8" s="7" t="s">
        <v>2291</v>
      </c>
      <c r="GU8" s="7">
        <v>2</v>
      </c>
      <c r="GV8" s="7" t="s">
        <v>2291</v>
      </c>
      <c r="GW8" s="7" t="s">
        <v>2291</v>
      </c>
      <c r="GX8" s="7" t="s">
        <v>2291</v>
      </c>
      <c r="GY8" s="7" t="s">
        <v>2291</v>
      </c>
      <c r="GZ8" s="7" t="s">
        <v>2291</v>
      </c>
      <c r="HA8" s="7" t="s">
        <v>2291</v>
      </c>
      <c r="HB8" s="7" t="s">
        <v>2291</v>
      </c>
      <c r="HC8" s="7" t="s">
        <v>2291</v>
      </c>
      <c r="HD8" s="7" t="s">
        <v>2291</v>
      </c>
      <c r="HE8" s="7" t="s">
        <v>2291</v>
      </c>
      <c r="HF8" s="7" t="s">
        <v>2291</v>
      </c>
      <c r="HG8" s="7" t="s">
        <v>2291</v>
      </c>
      <c r="HH8" s="7" t="s">
        <v>2291</v>
      </c>
      <c r="HI8" s="1" t="s">
        <v>869</v>
      </c>
      <c r="HJ8" s="1" t="s">
        <v>2116</v>
      </c>
      <c r="HK8" s="1" t="s">
        <v>1921</v>
      </c>
      <c r="HL8" s="1" t="s">
        <v>1921</v>
      </c>
      <c r="HM8" s="1" t="s">
        <v>1921</v>
      </c>
      <c r="HN8" s="1" t="s">
        <v>1920</v>
      </c>
      <c r="HO8" s="1" t="s">
        <v>1921</v>
      </c>
      <c r="HP8" s="1" t="s">
        <v>2122</v>
      </c>
      <c r="HQ8" s="1" t="s">
        <v>1920</v>
      </c>
      <c r="HR8" s="1" t="s">
        <v>1921</v>
      </c>
      <c r="HS8" s="1" t="s">
        <v>1921</v>
      </c>
      <c r="HT8" s="7">
        <v>12</v>
      </c>
      <c r="HU8" s="7" t="s">
        <v>2291</v>
      </c>
      <c r="HV8" s="1" t="s">
        <v>925</v>
      </c>
      <c r="HW8" s="1" t="s">
        <v>2001</v>
      </c>
      <c r="HX8" s="1" t="s">
        <v>1962</v>
      </c>
      <c r="HY8" s="1" t="s">
        <v>2127</v>
      </c>
      <c r="HZ8" s="1" t="s">
        <v>1920</v>
      </c>
      <c r="IA8" s="1" t="s">
        <v>1921</v>
      </c>
      <c r="IB8" s="7">
        <v>12</v>
      </c>
      <c r="IC8" s="7" t="s">
        <v>2291</v>
      </c>
      <c r="ID8" s="1" t="s">
        <v>1920</v>
      </c>
      <c r="IE8" s="1" t="s">
        <v>2291</v>
      </c>
      <c r="IF8" s="1" t="s">
        <v>2291</v>
      </c>
      <c r="IG8" s="1" t="s">
        <v>2291</v>
      </c>
      <c r="IH8" s="1" t="s">
        <v>2291</v>
      </c>
      <c r="II8" s="1" t="s">
        <v>2291</v>
      </c>
      <c r="IJ8" s="1" t="s">
        <v>2291</v>
      </c>
      <c r="IK8" s="1" t="s">
        <v>2291</v>
      </c>
      <c r="IL8" s="1" t="s">
        <v>2291</v>
      </c>
      <c r="IM8" s="1" t="s">
        <v>1952</v>
      </c>
      <c r="IN8" s="1" t="s">
        <v>2291</v>
      </c>
      <c r="IO8" s="1" t="s">
        <v>2291</v>
      </c>
      <c r="IP8" s="1" t="s">
        <v>1146</v>
      </c>
      <c r="IQ8" s="1" t="s">
        <v>1084</v>
      </c>
      <c r="IR8" s="1" t="s">
        <v>1956</v>
      </c>
      <c r="IS8" s="1" t="s">
        <v>2291</v>
      </c>
      <c r="IT8" s="1" t="s">
        <v>1921</v>
      </c>
      <c r="IU8" s="1" t="s">
        <v>2291</v>
      </c>
      <c r="IV8" s="1" t="s">
        <v>2291</v>
      </c>
      <c r="IW8" s="1" t="s">
        <v>2291</v>
      </c>
      <c r="IX8" s="1" t="s">
        <v>2291</v>
      </c>
      <c r="IY8" s="1" t="s">
        <v>2291</v>
      </c>
      <c r="IZ8" s="1" t="s">
        <v>2291</v>
      </c>
      <c r="JA8" s="1" t="s">
        <v>2291</v>
      </c>
      <c r="JB8" s="1" t="s">
        <v>2291</v>
      </c>
      <c r="JC8" s="1" t="s">
        <v>2291</v>
      </c>
      <c r="JD8" s="1" t="s">
        <v>555</v>
      </c>
      <c r="JE8" s="1" t="s">
        <v>1921</v>
      </c>
      <c r="JF8" s="1" t="s">
        <v>1921</v>
      </c>
      <c r="JG8" s="1" t="s">
        <v>1921</v>
      </c>
      <c r="JH8" s="1" t="s">
        <v>1921</v>
      </c>
      <c r="JI8" s="1" t="s">
        <v>1920</v>
      </c>
      <c r="JJ8" s="1" t="s">
        <v>1921</v>
      </c>
      <c r="JK8" s="1" t="s">
        <v>1921</v>
      </c>
      <c r="JL8" s="1" t="s">
        <v>1920</v>
      </c>
      <c r="JM8" s="1" t="s">
        <v>1920</v>
      </c>
      <c r="JN8" s="1" t="s">
        <v>1921</v>
      </c>
      <c r="JO8" s="1" t="s">
        <v>1921</v>
      </c>
      <c r="JP8" s="1" t="s">
        <v>1921</v>
      </c>
      <c r="JQ8" s="1" t="s">
        <v>1921</v>
      </c>
      <c r="JR8" s="1" t="s">
        <v>1921</v>
      </c>
      <c r="JS8" s="1" t="s">
        <v>2291</v>
      </c>
      <c r="JT8" s="1" t="s">
        <v>2291</v>
      </c>
      <c r="JU8" s="1" t="s">
        <v>2299</v>
      </c>
      <c r="JV8" s="1" t="s">
        <v>1921</v>
      </c>
      <c r="JW8" s="1" t="s">
        <v>1921</v>
      </c>
      <c r="JX8" s="1" t="s">
        <v>1921</v>
      </c>
      <c r="JY8" s="1" t="s">
        <v>1920</v>
      </c>
      <c r="JZ8" s="1" t="s">
        <v>1921</v>
      </c>
      <c r="KA8" s="1" t="s">
        <v>1921</v>
      </c>
      <c r="KB8" s="1" t="s">
        <v>1921</v>
      </c>
      <c r="KC8" s="1" t="s">
        <v>2291</v>
      </c>
      <c r="KD8" s="1" t="s">
        <v>1972</v>
      </c>
      <c r="KE8" s="1" t="s">
        <v>1921</v>
      </c>
      <c r="KF8" s="1" t="s">
        <v>1920</v>
      </c>
      <c r="KG8" s="1" t="s">
        <v>2147</v>
      </c>
      <c r="KH8" s="1" t="s">
        <v>1965</v>
      </c>
      <c r="KI8" s="1" t="s">
        <v>1988</v>
      </c>
      <c r="KJ8" s="1" t="s">
        <v>2291</v>
      </c>
      <c r="KK8" s="1" t="s">
        <v>1920</v>
      </c>
      <c r="KL8" s="1" t="s">
        <v>409</v>
      </c>
      <c r="KM8" s="1" t="s">
        <v>1921</v>
      </c>
      <c r="KN8" s="1" t="s">
        <v>1921</v>
      </c>
      <c r="KO8" s="1" t="s">
        <v>1920</v>
      </c>
      <c r="KP8" s="1" t="s">
        <v>2291</v>
      </c>
      <c r="KQ8" s="1" t="s">
        <v>2291</v>
      </c>
      <c r="KR8" s="1">
        <v>3</v>
      </c>
      <c r="KS8" s="1" t="s">
        <v>304</v>
      </c>
      <c r="KT8" s="1" t="s">
        <v>1147</v>
      </c>
      <c r="KU8" s="1" t="s">
        <v>2291</v>
      </c>
      <c r="KV8" s="1" t="s">
        <v>2291</v>
      </c>
      <c r="KW8" s="1" t="s">
        <v>2291</v>
      </c>
      <c r="KX8" s="1">
        <v>20</v>
      </c>
      <c r="KY8" s="11">
        <v>20</v>
      </c>
      <c r="KZ8" s="1" t="s">
        <v>1148</v>
      </c>
      <c r="LA8" s="1">
        <v>158787</v>
      </c>
      <c r="LB8" s="1" t="s">
        <v>1149</v>
      </c>
      <c r="LC8" s="1" t="s">
        <v>1150</v>
      </c>
      <c r="LD8" s="1">
        <v>89</v>
      </c>
      <c r="LE8" s="1" t="s">
        <v>2291</v>
      </c>
      <c r="LF8" s="1">
        <v>-1</v>
      </c>
      <c r="LG8" s="1" t="s">
        <v>2291</v>
      </c>
      <c r="LH8" s="1" t="s">
        <v>2291</v>
      </c>
      <c r="LI8" s="8">
        <v>89</v>
      </c>
      <c r="LJ8" s="8">
        <v>5</v>
      </c>
      <c r="LK8" s="8">
        <v>7</v>
      </c>
      <c r="LL8" s="8">
        <v>10</v>
      </c>
      <c r="LM8" s="8">
        <v>15</v>
      </c>
      <c r="LN8" s="8">
        <v>13</v>
      </c>
      <c r="LO8" s="8">
        <v>13</v>
      </c>
      <c r="LP8" s="8">
        <v>5</v>
      </c>
      <c r="LQ8" s="8">
        <v>4</v>
      </c>
      <c r="LR8" s="8">
        <v>25</v>
      </c>
      <c r="LS8" s="8">
        <v>21</v>
      </c>
      <c r="LT8" s="8">
        <v>2</v>
      </c>
      <c r="LU8" s="8">
        <v>1</v>
      </c>
      <c r="LV8" s="8">
        <v>121</v>
      </c>
      <c r="LW8" s="1" t="s">
        <v>1978</v>
      </c>
      <c r="LX8" s="1" t="s">
        <v>1980</v>
      </c>
      <c r="LY8" s="1" t="s">
        <v>1981</v>
      </c>
      <c r="LZ8" s="1" t="b">
        <f>E8=AE8</f>
        <v>1</v>
      </c>
      <c r="MA8" s="1" t="b">
        <f>AG8=G8</f>
        <v>1</v>
      </c>
      <c r="MB8" s="1" t="b">
        <f>I8=AI8</f>
        <v>1</v>
      </c>
      <c r="MC8" s="1" t="s">
        <v>2291</v>
      </c>
    </row>
    <row r="9" spans="1:341" x14ac:dyDescent="0.3">
      <c r="A9" s="1" t="s">
        <v>1081</v>
      </c>
      <c r="B9" s="1" t="s">
        <v>1082</v>
      </c>
      <c r="C9" s="5">
        <v>43162</v>
      </c>
      <c r="D9" s="5">
        <v>43162</v>
      </c>
      <c r="E9" s="1" t="s">
        <v>294</v>
      </c>
      <c r="F9" s="1" t="s">
        <v>1934</v>
      </c>
      <c r="G9" s="1" t="s">
        <v>400</v>
      </c>
      <c r="H9" s="1" t="s">
        <v>1948</v>
      </c>
      <c r="I9" s="1" t="s">
        <v>915</v>
      </c>
      <c r="J9" s="1" t="s">
        <v>1057</v>
      </c>
      <c r="K9" s="1" t="s">
        <v>1083</v>
      </c>
      <c r="L9" s="1" t="s">
        <v>1084</v>
      </c>
      <c r="M9" s="1" t="s">
        <v>1085</v>
      </c>
      <c r="N9" s="1">
        <v>14.0004096495</v>
      </c>
      <c r="O9" s="1">
        <v>14.144610133900001</v>
      </c>
      <c r="P9" s="1">
        <v>300.10188398000003</v>
      </c>
      <c r="Q9" s="1">
        <v>4</v>
      </c>
      <c r="R9" s="1" t="s">
        <v>1983</v>
      </c>
      <c r="S9" s="1" t="s">
        <v>960</v>
      </c>
      <c r="T9" s="1">
        <v>13</v>
      </c>
      <c r="U9" s="1" t="s">
        <v>2292</v>
      </c>
      <c r="V9" s="1" t="s">
        <v>1982</v>
      </c>
      <c r="W9" s="1" t="s">
        <v>2291</v>
      </c>
      <c r="X9" s="1" t="s">
        <v>2093</v>
      </c>
      <c r="Y9" s="1" t="s">
        <v>1920</v>
      </c>
      <c r="Z9" s="1" t="s">
        <v>1920</v>
      </c>
      <c r="AA9" s="1" t="s">
        <v>1921</v>
      </c>
      <c r="AB9" s="1" t="s">
        <v>2291</v>
      </c>
      <c r="AC9" s="7">
        <v>200</v>
      </c>
      <c r="AD9" s="7">
        <v>520</v>
      </c>
      <c r="AE9" s="1" t="s">
        <v>294</v>
      </c>
      <c r="AF9" s="1" t="s">
        <v>1934</v>
      </c>
      <c r="AG9" s="1" t="s">
        <v>400</v>
      </c>
      <c r="AH9" s="1" t="s">
        <v>1948</v>
      </c>
      <c r="AI9" s="1" t="s">
        <v>915</v>
      </c>
      <c r="AJ9" s="1" t="s">
        <v>1057</v>
      </c>
      <c r="AK9" s="14">
        <v>200</v>
      </c>
      <c r="AL9" s="14">
        <v>520</v>
      </c>
      <c r="AM9" s="5">
        <v>41640</v>
      </c>
      <c r="AN9" s="7">
        <v>2</v>
      </c>
      <c r="AO9" s="7">
        <v>2</v>
      </c>
      <c r="AP9" s="1" t="s">
        <v>298</v>
      </c>
      <c r="AQ9" s="1" t="s">
        <v>1926</v>
      </c>
      <c r="AR9" s="1" t="s">
        <v>299</v>
      </c>
      <c r="AS9" s="1" t="s">
        <v>1931</v>
      </c>
      <c r="AT9" s="1" t="s">
        <v>501</v>
      </c>
      <c r="AU9" s="1" t="s">
        <v>1938</v>
      </c>
      <c r="AV9" s="1" t="s">
        <v>2291</v>
      </c>
      <c r="AW9" s="1" t="s">
        <v>2291</v>
      </c>
      <c r="AX9" s="1" t="s">
        <v>2291</v>
      </c>
      <c r="AY9" s="7">
        <v>2</v>
      </c>
      <c r="AZ9" s="7">
        <v>2</v>
      </c>
      <c r="BA9" s="5">
        <v>43132</v>
      </c>
      <c r="BB9" s="7" t="s">
        <v>2291</v>
      </c>
      <c r="BC9" s="7" t="s">
        <v>2291</v>
      </c>
      <c r="BD9" s="1" t="s">
        <v>2291</v>
      </c>
      <c r="BE9" s="1" t="s">
        <v>2291</v>
      </c>
      <c r="BF9" s="1" t="s">
        <v>2291</v>
      </c>
      <c r="BG9" s="1" t="s">
        <v>2291</v>
      </c>
      <c r="BH9" s="1" t="s">
        <v>2291</v>
      </c>
      <c r="BI9" s="1" t="s">
        <v>2291</v>
      </c>
      <c r="BJ9" s="1" t="s">
        <v>2291</v>
      </c>
      <c r="BK9" s="1" t="s">
        <v>2291</v>
      </c>
      <c r="BL9" s="1" t="s">
        <v>2291</v>
      </c>
      <c r="BM9" s="7" t="s">
        <v>2291</v>
      </c>
      <c r="BN9" s="7" t="s">
        <v>2291</v>
      </c>
      <c r="BO9" s="1" t="s">
        <v>2291</v>
      </c>
      <c r="BP9" s="7" t="s">
        <v>2291</v>
      </c>
      <c r="BQ9" s="7" t="s">
        <v>2291</v>
      </c>
      <c r="BR9" s="1">
        <v>0</v>
      </c>
      <c r="BS9" s="7">
        <v>230</v>
      </c>
      <c r="BT9" s="7">
        <v>0</v>
      </c>
      <c r="BU9" s="7">
        <v>4</v>
      </c>
      <c r="BV9" s="7">
        <v>2</v>
      </c>
      <c r="BW9" s="1" t="s">
        <v>1998</v>
      </c>
      <c r="BX9" s="1" t="s">
        <v>2291</v>
      </c>
      <c r="BY9" s="1" t="s">
        <v>418</v>
      </c>
      <c r="BZ9" s="1" t="s">
        <v>1920</v>
      </c>
      <c r="CA9" s="1" t="s">
        <v>1921</v>
      </c>
      <c r="CB9" s="1" t="s">
        <v>1920</v>
      </c>
      <c r="CC9" s="1" t="s">
        <v>1921</v>
      </c>
      <c r="CD9" s="1" t="s">
        <v>1921</v>
      </c>
      <c r="CE9" s="1" t="s">
        <v>1921</v>
      </c>
      <c r="CF9" s="1" t="s">
        <v>1921</v>
      </c>
      <c r="CG9" s="1" t="s">
        <v>1921</v>
      </c>
      <c r="CH9" s="1" t="s">
        <v>1921</v>
      </c>
      <c r="CI9" s="1" t="s">
        <v>1920</v>
      </c>
      <c r="CJ9" s="1" t="s">
        <v>1921</v>
      </c>
      <c r="CK9" s="1" t="s">
        <v>2291</v>
      </c>
      <c r="CL9" s="1" t="s">
        <v>2291</v>
      </c>
      <c r="CM9" s="1" t="s">
        <v>2291</v>
      </c>
      <c r="CN9" s="1" t="s">
        <v>2291</v>
      </c>
      <c r="CO9" s="1" t="s">
        <v>2291</v>
      </c>
      <c r="CP9" s="1" t="s">
        <v>2291</v>
      </c>
      <c r="CQ9" s="1" t="s">
        <v>2291</v>
      </c>
      <c r="CR9" s="1" t="s">
        <v>2291</v>
      </c>
      <c r="CS9" s="1" t="s">
        <v>320</v>
      </c>
      <c r="CT9" s="1" t="s">
        <v>1921</v>
      </c>
      <c r="CU9" s="1" t="s">
        <v>1921</v>
      </c>
      <c r="CV9" s="1" t="s">
        <v>1921</v>
      </c>
      <c r="CW9" s="1" t="s">
        <v>1920</v>
      </c>
      <c r="CX9" s="1" t="s">
        <v>1921</v>
      </c>
      <c r="CY9" s="1" t="s">
        <v>2291</v>
      </c>
      <c r="CZ9" s="1" t="s">
        <v>2029</v>
      </c>
      <c r="DA9" s="1" t="s">
        <v>2291</v>
      </c>
      <c r="DB9" s="1" t="s">
        <v>2291</v>
      </c>
      <c r="DC9" s="1" t="s">
        <v>2291</v>
      </c>
      <c r="DD9" s="1" t="s">
        <v>2291</v>
      </c>
      <c r="DE9" s="1" t="s">
        <v>2291</v>
      </c>
      <c r="DF9" s="1" t="s">
        <v>2291</v>
      </c>
      <c r="DG9" s="1" t="s">
        <v>2291</v>
      </c>
      <c r="DH9" s="1" t="s">
        <v>2291</v>
      </c>
      <c r="DI9" s="1" t="s">
        <v>2291</v>
      </c>
      <c r="DJ9" s="1" t="s">
        <v>2291</v>
      </c>
      <c r="DK9" s="1" t="s">
        <v>2291</v>
      </c>
      <c r="DL9" s="1" t="s">
        <v>2291</v>
      </c>
      <c r="DM9" s="1" t="s">
        <v>2291</v>
      </c>
      <c r="DN9" s="1" t="s">
        <v>2291</v>
      </c>
      <c r="DO9" s="1" t="s">
        <v>2291</v>
      </c>
      <c r="DP9" s="1" t="s">
        <v>2291</v>
      </c>
      <c r="DQ9" s="1" t="s">
        <v>2291</v>
      </c>
      <c r="DR9" s="1" t="s">
        <v>2291</v>
      </c>
      <c r="DS9" s="1" t="s">
        <v>2291</v>
      </c>
      <c r="DT9" s="1" t="s">
        <v>2291</v>
      </c>
      <c r="DU9" s="1" t="s">
        <v>2291</v>
      </c>
      <c r="DV9" s="1" t="s">
        <v>2291</v>
      </c>
      <c r="DW9" s="1" t="s">
        <v>2291</v>
      </c>
      <c r="DX9" s="1" t="s">
        <v>2291</v>
      </c>
      <c r="DY9" s="1" t="s">
        <v>2291</v>
      </c>
      <c r="DZ9" s="1" t="s">
        <v>2291</v>
      </c>
      <c r="EA9" s="1" t="s">
        <v>2291</v>
      </c>
      <c r="EB9" s="1" t="s">
        <v>2291</v>
      </c>
      <c r="EC9" s="1" t="s">
        <v>2291</v>
      </c>
      <c r="ED9" s="1" t="s">
        <v>2291</v>
      </c>
      <c r="EE9" s="1" t="s">
        <v>2291</v>
      </c>
      <c r="EF9" s="1" t="s">
        <v>2291</v>
      </c>
      <c r="EG9" s="1" t="s">
        <v>2291</v>
      </c>
      <c r="EH9" s="1" t="s">
        <v>2291</v>
      </c>
      <c r="EI9" s="1" t="s">
        <v>2291</v>
      </c>
      <c r="EJ9" s="1" t="s">
        <v>2291</v>
      </c>
      <c r="EK9" s="1" t="s">
        <v>2291</v>
      </c>
      <c r="EL9" s="1" t="s">
        <v>2291</v>
      </c>
      <c r="EM9" s="1" t="s">
        <v>2291</v>
      </c>
      <c r="EN9" s="1" t="s">
        <v>2291</v>
      </c>
      <c r="EO9" s="1" t="s">
        <v>320</v>
      </c>
      <c r="EP9" s="1" t="s">
        <v>1921</v>
      </c>
      <c r="EQ9" s="1" t="s">
        <v>1921</v>
      </c>
      <c r="ER9" s="1" t="s">
        <v>1921</v>
      </c>
      <c r="ES9" s="1" t="s">
        <v>1920</v>
      </c>
      <c r="ET9" s="1" t="s">
        <v>1921</v>
      </c>
      <c r="EU9" s="1" t="s">
        <v>2291</v>
      </c>
      <c r="EV9" s="1" t="s">
        <v>1997</v>
      </c>
      <c r="EW9" s="1" t="s">
        <v>2291</v>
      </c>
      <c r="EX9" s="1" t="s">
        <v>2291</v>
      </c>
      <c r="EY9" s="1" t="s">
        <v>2291</v>
      </c>
      <c r="EZ9" s="1" t="s">
        <v>2291</v>
      </c>
      <c r="FA9" s="1" t="s">
        <v>2291</v>
      </c>
      <c r="FB9" s="1" t="s">
        <v>2291</v>
      </c>
      <c r="FC9" s="1" t="s">
        <v>2291</v>
      </c>
      <c r="FD9" s="1" t="s">
        <v>2291</v>
      </c>
      <c r="FE9" s="1" t="s">
        <v>320</v>
      </c>
      <c r="FF9" s="1" t="s">
        <v>1921</v>
      </c>
      <c r="FG9" s="1" t="s">
        <v>1921</v>
      </c>
      <c r="FH9" s="1" t="s">
        <v>1921</v>
      </c>
      <c r="FI9" s="1" t="s">
        <v>1920</v>
      </c>
      <c r="FJ9" s="1" t="s">
        <v>1921</v>
      </c>
      <c r="FK9" s="1" t="s">
        <v>2291</v>
      </c>
      <c r="FL9" s="1" t="s">
        <v>1997</v>
      </c>
      <c r="FM9" s="7">
        <v>20</v>
      </c>
      <c r="FN9" s="7">
        <v>20</v>
      </c>
      <c r="FO9" s="7">
        <v>2</v>
      </c>
      <c r="FP9" s="7">
        <v>3</v>
      </c>
      <c r="FQ9" s="7">
        <v>2</v>
      </c>
      <c r="FR9" s="7">
        <v>5</v>
      </c>
      <c r="FS9" s="7" t="s">
        <v>2291</v>
      </c>
      <c r="FT9" s="7" t="s">
        <v>2291</v>
      </c>
      <c r="FU9" s="7">
        <v>8</v>
      </c>
      <c r="FV9" s="7">
        <v>10</v>
      </c>
      <c r="FW9" s="7" t="s">
        <v>2291</v>
      </c>
      <c r="FX9" s="7" t="s">
        <v>2291</v>
      </c>
      <c r="FY9" s="7">
        <v>46</v>
      </c>
      <c r="FZ9" s="1" t="s">
        <v>1920</v>
      </c>
      <c r="GA9" s="1" t="s">
        <v>1920</v>
      </c>
      <c r="GB9" s="1" t="s">
        <v>1920</v>
      </c>
      <c r="GC9" s="1" t="s">
        <v>2291</v>
      </c>
      <c r="GD9" s="1" t="s">
        <v>2291</v>
      </c>
      <c r="GE9" s="1" t="s">
        <v>2291</v>
      </c>
      <c r="GF9" s="1" t="s">
        <v>1920</v>
      </c>
      <c r="GG9" s="1" t="s">
        <v>2291</v>
      </c>
      <c r="GH9" s="1" t="s">
        <v>2291</v>
      </c>
      <c r="GI9" s="1" t="s">
        <v>2291</v>
      </c>
      <c r="GJ9" s="1" t="s">
        <v>302</v>
      </c>
      <c r="GK9" s="1" t="s">
        <v>1921</v>
      </c>
      <c r="GL9" s="1" t="s">
        <v>1921</v>
      </c>
      <c r="GM9" s="1" t="s">
        <v>1921</v>
      </c>
      <c r="GN9" s="1" t="s">
        <v>1921</v>
      </c>
      <c r="GO9" s="1" t="s">
        <v>1920</v>
      </c>
      <c r="GP9" s="1" t="s">
        <v>1921</v>
      </c>
      <c r="GQ9" s="1" t="s">
        <v>1921</v>
      </c>
      <c r="GR9" s="1" t="s">
        <v>1921</v>
      </c>
      <c r="GS9" s="7" t="s">
        <v>2291</v>
      </c>
      <c r="GT9" s="7" t="s">
        <v>2291</v>
      </c>
      <c r="GU9" s="7">
        <v>4</v>
      </c>
      <c r="GV9" s="7">
        <v>1</v>
      </c>
      <c r="GW9" s="7" t="s">
        <v>2291</v>
      </c>
      <c r="GX9" s="7" t="s">
        <v>2291</v>
      </c>
      <c r="GY9" s="7" t="s">
        <v>2291</v>
      </c>
      <c r="GZ9" s="7" t="s">
        <v>2291</v>
      </c>
      <c r="HA9" s="7" t="s">
        <v>2291</v>
      </c>
      <c r="HB9" s="7" t="s">
        <v>2291</v>
      </c>
      <c r="HC9" s="7" t="s">
        <v>2291</v>
      </c>
      <c r="HD9" s="7" t="s">
        <v>2291</v>
      </c>
      <c r="HE9" s="7" t="s">
        <v>2291</v>
      </c>
      <c r="HF9" s="7" t="s">
        <v>2291</v>
      </c>
      <c r="HG9" s="7" t="s">
        <v>2291</v>
      </c>
      <c r="HH9" s="7" t="s">
        <v>2291</v>
      </c>
      <c r="HI9" s="1" t="s">
        <v>869</v>
      </c>
      <c r="HJ9" s="1" t="s">
        <v>2115</v>
      </c>
      <c r="HK9" s="1" t="s">
        <v>1921</v>
      </c>
      <c r="HL9" s="1" t="s">
        <v>1920</v>
      </c>
      <c r="HM9" s="1" t="s">
        <v>1920</v>
      </c>
      <c r="HN9" s="1" t="s">
        <v>1920</v>
      </c>
      <c r="HO9" s="1" t="s">
        <v>1921</v>
      </c>
      <c r="HP9" s="1" t="s">
        <v>2122</v>
      </c>
      <c r="HQ9" s="1" t="s">
        <v>1920</v>
      </c>
      <c r="HR9" s="1" t="s">
        <v>1921</v>
      </c>
      <c r="HS9" s="1" t="s">
        <v>1921</v>
      </c>
      <c r="HT9" s="7">
        <v>16</v>
      </c>
      <c r="HU9" s="7" t="s">
        <v>2291</v>
      </c>
      <c r="HV9" s="1" t="s">
        <v>2047</v>
      </c>
      <c r="HW9" s="1" t="s">
        <v>1921</v>
      </c>
      <c r="HX9" s="1" t="s">
        <v>1962</v>
      </c>
      <c r="HY9" s="1" t="s">
        <v>2127</v>
      </c>
      <c r="HZ9" s="1" t="s">
        <v>1920</v>
      </c>
      <c r="IA9" s="1" t="s">
        <v>1921</v>
      </c>
      <c r="IB9" s="7">
        <v>130</v>
      </c>
      <c r="IC9" s="7" t="s">
        <v>2291</v>
      </c>
      <c r="ID9" s="1" t="s">
        <v>1920</v>
      </c>
      <c r="IE9" s="1" t="s">
        <v>2291</v>
      </c>
      <c r="IF9" s="1" t="s">
        <v>2291</v>
      </c>
      <c r="IG9" s="1" t="s">
        <v>2291</v>
      </c>
      <c r="IH9" s="1" t="s">
        <v>2291</v>
      </c>
      <c r="II9" s="1" t="s">
        <v>2291</v>
      </c>
      <c r="IJ9" s="1" t="s">
        <v>2291</v>
      </c>
      <c r="IK9" s="1" t="s">
        <v>2291</v>
      </c>
      <c r="IL9" s="1" t="s">
        <v>2291</v>
      </c>
      <c r="IM9" s="1" t="s">
        <v>1952</v>
      </c>
      <c r="IN9" s="1" t="s">
        <v>2291</v>
      </c>
      <c r="IO9" s="1" t="s">
        <v>2291</v>
      </c>
      <c r="IP9" s="1" t="s">
        <v>1146</v>
      </c>
      <c r="IQ9" s="1" t="s">
        <v>1086</v>
      </c>
      <c r="IR9" s="1" t="s">
        <v>1957</v>
      </c>
      <c r="IS9" s="1" t="s">
        <v>2291</v>
      </c>
      <c r="IT9" s="1" t="s">
        <v>1920</v>
      </c>
      <c r="IU9" s="1" t="s">
        <v>2003</v>
      </c>
      <c r="IV9" s="1" t="s">
        <v>1921</v>
      </c>
      <c r="IW9" s="1" t="s">
        <v>1920</v>
      </c>
      <c r="IX9" s="1" t="s">
        <v>1921</v>
      </c>
      <c r="IY9" s="1" t="s">
        <v>1921</v>
      </c>
      <c r="IZ9" s="1" t="s">
        <v>1921</v>
      </c>
      <c r="JA9" s="1" t="s">
        <v>2291</v>
      </c>
      <c r="JB9" s="1" t="s">
        <v>869</v>
      </c>
      <c r="JC9" s="1" t="s">
        <v>2291</v>
      </c>
      <c r="JD9" s="1" t="s">
        <v>710</v>
      </c>
      <c r="JE9" s="1" t="s">
        <v>1920</v>
      </c>
      <c r="JF9" s="1" t="s">
        <v>1921</v>
      </c>
      <c r="JG9" s="1" t="s">
        <v>1921</v>
      </c>
      <c r="JH9" s="1" t="s">
        <v>1921</v>
      </c>
      <c r="JI9" s="1" t="s">
        <v>1921</v>
      </c>
      <c r="JJ9" s="1" t="s">
        <v>1921</v>
      </c>
      <c r="JK9" s="1" t="s">
        <v>1920</v>
      </c>
      <c r="JL9" s="1" t="s">
        <v>1921</v>
      </c>
      <c r="JM9" s="1" t="s">
        <v>1920</v>
      </c>
      <c r="JN9" s="1" t="s">
        <v>1921</v>
      </c>
      <c r="JO9" s="1" t="s">
        <v>1921</v>
      </c>
      <c r="JP9" s="1" t="s">
        <v>1921</v>
      </c>
      <c r="JQ9" s="1" t="s">
        <v>1921</v>
      </c>
      <c r="JR9" s="1" t="s">
        <v>1921</v>
      </c>
      <c r="JS9" s="1" t="s">
        <v>2291</v>
      </c>
      <c r="JT9" s="1" t="s">
        <v>2291</v>
      </c>
      <c r="JU9" s="1" t="s">
        <v>2293</v>
      </c>
      <c r="JV9" s="1" t="s">
        <v>1921</v>
      </c>
      <c r="JW9" s="1" t="s">
        <v>1921</v>
      </c>
      <c r="JX9" s="1" t="s">
        <v>1921</v>
      </c>
      <c r="JY9" s="1" t="s">
        <v>1920</v>
      </c>
      <c r="JZ9" s="1" t="s">
        <v>1921</v>
      </c>
      <c r="KA9" s="1" t="s">
        <v>1920</v>
      </c>
      <c r="KB9" s="1" t="s">
        <v>1921</v>
      </c>
      <c r="KC9" s="1" t="s">
        <v>2291</v>
      </c>
      <c r="KD9" s="1" t="s">
        <v>1973</v>
      </c>
      <c r="KE9" s="1" t="s">
        <v>2291</v>
      </c>
      <c r="KF9" s="1" t="s">
        <v>1920</v>
      </c>
      <c r="KG9" s="1" t="s">
        <v>2147</v>
      </c>
      <c r="KH9" s="1" t="s">
        <v>1965</v>
      </c>
      <c r="KI9" s="1" t="s">
        <v>1923</v>
      </c>
      <c r="KJ9" s="1" t="s">
        <v>2291</v>
      </c>
      <c r="KK9" s="1" t="s">
        <v>1920</v>
      </c>
      <c r="KL9" s="1" t="s">
        <v>409</v>
      </c>
      <c r="KM9" s="1" t="s">
        <v>1921</v>
      </c>
      <c r="KN9" s="1" t="s">
        <v>1921</v>
      </c>
      <c r="KO9" s="1" t="s">
        <v>1920</v>
      </c>
      <c r="KP9" s="1" t="s">
        <v>2291</v>
      </c>
      <c r="KQ9" s="1" t="s">
        <v>2291</v>
      </c>
      <c r="KR9" s="1">
        <v>3</v>
      </c>
      <c r="KS9" s="1" t="s">
        <v>304</v>
      </c>
      <c r="KT9" s="1" t="s">
        <v>1087</v>
      </c>
      <c r="KU9" s="1" t="s">
        <v>2291</v>
      </c>
      <c r="KV9" s="1" t="s">
        <v>2291</v>
      </c>
      <c r="KW9" s="1" t="s">
        <v>2291</v>
      </c>
      <c r="KX9" s="1">
        <v>20</v>
      </c>
      <c r="KY9" s="11">
        <v>20</v>
      </c>
      <c r="KZ9" s="1" t="s">
        <v>1088</v>
      </c>
      <c r="LA9" s="1">
        <v>158781</v>
      </c>
      <c r="LB9" s="1" t="s">
        <v>1089</v>
      </c>
      <c r="LC9" s="1" t="s">
        <v>1090</v>
      </c>
      <c r="LD9" s="1">
        <v>83</v>
      </c>
      <c r="LE9" s="1" t="s">
        <v>2291</v>
      </c>
      <c r="LF9" s="1">
        <v>-1</v>
      </c>
      <c r="LG9" s="1" t="s">
        <v>2291</v>
      </c>
      <c r="LH9" s="1" t="s">
        <v>2291</v>
      </c>
      <c r="LI9" s="8">
        <v>83</v>
      </c>
      <c r="LJ9" s="8">
        <v>9</v>
      </c>
      <c r="LK9" s="8">
        <v>11</v>
      </c>
      <c r="LL9" s="8">
        <v>16</v>
      </c>
      <c r="LM9" s="8">
        <v>11</v>
      </c>
      <c r="LN9" s="8">
        <v>7</v>
      </c>
      <c r="LO9" s="8">
        <v>14</v>
      </c>
      <c r="LP9" s="8">
        <v>4</v>
      </c>
      <c r="LQ9" s="8">
        <v>4</v>
      </c>
      <c r="LR9" s="8">
        <v>19</v>
      </c>
      <c r="LS9" s="8">
        <v>16</v>
      </c>
      <c r="LT9" s="8">
        <v>3</v>
      </c>
      <c r="LU9" s="8">
        <v>6</v>
      </c>
      <c r="LV9" s="8">
        <v>120</v>
      </c>
      <c r="LW9" s="1" t="s">
        <v>1975</v>
      </c>
      <c r="LX9" s="1" t="s">
        <v>568</v>
      </c>
      <c r="LY9" s="1" t="s">
        <v>1981</v>
      </c>
      <c r="LZ9" s="1" t="b">
        <f>E9=AE9</f>
        <v>1</v>
      </c>
      <c r="MA9" s="1" t="b">
        <f>AG9=G9</f>
        <v>1</v>
      </c>
      <c r="MB9" s="1" t="b">
        <f>I9=AI9</f>
        <v>1</v>
      </c>
      <c r="MC9" s="1" t="s">
        <v>2291</v>
      </c>
    </row>
    <row r="10" spans="1:341" x14ac:dyDescent="0.3">
      <c r="A10" s="1" t="s">
        <v>1346</v>
      </c>
      <c r="B10" s="1" t="s">
        <v>1347</v>
      </c>
      <c r="C10" s="5">
        <v>43169</v>
      </c>
      <c r="D10" s="5">
        <v>43162</v>
      </c>
      <c r="E10" s="1" t="s">
        <v>294</v>
      </c>
      <c r="F10" s="1" t="s">
        <v>1934</v>
      </c>
      <c r="G10" s="1" t="s">
        <v>698</v>
      </c>
      <c r="H10" s="1" t="s">
        <v>333</v>
      </c>
      <c r="I10" s="1" t="s">
        <v>781</v>
      </c>
      <c r="J10" s="1" t="s">
        <v>2009</v>
      </c>
      <c r="K10" s="1" t="s">
        <v>782</v>
      </c>
      <c r="L10" s="1" t="s">
        <v>782</v>
      </c>
      <c r="M10" s="1" t="s">
        <v>1348</v>
      </c>
      <c r="N10" s="1">
        <v>13.540460616600001</v>
      </c>
      <c r="O10" s="1">
        <v>14.315146841600001</v>
      </c>
      <c r="P10" s="1">
        <v>314.67347976899998</v>
      </c>
      <c r="Q10" s="1">
        <v>8</v>
      </c>
      <c r="R10" s="1" t="s">
        <v>1985</v>
      </c>
      <c r="S10" s="1" t="s">
        <v>2291</v>
      </c>
      <c r="T10" s="1" t="s">
        <v>2291</v>
      </c>
      <c r="U10" s="1" t="s">
        <v>2296</v>
      </c>
      <c r="V10" s="1" t="s">
        <v>1982</v>
      </c>
      <c r="W10" s="1" t="s">
        <v>2291</v>
      </c>
      <c r="X10" s="1" t="s">
        <v>2094</v>
      </c>
      <c r="Y10" s="1" t="s">
        <v>1920</v>
      </c>
      <c r="Z10" s="1" t="s">
        <v>1920</v>
      </c>
      <c r="AA10" s="1" t="s">
        <v>1920</v>
      </c>
      <c r="AB10" s="1" t="s">
        <v>2291</v>
      </c>
      <c r="AC10" s="7">
        <v>696</v>
      </c>
      <c r="AD10" s="7">
        <v>3480</v>
      </c>
      <c r="AE10" s="1" t="s">
        <v>294</v>
      </c>
      <c r="AF10" s="1" t="s">
        <v>1934</v>
      </c>
      <c r="AG10" s="1" t="s">
        <v>698</v>
      </c>
      <c r="AH10" s="1" t="s">
        <v>333</v>
      </c>
      <c r="AI10" s="1" t="s">
        <v>781</v>
      </c>
      <c r="AJ10" s="1" t="s">
        <v>2009</v>
      </c>
      <c r="AK10" s="14">
        <v>696</v>
      </c>
      <c r="AL10" s="14">
        <v>3480</v>
      </c>
      <c r="AM10" s="5">
        <v>42217</v>
      </c>
      <c r="AN10" s="7">
        <v>97</v>
      </c>
      <c r="AO10" s="7">
        <v>620</v>
      </c>
      <c r="AP10" s="1" t="s">
        <v>335</v>
      </c>
      <c r="AQ10" s="1" t="s">
        <v>1927</v>
      </c>
      <c r="AR10" s="1" t="s">
        <v>336</v>
      </c>
      <c r="AS10" s="1" t="s">
        <v>1932</v>
      </c>
      <c r="AT10" s="1" t="s">
        <v>761</v>
      </c>
      <c r="AU10" s="1" t="s">
        <v>1945</v>
      </c>
      <c r="AV10" s="1" t="s">
        <v>2291</v>
      </c>
      <c r="AW10" s="1" t="s">
        <v>2291</v>
      </c>
      <c r="AX10" s="1" t="s">
        <v>2291</v>
      </c>
      <c r="AY10" s="7">
        <v>97</v>
      </c>
      <c r="AZ10" s="7">
        <v>620</v>
      </c>
      <c r="BA10" s="5">
        <v>42217</v>
      </c>
      <c r="BB10" s="7">
        <v>2</v>
      </c>
      <c r="BC10" s="7">
        <v>10</v>
      </c>
      <c r="BD10" s="1" t="s">
        <v>335</v>
      </c>
      <c r="BE10" s="1" t="s">
        <v>1927</v>
      </c>
      <c r="BF10" s="1" t="s">
        <v>336</v>
      </c>
      <c r="BG10" s="1" t="s">
        <v>1932</v>
      </c>
      <c r="BH10" s="1" t="s">
        <v>1349</v>
      </c>
      <c r="BI10" s="1" t="s">
        <v>1941</v>
      </c>
      <c r="BJ10" s="1" t="s">
        <v>2291</v>
      </c>
      <c r="BK10" s="1" t="s">
        <v>2291</v>
      </c>
      <c r="BL10" s="1" t="s">
        <v>2291</v>
      </c>
      <c r="BM10" s="7">
        <v>2</v>
      </c>
      <c r="BN10" s="7">
        <v>10</v>
      </c>
      <c r="BO10" s="5">
        <v>42217</v>
      </c>
      <c r="BP10" s="7">
        <v>2213</v>
      </c>
      <c r="BQ10" s="7">
        <v>11065</v>
      </c>
      <c r="BR10" s="1">
        <v>0</v>
      </c>
      <c r="BS10" s="7">
        <v>464</v>
      </c>
      <c r="BT10" s="7">
        <v>15</v>
      </c>
      <c r="BU10" s="7">
        <v>570</v>
      </c>
      <c r="BV10" s="7">
        <v>0</v>
      </c>
      <c r="BW10" s="1" t="s">
        <v>1998</v>
      </c>
      <c r="BX10" s="1" t="s">
        <v>2291</v>
      </c>
      <c r="BY10" s="1" t="s">
        <v>1350</v>
      </c>
      <c r="BZ10" s="1" t="s">
        <v>1920</v>
      </c>
      <c r="CA10" s="1" t="s">
        <v>1920</v>
      </c>
      <c r="CB10" s="1" t="s">
        <v>1921</v>
      </c>
      <c r="CC10" s="1" t="s">
        <v>1920</v>
      </c>
      <c r="CD10" s="1" t="s">
        <v>1921</v>
      </c>
      <c r="CE10" s="1" t="s">
        <v>1921</v>
      </c>
      <c r="CF10" s="1" t="s">
        <v>1921</v>
      </c>
      <c r="CG10" s="1" t="s">
        <v>1921</v>
      </c>
      <c r="CH10" s="1" t="s">
        <v>1920</v>
      </c>
      <c r="CI10" s="1" t="s">
        <v>1921</v>
      </c>
      <c r="CJ10" s="1" t="s">
        <v>1921</v>
      </c>
      <c r="CK10" s="1" t="s">
        <v>1953</v>
      </c>
      <c r="CL10" s="1" t="s">
        <v>1921</v>
      </c>
      <c r="CM10" s="1" t="s">
        <v>1921</v>
      </c>
      <c r="CN10" s="1" t="s">
        <v>1920</v>
      </c>
      <c r="CO10" s="1" t="s">
        <v>1921</v>
      </c>
      <c r="CP10" s="1" t="s">
        <v>1921</v>
      </c>
      <c r="CQ10" s="1" t="s">
        <v>2291</v>
      </c>
      <c r="CR10" s="1" t="s">
        <v>2029</v>
      </c>
      <c r="CS10" s="1" t="s">
        <v>320</v>
      </c>
      <c r="CT10" s="1" t="s">
        <v>1921</v>
      </c>
      <c r="CU10" s="1" t="s">
        <v>1921</v>
      </c>
      <c r="CV10" s="1" t="s">
        <v>1921</v>
      </c>
      <c r="CW10" s="1" t="s">
        <v>1920</v>
      </c>
      <c r="CX10" s="1" t="s">
        <v>1921</v>
      </c>
      <c r="CY10" s="1" t="s">
        <v>2291</v>
      </c>
      <c r="CZ10" s="1" t="s">
        <v>2029</v>
      </c>
      <c r="DA10" s="1" t="s">
        <v>320</v>
      </c>
      <c r="DB10" s="1" t="s">
        <v>1921</v>
      </c>
      <c r="DC10" s="1" t="s">
        <v>1921</v>
      </c>
      <c r="DD10" s="1" t="s">
        <v>1921</v>
      </c>
      <c r="DE10" s="1" t="s">
        <v>1920</v>
      </c>
      <c r="DF10" s="1" t="s">
        <v>1921</v>
      </c>
      <c r="DG10" s="1" t="s">
        <v>2291</v>
      </c>
      <c r="DH10" s="1" t="s">
        <v>2029</v>
      </c>
      <c r="DI10" s="1" t="s">
        <v>2291</v>
      </c>
      <c r="DJ10" s="1" t="s">
        <v>2291</v>
      </c>
      <c r="DK10" s="1" t="s">
        <v>2291</v>
      </c>
      <c r="DL10" s="1" t="s">
        <v>2291</v>
      </c>
      <c r="DM10" s="1" t="s">
        <v>2291</v>
      </c>
      <c r="DN10" s="1" t="s">
        <v>2291</v>
      </c>
      <c r="DO10" s="1" t="s">
        <v>2291</v>
      </c>
      <c r="DP10" s="1" t="s">
        <v>2291</v>
      </c>
      <c r="DQ10" s="1" t="s">
        <v>2291</v>
      </c>
      <c r="DR10" s="1" t="s">
        <v>2291</v>
      </c>
      <c r="DS10" s="1" t="s">
        <v>2291</v>
      </c>
      <c r="DT10" s="1" t="s">
        <v>2291</v>
      </c>
      <c r="DU10" s="1" t="s">
        <v>2291</v>
      </c>
      <c r="DV10" s="1" t="s">
        <v>2291</v>
      </c>
      <c r="DW10" s="1" t="s">
        <v>2291</v>
      </c>
      <c r="DX10" s="1" t="s">
        <v>2291</v>
      </c>
      <c r="DY10" s="1" t="s">
        <v>2291</v>
      </c>
      <c r="DZ10" s="1" t="s">
        <v>2291</v>
      </c>
      <c r="EA10" s="1" t="s">
        <v>2291</v>
      </c>
      <c r="EB10" s="1" t="s">
        <v>2291</v>
      </c>
      <c r="EC10" s="1" t="s">
        <v>2291</v>
      </c>
      <c r="ED10" s="1" t="s">
        <v>2291</v>
      </c>
      <c r="EE10" s="1" t="s">
        <v>2291</v>
      </c>
      <c r="EF10" s="1" t="s">
        <v>2291</v>
      </c>
      <c r="EG10" s="1" t="s">
        <v>2291</v>
      </c>
      <c r="EH10" s="1" t="s">
        <v>2291</v>
      </c>
      <c r="EI10" s="1" t="s">
        <v>2291</v>
      </c>
      <c r="EJ10" s="1" t="s">
        <v>2291</v>
      </c>
      <c r="EK10" s="1" t="s">
        <v>2291</v>
      </c>
      <c r="EL10" s="1" t="s">
        <v>2291</v>
      </c>
      <c r="EM10" s="1" t="s">
        <v>2291</v>
      </c>
      <c r="EN10" s="1" t="s">
        <v>2291</v>
      </c>
      <c r="EO10" s="1" t="s">
        <v>2291</v>
      </c>
      <c r="EP10" s="1" t="s">
        <v>2291</v>
      </c>
      <c r="EQ10" s="1" t="s">
        <v>2291</v>
      </c>
      <c r="ER10" s="1" t="s">
        <v>2291</v>
      </c>
      <c r="ES10" s="1" t="s">
        <v>2291</v>
      </c>
      <c r="ET10" s="1" t="s">
        <v>2291</v>
      </c>
      <c r="EU10" s="1" t="s">
        <v>2291</v>
      </c>
      <c r="EV10" s="1" t="s">
        <v>2291</v>
      </c>
      <c r="EW10" s="1" t="s">
        <v>320</v>
      </c>
      <c r="EX10" s="1" t="s">
        <v>1921</v>
      </c>
      <c r="EY10" s="1" t="s">
        <v>1921</v>
      </c>
      <c r="EZ10" s="1" t="s">
        <v>1921</v>
      </c>
      <c r="FA10" s="1" t="s">
        <v>1920</v>
      </c>
      <c r="FB10" s="1" t="s">
        <v>1921</v>
      </c>
      <c r="FC10" s="1" t="s">
        <v>2291</v>
      </c>
      <c r="FD10" s="1" t="s">
        <v>1997</v>
      </c>
      <c r="FE10" s="1" t="s">
        <v>2291</v>
      </c>
      <c r="FF10" s="1" t="s">
        <v>2291</v>
      </c>
      <c r="FG10" s="1" t="s">
        <v>2291</v>
      </c>
      <c r="FH10" s="1" t="s">
        <v>2291</v>
      </c>
      <c r="FI10" s="1" t="s">
        <v>2291</v>
      </c>
      <c r="FJ10" s="1" t="s">
        <v>2291</v>
      </c>
      <c r="FK10" s="1" t="s">
        <v>2291</v>
      </c>
      <c r="FL10" s="1" t="s">
        <v>2291</v>
      </c>
      <c r="FM10" s="7">
        <v>79</v>
      </c>
      <c r="FN10" s="7">
        <v>117</v>
      </c>
      <c r="FO10" s="7">
        <v>20</v>
      </c>
      <c r="FP10" s="7">
        <v>14</v>
      </c>
      <c r="FQ10" s="7">
        <v>10</v>
      </c>
      <c r="FR10" s="7">
        <v>11</v>
      </c>
      <c r="FS10" s="7">
        <v>12</v>
      </c>
      <c r="FT10" s="7">
        <v>2</v>
      </c>
      <c r="FU10" s="7">
        <v>10</v>
      </c>
      <c r="FV10" s="7">
        <v>90</v>
      </c>
      <c r="FW10" s="7">
        <v>50</v>
      </c>
      <c r="FX10" s="7" t="s">
        <v>2291</v>
      </c>
      <c r="FY10" s="7">
        <v>90</v>
      </c>
      <c r="FZ10" s="1" t="s">
        <v>1920</v>
      </c>
      <c r="GA10" s="1" t="s">
        <v>1920</v>
      </c>
      <c r="GB10" s="1" t="s">
        <v>1920</v>
      </c>
      <c r="GC10" s="1" t="s">
        <v>2291</v>
      </c>
      <c r="GD10" s="1" t="s">
        <v>2291</v>
      </c>
      <c r="GE10" s="1" t="s">
        <v>2291</v>
      </c>
      <c r="GF10" s="1" t="s">
        <v>1920</v>
      </c>
      <c r="GG10" s="1" t="s">
        <v>2291</v>
      </c>
      <c r="GH10" s="1" t="s">
        <v>2291</v>
      </c>
      <c r="GI10" s="1" t="s">
        <v>2291</v>
      </c>
      <c r="GJ10" s="1" t="s">
        <v>302</v>
      </c>
      <c r="GK10" s="1" t="s">
        <v>1921</v>
      </c>
      <c r="GL10" s="1" t="s">
        <v>1921</v>
      </c>
      <c r="GM10" s="1" t="s">
        <v>1921</v>
      </c>
      <c r="GN10" s="1" t="s">
        <v>1921</v>
      </c>
      <c r="GO10" s="1" t="s">
        <v>1920</v>
      </c>
      <c r="GP10" s="1" t="s">
        <v>1921</v>
      </c>
      <c r="GQ10" s="1" t="s">
        <v>1921</v>
      </c>
      <c r="GR10" s="1" t="s">
        <v>1921</v>
      </c>
      <c r="GS10" s="7" t="s">
        <v>2291</v>
      </c>
      <c r="GT10" s="7" t="s">
        <v>2291</v>
      </c>
      <c r="GU10" s="7">
        <v>25</v>
      </c>
      <c r="GV10" s="7">
        <v>4</v>
      </c>
      <c r="GW10" s="7" t="s">
        <v>2291</v>
      </c>
      <c r="GX10" s="7" t="s">
        <v>2291</v>
      </c>
      <c r="GY10" s="7" t="s">
        <v>2291</v>
      </c>
      <c r="GZ10" s="7" t="s">
        <v>2291</v>
      </c>
      <c r="HA10" s="7" t="s">
        <v>2291</v>
      </c>
      <c r="HB10" s="7" t="s">
        <v>2291</v>
      </c>
      <c r="HC10" s="7" t="s">
        <v>2291</v>
      </c>
      <c r="HD10" s="7" t="s">
        <v>2291</v>
      </c>
      <c r="HE10" s="7" t="s">
        <v>2291</v>
      </c>
      <c r="HF10" s="7" t="s">
        <v>2291</v>
      </c>
      <c r="HG10" s="7" t="s">
        <v>2291</v>
      </c>
      <c r="HH10" s="7" t="s">
        <v>2291</v>
      </c>
      <c r="HI10" s="1" t="s">
        <v>869</v>
      </c>
      <c r="HJ10" s="1" t="s">
        <v>2112</v>
      </c>
      <c r="HK10" s="1" t="s">
        <v>1921</v>
      </c>
      <c r="HL10" s="1" t="s">
        <v>1920</v>
      </c>
      <c r="HM10" s="1" t="s">
        <v>1920</v>
      </c>
      <c r="HN10" s="1" t="s">
        <v>1921</v>
      </c>
      <c r="HO10" s="1" t="s">
        <v>1921</v>
      </c>
      <c r="HP10" s="1" t="s">
        <v>2123</v>
      </c>
      <c r="HQ10" s="1" t="s">
        <v>1921</v>
      </c>
      <c r="HR10" s="1" t="s">
        <v>1920</v>
      </c>
      <c r="HS10" s="1" t="s">
        <v>1921</v>
      </c>
      <c r="HT10" s="7" t="s">
        <v>2291</v>
      </c>
      <c r="HU10" s="7">
        <v>600</v>
      </c>
      <c r="HV10" s="1" t="s">
        <v>2047</v>
      </c>
      <c r="HW10" s="1" t="s">
        <v>1921</v>
      </c>
      <c r="HX10" s="1" t="s">
        <v>1964</v>
      </c>
      <c r="HY10" s="1" t="s">
        <v>2126</v>
      </c>
      <c r="HZ10" s="1" t="s">
        <v>1921</v>
      </c>
      <c r="IA10" s="1" t="s">
        <v>1920</v>
      </c>
      <c r="IB10" s="7" t="s">
        <v>2291</v>
      </c>
      <c r="IC10" s="7">
        <v>17</v>
      </c>
      <c r="ID10" s="1" t="s">
        <v>1920</v>
      </c>
      <c r="IE10" s="1" t="s">
        <v>2291</v>
      </c>
      <c r="IF10" s="1" t="s">
        <v>2291</v>
      </c>
      <c r="IG10" s="1" t="s">
        <v>2291</v>
      </c>
      <c r="IH10" s="1" t="s">
        <v>2291</v>
      </c>
      <c r="II10" s="1" t="s">
        <v>2291</v>
      </c>
      <c r="IJ10" s="1" t="s">
        <v>2291</v>
      </c>
      <c r="IK10" s="1" t="s">
        <v>2291</v>
      </c>
      <c r="IL10" s="1" t="s">
        <v>2291</v>
      </c>
      <c r="IM10" s="1" t="s">
        <v>1952</v>
      </c>
      <c r="IN10" s="1" t="s">
        <v>2291</v>
      </c>
      <c r="IO10" s="1" t="s">
        <v>2291</v>
      </c>
      <c r="IP10" s="1" t="s">
        <v>2192</v>
      </c>
      <c r="IQ10" s="1" t="s">
        <v>782</v>
      </c>
      <c r="IR10" s="1" t="s">
        <v>1956</v>
      </c>
      <c r="IS10" s="1" t="s">
        <v>2291</v>
      </c>
      <c r="IT10" s="1" t="s">
        <v>1920</v>
      </c>
      <c r="IU10" s="1" t="s">
        <v>2004</v>
      </c>
      <c r="IV10" s="1" t="s">
        <v>1921</v>
      </c>
      <c r="IW10" s="1" t="s">
        <v>1921</v>
      </c>
      <c r="IX10" s="1" t="s">
        <v>1921</v>
      </c>
      <c r="IY10" s="1" t="s">
        <v>1920</v>
      </c>
      <c r="IZ10" s="1" t="s">
        <v>1921</v>
      </c>
      <c r="JA10" s="1" t="s">
        <v>2291</v>
      </c>
      <c r="JB10" s="1" t="s">
        <v>1974</v>
      </c>
      <c r="JC10" s="1" t="s">
        <v>1970</v>
      </c>
      <c r="JD10" s="1" t="s">
        <v>763</v>
      </c>
      <c r="JE10" s="1" t="s">
        <v>1920</v>
      </c>
      <c r="JF10" s="1" t="s">
        <v>1921</v>
      </c>
      <c r="JG10" s="1" t="s">
        <v>1921</v>
      </c>
      <c r="JH10" s="1" t="s">
        <v>1921</v>
      </c>
      <c r="JI10" s="1" t="s">
        <v>1921</v>
      </c>
      <c r="JJ10" s="1" t="s">
        <v>1920</v>
      </c>
      <c r="JK10" s="1" t="s">
        <v>1920</v>
      </c>
      <c r="JL10" s="1" t="s">
        <v>1921</v>
      </c>
      <c r="JM10" s="1" t="s">
        <v>1921</v>
      </c>
      <c r="JN10" s="1" t="s">
        <v>1921</v>
      </c>
      <c r="JO10" s="1" t="s">
        <v>1921</v>
      </c>
      <c r="JP10" s="1" t="s">
        <v>1921</v>
      </c>
      <c r="JQ10" s="1" t="s">
        <v>1921</v>
      </c>
      <c r="JR10" s="1" t="s">
        <v>1921</v>
      </c>
      <c r="JS10" s="1" t="s">
        <v>2291</v>
      </c>
      <c r="JT10" s="1" t="s">
        <v>2291</v>
      </c>
      <c r="JU10" s="1" t="s">
        <v>2295</v>
      </c>
      <c r="JV10" s="1" t="s">
        <v>1920</v>
      </c>
      <c r="JW10" s="1" t="s">
        <v>1921</v>
      </c>
      <c r="JX10" s="1" t="s">
        <v>1921</v>
      </c>
      <c r="JY10" s="1" t="s">
        <v>1921</v>
      </c>
      <c r="JZ10" s="1" t="s">
        <v>1921</v>
      </c>
      <c r="KA10" s="1" t="s">
        <v>1921</v>
      </c>
      <c r="KB10" s="1" t="s">
        <v>1921</v>
      </c>
      <c r="KC10" s="1" t="s">
        <v>2291</v>
      </c>
      <c r="KD10" s="1" t="s">
        <v>1971</v>
      </c>
      <c r="KE10" s="1" t="s">
        <v>2291</v>
      </c>
      <c r="KF10" s="1" t="s">
        <v>1920</v>
      </c>
      <c r="KG10" s="1" t="s">
        <v>2143</v>
      </c>
      <c r="KH10" s="1" t="s">
        <v>1965</v>
      </c>
      <c r="KI10" s="1" t="s">
        <v>1923</v>
      </c>
      <c r="KJ10" s="1" t="s">
        <v>2291</v>
      </c>
      <c r="KK10" s="1" t="s">
        <v>1920</v>
      </c>
      <c r="KL10" s="1" t="s">
        <v>2044</v>
      </c>
      <c r="KM10" s="1" t="s">
        <v>1920</v>
      </c>
      <c r="KN10" s="1" t="s">
        <v>1921</v>
      </c>
      <c r="KO10" s="1" t="s">
        <v>1920</v>
      </c>
      <c r="KP10" s="1" t="s">
        <v>2291</v>
      </c>
      <c r="KQ10" s="1" t="s">
        <v>2291</v>
      </c>
      <c r="KR10" s="1">
        <v>1</v>
      </c>
      <c r="KS10" s="1" t="s">
        <v>313</v>
      </c>
      <c r="KT10" s="1" t="s">
        <v>305</v>
      </c>
      <c r="KU10" s="1" t="s">
        <v>2291</v>
      </c>
      <c r="KV10" s="1" t="s">
        <v>2291</v>
      </c>
      <c r="KW10" s="1" t="s">
        <v>2291</v>
      </c>
      <c r="KX10" s="1">
        <v>20</v>
      </c>
      <c r="KY10" s="11">
        <v>20</v>
      </c>
      <c r="KZ10" s="1" t="s">
        <v>1351</v>
      </c>
      <c r="LA10" s="1">
        <v>166369</v>
      </c>
      <c r="LB10" s="1" t="s">
        <v>1352</v>
      </c>
      <c r="LC10" s="1" t="s">
        <v>1353</v>
      </c>
      <c r="LD10" s="1">
        <v>118</v>
      </c>
      <c r="LE10" s="1" t="s">
        <v>2291</v>
      </c>
      <c r="LF10" s="1">
        <v>-1</v>
      </c>
      <c r="LG10" s="1" t="s">
        <v>2291</v>
      </c>
      <c r="LH10" s="1" t="s">
        <v>2291</v>
      </c>
      <c r="LI10" s="8">
        <v>118</v>
      </c>
      <c r="LJ10" s="8">
        <v>2</v>
      </c>
      <c r="LK10" s="8">
        <v>5</v>
      </c>
      <c r="LL10" s="8">
        <v>7</v>
      </c>
      <c r="LM10" s="8">
        <v>10</v>
      </c>
      <c r="LN10" s="8">
        <v>10</v>
      </c>
      <c r="LO10" s="8">
        <v>7</v>
      </c>
      <c r="LP10" s="8">
        <v>13</v>
      </c>
      <c r="LQ10" s="8">
        <v>11</v>
      </c>
      <c r="LR10" s="8">
        <v>19</v>
      </c>
      <c r="LS10" s="8">
        <v>19</v>
      </c>
      <c r="LT10" s="8">
        <v>0</v>
      </c>
      <c r="LU10" s="8">
        <v>0</v>
      </c>
      <c r="LV10" s="8">
        <v>103</v>
      </c>
      <c r="LW10" s="1" t="s">
        <v>1975</v>
      </c>
      <c r="LX10" s="1" t="s">
        <v>1979</v>
      </c>
      <c r="LY10" s="1" t="s">
        <v>568</v>
      </c>
      <c r="LZ10" s="1" t="b">
        <f>E10=AE10</f>
        <v>1</v>
      </c>
      <c r="MA10" s="1" t="b">
        <f>AG10=G10</f>
        <v>1</v>
      </c>
      <c r="MB10" s="1" t="b">
        <f>I10=AI10</f>
        <v>1</v>
      </c>
      <c r="MC10" s="1" t="s">
        <v>2291</v>
      </c>
    </row>
    <row r="11" spans="1:341" x14ac:dyDescent="0.3">
      <c r="A11" s="1" t="s">
        <v>1533</v>
      </c>
      <c r="B11" s="1" t="s">
        <v>1534</v>
      </c>
      <c r="C11" s="5">
        <v>43173</v>
      </c>
      <c r="D11" s="5">
        <v>43173</v>
      </c>
      <c r="E11" s="1" t="s">
        <v>294</v>
      </c>
      <c r="F11" s="1" t="s">
        <v>1934</v>
      </c>
      <c r="G11" s="1" t="s">
        <v>698</v>
      </c>
      <c r="H11" s="1" t="s">
        <v>333</v>
      </c>
      <c r="I11" s="1" t="s">
        <v>818</v>
      </c>
      <c r="J11" s="1" t="s">
        <v>1470</v>
      </c>
      <c r="K11" s="1" t="s">
        <v>1535</v>
      </c>
      <c r="L11" s="1" t="s">
        <v>1536</v>
      </c>
      <c r="M11" s="1" t="s">
        <v>1537</v>
      </c>
      <c r="N11" s="1">
        <v>13.4882885527</v>
      </c>
      <c r="O11" s="1">
        <v>14.0677539686</v>
      </c>
      <c r="P11" s="1">
        <v>288.91110616100002</v>
      </c>
      <c r="Q11" s="1">
        <v>8</v>
      </c>
      <c r="R11" s="1" t="s">
        <v>1983</v>
      </c>
      <c r="S11" s="1" t="s">
        <v>1535</v>
      </c>
      <c r="T11" s="1">
        <v>2</v>
      </c>
      <c r="U11" s="1" t="s">
        <v>2292</v>
      </c>
      <c r="V11" s="1" t="s">
        <v>1982</v>
      </c>
      <c r="W11" s="1" t="s">
        <v>2291</v>
      </c>
      <c r="X11" s="1" t="s">
        <v>2089</v>
      </c>
      <c r="Y11" s="1" t="s">
        <v>1920</v>
      </c>
      <c r="Z11" s="1" t="s">
        <v>1921</v>
      </c>
      <c r="AA11" s="1" t="s">
        <v>1921</v>
      </c>
      <c r="AB11" s="1" t="s">
        <v>2291</v>
      </c>
      <c r="AC11" s="7">
        <v>120</v>
      </c>
      <c r="AD11" s="7">
        <v>500</v>
      </c>
      <c r="AE11" s="1" t="s">
        <v>294</v>
      </c>
      <c r="AF11" s="1" t="s">
        <v>1934</v>
      </c>
      <c r="AG11" s="1" t="s">
        <v>698</v>
      </c>
      <c r="AH11" s="1" t="s">
        <v>333</v>
      </c>
      <c r="AI11" s="1" t="s">
        <v>818</v>
      </c>
      <c r="AJ11" s="1" t="s">
        <v>1470</v>
      </c>
      <c r="AK11" s="14">
        <v>120</v>
      </c>
      <c r="AL11" s="14">
        <v>500</v>
      </c>
      <c r="AM11" s="5">
        <v>42005</v>
      </c>
      <c r="AN11" s="7" t="s">
        <v>2291</v>
      </c>
      <c r="AO11" s="7" t="s">
        <v>2291</v>
      </c>
      <c r="AP11" s="1" t="s">
        <v>2291</v>
      </c>
      <c r="AQ11" s="1" t="s">
        <v>2291</v>
      </c>
      <c r="AR11" s="1" t="s">
        <v>2291</v>
      </c>
      <c r="AS11" s="1" t="s">
        <v>2291</v>
      </c>
      <c r="AT11" s="1" t="s">
        <v>2291</v>
      </c>
      <c r="AU11" s="1" t="s">
        <v>2291</v>
      </c>
      <c r="AV11" s="1" t="s">
        <v>2291</v>
      </c>
      <c r="AW11" s="1" t="s">
        <v>2291</v>
      </c>
      <c r="AX11" s="1" t="s">
        <v>2291</v>
      </c>
      <c r="AY11" s="7" t="s">
        <v>2291</v>
      </c>
      <c r="AZ11" s="7" t="s">
        <v>2291</v>
      </c>
      <c r="BA11" s="1" t="s">
        <v>2291</v>
      </c>
      <c r="BB11" s="7" t="s">
        <v>2291</v>
      </c>
      <c r="BC11" s="7" t="s">
        <v>2291</v>
      </c>
      <c r="BD11" s="1" t="s">
        <v>2291</v>
      </c>
      <c r="BE11" s="1" t="s">
        <v>2291</v>
      </c>
      <c r="BF11" s="1" t="s">
        <v>2291</v>
      </c>
      <c r="BG11" s="1" t="s">
        <v>2291</v>
      </c>
      <c r="BH11" s="1" t="s">
        <v>2291</v>
      </c>
      <c r="BI11" s="1" t="s">
        <v>2291</v>
      </c>
      <c r="BJ11" s="1" t="s">
        <v>2291</v>
      </c>
      <c r="BK11" s="1" t="s">
        <v>2291</v>
      </c>
      <c r="BL11" s="1" t="s">
        <v>2291</v>
      </c>
      <c r="BM11" s="7" t="s">
        <v>2291</v>
      </c>
      <c r="BN11" s="7" t="s">
        <v>2291</v>
      </c>
      <c r="BO11" s="1" t="s">
        <v>2291</v>
      </c>
      <c r="BP11" s="7" t="s">
        <v>2291</v>
      </c>
      <c r="BQ11" s="7" t="s">
        <v>2291</v>
      </c>
      <c r="BR11" s="1">
        <v>0</v>
      </c>
      <c r="BS11" s="7">
        <v>120</v>
      </c>
      <c r="BT11" s="7">
        <v>0</v>
      </c>
      <c r="BU11" s="7">
        <v>0</v>
      </c>
      <c r="BV11" s="7">
        <v>0</v>
      </c>
      <c r="BW11" s="1" t="s">
        <v>1998</v>
      </c>
      <c r="BX11" s="1" t="s">
        <v>2291</v>
      </c>
      <c r="BY11" s="1" t="s">
        <v>469</v>
      </c>
      <c r="BZ11" s="1" t="s">
        <v>1921</v>
      </c>
      <c r="CA11" s="1" t="s">
        <v>1921</v>
      </c>
      <c r="CB11" s="1" t="s">
        <v>1921</v>
      </c>
      <c r="CC11" s="1" t="s">
        <v>1921</v>
      </c>
      <c r="CD11" s="1" t="s">
        <v>1921</v>
      </c>
      <c r="CE11" s="1" t="s">
        <v>1921</v>
      </c>
      <c r="CF11" s="1" t="s">
        <v>1921</v>
      </c>
      <c r="CG11" s="1" t="s">
        <v>1921</v>
      </c>
      <c r="CH11" s="1" t="s">
        <v>1921</v>
      </c>
      <c r="CI11" s="1" t="s">
        <v>1921</v>
      </c>
      <c r="CJ11" s="1" t="s">
        <v>1920</v>
      </c>
      <c r="CK11" s="1" t="s">
        <v>2291</v>
      </c>
      <c r="CL11" s="1" t="s">
        <v>2291</v>
      </c>
      <c r="CM11" s="1" t="s">
        <v>2291</v>
      </c>
      <c r="CN11" s="1" t="s">
        <v>2291</v>
      </c>
      <c r="CO11" s="1" t="s">
        <v>2291</v>
      </c>
      <c r="CP11" s="1" t="s">
        <v>2291</v>
      </c>
      <c r="CQ11" s="1" t="s">
        <v>2291</v>
      </c>
      <c r="CR11" s="1" t="s">
        <v>2291</v>
      </c>
      <c r="CS11" s="1" t="s">
        <v>2291</v>
      </c>
      <c r="CT11" s="1" t="s">
        <v>2291</v>
      </c>
      <c r="CU11" s="1" t="s">
        <v>2291</v>
      </c>
      <c r="CV11" s="1" t="s">
        <v>2291</v>
      </c>
      <c r="CW11" s="1" t="s">
        <v>2291</v>
      </c>
      <c r="CX11" s="1" t="s">
        <v>2291</v>
      </c>
      <c r="CY11" s="1" t="s">
        <v>2291</v>
      </c>
      <c r="CZ11" s="1" t="s">
        <v>2291</v>
      </c>
      <c r="DA11" s="1" t="s">
        <v>2291</v>
      </c>
      <c r="DB11" s="1" t="s">
        <v>2291</v>
      </c>
      <c r="DC11" s="1" t="s">
        <v>2291</v>
      </c>
      <c r="DD11" s="1" t="s">
        <v>2291</v>
      </c>
      <c r="DE11" s="1" t="s">
        <v>2291</v>
      </c>
      <c r="DF11" s="1" t="s">
        <v>2291</v>
      </c>
      <c r="DG11" s="1" t="s">
        <v>2291</v>
      </c>
      <c r="DH11" s="1" t="s">
        <v>2291</v>
      </c>
      <c r="DI11" s="1" t="s">
        <v>2291</v>
      </c>
      <c r="DJ11" s="1" t="s">
        <v>2291</v>
      </c>
      <c r="DK11" s="1" t="s">
        <v>2291</v>
      </c>
      <c r="DL11" s="1" t="s">
        <v>2291</v>
      </c>
      <c r="DM11" s="1" t="s">
        <v>2291</v>
      </c>
      <c r="DN11" s="1" t="s">
        <v>2291</v>
      </c>
      <c r="DO11" s="1" t="s">
        <v>2291</v>
      </c>
      <c r="DP11" s="1" t="s">
        <v>2291</v>
      </c>
      <c r="DQ11" s="1" t="s">
        <v>2291</v>
      </c>
      <c r="DR11" s="1" t="s">
        <v>2291</v>
      </c>
      <c r="DS11" s="1" t="s">
        <v>2291</v>
      </c>
      <c r="DT11" s="1" t="s">
        <v>2291</v>
      </c>
      <c r="DU11" s="1" t="s">
        <v>2291</v>
      </c>
      <c r="DV11" s="1" t="s">
        <v>2291</v>
      </c>
      <c r="DW11" s="1" t="s">
        <v>2291</v>
      </c>
      <c r="DX11" s="1" t="s">
        <v>2291</v>
      </c>
      <c r="DY11" s="1" t="s">
        <v>2291</v>
      </c>
      <c r="DZ11" s="1" t="s">
        <v>2291</v>
      </c>
      <c r="EA11" s="1" t="s">
        <v>2291</v>
      </c>
      <c r="EB11" s="1" t="s">
        <v>2291</v>
      </c>
      <c r="EC11" s="1" t="s">
        <v>2291</v>
      </c>
      <c r="ED11" s="1" t="s">
        <v>2291</v>
      </c>
      <c r="EE11" s="1" t="s">
        <v>2291</v>
      </c>
      <c r="EF11" s="1" t="s">
        <v>2291</v>
      </c>
      <c r="EG11" s="1" t="s">
        <v>2291</v>
      </c>
      <c r="EH11" s="1" t="s">
        <v>2291</v>
      </c>
      <c r="EI11" s="1" t="s">
        <v>2291</v>
      </c>
      <c r="EJ11" s="1" t="s">
        <v>2291</v>
      </c>
      <c r="EK11" s="1" t="s">
        <v>2291</v>
      </c>
      <c r="EL11" s="1" t="s">
        <v>2291</v>
      </c>
      <c r="EM11" s="1" t="s">
        <v>2291</v>
      </c>
      <c r="EN11" s="1" t="s">
        <v>2291</v>
      </c>
      <c r="EO11" s="1" t="s">
        <v>2291</v>
      </c>
      <c r="EP11" s="1" t="s">
        <v>2291</v>
      </c>
      <c r="EQ11" s="1" t="s">
        <v>2291</v>
      </c>
      <c r="ER11" s="1" t="s">
        <v>2291</v>
      </c>
      <c r="ES11" s="1" t="s">
        <v>2291</v>
      </c>
      <c r="ET11" s="1" t="s">
        <v>2291</v>
      </c>
      <c r="EU11" s="1" t="s">
        <v>2291</v>
      </c>
      <c r="EV11" s="1" t="s">
        <v>2291</v>
      </c>
      <c r="EW11" s="1" t="s">
        <v>2291</v>
      </c>
      <c r="EX11" s="1" t="s">
        <v>2291</v>
      </c>
      <c r="EY11" s="1" t="s">
        <v>2291</v>
      </c>
      <c r="EZ11" s="1" t="s">
        <v>2291</v>
      </c>
      <c r="FA11" s="1" t="s">
        <v>2291</v>
      </c>
      <c r="FB11" s="1" t="s">
        <v>2291</v>
      </c>
      <c r="FC11" s="1" t="s">
        <v>2291</v>
      </c>
      <c r="FD11" s="1" t="s">
        <v>2291</v>
      </c>
      <c r="FE11" s="1" t="s">
        <v>2291</v>
      </c>
      <c r="FF11" s="1" t="s">
        <v>2291</v>
      </c>
      <c r="FG11" s="1" t="s">
        <v>2291</v>
      </c>
      <c r="FH11" s="1" t="s">
        <v>2291</v>
      </c>
      <c r="FI11" s="1" t="s">
        <v>2291</v>
      </c>
      <c r="FJ11" s="1" t="s">
        <v>2291</v>
      </c>
      <c r="FK11" s="1" t="s">
        <v>2291</v>
      </c>
      <c r="FL11" s="1" t="s">
        <v>2291</v>
      </c>
      <c r="FM11" s="7">
        <v>5</v>
      </c>
      <c r="FN11" s="7">
        <v>20</v>
      </c>
      <c r="FO11" s="7">
        <v>4</v>
      </c>
      <c r="FP11" s="7">
        <v>3</v>
      </c>
      <c r="FQ11" s="7">
        <v>4</v>
      </c>
      <c r="FR11" s="7">
        <v>2</v>
      </c>
      <c r="FS11" s="7" t="s">
        <v>2291</v>
      </c>
      <c r="FT11" s="7" t="s">
        <v>2291</v>
      </c>
      <c r="FU11" s="7" t="s">
        <v>2291</v>
      </c>
      <c r="FV11" s="7">
        <v>15</v>
      </c>
      <c r="FW11" s="7">
        <v>10</v>
      </c>
      <c r="FX11" s="7" t="s">
        <v>2291</v>
      </c>
      <c r="FY11" s="7">
        <v>8</v>
      </c>
      <c r="FZ11" s="1" t="s">
        <v>1920</v>
      </c>
      <c r="GA11" s="1" t="s">
        <v>1920</v>
      </c>
      <c r="GB11" s="1" t="s">
        <v>1920</v>
      </c>
      <c r="GC11" s="1" t="s">
        <v>2291</v>
      </c>
      <c r="GD11" s="1" t="s">
        <v>2291</v>
      </c>
      <c r="GE11" s="1" t="s">
        <v>2291</v>
      </c>
      <c r="GF11" s="1" t="s">
        <v>1921</v>
      </c>
      <c r="GG11" s="1" t="s">
        <v>775</v>
      </c>
      <c r="GH11" s="1" t="s">
        <v>775</v>
      </c>
      <c r="GI11" s="1" t="s">
        <v>2291</v>
      </c>
      <c r="GJ11" s="1" t="s">
        <v>406</v>
      </c>
      <c r="GK11" s="1" t="s">
        <v>1921</v>
      </c>
      <c r="GL11" s="1" t="s">
        <v>1921</v>
      </c>
      <c r="GM11" s="1" t="s">
        <v>1921</v>
      </c>
      <c r="GN11" s="1" t="s">
        <v>1921</v>
      </c>
      <c r="GO11" s="1" t="s">
        <v>1921</v>
      </c>
      <c r="GP11" s="1" t="s">
        <v>1921</v>
      </c>
      <c r="GQ11" s="1" t="s">
        <v>1920</v>
      </c>
      <c r="GR11" s="1" t="s">
        <v>1921</v>
      </c>
      <c r="GS11" s="7">
        <v>1</v>
      </c>
      <c r="GT11" s="7" t="s">
        <v>2291</v>
      </c>
      <c r="GU11" s="7" t="s">
        <v>2291</v>
      </c>
      <c r="GV11" s="7" t="s">
        <v>2291</v>
      </c>
      <c r="GW11" s="7" t="s">
        <v>2291</v>
      </c>
      <c r="GX11" s="7" t="s">
        <v>2291</v>
      </c>
      <c r="GY11" s="7" t="s">
        <v>2291</v>
      </c>
      <c r="GZ11" s="7" t="s">
        <v>2291</v>
      </c>
      <c r="HA11" s="7" t="s">
        <v>2291</v>
      </c>
      <c r="HB11" s="7" t="s">
        <v>2291</v>
      </c>
      <c r="HC11" s="7" t="s">
        <v>2291</v>
      </c>
      <c r="HD11" s="7" t="s">
        <v>2291</v>
      </c>
      <c r="HE11" s="7" t="s">
        <v>2291</v>
      </c>
      <c r="HF11" s="7" t="s">
        <v>2291</v>
      </c>
      <c r="HG11" s="7" t="s">
        <v>2291</v>
      </c>
      <c r="HH11" s="7" t="s">
        <v>2291</v>
      </c>
      <c r="HI11" s="1" t="s">
        <v>869</v>
      </c>
      <c r="HJ11" s="1" t="s">
        <v>371</v>
      </c>
      <c r="HK11" s="1" t="s">
        <v>1920</v>
      </c>
      <c r="HL11" s="1" t="s">
        <v>1921</v>
      </c>
      <c r="HM11" s="1" t="s">
        <v>1921</v>
      </c>
      <c r="HN11" s="1" t="s">
        <v>1921</v>
      </c>
      <c r="HO11" s="1" t="s">
        <v>1921</v>
      </c>
      <c r="HP11" s="1" t="s">
        <v>2125</v>
      </c>
      <c r="HQ11" s="1" t="s">
        <v>1921</v>
      </c>
      <c r="HR11" s="1" t="s">
        <v>1921</v>
      </c>
      <c r="HS11" s="1" t="s">
        <v>1920</v>
      </c>
      <c r="HT11" s="7" t="s">
        <v>2291</v>
      </c>
      <c r="HU11" s="7" t="s">
        <v>2291</v>
      </c>
      <c r="HV11" s="1" t="s">
        <v>2291</v>
      </c>
      <c r="HW11" s="1" t="s">
        <v>2291</v>
      </c>
      <c r="HX11" s="1" t="s">
        <v>2291</v>
      </c>
      <c r="HY11" s="1" t="s">
        <v>2126</v>
      </c>
      <c r="HZ11" s="1" t="s">
        <v>1921</v>
      </c>
      <c r="IA11" s="1" t="s">
        <v>1920</v>
      </c>
      <c r="IB11" s="7" t="s">
        <v>2291</v>
      </c>
      <c r="IC11" s="7">
        <v>120</v>
      </c>
      <c r="ID11" s="1" t="s">
        <v>1920</v>
      </c>
      <c r="IE11" s="1" t="s">
        <v>2291</v>
      </c>
      <c r="IF11" s="1" t="s">
        <v>2291</v>
      </c>
      <c r="IG11" s="1" t="s">
        <v>2291</v>
      </c>
      <c r="IH11" s="1" t="s">
        <v>2291</v>
      </c>
      <c r="II11" s="1" t="s">
        <v>2291</v>
      </c>
      <c r="IJ11" s="1" t="s">
        <v>2291</v>
      </c>
      <c r="IK11" s="1" t="s">
        <v>2291</v>
      </c>
      <c r="IL11" s="1" t="s">
        <v>2291</v>
      </c>
      <c r="IM11" s="1" t="s">
        <v>1952</v>
      </c>
      <c r="IN11" s="1" t="s">
        <v>2291</v>
      </c>
      <c r="IO11" s="1" t="s">
        <v>2291</v>
      </c>
      <c r="IP11" s="1" t="s">
        <v>1538</v>
      </c>
      <c r="IQ11" s="1" t="s">
        <v>1536</v>
      </c>
      <c r="IR11" s="1" t="s">
        <v>1957</v>
      </c>
      <c r="IS11" s="1" t="s">
        <v>2291</v>
      </c>
      <c r="IT11" s="1" t="s">
        <v>1921</v>
      </c>
      <c r="IU11" s="1" t="s">
        <v>2291</v>
      </c>
      <c r="IV11" s="1" t="s">
        <v>2291</v>
      </c>
      <c r="IW11" s="1" t="s">
        <v>2291</v>
      </c>
      <c r="IX11" s="1" t="s">
        <v>2291</v>
      </c>
      <c r="IY11" s="1" t="s">
        <v>2291</v>
      </c>
      <c r="IZ11" s="1" t="s">
        <v>2291</v>
      </c>
      <c r="JA11" s="1" t="s">
        <v>2291</v>
      </c>
      <c r="JB11" s="1" t="s">
        <v>2291</v>
      </c>
      <c r="JC11" s="1" t="s">
        <v>2291</v>
      </c>
      <c r="JD11" s="1" t="s">
        <v>718</v>
      </c>
      <c r="JE11" s="1" t="s">
        <v>1921</v>
      </c>
      <c r="JF11" s="1" t="s">
        <v>1921</v>
      </c>
      <c r="JG11" s="1" t="s">
        <v>1921</v>
      </c>
      <c r="JH11" s="1" t="s">
        <v>1921</v>
      </c>
      <c r="JI11" s="1" t="s">
        <v>1921</v>
      </c>
      <c r="JJ11" s="1" t="s">
        <v>1920</v>
      </c>
      <c r="JK11" s="1" t="s">
        <v>1920</v>
      </c>
      <c r="JL11" s="1" t="s">
        <v>1921</v>
      </c>
      <c r="JM11" s="1" t="s">
        <v>1920</v>
      </c>
      <c r="JN11" s="1" t="s">
        <v>1921</v>
      </c>
      <c r="JO11" s="1" t="s">
        <v>1921</v>
      </c>
      <c r="JP11" s="1" t="s">
        <v>1921</v>
      </c>
      <c r="JQ11" s="1" t="s">
        <v>1921</v>
      </c>
      <c r="JR11" s="1" t="s">
        <v>1921</v>
      </c>
      <c r="JS11" s="1" t="s">
        <v>2291</v>
      </c>
      <c r="JT11" s="1" t="s">
        <v>2291</v>
      </c>
      <c r="JU11" s="1" t="s">
        <v>2298</v>
      </c>
      <c r="JV11" s="1" t="s">
        <v>1920</v>
      </c>
      <c r="JW11" s="1" t="s">
        <v>1921</v>
      </c>
      <c r="JX11" s="1" t="s">
        <v>1921</v>
      </c>
      <c r="JY11" s="1" t="s">
        <v>1921</v>
      </c>
      <c r="JZ11" s="1" t="s">
        <v>1921</v>
      </c>
      <c r="KA11" s="1" t="s">
        <v>1920</v>
      </c>
      <c r="KB11" s="1" t="s">
        <v>1921</v>
      </c>
      <c r="KC11" s="1" t="s">
        <v>2291</v>
      </c>
      <c r="KD11" s="1" t="s">
        <v>2294</v>
      </c>
      <c r="KE11" s="1" t="s">
        <v>2291</v>
      </c>
      <c r="KF11" s="1" t="s">
        <v>1920</v>
      </c>
      <c r="KG11" s="1" t="s">
        <v>1503</v>
      </c>
      <c r="KH11" s="1" t="s">
        <v>1967</v>
      </c>
      <c r="KI11" s="1" t="s">
        <v>1988</v>
      </c>
      <c r="KJ11" s="1" t="s">
        <v>2291</v>
      </c>
      <c r="KK11" s="1" t="s">
        <v>1920</v>
      </c>
      <c r="KL11" s="1" t="s">
        <v>1304</v>
      </c>
      <c r="KM11" s="1" t="s">
        <v>1920</v>
      </c>
      <c r="KN11" s="1" t="s">
        <v>1921</v>
      </c>
      <c r="KO11" s="1" t="s">
        <v>1921</v>
      </c>
      <c r="KP11" s="1" t="s">
        <v>2291</v>
      </c>
      <c r="KQ11" s="1" t="s">
        <v>2291</v>
      </c>
      <c r="KR11" s="1">
        <v>2</v>
      </c>
      <c r="KS11" s="1" t="s">
        <v>310</v>
      </c>
      <c r="KT11" s="1" t="s">
        <v>305</v>
      </c>
      <c r="KU11" s="1" t="s">
        <v>2291</v>
      </c>
      <c r="KV11" s="1" t="s">
        <v>2291</v>
      </c>
      <c r="KW11" s="1" t="s">
        <v>2291</v>
      </c>
      <c r="KX11" s="1">
        <v>20</v>
      </c>
      <c r="KY11" s="11">
        <v>20</v>
      </c>
      <c r="KZ11" s="1" t="s">
        <v>1539</v>
      </c>
      <c r="LA11" s="1">
        <v>177356</v>
      </c>
      <c r="LB11" s="1" t="s">
        <v>1540</v>
      </c>
      <c r="LC11" s="1" t="s">
        <v>1541</v>
      </c>
      <c r="LD11" s="1">
        <v>141</v>
      </c>
      <c r="LE11" s="1" t="s">
        <v>2291</v>
      </c>
      <c r="LF11" s="1">
        <v>-1</v>
      </c>
      <c r="LG11" s="1" t="s">
        <v>2291</v>
      </c>
      <c r="LH11" s="1" t="s">
        <v>2291</v>
      </c>
      <c r="LI11" s="8">
        <v>141</v>
      </c>
      <c r="LJ11" s="8">
        <v>7</v>
      </c>
      <c r="LK11" s="8">
        <v>5</v>
      </c>
      <c r="LL11" s="8">
        <v>15</v>
      </c>
      <c r="LM11" s="8">
        <v>16</v>
      </c>
      <c r="LN11" s="8">
        <v>22</v>
      </c>
      <c r="LO11" s="8">
        <v>19</v>
      </c>
      <c r="LP11" s="8">
        <v>5</v>
      </c>
      <c r="LQ11" s="8">
        <v>2</v>
      </c>
      <c r="LR11" s="8">
        <v>19</v>
      </c>
      <c r="LS11" s="8">
        <v>20</v>
      </c>
      <c r="LT11" s="8">
        <v>1</v>
      </c>
      <c r="LU11" s="8">
        <v>0</v>
      </c>
      <c r="LV11" s="8">
        <v>131</v>
      </c>
      <c r="LW11" s="1" t="s">
        <v>1979</v>
      </c>
      <c r="LX11" s="1" t="s">
        <v>568</v>
      </c>
      <c r="LY11" s="1" t="s">
        <v>1981</v>
      </c>
      <c r="LZ11" s="1" t="b">
        <f>E11=AE11</f>
        <v>1</v>
      </c>
      <c r="MA11" s="1" t="b">
        <f>AG11=G11</f>
        <v>1</v>
      </c>
      <c r="MB11" s="1" t="b">
        <f>I11=AI11</f>
        <v>1</v>
      </c>
      <c r="MC11" s="1" t="s">
        <v>2291</v>
      </c>
    </row>
    <row r="12" spans="1:341" x14ac:dyDescent="0.3">
      <c r="A12" s="1" t="s">
        <v>1682</v>
      </c>
      <c r="B12" s="1" t="s">
        <v>1683</v>
      </c>
      <c r="C12" s="5">
        <v>43174</v>
      </c>
      <c r="D12" s="5">
        <v>43174</v>
      </c>
      <c r="E12" s="1" t="s">
        <v>294</v>
      </c>
      <c r="F12" s="1" t="s">
        <v>1934</v>
      </c>
      <c r="G12" s="1" t="s">
        <v>698</v>
      </c>
      <c r="H12" s="1" t="s">
        <v>333</v>
      </c>
      <c r="I12" s="1" t="s">
        <v>818</v>
      </c>
      <c r="J12" s="1" t="s">
        <v>1470</v>
      </c>
      <c r="K12" s="1" t="s">
        <v>1684</v>
      </c>
      <c r="L12" s="1" t="s">
        <v>1684</v>
      </c>
      <c r="M12" s="1" t="s">
        <v>1852</v>
      </c>
      <c r="N12" s="1">
        <v>13.510985291100001</v>
      </c>
      <c r="O12" s="1">
        <v>13.852289149800001</v>
      </c>
      <c r="P12" s="1">
        <v>299.68251100499998</v>
      </c>
      <c r="Q12" s="1">
        <v>4</v>
      </c>
      <c r="R12" s="1" t="s">
        <v>1983</v>
      </c>
      <c r="S12" s="1" t="s">
        <v>1470</v>
      </c>
      <c r="T12" s="1">
        <v>25</v>
      </c>
      <c r="U12" s="1" t="s">
        <v>2292</v>
      </c>
      <c r="V12" s="1" t="s">
        <v>1982</v>
      </c>
      <c r="W12" s="1" t="s">
        <v>2291</v>
      </c>
      <c r="X12" s="1" t="s">
        <v>2089</v>
      </c>
      <c r="Y12" s="1" t="s">
        <v>1920</v>
      </c>
      <c r="Z12" s="1" t="s">
        <v>1921</v>
      </c>
      <c r="AA12" s="1" t="s">
        <v>1921</v>
      </c>
      <c r="AB12" s="1" t="s">
        <v>2291</v>
      </c>
      <c r="AC12" s="7">
        <v>400</v>
      </c>
      <c r="AD12" s="7">
        <v>2000</v>
      </c>
      <c r="AE12" s="1" t="s">
        <v>294</v>
      </c>
      <c r="AF12" s="1" t="s">
        <v>1934</v>
      </c>
      <c r="AG12" s="1" t="s">
        <v>698</v>
      </c>
      <c r="AH12" s="1" t="s">
        <v>333</v>
      </c>
      <c r="AI12" s="1" t="s">
        <v>818</v>
      </c>
      <c r="AJ12" s="1" t="s">
        <v>1470</v>
      </c>
      <c r="AK12" s="14">
        <v>400</v>
      </c>
      <c r="AL12" s="14">
        <v>2000</v>
      </c>
      <c r="AM12" s="5">
        <v>42430</v>
      </c>
      <c r="AN12" s="7" t="s">
        <v>2291</v>
      </c>
      <c r="AO12" s="7" t="s">
        <v>2291</v>
      </c>
      <c r="AP12" s="1" t="s">
        <v>2291</v>
      </c>
      <c r="AQ12" s="1" t="s">
        <v>2291</v>
      </c>
      <c r="AR12" s="1" t="s">
        <v>2291</v>
      </c>
      <c r="AS12" s="1" t="s">
        <v>2291</v>
      </c>
      <c r="AT12" s="1" t="s">
        <v>2291</v>
      </c>
      <c r="AU12" s="1" t="s">
        <v>2291</v>
      </c>
      <c r="AV12" s="1" t="s">
        <v>2291</v>
      </c>
      <c r="AW12" s="1" t="s">
        <v>2291</v>
      </c>
      <c r="AX12" s="1" t="s">
        <v>2291</v>
      </c>
      <c r="AY12" s="7" t="s">
        <v>2291</v>
      </c>
      <c r="AZ12" s="7" t="s">
        <v>2291</v>
      </c>
      <c r="BA12" s="1" t="s">
        <v>2291</v>
      </c>
      <c r="BB12" s="7" t="s">
        <v>2291</v>
      </c>
      <c r="BC12" s="7" t="s">
        <v>2291</v>
      </c>
      <c r="BD12" s="1" t="s">
        <v>2291</v>
      </c>
      <c r="BE12" s="1" t="s">
        <v>2291</v>
      </c>
      <c r="BF12" s="1" t="s">
        <v>2291</v>
      </c>
      <c r="BG12" s="1" t="s">
        <v>2291</v>
      </c>
      <c r="BH12" s="1" t="s">
        <v>2291</v>
      </c>
      <c r="BI12" s="1" t="s">
        <v>2291</v>
      </c>
      <c r="BJ12" s="1" t="s">
        <v>2291</v>
      </c>
      <c r="BK12" s="1" t="s">
        <v>2291</v>
      </c>
      <c r="BL12" s="1" t="s">
        <v>2291</v>
      </c>
      <c r="BM12" s="7" t="s">
        <v>2291</v>
      </c>
      <c r="BN12" s="7" t="s">
        <v>2291</v>
      </c>
      <c r="BO12" s="1" t="s">
        <v>2291</v>
      </c>
      <c r="BP12" s="7" t="s">
        <v>2291</v>
      </c>
      <c r="BQ12" s="7" t="s">
        <v>2291</v>
      </c>
      <c r="BR12" s="1">
        <v>0</v>
      </c>
      <c r="BS12" s="7">
        <v>400</v>
      </c>
      <c r="BT12" s="7">
        <v>0</v>
      </c>
      <c r="BU12" s="7">
        <v>0</v>
      </c>
      <c r="BV12" s="7">
        <v>0</v>
      </c>
      <c r="BW12" s="1" t="s">
        <v>1998</v>
      </c>
      <c r="BX12" s="1" t="s">
        <v>2291</v>
      </c>
      <c r="BY12" s="1" t="s">
        <v>469</v>
      </c>
      <c r="BZ12" s="1" t="s">
        <v>1921</v>
      </c>
      <c r="CA12" s="1" t="s">
        <v>1921</v>
      </c>
      <c r="CB12" s="1" t="s">
        <v>1921</v>
      </c>
      <c r="CC12" s="1" t="s">
        <v>1921</v>
      </c>
      <c r="CD12" s="1" t="s">
        <v>1921</v>
      </c>
      <c r="CE12" s="1" t="s">
        <v>1921</v>
      </c>
      <c r="CF12" s="1" t="s">
        <v>1921</v>
      </c>
      <c r="CG12" s="1" t="s">
        <v>1921</v>
      </c>
      <c r="CH12" s="1" t="s">
        <v>1921</v>
      </c>
      <c r="CI12" s="1" t="s">
        <v>1921</v>
      </c>
      <c r="CJ12" s="1" t="s">
        <v>1920</v>
      </c>
      <c r="CK12" s="1" t="s">
        <v>2291</v>
      </c>
      <c r="CL12" s="1" t="s">
        <v>2291</v>
      </c>
      <c r="CM12" s="1" t="s">
        <v>2291</v>
      </c>
      <c r="CN12" s="1" t="s">
        <v>2291</v>
      </c>
      <c r="CO12" s="1" t="s">
        <v>2291</v>
      </c>
      <c r="CP12" s="1" t="s">
        <v>2291</v>
      </c>
      <c r="CQ12" s="1" t="s">
        <v>2291</v>
      </c>
      <c r="CR12" s="1" t="s">
        <v>2291</v>
      </c>
      <c r="CS12" s="1" t="s">
        <v>2291</v>
      </c>
      <c r="CT12" s="1" t="s">
        <v>2291</v>
      </c>
      <c r="CU12" s="1" t="s">
        <v>2291</v>
      </c>
      <c r="CV12" s="1" t="s">
        <v>2291</v>
      </c>
      <c r="CW12" s="1" t="s">
        <v>2291</v>
      </c>
      <c r="CX12" s="1" t="s">
        <v>2291</v>
      </c>
      <c r="CY12" s="1" t="s">
        <v>2291</v>
      </c>
      <c r="CZ12" s="1" t="s">
        <v>2291</v>
      </c>
      <c r="DA12" s="1" t="s">
        <v>2291</v>
      </c>
      <c r="DB12" s="1" t="s">
        <v>2291</v>
      </c>
      <c r="DC12" s="1" t="s">
        <v>2291</v>
      </c>
      <c r="DD12" s="1" t="s">
        <v>2291</v>
      </c>
      <c r="DE12" s="1" t="s">
        <v>2291</v>
      </c>
      <c r="DF12" s="1" t="s">
        <v>2291</v>
      </c>
      <c r="DG12" s="1" t="s">
        <v>2291</v>
      </c>
      <c r="DH12" s="1" t="s">
        <v>2291</v>
      </c>
      <c r="DI12" s="1" t="s">
        <v>2291</v>
      </c>
      <c r="DJ12" s="1" t="s">
        <v>2291</v>
      </c>
      <c r="DK12" s="1" t="s">
        <v>2291</v>
      </c>
      <c r="DL12" s="1" t="s">
        <v>2291</v>
      </c>
      <c r="DM12" s="1" t="s">
        <v>2291</v>
      </c>
      <c r="DN12" s="1" t="s">
        <v>2291</v>
      </c>
      <c r="DO12" s="1" t="s">
        <v>2291</v>
      </c>
      <c r="DP12" s="1" t="s">
        <v>2291</v>
      </c>
      <c r="DQ12" s="1" t="s">
        <v>2291</v>
      </c>
      <c r="DR12" s="1" t="s">
        <v>2291</v>
      </c>
      <c r="DS12" s="1" t="s">
        <v>2291</v>
      </c>
      <c r="DT12" s="1" t="s">
        <v>2291</v>
      </c>
      <c r="DU12" s="1" t="s">
        <v>2291</v>
      </c>
      <c r="DV12" s="1" t="s">
        <v>2291</v>
      </c>
      <c r="DW12" s="1" t="s">
        <v>2291</v>
      </c>
      <c r="DX12" s="1" t="s">
        <v>2291</v>
      </c>
      <c r="DY12" s="1" t="s">
        <v>2291</v>
      </c>
      <c r="DZ12" s="1" t="s">
        <v>2291</v>
      </c>
      <c r="EA12" s="1" t="s">
        <v>2291</v>
      </c>
      <c r="EB12" s="1" t="s">
        <v>2291</v>
      </c>
      <c r="EC12" s="1" t="s">
        <v>2291</v>
      </c>
      <c r="ED12" s="1" t="s">
        <v>2291</v>
      </c>
      <c r="EE12" s="1" t="s">
        <v>2291</v>
      </c>
      <c r="EF12" s="1" t="s">
        <v>2291</v>
      </c>
      <c r="EG12" s="1" t="s">
        <v>2291</v>
      </c>
      <c r="EH12" s="1" t="s">
        <v>2291</v>
      </c>
      <c r="EI12" s="1" t="s">
        <v>2291</v>
      </c>
      <c r="EJ12" s="1" t="s">
        <v>2291</v>
      </c>
      <c r="EK12" s="1" t="s">
        <v>2291</v>
      </c>
      <c r="EL12" s="1" t="s">
        <v>2291</v>
      </c>
      <c r="EM12" s="1" t="s">
        <v>2291</v>
      </c>
      <c r="EN12" s="1" t="s">
        <v>2291</v>
      </c>
      <c r="EO12" s="1" t="s">
        <v>2291</v>
      </c>
      <c r="EP12" s="1" t="s">
        <v>2291</v>
      </c>
      <c r="EQ12" s="1" t="s">
        <v>2291</v>
      </c>
      <c r="ER12" s="1" t="s">
        <v>2291</v>
      </c>
      <c r="ES12" s="1" t="s">
        <v>2291</v>
      </c>
      <c r="ET12" s="1" t="s">
        <v>2291</v>
      </c>
      <c r="EU12" s="1" t="s">
        <v>2291</v>
      </c>
      <c r="EV12" s="1" t="s">
        <v>2291</v>
      </c>
      <c r="EW12" s="1" t="s">
        <v>2291</v>
      </c>
      <c r="EX12" s="1" t="s">
        <v>2291</v>
      </c>
      <c r="EY12" s="1" t="s">
        <v>2291</v>
      </c>
      <c r="EZ12" s="1" t="s">
        <v>2291</v>
      </c>
      <c r="FA12" s="1" t="s">
        <v>2291</v>
      </c>
      <c r="FB12" s="1" t="s">
        <v>2291</v>
      </c>
      <c r="FC12" s="1" t="s">
        <v>2291</v>
      </c>
      <c r="FD12" s="1" t="s">
        <v>2291</v>
      </c>
      <c r="FE12" s="1" t="s">
        <v>2291</v>
      </c>
      <c r="FF12" s="1" t="s">
        <v>2291</v>
      </c>
      <c r="FG12" s="1" t="s">
        <v>2291</v>
      </c>
      <c r="FH12" s="1" t="s">
        <v>2291</v>
      </c>
      <c r="FI12" s="1" t="s">
        <v>2291</v>
      </c>
      <c r="FJ12" s="1" t="s">
        <v>2291</v>
      </c>
      <c r="FK12" s="1" t="s">
        <v>2291</v>
      </c>
      <c r="FL12" s="1" t="s">
        <v>2291</v>
      </c>
      <c r="FM12" s="7">
        <v>80</v>
      </c>
      <c r="FN12" s="7">
        <v>100</v>
      </c>
      <c r="FO12" s="7">
        <v>10</v>
      </c>
      <c r="FP12" s="7">
        <v>10</v>
      </c>
      <c r="FQ12" s="7">
        <v>15</v>
      </c>
      <c r="FR12" s="7">
        <v>19</v>
      </c>
      <c r="FS12" s="7" t="s">
        <v>2291</v>
      </c>
      <c r="FT12" s="7" t="s">
        <v>2291</v>
      </c>
      <c r="FU12" s="7">
        <v>100</v>
      </c>
      <c r="FV12" s="7">
        <v>50</v>
      </c>
      <c r="FW12" s="7">
        <v>15</v>
      </c>
      <c r="FX12" s="7" t="s">
        <v>2291</v>
      </c>
      <c r="FY12" s="7">
        <v>110</v>
      </c>
      <c r="FZ12" s="1" t="s">
        <v>1920</v>
      </c>
      <c r="GA12" s="1" t="s">
        <v>1920</v>
      </c>
      <c r="GB12" s="1" t="s">
        <v>1920</v>
      </c>
      <c r="GC12" s="1" t="s">
        <v>2291</v>
      </c>
      <c r="GD12" s="1" t="s">
        <v>2291</v>
      </c>
      <c r="GE12" s="1" t="s">
        <v>2291</v>
      </c>
      <c r="GF12" s="1" t="s">
        <v>1920</v>
      </c>
      <c r="GG12" s="1" t="s">
        <v>2291</v>
      </c>
      <c r="GH12" s="1" t="s">
        <v>2291</v>
      </c>
      <c r="GI12" s="1" t="s">
        <v>2291</v>
      </c>
      <c r="GJ12" s="1" t="s">
        <v>406</v>
      </c>
      <c r="GK12" s="1" t="s">
        <v>1921</v>
      </c>
      <c r="GL12" s="1" t="s">
        <v>1921</v>
      </c>
      <c r="GM12" s="1" t="s">
        <v>1921</v>
      </c>
      <c r="GN12" s="1" t="s">
        <v>1921</v>
      </c>
      <c r="GO12" s="1" t="s">
        <v>1921</v>
      </c>
      <c r="GP12" s="1" t="s">
        <v>1921</v>
      </c>
      <c r="GQ12" s="1" t="s">
        <v>1920</v>
      </c>
      <c r="GR12" s="1" t="s">
        <v>1921</v>
      </c>
      <c r="GS12" s="7">
        <v>10</v>
      </c>
      <c r="GT12" s="7" t="s">
        <v>2291</v>
      </c>
      <c r="GU12" s="7" t="s">
        <v>2291</v>
      </c>
      <c r="GV12" s="7" t="s">
        <v>2291</v>
      </c>
      <c r="GW12" s="7" t="s">
        <v>2291</v>
      </c>
      <c r="GX12" s="7" t="s">
        <v>2291</v>
      </c>
      <c r="GY12" s="7" t="s">
        <v>2291</v>
      </c>
      <c r="GZ12" s="7" t="s">
        <v>2291</v>
      </c>
      <c r="HA12" s="7" t="s">
        <v>2291</v>
      </c>
      <c r="HB12" s="7" t="s">
        <v>2291</v>
      </c>
      <c r="HC12" s="7" t="s">
        <v>2291</v>
      </c>
      <c r="HD12" s="7" t="s">
        <v>2291</v>
      </c>
      <c r="HE12" s="7" t="s">
        <v>2291</v>
      </c>
      <c r="HF12" s="7" t="s">
        <v>2291</v>
      </c>
      <c r="HG12" s="7" t="s">
        <v>2291</v>
      </c>
      <c r="HH12" s="7" t="s">
        <v>2291</v>
      </c>
      <c r="HI12" s="1" t="s">
        <v>1956</v>
      </c>
      <c r="HJ12" s="1" t="s">
        <v>2115</v>
      </c>
      <c r="HK12" s="1" t="s">
        <v>1921</v>
      </c>
      <c r="HL12" s="1" t="s">
        <v>1920</v>
      </c>
      <c r="HM12" s="1" t="s">
        <v>1920</v>
      </c>
      <c r="HN12" s="1" t="s">
        <v>1920</v>
      </c>
      <c r="HO12" s="1" t="s">
        <v>1921</v>
      </c>
      <c r="HP12" s="1" t="s">
        <v>2125</v>
      </c>
      <c r="HQ12" s="1" t="s">
        <v>1921</v>
      </c>
      <c r="HR12" s="1" t="s">
        <v>1921</v>
      </c>
      <c r="HS12" s="1" t="s">
        <v>1920</v>
      </c>
      <c r="HT12" s="7" t="s">
        <v>2291</v>
      </c>
      <c r="HU12" s="7" t="s">
        <v>2291</v>
      </c>
      <c r="HV12" s="1" t="s">
        <v>2291</v>
      </c>
      <c r="HW12" s="1" t="s">
        <v>2291</v>
      </c>
      <c r="HX12" s="1" t="s">
        <v>2291</v>
      </c>
      <c r="HY12" s="1" t="s">
        <v>2126</v>
      </c>
      <c r="HZ12" s="1" t="s">
        <v>1921</v>
      </c>
      <c r="IA12" s="1" t="s">
        <v>1920</v>
      </c>
      <c r="IB12" s="7" t="s">
        <v>2291</v>
      </c>
      <c r="IC12" s="7">
        <v>50</v>
      </c>
      <c r="ID12" s="1" t="s">
        <v>1920</v>
      </c>
      <c r="IE12" s="1" t="s">
        <v>2291</v>
      </c>
      <c r="IF12" s="1" t="s">
        <v>2291</v>
      </c>
      <c r="IG12" s="1" t="s">
        <v>2291</v>
      </c>
      <c r="IH12" s="1" t="s">
        <v>2291</v>
      </c>
      <c r="II12" s="1" t="s">
        <v>2291</v>
      </c>
      <c r="IJ12" s="1" t="s">
        <v>2291</v>
      </c>
      <c r="IK12" s="1" t="s">
        <v>2291</v>
      </c>
      <c r="IL12" s="1" t="s">
        <v>2291</v>
      </c>
      <c r="IM12" s="1" t="s">
        <v>1949</v>
      </c>
      <c r="IN12" s="1" t="s">
        <v>1991</v>
      </c>
      <c r="IO12" s="1" t="s">
        <v>2291</v>
      </c>
      <c r="IP12" s="1" t="s">
        <v>2291</v>
      </c>
      <c r="IQ12" s="1" t="s">
        <v>2291</v>
      </c>
      <c r="IR12" s="1" t="s">
        <v>2291</v>
      </c>
      <c r="IS12" s="1" t="s">
        <v>2291</v>
      </c>
      <c r="IT12" s="1" t="s">
        <v>1921</v>
      </c>
      <c r="IU12" s="1" t="s">
        <v>2291</v>
      </c>
      <c r="IV12" s="1" t="s">
        <v>2291</v>
      </c>
      <c r="IW12" s="1" t="s">
        <v>2291</v>
      </c>
      <c r="IX12" s="1" t="s">
        <v>2291</v>
      </c>
      <c r="IY12" s="1" t="s">
        <v>2291</v>
      </c>
      <c r="IZ12" s="1" t="s">
        <v>2291</v>
      </c>
      <c r="JA12" s="1" t="s">
        <v>2291</v>
      </c>
      <c r="JB12" s="1" t="s">
        <v>2291</v>
      </c>
      <c r="JC12" s="1" t="s">
        <v>2291</v>
      </c>
      <c r="JD12" s="1" t="s">
        <v>339</v>
      </c>
      <c r="JE12" s="1" t="s">
        <v>1920</v>
      </c>
      <c r="JF12" s="1" t="s">
        <v>1920</v>
      </c>
      <c r="JG12" s="1" t="s">
        <v>1921</v>
      </c>
      <c r="JH12" s="1" t="s">
        <v>1921</v>
      </c>
      <c r="JI12" s="1" t="s">
        <v>1921</v>
      </c>
      <c r="JJ12" s="1" t="s">
        <v>1920</v>
      </c>
      <c r="JK12" s="1" t="s">
        <v>1921</v>
      </c>
      <c r="JL12" s="1" t="s">
        <v>1921</v>
      </c>
      <c r="JM12" s="1" t="s">
        <v>1921</v>
      </c>
      <c r="JN12" s="1" t="s">
        <v>1921</v>
      </c>
      <c r="JO12" s="1" t="s">
        <v>1921</v>
      </c>
      <c r="JP12" s="1" t="s">
        <v>1921</v>
      </c>
      <c r="JQ12" s="1" t="s">
        <v>1921</v>
      </c>
      <c r="JR12" s="1" t="s">
        <v>1921</v>
      </c>
      <c r="JS12" s="1" t="s">
        <v>2291</v>
      </c>
      <c r="JT12" s="1" t="s">
        <v>2291</v>
      </c>
      <c r="JU12" s="1" t="s">
        <v>2298</v>
      </c>
      <c r="JV12" s="1" t="s">
        <v>1920</v>
      </c>
      <c r="JW12" s="1" t="s">
        <v>1921</v>
      </c>
      <c r="JX12" s="1" t="s">
        <v>1921</v>
      </c>
      <c r="JY12" s="1" t="s">
        <v>1921</v>
      </c>
      <c r="JZ12" s="1" t="s">
        <v>1921</v>
      </c>
      <c r="KA12" s="1" t="s">
        <v>1920</v>
      </c>
      <c r="KB12" s="1" t="s">
        <v>1921</v>
      </c>
      <c r="KC12" s="1" t="s">
        <v>2291</v>
      </c>
      <c r="KD12" s="1" t="s">
        <v>1972</v>
      </c>
      <c r="KE12" s="1" t="s">
        <v>1921</v>
      </c>
      <c r="KF12" s="1" t="s">
        <v>1920</v>
      </c>
      <c r="KG12" s="1" t="s">
        <v>1503</v>
      </c>
      <c r="KH12" s="1" t="s">
        <v>1967</v>
      </c>
      <c r="KI12" s="1" t="s">
        <v>1923</v>
      </c>
      <c r="KJ12" s="1" t="s">
        <v>2291</v>
      </c>
      <c r="KK12" s="1" t="s">
        <v>1920</v>
      </c>
      <c r="KL12" s="1" t="s">
        <v>2044</v>
      </c>
      <c r="KM12" s="1" t="s">
        <v>1920</v>
      </c>
      <c r="KN12" s="1" t="s">
        <v>1921</v>
      </c>
      <c r="KO12" s="1" t="s">
        <v>1920</v>
      </c>
      <c r="KP12" s="1" t="s">
        <v>2291</v>
      </c>
      <c r="KQ12" s="1" t="s">
        <v>2291</v>
      </c>
      <c r="KR12" s="1">
        <v>1</v>
      </c>
      <c r="KS12" s="1" t="s">
        <v>313</v>
      </c>
      <c r="KT12" s="1" t="s">
        <v>1685</v>
      </c>
      <c r="KU12" s="1" t="s">
        <v>2291</v>
      </c>
      <c r="KV12" s="1" t="s">
        <v>2291</v>
      </c>
      <c r="KW12" s="1" t="s">
        <v>2291</v>
      </c>
      <c r="KX12" s="1" t="s">
        <v>2291</v>
      </c>
      <c r="KY12" s="7" t="s">
        <v>2291</v>
      </c>
      <c r="KZ12" s="1" t="s">
        <v>1686</v>
      </c>
      <c r="LA12" s="1">
        <v>180260</v>
      </c>
      <c r="LB12" s="1" t="s">
        <v>1687</v>
      </c>
      <c r="LC12" s="1" t="s">
        <v>1688</v>
      </c>
      <c r="LD12" s="1">
        <v>161</v>
      </c>
      <c r="LE12" s="1" t="s">
        <v>2291</v>
      </c>
      <c r="LF12" s="1">
        <v>-1</v>
      </c>
      <c r="LG12" s="1" t="s">
        <v>2291</v>
      </c>
      <c r="LH12" s="1" t="s">
        <v>2291</v>
      </c>
      <c r="LI12" s="13" t="s">
        <v>2291</v>
      </c>
      <c r="LJ12" s="13">
        <v>0</v>
      </c>
      <c r="LK12" s="13">
        <v>0</v>
      </c>
      <c r="LL12" s="13">
        <v>0</v>
      </c>
      <c r="LM12" s="13">
        <v>0</v>
      </c>
      <c r="LN12" s="13">
        <v>0</v>
      </c>
      <c r="LO12" s="13">
        <v>0</v>
      </c>
      <c r="LP12" s="13">
        <v>0</v>
      </c>
      <c r="LQ12" s="13">
        <v>0</v>
      </c>
      <c r="LR12" s="13">
        <v>0</v>
      </c>
      <c r="LS12" s="13">
        <v>0</v>
      </c>
      <c r="LT12" s="13">
        <v>0</v>
      </c>
      <c r="LU12" s="13">
        <v>0</v>
      </c>
      <c r="LV12" s="13">
        <v>0</v>
      </c>
      <c r="LW12" s="1" t="s">
        <v>1975</v>
      </c>
      <c r="LX12" s="1" t="s">
        <v>1976</v>
      </c>
      <c r="LY12" s="1" t="s">
        <v>1979</v>
      </c>
      <c r="LZ12" s="1" t="b">
        <f>E12=AE12</f>
        <v>1</v>
      </c>
      <c r="MA12" s="1" t="b">
        <f>AG12=G12</f>
        <v>1</v>
      </c>
      <c r="MB12" s="1" t="b">
        <f>I12=AI12</f>
        <v>1</v>
      </c>
      <c r="MC12" s="1" t="s">
        <v>2291</v>
      </c>
    </row>
    <row r="13" spans="1:341" x14ac:dyDescent="0.3">
      <c r="A13" s="1" t="s">
        <v>1880</v>
      </c>
      <c r="B13" s="1" t="s">
        <v>1881</v>
      </c>
      <c r="C13" s="5">
        <v>43163</v>
      </c>
      <c r="D13" s="5">
        <v>43163</v>
      </c>
      <c r="E13" s="1" t="s">
        <v>294</v>
      </c>
      <c r="F13" s="1" t="s">
        <v>1934</v>
      </c>
      <c r="G13" s="1" t="s">
        <v>400</v>
      </c>
      <c r="H13" s="1" t="s">
        <v>1948</v>
      </c>
      <c r="I13" s="1" t="s">
        <v>915</v>
      </c>
      <c r="J13" s="1" t="s">
        <v>1057</v>
      </c>
      <c r="K13" s="1" t="s">
        <v>1882</v>
      </c>
      <c r="L13" s="1" t="s">
        <v>1882</v>
      </c>
      <c r="M13" s="1" t="s">
        <v>1883</v>
      </c>
      <c r="N13" s="1">
        <v>13.7696436634</v>
      </c>
      <c r="O13" s="1">
        <v>14.0343497169</v>
      </c>
      <c r="P13" s="1">
        <v>312.23501334700001</v>
      </c>
      <c r="Q13" s="1">
        <v>4</v>
      </c>
      <c r="R13" s="1" t="s">
        <v>1983</v>
      </c>
      <c r="S13" s="1" t="s">
        <v>1097</v>
      </c>
      <c r="T13" s="1">
        <v>6</v>
      </c>
      <c r="U13" s="1" t="s">
        <v>2292</v>
      </c>
      <c r="V13" s="1" t="s">
        <v>1982</v>
      </c>
      <c r="W13" s="1" t="s">
        <v>2291</v>
      </c>
      <c r="X13" s="1" t="s">
        <v>2089</v>
      </c>
      <c r="Y13" s="1" t="s">
        <v>1920</v>
      </c>
      <c r="Z13" s="1" t="s">
        <v>1921</v>
      </c>
      <c r="AA13" s="1" t="s">
        <v>1921</v>
      </c>
      <c r="AB13" s="1" t="s">
        <v>2291</v>
      </c>
      <c r="AC13" s="7">
        <v>111</v>
      </c>
      <c r="AD13" s="7">
        <v>301</v>
      </c>
      <c r="AE13" s="1" t="s">
        <v>294</v>
      </c>
      <c r="AF13" s="1" t="s">
        <v>1934</v>
      </c>
      <c r="AG13" s="1" t="s">
        <v>400</v>
      </c>
      <c r="AH13" s="1" t="s">
        <v>1948</v>
      </c>
      <c r="AI13" s="1" t="s">
        <v>915</v>
      </c>
      <c r="AJ13" s="1" t="s">
        <v>1057</v>
      </c>
      <c r="AK13" s="14">
        <v>111</v>
      </c>
      <c r="AL13" s="14">
        <v>301</v>
      </c>
      <c r="AM13" s="5">
        <v>42430</v>
      </c>
      <c r="AN13" s="7" t="s">
        <v>2291</v>
      </c>
      <c r="AO13" s="7" t="s">
        <v>2291</v>
      </c>
      <c r="AP13" s="1" t="s">
        <v>2291</v>
      </c>
      <c r="AQ13" s="1" t="s">
        <v>2291</v>
      </c>
      <c r="AR13" s="1" t="s">
        <v>2291</v>
      </c>
      <c r="AS13" s="1" t="s">
        <v>2291</v>
      </c>
      <c r="AT13" s="1" t="s">
        <v>2291</v>
      </c>
      <c r="AU13" s="1" t="s">
        <v>2291</v>
      </c>
      <c r="AV13" s="1" t="s">
        <v>2291</v>
      </c>
      <c r="AW13" s="1" t="s">
        <v>2291</v>
      </c>
      <c r="AX13" s="1" t="s">
        <v>2291</v>
      </c>
      <c r="AY13" s="7" t="s">
        <v>2291</v>
      </c>
      <c r="AZ13" s="7" t="s">
        <v>2291</v>
      </c>
      <c r="BA13" s="1" t="s">
        <v>2291</v>
      </c>
      <c r="BB13" s="7" t="s">
        <v>2291</v>
      </c>
      <c r="BC13" s="7" t="s">
        <v>2291</v>
      </c>
      <c r="BD13" s="1" t="s">
        <v>2291</v>
      </c>
      <c r="BE13" s="1" t="s">
        <v>2291</v>
      </c>
      <c r="BF13" s="1" t="s">
        <v>2291</v>
      </c>
      <c r="BG13" s="1" t="s">
        <v>2291</v>
      </c>
      <c r="BH13" s="1" t="s">
        <v>2291</v>
      </c>
      <c r="BI13" s="1" t="s">
        <v>2291</v>
      </c>
      <c r="BJ13" s="1" t="s">
        <v>2291</v>
      </c>
      <c r="BK13" s="1" t="s">
        <v>2291</v>
      </c>
      <c r="BL13" s="1" t="s">
        <v>2291</v>
      </c>
      <c r="BM13" s="7" t="s">
        <v>2291</v>
      </c>
      <c r="BN13" s="7" t="s">
        <v>2291</v>
      </c>
      <c r="BO13" s="1" t="s">
        <v>2291</v>
      </c>
      <c r="BP13" s="7">
        <v>15</v>
      </c>
      <c r="BQ13" s="7">
        <v>63</v>
      </c>
      <c r="BR13" s="1">
        <v>0</v>
      </c>
      <c r="BS13" s="7">
        <v>111</v>
      </c>
      <c r="BT13" s="7">
        <v>0</v>
      </c>
      <c r="BU13" s="7">
        <v>0</v>
      </c>
      <c r="BV13" s="7">
        <v>0</v>
      </c>
      <c r="BW13" s="1" t="s">
        <v>1998</v>
      </c>
      <c r="BX13" s="1" t="s">
        <v>2291</v>
      </c>
      <c r="BY13" s="1" t="s">
        <v>868</v>
      </c>
      <c r="BZ13" s="1" t="s">
        <v>1920</v>
      </c>
      <c r="CA13" s="1" t="s">
        <v>1921</v>
      </c>
      <c r="CB13" s="1" t="s">
        <v>1921</v>
      </c>
      <c r="CC13" s="1" t="s">
        <v>1921</v>
      </c>
      <c r="CD13" s="1" t="s">
        <v>1921</v>
      </c>
      <c r="CE13" s="1" t="s">
        <v>1921</v>
      </c>
      <c r="CF13" s="1" t="s">
        <v>1921</v>
      </c>
      <c r="CG13" s="1" t="s">
        <v>1921</v>
      </c>
      <c r="CH13" s="1" t="s">
        <v>1920</v>
      </c>
      <c r="CI13" s="1" t="s">
        <v>1919</v>
      </c>
      <c r="CJ13" s="1" t="s">
        <v>1921</v>
      </c>
      <c r="CK13" s="1" t="s">
        <v>320</v>
      </c>
      <c r="CL13" s="1" t="s">
        <v>1921</v>
      </c>
      <c r="CM13" s="1" t="s">
        <v>1921</v>
      </c>
      <c r="CN13" s="1" t="s">
        <v>1921</v>
      </c>
      <c r="CO13" s="1" t="s">
        <v>1920</v>
      </c>
      <c r="CP13" s="1" t="s">
        <v>1921</v>
      </c>
      <c r="CQ13" s="1" t="s">
        <v>2291</v>
      </c>
      <c r="CR13" s="1" t="s">
        <v>2029</v>
      </c>
      <c r="CS13" s="1" t="s">
        <v>320</v>
      </c>
      <c r="CT13" s="1" t="s">
        <v>1921</v>
      </c>
      <c r="CU13" s="1" t="s">
        <v>1921</v>
      </c>
      <c r="CV13" s="1" t="s">
        <v>1921</v>
      </c>
      <c r="CW13" s="1" t="s">
        <v>1920</v>
      </c>
      <c r="CX13" s="1" t="s">
        <v>1921</v>
      </c>
      <c r="CY13" s="1" t="s">
        <v>2291</v>
      </c>
      <c r="CZ13" s="1" t="s">
        <v>2029</v>
      </c>
      <c r="DA13" s="1" t="s">
        <v>2291</v>
      </c>
      <c r="DB13" s="1" t="s">
        <v>2291</v>
      </c>
      <c r="DC13" s="1" t="s">
        <v>2291</v>
      </c>
      <c r="DD13" s="1" t="s">
        <v>2291</v>
      </c>
      <c r="DE13" s="1" t="s">
        <v>2291</v>
      </c>
      <c r="DF13" s="1" t="s">
        <v>2291</v>
      </c>
      <c r="DG13" s="1" t="s">
        <v>2291</v>
      </c>
      <c r="DH13" s="1" t="s">
        <v>2291</v>
      </c>
      <c r="DI13" s="1" t="s">
        <v>2291</v>
      </c>
      <c r="DJ13" s="1" t="s">
        <v>2291</v>
      </c>
      <c r="DK13" s="1" t="s">
        <v>2291</v>
      </c>
      <c r="DL13" s="1" t="s">
        <v>2291</v>
      </c>
      <c r="DM13" s="1" t="s">
        <v>2291</v>
      </c>
      <c r="DN13" s="1" t="s">
        <v>2291</v>
      </c>
      <c r="DO13" s="1" t="s">
        <v>2291</v>
      </c>
      <c r="DP13" s="1" t="s">
        <v>2291</v>
      </c>
      <c r="DQ13" s="1" t="s">
        <v>2291</v>
      </c>
      <c r="DR13" s="1" t="s">
        <v>2291</v>
      </c>
      <c r="DS13" s="1" t="s">
        <v>2291</v>
      </c>
      <c r="DT13" s="1" t="s">
        <v>2291</v>
      </c>
      <c r="DU13" s="1" t="s">
        <v>2291</v>
      </c>
      <c r="DV13" s="1" t="s">
        <v>2291</v>
      </c>
      <c r="DW13" s="1" t="s">
        <v>2291</v>
      </c>
      <c r="DX13" s="1" t="s">
        <v>2291</v>
      </c>
      <c r="DY13" s="1" t="s">
        <v>2291</v>
      </c>
      <c r="DZ13" s="1" t="s">
        <v>2291</v>
      </c>
      <c r="EA13" s="1" t="s">
        <v>2291</v>
      </c>
      <c r="EB13" s="1" t="s">
        <v>2291</v>
      </c>
      <c r="EC13" s="1" t="s">
        <v>2291</v>
      </c>
      <c r="ED13" s="1" t="s">
        <v>2291</v>
      </c>
      <c r="EE13" s="1" t="s">
        <v>2291</v>
      </c>
      <c r="EF13" s="1" t="s">
        <v>2291</v>
      </c>
      <c r="EG13" s="1" t="s">
        <v>2291</v>
      </c>
      <c r="EH13" s="1" t="s">
        <v>2291</v>
      </c>
      <c r="EI13" s="1" t="s">
        <v>2291</v>
      </c>
      <c r="EJ13" s="1" t="s">
        <v>2291</v>
      </c>
      <c r="EK13" s="1" t="s">
        <v>2291</v>
      </c>
      <c r="EL13" s="1" t="s">
        <v>2291</v>
      </c>
      <c r="EM13" s="1" t="s">
        <v>2291</v>
      </c>
      <c r="EN13" s="1" t="s">
        <v>2291</v>
      </c>
      <c r="EO13" s="1" t="s">
        <v>2291</v>
      </c>
      <c r="EP13" s="1" t="s">
        <v>2291</v>
      </c>
      <c r="EQ13" s="1" t="s">
        <v>2291</v>
      </c>
      <c r="ER13" s="1" t="s">
        <v>2291</v>
      </c>
      <c r="ES13" s="1" t="s">
        <v>2291</v>
      </c>
      <c r="ET13" s="1" t="s">
        <v>2291</v>
      </c>
      <c r="EU13" s="1" t="s">
        <v>2291</v>
      </c>
      <c r="EV13" s="1" t="s">
        <v>2291</v>
      </c>
      <c r="EW13" s="1" t="s">
        <v>2291</v>
      </c>
      <c r="EX13" s="1" t="s">
        <v>2291</v>
      </c>
      <c r="EY13" s="1" t="s">
        <v>2291</v>
      </c>
      <c r="EZ13" s="1" t="s">
        <v>2291</v>
      </c>
      <c r="FA13" s="1" t="s">
        <v>2291</v>
      </c>
      <c r="FB13" s="1" t="s">
        <v>2291</v>
      </c>
      <c r="FC13" s="1" t="s">
        <v>2291</v>
      </c>
      <c r="FD13" s="1" t="s">
        <v>2291</v>
      </c>
      <c r="FE13" s="1" t="s">
        <v>2291</v>
      </c>
      <c r="FF13" s="1" t="s">
        <v>2291</v>
      </c>
      <c r="FG13" s="1" t="s">
        <v>2291</v>
      </c>
      <c r="FH13" s="1" t="s">
        <v>2291</v>
      </c>
      <c r="FI13" s="1" t="s">
        <v>2291</v>
      </c>
      <c r="FJ13" s="1" t="s">
        <v>2291</v>
      </c>
      <c r="FK13" s="1" t="s">
        <v>2291</v>
      </c>
      <c r="FL13" s="1" t="s">
        <v>2291</v>
      </c>
      <c r="FM13" s="7">
        <v>30</v>
      </c>
      <c r="FN13" s="7">
        <v>50</v>
      </c>
      <c r="FO13" s="7">
        <v>2</v>
      </c>
      <c r="FP13" s="7">
        <v>3</v>
      </c>
      <c r="FQ13" s="7">
        <v>5</v>
      </c>
      <c r="FR13" s="7" t="s">
        <v>2291</v>
      </c>
      <c r="FS13" s="7" t="s">
        <v>2291</v>
      </c>
      <c r="FT13" s="7" t="s">
        <v>2291</v>
      </c>
      <c r="FU13" s="7">
        <v>10</v>
      </c>
      <c r="FV13" s="7">
        <v>10</v>
      </c>
      <c r="FW13" s="7">
        <v>5</v>
      </c>
      <c r="FX13" s="7" t="s">
        <v>2291</v>
      </c>
      <c r="FY13" s="7">
        <v>20</v>
      </c>
      <c r="FZ13" s="1" t="s">
        <v>1920</v>
      </c>
      <c r="GA13" s="1" t="s">
        <v>1920</v>
      </c>
      <c r="GB13" s="1" t="s">
        <v>1920</v>
      </c>
      <c r="GC13" s="1" t="s">
        <v>2291</v>
      </c>
      <c r="GD13" s="1" t="s">
        <v>2291</v>
      </c>
      <c r="GE13" s="1" t="s">
        <v>2291</v>
      </c>
      <c r="GF13" s="1" t="s">
        <v>1961</v>
      </c>
      <c r="GG13" s="1" t="s">
        <v>2291</v>
      </c>
      <c r="GH13" s="1" t="s">
        <v>2291</v>
      </c>
      <c r="GI13" s="1" t="s">
        <v>2291</v>
      </c>
      <c r="GJ13" s="1" t="s">
        <v>419</v>
      </c>
      <c r="GK13" s="1" t="s">
        <v>1921</v>
      </c>
      <c r="GL13" s="1" t="s">
        <v>1921</v>
      </c>
      <c r="GM13" s="1" t="s">
        <v>1921</v>
      </c>
      <c r="GN13" s="1" t="s">
        <v>1921</v>
      </c>
      <c r="GO13" s="1" t="s">
        <v>1920</v>
      </c>
      <c r="GP13" s="1" t="s">
        <v>1921</v>
      </c>
      <c r="GQ13" s="1" t="s">
        <v>1920</v>
      </c>
      <c r="GR13" s="1" t="s">
        <v>1921</v>
      </c>
      <c r="GS13" s="7">
        <v>2</v>
      </c>
      <c r="GT13" s="7" t="s">
        <v>2291</v>
      </c>
      <c r="GU13" s="7">
        <v>1</v>
      </c>
      <c r="GV13" s="7" t="s">
        <v>2291</v>
      </c>
      <c r="GW13" s="7" t="s">
        <v>2291</v>
      </c>
      <c r="GX13" s="7" t="s">
        <v>2291</v>
      </c>
      <c r="GY13" s="7" t="s">
        <v>2291</v>
      </c>
      <c r="GZ13" s="7" t="s">
        <v>2291</v>
      </c>
      <c r="HA13" s="7" t="s">
        <v>2291</v>
      </c>
      <c r="HB13" s="7" t="s">
        <v>2291</v>
      </c>
      <c r="HC13" s="7" t="s">
        <v>2291</v>
      </c>
      <c r="HD13" s="7" t="s">
        <v>2291</v>
      </c>
      <c r="HE13" s="7" t="s">
        <v>2291</v>
      </c>
      <c r="HF13" s="7" t="s">
        <v>2291</v>
      </c>
      <c r="HG13" s="7" t="s">
        <v>2291</v>
      </c>
      <c r="HH13" s="7" t="s">
        <v>2291</v>
      </c>
      <c r="HI13" s="1" t="s">
        <v>869</v>
      </c>
      <c r="HJ13" s="1" t="s">
        <v>2113</v>
      </c>
      <c r="HK13" s="1" t="s">
        <v>1921</v>
      </c>
      <c r="HL13" s="1" t="s">
        <v>1921</v>
      </c>
      <c r="HM13" s="1" t="s">
        <v>1920</v>
      </c>
      <c r="HN13" s="1" t="s">
        <v>1921</v>
      </c>
      <c r="HO13" s="1" t="s">
        <v>1920</v>
      </c>
      <c r="HP13" s="1" t="s">
        <v>2122</v>
      </c>
      <c r="HQ13" s="1" t="s">
        <v>1920</v>
      </c>
      <c r="HR13" s="1" t="s">
        <v>1921</v>
      </c>
      <c r="HS13" s="1" t="s">
        <v>1921</v>
      </c>
      <c r="HT13" s="7">
        <v>60</v>
      </c>
      <c r="HU13" s="7" t="s">
        <v>2291</v>
      </c>
      <c r="HV13" s="1" t="s">
        <v>2046</v>
      </c>
      <c r="HW13" s="1" t="s">
        <v>1921</v>
      </c>
      <c r="HX13" s="1" t="s">
        <v>1962</v>
      </c>
      <c r="HY13" s="1" t="s">
        <v>2127</v>
      </c>
      <c r="HZ13" s="1" t="s">
        <v>1920</v>
      </c>
      <c r="IA13" s="1" t="s">
        <v>1921</v>
      </c>
      <c r="IB13" s="7">
        <v>60</v>
      </c>
      <c r="IC13" s="7" t="s">
        <v>2291</v>
      </c>
      <c r="ID13" s="1" t="s">
        <v>1920</v>
      </c>
      <c r="IE13" s="1" t="s">
        <v>2291</v>
      </c>
      <c r="IF13" s="1" t="s">
        <v>2291</v>
      </c>
      <c r="IG13" s="1" t="s">
        <v>2291</v>
      </c>
      <c r="IH13" s="1" t="s">
        <v>2291</v>
      </c>
      <c r="II13" s="1" t="s">
        <v>2291</v>
      </c>
      <c r="IJ13" s="1" t="s">
        <v>2291</v>
      </c>
      <c r="IK13" s="1" t="s">
        <v>2291</v>
      </c>
      <c r="IL13" s="1" t="s">
        <v>2291</v>
      </c>
      <c r="IM13" s="1" t="s">
        <v>1949</v>
      </c>
      <c r="IN13" s="1" t="s">
        <v>1991</v>
      </c>
      <c r="IO13" s="1" t="s">
        <v>2291</v>
      </c>
      <c r="IP13" s="1" t="s">
        <v>2291</v>
      </c>
      <c r="IQ13" s="1" t="s">
        <v>2291</v>
      </c>
      <c r="IR13" s="1" t="s">
        <v>2291</v>
      </c>
      <c r="IS13" s="1" t="s">
        <v>2291</v>
      </c>
      <c r="IT13" s="1" t="s">
        <v>1921</v>
      </c>
      <c r="IU13" s="1" t="s">
        <v>2291</v>
      </c>
      <c r="IV13" s="1" t="s">
        <v>2291</v>
      </c>
      <c r="IW13" s="1" t="s">
        <v>2291</v>
      </c>
      <c r="IX13" s="1" t="s">
        <v>2291</v>
      </c>
      <c r="IY13" s="1" t="s">
        <v>2291</v>
      </c>
      <c r="IZ13" s="1" t="s">
        <v>2291</v>
      </c>
      <c r="JA13" s="1" t="s">
        <v>2291</v>
      </c>
      <c r="JB13" s="1" t="s">
        <v>2291</v>
      </c>
      <c r="JC13" s="1" t="s">
        <v>2291</v>
      </c>
      <c r="JD13" s="1" t="s">
        <v>339</v>
      </c>
      <c r="JE13" s="1" t="s">
        <v>1920</v>
      </c>
      <c r="JF13" s="1" t="s">
        <v>1920</v>
      </c>
      <c r="JG13" s="1" t="s">
        <v>1921</v>
      </c>
      <c r="JH13" s="1" t="s">
        <v>1921</v>
      </c>
      <c r="JI13" s="1" t="s">
        <v>1921</v>
      </c>
      <c r="JJ13" s="1" t="s">
        <v>1920</v>
      </c>
      <c r="JK13" s="1" t="s">
        <v>1921</v>
      </c>
      <c r="JL13" s="1" t="s">
        <v>1921</v>
      </c>
      <c r="JM13" s="1" t="s">
        <v>1921</v>
      </c>
      <c r="JN13" s="1" t="s">
        <v>1921</v>
      </c>
      <c r="JO13" s="1" t="s">
        <v>1921</v>
      </c>
      <c r="JP13" s="1" t="s">
        <v>1921</v>
      </c>
      <c r="JQ13" s="1" t="s">
        <v>1921</v>
      </c>
      <c r="JR13" s="1" t="s">
        <v>1921</v>
      </c>
      <c r="JS13" s="1" t="s">
        <v>2291</v>
      </c>
      <c r="JT13" s="1" t="s">
        <v>2291</v>
      </c>
      <c r="JU13" s="1" t="s">
        <v>2299</v>
      </c>
      <c r="JV13" s="1" t="s">
        <v>1921</v>
      </c>
      <c r="JW13" s="1" t="s">
        <v>1920</v>
      </c>
      <c r="JX13" s="1" t="s">
        <v>1921</v>
      </c>
      <c r="JY13" s="1" t="s">
        <v>1921</v>
      </c>
      <c r="JZ13" s="1" t="s">
        <v>1921</v>
      </c>
      <c r="KA13" s="1" t="s">
        <v>1921</v>
      </c>
      <c r="KB13" s="1" t="s">
        <v>1921</v>
      </c>
      <c r="KC13" s="1" t="s">
        <v>1921</v>
      </c>
      <c r="KD13" s="1" t="s">
        <v>1972</v>
      </c>
      <c r="KE13" s="1" t="s">
        <v>1961</v>
      </c>
      <c r="KF13" s="1" t="s">
        <v>1920</v>
      </c>
      <c r="KG13" s="1" t="s">
        <v>2150</v>
      </c>
      <c r="KH13" s="1" t="s">
        <v>1966</v>
      </c>
      <c r="KI13" s="1" t="s">
        <v>1988</v>
      </c>
      <c r="KJ13" s="1" t="s">
        <v>2291</v>
      </c>
      <c r="KK13" s="1" t="s">
        <v>1920</v>
      </c>
      <c r="KL13" s="1" t="s">
        <v>409</v>
      </c>
      <c r="KM13" s="1" t="s">
        <v>1921</v>
      </c>
      <c r="KN13" s="1" t="s">
        <v>1921</v>
      </c>
      <c r="KO13" s="1" t="s">
        <v>1920</v>
      </c>
      <c r="KP13" s="1" t="s">
        <v>2291</v>
      </c>
      <c r="KQ13" s="1" t="s">
        <v>2291</v>
      </c>
      <c r="KR13" s="1">
        <v>2</v>
      </c>
      <c r="KS13" s="1" t="s">
        <v>310</v>
      </c>
      <c r="KT13" s="1" t="s">
        <v>2291</v>
      </c>
      <c r="KU13" s="1" t="s">
        <v>2291</v>
      </c>
      <c r="KV13" s="1" t="s">
        <v>2291</v>
      </c>
      <c r="KW13" s="1" t="s">
        <v>2291</v>
      </c>
      <c r="KX13" s="1">
        <v>20</v>
      </c>
      <c r="KY13" s="11">
        <v>20</v>
      </c>
      <c r="KZ13" s="1" t="s">
        <v>1884</v>
      </c>
      <c r="LA13" s="1">
        <v>493613</v>
      </c>
      <c r="LB13" s="1" t="s">
        <v>1885</v>
      </c>
      <c r="LC13" s="1" t="s">
        <v>1886</v>
      </c>
      <c r="LD13" s="1">
        <v>282</v>
      </c>
      <c r="LE13" s="1" t="s">
        <v>2291</v>
      </c>
      <c r="LF13" s="1">
        <v>-1</v>
      </c>
      <c r="LG13" s="1" t="s">
        <v>2291</v>
      </c>
      <c r="LH13" s="1" t="s">
        <v>2291</v>
      </c>
      <c r="LI13" s="8">
        <v>282</v>
      </c>
      <c r="LJ13" s="8">
        <v>16</v>
      </c>
      <c r="LK13" s="8">
        <v>3</v>
      </c>
      <c r="LL13" s="8">
        <v>8</v>
      </c>
      <c r="LM13" s="8">
        <v>7</v>
      </c>
      <c r="LN13" s="8">
        <v>9</v>
      </c>
      <c r="LO13" s="8">
        <v>10</v>
      </c>
      <c r="LP13" s="8">
        <v>4</v>
      </c>
      <c r="LQ13" s="8">
        <v>8</v>
      </c>
      <c r="LR13" s="8">
        <v>23</v>
      </c>
      <c r="LS13" s="8">
        <v>21</v>
      </c>
      <c r="LT13" s="8">
        <v>2</v>
      </c>
      <c r="LU13" s="8">
        <v>3</v>
      </c>
      <c r="LV13" s="8">
        <v>114</v>
      </c>
      <c r="LW13" s="1" t="s">
        <v>1975</v>
      </c>
      <c r="LX13" s="1" t="s">
        <v>1976</v>
      </c>
      <c r="LY13" s="1" t="s">
        <v>1979</v>
      </c>
      <c r="LZ13" s="1" t="b">
        <f>E13=AE13</f>
        <v>1</v>
      </c>
      <c r="MA13" s="1" t="b">
        <f>AG13=G13</f>
        <v>1</v>
      </c>
      <c r="MB13" s="1" t="b">
        <f>I13=AI13</f>
        <v>1</v>
      </c>
      <c r="MC13" s="1" t="s">
        <v>2291</v>
      </c>
    </row>
    <row r="14" spans="1:341" x14ac:dyDescent="0.3">
      <c r="A14" s="1" t="s">
        <v>1228</v>
      </c>
      <c r="B14" s="1" t="s">
        <v>1229</v>
      </c>
      <c r="C14" s="5">
        <v>43165</v>
      </c>
      <c r="D14" s="5">
        <v>43165</v>
      </c>
      <c r="E14" s="1" t="s">
        <v>294</v>
      </c>
      <c r="F14" s="1" t="s">
        <v>1934</v>
      </c>
      <c r="G14" s="1" t="s">
        <v>295</v>
      </c>
      <c r="H14" s="1" t="s">
        <v>1947</v>
      </c>
      <c r="I14" s="1" t="s">
        <v>810</v>
      </c>
      <c r="J14" s="1" t="s">
        <v>1230</v>
      </c>
      <c r="K14" s="1" t="s">
        <v>1230</v>
      </c>
      <c r="L14" s="1" t="s">
        <v>1231</v>
      </c>
      <c r="M14" s="1" t="s">
        <v>1232</v>
      </c>
      <c r="N14" s="1">
        <v>13.491568758</v>
      </c>
      <c r="O14" s="1">
        <v>14.410347953400001</v>
      </c>
      <c r="P14" s="1">
        <v>293.28584796299998</v>
      </c>
      <c r="Q14" s="1">
        <v>8</v>
      </c>
      <c r="R14" s="1" t="s">
        <v>1983</v>
      </c>
      <c r="S14" s="1" t="s">
        <v>1233</v>
      </c>
      <c r="T14" s="1">
        <v>2</v>
      </c>
      <c r="U14" s="1" t="s">
        <v>2292</v>
      </c>
      <c r="V14" s="1" t="s">
        <v>1982</v>
      </c>
      <c r="W14" s="1" t="s">
        <v>2291</v>
      </c>
      <c r="X14" s="1" t="s">
        <v>2089</v>
      </c>
      <c r="Y14" s="1" t="s">
        <v>1920</v>
      </c>
      <c r="Z14" s="1" t="s">
        <v>1921</v>
      </c>
      <c r="AA14" s="1" t="s">
        <v>1921</v>
      </c>
      <c r="AB14" s="1" t="s">
        <v>2291</v>
      </c>
      <c r="AC14" s="7">
        <v>478</v>
      </c>
      <c r="AD14" s="7">
        <v>2000</v>
      </c>
      <c r="AE14" s="1" t="s">
        <v>294</v>
      </c>
      <c r="AF14" s="1" t="s">
        <v>1934</v>
      </c>
      <c r="AG14" s="1" t="s">
        <v>295</v>
      </c>
      <c r="AH14" s="1" t="s">
        <v>1947</v>
      </c>
      <c r="AI14" s="1" t="s">
        <v>810</v>
      </c>
      <c r="AJ14" s="1" t="s">
        <v>1230</v>
      </c>
      <c r="AK14" s="14">
        <v>478</v>
      </c>
      <c r="AL14" s="14">
        <v>2000</v>
      </c>
      <c r="AM14" s="5">
        <v>42064</v>
      </c>
      <c r="AN14" s="7" t="s">
        <v>2291</v>
      </c>
      <c r="AO14" s="7" t="s">
        <v>2291</v>
      </c>
      <c r="AP14" s="1" t="s">
        <v>2291</v>
      </c>
      <c r="AQ14" s="1" t="s">
        <v>2291</v>
      </c>
      <c r="AR14" s="1" t="s">
        <v>2291</v>
      </c>
      <c r="AS14" s="1" t="s">
        <v>2291</v>
      </c>
      <c r="AT14" s="1" t="s">
        <v>2291</v>
      </c>
      <c r="AU14" s="1" t="s">
        <v>2291</v>
      </c>
      <c r="AV14" s="1" t="s">
        <v>2291</v>
      </c>
      <c r="AW14" s="1" t="s">
        <v>2291</v>
      </c>
      <c r="AX14" s="1" t="s">
        <v>2291</v>
      </c>
      <c r="AY14" s="7" t="s">
        <v>2291</v>
      </c>
      <c r="AZ14" s="7" t="s">
        <v>2291</v>
      </c>
      <c r="BA14" s="1" t="s">
        <v>2291</v>
      </c>
      <c r="BB14" s="7" t="s">
        <v>2291</v>
      </c>
      <c r="BC14" s="7" t="s">
        <v>2291</v>
      </c>
      <c r="BD14" s="1" t="s">
        <v>2291</v>
      </c>
      <c r="BE14" s="1" t="s">
        <v>2291</v>
      </c>
      <c r="BF14" s="1" t="s">
        <v>2291</v>
      </c>
      <c r="BG14" s="1" t="s">
        <v>2291</v>
      </c>
      <c r="BH14" s="1" t="s">
        <v>2291</v>
      </c>
      <c r="BI14" s="1" t="s">
        <v>2291</v>
      </c>
      <c r="BJ14" s="1" t="s">
        <v>2291</v>
      </c>
      <c r="BK14" s="1" t="s">
        <v>2291</v>
      </c>
      <c r="BL14" s="1" t="s">
        <v>2291</v>
      </c>
      <c r="BM14" s="7" t="s">
        <v>2291</v>
      </c>
      <c r="BN14" s="7" t="s">
        <v>2291</v>
      </c>
      <c r="BO14" s="1" t="s">
        <v>2291</v>
      </c>
      <c r="BP14" s="7" t="s">
        <v>2291</v>
      </c>
      <c r="BQ14" s="7" t="s">
        <v>2291</v>
      </c>
      <c r="BR14" s="1">
        <v>0</v>
      </c>
      <c r="BS14" s="7">
        <v>478</v>
      </c>
      <c r="BT14" s="7">
        <v>0</v>
      </c>
      <c r="BU14" s="7">
        <v>0</v>
      </c>
      <c r="BV14" s="7">
        <v>0</v>
      </c>
      <c r="BW14" s="1" t="s">
        <v>1998</v>
      </c>
      <c r="BX14" s="1" t="s">
        <v>2291</v>
      </c>
      <c r="BY14" s="1" t="s">
        <v>533</v>
      </c>
      <c r="BZ14" s="1" t="s">
        <v>1921</v>
      </c>
      <c r="CA14" s="1" t="s">
        <v>1921</v>
      </c>
      <c r="CB14" s="1" t="s">
        <v>1921</v>
      </c>
      <c r="CC14" s="1" t="s">
        <v>1921</v>
      </c>
      <c r="CD14" s="1" t="s">
        <v>1921</v>
      </c>
      <c r="CE14" s="1" t="s">
        <v>1921</v>
      </c>
      <c r="CF14" s="1" t="s">
        <v>1921</v>
      </c>
      <c r="CG14" s="1" t="s">
        <v>1921</v>
      </c>
      <c r="CH14" s="1" t="s">
        <v>1920</v>
      </c>
      <c r="CI14" s="1" t="s">
        <v>1921</v>
      </c>
      <c r="CJ14" s="1" t="s">
        <v>1921</v>
      </c>
      <c r="CK14" s="1" t="s">
        <v>1953</v>
      </c>
      <c r="CL14" s="1" t="s">
        <v>1921</v>
      </c>
      <c r="CM14" s="1" t="s">
        <v>1921</v>
      </c>
      <c r="CN14" s="1" t="s">
        <v>1920</v>
      </c>
      <c r="CO14" s="1" t="s">
        <v>1921</v>
      </c>
      <c r="CP14" s="1" t="s">
        <v>1921</v>
      </c>
      <c r="CQ14" s="1" t="s">
        <v>2291</v>
      </c>
      <c r="CR14" s="1" t="s">
        <v>2029</v>
      </c>
      <c r="CS14" s="1" t="s">
        <v>2291</v>
      </c>
      <c r="CT14" s="1" t="s">
        <v>2291</v>
      </c>
      <c r="CU14" s="1" t="s">
        <v>2291</v>
      </c>
      <c r="CV14" s="1" t="s">
        <v>2291</v>
      </c>
      <c r="CW14" s="1" t="s">
        <v>2291</v>
      </c>
      <c r="CX14" s="1" t="s">
        <v>2291</v>
      </c>
      <c r="CY14" s="1" t="s">
        <v>2291</v>
      </c>
      <c r="CZ14" s="1" t="s">
        <v>2291</v>
      </c>
      <c r="DA14" s="1" t="s">
        <v>2291</v>
      </c>
      <c r="DB14" s="1" t="s">
        <v>2291</v>
      </c>
      <c r="DC14" s="1" t="s">
        <v>2291</v>
      </c>
      <c r="DD14" s="1" t="s">
        <v>2291</v>
      </c>
      <c r="DE14" s="1" t="s">
        <v>2291</v>
      </c>
      <c r="DF14" s="1" t="s">
        <v>2291</v>
      </c>
      <c r="DG14" s="1" t="s">
        <v>2291</v>
      </c>
      <c r="DH14" s="1" t="s">
        <v>2291</v>
      </c>
      <c r="DI14" s="1" t="s">
        <v>2291</v>
      </c>
      <c r="DJ14" s="1" t="s">
        <v>2291</v>
      </c>
      <c r="DK14" s="1" t="s">
        <v>2291</v>
      </c>
      <c r="DL14" s="1" t="s">
        <v>2291</v>
      </c>
      <c r="DM14" s="1" t="s">
        <v>2291</v>
      </c>
      <c r="DN14" s="1" t="s">
        <v>2291</v>
      </c>
      <c r="DO14" s="1" t="s">
        <v>2291</v>
      </c>
      <c r="DP14" s="1" t="s">
        <v>2291</v>
      </c>
      <c r="DQ14" s="1" t="s">
        <v>2291</v>
      </c>
      <c r="DR14" s="1" t="s">
        <v>2291</v>
      </c>
      <c r="DS14" s="1" t="s">
        <v>2291</v>
      </c>
      <c r="DT14" s="1" t="s">
        <v>2291</v>
      </c>
      <c r="DU14" s="1" t="s">
        <v>2291</v>
      </c>
      <c r="DV14" s="1" t="s">
        <v>2291</v>
      </c>
      <c r="DW14" s="1" t="s">
        <v>2291</v>
      </c>
      <c r="DX14" s="1" t="s">
        <v>2291</v>
      </c>
      <c r="DY14" s="1" t="s">
        <v>2291</v>
      </c>
      <c r="DZ14" s="1" t="s">
        <v>2291</v>
      </c>
      <c r="EA14" s="1" t="s">
        <v>2291</v>
      </c>
      <c r="EB14" s="1" t="s">
        <v>2291</v>
      </c>
      <c r="EC14" s="1" t="s">
        <v>2291</v>
      </c>
      <c r="ED14" s="1" t="s">
        <v>2291</v>
      </c>
      <c r="EE14" s="1" t="s">
        <v>2291</v>
      </c>
      <c r="EF14" s="1" t="s">
        <v>2291</v>
      </c>
      <c r="EG14" s="1" t="s">
        <v>2291</v>
      </c>
      <c r="EH14" s="1" t="s">
        <v>2291</v>
      </c>
      <c r="EI14" s="1" t="s">
        <v>2291</v>
      </c>
      <c r="EJ14" s="1" t="s">
        <v>2291</v>
      </c>
      <c r="EK14" s="1" t="s">
        <v>2291</v>
      </c>
      <c r="EL14" s="1" t="s">
        <v>2291</v>
      </c>
      <c r="EM14" s="1" t="s">
        <v>2291</v>
      </c>
      <c r="EN14" s="1" t="s">
        <v>2291</v>
      </c>
      <c r="EO14" s="1" t="s">
        <v>2291</v>
      </c>
      <c r="EP14" s="1" t="s">
        <v>2291</v>
      </c>
      <c r="EQ14" s="1" t="s">
        <v>2291</v>
      </c>
      <c r="ER14" s="1" t="s">
        <v>2291</v>
      </c>
      <c r="ES14" s="1" t="s">
        <v>2291</v>
      </c>
      <c r="ET14" s="1" t="s">
        <v>2291</v>
      </c>
      <c r="EU14" s="1" t="s">
        <v>2291</v>
      </c>
      <c r="EV14" s="1" t="s">
        <v>2291</v>
      </c>
      <c r="EW14" s="1" t="s">
        <v>2291</v>
      </c>
      <c r="EX14" s="1" t="s">
        <v>2291</v>
      </c>
      <c r="EY14" s="1" t="s">
        <v>2291</v>
      </c>
      <c r="EZ14" s="1" t="s">
        <v>2291</v>
      </c>
      <c r="FA14" s="1" t="s">
        <v>2291</v>
      </c>
      <c r="FB14" s="1" t="s">
        <v>2291</v>
      </c>
      <c r="FC14" s="1" t="s">
        <v>2291</v>
      </c>
      <c r="FD14" s="1" t="s">
        <v>2291</v>
      </c>
      <c r="FE14" s="1" t="s">
        <v>2291</v>
      </c>
      <c r="FF14" s="1" t="s">
        <v>2291</v>
      </c>
      <c r="FG14" s="1" t="s">
        <v>2291</v>
      </c>
      <c r="FH14" s="1" t="s">
        <v>2291</v>
      </c>
      <c r="FI14" s="1" t="s">
        <v>2291</v>
      </c>
      <c r="FJ14" s="1" t="s">
        <v>2291</v>
      </c>
      <c r="FK14" s="1" t="s">
        <v>2291</v>
      </c>
      <c r="FL14" s="1" t="s">
        <v>2291</v>
      </c>
      <c r="FM14" s="7">
        <v>60</v>
      </c>
      <c r="FN14" s="7">
        <v>100</v>
      </c>
      <c r="FO14" s="7">
        <v>20</v>
      </c>
      <c r="FP14" s="7">
        <v>15</v>
      </c>
      <c r="FQ14" s="7">
        <v>10</v>
      </c>
      <c r="FR14" s="7">
        <v>5</v>
      </c>
      <c r="FS14" s="7">
        <v>8</v>
      </c>
      <c r="FT14" s="7">
        <v>5</v>
      </c>
      <c r="FU14" s="7">
        <v>15</v>
      </c>
      <c r="FV14" s="7">
        <v>20</v>
      </c>
      <c r="FW14" s="7">
        <v>12</v>
      </c>
      <c r="FX14" s="7">
        <v>5</v>
      </c>
      <c r="FY14" s="7">
        <v>50</v>
      </c>
      <c r="FZ14" s="1" t="s">
        <v>1920</v>
      </c>
      <c r="GA14" s="1" t="s">
        <v>1920</v>
      </c>
      <c r="GB14" s="1" t="s">
        <v>1920</v>
      </c>
      <c r="GC14" s="1" t="s">
        <v>2291</v>
      </c>
      <c r="GD14" s="1" t="s">
        <v>2291</v>
      </c>
      <c r="GE14" s="1" t="s">
        <v>2291</v>
      </c>
      <c r="GF14" s="1" t="s">
        <v>1920</v>
      </c>
      <c r="GG14" s="1" t="s">
        <v>2291</v>
      </c>
      <c r="GH14" s="1" t="s">
        <v>2291</v>
      </c>
      <c r="GI14" s="1" t="s">
        <v>2291</v>
      </c>
      <c r="GJ14" s="1" t="s">
        <v>302</v>
      </c>
      <c r="GK14" s="1" t="s">
        <v>1921</v>
      </c>
      <c r="GL14" s="1" t="s">
        <v>1921</v>
      </c>
      <c r="GM14" s="1" t="s">
        <v>1921</v>
      </c>
      <c r="GN14" s="1" t="s">
        <v>1921</v>
      </c>
      <c r="GO14" s="1" t="s">
        <v>1920</v>
      </c>
      <c r="GP14" s="1" t="s">
        <v>1921</v>
      </c>
      <c r="GQ14" s="1" t="s">
        <v>1921</v>
      </c>
      <c r="GR14" s="1" t="s">
        <v>1921</v>
      </c>
      <c r="GS14" s="7" t="s">
        <v>2291</v>
      </c>
      <c r="GT14" s="7" t="s">
        <v>2291</v>
      </c>
      <c r="GU14" s="7">
        <v>1</v>
      </c>
      <c r="GV14" s="7">
        <v>1</v>
      </c>
      <c r="GW14" s="7" t="s">
        <v>2291</v>
      </c>
      <c r="GX14" s="7" t="s">
        <v>2291</v>
      </c>
      <c r="GY14" s="7" t="s">
        <v>2291</v>
      </c>
      <c r="GZ14" s="7" t="s">
        <v>2291</v>
      </c>
      <c r="HA14" s="7" t="s">
        <v>2291</v>
      </c>
      <c r="HB14" s="7" t="s">
        <v>2291</v>
      </c>
      <c r="HC14" s="7" t="s">
        <v>2291</v>
      </c>
      <c r="HD14" s="7" t="s">
        <v>2291</v>
      </c>
      <c r="HE14" s="7" t="s">
        <v>2291</v>
      </c>
      <c r="HF14" s="7" t="s">
        <v>2291</v>
      </c>
      <c r="HG14" s="7" t="s">
        <v>2291</v>
      </c>
      <c r="HH14" s="7" t="s">
        <v>2291</v>
      </c>
      <c r="HI14" s="1" t="s">
        <v>869</v>
      </c>
      <c r="HJ14" s="1" t="s">
        <v>2110</v>
      </c>
      <c r="HK14" s="1" t="s">
        <v>1921</v>
      </c>
      <c r="HL14" s="1" t="s">
        <v>1920</v>
      </c>
      <c r="HM14" s="1" t="s">
        <v>1921</v>
      </c>
      <c r="HN14" s="1" t="s">
        <v>1921</v>
      </c>
      <c r="HO14" s="1" t="s">
        <v>1921</v>
      </c>
      <c r="HP14" s="1" t="s">
        <v>2122</v>
      </c>
      <c r="HQ14" s="1" t="s">
        <v>1920</v>
      </c>
      <c r="HR14" s="1" t="s">
        <v>1921</v>
      </c>
      <c r="HS14" s="1" t="s">
        <v>1921</v>
      </c>
      <c r="HT14" s="7">
        <v>30</v>
      </c>
      <c r="HU14" s="7" t="s">
        <v>2291</v>
      </c>
      <c r="HV14" s="1" t="s">
        <v>2046</v>
      </c>
      <c r="HW14" s="1" t="s">
        <v>1921</v>
      </c>
      <c r="HX14" s="1" t="s">
        <v>1964</v>
      </c>
      <c r="HY14" s="1" t="s">
        <v>2126</v>
      </c>
      <c r="HZ14" s="1" t="s">
        <v>1921</v>
      </c>
      <c r="IA14" s="1" t="s">
        <v>1920</v>
      </c>
      <c r="IB14" s="7" t="s">
        <v>2291</v>
      </c>
      <c r="IC14" s="7">
        <v>478</v>
      </c>
      <c r="ID14" s="1" t="s">
        <v>1920</v>
      </c>
      <c r="IE14" s="1" t="s">
        <v>2291</v>
      </c>
      <c r="IF14" s="1" t="s">
        <v>2291</v>
      </c>
      <c r="IG14" s="1" t="s">
        <v>2291</v>
      </c>
      <c r="IH14" s="1" t="s">
        <v>2291</v>
      </c>
      <c r="II14" s="1" t="s">
        <v>2291</v>
      </c>
      <c r="IJ14" s="1" t="s">
        <v>2291</v>
      </c>
      <c r="IK14" s="1" t="s">
        <v>2291</v>
      </c>
      <c r="IL14" s="1" t="s">
        <v>2291</v>
      </c>
      <c r="IM14" s="1" t="s">
        <v>1952</v>
      </c>
      <c r="IN14" s="1" t="s">
        <v>2291</v>
      </c>
      <c r="IO14" s="1" t="s">
        <v>2291</v>
      </c>
      <c r="IP14" s="1" t="s">
        <v>1234</v>
      </c>
      <c r="IQ14" s="1" t="s">
        <v>1233</v>
      </c>
      <c r="IR14" s="1" t="s">
        <v>1956</v>
      </c>
      <c r="IS14" s="1" t="s">
        <v>2291</v>
      </c>
      <c r="IT14" s="1" t="s">
        <v>1921</v>
      </c>
      <c r="IU14" s="1" t="s">
        <v>2291</v>
      </c>
      <c r="IV14" s="1" t="s">
        <v>2291</v>
      </c>
      <c r="IW14" s="1" t="s">
        <v>2291</v>
      </c>
      <c r="IX14" s="1" t="s">
        <v>2291</v>
      </c>
      <c r="IY14" s="1" t="s">
        <v>2291</v>
      </c>
      <c r="IZ14" s="1" t="s">
        <v>2291</v>
      </c>
      <c r="JA14" s="1" t="s">
        <v>2291</v>
      </c>
      <c r="JB14" s="1" t="s">
        <v>2291</v>
      </c>
      <c r="JC14" s="1" t="s">
        <v>2291</v>
      </c>
      <c r="JD14" s="1" t="s">
        <v>718</v>
      </c>
      <c r="JE14" s="1" t="s">
        <v>1921</v>
      </c>
      <c r="JF14" s="1" t="s">
        <v>1921</v>
      </c>
      <c r="JG14" s="1" t="s">
        <v>1921</v>
      </c>
      <c r="JH14" s="1" t="s">
        <v>1921</v>
      </c>
      <c r="JI14" s="1" t="s">
        <v>1921</v>
      </c>
      <c r="JJ14" s="1" t="s">
        <v>1920</v>
      </c>
      <c r="JK14" s="1" t="s">
        <v>1920</v>
      </c>
      <c r="JL14" s="1" t="s">
        <v>1921</v>
      </c>
      <c r="JM14" s="1" t="s">
        <v>1920</v>
      </c>
      <c r="JN14" s="1" t="s">
        <v>1921</v>
      </c>
      <c r="JO14" s="1" t="s">
        <v>1921</v>
      </c>
      <c r="JP14" s="1" t="s">
        <v>1921</v>
      </c>
      <c r="JQ14" s="1" t="s">
        <v>1921</v>
      </c>
      <c r="JR14" s="1" t="s">
        <v>1921</v>
      </c>
      <c r="JS14" s="1" t="s">
        <v>2291</v>
      </c>
      <c r="JT14" s="1" t="s">
        <v>2291</v>
      </c>
      <c r="JU14" s="1" t="s">
        <v>2298</v>
      </c>
      <c r="JV14" s="1" t="s">
        <v>1920</v>
      </c>
      <c r="JW14" s="1" t="s">
        <v>1921</v>
      </c>
      <c r="JX14" s="1" t="s">
        <v>1921</v>
      </c>
      <c r="JY14" s="1" t="s">
        <v>1921</v>
      </c>
      <c r="JZ14" s="1" t="s">
        <v>1921</v>
      </c>
      <c r="KA14" s="1" t="s">
        <v>1920</v>
      </c>
      <c r="KB14" s="1" t="s">
        <v>1921</v>
      </c>
      <c r="KC14" s="1" t="s">
        <v>2291</v>
      </c>
      <c r="KD14" s="1" t="s">
        <v>2294</v>
      </c>
      <c r="KE14" s="1" t="s">
        <v>2291</v>
      </c>
      <c r="KF14" s="1" t="s">
        <v>1920</v>
      </c>
      <c r="KG14" s="1" t="s">
        <v>2143</v>
      </c>
      <c r="KH14" s="1" t="s">
        <v>1967</v>
      </c>
      <c r="KI14" s="1" t="s">
        <v>1988</v>
      </c>
      <c r="KJ14" s="1" t="s">
        <v>2291</v>
      </c>
      <c r="KK14" s="1" t="s">
        <v>1920</v>
      </c>
      <c r="KL14" s="1" t="s">
        <v>2044</v>
      </c>
      <c r="KM14" s="1" t="s">
        <v>1920</v>
      </c>
      <c r="KN14" s="1" t="s">
        <v>1921</v>
      </c>
      <c r="KO14" s="1" t="s">
        <v>1920</v>
      </c>
      <c r="KP14" s="1" t="s">
        <v>2291</v>
      </c>
      <c r="KQ14" s="1" t="s">
        <v>2291</v>
      </c>
      <c r="KR14" s="1">
        <v>2</v>
      </c>
      <c r="KS14" s="1" t="s">
        <v>310</v>
      </c>
      <c r="KT14" s="1" t="s">
        <v>305</v>
      </c>
      <c r="KU14" s="1" t="s">
        <v>2291</v>
      </c>
      <c r="KV14" s="1" t="s">
        <v>2291</v>
      </c>
      <c r="KW14" s="1" t="s">
        <v>2291</v>
      </c>
      <c r="KX14" s="1">
        <v>20</v>
      </c>
      <c r="KY14" s="11">
        <v>20</v>
      </c>
      <c r="KZ14" s="1" t="s">
        <v>1235</v>
      </c>
      <c r="LA14" s="1">
        <v>161894</v>
      </c>
      <c r="LB14" s="1" t="s">
        <v>1236</v>
      </c>
      <c r="LC14" s="1" t="s">
        <v>1237</v>
      </c>
      <c r="LD14" s="1">
        <v>100</v>
      </c>
      <c r="LE14" s="1" t="s">
        <v>2291</v>
      </c>
      <c r="LF14" s="1">
        <v>-1</v>
      </c>
      <c r="LG14" s="1" t="s">
        <v>2291</v>
      </c>
      <c r="LH14" s="1" t="s">
        <v>2291</v>
      </c>
      <c r="LI14" s="8">
        <v>100</v>
      </c>
      <c r="LJ14" s="8">
        <v>4</v>
      </c>
      <c r="LK14" s="8">
        <v>5</v>
      </c>
      <c r="LL14" s="8">
        <v>11</v>
      </c>
      <c r="LM14" s="8">
        <v>14</v>
      </c>
      <c r="LN14" s="8">
        <v>23</v>
      </c>
      <c r="LO14" s="8">
        <v>22</v>
      </c>
      <c r="LP14" s="8">
        <v>13</v>
      </c>
      <c r="LQ14" s="8">
        <v>8</v>
      </c>
      <c r="LR14" s="8">
        <v>14</v>
      </c>
      <c r="LS14" s="8">
        <v>21</v>
      </c>
      <c r="LT14" s="8">
        <v>6</v>
      </c>
      <c r="LU14" s="8">
        <v>0</v>
      </c>
      <c r="LV14" s="8">
        <v>141</v>
      </c>
      <c r="LW14" s="1" t="s">
        <v>1979</v>
      </c>
      <c r="LX14" s="1" t="s">
        <v>568</v>
      </c>
      <c r="LY14" s="1" t="s">
        <v>1981</v>
      </c>
      <c r="LZ14" s="1" t="b">
        <f>E14=AE14</f>
        <v>1</v>
      </c>
      <c r="MA14" s="1" t="b">
        <f>AG14=G14</f>
        <v>1</v>
      </c>
      <c r="MB14" s="1" t="b">
        <f>I14=AI14</f>
        <v>1</v>
      </c>
      <c r="MC14" s="1" t="s">
        <v>2291</v>
      </c>
    </row>
    <row r="15" spans="1:341" x14ac:dyDescent="0.3">
      <c r="A15" s="1" t="s">
        <v>1254</v>
      </c>
      <c r="B15" s="1" t="s">
        <v>1255</v>
      </c>
      <c r="C15" s="5">
        <v>43164</v>
      </c>
      <c r="D15" s="5">
        <v>43164</v>
      </c>
      <c r="E15" s="1" t="s">
        <v>294</v>
      </c>
      <c r="F15" s="1" t="s">
        <v>1934</v>
      </c>
      <c r="G15" s="1" t="s">
        <v>295</v>
      </c>
      <c r="H15" s="1" t="s">
        <v>1947</v>
      </c>
      <c r="I15" s="1" t="s">
        <v>810</v>
      </c>
      <c r="J15" s="1" t="s">
        <v>1230</v>
      </c>
      <c r="K15" s="1" t="s">
        <v>1779</v>
      </c>
      <c r="L15" s="1" t="s">
        <v>1779</v>
      </c>
      <c r="M15" s="1" t="s">
        <v>1256</v>
      </c>
      <c r="N15" s="1">
        <v>13.390747233300001</v>
      </c>
      <c r="O15" s="1">
        <v>14.403410238599999</v>
      </c>
      <c r="P15" s="1">
        <v>268.46171849000001</v>
      </c>
      <c r="Q15" s="1">
        <v>6</v>
      </c>
      <c r="R15" s="1" t="s">
        <v>1983</v>
      </c>
      <c r="S15" s="1" t="s">
        <v>2080</v>
      </c>
      <c r="T15" s="1">
        <v>10</v>
      </c>
      <c r="U15" s="1" t="s">
        <v>2296</v>
      </c>
      <c r="V15" s="1" t="s">
        <v>1982</v>
      </c>
      <c r="W15" s="1" t="s">
        <v>2291</v>
      </c>
      <c r="X15" s="1" t="s">
        <v>2095</v>
      </c>
      <c r="Y15" s="1" t="s">
        <v>1921</v>
      </c>
      <c r="Z15" s="1" t="s">
        <v>1920</v>
      </c>
      <c r="AA15" s="1" t="s">
        <v>1920</v>
      </c>
      <c r="AB15" s="1" t="s">
        <v>2291</v>
      </c>
      <c r="AC15" s="7" t="s">
        <v>2291</v>
      </c>
      <c r="AD15" s="7" t="s">
        <v>2291</v>
      </c>
      <c r="AE15" s="1" t="s">
        <v>2291</v>
      </c>
      <c r="AF15" s="1" t="s">
        <v>2291</v>
      </c>
      <c r="AG15" s="1" t="s">
        <v>2291</v>
      </c>
      <c r="AH15" s="1" t="s">
        <v>2291</v>
      </c>
      <c r="AI15" s="1" t="s">
        <v>2291</v>
      </c>
      <c r="AJ15" s="1" t="s">
        <v>2291</v>
      </c>
      <c r="AK15" s="14" t="s">
        <v>2291</v>
      </c>
      <c r="AL15" s="14" t="s">
        <v>2291</v>
      </c>
      <c r="AM15" s="1" t="s">
        <v>2291</v>
      </c>
      <c r="AN15" s="7">
        <v>390</v>
      </c>
      <c r="AO15" s="7">
        <v>1630</v>
      </c>
      <c r="AP15" s="1" t="s">
        <v>697</v>
      </c>
      <c r="AQ15" s="1" t="s">
        <v>1928</v>
      </c>
      <c r="AR15" s="1" t="s">
        <v>294</v>
      </c>
      <c r="AS15" s="1" t="s">
        <v>1934</v>
      </c>
      <c r="AT15" s="1" t="s">
        <v>698</v>
      </c>
      <c r="AU15" s="1" t="s">
        <v>333</v>
      </c>
      <c r="AV15" s="1" t="s">
        <v>2291</v>
      </c>
      <c r="AW15" s="1" t="s">
        <v>2291</v>
      </c>
      <c r="AX15" s="1" t="s">
        <v>2291</v>
      </c>
      <c r="AY15" s="7">
        <v>390</v>
      </c>
      <c r="AZ15" s="7">
        <v>1630</v>
      </c>
      <c r="BA15" s="5">
        <v>42370</v>
      </c>
      <c r="BB15" s="7">
        <v>10</v>
      </c>
      <c r="BC15" s="7">
        <v>41</v>
      </c>
      <c r="BD15" s="1" t="s">
        <v>1257</v>
      </c>
      <c r="BE15" s="1" t="s">
        <v>1925</v>
      </c>
      <c r="BF15" s="1" t="s">
        <v>1258</v>
      </c>
      <c r="BG15" s="1" t="s">
        <v>1930</v>
      </c>
      <c r="BH15" s="1" t="s">
        <v>1259</v>
      </c>
      <c r="BI15" s="1" t="s">
        <v>1930</v>
      </c>
      <c r="BJ15" s="1" t="s">
        <v>2291</v>
      </c>
      <c r="BK15" s="1" t="s">
        <v>2291</v>
      </c>
      <c r="BL15" s="1" t="s">
        <v>2291</v>
      </c>
      <c r="BM15" s="7">
        <v>10</v>
      </c>
      <c r="BN15" s="7">
        <v>41</v>
      </c>
      <c r="BO15" s="5">
        <v>42370</v>
      </c>
      <c r="BP15" s="7" t="s">
        <v>2291</v>
      </c>
      <c r="BQ15" s="7" t="s">
        <v>2291</v>
      </c>
      <c r="BR15" s="1">
        <v>0</v>
      </c>
      <c r="BS15" s="7">
        <v>300</v>
      </c>
      <c r="BT15" s="7">
        <v>0</v>
      </c>
      <c r="BU15" s="7">
        <v>100</v>
      </c>
      <c r="BV15" s="7">
        <v>0</v>
      </c>
      <c r="BW15" s="1" t="s">
        <v>1998</v>
      </c>
      <c r="BX15" s="1" t="s">
        <v>2291</v>
      </c>
      <c r="BY15" s="1" t="s">
        <v>469</v>
      </c>
      <c r="BZ15" s="1" t="s">
        <v>1921</v>
      </c>
      <c r="CA15" s="1" t="s">
        <v>1921</v>
      </c>
      <c r="CB15" s="1" t="s">
        <v>1921</v>
      </c>
      <c r="CC15" s="1" t="s">
        <v>1921</v>
      </c>
      <c r="CD15" s="1" t="s">
        <v>1921</v>
      </c>
      <c r="CE15" s="1" t="s">
        <v>1921</v>
      </c>
      <c r="CF15" s="1" t="s">
        <v>1921</v>
      </c>
      <c r="CG15" s="1" t="s">
        <v>1921</v>
      </c>
      <c r="CH15" s="1" t="s">
        <v>1921</v>
      </c>
      <c r="CI15" s="1" t="s">
        <v>1921</v>
      </c>
      <c r="CJ15" s="1" t="s">
        <v>1920</v>
      </c>
      <c r="CK15" s="1" t="s">
        <v>2291</v>
      </c>
      <c r="CL15" s="1" t="s">
        <v>2291</v>
      </c>
      <c r="CM15" s="1" t="s">
        <v>2291</v>
      </c>
      <c r="CN15" s="1" t="s">
        <v>2291</v>
      </c>
      <c r="CO15" s="1" t="s">
        <v>2291</v>
      </c>
      <c r="CP15" s="1" t="s">
        <v>2291</v>
      </c>
      <c r="CQ15" s="1" t="s">
        <v>2291</v>
      </c>
      <c r="CR15" s="1" t="s">
        <v>2291</v>
      </c>
      <c r="CS15" s="1" t="s">
        <v>2291</v>
      </c>
      <c r="CT15" s="1" t="s">
        <v>2291</v>
      </c>
      <c r="CU15" s="1" t="s">
        <v>2291</v>
      </c>
      <c r="CV15" s="1" t="s">
        <v>2291</v>
      </c>
      <c r="CW15" s="1" t="s">
        <v>2291</v>
      </c>
      <c r="CX15" s="1" t="s">
        <v>2291</v>
      </c>
      <c r="CY15" s="1" t="s">
        <v>2291</v>
      </c>
      <c r="CZ15" s="1" t="s">
        <v>2291</v>
      </c>
      <c r="DA15" s="1" t="s">
        <v>2291</v>
      </c>
      <c r="DB15" s="1" t="s">
        <v>2291</v>
      </c>
      <c r="DC15" s="1" t="s">
        <v>2291</v>
      </c>
      <c r="DD15" s="1" t="s">
        <v>2291</v>
      </c>
      <c r="DE15" s="1" t="s">
        <v>2291</v>
      </c>
      <c r="DF15" s="1" t="s">
        <v>2291</v>
      </c>
      <c r="DG15" s="1" t="s">
        <v>2291</v>
      </c>
      <c r="DH15" s="1" t="s">
        <v>2291</v>
      </c>
      <c r="DI15" s="1" t="s">
        <v>2291</v>
      </c>
      <c r="DJ15" s="1" t="s">
        <v>2291</v>
      </c>
      <c r="DK15" s="1" t="s">
        <v>2291</v>
      </c>
      <c r="DL15" s="1" t="s">
        <v>2291</v>
      </c>
      <c r="DM15" s="1" t="s">
        <v>2291</v>
      </c>
      <c r="DN15" s="1" t="s">
        <v>2291</v>
      </c>
      <c r="DO15" s="1" t="s">
        <v>2291</v>
      </c>
      <c r="DP15" s="1" t="s">
        <v>2291</v>
      </c>
      <c r="DQ15" s="1" t="s">
        <v>2291</v>
      </c>
      <c r="DR15" s="1" t="s">
        <v>2291</v>
      </c>
      <c r="DS15" s="1" t="s">
        <v>2291</v>
      </c>
      <c r="DT15" s="1" t="s">
        <v>2291</v>
      </c>
      <c r="DU15" s="1" t="s">
        <v>2291</v>
      </c>
      <c r="DV15" s="1" t="s">
        <v>2291</v>
      </c>
      <c r="DW15" s="1" t="s">
        <v>2291</v>
      </c>
      <c r="DX15" s="1" t="s">
        <v>2291</v>
      </c>
      <c r="DY15" s="1" t="s">
        <v>2291</v>
      </c>
      <c r="DZ15" s="1" t="s">
        <v>2291</v>
      </c>
      <c r="EA15" s="1" t="s">
        <v>2291</v>
      </c>
      <c r="EB15" s="1" t="s">
        <v>2291</v>
      </c>
      <c r="EC15" s="1" t="s">
        <v>2291</v>
      </c>
      <c r="ED15" s="1" t="s">
        <v>2291</v>
      </c>
      <c r="EE15" s="1" t="s">
        <v>2291</v>
      </c>
      <c r="EF15" s="1" t="s">
        <v>2291</v>
      </c>
      <c r="EG15" s="1" t="s">
        <v>2291</v>
      </c>
      <c r="EH15" s="1" t="s">
        <v>2291</v>
      </c>
      <c r="EI15" s="1" t="s">
        <v>2291</v>
      </c>
      <c r="EJ15" s="1" t="s">
        <v>2291</v>
      </c>
      <c r="EK15" s="1" t="s">
        <v>2291</v>
      </c>
      <c r="EL15" s="1" t="s">
        <v>2291</v>
      </c>
      <c r="EM15" s="1" t="s">
        <v>2291</v>
      </c>
      <c r="EN15" s="1" t="s">
        <v>2291</v>
      </c>
      <c r="EO15" s="1" t="s">
        <v>2291</v>
      </c>
      <c r="EP15" s="1" t="s">
        <v>2291</v>
      </c>
      <c r="EQ15" s="1" t="s">
        <v>2291</v>
      </c>
      <c r="ER15" s="1" t="s">
        <v>2291</v>
      </c>
      <c r="ES15" s="1" t="s">
        <v>2291</v>
      </c>
      <c r="ET15" s="1" t="s">
        <v>2291</v>
      </c>
      <c r="EU15" s="1" t="s">
        <v>2291</v>
      </c>
      <c r="EV15" s="1" t="s">
        <v>2291</v>
      </c>
      <c r="EW15" s="1" t="s">
        <v>2291</v>
      </c>
      <c r="EX15" s="1" t="s">
        <v>2291</v>
      </c>
      <c r="EY15" s="1" t="s">
        <v>2291</v>
      </c>
      <c r="EZ15" s="1" t="s">
        <v>2291</v>
      </c>
      <c r="FA15" s="1" t="s">
        <v>2291</v>
      </c>
      <c r="FB15" s="1" t="s">
        <v>2291</v>
      </c>
      <c r="FC15" s="1" t="s">
        <v>2291</v>
      </c>
      <c r="FD15" s="1" t="s">
        <v>2291</v>
      </c>
      <c r="FE15" s="1" t="s">
        <v>2291</v>
      </c>
      <c r="FF15" s="1" t="s">
        <v>2291</v>
      </c>
      <c r="FG15" s="1" t="s">
        <v>2291</v>
      </c>
      <c r="FH15" s="1" t="s">
        <v>2291</v>
      </c>
      <c r="FI15" s="1" t="s">
        <v>2291</v>
      </c>
      <c r="FJ15" s="1" t="s">
        <v>2291</v>
      </c>
      <c r="FK15" s="1" t="s">
        <v>2291</v>
      </c>
      <c r="FL15" s="1" t="s">
        <v>2291</v>
      </c>
      <c r="FM15" s="7">
        <v>40</v>
      </c>
      <c r="FN15" s="7">
        <v>80</v>
      </c>
      <c r="FO15" s="7">
        <v>15</v>
      </c>
      <c r="FP15" s="7">
        <v>17</v>
      </c>
      <c r="FQ15" s="7">
        <v>25</v>
      </c>
      <c r="FR15" s="7">
        <v>30</v>
      </c>
      <c r="FS15" s="7" t="s">
        <v>2291</v>
      </c>
      <c r="FT15" s="7" t="s">
        <v>2291</v>
      </c>
      <c r="FU15" s="7">
        <v>22</v>
      </c>
      <c r="FV15" s="7">
        <v>40</v>
      </c>
      <c r="FW15" s="7">
        <v>12</v>
      </c>
      <c r="FX15" s="7" t="s">
        <v>2291</v>
      </c>
      <c r="FY15" s="7">
        <v>40</v>
      </c>
      <c r="FZ15" s="1" t="s">
        <v>1920</v>
      </c>
      <c r="GA15" s="1" t="s">
        <v>1920</v>
      </c>
      <c r="GB15" s="1" t="s">
        <v>1920</v>
      </c>
      <c r="GC15" s="1" t="s">
        <v>2291</v>
      </c>
      <c r="GD15" s="1" t="s">
        <v>2291</v>
      </c>
      <c r="GE15" s="1" t="s">
        <v>2291</v>
      </c>
      <c r="GF15" s="1" t="s">
        <v>1920</v>
      </c>
      <c r="GG15" s="1" t="s">
        <v>2291</v>
      </c>
      <c r="GH15" s="1" t="s">
        <v>2291</v>
      </c>
      <c r="GI15" s="1" t="s">
        <v>2291</v>
      </c>
      <c r="GJ15" s="1" t="s">
        <v>322</v>
      </c>
      <c r="GK15" s="1" t="s">
        <v>1921</v>
      </c>
      <c r="GL15" s="1" t="s">
        <v>1921</v>
      </c>
      <c r="GM15" s="1" t="s">
        <v>1920</v>
      </c>
      <c r="GN15" s="1" t="s">
        <v>1921</v>
      </c>
      <c r="GO15" s="1" t="s">
        <v>1920</v>
      </c>
      <c r="GP15" s="1" t="s">
        <v>1921</v>
      </c>
      <c r="GQ15" s="1" t="s">
        <v>1921</v>
      </c>
      <c r="GR15" s="1" t="s">
        <v>1921</v>
      </c>
      <c r="GS15" s="7" t="s">
        <v>2291</v>
      </c>
      <c r="GT15" s="7" t="s">
        <v>2291</v>
      </c>
      <c r="GU15" s="7">
        <v>2</v>
      </c>
      <c r="GV15" s="7">
        <v>1</v>
      </c>
      <c r="GW15" s="7" t="s">
        <v>2291</v>
      </c>
      <c r="GX15" s="7" t="s">
        <v>2291</v>
      </c>
      <c r="GY15" s="7" t="s">
        <v>2291</v>
      </c>
      <c r="GZ15" s="7" t="s">
        <v>2291</v>
      </c>
      <c r="HA15" s="7">
        <v>1</v>
      </c>
      <c r="HB15" s="7" t="s">
        <v>2291</v>
      </c>
      <c r="HC15" s="7" t="s">
        <v>2291</v>
      </c>
      <c r="HD15" s="7" t="s">
        <v>2291</v>
      </c>
      <c r="HE15" s="7" t="s">
        <v>2291</v>
      </c>
      <c r="HF15" s="7" t="s">
        <v>2291</v>
      </c>
      <c r="HG15" s="7" t="s">
        <v>2291</v>
      </c>
      <c r="HH15" s="7" t="s">
        <v>2291</v>
      </c>
      <c r="HI15" s="1" t="s">
        <v>869</v>
      </c>
      <c r="HJ15" s="1" t="s">
        <v>1995</v>
      </c>
      <c r="HK15" s="1" t="s">
        <v>1921</v>
      </c>
      <c r="HL15" s="1" t="s">
        <v>1921</v>
      </c>
      <c r="HM15" s="1" t="s">
        <v>1920</v>
      </c>
      <c r="HN15" s="1" t="s">
        <v>1921</v>
      </c>
      <c r="HO15" s="1" t="s">
        <v>1921</v>
      </c>
      <c r="HP15" s="1" t="s">
        <v>2123</v>
      </c>
      <c r="HQ15" s="1" t="s">
        <v>1921</v>
      </c>
      <c r="HR15" s="1" t="s">
        <v>1920</v>
      </c>
      <c r="HS15" s="1" t="s">
        <v>1921</v>
      </c>
      <c r="HT15" s="7" t="s">
        <v>2291</v>
      </c>
      <c r="HU15" s="7">
        <v>100</v>
      </c>
      <c r="HV15" s="1" t="s">
        <v>2047</v>
      </c>
      <c r="HW15" s="1" t="s">
        <v>1921</v>
      </c>
      <c r="HX15" s="1" t="s">
        <v>1962</v>
      </c>
      <c r="HY15" s="1" t="s">
        <v>2126</v>
      </c>
      <c r="HZ15" s="1" t="s">
        <v>1921</v>
      </c>
      <c r="IA15" s="1" t="s">
        <v>1920</v>
      </c>
      <c r="IB15" s="7" t="s">
        <v>2291</v>
      </c>
      <c r="IC15" s="7">
        <v>400</v>
      </c>
      <c r="ID15" s="1" t="s">
        <v>1920</v>
      </c>
      <c r="IE15" s="1" t="s">
        <v>2291</v>
      </c>
      <c r="IF15" s="1" t="s">
        <v>2291</v>
      </c>
      <c r="IG15" s="1" t="s">
        <v>2291</v>
      </c>
      <c r="IH15" s="1" t="s">
        <v>2291</v>
      </c>
      <c r="II15" s="1" t="s">
        <v>2291</v>
      </c>
      <c r="IJ15" s="1" t="s">
        <v>2291</v>
      </c>
      <c r="IK15" s="1" t="s">
        <v>2291</v>
      </c>
      <c r="IL15" s="1" t="s">
        <v>2291</v>
      </c>
      <c r="IM15" s="1" t="s">
        <v>1952</v>
      </c>
      <c r="IN15" s="1" t="s">
        <v>2291</v>
      </c>
      <c r="IO15" s="1" t="s">
        <v>2291</v>
      </c>
      <c r="IP15" s="1" t="s">
        <v>2181</v>
      </c>
      <c r="IQ15" s="1" t="s">
        <v>1779</v>
      </c>
      <c r="IR15" s="1" t="s">
        <v>1957</v>
      </c>
      <c r="IS15" s="1" t="s">
        <v>2291</v>
      </c>
      <c r="IT15" s="1" t="s">
        <v>1920</v>
      </c>
      <c r="IU15" s="1" t="s">
        <v>2002</v>
      </c>
      <c r="IV15" s="1" t="s">
        <v>1920</v>
      </c>
      <c r="IW15" s="1" t="s">
        <v>1921</v>
      </c>
      <c r="IX15" s="1" t="s">
        <v>1921</v>
      </c>
      <c r="IY15" s="1" t="s">
        <v>1921</v>
      </c>
      <c r="IZ15" s="1" t="s">
        <v>1921</v>
      </c>
      <c r="JA15" s="1" t="s">
        <v>2291</v>
      </c>
      <c r="JB15" s="1" t="s">
        <v>869</v>
      </c>
      <c r="JC15" s="1" t="s">
        <v>2291</v>
      </c>
      <c r="JD15" s="1" t="s">
        <v>383</v>
      </c>
      <c r="JE15" s="1" t="s">
        <v>1920</v>
      </c>
      <c r="JF15" s="1" t="s">
        <v>1921</v>
      </c>
      <c r="JG15" s="1" t="s">
        <v>1921</v>
      </c>
      <c r="JH15" s="1" t="s">
        <v>1921</v>
      </c>
      <c r="JI15" s="1" t="s">
        <v>1921</v>
      </c>
      <c r="JJ15" s="1" t="s">
        <v>1920</v>
      </c>
      <c r="JK15" s="1" t="s">
        <v>1921</v>
      </c>
      <c r="JL15" s="1" t="s">
        <v>1920</v>
      </c>
      <c r="JM15" s="1" t="s">
        <v>1921</v>
      </c>
      <c r="JN15" s="1" t="s">
        <v>1921</v>
      </c>
      <c r="JO15" s="1" t="s">
        <v>1921</v>
      </c>
      <c r="JP15" s="1" t="s">
        <v>1921</v>
      </c>
      <c r="JQ15" s="1" t="s">
        <v>1921</v>
      </c>
      <c r="JR15" s="1" t="s">
        <v>1921</v>
      </c>
      <c r="JS15" s="1" t="s">
        <v>2291</v>
      </c>
      <c r="JT15" s="1" t="s">
        <v>2291</v>
      </c>
      <c r="JU15" s="1" t="s">
        <v>2295</v>
      </c>
      <c r="JV15" s="1" t="s">
        <v>1920</v>
      </c>
      <c r="JW15" s="1" t="s">
        <v>1921</v>
      </c>
      <c r="JX15" s="1" t="s">
        <v>1921</v>
      </c>
      <c r="JY15" s="1" t="s">
        <v>1921</v>
      </c>
      <c r="JZ15" s="1" t="s">
        <v>1921</v>
      </c>
      <c r="KA15" s="1" t="s">
        <v>1921</v>
      </c>
      <c r="KB15" s="1" t="s">
        <v>1921</v>
      </c>
      <c r="KC15" s="1" t="s">
        <v>2291</v>
      </c>
      <c r="KD15" s="1" t="s">
        <v>1973</v>
      </c>
      <c r="KE15" s="1" t="s">
        <v>2291</v>
      </c>
      <c r="KF15" s="1" t="s">
        <v>1920</v>
      </c>
      <c r="KG15" s="1" t="s">
        <v>2141</v>
      </c>
      <c r="KH15" s="1" t="s">
        <v>1968</v>
      </c>
      <c r="KI15" s="1" t="s">
        <v>1923</v>
      </c>
      <c r="KJ15" s="1" t="s">
        <v>2291</v>
      </c>
      <c r="KK15" s="1" t="s">
        <v>1920</v>
      </c>
      <c r="KL15" s="1" t="s">
        <v>2044</v>
      </c>
      <c r="KM15" s="1" t="s">
        <v>1920</v>
      </c>
      <c r="KN15" s="1" t="s">
        <v>1921</v>
      </c>
      <c r="KO15" s="1" t="s">
        <v>1920</v>
      </c>
      <c r="KP15" s="1" t="s">
        <v>2291</v>
      </c>
      <c r="KQ15" s="1" t="s">
        <v>2291</v>
      </c>
      <c r="KR15" s="1">
        <v>3</v>
      </c>
      <c r="KS15" s="1" t="s">
        <v>304</v>
      </c>
      <c r="KT15" s="1" t="s">
        <v>305</v>
      </c>
      <c r="KU15" s="1" t="s">
        <v>2291</v>
      </c>
      <c r="KV15" s="1" t="s">
        <v>2291</v>
      </c>
      <c r="KW15" s="1" t="s">
        <v>2291</v>
      </c>
      <c r="KX15" s="1">
        <v>20</v>
      </c>
      <c r="KY15" s="11">
        <v>20</v>
      </c>
      <c r="KZ15" s="1" t="s">
        <v>1260</v>
      </c>
      <c r="LA15" s="1">
        <v>161897</v>
      </c>
      <c r="LB15" s="1" t="s">
        <v>1261</v>
      </c>
      <c r="LC15" s="1" t="s">
        <v>1262</v>
      </c>
      <c r="LD15" s="1">
        <v>103</v>
      </c>
      <c r="LE15" s="1" t="s">
        <v>2291</v>
      </c>
      <c r="LF15" s="1">
        <v>-1</v>
      </c>
      <c r="LG15" s="1" t="s">
        <v>2291</v>
      </c>
      <c r="LH15" s="1" t="s">
        <v>2291</v>
      </c>
      <c r="LI15" s="8">
        <v>103</v>
      </c>
      <c r="LJ15" s="8">
        <v>6</v>
      </c>
      <c r="LK15" s="8">
        <v>14</v>
      </c>
      <c r="LL15" s="8">
        <v>23</v>
      </c>
      <c r="LM15" s="8">
        <v>16</v>
      </c>
      <c r="LN15" s="8">
        <v>8</v>
      </c>
      <c r="LO15" s="8">
        <v>14</v>
      </c>
      <c r="LP15" s="8">
        <v>1</v>
      </c>
      <c r="LQ15" s="8">
        <v>2</v>
      </c>
      <c r="LR15" s="8">
        <v>20</v>
      </c>
      <c r="LS15" s="8">
        <v>20</v>
      </c>
      <c r="LT15" s="8">
        <v>1</v>
      </c>
      <c r="LU15" s="8">
        <v>4</v>
      </c>
      <c r="LV15" s="8">
        <v>129</v>
      </c>
      <c r="LW15" s="1" t="s">
        <v>1975</v>
      </c>
      <c r="LX15" s="1" t="s">
        <v>1979</v>
      </c>
      <c r="LY15" s="1" t="s">
        <v>1980</v>
      </c>
      <c r="LZ15" s="1" t="b">
        <f>E15=AE15</f>
        <v>0</v>
      </c>
      <c r="MA15" s="1" t="b">
        <f>AG15=G15</f>
        <v>0</v>
      </c>
      <c r="MB15" s="1" t="b">
        <f>I15=AI15</f>
        <v>0</v>
      </c>
      <c r="MC15" s="1" t="s">
        <v>2291</v>
      </c>
    </row>
    <row r="16" spans="1:341" x14ac:dyDescent="0.3">
      <c r="A16" s="1" t="s">
        <v>768</v>
      </c>
      <c r="B16" s="1" t="s">
        <v>769</v>
      </c>
      <c r="C16" s="5">
        <v>43156</v>
      </c>
      <c r="D16" s="5">
        <v>43156</v>
      </c>
      <c r="E16" s="1" t="s">
        <v>294</v>
      </c>
      <c r="F16" s="1" t="s">
        <v>1934</v>
      </c>
      <c r="G16" s="1" t="s">
        <v>295</v>
      </c>
      <c r="H16" s="1" t="s">
        <v>1947</v>
      </c>
      <c r="I16" s="1" t="s">
        <v>296</v>
      </c>
      <c r="J16" s="1" t="s">
        <v>332</v>
      </c>
      <c r="K16" s="1" t="s">
        <v>332</v>
      </c>
      <c r="L16" s="1" t="s">
        <v>770</v>
      </c>
      <c r="M16" s="1" t="s">
        <v>771</v>
      </c>
      <c r="N16" s="1">
        <v>13.4672046776</v>
      </c>
      <c r="O16" s="1">
        <v>14.714864351899999</v>
      </c>
      <c r="P16" s="1">
        <v>317.83122656900002</v>
      </c>
      <c r="Q16" s="1">
        <v>6</v>
      </c>
      <c r="R16" s="1" t="s">
        <v>1985</v>
      </c>
      <c r="S16" s="1" t="s">
        <v>2291</v>
      </c>
      <c r="T16" s="1" t="s">
        <v>2291</v>
      </c>
      <c r="U16" s="1" t="s">
        <v>2296</v>
      </c>
      <c r="V16" s="1" t="s">
        <v>1982</v>
      </c>
      <c r="W16" s="1" t="s">
        <v>2291</v>
      </c>
      <c r="X16" s="1" t="s">
        <v>2094</v>
      </c>
      <c r="Y16" s="1" t="s">
        <v>1920</v>
      </c>
      <c r="Z16" s="1" t="s">
        <v>1920</v>
      </c>
      <c r="AA16" s="1" t="s">
        <v>1920</v>
      </c>
      <c r="AB16" s="1" t="s">
        <v>2291</v>
      </c>
      <c r="AC16" s="7">
        <v>100</v>
      </c>
      <c r="AD16" s="7">
        <v>478</v>
      </c>
      <c r="AE16" s="1" t="s">
        <v>294</v>
      </c>
      <c r="AF16" s="1" t="s">
        <v>1934</v>
      </c>
      <c r="AG16" s="1" t="s">
        <v>295</v>
      </c>
      <c r="AH16" s="1" t="s">
        <v>1947</v>
      </c>
      <c r="AI16" s="1" t="s">
        <v>296</v>
      </c>
      <c r="AJ16" s="1" t="s">
        <v>332</v>
      </c>
      <c r="AK16" s="14">
        <v>100</v>
      </c>
      <c r="AL16" s="14">
        <v>478</v>
      </c>
      <c r="AM16" s="5">
        <v>42036</v>
      </c>
      <c r="AN16" s="7">
        <v>75</v>
      </c>
      <c r="AO16" s="7">
        <v>314</v>
      </c>
      <c r="AP16" s="1" t="s">
        <v>335</v>
      </c>
      <c r="AQ16" s="1" t="s">
        <v>1927</v>
      </c>
      <c r="AR16" s="1" t="s">
        <v>336</v>
      </c>
      <c r="AS16" s="1" t="s">
        <v>1932</v>
      </c>
      <c r="AT16" s="1" t="s">
        <v>761</v>
      </c>
      <c r="AU16" s="1" t="s">
        <v>1945</v>
      </c>
      <c r="AV16" s="1" t="s">
        <v>2291</v>
      </c>
      <c r="AW16" s="1" t="s">
        <v>2291</v>
      </c>
      <c r="AX16" s="1" t="s">
        <v>2291</v>
      </c>
      <c r="AY16" s="7">
        <v>75</v>
      </c>
      <c r="AZ16" s="7">
        <v>314</v>
      </c>
      <c r="BA16" s="5">
        <v>42036</v>
      </c>
      <c r="BB16" s="7">
        <v>25</v>
      </c>
      <c r="BC16" s="7">
        <v>105</v>
      </c>
      <c r="BD16" s="1" t="s">
        <v>772</v>
      </c>
      <c r="BE16" s="1" t="s">
        <v>1924</v>
      </c>
      <c r="BF16" s="1" t="s">
        <v>773</v>
      </c>
      <c r="BG16" s="1" t="s">
        <v>1929</v>
      </c>
      <c r="BH16" s="1" t="s">
        <v>774</v>
      </c>
      <c r="BI16" s="1" t="s">
        <v>1936</v>
      </c>
      <c r="BJ16" s="1" t="s">
        <v>2291</v>
      </c>
      <c r="BK16" s="1" t="s">
        <v>2291</v>
      </c>
      <c r="BL16" s="1" t="s">
        <v>2291</v>
      </c>
      <c r="BM16" s="7">
        <v>25</v>
      </c>
      <c r="BN16" s="7">
        <v>105</v>
      </c>
      <c r="BO16" s="5">
        <v>42036</v>
      </c>
      <c r="BP16" s="7">
        <v>4306</v>
      </c>
      <c r="BQ16" s="7">
        <v>18000</v>
      </c>
      <c r="BR16" s="1">
        <v>0</v>
      </c>
      <c r="BS16" s="7">
        <v>60</v>
      </c>
      <c r="BT16" s="7">
        <v>0</v>
      </c>
      <c r="BU16" s="7">
        <v>140</v>
      </c>
      <c r="BV16" s="7">
        <v>0</v>
      </c>
      <c r="BW16" s="1" t="s">
        <v>1998</v>
      </c>
      <c r="BX16" s="1" t="s">
        <v>2291</v>
      </c>
      <c r="BY16" s="1" t="s">
        <v>469</v>
      </c>
      <c r="BZ16" s="1" t="s">
        <v>1921</v>
      </c>
      <c r="CA16" s="1" t="s">
        <v>1921</v>
      </c>
      <c r="CB16" s="1" t="s">
        <v>1921</v>
      </c>
      <c r="CC16" s="1" t="s">
        <v>1921</v>
      </c>
      <c r="CD16" s="1" t="s">
        <v>1921</v>
      </c>
      <c r="CE16" s="1" t="s">
        <v>1921</v>
      </c>
      <c r="CF16" s="1" t="s">
        <v>1921</v>
      </c>
      <c r="CG16" s="1" t="s">
        <v>1921</v>
      </c>
      <c r="CH16" s="1" t="s">
        <v>1921</v>
      </c>
      <c r="CI16" s="1" t="s">
        <v>1921</v>
      </c>
      <c r="CJ16" s="1" t="s">
        <v>1920</v>
      </c>
      <c r="CK16" s="1" t="s">
        <v>2291</v>
      </c>
      <c r="CL16" s="1" t="s">
        <v>2291</v>
      </c>
      <c r="CM16" s="1" t="s">
        <v>2291</v>
      </c>
      <c r="CN16" s="1" t="s">
        <v>2291</v>
      </c>
      <c r="CO16" s="1" t="s">
        <v>2291</v>
      </c>
      <c r="CP16" s="1" t="s">
        <v>2291</v>
      </c>
      <c r="CQ16" s="1" t="s">
        <v>2291</v>
      </c>
      <c r="CR16" s="1" t="s">
        <v>2291</v>
      </c>
      <c r="CS16" s="1" t="s">
        <v>2291</v>
      </c>
      <c r="CT16" s="1" t="s">
        <v>2291</v>
      </c>
      <c r="CU16" s="1" t="s">
        <v>2291</v>
      </c>
      <c r="CV16" s="1" t="s">
        <v>2291</v>
      </c>
      <c r="CW16" s="1" t="s">
        <v>2291</v>
      </c>
      <c r="CX16" s="1" t="s">
        <v>2291</v>
      </c>
      <c r="CY16" s="1" t="s">
        <v>2291</v>
      </c>
      <c r="CZ16" s="1" t="s">
        <v>2291</v>
      </c>
      <c r="DA16" s="1" t="s">
        <v>2291</v>
      </c>
      <c r="DB16" s="1" t="s">
        <v>2291</v>
      </c>
      <c r="DC16" s="1" t="s">
        <v>2291</v>
      </c>
      <c r="DD16" s="1" t="s">
        <v>2291</v>
      </c>
      <c r="DE16" s="1" t="s">
        <v>2291</v>
      </c>
      <c r="DF16" s="1" t="s">
        <v>2291</v>
      </c>
      <c r="DG16" s="1" t="s">
        <v>2291</v>
      </c>
      <c r="DH16" s="1" t="s">
        <v>2291</v>
      </c>
      <c r="DI16" s="1" t="s">
        <v>2291</v>
      </c>
      <c r="DJ16" s="1" t="s">
        <v>2291</v>
      </c>
      <c r="DK16" s="1" t="s">
        <v>2291</v>
      </c>
      <c r="DL16" s="1" t="s">
        <v>2291</v>
      </c>
      <c r="DM16" s="1" t="s">
        <v>2291</v>
      </c>
      <c r="DN16" s="1" t="s">
        <v>2291</v>
      </c>
      <c r="DO16" s="1" t="s">
        <v>2291</v>
      </c>
      <c r="DP16" s="1" t="s">
        <v>2291</v>
      </c>
      <c r="DQ16" s="1" t="s">
        <v>2291</v>
      </c>
      <c r="DR16" s="1" t="s">
        <v>2291</v>
      </c>
      <c r="DS16" s="1" t="s">
        <v>2291</v>
      </c>
      <c r="DT16" s="1" t="s">
        <v>2291</v>
      </c>
      <c r="DU16" s="1" t="s">
        <v>2291</v>
      </c>
      <c r="DV16" s="1" t="s">
        <v>2291</v>
      </c>
      <c r="DW16" s="1" t="s">
        <v>2291</v>
      </c>
      <c r="DX16" s="1" t="s">
        <v>2291</v>
      </c>
      <c r="DY16" s="1" t="s">
        <v>2291</v>
      </c>
      <c r="DZ16" s="1" t="s">
        <v>2291</v>
      </c>
      <c r="EA16" s="1" t="s">
        <v>2291</v>
      </c>
      <c r="EB16" s="1" t="s">
        <v>2291</v>
      </c>
      <c r="EC16" s="1" t="s">
        <v>2291</v>
      </c>
      <c r="ED16" s="1" t="s">
        <v>2291</v>
      </c>
      <c r="EE16" s="1" t="s">
        <v>2291</v>
      </c>
      <c r="EF16" s="1" t="s">
        <v>2291</v>
      </c>
      <c r="EG16" s="1" t="s">
        <v>2291</v>
      </c>
      <c r="EH16" s="1" t="s">
        <v>2291</v>
      </c>
      <c r="EI16" s="1" t="s">
        <v>2291</v>
      </c>
      <c r="EJ16" s="1" t="s">
        <v>2291</v>
      </c>
      <c r="EK16" s="1" t="s">
        <v>2291</v>
      </c>
      <c r="EL16" s="1" t="s">
        <v>2291</v>
      </c>
      <c r="EM16" s="1" t="s">
        <v>2291</v>
      </c>
      <c r="EN16" s="1" t="s">
        <v>2291</v>
      </c>
      <c r="EO16" s="1" t="s">
        <v>2291</v>
      </c>
      <c r="EP16" s="1" t="s">
        <v>2291</v>
      </c>
      <c r="EQ16" s="1" t="s">
        <v>2291</v>
      </c>
      <c r="ER16" s="1" t="s">
        <v>2291</v>
      </c>
      <c r="ES16" s="1" t="s">
        <v>2291</v>
      </c>
      <c r="ET16" s="1" t="s">
        <v>2291</v>
      </c>
      <c r="EU16" s="1" t="s">
        <v>2291</v>
      </c>
      <c r="EV16" s="1" t="s">
        <v>2291</v>
      </c>
      <c r="EW16" s="1" t="s">
        <v>2291</v>
      </c>
      <c r="EX16" s="1" t="s">
        <v>2291</v>
      </c>
      <c r="EY16" s="1" t="s">
        <v>2291</v>
      </c>
      <c r="EZ16" s="1" t="s">
        <v>2291</v>
      </c>
      <c r="FA16" s="1" t="s">
        <v>2291</v>
      </c>
      <c r="FB16" s="1" t="s">
        <v>2291</v>
      </c>
      <c r="FC16" s="1" t="s">
        <v>2291</v>
      </c>
      <c r="FD16" s="1" t="s">
        <v>2291</v>
      </c>
      <c r="FE16" s="1" t="s">
        <v>2291</v>
      </c>
      <c r="FF16" s="1" t="s">
        <v>2291</v>
      </c>
      <c r="FG16" s="1" t="s">
        <v>2291</v>
      </c>
      <c r="FH16" s="1" t="s">
        <v>2291</v>
      </c>
      <c r="FI16" s="1" t="s">
        <v>2291</v>
      </c>
      <c r="FJ16" s="1" t="s">
        <v>2291</v>
      </c>
      <c r="FK16" s="1" t="s">
        <v>2291</v>
      </c>
      <c r="FL16" s="1" t="s">
        <v>2291</v>
      </c>
      <c r="FM16" s="7">
        <v>35</v>
      </c>
      <c r="FN16" s="7">
        <v>50</v>
      </c>
      <c r="FO16" s="7">
        <v>4</v>
      </c>
      <c r="FP16" s="7">
        <v>10</v>
      </c>
      <c r="FQ16" s="7">
        <v>10</v>
      </c>
      <c r="FR16" s="7">
        <v>5</v>
      </c>
      <c r="FS16" s="7">
        <v>15</v>
      </c>
      <c r="FT16" s="7" t="s">
        <v>2291</v>
      </c>
      <c r="FU16" s="7" t="s">
        <v>2291</v>
      </c>
      <c r="FV16" s="7">
        <v>5</v>
      </c>
      <c r="FW16" s="7">
        <v>2</v>
      </c>
      <c r="FX16" s="7" t="s">
        <v>2291</v>
      </c>
      <c r="FY16" s="7">
        <v>24</v>
      </c>
      <c r="FZ16" s="1" t="s">
        <v>1920</v>
      </c>
      <c r="GA16" s="1" t="s">
        <v>1920</v>
      </c>
      <c r="GB16" s="1" t="s">
        <v>1920</v>
      </c>
      <c r="GC16" s="1" t="s">
        <v>2291</v>
      </c>
      <c r="GD16" s="1" t="s">
        <v>2291</v>
      </c>
      <c r="GE16" s="1" t="s">
        <v>2291</v>
      </c>
      <c r="GF16" s="1" t="s">
        <v>1921</v>
      </c>
      <c r="GG16" s="1" t="s">
        <v>775</v>
      </c>
      <c r="GH16" s="1" t="s">
        <v>775</v>
      </c>
      <c r="GI16" s="1" t="s">
        <v>2291</v>
      </c>
      <c r="GJ16" s="1" t="s">
        <v>302</v>
      </c>
      <c r="GK16" s="1" t="s">
        <v>1921</v>
      </c>
      <c r="GL16" s="1" t="s">
        <v>1921</v>
      </c>
      <c r="GM16" s="1" t="s">
        <v>1921</v>
      </c>
      <c r="GN16" s="1" t="s">
        <v>1921</v>
      </c>
      <c r="GO16" s="1" t="s">
        <v>1920</v>
      </c>
      <c r="GP16" s="1" t="s">
        <v>1921</v>
      </c>
      <c r="GQ16" s="1" t="s">
        <v>1921</v>
      </c>
      <c r="GR16" s="1" t="s">
        <v>1921</v>
      </c>
      <c r="GS16" s="7" t="s">
        <v>2291</v>
      </c>
      <c r="GT16" s="7" t="s">
        <v>2291</v>
      </c>
      <c r="GU16" s="7">
        <v>20</v>
      </c>
      <c r="GV16" s="7" t="s">
        <v>2291</v>
      </c>
      <c r="GW16" s="7" t="s">
        <v>2291</v>
      </c>
      <c r="GX16" s="7" t="s">
        <v>2291</v>
      </c>
      <c r="GY16" s="7" t="s">
        <v>2291</v>
      </c>
      <c r="GZ16" s="7" t="s">
        <v>2291</v>
      </c>
      <c r="HA16" s="7" t="s">
        <v>2291</v>
      </c>
      <c r="HB16" s="7" t="s">
        <v>2291</v>
      </c>
      <c r="HC16" s="7" t="s">
        <v>2291</v>
      </c>
      <c r="HD16" s="7" t="s">
        <v>2291</v>
      </c>
      <c r="HE16" s="7" t="s">
        <v>2291</v>
      </c>
      <c r="HF16" s="7" t="s">
        <v>2291</v>
      </c>
      <c r="HG16" s="7" t="s">
        <v>2291</v>
      </c>
      <c r="HH16" s="7" t="s">
        <v>2291</v>
      </c>
      <c r="HI16" s="1" t="s">
        <v>1957</v>
      </c>
      <c r="HJ16" s="1" t="s">
        <v>371</v>
      </c>
      <c r="HK16" s="1" t="s">
        <v>1920</v>
      </c>
      <c r="HL16" s="1" t="s">
        <v>1921</v>
      </c>
      <c r="HM16" s="1" t="s">
        <v>1921</v>
      </c>
      <c r="HN16" s="1" t="s">
        <v>1921</v>
      </c>
      <c r="HO16" s="1" t="s">
        <v>1921</v>
      </c>
      <c r="HP16" s="1" t="s">
        <v>2124</v>
      </c>
      <c r="HQ16" s="1" t="s">
        <v>1920</v>
      </c>
      <c r="HR16" s="1" t="s">
        <v>1920</v>
      </c>
      <c r="HS16" s="1" t="s">
        <v>1921</v>
      </c>
      <c r="HT16" s="7">
        <v>70</v>
      </c>
      <c r="HU16" s="7">
        <v>15</v>
      </c>
      <c r="HV16" s="1" t="s">
        <v>2046</v>
      </c>
      <c r="HW16" s="1" t="s">
        <v>1921</v>
      </c>
      <c r="HX16" s="1" t="s">
        <v>1962</v>
      </c>
      <c r="HY16" s="1" t="s">
        <v>2128</v>
      </c>
      <c r="HZ16" s="1" t="s">
        <v>1920</v>
      </c>
      <c r="IA16" s="1" t="s">
        <v>1920</v>
      </c>
      <c r="IB16" s="7">
        <v>70</v>
      </c>
      <c r="IC16" s="7">
        <v>15</v>
      </c>
      <c r="ID16" s="1" t="s">
        <v>1920</v>
      </c>
      <c r="IE16" s="1" t="s">
        <v>2291</v>
      </c>
      <c r="IF16" s="1" t="s">
        <v>2291</v>
      </c>
      <c r="IG16" s="1" t="s">
        <v>2291</v>
      </c>
      <c r="IH16" s="1" t="s">
        <v>2291</v>
      </c>
      <c r="II16" s="1" t="s">
        <v>2291</v>
      </c>
      <c r="IJ16" s="1" t="s">
        <v>2291</v>
      </c>
      <c r="IK16" s="1" t="s">
        <v>2291</v>
      </c>
      <c r="IL16" s="1" t="s">
        <v>2291</v>
      </c>
      <c r="IM16" s="1" t="s">
        <v>1952</v>
      </c>
      <c r="IN16" s="1" t="s">
        <v>2291</v>
      </c>
      <c r="IO16" s="1" t="s">
        <v>2291</v>
      </c>
      <c r="IP16" s="1" t="s">
        <v>2190</v>
      </c>
      <c r="IQ16" s="1" t="s">
        <v>770</v>
      </c>
      <c r="IR16" s="1" t="s">
        <v>1956</v>
      </c>
      <c r="IS16" s="1" t="s">
        <v>2291</v>
      </c>
      <c r="IT16" s="1" t="s">
        <v>1920</v>
      </c>
      <c r="IU16" s="1" t="s">
        <v>2130</v>
      </c>
      <c r="IV16" s="1" t="s">
        <v>1920</v>
      </c>
      <c r="IW16" s="1" t="s">
        <v>1921</v>
      </c>
      <c r="IX16" s="1" t="s">
        <v>1921</v>
      </c>
      <c r="IY16" s="1" t="s">
        <v>1920</v>
      </c>
      <c r="IZ16" s="1" t="s">
        <v>1921</v>
      </c>
      <c r="JA16" s="1" t="s">
        <v>2291</v>
      </c>
      <c r="JB16" s="1" t="s">
        <v>869</v>
      </c>
      <c r="JC16" s="1" t="s">
        <v>2291</v>
      </c>
      <c r="JD16" s="1" t="s">
        <v>383</v>
      </c>
      <c r="JE16" s="1" t="s">
        <v>1920</v>
      </c>
      <c r="JF16" s="1" t="s">
        <v>1921</v>
      </c>
      <c r="JG16" s="1" t="s">
        <v>1921</v>
      </c>
      <c r="JH16" s="1" t="s">
        <v>1921</v>
      </c>
      <c r="JI16" s="1" t="s">
        <v>1921</v>
      </c>
      <c r="JJ16" s="1" t="s">
        <v>1920</v>
      </c>
      <c r="JK16" s="1" t="s">
        <v>1921</v>
      </c>
      <c r="JL16" s="1" t="s">
        <v>1920</v>
      </c>
      <c r="JM16" s="1" t="s">
        <v>1921</v>
      </c>
      <c r="JN16" s="1" t="s">
        <v>1921</v>
      </c>
      <c r="JO16" s="1" t="s">
        <v>1921</v>
      </c>
      <c r="JP16" s="1" t="s">
        <v>1921</v>
      </c>
      <c r="JQ16" s="1" t="s">
        <v>1921</v>
      </c>
      <c r="JR16" s="1" t="s">
        <v>1921</v>
      </c>
      <c r="JS16" s="1" t="s">
        <v>2291</v>
      </c>
      <c r="JT16" s="1" t="s">
        <v>2291</v>
      </c>
      <c r="JU16" s="1" t="s">
        <v>2298</v>
      </c>
      <c r="JV16" s="1" t="s">
        <v>1920</v>
      </c>
      <c r="JW16" s="1" t="s">
        <v>1921</v>
      </c>
      <c r="JX16" s="1" t="s">
        <v>1921</v>
      </c>
      <c r="JY16" s="1" t="s">
        <v>1921</v>
      </c>
      <c r="JZ16" s="1" t="s">
        <v>1921</v>
      </c>
      <c r="KA16" s="1" t="s">
        <v>1920</v>
      </c>
      <c r="KB16" s="1" t="s">
        <v>1921</v>
      </c>
      <c r="KC16" s="1" t="s">
        <v>2291</v>
      </c>
      <c r="KD16" s="1" t="s">
        <v>2294</v>
      </c>
      <c r="KE16" s="1" t="s">
        <v>2291</v>
      </c>
      <c r="KF16" s="1" t="s">
        <v>1920</v>
      </c>
      <c r="KG16" s="1" t="s">
        <v>1720</v>
      </c>
      <c r="KH16" s="1" t="s">
        <v>1965</v>
      </c>
      <c r="KI16" s="1" t="s">
        <v>1988</v>
      </c>
      <c r="KJ16" s="1" t="s">
        <v>2291</v>
      </c>
      <c r="KK16" s="1" t="s">
        <v>1920</v>
      </c>
      <c r="KL16" s="1" t="s">
        <v>2044</v>
      </c>
      <c r="KM16" s="1" t="s">
        <v>1920</v>
      </c>
      <c r="KN16" s="1" t="s">
        <v>1921</v>
      </c>
      <c r="KO16" s="1" t="s">
        <v>1920</v>
      </c>
      <c r="KP16" s="1" t="s">
        <v>2291</v>
      </c>
      <c r="KQ16" s="1" t="s">
        <v>2291</v>
      </c>
      <c r="KR16" s="1">
        <v>5</v>
      </c>
      <c r="KS16" s="1" t="s">
        <v>312</v>
      </c>
      <c r="KT16" s="1" t="s">
        <v>305</v>
      </c>
      <c r="KU16" s="1" t="s">
        <v>2291</v>
      </c>
      <c r="KV16" s="1" t="s">
        <v>2291</v>
      </c>
      <c r="KW16" s="1" t="s">
        <v>2291</v>
      </c>
      <c r="KX16" s="1">
        <v>20</v>
      </c>
      <c r="KY16" s="11">
        <v>20</v>
      </c>
      <c r="KZ16" s="1" t="s">
        <v>776</v>
      </c>
      <c r="LA16" s="1">
        <v>147153</v>
      </c>
      <c r="LB16" s="1" t="s">
        <v>777</v>
      </c>
      <c r="LC16" s="1" t="s">
        <v>778</v>
      </c>
      <c r="LD16" s="1">
        <v>47</v>
      </c>
      <c r="LE16" s="1" t="s">
        <v>2291</v>
      </c>
      <c r="LF16" s="1">
        <v>-1</v>
      </c>
      <c r="LG16" s="1" t="s">
        <v>2291</v>
      </c>
      <c r="LH16" s="1" t="s">
        <v>2291</v>
      </c>
      <c r="LI16" s="8">
        <v>47</v>
      </c>
      <c r="LJ16" s="8">
        <v>5</v>
      </c>
      <c r="LK16" s="8">
        <v>1</v>
      </c>
      <c r="LL16" s="8">
        <v>8</v>
      </c>
      <c r="LM16" s="8">
        <v>9</v>
      </c>
      <c r="LN16" s="8">
        <v>18</v>
      </c>
      <c r="LO16" s="8">
        <v>23</v>
      </c>
      <c r="LP16" s="8">
        <v>8</v>
      </c>
      <c r="LQ16" s="8">
        <v>8</v>
      </c>
      <c r="LR16" s="8">
        <v>18</v>
      </c>
      <c r="LS16" s="8">
        <v>20</v>
      </c>
      <c r="LT16" s="8">
        <v>2</v>
      </c>
      <c r="LU16" s="8">
        <v>1</v>
      </c>
      <c r="LV16" s="8">
        <v>121</v>
      </c>
      <c r="LW16" s="1" t="s">
        <v>1975</v>
      </c>
      <c r="LX16" s="1" t="s">
        <v>1979</v>
      </c>
      <c r="LY16" s="1" t="s">
        <v>1980</v>
      </c>
      <c r="LZ16" s="1" t="b">
        <f>E16=AE16</f>
        <v>1</v>
      </c>
      <c r="MA16" s="1" t="b">
        <f>AG16=G16</f>
        <v>1</v>
      </c>
      <c r="MB16" s="1" t="b">
        <f>I16=AI16</f>
        <v>1</v>
      </c>
      <c r="MC16" s="1" t="s">
        <v>2291</v>
      </c>
    </row>
    <row r="17" spans="1:341" x14ac:dyDescent="0.3">
      <c r="A17" s="1" t="s">
        <v>1573</v>
      </c>
      <c r="B17" s="1" t="s">
        <v>1574</v>
      </c>
      <c r="C17" s="5">
        <v>43172</v>
      </c>
      <c r="D17" s="5">
        <v>43172</v>
      </c>
      <c r="E17" s="1" t="s">
        <v>294</v>
      </c>
      <c r="F17" s="1" t="s">
        <v>1934</v>
      </c>
      <c r="G17" s="1" t="s">
        <v>698</v>
      </c>
      <c r="H17" s="1" t="s">
        <v>333</v>
      </c>
      <c r="I17" s="1" t="s">
        <v>818</v>
      </c>
      <c r="J17" s="1" t="s">
        <v>1470</v>
      </c>
      <c r="K17" s="1" t="s">
        <v>2068</v>
      </c>
      <c r="L17" s="1" t="s">
        <v>1780</v>
      </c>
      <c r="M17" s="1" t="s">
        <v>1575</v>
      </c>
      <c r="N17" s="1">
        <v>13.7074184217</v>
      </c>
      <c r="O17" s="1">
        <v>13.9699920926</v>
      </c>
      <c r="P17" s="1">
        <v>291.60914628500001</v>
      </c>
      <c r="Q17" s="1">
        <v>6</v>
      </c>
      <c r="R17" s="1" t="s">
        <v>1983</v>
      </c>
      <c r="S17" s="1" t="s">
        <v>2068</v>
      </c>
      <c r="T17" s="1">
        <v>3</v>
      </c>
      <c r="U17" s="1" t="s">
        <v>2292</v>
      </c>
      <c r="V17" s="1" t="s">
        <v>1982</v>
      </c>
      <c r="W17" s="1" t="s">
        <v>2291</v>
      </c>
      <c r="X17" s="1" t="s">
        <v>2089</v>
      </c>
      <c r="Y17" s="1" t="s">
        <v>1920</v>
      </c>
      <c r="Z17" s="1" t="s">
        <v>1921</v>
      </c>
      <c r="AA17" s="1" t="s">
        <v>1921</v>
      </c>
      <c r="AB17" s="1" t="s">
        <v>2291</v>
      </c>
      <c r="AC17" s="7">
        <v>100</v>
      </c>
      <c r="AD17" s="7">
        <v>418</v>
      </c>
      <c r="AE17" s="1" t="s">
        <v>294</v>
      </c>
      <c r="AF17" s="1" t="s">
        <v>1934</v>
      </c>
      <c r="AG17" s="1" t="s">
        <v>698</v>
      </c>
      <c r="AH17" s="1" t="s">
        <v>333</v>
      </c>
      <c r="AI17" s="1" t="s">
        <v>818</v>
      </c>
      <c r="AJ17" s="1" t="s">
        <v>1470</v>
      </c>
      <c r="AK17" s="14">
        <v>100</v>
      </c>
      <c r="AL17" s="14">
        <v>418</v>
      </c>
      <c r="AM17" s="5">
        <v>42005</v>
      </c>
      <c r="AN17" s="7" t="s">
        <v>2291</v>
      </c>
      <c r="AO17" s="7" t="s">
        <v>2291</v>
      </c>
      <c r="AP17" s="1" t="s">
        <v>2291</v>
      </c>
      <c r="AQ17" s="1" t="s">
        <v>2291</v>
      </c>
      <c r="AR17" s="1" t="s">
        <v>2291</v>
      </c>
      <c r="AS17" s="1" t="s">
        <v>2291</v>
      </c>
      <c r="AT17" s="1" t="s">
        <v>2291</v>
      </c>
      <c r="AU17" s="1" t="s">
        <v>2291</v>
      </c>
      <c r="AV17" s="1" t="s">
        <v>2291</v>
      </c>
      <c r="AW17" s="1" t="s">
        <v>2291</v>
      </c>
      <c r="AX17" s="1" t="s">
        <v>2291</v>
      </c>
      <c r="AY17" s="7" t="s">
        <v>2291</v>
      </c>
      <c r="AZ17" s="7" t="s">
        <v>2291</v>
      </c>
      <c r="BA17" s="1" t="s">
        <v>2291</v>
      </c>
      <c r="BB17" s="7" t="s">
        <v>2291</v>
      </c>
      <c r="BC17" s="7" t="s">
        <v>2291</v>
      </c>
      <c r="BD17" s="1" t="s">
        <v>2291</v>
      </c>
      <c r="BE17" s="1" t="s">
        <v>2291</v>
      </c>
      <c r="BF17" s="1" t="s">
        <v>2291</v>
      </c>
      <c r="BG17" s="1" t="s">
        <v>2291</v>
      </c>
      <c r="BH17" s="1" t="s">
        <v>2291</v>
      </c>
      <c r="BI17" s="1" t="s">
        <v>2291</v>
      </c>
      <c r="BJ17" s="1" t="s">
        <v>2291</v>
      </c>
      <c r="BK17" s="1" t="s">
        <v>2291</v>
      </c>
      <c r="BL17" s="1" t="s">
        <v>2291</v>
      </c>
      <c r="BM17" s="7" t="s">
        <v>2291</v>
      </c>
      <c r="BN17" s="7" t="s">
        <v>2291</v>
      </c>
      <c r="BO17" s="1" t="s">
        <v>2291</v>
      </c>
      <c r="BP17" s="7" t="s">
        <v>2291</v>
      </c>
      <c r="BQ17" s="7" t="s">
        <v>2291</v>
      </c>
      <c r="BR17" s="1">
        <v>0</v>
      </c>
      <c r="BS17" s="7">
        <v>100</v>
      </c>
      <c r="BT17" s="7">
        <v>0</v>
      </c>
      <c r="BU17" s="7">
        <v>0</v>
      </c>
      <c r="BV17" s="7">
        <v>0</v>
      </c>
      <c r="BW17" s="1" t="s">
        <v>1998</v>
      </c>
      <c r="BX17" s="1" t="s">
        <v>2291</v>
      </c>
      <c r="BY17" s="1" t="s">
        <v>469</v>
      </c>
      <c r="BZ17" s="1" t="s">
        <v>1921</v>
      </c>
      <c r="CA17" s="1" t="s">
        <v>1921</v>
      </c>
      <c r="CB17" s="1" t="s">
        <v>1921</v>
      </c>
      <c r="CC17" s="1" t="s">
        <v>1921</v>
      </c>
      <c r="CD17" s="1" t="s">
        <v>1921</v>
      </c>
      <c r="CE17" s="1" t="s">
        <v>1921</v>
      </c>
      <c r="CF17" s="1" t="s">
        <v>1921</v>
      </c>
      <c r="CG17" s="1" t="s">
        <v>1921</v>
      </c>
      <c r="CH17" s="1" t="s">
        <v>1921</v>
      </c>
      <c r="CI17" s="1" t="s">
        <v>1921</v>
      </c>
      <c r="CJ17" s="1" t="s">
        <v>1920</v>
      </c>
      <c r="CK17" s="1" t="s">
        <v>2291</v>
      </c>
      <c r="CL17" s="1" t="s">
        <v>2291</v>
      </c>
      <c r="CM17" s="1" t="s">
        <v>2291</v>
      </c>
      <c r="CN17" s="1" t="s">
        <v>2291</v>
      </c>
      <c r="CO17" s="1" t="s">
        <v>2291</v>
      </c>
      <c r="CP17" s="1" t="s">
        <v>2291</v>
      </c>
      <c r="CQ17" s="1" t="s">
        <v>2291</v>
      </c>
      <c r="CR17" s="1" t="s">
        <v>2291</v>
      </c>
      <c r="CS17" s="1" t="s">
        <v>2291</v>
      </c>
      <c r="CT17" s="1" t="s">
        <v>2291</v>
      </c>
      <c r="CU17" s="1" t="s">
        <v>2291</v>
      </c>
      <c r="CV17" s="1" t="s">
        <v>2291</v>
      </c>
      <c r="CW17" s="1" t="s">
        <v>2291</v>
      </c>
      <c r="CX17" s="1" t="s">
        <v>2291</v>
      </c>
      <c r="CY17" s="1" t="s">
        <v>2291</v>
      </c>
      <c r="CZ17" s="1" t="s">
        <v>2291</v>
      </c>
      <c r="DA17" s="1" t="s">
        <v>2291</v>
      </c>
      <c r="DB17" s="1" t="s">
        <v>2291</v>
      </c>
      <c r="DC17" s="1" t="s">
        <v>2291</v>
      </c>
      <c r="DD17" s="1" t="s">
        <v>2291</v>
      </c>
      <c r="DE17" s="1" t="s">
        <v>2291</v>
      </c>
      <c r="DF17" s="1" t="s">
        <v>2291</v>
      </c>
      <c r="DG17" s="1" t="s">
        <v>2291</v>
      </c>
      <c r="DH17" s="1" t="s">
        <v>2291</v>
      </c>
      <c r="DI17" s="1" t="s">
        <v>2291</v>
      </c>
      <c r="DJ17" s="1" t="s">
        <v>2291</v>
      </c>
      <c r="DK17" s="1" t="s">
        <v>2291</v>
      </c>
      <c r="DL17" s="1" t="s">
        <v>2291</v>
      </c>
      <c r="DM17" s="1" t="s">
        <v>2291</v>
      </c>
      <c r="DN17" s="1" t="s">
        <v>2291</v>
      </c>
      <c r="DO17" s="1" t="s">
        <v>2291</v>
      </c>
      <c r="DP17" s="1" t="s">
        <v>2291</v>
      </c>
      <c r="DQ17" s="1" t="s">
        <v>2291</v>
      </c>
      <c r="DR17" s="1" t="s">
        <v>2291</v>
      </c>
      <c r="DS17" s="1" t="s">
        <v>2291</v>
      </c>
      <c r="DT17" s="1" t="s">
        <v>2291</v>
      </c>
      <c r="DU17" s="1" t="s">
        <v>2291</v>
      </c>
      <c r="DV17" s="1" t="s">
        <v>2291</v>
      </c>
      <c r="DW17" s="1" t="s">
        <v>2291</v>
      </c>
      <c r="DX17" s="1" t="s">
        <v>2291</v>
      </c>
      <c r="DY17" s="1" t="s">
        <v>2291</v>
      </c>
      <c r="DZ17" s="1" t="s">
        <v>2291</v>
      </c>
      <c r="EA17" s="1" t="s">
        <v>2291</v>
      </c>
      <c r="EB17" s="1" t="s">
        <v>2291</v>
      </c>
      <c r="EC17" s="1" t="s">
        <v>2291</v>
      </c>
      <c r="ED17" s="1" t="s">
        <v>2291</v>
      </c>
      <c r="EE17" s="1" t="s">
        <v>2291</v>
      </c>
      <c r="EF17" s="1" t="s">
        <v>2291</v>
      </c>
      <c r="EG17" s="1" t="s">
        <v>2291</v>
      </c>
      <c r="EH17" s="1" t="s">
        <v>2291</v>
      </c>
      <c r="EI17" s="1" t="s">
        <v>2291</v>
      </c>
      <c r="EJ17" s="1" t="s">
        <v>2291</v>
      </c>
      <c r="EK17" s="1" t="s">
        <v>2291</v>
      </c>
      <c r="EL17" s="1" t="s">
        <v>2291</v>
      </c>
      <c r="EM17" s="1" t="s">
        <v>2291</v>
      </c>
      <c r="EN17" s="1" t="s">
        <v>2291</v>
      </c>
      <c r="EO17" s="1" t="s">
        <v>2291</v>
      </c>
      <c r="EP17" s="1" t="s">
        <v>2291</v>
      </c>
      <c r="EQ17" s="1" t="s">
        <v>2291</v>
      </c>
      <c r="ER17" s="1" t="s">
        <v>2291</v>
      </c>
      <c r="ES17" s="1" t="s">
        <v>2291</v>
      </c>
      <c r="ET17" s="1" t="s">
        <v>2291</v>
      </c>
      <c r="EU17" s="1" t="s">
        <v>2291</v>
      </c>
      <c r="EV17" s="1" t="s">
        <v>2291</v>
      </c>
      <c r="EW17" s="1" t="s">
        <v>2291</v>
      </c>
      <c r="EX17" s="1" t="s">
        <v>2291</v>
      </c>
      <c r="EY17" s="1" t="s">
        <v>2291</v>
      </c>
      <c r="EZ17" s="1" t="s">
        <v>2291</v>
      </c>
      <c r="FA17" s="1" t="s">
        <v>2291</v>
      </c>
      <c r="FB17" s="1" t="s">
        <v>2291</v>
      </c>
      <c r="FC17" s="1" t="s">
        <v>2291</v>
      </c>
      <c r="FD17" s="1" t="s">
        <v>2291</v>
      </c>
      <c r="FE17" s="1" t="s">
        <v>2291</v>
      </c>
      <c r="FF17" s="1" t="s">
        <v>2291</v>
      </c>
      <c r="FG17" s="1" t="s">
        <v>2291</v>
      </c>
      <c r="FH17" s="1" t="s">
        <v>2291</v>
      </c>
      <c r="FI17" s="1" t="s">
        <v>2291</v>
      </c>
      <c r="FJ17" s="1" t="s">
        <v>2291</v>
      </c>
      <c r="FK17" s="1" t="s">
        <v>2291</v>
      </c>
      <c r="FL17" s="1" t="s">
        <v>2291</v>
      </c>
      <c r="FM17" s="7">
        <v>20</v>
      </c>
      <c r="FN17" s="7">
        <v>30</v>
      </c>
      <c r="FO17" s="7">
        <v>2</v>
      </c>
      <c r="FP17" s="7">
        <v>3</v>
      </c>
      <c r="FQ17" s="7" t="s">
        <v>2291</v>
      </c>
      <c r="FR17" s="7">
        <v>10</v>
      </c>
      <c r="FS17" s="7" t="s">
        <v>2291</v>
      </c>
      <c r="FT17" s="7" t="s">
        <v>2291</v>
      </c>
      <c r="FU17" s="7">
        <v>10</v>
      </c>
      <c r="FV17" s="7">
        <v>5</v>
      </c>
      <c r="FW17" s="7">
        <v>5</v>
      </c>
      <c r="FX17" s="7" t="s">
        <v>2291</v>
      </c>
      <c r="FY17" s="7">
        <v>10</v>
      </c>
      <c r="FZ17" s="1" t="s">
        <v>1920</v>
      </c>
      <c r="GA17" s="1" t="s">
        <v>1920</v>
      </c>
      <c r="GB17" s="1" t="s">
        <v>1920</v>
      </c>
      <c r="GC17" s="1" t="s">
        <v>2291</v>
      </c>
      <c r="GD17" s="1" t="s">
        <v>2291</v>
      </c>
      <c r="GE17" s="1" t="s">
        <v>2291</v>
      </c>
      <c r="GF17" s="1" t="s">
        <v>1920</v>
      </c>
      <c r="GG17" s="1" t="s">
        <v>2291</v>
      </c>
      <c r="GH17" s="1" t="s">
        <v>2291</v>
      </c>
      <c r="GI17" s="1" t="s">
        <v>2291</v>
      </c>
      <c r="GJ17" s="1" t="s">
        <v>302</v>
      </c>
      <c r="GK17" s="1" t="s">
        <v>1921</v>
      </c>
      <c r="GL17" s="1" t="s">
        <v>1921</v>
      </c>
      <c r="GM17" s="1" t="s">
        <v>1921</v>
      </c>
      <c r="GN17" s="1" t="s">
        <v>1921</v>
      </c>
      <c r="GO17" s="1" t="s">
        <v>1920</v>
      </c>
      <c r="GP17" s="1" t="s">
        <v>1921</v>
      </c>
      <c r="GQ17" s="1" t="s">
        <v>1921</v>
      </c>
      <c r="GR17" s="1" t="s">
        <v>1921</v>
      </c>
      <c r="GS17" s="7" t="s">
        <v>2291</v>
      </c>
      <c r="GT17" s="7" t="s">
        <v>2291</v>
      </c>
      <c r="GU17" s="7">
        <v>1</v>
      </c>
      <c r="GV17" s="7" t="s">
        <v>2291</v>
      </c>
      <c r="GW17" s="7" t="s">
        <v>2291</v>
      </c>
      <c r="GX17" s="7" t="s">
        <v>2291</v>
      </c>
      <c r="GY17" s="7" t="s">
        <v>2291</v>
      </c>
      <c r="GZ17" s="7" t="s">
        <v>2291</v>
      </c>
      <c r="HA17" s="7" t="s">
        <v>2291</v>
      </c>
      <c r="HB17" s="7" t="s">
        <v>2291</v>
      </c>
      <c r="HC17" s="7" t="s">
        <v>2291</v>
      </c>
      <c r="HD17" s="7" t="s">
        <v>2291</v>
      </c>
      <c r="HE17" s="7" t="s">
        <v>2291</v>
      </c>
      <c r="HF17" s="7" t="s">
        <v>2291</v>
      </c>
      <c r="HG17" s="7" t="s">
        <v>2291</v>
      </c>
      <c r="HH17" s="7" t="s">
        <v>2291</v>
      </c>
      <c r="HI17" s="1" t="s">
        <v>869</v>
      </c>
      <c r="HJ17" s="1" t="s">
        <v>1995</v>
      </c>
      <c r="HK17" s="1" t="s">
        <v>1921</v>
      </c>
      <c r="HL17" s="1" t="s">
        <v>1921</v>
      </c>
      <c r="HM17" s="1" t="s">
        <v>1920</v>
      </c>
      <c r="HN17" s="1" t="s">
        <v>1921</v>
      </c>
      <c r="HO17" s="1" t="s">
        <v>1921</v>
      </c>
      <c r="HP17" s="1" t="s">
        <v>2125</v>
      </c>
      <c r="HQ17" s="1" t="s">
        <v>1921</v>
      </c>
      <c r="HR17" s="1" t="s">
        <v>1921</v>
      </c>
      <c r="HS17" s="1" t="s">
        <v>1920</v>
      </c>
      <c r="HT17" s="7" t="s">
        <v>2291</v>
      </c>
      <c r="HU17" s="7" t="s">
        <v>2291</v>
      </c>
      <c r="HV17" s="1" t="s">
        <v>2291</v>
      </c>
      <c r="HW17" s="1" t="s">
        <v>2291</v>
      </c>
      <c r="HX17" s="1" t="s">
        <v>2291</v>
      </c>
      <c r="HY17" s="1" t="s">
        <v>2126</v>
      </c>
      <c r="HZ17" s="1" t="s">
        <v>1921</v>
      </c>
      <c r="IA17" s="1" t="s">
        <v>1920</v>
      </c>
      <c r="IB17" s="7" t="s">
        <v>2291</v>
      </c>
      <c r="IC17" s="7">
        <v>100</v>
      </c>
      <c r="ID17" s="1" t="s">
        <v>1920</v>
      </c>
      <c r="IE17" s="1" t="s">
        <v>2291</v>
      </c>
      <c r="IF17" s="1" t="s">
        <v>2291</v>
      </c>
      <c r="IG17" s="1" t="s">
        <v>2291</v>
      </c>
      <c r="IH17" s="1" t="s">
        <v>2291</v>
      </c>
      <c r="II17" s="1" t="s">
        <v>2291</v>
      </c>
      <c r="IJ17" s="1" t="s">
        <v>2291</v>
      </c>
      <c r="IK17" s="1" t="s">
        <v>2291</v>
      </c>
      <c r="IL17" s="1" t="s">
        <v>2291</v>
      </c>
      <c r="IM17" s="1" t="s">
        <v>1949</v>
      </c>
      <c r="IN17" s="1" t="s">
        <v>1991</v>
      </c>
      <c r="IO17" s="1" t="s">
        <v>2291</v>
      </c>
      <c r="IP17" s="1" t="s">
        <v>2291</v>
      </c>
      <c r="IQ17" s="1" t="s">
        <v>2291</v>
      </c>
      <c r="IR17" s="1" t="s">
        <v>2291</v>
      </c>
      <c r="IS17" s="1" t="s">
        <v>2291</v>
      </c>
      <c r="IT17" s="1" t="s">
        <v>1921</v>
      </c>
      <c r="IU17" s="1" t="s">
        <v>2291</v>
      </c>
      <c r="IV17" s="1" t="s">
        <v>2291</v>
      </c>
      <c r="IW17" s="1" t="s">
        <v>2291</v>
      </c>
      <c r="IX17" s="1" t="s">
        <v>2291</v>
      </c>
      <c r="IY17" s="1" t="s">
        <v>2291</v>
      </c>
      <c r="IZ17" s="1" t="s">
        <v>2291</v>
      </c>
      <c r="JA17" s="1" t="s">
        <v>2291</v>
      </c>
      <c r="JB17" s="1" t="s">
        <v>2291</v>
      </c>
      <c r="JC17" s="1" t="s">
        <v>2291</v>
      </c>
      <c r="JD17" s="1" t="s">
        <v>763</v>
      </c>
      <c r="JE17" s="1" t="s">
        <v>1920</v>
      </c>
      <c r="JF17" s="1" t="s">
        <v>1921</v>
      </c>
      <c r="JG17" s="1" t="s">
        <v>1921</v>
      </c>
      <c r="JH17" s="1" t="s">
        <v>1921</v>
      </c>
      <c r="JI17" s="1" t="s">
        <v>1921</v>
      </c>
      <c r="JJ17" s="1" t="s">
        <v>1920</v>
      </c>
      <c r="JK17" s="1" t="s">
        <v>1920</v>
      </c>
      <c r="JL17" s="1" t="s">
        <v>1921</v>
      </c>
      <c r="JM17" s="1" t="s">
        <v>1921</v>
      </c>
      <c r="JN17" s="1" t="s">
        <v>1921</v>
      </c>
      <c r="JO17" s="1" t="s">
        <v>1921</v>
      </c>
      <c r="JP17" s="1" t="s">
        <v>1921</v>
      </c>
      <c r="JQ17" s="1" t="s">
        <v>1921</v>
      </c>
      <c r="JR17" s="1" t="s">
        <v>1921</v>
      </c>
      <c r="JS17" s="1" t="s">
        <v>2291</v>
      </c>
      <c r="JT17" s="1" t="s">
        <v>2291</v>
      </c>
      <c r="JU17" s="1" t="s">
        <v>2295</v>
      </c>
      <c r="JV17" s="1" t="s">
        <v>1920</v>
      </c>
      <c r="JW17" s="1" t="s">
        <v>1921</v>
      </c>
      <c r="JX17" s="1" t="s">
        <v>1921</v>
      </c>
      <c r="JY17" s="1" t="s">
        <v>1921</v>
      </c>
      <c r="JZ17" s="1" t="s">
        <v>1921</v>
      </c>
      <c r="KA17" s="1" t="s">
        <v>1921</v>
      </c>
      <c r="KB17" s="1" t="s">
        <v>1921</v>
      </c>
      <c r="KC17" s="1" t="s">
        <v>2291</v>
      </c>
      <c r="KD17" s="1" t="s">
        <v>2294</v>
      </c>
      <c r="KE17" s="1" t="s">
        <v>2291</v>
      </c>
      <c r="KF17" s="1" t="s">
        <v>1920</v>
      </c>
      <c r="KG17" s="1" t="s">
        <v>1512</v>
      </c>
      <c r="KH17" s="1" t="s">
        <v>1967</v>
      </c>
      <c r="KI17" s="1" t="s">
        <v>1923</v>
      </c>
      <c r="KJ17" s="1" t="s">
        <v>2291</v>
      </c>
      <c r="KK17" s="1" t="s">
        <v>1920</v>
      </c>
      <c r="KL17" s="1" t="s">
        <v>2044</v>
      </c>
      <c r="KM17" s="1" t="s">
        <v>1920</v>
      </c>
      <c r="KN17" s="1" t="s">
        <v>1921</v>
      </c>
      <c r="KO17" s="1" t="s">
        <v>1920</v>
      </c>
      <c r="KP17" s="1" t="s">
        <v>2291</v>
      </c>
      <c r="KQ17" s="1" t="s">
        <v>2291</v>
      </c>
      <c r="KR17" s="1">
        <v>1</v>
      </c>
      <c r="KS17" s="1" t="s">
        <v>313</v>
      </c>
      <c r="KT17" s="1" t="s">
        <v>305</v>
      </c>
      <c r="KU17" s="1" t="s">
        <v>2291</v>
      </c>
      <c r="KV17" s="1" t="s">
        <v>2291</v>
      </c>
      <c r="KW17" s="1" t="s">
        <v>2291</v>
      </c>
      <c r="KX17" s="1">
        <v>20</v>
      </c>
      <c r="KY17" s="11">
        <v>20</v>
      </c>
      <c r="KZ17" s="1" t="s">
        <v>1576</v>
      </c>
      <c r="LA17" s="1">
        <v>177361</v>
      </c>
      <c r="LB17" s="1" t="s">
        <v>1577</v>
      </c>
      <c r="LC17" s="1" t="s">
        <v>1578</v>
      </c>
      <c r="LD17" s="1">
        <v>146</v>
      </c>
      <c r="LE17" s="1" t="s">
        <v>2291</v>
      </c>
      <c r="LF17" s="1">
        <v>-1</v>
      </c>
      <c r="LG17" s="1" t="s">
        <v>2291</v>
      </c>
      <c r="LH17" s="1" t="s">
        <v>2291</v>
      </c>
      <c r="LI17" s="8">
        <v>146</v>
      </c>
      <c r="LJ17" s="8">
        <v>11</v>
      </c>
      <c r="LK17" s="8">
        <v>9</v>
      </c>
      <c r="LL17" s="8">
        <v>20</v>
      </c>
      <c r="LM17" s="8">
        <v>20</v>
      </c>
      <c r="LN17" s="8">
        <v>12</v>
      </c>
      <c r="LO17" s="8">
        <v>21</v>
      </c>
      <c r="LP17" s="8">
        <v>5</v>
      </c>
      <c r="LQ17" s="8">
        <v>3</v>
      </c>
      <c r="LR17" s="8">
        <v>21</v>
      </c>
      <c r="LS17" s="8">
        <v>21</v>
      </c>
      <c r="LT17" s="8">
        <v>3</v>
      </c>
      <c r="LU17" s="8">
        <v>0</v>
      </c>
      <c r="LV17" s="8">
        <v>146</v>
      </c>
      <c r="LW17" s="1" t="s">
        <v>1975</v>
      </c>
      <c r="LX17" s="1" t="s">
        <v>1979</v>
      </c>
      <c r="LY17" s="1" t="s">
        <v>568</v>
      </c>
      <c r="LZ17" s="1" t="b">
        <f>E17=AE17</f>
        <v>1</v>
      </c>
      <c r="MA17" s="1" t="b">
        <f>AG17=G17</f>
        <v>1</v>
      </c>
      <c r="MB17" s="1" t="b">
        <f>I17=AI17</f>
        <v>1</v>
      </c>
      <c r="MC17" s="1" t="s">
        <v>2291</v>
      </c>
    </row>
    <row r="18" spans="1:341" x14ac:dyDescent="0.3">
      <c r="A18" s="1" t="s">
        <v>1379</v>
      </c>
      <c r="B18" s="1" t="s">
        <v>1380</v>
      </c>
      <c r="C18" s="5">
        <v>43171</v>
      </c>
      <c r="D18" s="5">
        <v>43171</v>
      </c>
      <c r="E18" s="1" t="s">
        <v>294</v>
      </c>
      <c r="F18" s="1" t="s">
        <v>1934</v>
      </c>
      <c r="G18" s="1" t="s">
        <v>400</v>
      </c>
      <c r="H18" s="1" t="s">
        <v>1948</v>
      </c>
      <c r="I18" s="1" t="s">
        <v>404</v>
      </c>
      <c r="J18" s="1" t="s">
        <v>2010</v>
      </c>
      <c r="K18" s="1" t="s">
        <v>1381</v>
      </c>
      <c r="L18" s="1" t="s">
        <v>1381</v>
      </c>
      <c r="M18" s="1" t="s">
        <v>1851</v>
      </c>
      <c r="N18" s="1">
        <v>13.849536024000001</v>
      </c>
      <c r="O18" s="1">
        <v>13.7953774948</v>
      </c>
      <c r="P18" s="1">
        <v>293.95263438799998</v>
      </c>
      <c r="Q18" s="1">
        <v>4</v>
      </c>
      <c r="R18" s="1" t="s">
        <v>1983</v>
      </c>
      <c r="S18" s="1" t="s">
        <v>994</v>
      </c>
      <c r="T18" s="1">
        <v>23</v>
      </c>
      <c r="U18" s="1" t="s">
        <v>2292</v>
      </c>
      <c r="V18" s="1" t="s">
        <v>1982</v>
      </c>
      <c r="W18" s="1" t="s">
        <v>2291</v>
      </c>
      <c r="X18" s="1" t="s">
        <v>2089</v>
      </c>
      <c r="Y18" s="1" t="s">
        <v>1920</v>
      </c>
      <c r="Z18" s="1" t="s">
        <v>1921</v>
      </c>
      <c r="AA18" s="1" t="s">
        <v>1921</v>
      </c>
      <c r="AB18" s="1" t="s">
        <v>2291</v>
      </c>
      <c r="AC18" s="7">
        <v>700</v>
      </c>
      <c r="AD18" s="7">
        <v>2926</v>
      </c>
      <c r="AE18" s="1" t="s">
        <v>294</v>
      </c>
      <c r="AF18" s="1" t="s">
        <v>1934</v>
      </c>
      <c r="AG18" s="1" t="s">
        <v>400</v>
      </c>
      <c r="AH18" s="1" t="s">
        <v>1948</v>
      </c>
      <c r="AI18" s="1" t="s">
        <v>404</v>
      </c>
      <c r="AJ18" s="1" t="s">
        <v>2010</v>
      </c>
      <c r="AK18" s="14">
        <v>700</v>
      </c>
      <c r="AL18" s="14">
        <v>2926</v>
      </c>
      <c r="AM18" s="5">
        <v>41883</v>
      </c>
      <c r="AN18" s="7" t="s">
        <v>2291</v>
      </c>
      <c r="AO18" s="7" t="s">
        <v>2291</v>
      </c>
      <c r="AP18" s="1" t="s">
        <v>2291</v>
      </c>
      <c r="AQ18" s="1" t="s">
        <v>2291</v>
      </c>
      <c r="AR18" s="1" t="s">
        <v>2291</v>
      </c>
      <c r="AS18" s="1" t="s">
        <v>2291</v>
      </c>
      <c r="AT18" s="1" t="s">
        <v>2291</v>
      </c>
      <c r="AU18" s="1" t="s">
        <v>2291</v>
      </c>
      <c r="AV18" s="1" t="s">
        <v>2291</v>
      </c>
      <c r="AW18" s="1" t="s">
        <v>2291</v>
      </c>
      <c r="AX18" s="1" t="s">
        <v>2291</v>
      </c>
      <c r="AY18" s="7" t="s">
        <v>2291</v>
      </c>
      <c r="AZ18" s="7" t="s">
        <v>2291</v>
      </c>
      <c r="BA18" s="1" t="s">
        <v>2291</v>
      </c>
      <c r="BB18" s="7" t="s">
        <v>2291</v>
      </c>
      <c r="BC18" s="7" t="s">
        <v>2291</v>
      </c>
      <c r="BD18" s="1" t="s">
        <v>2291</v>
      </c>
      <c r="BE18" s="1" t="s">
        <v>2291</v>
      </c>
      <c r="BF18" s="1" t="s">
        <v>2291</v>
      </c>
      <c r="BG18" s="1" t="s">
        <v>2291</v>
      </c>
      <c r="BH18" s="1" t="s">
        <v>2291</v>
      </c>
      <c r="BI18" s="1" t="s">
        <v>2291</v>
      </c>
      <c r="BJ18" s="1" t="s">
        <v>2291</v>
      </c>
      <c r="BK18" s="1" t="s">
        <v>2291</v>
      </c>
      <c r="BL18" s="1" t="s">
        <v>2291</v>
      </c>
      <c r="BM18" s="7" t="s">
        <v>2291</v>
      </c>
      <c r="BN18" s="7" t="s">
        <v>2291</v>
      </c>
      <c r="BO18" s="1" t="s">
        <v>2291</v>
      </c>
      <c r="BP18" s="7" t="s">
        <v>2291</v>
      </c>
      <c r="BQ18" s="7" t="s">
        <v>2291</v>
      </c>
      <c r="BR18" s="1">
        <v>0</v>
      </c>
      <c r="BS18" s="7">
        <v>701</v>
      </c>
      <c r="BT18" s="7">
        <v>0</v>
      </c>
      <c r="BU18" s="7">
        <v>0</v>
      </c>
      <c r="BV18" s="7">
        <v>0</v>
      </c>
      <c r="BW18" s="1" t="s">
        <v>1998</v>
      </c>
      <c r="BX18" s="1" t="s">
        <v>2291</v>
      </c>
      <c r="BY18" s="1" t="s">
        <v>668</v>
      </c>
      <c r="BZ18" s="1" t="s">
        <v>1921</v>
      </c>
      <c r="CA18" s="1" t="s">
        <v>1920</v>
      </c>
      <c r="CB18" s="1" t="s">
        <v>1920</v>
      </c>
      <c r="CC18" s="1" t="s">
        <v>1921</v>
      </c>
      <c r="CD18" s="1" t="s">
        <v>1921</v>
      </c>
      <c r="CE18" s="1" t="s">
        <v>1921</v>
      </c>
      <c r="CF18" s="1" t="s">
        <v>1921</v>
      </c>
      <c r="CG18" s="1" t="s">
        <v>1921</v>
      </c>
      <c r="CH18" s="1" t="s">
        <v>1920</v>
      </c>
      <c r="CI18" s="1" t="s">
        <v>1921</v>
      </c>
      <c r="CJ18" s="1" t="s">
        <v>1921</v>
      </c>
      <c r="CK18" s="1" t="s">
        <v>320</v>
      </c>
      <c r="CL18" s="1" t="s">
        <v>1921</v>
      </c>
      <c r="CM18" s="1" t="s">
        <v>1921</v>
      </c>
      <c r="CN18" s="1" t="s">
        <v>1921</v>
      </c>
      <c r="CO18" s="1" t="s">
        <v>1920</v>
      </c>
      <c r="CP18" s="1" t="s">
        <v>1921</v>
      </c>
      <c r="CQ18" s="1" t="s">
        <v>2291</v>
      </c>
      <c r="CR18" s="1" t="s">
        <v>2029</v>
      </c>
      <c r="CS18" s="1" t="s">
        <v>2291</v>
      </c>
      <c r="CT18" s="1" t="s">
        <v>2291</v>
      </c>
      <c r="CU18" s="1" t="s">
        <v>2291</v>
      </c>
      <c r="CV18" s="1" t="s">
        <v>2291</v>
      </c>
      <c r="CW18" s="1" t="s">
        <v>2291</v>
      </c>
      <c r="CX18" s="1" t="s">
        <v>2291</v>
      </c>
      <c r="CY18" s="1" t="s">
        <v>2291</v>
      </c>
      <c r="CZ18" s="1" t="s">
        <v>2291</v>
      </c>
      <c r="DA18" s="1" t="s">
        <v>320</v>
      </c>
      <c r="DB18" s="1" t="s">
        <v>1921</v>
      </c>
      <c r="DC18" s="1" t="s">
        <v>1921</v>
      </c>
      <c r="DD18" s="1" t="s">
        <v>1921</v>
      </c>
      <c r="DE18" s="1" t="s">
        <v>1920</v>
      </c>
      <c r="DF18" s="1" t="s">
        <v>1921</v>
      </c>
      <c r="DG18" s="1" t="s">
        <v>2291</v>
      </c>
      <c r="DH18" s="1" t="s">
        <v>2029</v>
      </c>
      <c r="DI18" s="1" t="s">
        <v>2291</v>
      </c>
      <c r="DJ18" s="1" t="s">
        <v>2291</v>
      </c>
      <c r="DK18" s="1" t="s">
        <v>2291</v>
      </c>
      <c r="DL18" s="1" t="s">
        <v>2291</v>
      </c>
      <c r="DM18" s="1" t="s">
        <v>2291</v>
      </c>
      <c r="DN18" s="1" t="s">
        <v>2291</v>
      </c>
      <c r="DO18" s="1" t="s">
        <v>2291</v>
      </c>
      <c r="DP18" s="1" t="s">
        <v>2291</v>
      </c>
      <c r="DQ18" s="1" t="s">
        <v>2291</v>
      </c>
      <c r="DR18" s="1" t="s">
        <v>2291</v>
      </c>
      <c r="DS18" s="1" t="s">
        <v>2291</v>
      </c>
      <c r="DT18" s="1" t="s">
        <v>2291</v>
      </c>
      <c r="DU18" s="1" t="s">
        <v>2291</v>
      </c>
      <c r="DV18" s="1" t="s">
        <v>2291</v>
      </c>
      <c r="DW18" s="1" t="s">
        <v>2291</v>
      </c>
      <c r="DX18" s="1" t="s">
        <v>2291</v>
      </c>
      <c r="DY18" s="1" t="s">
        <v>2291</v>
      </c>
      <c r="DZ18" s="1" t="s">
        <v>2291</v>
      </c>
      <c r="EA18" s="1" t="s">
        <v>2291</v>
      </c>
      <c r="EB18" s="1" t="s">
        <v>2291</v>
      </c>
      <c r="EC18" s="1" t="s">
        <v>2291</v>
      </c>
      <c r="ED18" s="1" t="s">
        <v>2291</v>
      </c>
      <c r="EE18" s="1" t="s">
        <v>2291</v>
      </c>
      <c r="EF18" s="1" t="s">
        <v>2291</v>
      </c>
      <c r="EG18" s="1" t="s">
        <v>2291</v>
      </c>
      <c r="EH18" s="1" t="s">
        <v>2291</v>
      </c>
      <c r="EI18" s="1" t="s">
        <v>2291</v>
      </c>
      <c r="EJ18" s="1" t="s">
        <v>2291</v>
      </c>
      <c r="EK18" s="1" t="s">
        <v>2291</v>
      </c>
      <c r="EL18" s="1" t="s">
        <v>2291</v>
      </c>
      <c r="EM18" s="1" t="s">
        <v>2291</v>
      </c>
      <c r="EN18" s="1" t="s">
        <v>2291</v>
      </c>
      <c r="EO18" s="1" t="s">
        <v>320</v>
      </c>
      <c r="EP18" s="1" t="s">
        <v>1921</v>
      </c>
      <c r="EQ18" s="1" t="s">
        <v>1921</v>
      </c>
      <c r="ER18" s="1" t="s">
        <v>1921</v>
      </c>
      <c r="ES18" s="1" t="s">
        <v>1920</v>
      </c>
      <c r="ET18" s="1" t="s">
        <v>1921</v>
      </c>
      <c r="EU18" s="1" t="s">
        <v>2291</v>
      </c>
      <c r="EV18" s="1" t="s">
        <v>1997</v>
      </c>
      <c r="EW18" s="1" t="s">
        <v>2291</v>
      </c>
      <c r="EX18" s="1" t="s">
        <v>2291</v>
      </c>
      <c r="EY18" s="1" t="s">
        <v>2291</v>
      </c>
      <c r="EZ18" s="1" t="s">
        <v>2291</v>
      </c>
      <c r="FA18" s="1" t="s">
        <v>2291</v>
      </c>
      <c r="FB18" s="1" t="s">
        <v>2291</v>
      </c>
      <c r="FC18" s="1" t="s">
        <v>2291</v>
      </c>
      <c r="FD18" s="1" t="s">
        <v>2291</v>
      </c>
      <c r="FE18" s="1" t="s">
        <v>2291</v>
      </c>
      <c r="FF18" s="1" t="s">
        <v>2291</v>
      </c>
      <c r="FG18" s="1" t="s">
        <v>2291</v>
      </c>
      <c r="FH18" s="1" t="s">
        <v>2291</v>
      </c>
      <c r="FI18" s="1" t="s">
        <v>2291</v>
      </c>
      <c r="FJ18" s="1" t="s">
        <v>2291</v>
      </c>
      <c r="FK18" s="1" t="s">
        <v>2291</v>
      </c>
      <c r="FL18" s="1" t="s">
        <v>2291</v>
      </c>
      <c r="FM18" s="7">
        <v>98</v>
      </c>
      <c r="FN18" s="7">
        <v>103</v>
      </c>
      <c r="FO18" s="7">
        <v>15</v>
      </c>
      <c r="FP18" s="7">
        <v>22</v>
      </c>
      <c r="FQ18" s="7">
        <v>15</v>
      </c>
      <c r="FR18" s="7">
        <v>16</v>
      </c>
      <c r="FS18" s="7">
        <v>3</v>
      </c>
      <c r="FT18" s="7">
        <v>5</v>
      </c>
      <c r="FU18" s="7">
        <v>42</v>
      </c>
      <c r="FV18" s="7">
        <v>18</v>
      </c>
      <c r="FW18" s="7">
        <v>7</v>
      </c>
      <c r="FX18" s="7" t="s">
        <v>2291</v>
      </c>
      <c r="FY18" s="7">
        <v>81</v>
      </c>
      <c r="FZ18" s="1" t="s">
        <v>1920</v>
      </c>
      <c r="GA18" s="1" t="s">
        <v>1920</v>
      </c>
      <c r="GB18" s="1" t="s">
        <v>1920</v>
      </c>
      <c r="GC18" s="1" t="s">
        <v>2291</v>
      </c>
      <c r="GD18" s="1" t="s">
        <v>2291</v>
      </c>
      <c r="GE18" s="1" t="s">
        <v>2291</v>
      </c>
      <c r="GF18" s="1" t="s">
        <v>1920</v>
      </c>
      <c r="GG18" s="1" t="s">
        <v>2291</v>
      </c>
      <c r="GH18" s="1" t="s">
        <v>2291</v>
      </c>
      <c r="GI18" s="1" t="s">
        <v>2291</v>
      </c>
      <c r="GJ18" s="1" t="s">
        <v>419</v>
      </c>
      <c r="GK18" s="1" t="s">
        <v>1921</v>
      </c>
      <c r="GL18" s="1" t="s">
        <v>1921</v>
      </c>
      <c r="GM18" s="1" t="s">
        <v>1921</v>
      </c>
      <c r="GN18" s="1" t="s">
        <v>1921</v>
      </c>
      <c r="GO18" s="1" t="s">
        <v>1920</v>
      </c>
      <c r="GP18" s="1" t="s">
        <v>1921</v>
      </c>
      <c r="GQ18" s="1" t="s">
        <v>1920</v>
      </c>
      <c r="GR18" s="1" t="s">
        <v>1921</v>
      </c>
      <c r="GS18" s="7">
        <v>1</v>
      </c>
      <c r="GT18" s="7" t="s">
        <v>2291</v>
      </c>
      <c r="GU18" s="7">
        <v>2</v>
      </c>
      <c r="GV18" s="7" t="s">
        <v>2291</v>
      </c>
      <c r="GW18" s="7" t="s">
        <v>2291</v>
      </c>
      <c r="GX18" s="7" t="s">
        <v>2291</v>
      </c>
      <c r="GY18" s="7" t="s">
        <v>2291</v>
      </c>
      <c r="GZ18" s="7" t="s">
        <v>2291</v>
      </c>
      <c r="HA18" s="7" t="s">
        <v>2291</v>
      </c>
      <c r="HB18" s="7" t="s">
        <v>2291</v>
      </c>
      <c r="HC18" s="7" t="s">
        <v>2291</v>
      </c>
      <c r="HD18" s="7" t="s">
        <v>2291</v>
      </c>
      <c r="HE18" s="7" t="s">
        <v>2291</v>
      </c>
      <c r="HF18" s="7" t="s">
        <v>2291</v>
      </c>
      <c r="HG18" s="7" t="s">
        <v>2291</v>
      </c>
      <c r="HH18" s="7" t="s">
        <v>2291</v>
      </c>
      <c r="HI18" s="1" t="s">
        <v>1957</v>
      </c>
      <c r="HJ18" s="1" t="s">
        <v>2115</v>
      </c>
      <c r="HK18" s="1" t="s">
        <v>1921</v>
      </c>
      <c r="HL18" s="1" t="s">
        <v>1920</v>
      </c>
      <c r="HM18" s="1" t="s">
        <v>1920</v>
      </c>
      <c r="HN18" s="1" t="s">
        <v>1920</v>
      </c>
      <c r="HO18" s="1" t="s">
        <v>1921</v>
      </c>
      <c r="HP18" s="1" t="s">
        <v>2125</v>
      </c>
      <c r="HQ18" s="1" t="s">
        <v>1921</v>
      </c>
      <c r="HR18" s="1" t="s">
        <v>1921</v>
      </c>
      <c r="HS18" s="1" t="s">
        <v>1920</v>
      </c>
      <c r="HT18" s="7" t="s">
        <v>2291</v>
      </c>
      <c r="HU18" s="7" t="s">
        <v>2291</v>
      </c>
      <c r="HV18" s="1" t="s">
        <v>2291</v>
      </c>
      <c r="HW18" s="1" t="s">
        <v>2291</v>
      </c>
      <c r="HX18" s="1" t="s">
        <v>2291</v>
      </c>
      <c r="HY18" s="1" t="s">
        <v>2126</v>
      </c>
      <c r="HZ18" s="1" t="s">
        <v>1921</v>
      </c>
      <c r="IA18" s="1" t="s">
        <v>1920</v>
      </c>
      <c r="IB18" s="7" t="s">
        <v>2291</v>
      </c>
      <c r="IC18" s="7">
        <v>701</v>
      </c>
      <c r="ID18" s="1" t="s">
        <v>1961</v>
      </c>
      <c r="IE18" s="1" t="s">
        <v>2291</v>
      </c>
      <c r="IF18" s="1" t="s">
        <v>2291</v>
      </c>
      <c r="IG18" s="1" t="s">
        <v>2291</v>
      </c>
      <c r="IH18" s="1" t="s">
        <v>2291</v>
      </c>
      <c r="II18" s="1" t="s">
        <v>2291</v>
      </c>
      <c r="IJ18" s="1" t="s">
        <v>2291</v>
      </c>
      <c r="IK18" s="1" t="s">
        <v>2291</v>
      </c>
      <c r="IL18" s="1" t="s">
        <v>2291</v>
      </c>
      <c r="IM18" s="1" t="s">
        <v>1949</v>
      </c>
      <c r="IN18" s="1" t="s">
        <v>1991</v>
      </c>
      <c r="IO18" s="1" t="s">
        <v>2291</v>
      </c>
      <c r="IP18" s="1" t="s">
        <v>2291</v>
      </c>
      <c r="IQ18" s="1" t="s">
        <v>2291</v>
      </c>
      <c r="IR18" s="1" t="s">
        <v>2291</v>
      </c>
      <c r="IS18" s="1" t="s">
        <v>2291</v>
      </c>
      <c r="IT18" s="1" t="s">
        <v>1921</v>
      </c>
      <c r="IU18" s="1" t="s">
        <v>2291</v>
      </c>
      <c r="IV18" s="1" t="s">
        <v>2291</v>
      </c>
      <c r="IW18" s="1" t="s">
        <v>2291</v>
      </c>
      <c r="IX18" s="1" t="s">
        <v>2291</v>
      </c>
      <c r="IY18" s="1" t="s">
        <v>2291</v>
      </c>
      <c r="IZ18" s="1" t="s">
        <v>2291</v>
      </c>
      <c r="JA18" s="1" t="s">
        <v>2291</v>
      </c>
      <c r="JB18" s="1" t="s">
        <v>2291</v>
      </c>
      <c r="JC18" s="1" t="s">
        <v>2291</v>
      </c>
      <c r="JD18" s="1" t="s">
        <v>1382</v>
      </c>
      <c r="JE18" s="1" t="s">
        <v>1921</v>
      </c>
      <c r="JF18" s="1" t="s">
        <v>1921</v>
      </c>
      <c r="JG18" s="1" t="s">
        <v>1920</v>
      </c>
      <c r="JH18" s="1" t="s">
        <v>1920</v>
      </c>
      <c r="JI18" s="1" t="s">
        <v>1921</v>
      </c>
      <c r="JJ18" s="1" t="s">
        <v>1920</v>
      </c>
      <c r="JK18" s="1" t="s">
        <v>1921</v>
      </c>
      <c r="JL18" s="1" t="s">
        <v>1921</v>
      </c>
      <c r="JM18" s="1" t="s">
        <v>1921</v>
      </c>
      <c r="JN18" s="1" t="s">
        <v>1921</v>
      </c>
      <c r="JO18" s="1" t="s">
        <v>1921</v>
      </c>
      <c r="JP18" s="1" t="s">
        <v>1921</v>
      </c>
      <c r="JQ18" s="1" t="s">
        <v>1921</v>
      </c>
      <c r="JR18" s="1" t="s">
        <v>1921</v>
      </c>
      <c r="JS18" s="1" t="s">
        <v>2291</v>
      </c>
      <c r="JT18" s="1" t="s">
        <v>2291</v>
      </c>
      <c r="JU18" s="1" t="s">
        <v>2298</v>
      </c>
      <c r="JV18" s="1" t="s">
        <v>1920</v>
      </c>
      <c r="JW18" s="1" t="s">
        <v>1921</v>
      </c>
      <c r="JX18" s="1" t="s">
        <v>1921</v>
      </c>
      <c r="JY18" s="1" t="s">
        <v>1921</v>
      </c>
      <c r="JZ18" s="1" t="s">
        <v>1921</v>
      </c>
      <c r="KA18" s="1" t="s">
        <v>1920</v>
      </c>
      <c r="KB18" s="1" t="s">
        <v>1921</v>
      </c>
      <c r="KC18" s="1" t="s">
        <v>2291</v>
      </c>
      <c r="KD18" s="1" t="s">
        <v>1972</v>
      </c>
      <c r="KE18" s="1" t="s">
        <v>1921</v>
      </c>
      <c r="KF18" s="1" t="s">
        <v>1920</v>
      </c>
      <c r="KG18" s="1" t="s">
        <v>1383</v>
      </c>
      <c r="KH18" s="1" t="s">
        <v>1967</v>
      </c>
      <c r="KI18" s="1" t="s">
        <v>1923</v>
      </c>
      <c r="KJ18" s="1" t="s">
        <v>2291</v>
      </c>
      <c r="KK18" s="1" t="s">
        <v>1920</v>
      </c>
      <c r="KL18" s="1" t="s">
        <v>409</v>
      </c>
      <c r="KM18" s="1" t="s">
        <v>1921</v>
      </c>
      <c r="KN18" s="1" t="s">
        <v>1921</v>
      </c>
      <c r="KO18" s="1" t="s">
        <v>1920</v>
      </c>
      <c r="KP18" s="1" t="s">
        <v>2291</v>
      </c>
      <c r="KQ18" s="1" t="s">
        <v>2291</v>
      </c>
      <c r="KR18" s="1">
        <v>2</v>
      </c>
      <c r="KS18" s="1" t="s">
        <v>310</v>
      </c>
      <c r="KT18" s="1" t="s">
        <v>1384</v>
      </c>
      <c r="KU18" s="1" t="s">
        <v>2291</v>
      </c>
      <c r="KV18" s="1" t="s">
        <v>2291</v>
      </c>
      <c r="KW18" s="1" t="s">
        <v>2291</v>
      </c>
      <c r="KX18" s="1">
        <v>15</v>
      </c>
      <c r="KY18" s="11">
        <v>15</v>
      </c>
      <c r="KZ18" s="1" t="s">
        <v>1385</v>
      </c>
      <c r="LA18" s="1">
        <v>173997</v>
      </c>
      <c r="LB18" s="1" t="s">
        <v>1386</v>
      </c>
      <c r="LC18" s="1" t="s">
        <v>1387</v>
      </c>
      <c r="LD18" s="1">
        <v>122</v>
      </c>
      <c r="LE18" s="1" t="s">
        <v>2291</v>
      </c>
      <c r="LF18" s="1">
        <v>-1</v>
      </c>
      <c r="LG18" s="1" t="s">
        <v>2291</v>
      </c>
      <c r="LH18" s="1" t="s">
        <v>2291</v>
      </c>
      <c r="LI18" s="8">
        <v>122</v>
      </c>
      <c r="LJ18" s="8">
        <v>5</v>
      </c>
      <c r="LK18" s="8">
        <v>7</v>
      </c>
      <c r="LL18" s="8">
        <v>10</v>
      </c>
      <c r="LM18" s="8">
        <v>15</v>
      </c>
      <c r="LN18" s="8">
        <v>10</v>
      </c>
      <c r="LO18" s="8">
        <v>14</v>
      </c>
      <c r="LP18" s="8">
        <v>10</v>
      </c>
      <c r="LQ18" s="8">
        <v>15</v>
      </c>
      <c r="LR18" s="8">
        <v>13</v>
      </c>
      <c r="LS18" s="8">
        <v>15</v>
      </c>
      <c r="LT18" s="8">
        <v>3</v>
      </c>
      <c r="LU18" s="8">
        <v>3</v>
      </c>
      <c r="LV18" s="8">
        <v>120</v>
      </c>
      <c r="LW18" s="1" t="s">
        <v>1977</v>
      </c>
      <c r="LX18" s="1" t="s">
        <v>2036</v>
      </c>
      <c r="LY18" s="1" t="s">
        <v>1979</v>
      </c>
      <c r="LZ18" s="1" t="b">
        <f>E18=AE18</f>
        <v>1</v>
      </c>
      <c r="MA18" s="1" t="b">
        <f>AG18=G18</f>
        <v>1</v>
      </c>
      <c r="MB18" s="1" t="b">
        <f>I18=AI18</f>
        <v>1</v>
      </c>
      <c r="MC18" s="1" t="s">
        <v>2291</v>
      </c>
    </row>
    <row r="19" spans="1:341" x14ac:dyDescent="0.3">
      <c r="A19" s="1" t="s">
        <v>1640</v>
      </c>
      <c r="B19" s="1" t="s">
        <v>1641</v>
      </c>
      <c r="C19" s="5">
        <v>43173</v>
      </c>
      <c r="D19" s="5">
        <v>43173</v>
      </c>
      <c r="E19" s="1" t="s">
        <v>294</v>
      </c>
      <c r="F19" s="1" t="s">
        <v>1934</v>
      </c>
      <c r="G19" s="1" t="s">
        <v>698</v>
      </c>
      <c r="H19" s="1" t="s">
        <v>333</v>
      </c>
      <c r="I19" s="1" t="s">
        <v>818</v>
      </c>
      <c r="J19" s="1" t="s">
        <v>1470</v>
      </c>
      <c r="K19" s="1" t="s">
        <v>1642</v>
      </c>
      <c r="L19" s="1" t="s">
        <v>1642</v>
      </c>
      <c r="M19" s="1" t="s">
        <v>1643</v>
      </c>
      <c r="N19" s="1">
        <v>13.5006179389</v>
      </c>
      <c r="O19" s="1">
        <v>14.089072034499999</v>
      </c>
      <c r="P19" s="1">
        <v>300.46886495299998</v>
      </c>
      <c r="Q19" s="1">
        <v>8</v>
      </c>
      <c r="R19" s="1" t="s">
        <v>1983</v>
      </c>
      <c r="S19" s="1" t="s">
        <v>1470</v>
      </c>
      <c r="T19" s="1">
        <v>6</v>
      </c>
      <c r="U19" s="1" t="s">
        <v>2292</v>
      </c>
      <c r="V19" s="1" t="s">
        <v>1982</v>
      </c>
      <c r="W19" s="1" t="s">
        <v>2291</v>
      </c>
      <c r="X19" s="1" t="s">
        <v>2093</v>
      </c>
      <c r="Y19" s="1" t="s">
        <v>1920</v>
      </c>
      <c r="Z19" s="1" t="s">
        <v>1920</v>
      </c>
      <c r="AA19" s="1" t="s">
        <v>1921</v>
      </c>
      <c r="AB19" s="1" t="s">
        <v>2291</v>
      </c>
      <c r="AC19" s="7">
        <v>165</v>
      </c>
      <c r="AD19" s="7">
        <v>690</v>
      </c>
      <c r="AE19" s="1" t="s">
        <v>294</v>
      </c>
      <c r="AF19" s="1" t="s">
        <v>1934</v>
      </c>
      <c r="AG19" s="1" t="s">
        <v>698</v>
      </c>
      <c r="AH19" s="1" t="s">
        <v>333</v>
      </c>
      <c r="AI19" s="1" t="s">
        <v>818</v>
      </c>
      <c r="AJ19" s="1" t="s">
        <v>1470</v>
      </c>
      <c r="AK19" s="14">
        <v>165</v>
      </c>
      <c r="AL19" s="14">
        <v>690</v>
      </c>
      <c r="AM19" s="5">
        <v>42064</v>
      </c>
      <c r="AN19" s="7">
        <v>1</v>
      </c>
      <c r="AO19" s="7">
        <v>4</v>
      </c>
      <c r="AP19" s="1" t="s">
        <v>335</v>
      </c>
      <c r="AQ19" s="1" t="s">
        <v>1927</v>
      </c>
      <c r="AR19" s="1" t="s">
        <v>336</v>
      </c>
      <c r="AS19" s="1" t="s">
        <v>1932</v>
      </c>
      <c r="AT19" s="1" t="s">
        <v>761</v>
      </c>
      <c r="AU19" s="1" t="s">
        <v>1945</v>
      </c>
      <c r="AV19" s="1" t="s">
        <v>2291</v>
      </c>
      <c r="AW19" s="1" t="s">
        <v>2291</v>
      </c>
      <c r="AX19" s="1" t="s">
        <v>2291</v>
      </c>
      <c r="AY19" s="7">
        <v>1</v>
      </c>
      <c r="AZ19" s="7">
        <v>4</v>
      </c>
      <c r="BA19" s="5">
        <v>42064</v>
      </c>
      <c r="BB19" s="7" t="s">
        <v>2291</v>
      </c>
      <c r="BC19" s="7" t="s">
        <v>2291</v>
      </c>
      <c r="BD19" s="1" t="s">
        <v>2291</v>
      </c>
      <c r="BE19" s="1" t="s">
        <v>2291</v>
      </c>
      <c r="BF19" s="1" t="s">
        <v>2291</v>
      </c>
      <c r="BG19" s="1" t="s">
        <v>2291</v>
      </c>
      <c r="BH19" s="1" t="s">
        <v>2291</v>
      </c>
      <c r="BI19" s="1" t="s">
        <v>2291</v>
      </c>
      <c r="BJ19" s="1" t="s">
        <v>2291</v>
      </c>
      <c r="BK19" s="1" t="s">
        <v>2291</v>
      </c>
      <c r="BL19" s="1" t="s">
        <v>2291</v>
      </c>
      <c r="BM19" s="7" t="s">
        <v>2291</v>
      </c>
      <c r="BN19" s="7" t="s">
        <v>2291</v>
      </c>
      <c r="BO19" s="1" t="s">
        <v>2291</v>
      </c>
      <c r="BP19" s="7" t="s">
        <v>2291</v>
      </c>
      <c r="BQ19" s="7" t="s">
        <v>2291</v>
      </c>
      <c r="BR19" s="1">
        <v>0</v>
      </c>
      <c r="BS19" s="7">
        <v>166</v>
      </c>
      <c r="BT19" s="7">
        <v>0</v>
      </c>
      <c r="BU19" s="7">
        <v>0</v>
      </c>
      <c r="BV19" s="7">
        <v>0</v>
      </c>
      <c r="BW19" s="1" t="s">
        <v>1998</v>
      </c>
      <c r="BX19" s="1" t="s">
        <v>2291</v>
      </c>
      <c r="BY19" s="1" t="s">
        <v>1096</v>
      </c>
      <c r="BZ19" s="1" t="s">
        <v>1920</v>
      </c>
      <c r="CA19" s="1" t="s">
        <v>1921</v>
      </c>
      <c r="CB19" s="1" t="s">
        <v>1920</v>
      </c>
      <c r="CC19" s="1" t="s">
        <v>1921</v>
      </c>
      <c r="CD19" s="1" t="s">
        <v>1921</v>
      </c>
      <c r="CE19" s="1" t="s">
        <v>1921</v>
      </c>
      <c r="CF19" s="1" t="s">
        <v>1921</v>
      </c>
      <c r="CG19" s="1" t="s">
        <v>1921</v>
      </c>
      <c r="CH19" s="1" t="s">
        <v>1920</v>
      </c>
      <c r="CI19" s="1" t="s">
        <v>1921</v>
      </c>
      <c r="CJ19" s="1" t="s">
        <v>1921</v>
      </c>
      <c r="CK19" s="1" t="s">
        <v>1953</v>
      </c>
      <c r="CL19" s="1" t="s">
        <v>1921</v>
      </c>
      <c r="CM19" s="1" t="s">
        <v>1921</v>
      </c>
      <c r="CN19" s="1" t="s">
        <v>1920</v>
      </c>
      <c r="CO19" s="1" t="s">
        <v>1921</v>
      </c>
      <c r="CP19" s="1" t="s">
        <v>1921</v>
      </c>
      <c r="CQ19" s="1" t="s">
        <v>2291</v>
      </c>
      <c r="CR19" s="1" t="s">
        <v>2029</v>
      </c>
      <c r="CS19" s="1" t="s">
        <v>1953</v>
      </c>
      <c r="CT19" s="1" t="s">
        <v>1921</v>
      </c>
      <c r="CU19" s="1" t="s">
        <v>1921</v>
      </c>
      <c r="CV19" s="1" t="s">
        <v>1920</v>
      </c>
      <c r="CW19" s="1" t="s">
        <v>1921</v>
      </c>
      <c r="CX19" s="1" t="s">
        <v>1921</v>
      </c>
      <c r="CY19" s="1" t="s">
        <v>2291</v>
      </c>
      <c r="CZ19" s="1" t="s">
        <v>2029</v>
      </c>
      <c r="DA19" s="1" t="s">
        <v>2291</v>
      </c>
      <c r="DB19" s="1" t="s">
        <v>2291</v>
      </c>
      <c r="DC19" s="1" t="s">
        <v>2291</v>
      </c>
      <c r="DD19" s="1" t="s">
        <v>2291</v>
      </c>
      <c r="DE19" s="1" t="s">
        <v>2291</v>
      </c>
      <c r="DF19" s="1" t="s">
        <v>2291</v>
      </c>
      <c r="DG19" s="1" t="s">
        <v>2291</v>
      </c>
      <c r="DH19" s="1" t="s">
        <v>2291</v>
      </c>
      <c r="DI19" s="1" t="s">
        <v>2291</v>
      </c>
      <c r="DJ19" s="1" t="s">
        <v>2291</v>
      </c>
      <c r="DK19" s="1" t="s">
        <v>2291</v>
      </c>
      <c r="DL19" s="1" t="s">
        <v>2291</v>
      </c>
      <c r="DM19" s="1" t="s">
        <v>2291</v>
      </c>
      <c r="DN19" s="1" t="s">
        <v>2291</v>
      </c>
      <c r="DO19" s="1" t="s">
        <v>2291</v>
      </c>
      <c r="DP19" s="1" t="s">
        <v>2291</v>
      </c>
      <c r="DQ19" s="1" t="s">
        <v>2291</v>
      </c>
      <c r="DR19" s="1" t="s">
        <v>2291</v>
      </c>
      <c r="DS19" s="1" t="s">
        <v>2291</v>
      </c>
      <c r="DT19" s="1" t="s">
        <v>2291</v>
      </c>
      <c r="DU19" s="1" t="s">
        <v>2291</v>
      </c>
      <c r="DV19" s="1" t="s">
        <v>2291</v>
      </c>
      <c r="DW19" s="1" t="s">
        <v>2291</v>
      </c>
      <c r="DX19" s="1" t="s">
        <v>2291</v>
      </c>
      <c r="DY19" s="1" t="s">
        <v>2291</v>
      </c>
      <c r="DZ19" s="1" t="s">
        <v>2291</v>
      </c>
      <c r="EA19" s="1" t="s">
        <v>2291</v>
      </c>
      <c r="EB19" s="1" t="s">
        <v>2291</v>
      </c>
      <c r="EC19" s="1" t="s">
        <v>2291</v>
      </c>
      <c r="ED19" s="1" t="s">
        <v>2291</v>
      </c>
      <c r="EE19" s="1" t="s">
        <v>2291</v>
      </c>
      <c r="EF19" s="1" t="s">
        <v>2291</v>
      </c>
      <c r="EG19" s="1" t="s">
        <v>2291</v>
      </c>
      <c r="EH19" s="1" t="s">
        <v>2291</v>
      </c>
      <c r="EI19" s="1" t="s">
        <v>2291</v>
      </c>
      <c r="EJ19" s="1" t="s">
        <v>2291</v>
      </c>
      <c r="EK19" s="1" t="s">
        <v>2291</v>
      </c>
      <c r="EL19" s="1" t="s">
        <v>2291</v>
      </c>
      <c r="EM19" s="1" t="s">
        <v>2291</v>
      </c>
      <c r="EN19" s="1" t="s">
        <v>2291</v>
      </c>
      <c r="EO19" s="1" t="s">
        <v>320</v>
      </c>
      <c r="EP19" s="1" t="s">
        <v>1921</v>
      </c>
      <c r="EQ19" s="1" t="s">
        <v>1921</v>
      </c>
      <c r="ER19" s="1" t="s">
        <v>1921</v>
      </c>
      <c r="ES19" s="1" t="s">
        <v>1920</v>
      </c>
      <c r="ET19" s="1" t="s">
        <v>1921</v>
      </c>
      <c r="EU19" s="1" t="s">
        <v>2291</v>
      </c>
      <c r="EV19" s="1" t="s">
        <v>1996</v>
      </c>
      <c r="EW19" s="1" t="s">
        <v>2291</v>
      </c>
      <c r="EX19" s="1" t="s">
        <v>2291</v>
      </c>
      <c r="EY19" s="1" t="s">
        <v>2291</v>
      </c>
      <c r="EZ19" s="1" t="s">
        <v>2291</v>
      </c>
      <c r="FA19" s="1" t="s">
        <v>2291</v>
      </c>
      <c r="FB19" s="1" t="s">
        <v>2291</v>
      </c>
      <c r="FC19" s="1" t="s">
        <v>2291</v>
      </c>
      <c r="FD19" s="1" t="s">
        <v>2291</v>
      </c>
      <c r="FE19" s="1" t="s">
        <v>2291</v>
      </c>
      <c r="FF19" s="1" t="s">
        <v>2291</v>
      </c>
      <c r="FG19" s="1" t="s">
        <v>2291</v>
      </c>
      <c r="FH19" s="1" t="s">
        <v>2291</v>
      </c>
      <c r="FI19" s="1" t="s">
        <v>2291</v>
      </c>
      <c r="FJ19" s="1" t="s">
        <v>2291</v>
      </c>
      <c r="FK19" s="1" t="s">
        <v>2291</v>
      </c>
      <c r="FL19" s="1" t="s">
        <v>2291</v>
      </c>
      <c r="FM19" s="7">
        <v>30</v>
      </c>
      <c r="FN19" s="7">
        <v>40</v>
      </c>
      <c r="FO19" s="7">
        <v>2</v>
      </c>
      <c r="FP19" s="7">
        <v>10</v>
      </c>
      <c r="FQ19" s="7">
        <v>5</v>
      </c>
      <c r="FR19" s="7" t="s">
        <v>2291</v>
      </c>
      <c r="FS19" s="7" t="s">
        <v>2291</v>
      </c>
      <c r="FT19" s="7" t="s">
        <v>2291</v>
      </c>
      <c r="FU19" s="7">
        <v>1</v>
      </c>
      <c r="FV19" s="7">
        <v>12</v>
      </c>
      <c r="FW19" s="7">
        <v>8</v>
      </c>
      <c r="FX19" s="7" t="s">
        <v>2291</v>
      </c>
      <c r="FY19" s="7">
        <v>30</v>
      </c>
      <c r="FZ19" s="1" t="s">
        <v>1920</v>
      </c>
      <c r="GA19" s="1" t="s">
        <v>1920</v>
      </c>
      <c r="GB19" s="1" t="s">
        <v>1920</v>
      </c>
      <c r="GC19" s="1" t="s">
        <v>2291</v>
      </c>
      <c r="GD19" s="1" t="s">
        <v>2291</v>
      </c>
      <c r="GE19" s="1" t="s">
        <v>2291</v>
      </c>
      <c r="GF19" s="1" t="s">
        <v>1920</v>
      </c>
      <c r="GG19" s="1" t="s">
        <v>2291</v>
      </c>
      <c r="GH19" s="1" t="s">
        <v>2291</v>
      </c>
      <c r="GI19" s="1" t="s">
        <v>2291</v>
      </c>
      <c r="GJ19" s="1" t="s">
        <v>322</v>
      </c>
      <c r="GK19" s="1" t="s">
        <v>1921</v>
      </c>
      <c r="GL19" s="1" t="s">
        <v>1921</v>
      </c>
      <c r="GM19" s="1" t="s">
        <v>1920</v>
      </c>
      <c r="GN19" s="1" t="s">
        <v>1921</v>
      </c>
      <c r="GO19" s="1" t="s">
        <v>1920</v>
      </c>
      <c r="GP19" s="1" t="s">
        <v>1921</v>
      </c>
      <c r="GQ19" s="1" t="s">
        <v>1921</v>
      </c>
      <c r="GR19" s="1" t="s">
        <v>1921</v>
      </c>
      <c r="GS19" s="7" t="s">
        <v>2291</v>
      </c>
      <c r="GT19" s="7" t="s">
        <v>2291</v>
      </c>
      <c r="GU19" s="7">
        <v>2</v>
      </c>
      <c r="GV19" s="7">
        <v>1</v>
      </c>
      <c r="GW19" s="7" t="s">
        <v>2291</v>
      </c>
      <c r="GX19" s="7" t="s">
        <v>2291</v>
      </c>
      <c r="GY19" s="7" t="s">
        <v>2291</v>
      </c>
      <c r="GZ19" s="7" t="s">
        <v>2291</v>
      </c>
      <c r="HA19" s="7">
        <v>1</v>
      </c>
      <c r="HB19" s="7" t="s">
        <v>2291</v>
      </c>
      <c r="HC19" s="7" t="s">
        <v>2291</v>
      </c>
      <c r="HD19" s="7" t="s">
        <v>2291</v>
      </c>
      <c r="HE19" s="7" t="s">
        <v>2291</v>
      </c>
      <c r="HF19" s="7" t="s">
        <v>2291</v>
      </c>
      <c r="HG19" s="7" t="s">
        <v>2291</v>
      </c>
      <c r="HH19" s="7" t="s">
        <v>2291</v>
      </c>
      <c r="HI19" s="1" t="s">
        <v>869</v>
      </c>
      <c r="HJ19" s="1" t="s">
        <v>2117</v>
      </c>
      <c r="HK19" s="1" t="s">
        <v>1921</v>
      </c>
      <c r="HL19" s="1" t="s">
        <v>1921</v>
      </c>
      <c r="HM19" s="1" t="s">
        <v>1920</v>
      </c>
      <c r="HN19" s="1" t="s">
        <v>1920</v>
      </c>
      <c r="HO19" s="1" t="s">
        <v>1921</v>
      </c>
      <c r="HP19" s="1" t="s">
        <v>2125</v>
      </c>
      <c r="HQ19" s="1" t="s">
        <v>1921</v>
      </c>
      <c r="HR19" s="1" t="s">
        <v>1921</v>
      </c>
      <c r="HS19" s="1" t="s">
        <v>1920</v>
      </c>
      <c r="HT19" s="7" t="s">
        <v>2291</v>
      </c>
      <c r="HU19" s="7" t="s">
        <v>2291</v>
      </c>
      <c r="HV19" s="1" t="s">
        <v>2291</v>
      </c>
      <c r="HW19" s="1" t="s">
        <v>2291</v>
      </c>
      <c r="HX19" s="1" t="s">
        <v>2291</v>
      </c>
      <c r="HY19" s="1" t="s">
        <v>2126</v>
      </c>
      <c r="HZ19" s="1" t="s">
        <v>1921</v>
      </c>
      <c r="IA19" s="1" t="s">
        <v>1920</v>
      </c>
      <c r="IB19" s="7" t="s">
        <v>2291</v>
      </c>
      <c r="IC19" s="7">
        <v>140</v>
      </c>
      <c r="ID19" s="1" t="s">
        <v>1986</v>
      </c>
      <c r="IE19" s="1" t="s">
        <v>1922</v>
      </c>
      <c r="IF19" s="1" t="s">
        <v>1921</v>
      </c>
      <c r="IG19" s="1" t="s">
        <v>1921</v>
      </c>
      <c r="IH19" s="1" t="s">
        <v>1920</v>
      </c>
      <c r="II19" s="1" t="s">
        <v>1921</v>
      </c>
      <c r="IJ19" s="1" t="s">
        <v>1921</v>
      </c>
      <c r="IK19" s="1" t="s">
        <v>1921</v>
      </c>
      <c r="IL19" s="1" t="s">
        <v>2290</v>
      </c>
      <c r="IM19" s="1" t="s">
        <v>1949</v>
      </c>
      <c r="IN19" s="1" t="s">
        <v>1991</v>
      </c>
      <c r="IO19" s="1" t="s">
        <v>2291</v>
      </c>
      <c r="IP19" s="1" t="s">
        <v>2291</v>
      </c>
      <c r="IQ19" s="1" t="s">
        <v>2291</v>
      </c>
      <c r="IR19" s="1" t="s">
        <v>2291</v>
      </c>
      <c r="IS19" s="1" t="s">
        <v>2291</v>
      </c>
      <c r="IT19" s="1" t="s">
        <v>1921</v>
      </c>
      <c r="IU19" s="1" t="s">
        <v>2291</v>
      </c>
      <c r="IV19" s="1" t="s">
        <v>2291</v>
      </c>
      <c r="IW19" s="1" t="s">
        <v>2291</v>
      </c>
      <c r="IX19" s="1" t="s">
        <v>2291</v>
      </c>
      <c r="IY19" s="1" t="s">
        <v>2291</v>
      </c>
      <c r="IZ19" s="1" t="s">
        <v>2291</v>
      </c>
      <c r="JA19" s="1" t="s">
        <v>2291</v>
      </c>
      <c r="JB19" s="1" t="s">
        <v>2291</v>
      </c>
      <c r="JC19" s="1" t="s">
        <v>2291</v>
      </c>
      <c r="JD19" s="1" t="s">
        <v>1644</v>
      </c>
      <c r="JE19" s="1" t="s">
        <v>1921</v>
      </c>
      <c r="JF19" s="1" t="s">
        <v>1920</v>
      </c>
      <c r="JG19" s="1" t="s">
        <v>1921</v>
      </c>
      <c r="JH19" s="1" t="s">
        <v>1920</v>
      </c>
      <c r="JI19" s="1" t="s">
        <v>1921</v>
      </c>
      <c r="JJ19" s="1" t="s">
        <v>1920</v>
      </c>
      <c r="JK19" s="1" t="s">
        <v>1921</v>
      </c>
      <c r="JL19" s="1" t="s">
        <v>1921</v>
      </c>
      <c r="JM19" s="1" t="s">
        <v>1921</v>
      </c>
      <c r="JN19" s="1" t="s">
        <v>1921</v>
      </c>
      <c r="JO19" s="1" t="s">
        <v>1921</v>
      </c>
      <c r="JP19" s="1" t="s">
        <v>1921</v>
      </c>
      <c r="JQ19" s="1" t="s">
        <v>1921</v>
      </c>
      <c r="JR19" s="1" t="s">
        <v>1921</v>
      </c>
      <c r="JS19" s="1" t="s">
        <v>2291</v>
      </c>
      <c r="JT19" s="1" t="s">
        <v>2291</v>
      </c>
      <c r="JU19" s="1" t="s">
        <v>2295</v>
      </c>
      <c r="JV19" s="1" t="s">
        <v>1920</v>
      </c>
      <c r="JW19" s="1" t="s">
        <v>1921</v>
      </c>
      <c r="JX19" s="1" t="s">
        <v>1921</v>
      </c>
      <c r="JY19" s="1" t="s">
        <v>1921</v>
      </c>
      <c r="JZ19" s="1" t="s">
        <v>1921</v>
      </c>
      <c r="KA19" s="1" t="s">
        <v>1921</v>
      </c>
      <c r="KB19" s="1" t="s">
        <v>1921</v>
      </c>
      <c r="KC19" s="1" t="s">
        <v>2291</v>
      </c>
      <c r="KD19" s="1" t="s">
        <v>1973</v>
      </c>
      <c r="KE19" s="1" t="s">
        <v>2291</v>
      </c>
      <c r="KF19" s="1" t="s">
        <v>1920</v>
      </c>
      <c r="KG19" s="1" t="s">
        <v>1503</v>
      </c>
      <c r="KH19" s="1" t="s">
        <v>1967</v>
      </c>
      <c r="KI19" s="1" t="s">
        <v>1923</v>
      </c>
      <c r="KJ19" s="1" t="s">
        <v>2291</v>
      </c>
      <c r="KK19" s="1" t="s">
        <v>1920</v>
      </c>
      <c r="KL19" s="1" t="s">
        <v>2044</v>
      </c>
      <c r="KM19" s="1" t="s">
        <v>1920</v>
      </c>
      <c r="KN19" s="1" t="s">
        <v>1921</v>
      </c>
      <c r="KO19" s="1" t="s">
        <v>1920</v>
      </c>
      <c r="KP19" s="1" t="s">
        <v>2291</v>
      </c>
      <c r="KQ19" s="1" t="s">
        <v>2291</v>
      </c>
      <c r="KR19" s="1">
        <v>3</v>
      </c>
      <c r="KS19" s="1" t="s">
        <v>304</v>
      </c>
      <c r="KT19" s="1" t="s">
        <v>305</v>
      </c>
      <c r="KU19" s="1" t="s">
        <v>2291</v>
      </c>
      <c r="KV19" s="1" t="s">
        <v>2291</v>
      </c>
      <c r="KW19" s="1" t="s">
        <v>2291</v>
      </c>
      <c r="KX19" s="1">
        <v>19</v>
      </c>
      <c r="KY19" s="11">
        <v>19</v>
      </c>
      <c r="KZ19" s="1" t="s">
        <v>1645</v>
      </c>
      <c r="LA19" s="1">
        <v>177371</v>
      </c>
      <c r="LB19" s="1" t="s">
        <v>1646</v>
      </c>
      <c r="LC19" s="1" t="s">
        <v>1647</v>
      </c>
      <c r="LD19" s="1">
        <v>156</v>
      </c>
      <c r="LE19" s="1" t="s">
        <v>2291</v>
      </c>
      <c r="LF19" s="1">
        <v>-1</v>
      </c>
      <c r="LG19" s="1" t="s">
        <v>2291</v>
      </c>
      <c r="LH19" s="1" t="s">
        <v>2291</v>
      </c>
      <c r="LI19" s="8">
        <v>156</v>
      </c>
      <c r="LJ19" s="8">
        <v>6</v>
      </c>
      <c r="LK19" s="8">
        <v>7</v>
      </c>
      <c r="LL19" s="8">
        <v>9</v>
      </c>
      <c r="LM19" s="8">
        <v>9</v>
      </c>
      <c r="LN19" s="8">
        <v>22</v>
      </c>
      <c r="LO19" s="8">
        <v>25</v>
      </c>
      <c r="LP19" s="8">
        <v>6</v>
      </c>
      <c r="LQ19" s="8">
        <v>9</v>
      </c>
      <c r="LR19" s="8">
        <v>13</v>
      </c>
      <c r="LS19" s="8">
        <v>18</v>
      </c>
      <c r="LT19" s="8">
        <v>6</v>
      </c>
      <c r="LU19" s="8">
        <v>1</v>
      </c>
      <c r="LV19" s="8">
        <v>131</v>
      </c>
      <c r="LW19" s="1" t="s">
        <v>1976</v>
      </c>
      <c r="LX19" s="1" t="s">
        <v>2036</v>
      </c>
      <c r="LY19" s="1" t="s">
        <v>1979</v>
      </c>
      <c r="LZ19" s="1" t="b">
        <f>E19=AE19</f>
        <v>1</v>
      </c>
      <c r="MA19" s="1" t="b">
        <f>AG19=G19</f>
        <v>1</v>
      </c>
      <c r="MB19" s="1" t="b">
        <f>I19=AI19</f>
        <v>1</v>
      </c>
      <c r="MC19" s="1" t="s">
        <v>2291</v>
      </c>
    </row>
    <row r="20" spans="1:341" x14ac:dyDescent="0.3">
      <c r="A20" s="1" t="s">
        <v>1604</v>
      </c>
      <c r="B20" s="1" t="s">
        <v>1605</v>
      </c>
      <c r="C20" s="5">
        <v>43173</v>
      </c>
      <c r="D20" s="5">
        <v>43173</v>
      </c>
      <c r="E20" s="1" t="s">
        <v>294</v>
      </c>
      <c r="F20" s="1" t="s">
        <v>1934</v>
      </c>
      <c r="G20" s="1" t="s">
        <v>698</v>
      </c>
      <c r="H20" s="1" t="s">
        <v>333</v>
      </c>
      <c r="I20" s="1" t="s">
        <v>818</v>
      </c>
      <c r="J20" s="1" t="s">
        <v>1470</v>
      </c>
      <c r="K20" s="1" t="s">
        <v>2059</v>
      </c>
      <c r="L20" s="1" t="s">
        <v>1781</v>
      </c>
      <c r="M20" s="1" t="s">
        <v>1606</v>
      </c>
      <c r="N20" s="1">
        <v>13.6026668221</v>
      </c>
      <c r="O20" s="1">
        <v>13.9864363061</v>
      </c>
      <c r="P20" s="1">
        <v>301.89857646899998</v>
      </c>
      <c r="Q20" s="1">
        <v>4</v>
      </c>
      <c r="R20" s="1" t="s">
        <v>1983</v>
      </c>
      <c r="S20" s="1" t="s">
        <v>1554</v>
      </c>
      <c r="T20" s="1">
        <v>4</v>
      </c>
      <c r="U20" s="1" t="s">
        <v>2292</v>
      </c>
      <c r="V20" s="1" t="s">
        <v>1982</v>
      </c>
      <c r="W20" s="1" t="s">
        <v>2291</v>
      </c>
      <c r="X20" s="1" t="s">
        <v>2089</v>
      </c>
      <c r="Y20" s="1" t="s">
        <v>1920</v>
      </c>
      <c r="Z20" s="1" t="s">
        <v>1921</v>
      </c>
      <c r="AA20" s="1" t="s">
        <v>1921</v>
      </c>
      <c r="AB20" s="1" t="s">
        <v>2291</v>
      </c>
      <c r="AC20" s="7">
        <v>200</v>
      </c>
      <c r="AD20" s="7">
        <v>836</v>
      </c>
      <c r="AE20" s="1" t="s">
        <v>294</v>
      </c>
      <c r="AF20" s="1" t="s">
        <v>1934</v>
      </c>
      <c r="AG20" s="1" t="s">
        <v>698</v>
      </c>
      <c r="AH20" s="1" t="s">
        <v>333</v>
      </c>
      <c r="AI20" s="1" t="s">
        <v>818</v>
      </c>
      <c r="AJ20" s="1" t="s">
        <v>1470</v>
      </c>
      <c r="AK20" s="14">
        <v>200</v>
      </c>
      <c r="AL20" s="14">
        <v>836</v>
      </c>
      <c r="AM20" s="5">
        <v>42005</v>
      </c>
      <c r="AN20" s="7" t="s">
        <v>2291</v>
      </c>
      <c r="AO20" s="7" t="s">
        <v>2291</v>
      </c>
      <c r="AP20" s="1" t="s">
        <v>2291</v>
      </c>
      <c r="AQ20" s="1" t="s">
        <v>2291</v>
      </c>
      <c r="AR20" s="1" t="s">
        <v>2291</v>
      </c>
      <c r="AS20" s="1" t="s">
        <v>2291</v>
      </c>
      <c r="AT20" s="1" t="s">
        <v>2291</v>
      </c>
      <c r="AU20" s="1" t="s">
        <v>2291</v>
      </c>
      <c r="AV20" s="1" t="s">
        <v>2291</v>
      </c>
      <c r="AW20" s="1" t="s">
        <v>2291</v>
      </c>
      <c r="AX20" s="1" t="s">
        <v>2291</v>
      </c>
      <c r="AY20" s="7" t="s">
        <v>2291</v>
      </c>
      <c r="AZ20" s="7" t="s">
        <v>2291</v>
      </c>
      <c r="BA20" s="1" t="s">
        <v>2291</v>
      </c>
      <c r="BB20" s="7" t="s">
        <v>2291</v>
      </c>
      <c r="BC20" s="7" t="s">
        <v>2291</v>
      </c>
      <c r="BD20" s="1" t="s">
        <v>2291</v>
      </c>
      <c r="BE20" s="1" t="s">
        <v>2291</v>
      </c>
      <c r="BF20" s="1" t="s">
        <v>2291</v>
      </c>
      <c r="BG20" s="1" t="s">
        <v>2291</v>
      </c>
      <c r="BH20" s="1" t="s">
        <v>2291</v>
      </c>
      <c r="BI20" s="1" t="s">
        <v>2291</v>
      </c>
      <c r="BJ20" s="1" t="s">
        <v>2291</v>
      </c>
      <c r="BK20" s="1" t="s">
        <v>2291</v>
      </c>
      <c r="BL20" s="1" t="s">
        <v>2291</v>
      </c>
      <c r="BM20" s="7" t="s">
        <v>2291</v>
      </c>
      <c r="BN20" s="7" t="s">
        <v>2291</v>
      </c>
      <c r="BO20" s="1" t="s">
        <v>2291</v>
      </c>
      <c r="BP20" s="7" t="s">
        <v>2291</v>
      </c>
      <c r="BQ20" s="7" t="s">
        <v>2291</v>
      </c>
      <c r="BR20" s="1">
        <v>0</v>
      </c>
      <c r="BS20" s="7">
        <v>200</v>
      </c>
      <c r="BT20" s="7">
        <v>0</v>
      </c>
      <c r="BU20" s="7">
        <v>0</v>
      </c>
      <c r="BV20" s="7">
        <v>0</v>
      </c>
      <c r="BW20" s="1" t="s">
        <v>1998</v>
      </c>
      <c r="BX20" s="1" t="s">
        <v>2291</v>
      </c>
      <c r="BY20" s="1" t="s">
        <v>1600</v>
      </c>
      <c r="BZ20" s="1" t="s">
        <v>1920</v>
      </c>
      <c r="CA20" s="1" t="s">
        <v>1920</v>
      </c>
      <c r="CB20" s="1" t="s">
        <v>1921</v>
      </c>
      <c r="CC20" s="1" t="s">
        <v>1921</v>
      </c>
      <c r="CD20" s="1" t="s">
        <v>1921</v>
      </c>
      <c r="CE20" s="1" t="s">
        <v>1921</v>
      </c>
      <c r="CF20" s="1" t="s">
        <v>1921</v>
      </c>
      <c r="CG20" s="1" t="s">
        <v>1921</v>
      </c>
      <c r="CH20" s="1" t="s">
        <v>1921</v>
      </c>
      <c r="CI20" s="1" t="s">
        <v>1921</v>
      </c>
      <c r="CJ20" s="1" t="s">
        <v>1921</v>
      </c>
      <c r="CK20" s="1" t="s">
        <v>2291</v>
      </c>
      <c r="CL20" s="1" t="s">
        <v>2291</v>
      </c>
      <c r="CM20" s="1" t="s">
        <v>2291</v>
      </c>
      <c r="CN20" s="1" t="s">
        <v>2291</v>
      </c>
      <c r="CO20" s="1" t="s">
        <v>2291</v>
      </c>
      <c r="CP20" s="1" t="s">
        <v>2291</v>
      </c>
      <c r="CQ20" s="1" t="s">
        <v>2291</v>
      </c>
      <c r="CR20" s="1" t="s">
        <v>2291</v>
      </c>
      <c r="CS20" s="1" t="s">
        <v>1953</v>
      </c>
      <c r="CT20" s="1" t="s">
        <v>1921</v>
      </c>
      <c r="CU20" s="1" t="s">
        <v>1921</v>
      </c>
      <c r="CV20" s="1" t="s">
        <v>1920</v>
      </c>
      <c r="CW20" s="1" t="s">
        <v>1921</v>
      </c>
      <c r="CX20" s="1" t="s">
        <v>1921</v>
      </c>
      <c r="CY20" s="1" t="s">
        <v>2291</v>
      </c>
      <c r="CZ20" s="1" t="s">
        <v>2029</v>
      </c>
      <c r="DA20" s="1" t="s">
        <v>1953</v>
      </c>
      <c r="DB20" s="1" t="s">
        <v>1921</v>
      </c>
      <c r="DC20" s="1" t="s">
        <v>1921</v>
      </c>
      <c r="DD20" s="1" t="s">
        <v>1920</v>
      </c>
      <c r="DE20" s="1" t="s">
        <v>1921</v>
      </c>
      <c r="DF20" s="1" t="s">
        <v>1921</v>
      </c>
      <c r="DG20" s="1" t="s">
        <v>2291</v>
      </c>
      <c r="DH20" s="1" t="s">
        <v>2029</v>
      </c>
      <c r="DI20" s="1" t="s">
        <v>2291</v>
      </c>
      <c r="DJ20" s="1" t="s">
        <v>2291</v>
      </c>
      <c r="DK20" s="1" t="s">
        <v>2291</v>
      </c>
      <c r="DL20" s="1" t="s">
        <v>2291</v>
      </c>
      <c r="DM20" s="1" t="s">
        <v>2291</v>
      </c>
      <c r="DN20" s="1" t="s">
        <v>2291</v>
      </c>
      <c r="DO20" s="1" t="s">
        <v>2291</v>
      </c>
      <c r="DP20" s="1" t="s">
        <v>2291</v>
      </c>
      <c r="DQ20" s="1" t="s">
        <v>2291</v>
      </c>
      <c r="DR20" s="1" t="s">
        <v>2291</v>
      </c>
      <c r="DS20" s="1" t="s">
        <v>2291</v>
      </c>
      <c r="DT20" s="1" t="s">
        <v>2291</v>
      </c>
      <c r="DU20" s="1" t="s">
        <v>2291</v>
      </c>
      <c r="DV20" s="1" t="s">
        <v>2291</v>
      </c>
      <c r="DW20" s="1" t="s">
        <v>2291</v>
      </c>
      <c r="DX20" s="1" t="s">
        <v>2291</v>
      </c>
      <c r="DY20" s="1" t="s">
        <v>2291</v>
      </c>
      <c r="DZ20" s="1" t="s">
        <v>2291</v>
      </c>
      <c r="EA20" s="1" t="s">
        <v>2291</v>
      </c>
      <c r="EB20" s="1" t="s">
        <v>2291</v>
      </c>
      <c r="EC20" s="1" t="s">
        <v>2291</v>
      </c>
      <c r="ED20" s="1" t="s">
        <v>2291</v>
      </c>
      <c r="EE20" s="1" t="s">
        <v>2291</v>
      </c>
      <c r="EF20" s="1" t="s">
        <v>2291</v>
      </c>
      <c r="EG20" s="1" t="s">
        <v>2291</v>
      </c>
      <c r="EH20" s="1" t="s">
        <v>2291</v>
      </c>
      <c r="EI20" s="1" t="s">
        <v>2291</v>
      </c>
      <c r="EJ20" s="1" t="s">
        <v>2291</v>
      </c>
      <c r="EK20" s="1" t="s">
        <v>2291</v>
      </c>
      <c r="EL20" s="1" t="s">
        <v>2291</v>
      </c>
      <c r="EM20" s="1" t="s">
        <v>2291</v>
      </c>
      <c r="EN20" s="1" t="s">
        <v>2291</v>
      </c>
      <c r="EO20" s="1" t="s">
        <v>2291</v>
      </c>
      <c r="EP20" s="1" t="s">
        <v>2291</v>
      </c>
      <c r="EQ20" s="1" t="s">
        <v>2291</v>
      </c>
      <c r="ER20" s="1" t="s">
        <v>2291</v>
      </c>
      <c r="ES20" s="1" t="s">
        <v>2291</v>
      </c>
      <c r="ET20" s="1" t="s">
        <v>2291</v>
      </c>
      <c r="EU20" s="1" t="s">
        <v>2291</v>
      </c>
      <c r="EV20" s="1" t="s">
        <v>2291</v>
      </c>
      <c r="EW20" s="1" t="s">
        <v>2291</v>
      </c>
      <c r="EX20" s="1" t="s">
        <v>2291</v>
      </c>
      <c r="EY20" s="1" t="s">
        <v>2291</v>
      </c>
      <c r="EZ20" s="1" t="s">
        <v>2291</v>
      </c>
      <c r="FA20" s="1" t="s">
        <v>2291</v>
      </c>
      <c r="FB20" s="1" t="s">
        <v>2291</v>
      </c>
      <c r="FC20" s="1" t="s">
        <v>2291</v>
      </c>
      <c r="FD20" s="1" t="s">
        <v>2291</v>
      </c>
      <c r="FE20" s="1" t="s">
        <v>2291</v>
      </c>
      <c r="FF20" s="1" t="s">
        <v>2291</v>
      </c>
      <c r="FG20" s="1" t="s">
        <v>2291</v>
      </c>
      <c r="FH20" s="1" t="s">
        <v>2291</v>
      </c>
      <c r="FI20" s="1" t="s">
        <v>2291</v>
      </c>
      <c r="FJ20" s="1" t="s">
        <v>2291</v>
      </c>
      <c r="FK20" s="1" t="s">
        <v>2291</v>
      </c>
      <c r="FL20" s="1" t="s">
        <v>2291</v>
      </c>
      <c r="FM20" s="7">
        <v>30</v>
      </c>
      <c r="FN20" s="7">
        <v>50</v>
      </c>
      <c r="FO20" s="7">
        <v>5</v>
      </c>
      <c r="FP20" s="7">
        <v>10</v>
      </c>
      <c r="FQ20" s="7">
        <v>7</v>
      </c>
      <c r="FR20" s="7">
        <v>7</v>
      </c>
      <c r="FS20" s="7" t="s">
        <v>2291</v>
      </c>
      <c r="FT20" s="7" t="s">
        <v>2291</v>
      </c>
      <c r="FU20" s="7">
        <v>20</v>
      </c>
      <c r="FV20" s="7">
        <v>30</v>
      </c>
      <c r="FW20" s="7">
        <v>20</v>
      </c>
      <c r="FX20" s="7" t="s">
        <v>2291</v>
      </c>
      <c r="FY20" s="7">
        <v>25</v>
      </c>
      <c r="FZ20" s="1" t="s">
        <v>1920</v>
      </c>
      <c r="GA20" s="1" t="s">
        <v>1920</v>
      </c>
      <c r="GB20" s="1" t="s">
        <v>1920</v>
      </c>
      <c r="GC20" s="1" t="s">
        <v>2291</v>
      </c>
      <c r="GD20" s="1" t="s">
        <v>2291</v>
      </c>
      <c r="GE20" s="1" t="s">
        <v>2291</v>
      </c>
      <c r="GF20" s="1" t="s">
        <v>1920</v>
      </c>
      <c r="GG20" s="1" t="s">
        <v>2291</v>
      </c>
      <c r="GH20" s="1" t="s">
        <v>2291</v>
      </c>
      <c r="GI20" s="1" t="s">
        <v>2291</v>
      </c>
      <c r="GJ20" s="1" t="s">
        <v>302</v>
      </c>
      <c r="GK20" s="1" t="s">
        <v>1921</v>
      </c>
      <c r="GL20" s="1" t="s">
        <v>1921</v>
      </c>
      <c r="GM20" s="1" t="s">
        <v>1921</v>
      </c>
      <c r="GN20" s="1" t="s">
        <v>1921</v>
      </c>
      <c r="GO20" s="1" t="s">
        <v>1920</v>
      </c>
      <c r="GP20" s="1" t="s">
        <v>1921</v>
      </c>
      <c r="GQ20" s="1" t="s">
        <v>1921</v>
      </c>
      <c r="GR20" s="1" t="s">
        <v>1921</v>
      </c>
      <c r="GS20" s="7" t="s">
        <v>2291</v>
      </c>
      <c r="GT20" s="7" t="s">
        <v>2291</v>
      </c>
      <c r="GU20" s="7">
        <v>2</v>
      </c>
      <c r="GV20" s="7" t="s">
        <v>2291</v>
      </c>
      <c r="GW20" s="7" t="s">
        <v>2291</v>
      </c>
      <c r="GX20" s="7" t="s">
        <v>2291</v>
      </c>
      <c r="GY20" s="7" t="s">
        <v>2291</v>
      </c>
      <c r="GZ20" s="7" t="s">
        <v>2291</v>
      </c>
      <c r="HA20" s="7" t="s">
        <v>2291</v>
      </c>
      <c r="HB20" s="7" t="s">
        <v>2291</v>
      </c>
      <c r="HC20" s="7" t="s">
        <v>2291</v>
      </c>
      <c r="HD20" s="7" t="s">
        <v>2291</v>
      </c>
      <c r="HE20" s="7" t="s">
        <v>2291</v>
      </c>
      <c r="HF20" s="7" t="s">
        <v>2291</v>
      </c>
      <c r="HG20" s="7" t="s">
        <v>2291</v>
      </c>
      <c r="HH20" s="7" t="s">
        <v>2291</v>
      </c>
      <c r="HI20" s="1" t="s">
        <v>869</v>
      </c>
      <c r="HJ20" s="1" t="s">
        <v>1995</v>
      </c>
      <c r="HK20" s="1" t="s">
        <v>1921</v>
      </c>
      <c r="HL20" s="1" t="s">
        <v>1921</v>
      </c>
      <c r="HM20" s="1" t="s">
        <v>1920</v>
      </c>
      <c r="HN20" s="1" t="s">
        <v>1921</v>
      </c>
      <c r="HO20" s="1" t="s">
        <v>1921</v>
      </c>
      <c r="HP20" s="1" t="s">
        <v>2124</v>
      </c>
      <c r="HQ20" s="1" t="s">
        <v>1920</v>
      </c>
      <c r="HR20" s="1" t="s">
        <v>1920</v>
      </c>
      <c r="HS20" s="1" t="s">
        <v>1921</v>
      </c>
      <c r="HT20" s="7">
        <v>12</v>
      </c>
      <c r="HU20" s="7">
        <v>150</v>
      </c>
      <c r="HV20" s="1" t="s">
        <v>2046</v>
      </c>
      <c r="HW20" s="1" t="s">
        <v>1921</v>
      </c>
      <c r="HX20" s="1" t="s">
        <v>1962</v>
      </c>
      <c r="HY20" s="1" t="s">
        <v>2128</v>
      </c>
      <c r="HZ20" s="1" t="s">
        <v>1920</v>
      </c>
      <c r="IA20" s="1" t="s">
        <v>1920</v>
      </c>
      <c r="IB20" s="7">
        <v>20</v>
      </c>
      <c r="IC20" s="7">
        <v>155</v>
      </c>
      <c r="ID20" s="1" t="s">
        <v>1920</v>
      </c>
      <c r="IE20" s="1" t="s">
        <v>2291</v>
      </c>
      <c r="IF20" s="1" t="s">
        <v>2291</v>
      </c>
      <c r="IG20" s="1" t="s">
        <v>2291</v>
      </c>
      <c r="IH20" s="1" t="s">
        <v>2291</v>
      </c>
      <c r="II20" s="1" t="s">
        <v>2291</v>
      </c>
      <c r="IJ20" s="1" t="s">
        <v>2291</v>
      </c>
      <c r="IK20" s="1" t="s">
        <v>2291</v>
      </c>
      <c r="IL20" s="1" t="s">
        <v>2291</v>
      </c>
      <c r="IM20" s="1" t="s">
        <v>1949</v>
      </c>
      <c r="IN20" s="1" t="s">
        <v>1991</v>
      </c>
      <c r="IO20" s="1" t="s">
        <v>2291</v>
      </c>
      <c r="IP20" s="1" t="s">
        <v>2291</v>
      </c>
      <c r="IQ20" s="1" t="s">
        <v>2291</v>
      </c>
      <c r="IR20" s="1" t="s">
        <v>2291</v>
      </c>
      <c r="IS20" s="1" t="s">
        <v>2291</v>
      </c>
      <c r="IT20" s="1" t="s">
        <v>1921</v>
      </c>
      <c r="IU20" s="1" t="s">
        <v>2291</v>
      </c>
      <c r="IV20" s="1" t="s">
        <v>2291</v>
      </c>
      <c r="IW20" s="1" t="s">
        <v>2291</v>
      </c>
      <c r="IX20" s="1" t="s">
        <v>2291</v>
      </c>
      <c r="IY20" s="1" t="s">
        <v>2291</v>
      </c>
      <c r="IZ20" s="1" t="s">
        <v>2291</v>
      </c>
      <c r="JA20" s="1" t="s">
        <v>2291</v>
      </c>
      <c r="JB20" s="1" t="s">
        <v>2291</v>
      </c>
      <c r="JC20" s="1" t="s">
        <v>2291</v>
      </c>
      <c r="JD20" s="1" t="s">
        <v>763</v>
      </c>
      <c r="JE20" s="1" t="s">
        <v>1920</v>
      </c>
      <c r="JF20" s="1" t="s">
        <v>1921</v>
      </c>
      <c r="JG20" s="1" t="s">
        <v>1921</v>
      </c>
      <c r="JH20" s="1" t="s">
        <v>1921</v>
      </c>
      <c r="JI20" s="1" t="s">
        <v>1921</v>
      </c>
      <c r="JJ20" s="1" t="s">
        <v>1920</v>
      </c>
      <c r="JK20" s="1" t="s">
        <v>1920</v>
      </c>
      <c r="JL20" s="1" t="s">
        <v>1921</v>
      </c>
      <c r="JM20" s="1" t="s">
        <v>1921</v>
      </c>
      <c r="JN20" s="1" t="s">
        <v>1921</v>
      </c>
      <c r="JO20" s="1" t="s">
        <v>1921</v>
      </c>
      <c r="JP20" s="1" t="s">
        <v>1921</v>
      </c>
      <c r="JQ20" s="1" t="s">
        <v>1921</v>
      </c>
      <c r="JR20" s="1" t="s">
        <v>1921</v>
      </c>
      <c r="JS20" s="1" t="s">
        <v>2291</v>
      </c>
      <c r="JT20" s="1" t="s">
        <v>2291</v>
      </c>
      <c r="JU20" s="1" t="s">
        <v>2298</v>
      </c>
      <c r="JV20" s="1" t="s">
        <v>1920</v>
      </c>
      <c r="JW20" s="1" t="s">
        <v>1921</v>
      </c>
      <c r="JX20" s="1" t="s">
        <v>1921</v>
      </c>
      <c r="JY20" s="1" t="s">
        <v>1921</v>
      </c>
      <c r="JZ20" s="1" t="s">
        <v>1921</v>
      </c>
      <c r="KA20" s="1" t="s">
        <v>1920</v>
      </c>
      <c r="KB20" s="1" t="s">
        <v>1921</v>
      </c>
      <c r="KC20" s="1" t="s">
        <v>2291</v>
      </c>
      <c r="KD20" s="1" t="s">
        <v>2294</v>
      </c>
      <c r="KE20" s="1" t="s">
        <v>2291</v>
      </c>
      <c r="KF20" s="1" t="s">
        <v>1920</v>
      </c>
      <c r="KG20" s="1" t="s">
        <v>1503</v>
      </c>
      <c r="KH20" s="1" t="s">
        <v>1967</v>
      </c>
      <c r="KI20" s="1" t="s">
        <v>1923</v>
      </c>
      <c r="KJ20" s="1" t="s">
        <v>2291</v>
      </c>
      <c r="KK20" s="1" t="s">
        <v>1920</v>
      </c>
      <c r="KL20" s="1" t="s">
        <v>2044</v>
      </c>
      <c r="KM20" s="1" t="s">
        <v>1920</v>
      </c>
      <c r="KN20" s="1" t="s">
        <v>1921</v>
      </c>
      <c r="KO20" s="1" t="s">
        <v>1920</v>
      </c>
      <c r="KP20" s="1" t="s">
        <v>2291</v>
      </c>
      <c r="KQ20" s="1" t="s">
        <v>2291</v>
      </c>
      <c r="KR20" s="1">
        <v>3</v>
      </c>
      <c r="KS20" s="1" t="s">
        <v>304</v>
      </c>
      <c r="KT20" s="1" t="s">
        <v>305</v>
      </c>
      <c r="KU20" s="1" t="s">
        <v>2291</v>
      </c>
      <c r="KV20" s="1" t="s">
        <v>2291</v>
      </c>
      <c r="KW20" s="1" t="s">
        <v>2291</v>
      </c>
      <c r="KX20" s="1">
        <v>20</v>
      </c>
      <c r="KY20" s="11">
        <v>20</v>
      </c>
      <c r="KZ20" s="1" t="s">
        <v>1607</v>
      </c>
      <c r="LA20" s="1">
        <v>177366</v>
      </c>
      <c r="LB20" s="1" t="s">
        <v>1608</v>
      </c>
      <c r="LC20" s="1" t="s">
        <v>1609</v>
      </c>
      <c r="LD20" s="1">
        <v>151</v>
      </c>
      <c r="LE20" s="1" t="s">
        <v>2291</v>
      </c>
      <c r="LF20" s="1">
        <v>-1</v>
      </c>
      <c r="LG20" s="1" t="s">
        <v>2291</v>
      </c>
      <c r="LH20" s="1" t="s">
        <v>2291</v>
      </c>
      <c r="LI20" s="8">
        <v>151</v>
      </c>
      <c r="LJ20" s="8">
        <v>17</v>
      </c>
      <c r="LK20" s="8">
        <v>8</v>
      </c>
      <c r="LL20" s="8">
        <v>20</v>
      </c>
      <c r="LM20" s="8">
        <v>15</v>
      </c>
      <c r="LN20" s="8">
        <v>21</v>
      </c>
      <c r="LO20" s="8">
        <v>16</v>
      </c>
      <c r="LP20" s="8">
        <v>5</v>
      </c>
      <c r="LQ20" s="8">
        <v>7</v>
      </c>
      <c r="LR20" s="8">
        <v>18</v>
      </c>
      <c r="LS20" s="8">
        <v>29</v>
      </c>
      <c r="LT20" s="8">
        <v>3</v>
      </c>
      <c r="LU20" s="8">
        <v>0</v>
      </c>
      <c r="LV20" s="8">
        <v>159</v>
      </c>
      <c r="LW20" s="1" t="s">
        <v>1975</v>
      </c>
      <c r="LX20" s="1" t="s">
        <v>1979</v>
      </c>
      <c r="LY20" s="1" t="s">
        <v>568</v>
      </c>
      <c r="LZ20" s="1" t="b">
        <f>E20=AE20</f>
        <v>1</v>
      </c>
      <c r="MA20" s="1" t="b">
        <f>AG20=G20</f>
        <v>1</v>
      </c>
      <c r="MB20" s="1" t="b">
        <f>I20=AI20</f>
        <v>1</v>
      </c>
      <c r="MC20" s="1" t="s">
        <v>2291</v>
      </c>
    </row>
    <row r="21" spans="1:341" x14ac:dyDescent="0.3">
      <c r="A21" s="1" t="s">
        <v>1597</v>
      </c>
      <c r="B21" s="1" t="s">
        <v>1598</v>
      </c>
      <c r="C21" s="5">
        <v>43173</v>
      </c>
      <c r="D21" s="5">
        <v>43173</v>
      </c>
      <c r="E21" s="1" t="s">
        <v>294</v>
      </c>
      <c r="F21" s="1" t="s">
        <v>1934</v>
      </c>
      <c r="G21" s="1" t="s">
        <v>698</v>
      </c>
      <c r="H21" s="1" t="s">
        <v>333</v>
      </c>
      <c r="I21" s="1" t="s">
        <v>818</v>
      </c>
      <c r="J21" s="1" t="s">
        <v>1470</v>
      </c>
      <c r="K21" s="1" t="s">
        <v>1782</v>
      </c>
      <c r="L21" s="1" t="s">
        <v>1782</v>
      </c>
      <c r="M21" s="1" t="s">
        <v>1599</v>
      </c>
      <c r="N21" s="1">
        <v>13.441191657299999</v>
      </c>
      <c r="O21" s="1">
        <v>14.082764211800001</v>
      </c>
      <c r="P21" s="1">
        <v>304.66511737600001</v>
      </c>
      <c r="Q21" s="1">
        <v>8</v>
      </c>
      <c r="R21" s="1" t="s">
        <v>1983</v>
      </c>
      <c r="S21" s="1" t="s">
        <v>1494</v>
      </c>
      <c r="T21" s="1">
        <v>3</v>
      </c>
      <c r="U21" s="1" t="s">
        <v>2296</v>
      </c>
      <c r="V21" s="1" t="s">
        <v>1982</v>
      </c>
      <c r="W21" s="1" t="s">
        <v>2291</v>
      </c>
      <c r="X21" s="1" t="s">
        <v>1955</v>
      </c>
      <c r="Y21" s="1" t="s">
        <v>1921</v>
      </c>
      <c r="Z21" s="1" t="s">
        <v>1920</v>
      </c>
      <c r="AA21" s="1" t="s">
        <v>1921</v>
      </c>
      <c r="AB21" s="1" t="s">
        <v>2291</v>
      </c>
      <c r="AC21" s="7" t="s">
        <v>2291</v>
      </c>
      <c r="AD21" s="7" t="s">
        <v>2291</v>
      </c>
      <c r="AE21" s="1" t="s">
        <v>2291</v>
      </c>
      <c r="AF21" s="1" t="s">
        <v>2291</v>
      </c>
      <c r="AG21" s="1" t="s">
        <v>2291</v>
      </c>
      <c r="AH21" s="1" t="s">
        <v>2291</v>
      </c>
      <c r="AI21" s="1" t="s">
        <v>2291</v>
      </c>
      <c r="AJ21" s="1" t="s">
        <v>2291</v>
      </c>
      <c r="AK21" s="14" t="s">
        <v>2291</v>
      </c>
      <c r="AL21" s="14" t="s">
        <v>2291</v>
      </c>
      <c r="AM21" s="1" t="s">
        <v>2291</v>
      </c>
      <c r="AN21" s="7">
        <v>200</v>
      </c>
      <c r="AO21" s="7">
        <v>836</v>
      </c>
      <c r="AP21" s="1" t="s">
        <v>697</v>
      </c>
      <c r="AQ21" s="1" t="s">
        <v>1928</v>
      </c>
      <c r="AR21" s="1" t="s">
        <v>294</v>
      </c>
      <c r="AS21" s="1" t="s">
        <v>1934</v>
      </c>
      <c r="AT21" s="1" t="s">
        <v>698</v>
      </c>
      <c r="AU21" s="1" t="s">
        <v>333</v>
      </c>
      <c r="AV21" s="1" t="s">
        <v>2291</v>
      </c>
      <c r="AW21" s="1" t="s">
        <v>2291</v>
      </c>
      <c r="AX21" s="1" t="s">
        <v>2291</v>
      </c>
      <c r="AY21" s="7">
        <v>200</v>
      </c>
      <c r="AZ21" s="7">
        <v>836</v>
      </c>
      <c r="BA21" s="5">
        <v>42614</v>
      </c>
      <c r="BB21" s="7" t="s">
        <v>2291</v>
      </c>
      <c r="BC21" s="7" t="s">
        <v>2291</v>
      </c>
      <c r="BD21" s="1" t="s">
        <v>2291</v>
      </c>
      <c r="BE21" s="1" t="s">
        <v>2291</v>
      </c>
      <c r="BF21" s="1" t="s">
        <v>2291</v>
      </c>
      <c r="BG21" s="1" t="s">
        <v>2291</v>
      </c>
      <c r="BH21" s="1" t="s">
        <v>2291</v>
      </c>
      <c r="BI21" s="1" t="s">
        <v>2291</v>
      </c>
      <c r="BJ21" s="1" t="s">
        <v>2291</v>
      </c>
      <c r="BK21" s="1" t="s">
        <v>2291</v>
      </c>
      <c r="BL21" s="1" t="s">
        <v>2291</v>
      </c>
      <c r="BM21" s="7" t="s">
        <v>2291</v>
      </c>
      <c r="BN21" s="7" t="s">
        <v>2291</v>
      </c>
      <c r="BO21" s="1" t="s">
        <v>2291</v>
      </c>
      <c r="BP21" s="7" t="s">
        <v>2291</v>
      </c>
      <c r="BQ21" s="7" t="s">
        <v>2291</v>
      </c>
      <c r="BR21" s="1">
        <v>0</v>
      </c>
      <c r="BS21" s="7">
        <v>200</v>
      </c>
      <c r="BT21" s="7">
        <v>0</v>
      </c>
      <c r="BU21" s="7">
        <v>0</v>
      </c>
      <c r="BV21" s="7">
        <v>0</v>
      </c>
      <c r="BW21" s="1" t="s">
        <v>1998</v>
      </c>
      <c r="BX21" s="1" t="s">
        <v>2291</v>
      </c>
      <c r="BY21" s="1" t="s">
        <v>1600</v>
      </c>
      <c r="BZ21" s="1" t="s">
        <v>1920</v>
      </c>
      <c r="CA21" s="1" t="s">
        <v>1920</v>
      </c>
      <c r="CB21" s="1" t="s">
        <v>1921</v>
      </c>
      <c r="CC21" s="1" t="s">
        <v>1921</v>
      </c>
      <c r="CD21" s="1" t="s">
        <v>1921</v>
      </c>
      <c r="CE21" s="1" t="s">
        <v>1921</v>
      </c>
      <c r="CF21" s="1" t="s">
        <v>1921</v>
      </c>
      <c r="CG21" s="1" t="s">
        <v>1921</v>
      </c>
      <c r="CH21" s="1" t="s">
        <v>1921</v>
      </c>
      <c r="CI21" s="1" t="s">
        <v>1921</v>
      </c>
      <c r="CJ21" s="1" t="s">
        <v>1921</v>
      </c>
      <c r="CK21" s="1" t="s">
        <v>2291</v>
      </c>
      <c r="CL21" s="1" t="s">
        <v>2291</v>
      </c>
      <c r="CM21" s="1" t="s">
        <v>2291</v>
      </c>
      <c r="CN21" s="1" t="s">
        <v>2291</v>
      </c>
      <c r="CO21" s="1" t="s">
        <v>2291</v>
      </c>
      <c r="CP21" s="1" t="s">
        <v>2291</v>
      </c>
      <c r="CQ21" s="1" t="s">
        <v>2291</v>
      </c>
      <c r="CR21" s="1" t="s">
        <v>2291</v>
      </c>
      <c r="CS21" s="1" t="s">
        <v>2101</v>
      </c>
      <c r="CT21" s="1" t="s">
        <v>1921</v>
      </c>
      <c r="CU21" s="1" t="s">
        <v>1921</v>
      </c>
      <c r="CV21" s="1" t="s">
        <v>1920</v>
      </c>
      <c r="CW21" s="1" t="s">
        <v>1920</v>
      </c>
      <c r="CX21" s="1" t="s">
        <v>1921</v>
      </c>
      <c r="CY21" s="1" t="s">
        <v>2291</v>
      </c>
      <c r="CZ21" s="1" t="s">
        <v>2029</v>
      </c>
      <c r="DA21" s="1" t="s">
        <v>1953</v>
      </c>
      <c r="DB21" s="1" t="s">
        <v>1921</v>
      </c>
      <c r="DC21" s="1" t="s">
        <v>1921</v>
      </c>
      <c r="DD21" s="1" t="s">
        <v>1920</v>
      </c>
      <c r="DE21" s="1" t="s">
        <v>1921</v>
      </c>
      <c r="DF21" s="1" t="s">
        <v>1921</v>
      </c>
      <c r="DG21" s="1" t="s">
        <v>2291</v>
      </c>
      <c r="DH21" s="1" t="s">
        <v>2029</v>
      </c>
      <c r="DI21" s="1" t="s">
        <v>2291</v>
      </c>
      <c r="DJ21" s="1" t="s">
        <v>2291</v>
      </c>
      <c r="DK21" s="1" t="s">
        <v>2291</v>
      </c>
      <c r="DL21" s="1" t="s">
        <v>2291</v>
      </c>
      <c r="DM21" s="1" t="s">
        <v>2291</v>
      </c>
      <c r="DN21" s="1" t="s">
        <v>2291</v>
      </c>
      <c r="DO21" s="1" t="s">
        <v>2291</v>
      </c>
      <c r="DP21" s="1" t="s">
        <v>2291</v>
      </c>
      <c r="DQ21" s="1" t="s">
        <v>2291</v>
      </c>
      <c r="DR21" s="1" t="s">
        <v>2291</v>
      </c>
      <c r="DS21" s="1" t="s">
        <v>2291</v>
      </c>
      <c r="DT21" s="1" t="s">
        <v>2291</v>
      </c>
      <c r="DU21" s="1" t="s">
        <v>2291</v>
      </c>
      <c r="DV21" s="1" t="s">
        <v>2291</v>
      </c>
      <c r="DW21" s="1" t="s">
        <v>2291</v>
      </c>
      <c r="DX21" s="1" t="s">
        <v>2291</v>
      </c>
      <c r="DY21" s="1" t="s">
        <v>2291</v>
      </c>
      <c r="DZ21" s="1" t="s">
        <v>2291</v>
      </c>
      <c r="EA21" s="1" t="s">
        <v>2291</v>
      </c>
      <c r="EB21" s="1" t="s">
        <v>2291</v>
      </c>
      <c r="EC21" s="1" t="s">
        <v>2291</v>
      </c>
      <c r="ED21" s="1" t="s">
        <v>2291</v>
      </c>
      <c r="EE21" s="1" t="s">
        <v>2291</v>
      </c>
      <c r="EF21" s="1" t="s">
        <v>2291</v>
      </c>
      <c r="EG21" s="1" t="s">
        <v>2291</v>
      </c>
      <c r="EH21" s="1" t="s">
        <v>2291</v>
      </c>
      <c r="EI21" s="1" t="s">
        <v>2291</v>
      </c>
      <c r="EJ21" s="1" t="s">
        <v>2291</v>
      </c>
      <c r="EK21" s="1" t="s">
        <v>2291</v>
      </c>
      <c r="EL21" s="1" t="s">
        <v>2291</v>
      </c>
      <c r="EM21" s="1" t="s">
        <v>2291</v>
      </c>
      <c r="EN21" s="1" t="s">
        <v>2291</v>
      </c>
      <c r="EO21" s="1" t="s">
        <v>2291</v>
      </c>
      <c r="EP21" s="1" t="s">
        <v>2291</v>
      </c>
      <c r="EQ21" s="1" t="s">
        <v>2291</v>
      </c>
      <c r="ER21" s="1" t="s">
        <v>2291</v>
      </c>
      <c r="ES21" s="1" t="s">
        <v>2291</v>
      </c>
      <c r="ET21" s="1" t="s">
        <v>2291</v>
      </c>
      <c r="EU21" s="1" t="s">
        <v>2291</v>
      </c>
      <c r="EV21" s="1" t="s">
        <v>2291</v>
      </c>
      <c r="EW21" s="1" t="s">
        <v>2291</v>
      </c>
      <c r="EX21" s="1" t="s">
        <v>2291</v>
      </c>
      <c r="EY21" s="1" t="s">
        <v>2291</v>
      </c>
      <c r="EZ21" s="1" t="s">
        <v>2291</v>
      </c>
      <c r="FA21" s="1" t="s">
        <v>2291</v>
      </c>
      <c r="FB21" s="1" t="s">
        <v>2291</v>
      </c>
      <c r="FC21" s="1" t="s">
        <v>2291</v>
      </c>
      <c r="FD21" s="1" t="s">
        <v>2291</v>
      </c>
      <c r="FE21" s="1" t="s">
        <v>2291</v>
      </c>
      <c r="FF21" s="1" t="s">
        <v>2291</v>
      </c>
      <c r="FG21" s="1" t="s">
        <v>2291</v>
      </c>
      <c r="FH21" s="1" t="s">
        <v>2291</v>
      </c>
      <c r="FI21" s="1" t="s">
        <v>2291</v>
      </c>
      <c r="FJ21" s="1" t="s">
        <v>2291</v>
      </c>
      <c r="FK21" s="1" t="s">
        <v>2291</v>
      </c>
      <c r="FL21" s="1" t="s">
        <v>2291</v>
      </c>
      <c r="FM21" s="7">
        <v>50</v>
      </c>
      <c r="FN21" s="7">
        <v>85</v>
      </c>
      <c r="FO21" s="7">
        <v>8</v>
      </c>
      <c r="FP21" s="7">
        <v>5</v>
      </c>
      <c r="FQ21" s="7">
        <v>3</v>
      </c>
      <c r="FR21" s="7">
        <v>10</v>
      </c>
      <c r="FS21" s="7" t="s">
        <v>2291</v>
      </c>
      <c r="FT21" s="7" t="s">
        <v>2291</v>
      </c>
      <c r="FU21" s="7">
        <v>10</v>
      </c>
      <c r="FV21" s="7">
        <v>20</v>
      </c>
      <c r="FW21" s="7">
        <v>30</v>
      </c>
      <c r="FX21" s="7" t="s">
        <v>2291</v>
      </c>
      <c r="FY21" s="7">
        <v>15</v>
      </c>
      <c r="FZ21" s="1" t="s">
        <v>1920</v>
      </c>
      <c r="GA21" s="1" t="s">
        <v>1920</v>
      </c>
      <c r="GB21" s="1" t="s">
        <v>1920</v>
      </c>
      <c r="GC21" s="1" t="s">
        <v>2291</v>
      </c>
      <c r="GD21" s="1" t="s">
        <v>2291</v>
      </c>
      <c r="GE21" s="1" t="s">
        <v>2291</v>
      </c>
      <c r="GF21" s="1" t="s">
        <v>1920</v>
      </c>
      <c r="GG21" s="1" t="s">
        <v>2291</v>
      </c>
      <c r="GH21" s="1" t="s">
        <v>2291</v>
      </c>
      <c r="GI21" s="1" t="s">
        <v>2291</v>
      </c>
      <c r="GJ21" s="1" t="s">
        <v>419</v>
      </c>
      <c r="GK21" s="1" t="s">
        <v>1921</v>
      </c>
      <c r="GL21" s="1" t="s">
        <v>1921</v>
      </c>
      <c r="GM21" s="1" t="s">
        <v>1921</v>
      </c>
      <c r="GN21" s="1" t="s">
        <v>1921</v>
      </c>
      <c r="GO21" s="1" t="s">
        <v>1920</v>
      </c>
      <c r="GP21" s="1" t="s">
        <v>1921</v>
      </c>
      <c r="GQ21" s="1" t="s">
        <v>1920</v>
      </c>
      <c r="GR21" s="1" t="s">
        <v>1921</v>
      </c>
      <c r="GS21" s="7">
        <v>1</v>
      </c>
      <c r="GT21" s="7" t="s">
        <v>2291</v>
      </c>
      <c r="GU21" s="7">
        <v>1</v>
      </c>
      <c r="GV21" s="7" t="s">
        <v>2291</v>
      </c>
      <c r="GW21" s="7" t="s">
        <v>2291</v>
      </c>
      <c r="GX21" s="7" t="s">
        <v>2291</v>
      </c>
      <c r="GY21" s="7" t="s">
        <v>2291</v>
      </c>
      <c r="GZ21" s="7" t="s">
        <v>2291</v>
      </c>
      <c r="HA21" s="7" t="s">
        <v>2291</v>
      </c>
      <c r="HB21" s="7" t="s">
        <v>2291</v>
      </c>
      <c r="HC21" s="7" t="s">
        <v>2291</v>
      </c>
      <c r="HD21" s="7" t="s">
        <v>2291</v>
      </c>
      <c r="HE21" s="7" t="s">
        <v>2291</v>
      </c>
      <c r="HF21" s="7" t="s">
        <v>2291</v>
      </c>
      <c r="HG21" s="7" t="s">
        <v>2291</v>
      </c>
      <c r="HH21" s="7" t="s">
        <v>2291</v>
      </c>
      <c r="HI21" s="1" t="s">
        <v>869</v>
      </c>
      <c r="HJ21" s="1" t="s">
        <v>1995</v>
      </c>
      <c r="HK21" s="1" t="s">
        <v>1921</v>
      </c>
      <c r="HL21" s="1" t="s">
        <v>1921</v>
      </c>
      <c r="HM21" s="1" t="s">
        <v>1920</v>
      </c>
      <c r="HN21" s="1" t="s">
        <v>1921</v>
      </c>
      <c r="HO21" s="1" t="s">
        <v>1921</v>
      </c>
      <c r="HP21" s="1" t="s">
        <v>2124</v>
      </c>
      <c r="HQ21" s="1" t="s">
        <v>1920</v>
      </c>
      <c r="HR21" s="1" t="s">
        <v>1920</v>
      </c>
      <c r="HS21" s="1" t="s">
        <v>1921</v>
      </c>
      <c r="HT21" s="7">
        <v>10</v>
      </c>
      <c r="HU21" s="7">
        <v>120</v>
      </c>
      <c r="HV21" s="1" t="s">
        <v>2046</v>
      </c>
      <c r="HW21" s="1" t="s">
        <v>1921</v>
      </c>
      <c r="HX21" s="1" t="s">
        <v>1964</v>
      </c>
      <c r="HY21" s="1" t="s">
        <v>2128</v>
      </c>
      <c r="HZ21" s="1" t="s">
        <v>1920</v>
      </c>
      <c r="IA21" s="1" t="s">
        <v>1920</v>
      </c>
      <c r="IB21" s="7">
        <v>10</v>
      </c>
      <c r="IC21" s="7">
        <v>190</v>
      </c>
      <c r="ID21" s="1" t="s">
        <v>1920</v>
      </c>
      <c r="IE21" s="1" t="s">
        <v>2291</v>
      </c>
      <c r="IF21" s="1" t="s">
        <v>2291</v>
      </c>
      <c r="IG21" s="1" t="s">
        <v>2291</v>
      </c>
      <c r="IH21" s="1" t="s">
        <v>2291</v>
      </c>
      <c r="II21" s="1" t="s">
        <v>2291</v>
      </c>
      <c r="IJ21" s="1" t="s">
        <v>2291</v>
      </c>
      <c r="IK21" s="1" t="s">
        <v>2291</v>
      </c>
      <c r="IL21" s="1" t="s">
        <v>2291</v>
      </c>
      <c r="IM21" s="1" t="s">
        <v>1949</v>
      </c>
      <c r="IN21" s="1" t="s">
        <v>1991</v>
      </c>
      <c r="IO21" s="1" t="s">
        <v>2291</v>
      </c>
      <c r="IP21" s="1" t="s">
        <v>2291</v>
      </c>
      <c r="IQ21" s="1" t="s">
        <v>2291</v>
      </c>
      <c r="IR21" s="1" t="s">
        <v>2291</v>
      </c>
      <c r="IS21" s="1" t="s">
        <v>2291</v>
      </c>
      <c r="IT21" s="1" t="s">
        <v>1921</v>
      </c>
      <c r="IU21" s="1" t="s">
        <v>2291</v>
      </c>
      <c r="IV21" s="1" t="s">
        <v>2291</v>
      </c>
      <c r="IW21" s="1" t="s">
        <v>2291</v>
      </c>
      <c r="IX21" s="1" t="s">
        <v>2291</v>
      </c>
      <c r="IY21" s="1" t="s">
        <v>2291</v>
      </c>
      <c r="IZ21" s="1" t="s">
        <v>2291</v>
      </c>
      <c r="JA21" s="1" t="s">
        <v>2291</v>
      </c>
      <c r="JB21" s="1" t="s">
        <v>2291</v>
      </c>
      <c r="JC21" s="1" t="s">
        <v>2291</v>
      </c>
      <c r="JD21" s="1" t="s">
        <v>763</v>
      </c>
      <c r="JE21" s="1" t="s">
        <v>1920</v>
      </c>
      <c r="JF21" s="1" t="s">
        <v>1921</v>
      </c>
      <c r="JG21" s="1" t="s">
        <v>1921</v>
      </c>
      <c r="JH21" s="1" t="s">
        <v>1921</v>
      </c>
      <c r="JI21" s="1" t="s">
        <v>1921</v>
      </c>
      <c r="JJ21" s="1" t="s">
        <v>1920</v>
      </c>
      <c r="JK21" s="1" t="s">
        <v>1920</v>
      </c>
      <c r="JL21" s="1" t="s">
        <v>1921</v>
      </c>
      <c r="JM21" s="1" t="s">
        <v>1921</v>
      </c>
      <c r="JN21" s="1" t="s">
        <v>1921</v>
      </c>
      <c r="JO21" s="1" t="s">
        <v>1921</v>
      </c>
      <c r="JP21" s="1" t="s">
        <v>1921</v>
      </c>
      <c r="JQ21" s="1" t="s">
        <v>1921</v>
      </c>
      <c r="JR21" s="1" t="s">
        <v>1921</v>
      </c>
      <c r="JS21" s="1" t="s">
        <v>2291</v>
      </c>
      <c r="JT21" s="1" t="s">
        <v>2291</v>
      </c>
      <c r="JU21" s="1" t="s">
        <v>2298</v>
      </c>
      <c r="JV21" s="1" t="s">
        <v>1920</v>
      </c>
      <c r="JW21" s="1" t="s">
        <v>1921</v>
      </c>
      <c r="JX21" s="1" t="s">
        <v>1921</v>
      </c>
      <c r="JY21" s="1" t="s">
        <v>1921</v>
      </c>
      <c r="JZ21" s="1" t="s">
        <v>1921</v>
      </c>
      <c r="KA21" s="1" t="s">
        <v>1920</v>
      </c>
      <c r="KB21" s="1" t="s">
        <v>1921</v>
      </c>
      <c r="KC21" s="1" t="s">
        <v>2291</v>
      </c>
      <c r="KD21" s="1" t="s">
        <v>1973</v>
      </c>
      <c r="KE21" s="1" t="s">
        <v>2291</v>
      </c>
      <c r="KF21" s="1" t="s">
        <v>1920</v>
      </c>
      <c r="KG21" s="1" t="s">
        <v>1503</v>
      </c>
      <c r="KH21" s="1" t="s">
        <v>1967</v>
      </c>
      <c r="KI21" s="1" t="s">
        <v>1923</v>
      </c>
      <c r="KJ21" s="1" t="s">
        <v>2291</v>
      </c>
      <c r="KK21" s="1" t="s">
        <v>1920</v>
      </c>
      <c r="KL21" s="1" t="s">
        <v>2044</v>
      </c>
      <c r="KM21" s="1" t="s">
        <v>1920</v>
      </c>
      <c r="KN21" s="1" t="s">
        <v>1921</v>
      </c>
      <c r="KO21" s="1" t="s">
        <v>1920</v>
      </c>
      <c r="KP21" s="1" t="s">
        <v>2291</v>
      </c>
      <c r="KQ21" s="1" t="s">
        <v>2291</v>
      </c>
      <c r="KR21" s="1">
        <v>2</v>
      </c>
      <c r="KS21" s="1" t="s">
        <v>310</v>
      </c>
      <c r="KT21" s="1" t="s">
        <v>305</v>
      </c>
      <c r="KU21" s="1" t="s">
        <v>2291</v>
      </c>
      <c r="KV21" s="1" t="s">
        <v>2291</v>
      </c>
      <c r="KW21" s="1" t="s">
        <v>2291</v>
      </c>
      <c r="KX21" s="1">
        <v>20</v>
      </c>
      <c r="KY21" s="11">
        <v>20</v>
      </c>
      <c r="KZ21" s="1" t="s">
        <v>1601</v>
      </c>
      <c r="LA21" s="1">
        <v>177365</v>
      </c>
      <c r="LB21" s="1" t="s">
        <v>1602</v>
      </c>
      <c r="LC21" s="1" t="s">
        <v>1603</v>
      </c>
      <c r="LD21" s="1">
        <v>150</v>
      </c>
      <c r="LE21" s="1" t="s">
        <v>2291</v>
      </c>
      <c r="LF21" s="1">
        <v>-1</v>
      </c>
      <c r="LG21" s="1" t="s">
        <v>2291</v>
      </c>
      <c r="LH21" s="1" t="s">
        <v>2291</v>
      </c>
      <c r="LI21" s="8">
        <v>150</v>
      </c>
      <c r="LJ21" s="8">
        <v>15</v>
      </c>
      <c r="LK21" s="8">
        <v>3</v>
      </c>
      <c r="LL21" s="8">
        <v>15</v>
      </c>
      <c r="LM21" s="8">
        <v>17</v>
      </c>
      <c r="LN21" s="8">
        <v>11</v>
      </c>
      <c r="LO21" s="8">
        <v>16</v>
      </c>
      <c r="LP21" s="8">
        <v>3</v>
      </c>
      <c r="LQ21" s="8">
        <v>2</v>
      </c>
      <c r="LR21" s="8">
        <v>16</v>
      </c>
      <c r="LS21" s="8">
        <v>17</v>
      </c>
      <c r="LT21" s="8">
        <v>1</v>
      </c>
      <c r="LU21" s="8">
        <v>0</v>
      </c>
      <c r="LV21" s="8">
        <v>116</v>
      </c>
      <c r="LW21" s="1" t="s">
        <v>1975</v>
      </c>
      <c r="LX21" s="1" t="s">
        <v>1979</v>
      </c>
      <c r="LY21" s="1" t="s">
        <v>568</v>
      </c>
      <c r="LZ21" s="1" t="b">
        <f>E21=AE21</f>
        <v>0</v>
      </c>
      <c r="MA21" s="1" t="b">
        <f>AG21=G21</f>
        <v>0</v>
      </c>
      <c r="MB21" s="1" t="b">
        <f>I21=AI21</f>
        <v>0</v>
      </c>
      <c r="MC21" s="1" t="s">
        <v>2291</v>
      </c>
    </row>
    <row r="22" spans="1:341" x14ac:dyDescent="0.3">
      <c r="A22" s="1" t="s">
        <v>433</v>
      </c>
      <c r="B22" s="1" t="s">
        <v>434</v>
      </c>
      <c r="C22" s="5">
        <v>43155</v>
      </c>
      <c r="D22" s="5">
        <v>43155</v>
      </c>
      <c r="E22" s="1" t="s">
        <v>294</v>
      </c>
      <c r="F22" s="1" t="s">
        <v>1934</v>
      </c>
      <c r="G22" s="1" t="s">
        <v>400</v>
      </c>
      <c r="H22" s="1" t="s">
        <v>1948</v>
      </c>
      <c r="I22" s="1" t="s">
        <v>401</v>
      </c>
      <c r="J22" s="1" t="s">
        <v>429</v>
      </c>
      <c r="K22" s="1" t="s">
        <v>435</v>
      </c>
      <c r="L22" s="1" t="s">
        <v>435</v>
      </c>
      <c r="M22" s="1" t="s">
        <v>436</v>
      </c>
      <c r="N22" s="1">
        <v>14.3619268142</v>
      </c>
      <c r="O22" s="1">
        <v>13.7242564454</v>
      </c>
      <c r="P22" s="1">
        <v>298.03493765100001</v>
      </c>
      <c r="Q22" s="1">
        <v>4</v>
      </c>
      <c r="R22" s="1" t="s">
        <v>1983</v>
      </c>
      <c r="S22" s="1" t="s">
        <v>429</v>
      </c>
      <c r="T22" s="1">
        <v>15</v>
      </c>
      <c r="U22" s="1" t="s">
        <v>2292</v>
      </c>
      <c r="V22" s="1" t="s">
        <v>1982</v>
      </c>
      <c r="W22" s="1" t="s">
        <v>2291</v>
      </c>
      <c r="X22" s="1" t="s">
        <v>2089</v>
      </c>
      <c r="Y22" s="1" t="s">
        <v>1920</v>
      </c>
      <c r="Z22" s="1" t="s">
        <v>1921</v>
      </c>
      <c r="AA22" s="1" t="s">
        <v>1921</v>
      </c>
      <c r="AB22" s="1" t="s">
        <v>2291</v>
      </c>
      <c r="AC22" s="7">
        <v>308</v>
      </c>
      <c r="AD22" s="7">
        <v>1291</v>
      </c>
      <c r="AE22" s="1" t="s">
        <v>294</v>
      </c>
      <c r="AF22" s="1" t="s">
        <v>1934</v>
      </c>
      <c r="AG22" s="1" t="s">
        <v>400</v>
      </c>
      <c r="AH22" s="1" t="s">
        <v>1948</v>
      </c>
      <c r="AI22" s="1" t="s">
        <v>404</v>
      </c>
      <c r="AJ22" s="1" t="s">
        <v>2010</v>
      </c>
      <c r="AK22" s="14">
        <v>308</v>
      </c>
      <c r="AL22" s="14">
        <v>1291</v>
      </c>
      <c r="AM22" s="5">
        <v>42156</v>
      </c>
      <c r="AN22" s="7" t="s">
        <v>2291</v>
      </c>
      <c r="AO22" s="7" t="s">
        <v>2291</v>
      </c>
      <c r="AP22" s="1" t="s">
        <v>2291</v>
      </c>
      <c r="AQ22" s="1" t="s">
        <v>2291</v>
      </c>
      <c r="AR22" s="1" t="s">
        <v>2291</v>
      </c>
      <c r="AS22" s="1" t="s">
        <v>2291</v>
      </c>
      <c r="AT22" s="1" t="s">
        <v>2291</v>
      </c>
      <c r="AU22" s="1" t="s">
        <v>2291</v>
      </c>
      <c r="AV22" s="1" t="s">
        <v>2291</v>
      </c>
      <c r="AW22" s="1" t="s">
        <v>2291</v>
      </c>
      <c r="AX22" s="1" t="s">
        <v>2291</v>
      </c>
      <c r="AY22" s="7" t="s">
        <v>2291</v>
      </c>
      <c r="AZ22" s="7" t="s">
        <v>2291</v>
      </c>
      <c r="BA22" s="1" t="s">
        <v>2291</v>
      </c>
      <c r="BB22" s="7" t="s">
        <v>2291</v>
      </c>
      <c r="BC22" s="7" t="s">
        <v>2291</v>
      </c>
      <c r="BD22" s="1" t="s">
        <v>2291</v>
      </c>
      <c r="BE22" s="1" t="s">
        <v>2291</v>
      </c>
      <c r="BF22" s="1" t="s">
        <v>2291</v>
      </c>
      <c r="BG22" s="1" t="s">
        <v>2291</v>
      </c>
      <c r="BH22" s="1" t="s">
        <v>2291</v>
      </c>
      <c r="BI22" s="1" t="s">
        <v>2291</v>
      </c>
      <c r="BJ22" s="1" t="s">
        <v>2291</v>
      </c>
      <c r="BK22" s="1" t="s">
        <v>2291</v>
      </c>
      <c r="BL22" s="1" t="s">
        <v>2291</v>
      </c>
      <c r="BM22" s="7" t="s">
        <v>2291</v>
      </c>
      <c r="BN22" s="7" t="s">
        <v>2291</v>
      </c>
      <c r="BO22" s="1" t="s">
        <v>2291</v>
      </c>
      <c r="BP22" s="7" t="s">
        <v>2291</v>
      </c>
      <c r="BQ22" s="7" t="s">
        <v>2291</v>
      </c>
      <c r="BR22" s="1">
        <v>0</v>
      </c>
      <c r="BS22" s="7">
        <v>308</v>
      </c>
      <c r="BT22" s="7">
        <v>0</v>
      </c>
      <c r="BU22" s="7">
        <v>0</v>
      </c>
      <c r="BV22" s="7">
        <v>0</v>
      </c>
      <c r="BW22" s="1" t="s">
        <v>1998</v>
      </c>
      <c r="BX22" s="1" t="s">
        <v>2291</v>
      </c>
      <c r="BY22" s="1" t="s">
        <v>437</v>
      </c>
      <c r="BZ22" s="1" t="s">
        <v>1921</v>
      </c>
      <c r="CA22" s="1" t="s">
        <v>1920</v>
      </c>
      <c r="CB22" s="1" t="s">
        <v>1920</v>
      </c>
      <c r="CC22" s="1" t="s">
        <v>1920</v>
      </c>
      <c r="CD22" s="1" t="s">
        <v>1921</v>
      </c>
      <c r="CE22" s="1" t="s">
        <v>1921</v>
      </c>
      <c r="CF22" s="1" t="s">
        <v>1921</v>
      </c>
      <c r="CG22" s="1" t="s">
        <v>1920</v>
      </c>
      <c r="CH22" s="1" t="s">
        <v>1920</v>
      </c>
      <c r="CI22" s="1" t="s">
        <v>1920</v>
      </c>
      <c r="CJ22" s="1" t="s">
        <v>1921</v>
      </c>
      <c r="CK22" s="1" t="s">
        <v>320</v>
      </c>
      <c r="CL22" s="1" t="s">
        <v>1921</v>
      </c>
      <c r="CM22" s="1" t="s">
        <v>1921</v>
      </c>
      <c r="CN22" s="1" t="s">
        <v>1921</v>
      </c>
      <c r="CO22" s="1" t="s">
        <v>1920</v>
      </c>
      <c r="CP22" s="1" t="s">
        <v>1921</v>
      </c>
      <c r="CQ22" s="1" t="s">
        <v>2291</v>
      </c>
      <c r="CR22" s="1" t="s">
        <v>2029</v>
      </c>
      <c r="CS22" s="1" t="s">
        <v>2291</v>
      </c>
      <c r="CT22" s="1" t="s">
        <v>2291</v>
      </c>
      <c r="CU22" s="1" t="s">
        <v>2291</v>
      </c>
      <c r="CV22" s="1" t="s">
        <v>2291</v>
      </c>
      <c r="CW22" s="1" t="s">
        <v>2291</v>
      </c>
      <c r="CX22" s="1" t="s">
        <v>2291</v>
      </c>
      <c r="CY22" s="1" t="s">
        <v>2291</v>
      </c>
      <c r="CZ22" s="1" t="s">
        <v>2291</v>
      </c>
      <c r="DA22" s="1" t="s">
        <v>320</v>
      </c>
      <c r="DB22" s="1" t="s">
        <v>1921</v>
      </c>
      <c r="DC22" s="1" t="s">
        <v>1921</v>
      </c>
      <c r="DD22" s="1" t="s">
        <v>1921</v>
      </c>
      <c r="DE22" s="1" t="s">
        <v>1920</v>
      </c>
      <c r="DF22" s="1" t="s">
        <v>1921</v>
      </c>
      <c r="DG22" s="1" t="s">
        <v>2291</v>
      </c>
      <c r="DH22" s="1" t="s">
        <v>2029</v>
      </c>
      <c r="DI22" s="1" t="s">
        <v>2291</v>
      </c>
      <c r="DJ22" s="1" t="s">
        <v>2291</v>
      </c>
      <c r="DK22" s="1" t="s">
        <v>2291</v>
      </c>
      <c r="DL22" s="1" t="s">
        <v>2291</v>
      </c>
      <c r="DM22" s="1" t="s">
        <v>2291</v>
      </c>
      <c r="DN22" s="1" t="s">
        <v>2291</v>
      </c>
      <c r="DO22" s="1" t="s">
        <v>2291</v>
      </c>
      <c r="DP22" s="1" t="s">
        <v>2291</v>
      </c>
      <c r="DQ22" s="1" t="s">
        <v>2291</v>
      </c>
      <c r="DR22" s="1" t="s">
        <v>2291</v>
      </c>
      <c r="DS22" s="1" t="s">
        <v>2291</v>
      </c>
      <c r="DT22" s="1" t="s">
        <v>2291</v>
      </c>
      <c r="DU22" s="1" t="s">
        <v>2291</v>
      </c>
      <c r="DV22" s="1" t="s">
        <v>2291</v>
      </c>
      <c r="DW22" s="1" t="s">
        <v>2291</v>
      </c>
      <c r="DX22" s="1" t="s">
        <v>2291</v>
      </c>
      <c r="DY22" s="1" t="s">
        <v>320</v>
      </c>
      <c r="DZ22" s="1" t="s">
        <v>1921</v>
      </c>
      <c r="EA22" s="1" t="s">
        <v>1921</v>
      </c>
      <c r="EB22" s="1" t="s">
        <v>1921</v>
      </c>
      <c r="EC22" s="1" t="s">
        <v>1920</v>
      </c>
      <c r="ED22" s="1" t="s">
        <v>1921</v>
      </c>
      <c r="EE22" s="1" t="s">
        <v>2291</v>
      </c>
      <c r="EF22" s="1" t="s">
        <v>1997</v>
      </c>
      <c r="EG22" s="1" t="s">
        <v>2291</v>
      </c>
      <c r="EH22" s="1" t="s">
        <v>2291</v>
      </c>
      <c r="EI22" s="1" t="s">
        <v>2291</v>
      </c>
      <c r="EJ22" s="1" t="s">
        <v>2291</v>
      </c>
      <c r="EK22" s="1" t="s">
        <v>2291</v>
      </c>
      <c r="EL22" s="1" t="s">
        <v>2291</v>
      </c>
      <c r="EM22" s="1" t="s">
        <v>2291</v>
      </c>
      <c r="EN22" s="1" t="s">
        <v>2291</v>
      </c>
      <c r="EO22" s="1" t="s">
        <v>320</v>
      </c>
      <c r="EP22" s="1" t="s">
        <v>1921</v>
      </c>
      <c r="EQ22" s="1" t="s">
        <v>1921</v>
      </c>
      <c r="ER22" s="1" t="s">
        <v>1921</v>
      </c>
      <c r="ES22" s="1" t="s">
        <v>1920</v>
      </c>
      <c r="ET22" s="1" t="s">
        <v>1921</v>
      </c>
      <c r="EU22" s="1" t="s">
        <v>2291</v>
      </c>
      <c r="EV22" s="1" t="s">
        <v>1996</v>
      </c>
      <c r="EW22" s="1" t="s">
        <v>1953</v>
      </c>
      <c r="EX22" s="1" t="s">
        <v>1921</v>
      </c>
      <c r="EY22" s="1" t="s">
        <v>1921</v>
      </c>
      <c r="EZ22" s="1" t="s">
        <v>1920</v>
      </c>
      <c r="FA22" s="1" t="s">
        <v>1921</v>
      </c>
      <c r="FB22" s="1" t="s">
        <v>1921</v>
      </c>
      <c r="FC22" s="1" t="s">
        <v>2291</v>
      </c>
      <c r="FD22" s="1" t="s">
        <v>1996</v>
      </c>
      <c r="FE22" s="1" t="s">
        <v>320</v>
      </c>
      <c r="FF22" s="1" t="s">
        <v>1921</v>
      </c>
      <c r="FG22" s="1" t="s">
        <v>1921</v>
      </c>
      <c r="FH22" s="1" t="s">
        <v>1921</v>
      </c>
      <c r="FI22" s="1" t="s">
        <v>1920</v>
      </c>
      <c r="FJ22" s="1" t="s">
        <v>1921</v>
      </c>
      <c r="FK22" s="1" t="s">
        <v>2291</v>
      </c>
      <c r="FL22" s="1" t="s">
        <v>1997</v>
      </c>
      <c r="FM22" s="7">
        <v>50</v>
      </c>
      <c r="FN22" s="7">
        <v>40</v>
      </c>
      <c r="FO22" s="7">
        <v>10</v>
      </c>
      <c r="FP22" s="7">
        <v>15</v>
      </c>
      <c r="FQ22" s="7">
        <v>12</v>
      </c>
      <c r="FR22" s="7" t="s">
        <v>2291</v>
      </c>
      <c r="FS22" s="7" t="s">
        <v>2291</v>
      </c>
      <c r="FT22" s="7" t="s">
        <v>2291</v>
      </c>
      <c r="FU22" s="7">
        <v>10</v>
      </c>
      <c r="FV22" s="7">
        <v>30</v>
      </c>
      <c r="FW22" s="7">
        <v>20</v>
      </c>
      <c r="FX22" s="7" t="s">
        <v>2291</v>
      </c>
      <c r="FY22" s="7">
        <v>50</v>
      </c>
      <c r="FZ22" s="1" t="s">
        <v>1920</v>
      </c>
      <c r="GA22" s="1" t="s">
        <v>1920</v>
      </c>
      <c r="GB22" s="1" t="s">
        <v>1920</v>
      </c>
      <c r="GC22" s="1" t="s">
        <v>2291</v>
      </c>
      <c r="GD22" s="1" t="s">
        <v>2291</v>
      </c>
      <c r="GE22" s="1" t="s">
        <v>2291</v>
      </c>
      <c r="GF22" s="1" t="s">
        <v>1920</v>
      </c>
      <c r="GG22" s="1" t="s">
        <v>2291</v>
      </c>
      <c r="GH22" s="1" t="s">
        <v>2291</v>
      </c>
      <c r="GI22" s="1" t="s">
        <v>2291</v>
      </c>
      <c r="GJ22" s="1" t="s">
        <v>419</v>
      </c>
      <c r="GK22" s="1" t="s">
        <v>1921</v>
      </c>
      <c r="GL22" s="1" t="s">
        <v>1921</v>
      </c>
      <c r="GM22" s="1" t="s">
        <v>1921</v>
      </c>
      <c r="GN22" s="1" t="s">
        <v>1921</v>
      </c>
      <c r="GO22" s="1" t="s">
        <v>1920</v>
      </c>
      <c r="GP22" s="1" t="s">
        <v>1921</v>
      </c>
      <c r="GQ22" s="1" t="s">
        <v>1920</v>
      </c>
      <c r="GR22" s="1" t="s">
        <v>1921</v>
      </c>
      <c r="GS22" s="7">
        <v>2</v>
      </c>
      <c r="GT22" s="7">
        <v>3</v>
      </c>
      <c r="GU22" s="7">
        <v>3</v>
      </c>
      <c r="GV22" s="7">
        <v>2</v>
      </c>
      <c r="GW22" s="7" t="s">
        <v>2291</v>
      </c>
      <c r="GX22" s="7" t="s">
        <v>2291</v>
      </c>
      <c r="GY22" s="7" t="s">
        <v>2291</v>
      </c>
      <c r="GZ22" s="7" t="s">
        <v>2291</v>
      </c>
      <c r="HA22" s="7" t="s">
        <v>2291</v>
      </c>
      <c r="HB22" s="7" t="s">
        <v>2291</v>
      </c>
      <c r="HC22" s="7" t="s">
        <v>2291</v>
      </c>
      <c r="HD22" s="7" t="s">
        <v>2291</v>
      </c>
      <c r="HE22" s="7" t="s">
        <v>2291</v>
      </c>
      <c r="HF22" s="7" t="s">
        <v>2291</v>
      </c>
      <c r="HG22" s="7" t="s">
        <v>2291</v>
      </c>
      <c r="HH22" s="7" t="s">
        <v>2291</v>
      </c>
      <c r="HI22" s="1" t="s">
        <v>869</v>
      </c>
      <c r="HJ22" s="1" t="s">
        <v>2117</v>
      </c>
      <c r="HK22" s="1" t="s">
        <v>1921</v>
      </c>
      <c r="HL22" s="1" t="s">
        <v>1921</v>
      </c>
      <c r="HM22" s="1" t="s">
        <v>1920</v>
      </c>
      <c r="HN22" s="1" t="s">
        <v>1920</v>
      </c>
      <c r="HO22" s="1" t="s">
        <v>1921</v>
      </c>
      <c r="HP22" s="1" t="s">
        <v>2122</v>
      </c>
      <c r="HQ22" s="1" t="s">
        <v>1920</v>
      </c>
      <c r="HR22" s="1" t="s">
        <v>1921</v>
      </c>
      <c r="HS22" s="1" t="s">
        <v>1921</v>
      </c>
      <c r="HT22" s="7">
        <v>104</v>
      </c>
      <c r="HU22" s="7" t="s">
        <v>2291</v>
      </c>
      <c r="HV22" s="1" t="s">
        <v>2218</v>
      </c>
      <c r="HW22" s="1" t="s">
        <v>1921</v>
      </c>
      <c r="HX22" s="1" t="s">
        <v>1964</v>
      </c>
      <c r="HY22" s="1" t="s">
        <v>2126</v>
      </c>
      <c r="HZ22" s="1" t="s">
        <v>1921</v>
      </c>
      <c r="IA22" s="1" t="s">
        <v>1920</v>
      </c>
      <c r="IB22" s="7" t="s">
        <v>2291</v>
      </c>
      <c r="IC22" s="7">
        <v>290</v>
      </c>
      <c r="ID22" s="1" t="s">
        <v>1920</v>
      </c>
      <c r="IE22" s="1" t="s">
        <v>2291</v>
      </c>
      <c r="IF22" s="1" t="s">
        <v>2291</v>
      </c>
      <c r="IG22" s="1" t="s">
        <v>2291</v>
      </c>
      <c r="IH22" s="1" t="s">
        <v>2291</v>
      </c>
      <c r="II22" s="1" t="s">
        <v>2291</v>
      </c>
      <c r="IJ22" s="1" t="s">
        <v>2291</v>
      </c>
      <c r="IK22" s="1" t="s">
        <v>2291</v>
      </c>
      <c r="IL22" s="1" t="s">
        <v>2291</v>
      </c>
      <c r="IM22" s="1" t="s">
        <v>1952</v>
      </c>
      <c r="IN22" s="1" t="s">
        <v>2291</v>
      </c>
      <c r="IO22" s="1" t="s">
        <v>2291</v>
      </c>
      <c r="IP22" s="1" t="s">
        <v>2171</v>
      </c>
      <c r="IQ22" s="1" t="s">
        <v>869</v>
      </c>
      <c r="IR22" s="1" t="s">
        <v>1957</v>
      </c>
      <c r="IS22" s="1" t="s">
        <v>2291</v>
      </c>
      <c r="IT22" s="1" t="s">
        <v>1920</v>
      </c>
      <c r="IU22" s="1" t="s">
        <v>2003</v>
      </c>
      <c r="IV22" s="1" t="s">
        <v>1921</v>
      </c>
      <c r="IW22" s="1" t="s">
        <v>1920</v>
      </c>
      <c r="IX22" s="1" t="s">
        <v>1921</v>
      </c>
      <c r="IY22" s="1" t="s">
        <v>1921</v>
      </c>
      <c r="IZ22" s="1" t="s">
        <v>1921</v>
      </c>
      <c r="JA22" s="1" t="s">
        <v>2291</v>
      </c>
      <c r="JB22" s="1" t="s">
        <v>869</v>
      </c>
      <c r="JC22" s="1" t="s">
        <v>2291</v>
      </c>
      <c r="JD22" s="1" t="s">
        <v>383</v>
      </c>
      <c r="JE22" s="1" t="s">
        <v>1920</v>
      </c>
      <c r="JF22" s="1" t="s">
        <v>1921</v>
      </c>
      <c r="JG22" s="1" t="s">
        <v>1921</v>
      </c>
      <c r="JH22" s="1" t="s">
        <v>1921</v>
      </c>
      <c r="JI22" s="1" t="s">
        <v>1921</v>
      </c>
      <c r="JJ22" s="1" t="s">
        <v>1920</v>
      </c>
      <c r="JK22" s="1" t="s">
        <v>1921</v>
      </c>
      <c r="JL22" s="1" t="s">
        <v>1920</v>
      </c>
      <c r="JM22" s="1" t="s">
        <v>1921</v>
      </c>
      <c r="JN22" s="1" t="s">
        <v>1921</v>
      </c>
      <c r="JO22" s="1" t="s">
        <v>1921</v>
      </c>
      <c r="JP22" s="1" t="s">
        <v>1921</v>
      </c>
      <c r="JQ22" s="1" t="s">
        <v>1921</v>
      </c>
      <c r="JR22" s="1" t="s">
        <v>1921</v>
      </c>
      <c r="JS22" s="1" t="s">
        <v>2291</v>
      </c>
      <c r="JT22" s="1" t="s">
        <v>2291</v>
      </c>
      <c r="JU22" s="1" t="s">
        <v>2297</v>
      </c>
      <c r="JV22" s="1" t="s">
        <v>1920</v>
      </c>
      <c r="JW22" s="1" t="s">
        <v>1921</v>
      </c>
      <c r="JX22" s="1" t="s">
        <v>1921</v>
      </c>
      <c r="JY22" s="1" t="s">
        <v>1920</v>
      </c>
      <c r="JZ22" s="1" t="s">
        <v>1921</v>
      </c>
      <c r="KA22" s="1" t="s">
        <v>1921</v>
      </c>
      <c r="KB22" s="1" t="s">
        <v>1921</v>
      </c>
      <c r="KC22" s="1" t="s">
        <v>2291</v>
      </c>
      <c r="KD22" s="1" t="s">
        <v>2294</v>
      </c>
      <c r="KE22" s="1" t="s">
        <v>2291</v>
      </c>
      <c r="KF22" s="1" t="s">
        <v>1920</v>
      </c>
      <c r="KG22" s="1" t="s">
        <v>2144</v>
      </c>
      <c r="KH22" s="1" t="s">
        <v>1968</v>
      </c>
      <c r="KI22" s="1" t="s">
        <v>1923</v>
      </c>
      <c r="KJ22" s="1" t="s">
        <v>2291</v>
      </c>
      <c r="KK22" s="1" t="s">
        <v>1920</v>
      </c>
      <c r="KL22" s="1" t="s">
        <v>409</v>
      </c>
      <c r="KM22" s="1" t="s">
        <v>1921</v>
      </c>
      <c r="KN22" s="1" t="s">
        <v>1921</v>
      </c>
      <c r="KO22" s="1" t="s">
        <v>1920</v>
      </c>
      <c r="KP22" s="1" t="s">
        <v>2291</v>
      </c>
      <c r="KQ22" s="1" t="s">
        <v>2291</v>
      </c>
      <c r="KR22" s="1">
        <v>3</v>
      </c>
      <c r="KS22" s="1" t="s">
        <v>304</v>
      </c>
      <c r="KT22" s="1" t="s">
        <v>438</v>
      </c>
      <c r="KU22" s="1" t="s">
        <v>2291</v>
      </c>
      <c r="KV22" s="1" t="s">
        <v>2291</v>
      </c>
      <c r="KW22" s="1" t="s">
        <v>2291</v>
      </c>
      <c r="KX22" s="1">
        <v>20</v>
      </c>
      <c r="KY22" s="11">
        <v>20</v>
      </c>
      <c r="KZ22" s="1" t="s">
        <v>439</v>
      </c>
      <c r="LA22" s="1">
        <v>146943</v>
      </c>
      <c r="LB22" s="1" t="s">
        <v>440</v>
      </c>
      <c r="LC22" s="1" t="s">
        <v>441</v>
      </c>
      <c r="LD22" s="1">
        <v>12</v>
      </c>
      <c r="LE22" s="1" t="s">
        <v>2291</v>
      </c>
      <c r="LF22" s="1">
        <v>-1</v>
      </c>
      <c r="LG22" s="1" t="s">
        <v>2291</v>
      </c>
      <c r="LH22" s="1" t="s">
        <v>2291</v>
      </c>
      <c r="LI22" s="8">
        <v>12</v>
      </c>
      <c r="LJ22" s="8">
        <v>3</v>
      </c>
      <c r="LK22" s="8">
        <v>8</v>
      </c>
      <c r="LL22" s="8">
        <v>8</v>
      </c>
      <c r="LM22" s="8">
        <v>14</v>
      </c>
      <c r="LN22" s="8">
        <v>23</v>
      </c>
      <c r="LO22" s="8">
        <v>22</v>
      </c>
      <c r="LP22" s="8">
        <v>18</v>
      </c>
      <c r="LQ22" s="8">
        <v>12</v>
      </c>
      <c r="LR22" s="8">
        <v>20</v>
      </c>
      <c r="LS22" s="8">
        <v>19</v>
      </c>
      <c r="LT22" s="8">
        <v>5</v>
      </c>
      <c r="LU22" s="8">
        <v>0</v>
      </c>
      <c r="LV22" s="8">
        <v>152</v>
      </c>
      <c r="LW22" s="1" t="s">
        <v>1975</v>
      </c>
      <c r="LX22" s="1" t="s">
        <v>1979</v>
      </c>
      <c r="LY22" s="1" t="s">
        <v>1980</v>
      </c>
      <c r="LZ22" s="1" t="b">
        <f>E22=AE22</f>
        <v>1</v>
      </c>
      <c r="MA22" s="1" t="b">
        <f>AG22=G22</f>
        <v>1</v>
      </c>
      <c r="MB22" s="1" t="b">
        <f>I22=AI22</f>
        <v>0</v>
      </c>
      <c r="MC22" s="1" t="s">
        <v>2291</v>
      </c>
    </row>
    <row r="23" spans="1:341" x14ac:dyDescent="0.3">
      <c r="A23" s="1" t="s">
        <v>1702</v>
      </c>
      <c r="B23" s="1" t="s">
        <v>1703</v>
      </c>
      <c r="C23" s="5">
        <v>43175</v>
      </c>
      <c r="D23" s="5">
        <v>43164</v>
      </c>
      <c r="E23" s="1" t="s">
        <v>294</v>
      </c>
      <c r="F23" s="1" t="s">
        <v>1934</v>
      </c>
      <c r="G23" s="1" t="s">
        <v>295</v>
      </c>
      <c r="H23" s="1" t="s">
        <v>1947</v>
      </c>
      <c r="I23" s="1" t="s">
        <v>810</v>
      </c>
      <c r="J23" s="1" t="s">
        <v>1230</v>
      </c>
      <c r="K23" s="1" t="s">
        <v>1230</v>
      </c>
      <c r="L23" s="1" t="s">
        <v>1704</v>
      </c>
      <c r="M23" s="1" t="s">
        <v>2077</v>
      </c>
      <c r="N23" s="1">
        <v>13.271394710299999</v>
      </c>
      <c r="O23" s="1">
        <v>14.137822807699999</v>
      </c>
      <c r="P23" s="1">
        <v>298.22845577700002</v>
      </c>
      <c r="Q23" s="1">
        <v>8</v>
      </c>
      <c r="R23" s="1" t="s">
        <v>1983</v>
      </c>
      <c r="S23" s="1" t="s">
        <v>1230</v>
      </c>
      <c r="T23" s="1">
        <v>7</v>
      </c>
      <c r="U23" s="1" t="s">
        <v>2296</v>
      </c>
      <c r="V23" s="1" t="s">
        <v>1982</v>
      </c>
      <c r="W23" s="1" t="s">
        <v>2291</v>
      </c>
      <c r="X23" s="1" t="s">
        <v>2089</v>
      </c>
      <c r="Y23" s="1" t="s">
        <v>1920</v>
      </c>
      <c r="Z23" s="1" t="s">
        <v>1921</v>
      </c>
      <c r="AA23" s="1" t="s">
        <v>1921</v>
      </c>
      <c r="AB23" s="1" t="s">
        <v>2291</v>
      </c>
      <c r="AC23" s="7">
        <v>239</v>
      </c>
      <c r="AD23" s="7">
        <v>1000</v>
      </c>
      <c r="AE23" s="1" t="s">
        <v>294</v>
      </c>
      <c r="AF23" s="1" t="s">
        <v>1934</v>
      </c>
      <c r="AG23" s="1" t="s">
        <v>295</v>
      </c>
      <c r="AH23" s="1" t="s">
        <v>1947</v>
      </c>
      <c r="AI23" s="1" t="s">
        <v>810</v>
      </c>
      <c r="AJ23" s="1" t="s">
        <v>1230</v>
      </c>
      <c r="AK23" s="14">
        <v>239</v>
      </c>
      <c r="AL23" s="14">
        <v>1000</v>
      </c>
      <c r="AM23" s="5">
        <v>41699</v>
      </c>
      <c r="AN23" s="7" t="s">
        <v>2291</v>
      </c>
      <c r="AO23" s="7" t="s">
        <v>2291</v>
      </c>
      <c r="AP23" s="1" t="s">
        <v>2291</v>
      </c>
      <c r="AQ23" s="1" t="s">
        <v>2291</v>
      </c>
      <c r="AR23" s="1" t="s">
        <v>2291</v>
      </c>
      <c r="AS23" s="1" t="s">
        <v>2291</v>
      </c>
      <c r="AT23" s="1" t="s">
        <v>2291</v>
      </c>
      <c r="AU23" s="1" t="s">
        <v>2291</v>
      </c>
      <c r="AV23" s="1" t="s">
        <v>2291</v>
      </c>
      <c r="AW23" s="1" t="s">
        <v>2291</v>
      </c>
      <c r="AX23" s="1" t="s">
        <v>2291</v>
      </c>
      <c r="AY23" s="7" t="s">
        <v>2291</v>
      </c>
      <c r="AZ23" s="7" t="s">
        <v>2291</v>
      </c>
      <c r="BA23" s="1" t="s">
        <v>2291</v>
      </c>
      <c r="BB23" s="7" t="s">
        <v>2291</v>
      </c>
      <c r="BC23" s="7" t="s">
        <v>2291</v>
      </c>
      <c r="BD23" s="1" t="s">
        <v>2291</v>
      </c>
      <c r="BE23" s="1" t="s">
        <v>2291</v>
      </c>
      <c r="BF23" s="1" t="s">
        <v>2291</v>
      </c>
      <c r="BG23" s="1" t="s">
        <v>2291</v>
      </c>
      <c r="BH23" s="1" t="s">
        <v>2291</v>
      </c>
      <c r="BI23" s="1" t="s">
        <v>2291</v>
      </c>
      <c r="BJ23" s="1" t="s">
        <v>2291</v>
      </c>
      <c r="BK23" s="1" t="s">
        <v>2291</v>
      </c>
      <c r="BL23" s="1" t="s">
        <v>2291</v>
      </c>
      <c r="BM23" s="7" t="s">
        <v>2291</v>
      </c>
      <c r="BN23" s="7" t="s">
        <v>2291</v>
      </c>
      <c r="BO23" s="1" t="s">
        <v>2291</v>
      </c>
      <c r="BP23" s="7" t="s">
        <v>2291</v>
      </c>
      <c r="BQ23" s="7" t="s">
        <v>2291</v>
      </c>
      <c r="BR23" s="1">
        <v>0</v>
      </c>
      <c r="BS23" s="7">
        <v>239</v>
      </c>
      <c r="BT23" s="7">
        <v>0</v>
      </c>
      <c r="BU23" s="7">
        <v>0</v>
      </c>
      <c r="BV23" s="7">
        <v>0</v>
      </c>
      <c r="BW23" s="1" t="s">
        <v>1998</v>
      </c>
      <c r="BX23" s="1" t="s">
        <v>2291</v>
      </c>
      <c r="BY23" s="1" t="s">
        <v>469</v>
      </c>
      <c r="BZ23" s="1" t="s">
        <v>1921</v>
      </c>
      <c r="CA23" s="1" t="s">
        <v>1921</v>
      </c>
      <c r="CB23" s="1" t="s">
        <v>1921</v>
      </c>
      <c r="CC23" s="1" t="s">
        <v>1921</v>
      </c>
      <c r="CD23" s="1" t="s">
        <v>1921</v>
      </c>
      <c r="CE23" s="1" t="s">
        <v>1921</v>
      </c>
      <c r="CF23" s="1" t="s">
        <v>1921</v>
      </c>
      <c r="CG23" s="1" t="s">
        <v>1921</v>
      </c>
      <c r="CH23" s="1" t="s">
        <v>1921</v>
      </c>
      <c r="CI23" s="1" t="s">
        <v>1921</v>
      </c>
      <c r="CJ23" s="1" t="s">
        <v>1920</v>
      </c>
      <c r="CK23" s="1" t="s">
        <v>2291</v>
      </c>
      <c r="CL23" s="1" t="s">
        <v>2291</v>
      </c>
      <c r="CM23" s="1" t="s">
        <v>2291</v>
      </c>
      <c r="CN23" s="1" t="s">
        <v>2291</v>
      </c>
      <c r="CO23" s="1" t="s">
        <v>2291</v>
      </c>
      <c r="CP23" s="1" t="s">
        <v>2291</v>
      </c>
      <c r="CQ23" s="1" t="s">
        <v>2291</v>
      </c>
      <c r="CR23" s="1" t="s">
        <v>2291</v>
      </c>
      <c r="CS23" s="1" t="s">
        <v>2291</v>
      </c>
      <c r="CT23" s="1" t="s">
        <v>2291</v>
      </c>
      <c r="CU23" s="1" t="s">
        <v>2291</v>
      </c>
      <c r="CV23" s="1" t="s">
        <v>2291</v>
      </c>
      <c r="CW23" s="1" t="s">
        <v>2291</v>
      </c>
      <c r="CX23" s="1" t="s">
        <v>2291</v>
      </c>
      <c r="CY23" s="1" t="s">
        <v>2291</v>
      </c>
      <c r="CZ23" s="1" t="s">
        <v>2291</v>
      </c>
      <c r="DA23" s="1" t="s">
        <v>2291</v>
      </c>
      <c r="DB23" s="1" t="s">
        <v>2291</v>
      </c>
      <c r="DC23" s="1" t="s">
        <v>2291</v>
      </c>
      <c r="DD23" s="1" t="s">
        <v>2291</v>
      </c>
      <c r="DE23" s="1" t="s">
        <v>2291</v>
      </c>
      <c r="DF23" s="1" t="s">
        <v>2291</v>
      </c>
      <c r="DG23" s="1" t="s">
        <v>2291</v>
      </c>
      <c r="DH23" s="1" t="s">
        <v>2291</v>
      </c>
      <c r="DI23" s="1" t="s">
        <v>2291</v>
      </c>
      <c r="DJ23" s="1" t="s">
        <v>2291</v>
      </c>
      <c r="DK23" s="1" t="s">
        <v>2291</v>
      </c>
      <c r="DL23" s="1" t="s">
        <v>2291</v>
      </c>
      <c r="DM23" s="1" t="s">
        <v>2291</v>
      </c>
      <c r="DN23" s="1" t="s">
        <v>2291</v>
      </c>
      <c r="DO23" s="1" t="s">
        <v>2291</v>
      </c>
      <c r="DP23" s="1" t="s">
        <v>2291</v>
      </c>
      <c r="DQ23" s="1" t="s">
        <v>2291</v>
      </c>
      <c r="DR23" s="1" t="s">
        <v>2291</v>
      </c>
      <c r="DS23" s="1" t="s">
        <v>2291</v>
      </c>
      <c r="DT23" s="1" t="s">
        <v>2291</v>
      </c>
      <c r="DU23" s="1" t="s">
        <v>2291</v>
      </c>
      <c r="DV23" s="1" t="s">
        <v>2291</v>
      </c>
      <c r="DW23" s="1" t="s">
        <v>2291</v>
      </c>
      <c r="DX23" s="1" t="s">
        <v>2291</v>
      </c>
      <c r="DY23" s="1" t="s">
        <v>2291</v>
      </c>
      <c r="DZ23" s="1" t="s">
        <v>2291</v>
      </c>
      <c r="EA23" s="1" t="s">
        <v>2291</v>
      </c>
      <c r="EB23" s="1" t="s">
        <v>2291</v>
      </c>
      <c r="EC23" s="1" t="s">
        <v>2291</v>
      </c>
      <c r="ED23" s="1" t="s">
        <v>2291</v>
      </c>
      <c r="EE23" s="1" t="s">
        <v>2291</v>
      </c>
      <c r="EF23" s="1" t="s">
        <v>2291</v>
      </c>
      <c r="EG23" s="1" t="s">
        <v>2291</v>
      </c>
      <c r="EH23" s="1" t="s">
        <v>2291</v>
      </c>
      <c r="EI23" s="1" t="s">
        <v>2291</v>
      </c>
      <c r="EJ23" s="1" t="s">
        <v>2291</v>
      </c>
      <c r="EK23" s="1" t="s">
        <v>2291</v>
      </c>
      <c r="EL23" s="1" t="s">
        <v>2291</v>
      </c>
      <c r="EM23" s="1" t="s">
        <v>2291</v>
      </c>
      <c r="EN23" s="1" t="s">
        <v>2291</v>
      </c>
      <c r="EO23" s="1" t="s">
        <v>2291</v>
      </c>
      <c r="EP23" s="1" t="s">
        <v>2291</v>
      </c>
      <c r="EQ23" s="1" t="s">
        <v>2291</v>
      </c>
      <c r="ER23" s="1" t="s">
        <v>2291</v>
      </c>
      <c r="ES23" s="1" t="s">
        <v>2291</v>
      </c>
      <c r="ET23" s="1" t="s">
        <v>2291</v>
      </c>
      <c r="EU23" s="1" t="s">
        <v>2291</v>
      </c>
      <c r="EV23" s="1" t="s">
        <v>2291</v>
      </c>
      <c r="EW23" s="1" t="s">
        <v>2291</v>
      </c>
      <c r="EX23" s="1" t="s">
        <v>2291</v>
      </c>
      <c r="EY23" s="1" t="s">
        <v>2291</v>
      </c>
      <c r="EZ23" s="1" t="s">
        <v>2291</v>
      </c>
      <c r="FA23" s="1" t="s">
        <v>2291</v>
      </c>
      <c r="FB23" s="1" t="s">
        <v>2291</v>
      </c>
      <c r="FC23" s="1" t="s">
        <v>2291</v>
      </c>
      <c r="FD23" s="1" t="s">
        <v>2291</v>
      </c>
      <c r="FE23" s="1" t="s">
        <v>2291</v>
      </c>
      <c r="FF23" s="1" t="s">
        <v>2291</v>
      </c>
      <c r="FG23" s="1" t="s">
        <v>2291</v>
      </c>
      <c r="FH23" s="1" t="s">
        <v>2291</v>
      </c>
      <c r="FI23" s="1" t="s">
        <v>2291</v>
      </c>
      <c r="FJ23" s="1" t="s">
        <v>2291</v>
      </c>
      <c r="FK23" s="1" t="s">
        <v>2291</v>
      </c>
      <c r="FL23" s="1" t="s">
        <v>2291</v>
      </c>
      <c r="FM23" s="7">
        <v>7</v>
      </c>
      <c r="FN23" s="7">
        <v>29</v>
      </c>
      <c r="FO23" s="7">
        <v>2</v>
      </c>
      <c r="FP23" s="7">
        <v>4</v>
      </c>
      <c r="FQ23" s="7" t="s">
        <v>2291</v>
      </c>
      <c r="FR23" s="7" t="s">
        <v>2291</v>
      </c>
      <c r="FS23" s="7" t="s">
        <v>2291</v>
      </c>
      <c r="FT23" s="7" t="s">
        <v>2291</v>
      </c>
      <c r="FU23" s="7">
        <v>8</v>
      </c>
      <c r="FV23" s="7">
        <v>3</v>
      </c>
      <c r="FW23" s="7">
        <v>2</v>
      </c>
      <c r="FX23" s="7" t="s">
        <v>2291</v>
      </c>
      <c r="FY23" s="7">
        <v>39</v>
      </c>
      <c r="FZ23" s="1" t="s">
        <v>1920</v>
      </c>
      <c r="GA23" s="1" t="s">
        <v>1920</v>
      </c>
      <c r="GB23" s="1" t="s">
        <v>1920</v>
      </c>
      <c r="GC23" s="1" t="s">
        <v>2291</v>
      </c>
      <c r="GD23" s="1" t="s">
        <v>2291</v>
      </c>
      <c r="GE23" s="1" t="s">
        <v>2291</v>
      </c>
      <c r="GF23" s="1" t="s">
        <v>1920</v>
      </c>
      <c r="GG23" s="1" t="s">
        <v>2291</v>
      </c>
      <c r="GH23" s="1" t="s">
        <v>2291</v>
      </c>
      <c r="GI23" s="1" t="s">
        <v>2291</v>
      </c>
      <c r="GJ23" s="1" t="s">
        <v>1223</v>
      </c>
      <c r="GK23" s="1" t="s">
        <v>1921</v>
      </c>
      <c r="GL23" s="1" t="s">
        <v>1921</v>
      </c>
      <c r="GM23" s="1" t="s">
        <v>1920</v>
      </c>
      <c r="GN23" s="1" t="s">
        <v>1921</v>
      </c>
      <c r="GO23" s="1" t="s">
        <v>1921</v>
      </c>
      <c r="GP23" s="1" t="s">
        <v>1921</v>
      </c>
      <c r="GQ23" s="1" t="s">
        <v>1921</v>
      </c>
      <c r="GR23" s="1" t="s">
        <v>1921</v>
      </c>
      <c r="GS23" s="7" t="s">
        <v>2291</v>
      </c>
      <c r="GT23" s="7" t="s">
        <v>2291</v>
      </c>
      <c r="GU23" s="7" t="s">
        <v>2291</v>
      </c>
      <c r="GV23" s="7" t="s">
        <v>2291</v>
      </c>
      <c r="GW23" s="7" t="s">
        <v>2291</v>
      </c>
      <c r="GX23" s="7" t="s">
        <v>2291</v>
      </c>
      <c r="GY23" s="7" t="s">
        <v>2291</v>
      </c>
      <c r="GZ23" s="7" t="s">
        <v>2291</v>
      </c>
      <c r="HA23" s="7">
        <v>1</v>
      </c>
      <c r="HB23" s="7" t="s">
        <v>2291</v>
      </c>
      <c r="HC23" s="7" t="s">
        <v>2291</v>
      </c>
      <c r="HD23" s="7" t="s">
        <v>2291</v>
      </c>
      <c r="HE23" s="7" t="s">
        <v>2291</v>
      </c>
      <c r="HF23" s="7" t="s">
        <v>2291</v>
      </c>
      <c r="HG23" s="7" t="s">
        <v>2291</v>
      </c>
      <c r="HH23" s="7" t="s">
        <v>2291</v>
      </c>
      <c r="HI23" s="1" t="s">
        <v>1956</v>
      </c>
      <c r="HJ23" s="1" t="s">
        <v>2115</v>
      </c>
      <c r="HK23" s="1" t="s">
        <v>1921</v>
      </c>
      <c r="HL23" s="1" t="s">
        <v>1920</v>
      </c>
      <c r="HM23" s="1" t="s">
        <v>1920</v>
      </c>
      <c r="HN23" s="1" t="s">
        <v>1920</v>
      </c>
      <c r="HO23" s="1" t="s">
        <v>1921</v>
      </c>
      <c r="HP23" s="1" t="s">
        <v>2125</v>
      </c>
      <c r="HQ23" s="1" t="s">
        <v>1921</v>
      </c>
      <c r="HR23" s="1" t="s">
        <v>1921</v>
      </c>
      <c r="HS23" s="1" t="s">
        <v>1920</v>
      </c>
      <c r="HT23" s="7" t="s">
        <v>2291</v>
      </c>
      <c r="HU23" s="7" t="s">
        <v>2291</v>
      </c>
      <c r="HV23" s="1" t="s">
        <v>2291</v>
      </c>
      <c r="HW23" s="1" t="s">
        <v>2291</v>
      </c>
      <c r="HX23" s="1" t="s">
        <v>2291</v>
      </c>
      <c r="HY23" s="1" t="s">
        <v>2127</v>
      </c>
      <c r="HZ23" s="1" t="s">
        <v>1920</v>
      </c>
      <c r="IA23" s="1" t="s">
        <v>1921</v>
      </c>
      <c r="IB23" s="7" t="s">
        <v>2291</v>
      </c>
      <c r="IC23" s="7" t="s">
        <v>2291</v>
      </c>
      <c r="ID23" s="1" t="s">
        <v>1920</v>
      </c>
      <c r="IE23" s="1" t="s">
        <v>2291</v>
      </c>
      <c r="IF23" s="1" t="s">
        <v>2291</v>
      </c>
      <c r="IG23" s="1" t="s">
        <v>2291</v>
      </c>
      <c r="IH23" s="1" t="s">
        <v>2291</v>
      </c>
      <c r="II23" s="1" t="s">
        <v>2291</v>
      </c>
      <c r="IJ23" s="1" t="s">
        <v>2291</v>
      </c>
      <c r="IK23" s="1" t="s">
        <v>2291</v>
      </c>
      <c r="IL23" s="1" t="s">
        <v>2291</v>
      </c>
      <c r="IM23" s="1" t="s">
        <v>1949</v>
      </c>
      <c r="IN23" s="1" t="s">
        <v>1991</v>
      </c>
      <c r="IO23" s="1" t="s">
        <v>2291</v>
      </c>
      <c r="IP23" s="1" t="s">
        <v>2291</v>
      </c>
      <c r="IQ23" s="1" t="s">
        <v>2291</v>
      </c>
      <c r="IR23" s="1" t="s">
        <v>2291</v>
      </c>
      <c r="IS23" s="1" t="s">
        <v>2291</v>
      </c>
      <c r="IT23" s="1" t="s">
        <v>1921</v>
      </c>
      <c r="IU23" s="1" t="s">
        <v>2291</v>
      </c>
      <c r="IV23" s="1" t="s">
        <v>2291</v>
      </c>
      <c r="IW23" s="1" t="s">
        <v>2291</v>
      </c>
      <c r="IX23" s="1" t="s">
        <v>2291</v>
      </c>
      <c r="IY23" s="1" t="s">
        <v>2291</v>
      </c>
      <c r="IZ23" s="1" t="s">
        <v>2291</v>
      </c>
      <c r="JA23" s="1" t="s">
        <v>2291</v>
      </c>
      <c r="JB23" s="1" t="s">
        <v>2291</v>
      </c>
      <c r="JC23" s="1" t="s">
        <v>2291</v>
      </c>
      <c r="JD23" s="1" t="s">
        <v>339</v>
      </c>
      <c r="JE23" s="1" t="s">
        <v>1920</v>
      </c>
      <c r="JF23" s="1" t="s">
        <v>1920</v>
      </c>
      <c r="JG23" s="1" t="s">
        <v>1921</v>
      </c>
      <c r="JH23" s="1" t="s">
        <v>1921</v>
      </c>
      <c r="JI23" s="1" t="s">
        <v>1921</v>
      </c>
      <c r="JJ23" s="1" t="s">
        <v>1920</v>
      </c>
      <c r="JK23" s="1" t="s">
        <v>1921</v>
      </c>
      <c r="JL23" s="1" t="s">
        <v>1921</v>
      </c>
      <c r="JM23" s="1" t="s">
        <v>1921</v>
      </c>
      <c r="JN23" s="1" t="s">
        <v>1921</v>
      </c>
      <c r="JO23" s="1" t="s">
        <v>1921</v>
      </c>
      <c r="JP23" s="1" t="s">
        <v>1921</v>
      </c>
      <c r="JQ23" s="1" t="s">
        <v>1921</v>
      </c>
      <c r="JR23" s="1" t="s">
        <v>1921</v>
      </c>
      <c r="JS23" s="1" t="s">
        <v>2291</v>
      </c>
      <c r="JT23" s="1" t="s">
        <v>2291</v>
      </c>
      <c r="JU23" s="1" t="s">
        <v>2298</v>
      </c>
      <c r="JV23" s="1" t="s">
        <v>1920</v>
      </c>
      <c r="JW23" s="1" t="s">
        <v>1921</v>
      </c>
      <c r="JX23" s="1" t="s">
        <v>1921</v>
      </c>
      <c r="JY23" s="1" t="s">
        <v>1921</v>
      </c>
      <c r="JZ23" s="1" t="s">
        <v>1921</v>
      </c>
      <c r="KA23" s="1" t="s">
        <v>1920</v>
      </c>
      <c r="KB23" s="1" t="s">
        <v>1921</v>
      </c>
      <c r="KC23" s="1" t="s">
        <v>2291</v>
      </c>
      <c r="KD23" s="1" t="s">
        <v>1973</v>
      </c>
      <c r="KE23" s="1" t="s">
        <v>2291</v>
      </c>
      <c r="KF23" s="1" t="s">
        <v>1920</v>
      </c>
      <c r="KG23" s="1" t="s">
        <v>1705</v>
      </c>
      <c r="KH23" s="1" t="s">
        <v>1967</v>
      </c>
      <c r="KI23" s="1" t="s">
        <v>1923</v>
      </c>
      <c r="KJ23" s="1" t="s">
        <v>2291</v>
      </c>
      <c r="KK23" s="1" t="s">
        <v>1920</v>
      </c>
      <c r="KL23" s="1" t="s">
        <v>2044</v>
      </c>
      <c r="KM23" s="1" t="s">
        <v>1920</v>
      </c>
      <c r="KN23" s="1" t="s">
        <v>1921</v>
      </c>
      <c r="KO23" s="1" t="s">
        <v>1920</v>
      </c>
      <c r="KP23" s="1" t="s">
        <v>2291</v>
      </c>
      <c r="KQ23" s="1" t="s">
        <v>2291</v>
      </c>
      <c r="KR23" s="1">
        <v>1</v>
      </c>
      <c r="KS23" s="1" t="s">
        <v>313</v>
      </c>
      <c r="KT23" s="1" t="s">
        <v>1706</v>
      </c>
      <c r="KU23" s="1" t="s">
        <v>2291</v>
      </c>
      <c r="KV23" s="1" t="s">
        <v>2291</v>
      </c>
      <c r="KW23" s="1" t="s">
        <v>2291</v>
      </c>
      <c r="KX23" s="1" t="s">
        <v>2291</v>
      </c>
      <c r="KY23" s="7" t="s">
        <v>2291</v>
      </c>
      <c r="KZ23" s="1" t="s">
        <v>1707</v>
      </c>
      <c r="LA23" s="1">
        <v>180263</v>
      </c>
      <c r="LB23" s="1" t="s">
        <v>1708</v>
      </c>
      <c r="LC23" s="1" t="s">
        <v>1709</v>
      </c>
      <c r="LD23" s="1">
        <v>164</v>
      </c>
      <c r="LE23" s="1" t="s">
        <v>2291</v>
      </c>
      <c r="LF23" s="1">
        <v>-1</v>
      </c>
      <c r="LG23" s="1" t="s">
        <v>2291</v>
      </c>
      <c r="LH23" s="1" t="s">
        <v>2291</v>
      </c>
      <c r="LI23" s="13" t="s">
        <v>2291</v>
      </c>
      <c r="LJ23" s="13">
        <v>0</v>
      </c>
      <c r="LK23" s="13">
        <v>0</v>
      </c>
      <c r="LL23" s="13">
        <v>0</v>
      </c>
      <c r="LM23" s="13">
        <v>0</v>
      </c>
      <c r="LN23" s="13">
        <v>0</v>
      </c>
      <c r="LO23" s="13">
        <v>0</v>
      </c>
      <c r="LP23" s="13">
        <v>0</v>
      </c>
      <c r="LQ23" s="13">
        <v>0</v>
      </c>
      <c r="LR23" s="13">
        <v>0</v>
      </c>
      <c r="LS23" s="13">
        <v>0</v>
      </c>
      <c r="LT23" s="13">
        <v>0</v>
      </c>
      <c r="LU23" s="13">
        <v>0</v>
      </c>
      <c r="LV23" s="13">
        <v>0</v>
      </c>
      <c r="LW23" s="1" t="s">
        <v>1975</v>
      </c>
      <c r="LX23" s="1" t="s">
        <v>1976</v>
      </c>
      <c r="LY23" s="1" t="s">
        <v>1979</v>
      </c>
      <c r="LZ23" s="1" t="b">
        <f>E23=AE23</f>
        <v>1</v>
      </c>
      <c r="MA23" s="1" t="b">
        <f>AG23=G23</f>
        <v>1</v>
      </c>
      <c r="MB23" s="1" t="b">
        <f>I23=AI23</f>
        <v>1</v>
      </c>
      <c r="MC23" s="1" t="s">
        <v>2291</v>
      </c>
    </row>
    <row r="24" spans="1:341" x14ac:dyDescent="0.3">
      <c r="A24" s="1" t="s">
        <v>414</v>
      </c>
      <c r="B24" s="1" t="s">
        <v>415</v>
      </c>
      <c r="C24" s="5">
        <v>43154</v>
      </c>
      <c r="D24" s="5">
        <v>43154</v>
      </c>
      <c r="E24" s="1" t="s">
        <v>294</v>
      </c>
      <c r="F24" s="1" t="s">
        <v>1934</v>
      </c>
      <c r="G24" s="1" t="s">
        <v>400</v>
      </c>
      <c r="H24" s="1" t="s">
        <v>1948</v>
      </c>
      <c r="I24" s="1" t="s">
        <v>401</v>
      </c>
      <c r="J24" s="1" t="s">
        <v>429</v>
      </c>
      <c r="K24" s="1" t="s">
        <v>416</v>
      </c>
      <c r="L24" s="1" t="s">
        <v>416</v>
      </c>
      <c r="M24" s="1" t="s">
        <v>417</v>
      </c>
      <c r="N24" s="1">
        <v>14.4091613491</v>
      </c>
      <c r="O24" s="1">
        <v>13.7007178487</v>
      </c>
      <c r="P24" s="1">
        <v>297.34632952200002</v>
      </c>
      <c r="Q24" s="1">
        <v>8</v>
      </c>
      <c r="R24" s="1" t="s">
        <v>1984</v>
      </c>
      <c r="S24" s="1" t="s">
        <v>2291</v>
      </c>
      <c r="T24" s="1" t="s">
        <v>2291</v>
      </c>
      <c r="U24" s="1" t="s">
        <v>2292</v>
      </c>
      <c r="V24" s="1" t="s">
        <v>1982</v>
      </c>
      <c r="W24" s="1" t="s">
        <v>2291</v>
      </c>
      <c r="X24" s="1" t="s">
        <v>2089</v>
      </c>
      <c r="Y24" s="1" t="s">
        <v>1920</v>
      </c>
      <c r="Z24" s="1" t="s">
        <v>1921</v>
      </c>
      <c r="AA24" s="1" t="s">
        <v>1921</v>
      </c>
      <c r="AB24" s="1" t="s">
        <v>2291</v>
      </c>
      <c r="AC24" s="7">
        <v>45</v>
      </c>
      <c r="AD24" s="7">
        <v>188</v>
      </c>
      <c r="AE24" s="1" t="s">
        <v>294</v>
      </c>
      <c r="AF24" s="1" t="s">
        <v>1934</v>
      </c>
      <c r="AG24" s="1" t="s">
        <v>400</v>
      </c>
      <c r="AH24" s="1" t="s">
        <v>1948</v>
      </c>
      <c r="AI24" s="1" t="s">
        <v>404</v>
      </c>
      <c r="AJ24" s="1" t="s">
        <v>2010</v>
      </c>
      <c r="AK24" s="14">
        <v>45</v>
      </c>
      <c r="AL24" s="14">
        <v>188</v>
      </c>
      <c r="AM24" s="5">
        <v>42552</v>
      </c>
      <c r="AN24" s="7" t="s">
        <v>2291</v>
      </c>
      <c r="AO24" s="7" t="s">
        <v>2291</v>
      </c>
      <c r="AP24" s="1" t="s">
        <v>2291</v>
      </c>
      <c r="AQ24" s="1" t="s">
        <v>2291</v>
      </c>
      <c r="AR24" s="1" t="s">
        <v>2291</v>
      </c>
      <c r="AS24" s="1" t="s">
        <v>2291</v>
      </c>
      <c r="AT24" s="1" t="s">
        <v>2291</v>
      </c>
      <c r="AU24" s="1" t="s">
        <v>2291</v>
      </c>
      <c r="AV24" s="1" t="s">
        <v>2291</v>
      </c>
      <c r="AW24" s="1" t="s">
        <v>2291</v>
      </c>
      <c r="AX24" s="1" t="s">
        <v>2291</v>
      </c>
      <c r="AY24" s="7" t="s">
        <v>2291</v>
      </c>
      <c r="AZ24" s="7" t="s">
        <v>2291</v>
      </c>
      <c r="BA24" s="1" t="s">
        <v>2291</v>
      </c>
      <c r="BB24" s="7" t="s">
        <v>2291</v>
      </c>
      <c r="BC24" s="7" t="s">
        <v>2291</v>
      </c>
      <c r="BD24" s="1" t="s">
        <v>2291</v>
      </c>
      <c r="BE24" s="1" t="s">
        <v>2291</v>
      </c>
      <c r="BF24" s="1" t="s">
        <v>2291</v>
      </c>
      <c r="BG24" s="1" t="s">
        <v>2291</v>
      </c>
      <c r="BH24" s="1" t="s">
        <v>2291</v>
      </c>
      <c r="BI24" s="1" t="s">
        <v>2291</v>
      </c>
      <c r="BJ24" s="1" t="s">
        <v>2291</v>
      </c>
      <c r="BK24" s="1" t="s">
        <v>2291</v>
      </c>
      <c r="BL24" s="1" t="s">
        <v>2291</v>
      </c>
      <c r="BM24" s="7" t="s">
        <v>2291</v>
      </c>
      <c r="BN24" s="7" t="s">
        <v>2291</v>
      </c>
      <c r="BO24" s="1" t="s">
        <v>2291</v>
      </c>
      <c r="BP24" s="7" t="s">
        <v>2291</v>
      </c>
      <c r="BQ24" s="7" t="s">
        <v>2291</v>
      </c>
      <c r="BR24" s="1">
        <v>0</v>
      </c>
      <c r="BS24" s="7">
        <v>45</v>
      </c>
      <c r="BT24" s="7">
        <v>0</v>
      </c>
      <c r="BU24" s="7">
        <v>0</v>
      </c>
      <c r="BV24" s="7">
        <v>0</v>
      </c>
      <c r="BW24" s="1" t="s">
        <v>1998</v>
      </c>
      <c r="BX24" s="1" t="s">
        <v>2291</v>
      </c>
      <c r="BY24" s="1" t="s">
        <v>418</v>
      </c>
      <c r="BZ24" s="1" t="s">
        <v>1920</v>
      </c>
      <c r="CA24" s="1" t="s">
        <v>1921</v>
      </c>
      <c r="CB24" s="1" t="s">
        <v>1920</v>
      </c>
      <c r="CC24" s="1" t="s">
        <v>1921</v>
      </c>
      <c r="CD24" s="1" t="s">
        <v>1921</v>
      </c>
      <c r="CE24" s="1" t="s">
        <v>1921</v>
      </c>
      <c r="CF24" s="1" t="s">
        <v>1921</v>
      </c>
      <c r="CG24" s="1" t="s">
        <v>1921</v>
      </c>
      <c r="CH24" s="1" t="s">
        <v>1921</v>
      </c>
      <c r="CI24" s="1" t="s">
        <v>1920</v>
      </c>
      <c r="CJ24" s="1" t="s">
        <v>1921</v>
      </c>
      <c r="CK24" s="1" t="s">
        <v>2291</v>
      </c>
      <c r="CL24" s="1" t="s">
        <v>2291</v>
      </c>
      <c r="CM24" s="1" t="s">
        <v>2291</v>
      </c>
      <c r="CN24" s="1" t="s">
        <v>2291</v>
      </c>
      <c r="CO24" s="1" t="s">
        <v>2291</v>
      </c>
      <c r="CP24" s="1" t="s">
        <v>2291</v>
      </c>
      <c r="CQ24" s="1" t="s">
        <v>2291</v>
      </c>
      <c r="CR24" s="1" t="s">
        <v>2291</v>
      </c>
      <c r="CS24" s="1" t="s">
        <v>320</v>
      </c>
      <c r="CT24" s="1" t="s">
        <v>1921</v>
      </c>
      <c r="CU24" s="1" t="s">
        <v>1921</v>
      </c>
      <c r="CV24" s="1" t="s">
        <v>1921</v>
      </c>
      <c r="CW24" s="1" t="s">
        <v>1920</v>
      </c>
      <c r="CX24" s="1" t="s">
        <v>1921</v>
      </c>
      <c r="CY24" s="1" t="s">
        <v>2291</v>
      </c>
      <c r="CZ24" s="1" t="s">
        <v>2029</v>
      </c>
      <c r="DA24" s="1" t="s">
        <v>2291</v>
      </c>
      <c r="DB24" s="1" t="s">
        <v>2291</v>
      </c>
      <c r="DC24" s="1" t="s">
        <v>2291</v>
      </c>
      <c r="DD24" s="1" t="s">
        <v>2291</v>
      </c>
      <c r="DE24" s="1" t="s">
        <v>2291</v>
      </c>
      <c r="DF24" s="1" t="s">
        <v>2291</v>
      </c>
      <c r="DG24" s="1" t="s">
        <v>2291</v>
      </c>
      <c r="DH24" s="1" t="s">
        <v>2291</v>
      </c>
      <c r="DI24" s="1" t="s">
        <v>2291</v>
      </c>
      <c r="DJ24" s="1" t="s">
        <v>2291</v>
      </c>
      <c r="DK24" s="1" t="s">
        <v>2291</v>
      </c>
      <c r="DL24" s="1" t="s">
        <v>2291</v>
      </c>
      <c r="DM24" s="1" t="s">
        <v>2291</v>
      </c>
      <c r="DN24" s="1" t="s">
        <v>2291</v>
      </c>
      <c r="DO24" s="1" t="s">
        <v>2291</v>
      </c>
      <c r="DP24" s="1" t="s">
        <v>2291</v>
      </c>
      <c r="DQ24" s="1" t="s">
        <v>2291</v>
      </c>
      <c r="DR24" s="1" t="s">
        <v>2291</v>
      </c>
      <c r="DS24" s="1" t="s">
        <v>2291</v>
      </c>
      <c r="DT24" s="1" t="s">
        <v>2291</v>
      </c>
      <c r="DU24" s="1" t="s">
        <v>2291</v>
      </c>
      <c r="DV24" s="1" t="s">
        <v>2291</v>
      </c>
      <c r="DW24" s="1" t="s">
        <v>2291</v>
      </c>
      <c r="DX24" s="1" t="s">
        <v>2291</v>
      </c>
      <c r="DY24" s="1" t="s">
        <v>2291</v>
      </c>
      <c r="DZ24" s="1" t="s">
        <v>2291</v>
      </c>
      <c r="EA24" s="1" t="s">
        <v>2291</v>
      </c>
      <c r="EB24" s="1" t="s">
        <v>2291</v>
      </c>
      <c r="EC24" s="1" t="s">
        <v>2291</v>
      </c>
      <c r="ED24" s="1" t="s">
        <v>2291</v>
      </c>
      <c r="EE24" s="1" t="s">
        <v>2291</v>
      </c>
      <c r="EF24" s="1" t="s">
        <v>2291</v>
      </c>
      <c r="EG24" s="1" t="s">
        <v>2291</v>
      </c>
      <c r="EH24" s="1" t="s">
        <v>2291</v>
      </c>
      <c r="EI24" s="1" t="s">
        <v>2291</v>
      </c>
      <c r="EJ24" s="1" t="s">
        <v>2291</v>
      </c>
      <c r="EK24" s="1" t="s">
        <v>2291</v>
      </c>
      <c r="EL24" s="1" t="s">
        <v>2291</v>
      </c>
      <c r="EM24" s="1" t="s">
        <v>2291</v>
      </c>
      <c r="EN24" s="1" t="s">
        <v>2291</v>
      </c>
      <c r="EO24" s="1" t="s">
        <v>320</v>
      </c>
      <c r="EP24" s="1" t="s">
        <v>1921</v>
      </c>
      <c r="EQ24" s="1" t="s">
        <v>1921</v>
      </c>
      <c r="ER24" s="1" t="s">
        <v>1921</v>
      </c>
      <c r="ES24" s="1" t="s">
        <v>1920</v>
      </c>
      <c r="ET24" s="1" t="s">
        <v>1921</v>
      </c>
      <c r="EU24" s="1" t="s">
        <v>2291</v>
      </c>
      <c r="EV24" s="1" t="s">
        <v>1996</v>
      </c>
      <c r="EW24" s="1" t="s">
        <v>2291</v>
      </c>
      <c r="EX24" s="1" t="s">
        <v>2291</v>
      </c>
      <c r="EY24" s="1" t="s">
        <v>2291</v>
      </c>
      <c r="EZ24" s="1" t="s">
        <v>2291</v>
      </c>
      <c r="FA24" s="1" t="s">
        <v>2291</v>
      </c>
      <c r="FB24" s="1" t="s">
        <v>2291</v>
      </c>
      <c r="FC24" s="1" t="s">
        <v>2291</v>
      </c>
      <c r="FD24" s="1" t="s">
        <v>2291</v>
      </c>
      <c r="FE24" s="1" t="s">
        <v>320</v>
      </c>
      <c r="FF24" s="1" t="s">
        <v>1921</v>
      </c>
      <c r="FG24" s="1" t="s">
        <v>1921</v>
      </c>
      <c r="FH24" s="1" t="s">
        <v>1921</v>
      </c>
      <c r="FI24" s="1" t="s">
        <v>1920</v>
      </c>
      <c r="FJ24" s="1" t="s">
        <v>1921</v>
      </c>
      <c r="FK24" s="1" t="s">
        <v>2291</v>
      </c>
      <c r="FL24" s="1" t="s">
        <v>1997</v>
      </c>
      <c r="FM24" s="7">
        <v>6</v>
      </c>
      <c r="FN24" s="7">
        <v>16</v>
      </c>
      <c r="FO24" s="7" t="s">
        <v>2291</v>
      </c>
      <c r="FP24" s="7" t="s">
        <v>2291</v>
      </c>
      <c r="FQ24" s="7" t="s">
        <v>2291</v>
      </c>
      <c r="FR24" s="7" t="s">
        <v>2291</v>
      </c>
      <c r="FS24" s="7" t="s">
        <v>2291</v>
      </c>
      <c r="FT24" s="7" t="s">
        <v>2291</v>
      </c>
      <c r="FU24" s="7" t="s">
        <v>2291</v>
      </c>
      <c r="FV24" s="7">
        <v>3</v>
      </c>
      <c r="FW24" s="7">
        <v>1</v>
      </c>
      <c r="FX24" s="7" t="s">
        <v>2291</v>
      </c>
      <c r="FY24" s="7">
        <v>4</v>
      </c>
      <c r="FZ24" s="1" t="s">
        <v>1920</v>
      </c>
      <c r="GA24" s="1" t="s">
        <v>1920</v>
      </c>
      <c r="GB24" s="1" t="s">
        <v>1920</v>
      </c>
      <c r="GC24" s="1" t="s">
        <v>2291</v>
      </c>
      <c r="GD24" s="1" t="s">
        <v>2291</v>
      </c>
      <c r="GE24" s="1" t="s">
        <v>2291</v>
      </c>
      <c r="GF24" s="1" t="s">
        <v>1920</v>
      </c>
      <c r="GG24" s="1" t="s">
        <v>2291</v>
      </c>
      <c r="GH24" s="1" t="s">
        <v>2291</v>
      </c>
      <c r="GI24" s="1" t="s">
        <v>2291</v>
      </c>
      <c r="GJ24" s="1" t="s">
        <v>419</v>
      </c>
      <c r="GK24" s="1" t="s">
        <v>1921</v>
      </c>
      <c r="GL24" s="1" t="s">
        <v>1921</v>
      </c>
      <c r="GM24" s="1" t="s">
        <v>1921</v>
      </c>
      <c r="GN24" s="1" t="s">
        <v>1921</v>
      </c>
      <c r="GO24" s="1" t="s">
        <v>1920</v>
      </c>
      <c r="GP24" s="1" t="s">
        <v>1921</v>
      </c>
      <c r="GQ24" s="1" t="s">
        <v>1920</v>
      </c>
      <c r="GR24" s="1" t="s">
        <v>1921</v>
      </c>
      <c r="GS24" s="7">
        <v>3</v>
      </c>
      <c r="GT24" s="7">
        <v>1</v>
      </c>
      <c r="GU24" s="7">
        <v>2</v>
      </c>
      <c r="GV24" s="7" t="s">
        <v>2291</v>
      </c>
      <c r="GW24" s="7" t="s">
        <v>2291</v>
      </c>
      <c r="GX24" s="7" t="s">
        <v>2291</v>
      </c>
      <c r="GY24" s="7" t="s">
        <v>2291</v>
      </c>
      <c r="GZ24" s="7" t="s">
        <v>2291</v>
      </c>
      <c r="HA24" s="7" t="s">
        <v>2291</v>
      </c>
      <c r="HB24" s="7" t="s">
        <v>2291</v>
      </c>
      <c r="HC24" s="7" t="s">
        <v>2291</v>
      </c>
      <c r="HD24" s="7" t="s">
        <v>2291</v>
      </c>
      <c r="HE24" s="7" t="s">
        <v>2291</v>
      </c>
      <c r="HF24" s="7" t="s">
        <v>2291</v>
      </c>
      <c r="HG24" s="7" t="s">
        <v>2291</v>
      </c>
      <c r="HH24" s="7" t="s">
        <v>2291</v>
      </c>
      <c r="HI24" s="1" t="s">
        <v>869</v>
      </c>
      <c r="HJ24" s="1" t="s">
        <v>2118</v>
      </c>
      <c r="HK24" s="1" t="s">
        <v>1921</v>
      </c>
      <c r="HL24" s="1" t="s">
        <v>1921</v>
      </c>
      <c r="HM24" s="1" t="s">
        <v>1920</v>
      </c>
      <c r="HN24" s="1" t="s">
        <v>1920</v>
      </c>
      <c r="HO24" s="1" t="s">
        <v>1920</v>
      </c>
      <c r="HP24" s="1" t="s">
        <v>2125</v>
      </c>
      <c r="HQ24" s="1" t="s">
        <v>1921</v>
      </c>
      <c r="HR24" s="1" t="s">
        <v>1921</v>
      </c>
      <c r="HS24" s="1" t="s">
        <v>1920</v>
      </c>
      <c r="HT24" s="7" t="s">
        <v>2291</v>
      </c>
      <c r="HU24" s="7" t="s">
        <v>2291</v>
      </c>
      <c r="HV24" s="1" t="s">
        <v>2291</v>
      </c>
      <c r="HW24" s="1" t="s">
        <v>2291</v>
      </c>
      <c r="HX24" s="1" t="s">
        <v>2291</v>
      </c>
      <c r="HY24" s="1" t="s">
        <v>2126</v>
      </c>
      <c r="HZ24" s="1" t="s">
        <v>1921</v>
      </c>
      <c r="IA24" s="1" t="s">
        <v>1920</v>
      </c>
      <c r="IB24" s="7" t="s">
        <v>2291</v>
      </c>
      <c r="IC24" s="7">
        <v>42</v>
      </c>
      <c r="ID24" s="1" t="s">
        <v>1920</v>
      </c>
      <c r="IE24" s="1" t="s">
        <v>2291</v>
      </c>
      <c r="IF24" s="1" t="s">
        <v>2291</v>
      </c>
      <c r="IG24" s="1" t="s">
        <v>2291</v>
      </c>
      <c r="IH24" s="1" t="s">
        <v>2291</v>
      </c>
      <c r="II24" s="1" t="s">
        <v>2291</v>
      </c>
      <c r="IJ24" s="1" t="s">
        <v>2291</v>
      </c>
      <c r="IK24" s="1" t="s">
        <v>2291</v>
      </c>
      <c r="IL24" s="1" t="s">
        <v>2291</v>
      </c>
      <c r="IM24" s="1" t="s">
        <v>1949</v>
      </c>
      <c r="IN24" s="1" t="s">
        <v>2168</v>
      </c>
      <c r="IO24" s="1" t="s">
        <v>2291</v>
      </c>
      <c r="IP24" s="1" t="s">
        <v>2291</v>
      </c>
      <c r="IQ24" s="1" t="s">
        <v>2291</v>
      </c>
      <c r="IR24" s="1" t="s">
        <v>2291</v>
      </c>
      <c r="IS24" s="1" t="s">
        <v>2291</v>
      </c>
      <c r="IT24" s="1" t="s">
        <v>1920</v>
      </c>
      <c r="IU24" s="1" t="s">
        <v>2002</v>
      </c>
      <c r="IV24" s="1" t="s">
        <v>1920</v>
      </c>
      <c r="IW24" s="1" t="s">
        <v>1921</v>
      </c>
      <c r="IX24" s="1" t="s">
        <v>1921</v>
      </c>
      <c r="IY24" s="1" t="s">
        <v>1921</v>
      </c>
      <c r="IZ24" s="1" t="s">
        <v>1921</v>
      </c>
      <c r="JA24" s="1" t="s">
        <v>2291</v>
      </c>
      <c r="JB24" s="1" t="s">
        <v>1974</v>
      </c>
      <c r="JC24" s="1" t="s">
        <v>1970</v>
      </c>
      <c r="JD24" s="1" t="s">
        <v>420</v>
      </c>
      <c r="JE24" s="1" t="s">
        <v>1920</v>
      </c>
      <c r="JF24" s="1" t="s">
        <v>1920</v>
      </c>
      <c r="JG24" s="1" t="s">
        <v>1921</v>
      </c>
      <c r="JH24" s="1" t="s">
        <v>1920</v>
      </c>
      <c r="JI24" s="1" t="s">
        <v>1921</v>
      </c>
      <c r="JJ24" s="1" t="s">
        <v>1921</v>
      </c>
      <c r="JK24" s="1" t="s">
        <v>1921</v>
      </c>
      <c r="JL24" s="1" t="s">
        <v>1921</v>
      </c>
      <c r="JM24" s="1" t="s">
        <v>1921</v>
      </c>
      <c r="JN24" s="1" t="s">
        <v>1921</v>
      </c>
      <c r="JO24" s="1" t="s">
        <v>1921</v>
      </c>
      <c r="JP24" s="1" t="s">
        <v>1921</v>
      </c>
      <c r="JQ24" s="1" t="s">
        <v>1921</v>
      </c>
      <c r="JR24" s="1" t="s">
        <v>1921</v>
      </c>
      <c r="JS24" s="1" t="s">
        <v>2291</v>
      </c>
      <c r="JT24" s="1" t="s">
        <v>2291</v>
      </c>
      <c r="JU24" s="1" t="s">
        <v>2295</v>
      </c>
      <c r="JV24" s="1" t="s">
        <v>1920</v>
      </c>
      <c r="JW24" s="1" t="s">
        <v>1921</v>
      </c>
      <c r="JX24" s="1" t="s">
        <v>1921</v>
      </c>
      <c r="JY24" s="1" t="s">
        <v>1921</v>
      </c>
      <c r="JZ24" s="1" t="s">
        <v>1921</v>
      </c>
      <c r="KA24" s="1" t="s">
        <v>1921</v>
      </c>
      <c r="KB24" s="1" t="s">
        <v>1921</v>
      </c>
      <c r="KC24" s="1" t="s">
        <v>2291</v>
      </c>
      <c r="KD24" s="1" t="s">
        <v>1972</v>
      </c>
      <c r="KE24" s="1" t="s">
        <v>1961</v>
      </c>
      <c r="KF24" s="1" t="s">
        <v>1920</v>
      </c>
      <c r="KG24" s="1" t="s">
        <v>2151</v>
      </c>
      <c r="KH24" s="1" t="s">
        <v>1966</v>
      </c>
      <c r="KI24" s="1" t="s">
        <v>1923</v>
      </c>
      <c r="KJ24" s="1" t="s">
        <v>2291</v>
      </c>
      <c r="KK24" s="1" t="s">
        <v>1920</v>
      </c>
      <c r="KL24" s="1" t="s">
        <v>409</v>
      </c>
      <c r="KM24" s="1" t="s">
        <v>1921</v>
      </c>
      <c r="KN24" s="1" t="s">
        <v>1921</v>
      </c>
      <c r="KO24" s="1" t="s">
        <v>1920</v>
      </c>
      <c r="KP24" s="1" t="s">
        <v>2291</v>
      </c>
      <c r="KQ24" s="1" t="s">
        <v>2291</v>
      </c>
      <c r="KR24" s="1">
        <v>2</v>
      </c>
      <c r="KS24" s="1" t="s">
        <v>310</v>
      </c>
      <c r="KT24" s="1" t="s">
        <v>2291</v>
      </c>
      <c r="KU24" s="1" t="s">
        <v>2291</v>
      </c>
      <c r="KV24" s="1" t="s">
        <v>2291</v>
      </c>
      <c r="KW24" s="1" t="s">
        <v>2291</v>
      </c>
      <c r="KX24" s="1">
        <v>12</v>
      </c>
      <c r="KY24" s="11">
        <v>12</v>
      </c>
      <c r="KZ24" s="1" t="s">
        <v>421</v>
      </c>
      <c r="LA24" s="1">
        <v>146941</v>
      </c>
      <c r="LB24" s="1" t="s">
        <v>422</v>
      </c>
      <c r="LC24" s="1" t="s">
        <v>423</v>
      </c>
      <c r="LD24" s="1">
        <v>10</v>
      </c>
      <c r="LE24" s="1" t="s">
        <v>2291</v>
      </c>
      <c r="LF24" s="1">
        <v>-1</v>
      </c>
      <c r="LG24" s="1" t="s">
        <v>2291</v>
      </c>
      <c r="LH24" s="1" t="s">
        <v>2291</v>
      </c>
      <c r="LI24" s="8">
        <v>10</v>
      </c>
      <c r="LJ24" s="8">
        <v>4</v>
      </c>
      <c r="LK24" s="8">
        <v>5</v>
      </c>
      <c r="LL24" s="8">
        <v>7</v>
      </c>
      <c r="LM24" s="8">
        <v>3</v>
      </c>
      <c r="LN24" s="8">
        <v>6</v>
      </c>
      <c r="LO24" s="8">
        <v>13</v>
      </c>
      <c r="LP24" s="8">
        <v>3</v>
      </c>
      <c r="LQ24" s="8">
        <v>3</v>
      </c>
      <c r="LR24" s="8">
        <v>9</v>
      </c>
      <c r="LS24" s="8">
        <v>11</v>
      </c>
      <c r="LT24" s="8">
        <v>3</v>
      </c>
      <c r="LU24" s="8">
        <v>1</v>
      </c>
      <c r="LV24" s="8">
        <v>68</v>
      </c>
      <c r="LW24" s="1" t="s">
        <v>1975</v>
      </c>
      <c r="LX24" s="1" t="s">
        <v>1976</v>
      </c>
      <c r="LY24" s="1" t="s">
        <v>2036</v>
      </c>
      <c r="LZ24" s="1" t="b">
        <f>E24=AE24</f>
        <v>1</v>
      </c>
      <c r="MA24" s="1" t="b">
        <f>AG24=G24</f>
        <v>1</v>
      </c>
      <c r="MB24" s="1" t="b">
        <f>I24=AI24</f>
        <v>0</v>
      </c>
      <c r="MC24" s="1" t="s">
        <v>2291</v>
      </c>
    </row>
    <row r="25" spans="1:341" x14ac:dyDescent="0.3">
      <c r="A25" s="1" t="s">
        <v>723</v>
      </c>
      <c r="B25" s="1" t="s">
        <v>724</v>
      </c>
      <c r="C25" s="5">
        <v>43154</v>
      </c>
      <c r="D25" s="5">
        <v>43154</v>
      </c>
      <c r="E25" s="1" t="s">
        <v>294</v>
      </c>
      <c r="F25" s="1" t="s">
        <v>1934</v>
      </c>
      <c r="G25" s="1" t="s">
        <v>400</v>
      </c>
      <c r="H25" s="1" t="s">
        <v>1948</v>
      </c>
      <c r="I25" s="1" t="s">
        <v>401</v>
      </c>
      <c r="J25" s="1" t="s">
        <v>429</v>
      </c>
      <c r="K25" s="1" t="s">
        <v>429</v>
      </c>
      <c r="L25" s="1" t="s">
        <v>1795</v>
      </c>
      <c r="M25" s="1" t="s">
        <v>725</v>
      </c>
      <c r="N25" s="1">
        <v>14.411669688</v>
      </c>
      <c r="O25" s="1">
        <v>13.612015831800001</v>
      </c>
      <c r="P25" s="1">
        <v>299.04242532299997</v>
      </c>
      <c r="Q25" s="1">
        <v>4</v>
      </c>
      <c r="R25" s="1" t="s">
        <v>1985</v>
      </c>
      <c r="S25" s="1" t="s">
        <v>2291</v>
      </c>
      <c r="T25" s="1" t="s">
        <v>2291</v>
      </c>
      <c r="U25" s="1" t="s">
        <v>2296</v>
      </c>
      <c r="V25" s="1" t="s">
        <v>1982</v>
      </c>
      <c r="W25" s="1" t="s">
        <v>2291</v>
      </c>
      <c r="X25" s="1" t="s">
        <v>2093</v>
      </c>
      <c r="Y25" s="1" t="s">
        <v>1920</v>
      </c>
      <c r="Z25" s="1" t="s">
        <v>1920</v>
      </c>
      <c r="AA25" s="1" t="s">
        <v>1921</v>
      </c>
      <c r="AB25" s="1" t="s">
        <v>2291</v>
      </c>
      <c r="AC25" s="7">
        <v>380</v>
      </c>
      <c r="AD25" s="7">
        <v>978</v>
      </c>
      <c r="AE25" s="1" t="s">
        <v>294</v>
      </c>
      <c r="AF25" s="1" t="s">
        <v>1934</v>
      </c>
      <c r="AG25" s="1" t="s">
        <v>400</v>
      </c>
      <c r="AH25" s="1" t="s">
        <v>1948</v>
      </c>
      <c r="AI25" s="1" t="s">
        <v>404</v>
      </c>
      <c r="AJ25" s="1" t="s">
        <v>2010</v>
      </c>
      <c r="AK25" s="14">
        <v>380</v>
      </c>
      <c r="AL25" s="14">
        <v>978</v>
      </c>
      <c r="AM25" s="5">
        <v>42036</v>
      </c>
      <c r="AN25" s="7">
        <v>37</v>
      </c>
      <c r="AO25" s="7">
        <v>155</v>
      </c>
      <c r="AP25" s="1" t="s">
        <v>335</v>
      </c>
      <c r="AQ25" s="1" t="s">
        <v>1927</v>
      </c>
      <c r="AR25" s="1" t="s">
        <v>336</v>
      </c>
      <c r="AS25" s="1" t="s">
        <v>1932</v>
      </c>
      <c r="AT25" s="1" t="s">
        <v>726</v>
      </c>
      <c r="AU25" s="1" t="s">
        <v>1944</v>
      </c>
      <c r="AV25" s="1" t="s">
        <v>2291</v>
      </c>
      <c r="AW25" s="1" t="s">
        <v>2291</v>
      </c>
      <c r="AX25" s="1" t="s">
        <v>2291</v>
      </c>
      <c r="AY25" s="7">
        <v>37</v>
      </c>
      <c r="AZ25" s="7">
        <v>155</v>
      </c>
      <c r="BA25" s="5">
        <v>42036</v>
      </c>
      <c r="BB25" s="7" t="s">
        <v>2291</v>
      </c>
      <c r="BC25" s="7" t="s">
        <v>2291</v>
      </c>
      <c r="BD25" s="1" t="s">
        <v>2291</v>
      </c>
      <c r="BE25" s="1" t="s">
        <v>2291</v>
      </c>
      <c r="BF25" s="1" t="s">
        <v>2291</v>
      </c>
      <c r="BG25" s="1" t="s">
        <v>2291</v>
      </c>
      <c r="BH25" s="1" t="s">
        <v>2291</v>
      </c>
      <c r="BI25" s="1" t="s">
        <v>2291</v>
      </c>
      <c r="BJ25" s="1" t="s">
        <v>2291</v>
      </c>
      <c r="BK25" s="1" t="s">
        <v>2291</v>
      </c>
      <c r="BL25" s="1" t="s">
        <v>2291</v>
      </c>
      <c r="BM25" s="7" t="s">
        <v>2291</v>
      </c>
      <c r="BN25" s="7" t="s">
        <v>2291</v>
      </c>
      <c r="BO25" s="1" t="s">
        <v>2291</v>
      </c>
      <c r="BP25" s="7">
        <v>100</v>
      </c>
      <c r="BQ25" s="7">
        <v>418</v>
      </c>
      <c r="BR25" s="1">
        <v>0</v>
      </c>
      <c r="BS25" s="7">
        <v>70</v>
      </c>
      <c r="BT25" s="7">
        <v>0</v>
      </c>
      <c r="BU25" s="7">
        <v>369</v>
      </c>
      <c r="BV25" s="7">
        <v>0</v>
      </c>
      <c r="BW25" s="1" t="s">
        <v>1998</v>
      </c>
      <c r="BX25" s="1" t="s">
        <v>2291</v>
      </c>
      <c r="BY25" s="1" t="s">
        <v>479</v>
      </c>
      <c r="BZ25" s="1" t="s">
        <v>1921</v>
      </c>
      <c r="CA25" s="1" t="s">
        <v>1920</v>
      </c>
      <c r="CB25" s="1" t="s">
        <v>1921</v>
      </c>
      <c r="CC25" s="1" t="s">
        <v>1921</v>
      </c>
      <c r="CD25" s="1" t="s">
        <v>1921</v>
      </c>
      <c r="CE25" s="1" t="s">
        <v>1921</v>
      </c>
      <c r="CF25" s="1" t="s">
        <v>1921</v>
      </c>
      <c r="CG25" s="1" t="s">
        <v>1921</v>
      </c>
      <c r="CH25" s="1" t="s">
        <v>1920</v>
      </c>
      <c r="CI25" s="1" t="s">
        <v>1920</v>
      </c>
      <c r="CJ25" s="1" t="s">
        <v>1921</v>
      </c>
      <c r="CK25" s="1" t="s">
        <v>320</v>
      </c>
      <c r="CL25" s="1" t="s">
        <v>1921</v>
      </c>
      <c r="CM25" s="1" t="s">
        <v>1921</v>
      </c>
      <c r="CN25" s="1" t="s">
        <v>1921</v>
      </c>
      <c r="CO25" s="1" t="s">
        <v>1920</v>
      </c>
      <c r="CP25" s="1" t="s">
        <v>1921</v>
      </c>
      <c r="CQ25" s="1" t="s">
        <v>2291</v>
      </c>
      <c r="CR25" s="1" t="s">
        <v>2029</v>
      </c>
      <c r="CS25" s="1" t="s">
        <v>2291</v>
      </c>
      <c r="CT25" s="1" t="s">
        <v>2291</v>
      </c>
      <c r="CU25" s="1" t="s">
        <v>2291</v>
      </c>
      <c r="CV25" s="1" t="s">
        <v>2291</v>
      </c>
      <c r="CW25" s="1" t="s">
        <v>2291</v>
      </c>
      <c r="CX25" s="1" t="s">
        <v>2291</v>
      </c>
      <c r="CY25" s="1" t="s">
        <v>2291</v>
      </c>
      <c r="CZ25" s="1" t="s">
        <v>2291</v>
      </c>
      <c r="DA25" s="1" t="s">
        <v>320</v>
      </c>
      <c r="DB25" s="1" t="s">
        <v>1921</v>
      </c>
      <c r="DC25" s="1" t="s">
        <v>1921</v>
      </c>
      <c r="DD25" s="1" t="s">
        <v>1921</v>
      </c>
      <c r="DE25" s="1" t="s">
        <v>1920</v>
      </c>
      <c r="DF25" s="1" t="s">
        <v>1921</v>
      </c>
      <c r="DG25" s="1" t="s">
        <v>2291</v>
      </c>
      <c r="DH25" s="1" t="s">
        <v>2029</v>
      </c>
      <c r="DI25" s="1" t="s">
        <v>2291</v>
      </c>
      <c r="DJ25" s="1" t="s">
        <v>2291</v>
      </c>
      <c r="DK25" s="1" t="s">
        <v>2291</v>
      </c>
      <c r="DL25" s="1" t="s">
        <v>2291</v>
      </c>
      <c r="DM25" s="1" t="s">
        <v>2291</v>
      </c>
      <c r="DN25" s="1" t="s">
        <v>2291</v>
      </c>
      <c r="DO25" s="1" t="s">
        <v>2291</v>
      </c>
      <c r="DP25" s="1" t="s">
        <v>2291</v>
      </c>
      <c r="DQ25" s="1" t="s">
        <v>2291</v>
      </c>
      <c r="DR25" s="1" t="s">
        <v>2291</v>
      </c>
      <c r="DS25" s="1" t="s">
        <v>2291</v>
      </c>
      <c r="DT25" s="1" t="s">
        <v>2291</v>
      </c>
      <c r="DU25" s="1" t="s">
        <v>2291</v>
      </c>
      <c r="DV25" s="1" t="s">
        <v>2291</v>
      </c>
      <c r="DW25" s="1" t="s">
        <v>2291</v>
      </c>
      <c r="DX25" s="1" t="s">
        <v>2291</v>
      </c>
      <c r="DY25" s="1" t="s">
        <v>2291</v>
      </c>
      <c r="DZ25" s="1" t="s">
        <v>2291</v>
      </c>
      <c r="EA25" s="1" t="s">
        <v>2291</v>
      </c>
      <c r="EB25" s="1" t="s">
        <v>2291</v>
      </c>
      <c r="EC25" s="1" t="s">
        <v>2291</v>
      </c>
      <c r="ED25" s="1" t="s">
        <v>2291</v>
      </c>
      <c r="EE25" s="1" t="s">
        <v>2291</v>
      </c>
      <c r="EF25" s="1" t="s">
        <v>2291</v>
      </c>
      <c r="EG25" s="1" t="s">
        <v>2291</v>
      </c>
      <c r="EH25" s="1" t="s">
        <v>2291</v>
      </c>
      <c r="EI25" s="1" t="s">
        <v>2291</v>
      </c>
      <c r="EJ25" s="1" t="s">
        <v>2291</v>
      </c>
      <c r="EK25" s="1" t="s">
        <v>2291</v>
      </c>
      <c r="EL25" s="1" t="s">
        <v>2291</v>
      </c>
      <c r="EM25" s="1" t="s">
        <v>2291</v>
      </c>
      <c r="EN25" s="1" t="s">
        <v>2291</v>
      </c>
      <c r="EO25" s="1" t="s">
        <v>2291</v>
      </c>
      <c r="EP25" s="1" t="s">
        <v>2291</v>
      </c>
      <c r="EQ25" s="1" t="s">
        <v>2291</v>
      </c>
      <c r="ER25" s="1" t="s">
        <v>2291</v>
      </c>
      <c r="ES25" s="1" t="s">
        <v>2291</v>
      </c>
      <c r="ET25" s="1" t="s">
        <v>2291</v>
      </c>
      <c r="EU25" s="1" t="s">
        <v>2291</v>
      </c>
      <c r="EV25" s="1" t="s">
        <v>2291</v>
      </c>
      <c r="EW25" s="1" t="s">
        <v>2291</v>
      </c>
      <c r="EX25" s="1" t="s">
        <v>2291</v>
      </c>
      <c r="EY25" s="1" t="s">
        <v>2291</v>
      </c>
      <c r="EZ25" s="1" t="s">
        <v>2291</v>
      </c>
      <c r="FA25" s="1" t="s">
        <v>2291</v>
      </c>
      <c r="FB25" s="1" t="s">
        <v>2291</v>
      </c>
      <c r="FC25" s="1" t="s">
        <v>2291</v>
      </c>
      <c r="FD25" s="1" t="s">
        <v>2291</v>
      </c>
      <c r="FE25" s="1" t="s">
        <v>320</v>
      </c>
      <c r="FF25" s="1" t="s">
        <v>1921</v>
      </c>
      <c r="FG25" s="1" t="s">
        <v>1921</v>
      </c>
      <c r="FH25" s="1" t="s">
        <v>1921</v>
      </c>
      <c r="FI25" s="1" t="s">
        <v>1920</v>
      </c>
      <c r="FJ25" s="1" t="s">
        <v>1921</v>
      </c>
      <c r="FK25" s="1" t="s">
        <v>2291</v>
      </c>
      <c r="FL25" s="1" t="s">
        <v>1997</v>
      </c>
      <c r="FM25" s="7">
        <v>24</v>
      </c>
      <c r="FN25" s="7">
        <v>68</v>
      </c>
      <c r="FO25" s="7">
        <v>7</v>
      </c>
      <c r="FP25" s="7">
        <v>4</v>
      </c>
      <c r="FQ25" s="7">
        <v>6</v>
      </c>
      <c r="FR25" s="7">
        <v>17</v>
      </c>
      <c r="FS25" s="7" t="s">
        <v>2291</v>
      </c>
      <c r="FT25" s="7" t="s">
        <v>2291</v>
      </c>
      <c r="FU25" s="7">
        <v>14</v>
      </c>
      <c r="FV25" s="7">
        <v>18</v>
      </c>
      <c r="FW25" s="7">
        <v>5</v>
      </c>
      <c r="FX25" s="7" t="s">
        <v>2291</v>
      </c>
      <c r="FY25" s="7">
        <v>109</v>
      </c>
      <c r="FZ25" s="1" t="s">
        <v>1920</v>
      </c>
      <c r="GA25" s="1" t="s">
        <v>1920</v>
      </c>
      <c r="GB25" s="1" t="s">
        <v>1920</v>
      </c>
      <c r="GC25" s="1" t="s">
        <v>2291</v>
      </c>
      <c r="GD25" s="1" t="s">
        <v>2291</v>
      </c>
      <c r="GE25" s="1" t="s">
        <v>2291</v>
      </c>
      <c r="GF25" s="1" t="s">
        <v>1920</v>
      </c>
      <c r="GG25" s="1" t="s">
        <v>2291</v>
      </c>
      <c r="GH25" s="1" t="s">
        <v>2291</v>
      </c>
      <c r="GI25" s="1" t="s">
        <v>2291</v>
      </c>
      <c r="GJ25" s="1" t="s">
        <v>419</v>
      </c>
      <c r="GK25" s="1" t="s">
        <v>1921</v>
      </c>
      <c r="GL25" s="1" t="s">
        <v>1921</v>
      </c>
      <c r="GM25" s="1" t="s">
        <v>1921</v>
      </c>
      <c r="GN25" s="1" t="s">
        <v>1921</v>
      </c>
      <c r="GO25" s="1" t="s">
        <v>1920</v>
      </c>
      <c r="GP25" s="1" t="s">
        <v>1921</v>
      </c>
      <c r="GQ25" s="1" t="s">
        <v>1920</v>
      </c>
      <c r="GR25" s="1" t="s">
        <v>1921</v>
      </c>
      <c r="GS25" s="7">
        <v>2</v>
      </c>
      <c r="GT25" s="7" t="s">
        <v>2291</v>
      </c>
      <c r="GU25" s="7">
        <v>6</v>
      </c>
      <c r="GV25" s="7">
        <v>3</v>
      </c>
      <c r="GW25" s="7" t="s">
        <v>2291</v>
      </c>
      <c r="GX25" s="7" t="s">
        <v>2291</v>
      </c>
      <c r="GY25" s="7" t="s">
        <v>2291</v>
      </c>
      <c r="GZ25" s="7" t="s">
        <v>2291</v>
      </c>
      <c r="HA25" s="7" t="s">
        <v>2291</v>
      </c>
      <c r="HB25" s="7" t="s">
        <v>2291</v>
      </c>
      <c r="HC25" s="7" t="s">
        <v>2291</v>
      </c>
      <c r="HD25" s="7" t="s">
        <v>2291</v>
      </c>
      <c r="HE25" s="7" t="s">
        <v>2291</v>
      </c>
      <c r="HF25" s="7" t="s">
        <v>2291</v>
      </c>
      <c r="HG25" s="7" t="s">
        <v>2291</v>
      </c>
      <c r="HH25" s="7" t="s">
        <v>2291</v>
      </c>
      <c r="HI25" s="1" t="s">
        <v>869</v>
      </c>
      <c r="HJ25" s="1" t="s">
        <v>2112</v>
      </c>
      <c r="HK25" s="1" t="s">
        <v>1921</v>
      </c>
      <c r="HL25" s="1" t="s">
        <v>1920</v>
      </c>
      <c r="HM25" s="1" t="s">
        <v>1920</v>
      </c>
      <c r="HN25" s="1" t="s">
        <v>1921</v>
      </c>
      <c r="HO25" s="1" t="s">
        <v>1921</v>
      </c>
      <c r="HP25" s="1" t="s">
        <v>2122</v>
      </c>
      <c r="HQ25" s="1" t="s">
        <v>1920</v>
      </c>
      <c r="HR25" s="1" t="s">
        <v>1921</v>
      </c>
      <c r="HS25" s="1" t="s">
        <v>1921</v>
      </c>
      <c r="HT25" s="7">
        <v>50</v>
      </c>
      <c r="HU25" s="7" t="s">
        <v>2291</v>
      </c>
      <c r="HV25" s="1" t="s">
        <v>2046</v>
      </c>
      <c r="HW25" s="1" t="s">
        <v>1921</v>
      </c>
      <c r="HX25" s="1" t="s">
        <v>1964</v>
      </c>
      <c r="HY25" s="1" t="s">
        <v>2127</v>
      </c>
      <c r="HZ25" s="1" t="s">
        <v>1920</v>
      </c>
      <c r="IA25" s="1" t="s">
        <v>1921</v>
      </c>
      <c r="IB25" s="7">
        <v>380</v>
      </c>
      <c r="IC25" s="7" t="s">
        <v>2291</v>
      </c>
      <c r="ID25" s="1" t="s">
        <v>1920</v>
      </c>
      <c r="IE25" s="1" t="s">
        <v>2291</v>
      </c>
      <c r="IF25" s="1" t="s">
        <v>2291</v>
      </c>
      <c r="IG25" s="1" t="s">
        <v>2291</v>
      </c>
      <c r="IH25" s="1" t="s">
        <v>2291</v>
      </c>
      <c r="II25" s="1" t="s">
        <v>2291</v>
      </c>
      <c r="IJ25" s="1" t="s">
        <v>2291</v>
      </c>
      <c r="IK25" s="1" t="s">
        <v>2291</v>
      </c>
      <c r="IL25" s="1" t="s">
        <v>2291</v>
      </c>
      <c r="IM25" s="1" t="s">
        <v>1952</v>
      </c>
      <c r="IN25" s="1" t="s">
        <v>2291</v>
      </c>
      <c r="IO25" s="1" t="s">
        <v>2291</v>
      </c>
      <c r="IP25" s="1" t="s">
        <v>2161</v>
      </c>
      <c r="IQ25" s="1" t="s">
        <v>429</v>
      </c>
      <c r="IR25" s="1" t="s">
        <v>1956</v>
      </c>
      <c r="IS25" s="1" t="s">
        <v>2291</v>
      </c>
      <c r="IT25" s="1" t="s">
        <v>1920</v>
      </c>
      <c r="IU25" s="1" t="s">
        <v>2002</v>
      </c>
      <c r="IV25" s="1" t="s">
        <v>1920</v>
      </c>
      <c r="IW25" s="1" t="s">
        <v>1921</v>
      </c>
      <c r="IX25" s="1" t="s">
        <v>1921</v>
      </c>
      <c r="IY25" s="1" t="s">
        <v>1921</v>
      </c>
      <c r="IZ25" s="1" t="s">
        <v>1921</v>
      </c>
      <c r="JA25" s="1" t="s">
        <v>2291</v>
      </c>
      <c r="JB25" s="1" t="s">
        <v>869</v>
      </c>
      <c r="JC25" s="1" t="s">
        <v>2291</v>
      </c>
      <c r="JD25" s="1" t="s">
        <v>392</v>
      </c>
      <c r="JE25" s="1" t="s">
        <v>1921</v>
      </c>
      <c r="JF25" s="1" t="s">
        <v>1921</v>
      </c>
      <c r="JG25" s="1" t="s">
        <v>1921</v>
      </c>
      <c r="JH25" s="1" t="s">
        <v>1921</v>
      </c>
      <c r="JI25" s="1" t="s">
        <v>1921</v>
      </c>
      <c r="JJ25" s="1" t="s">
        <v>1920</v>
      </c>
      <c r="JK25" s="1" t="s">
        <v>1921</v>
      </c>
      <c r="JL25" s="1" t="s">
        <v>1920</v>
      </c>
      <c r="JM25" s="1" t="s">
        <v>1920</v>
      </c>
      <c r="JN25" s="1" t="s">
        <v>1921</v>
      </c>
      <c r="JO25" s="1" t="s">
        <v>1921</v>
      </c>
      <c r="JP25" s="1" t="s">
        <v>1921</v>
      </c>
      <c r="JQ25" s="1" t="s">
        <v>1921</v>
      </c>
      <c r="JR25" s="1" t="s">
        <v>1921</v>
      </c>
      <c r="JS25" s="1" t="s">
        <v>2291</v>
      </c>
      <c r="JT25" s="1" t="s">
        <v>2291</v>
      </c>
      <c r="JU25" s="1" t="s">
        <v>2295</v>
      </c>
      <c r="JV25" s="1" t="s">
        <v>1920</v>
      </c>
      <c r="JW25" s="1" t="s">
        <v>1921</v>
      </c>
      <c r="JX25" s="1" t="s">
        <v>1921</v>
      </c>
      <c r="JY25" s="1" t="s">
        <v>1921</v>
      </c>
      <c r="JZ25" s="1" t="s">
        <v>1921</v>
      </c>
      <c r="KA25" s="1" t="s">
        <v>1921</v>
      </c>
      <c r="KB25" s="1" t="s">
        <v>1921</v>
      </c>
      <c r="KC25" s="1" t="s">
        <v>2291</v>
      </c>
      <c r="KD25" s="1" t="s">
        <v>1972</v>
      </c>
      <c r="KE25" s="1" t="s">
        <v>1921</v>
      </c>
      <c r="KF25" s="1" t="s">
        <v>1920</v>
      </c>
      <c r="KG25" s="1" t="s">
        <v>2144</v>
      </c>
      <c r="KH25" s="1" t="s">
        <v>1967</v>
      </c>
      <c r="KI25" s="1" t="s">
        <v>1923</v>
      </c>
      <c r="KJ25" s="1" t="s">
        <v>2291</v>
      </c>
      <c r="KK25" s="1" t="s">
        <v>1920</v>
      </c>
      <c r="KL25" s="1" t="s">
        <v>409</v>
      </c>
      <c r="KM25" s="1" t="s">
        <v>1921</v>
      </c>
      <c r="KN25" s="1" t="s">
        <v>1921</v>
      </c>
      <c r="KO25" s="1" t="s">
        <v>1920</v>
      </c>
      <c r="KP25" s="1" t="s">
        <v>2291</v>
      </c>
      <c r="KQ25" s="1" t="s">
        <v>2291</v>
      </c>
      <c r="KR25" s="1">
        <v>3</v>
      </c>
      <c r="KS25" s="1" t="s">
        <v>304</v>
      </c>
      <c r="KT25" s="1" t="s">
        <v>727</v>
      </c>
      <c r="KU25" s="1" t="s">
        <v>2291</v>
      </c>
      <c r="KV25" s="1" t="s">
        <v>2291</v>
      </c>
      <c r="KW25" s="1" t="s">
        <v>2291</v>
      </c>
      <c r="KX25" s="1">
        <v>20</v>
      </c>
      <c r="KY25" s="11">
        <v>20</v>
      </c>
      <c r="KZ25" s="1" t="s">
        <v>728</v>
      </c>
      <c r="LA25" s="1">
        <v>147015</v>
      </c>
      <c r="LB25" s="1" t="s">
        <v>729</v>
      </c>
      <c r="LC25" s="1" t="s">
        <v>730</v>
      </c>
      <c r="LD25" s="1">
        <v>41</v>
      </c>
      <c r="LE25" s="1" t="s">
        <v>2291</v>
      </c>
      <c r="LF25" s="1">
        <v>-1</v>
      </c>
      <c r="LG25" s="1" t="s">
        <v>2291</v>
      </c>
      <c r="LH25" s="1" t="s">
        <v>2291</v>
      </c>
      <c r="LI25" s="8">
        <v>41</v>
      </c>
      <c r="LJ25" s="8">
        <v>6</v>
      </c>
      <c r="LK25" s="8">
        <v>9</v>
      </c>
      <c r="LL25" s="8">
        <v>9</v>
      </c>
      <c r="LM25" s="8">
        <v>6</v>
      </c>
      <c r="LN25" s="8">
        <v>22</v>
      </c>
      <c r="LO25" s="8">
        <v>14</v>
      </c>
      <c r="LP25" s="8">
        <v>6</v>
      </c>
      <c r="LQ25" s="8">
        <v>16</v>
      </c>
      <c r="LR25" s="8">
        <v>18</v>
      </c>
      <c r="LS25" s="8">
        <v>24</v>
      </c>
      <c r="LT25" s="8">
        <v>6</v>
      </c>
      <c r="LU25" s="8">
        <v>4</v>
      </c>
      <c r="LV25" s="8">
        <v>140</v>
      </c>
      <c r="LW25" s="1" t="s">
        <v>1979</v>
      </c>
      <c r="LX25" s="1" t="s">
        <v>1980</v>
      </c>
      <c r="LY25" s="1" t="s">
        <v>1981</v>
      </c>
      <c r="LZ25" s="1" t="b">
        <f>E25=AE25</f>
        <v>1</v>
      </c>
      <c r="MA25" s="1" t="b">
        <f>AG25=G25</f>
        <v>1</v>
      </c>
      <c r="MB25" s="1" t="b">
        <f>I25=AI25</f>
        <v>0</v>
      </c>
      <c r="MC25" s="1" t="s">
        <v>2291</v>
      </c>
    </row>
    <row r="26" spans="1:341" x14ac:dyDescent="0.3">
      <c r="A26" s="1" t="s">
        <v>1731</v>
      </c>
      <c r="B26" s="1" t="s">
        <v>1732</v>
      </c>
      <c r="C26" s="5">
        <v>43181</v>
      </c>
      <c r="D26" s="5">
        <v>43181</v>
      </c>
      <c r="E26" s="1" t="s">
        <v>294</v>
      </c>
      <c r="F26" s="1" t="s">
        <v>1934</v>
      </c>
      <c r="G26" s="1" t="s">
        <v>295</v>
      </c>
      <c r="H26" s="1" t="s">
        <v>1947</v>
      </c>
      <c r="I26" s="1" t="s">
        <v>296</v>
      </c>
      <c r="J26" s="1" t="s">
        <v>332</v>
      </c>
      <c r="K26" s="1" t="s">
        <v>1727</v>
      </c>
      <c r="L26" s="1" t="s">
        <v>1726</v>
      </c>
      <c r="M26" s="6" t="s">
        <v>2291</v>
      </c>
      <c r="N26" s="6" t="s">
        <v>2291</v>
      </c>
      <c r="O26" s="6" t="s">
        <v>2291</v>
      </c>
      <c r="P26" s="6" t="s">
        <v>2291</v>
      </c>
      <c r="Q26" s="6" t="s">
        <v>2291</v>
      </c>
      <c r="R26" s="1" t="s">
        <v>1984</v>
      </c>
      <c r="S26" s="1" t="s">
        <v>2291</v>
      </c>
      <c r="T26" s="1" t="s">
        <v>2291</v>
      </c>
      <c r="U26" s="1" t="s">
        <v>2296</v>
      </c>
      <c r="V26" s="1" t="s">
        <v>1982</v>
      </c>
      <c r="W26" s="1" t="s">
        <v>2291</v>
      </c>
      <c r="X26" s="1" t="s">
        <v>1955</v>
      </c>
      <c r="Y26" s="1" t="s">
        <v>1921</v>
      </c>
      <c r="Z26" s="1" t="s">
        <v>1920</v>
      </c>
      <c r="AA26" s="1" t="s">
        <v>1921</v>
      </c>
      <c r="AB26" s="1" t="s">
        <v>2291</v>
      </c>
      <c r="AC26" s="7" t="s">
        <v>2291</v>
      </c>
      <c r="AD26" s="7" t="s">
        <v>2291</v>
      </c>
      <c r="AE26" s="1" t="s">
        <v>2291</v>
      </c>
      <c r="AF26" s="1" t="s">
        <v>2291</v>
      </c>
      <c r="AG26" s="1" t="s">
        <v>2291</v>
      </c>
      <c r="AH26" s="1" t="s">
        <v>2291</v>
      </c>
      <c r="AI26" s="1" t="s">
        <v>2291</v>
      </c>
      <c r="AJ26" s="1" t="s">
        <v>2291</v>
      </c>
      <c r="AK26" s="14" t="s">
        <v>2291</v>
      </c>
      <c r="AL26" s="14" t="s">
        <v>2291</v>
      </c>
      <c r="AM26" s="1" t="s">
        <v>2291</v>
      </c>
      <c r="AN26" s="7">
        <v>202</v>
      </c>
      <c r="AO26" s="7">
        <v>844</v>
      </c>
      <c r="AP26" s="1" t="s">
        <v>697</v>
      </c>
      <c r="AQ26" s="1" t="s">
        <v>1928</v>
      </c>
      <c r="AR26" s="1" t="s">
        <v>294</v>
      </c>
      <c r="AS26" s="1" t="s">
        <v>1934</v>
      </c>
      <c r="AT26" s="1" t="s">
        <v>295</v>
      </c>
      <c r="AU26" s="1" t="s">
        <v>1947</v>
      </c>
      <c r="AV26" s="1" t="s">
        <v>2291</v>
      </c>
      <c r="AW26" s="1" t="s">
        <v>2291</v>
      </c>
      <c r="AX26" s="1" t="s">
        <v>2291</v>
      </c>
      <c r="AY26" s="7">
        <v>202</v>
      </c>
      <c r="AZ26" s="7">
        <v>844</v>
      </c>
      <c r="BA26" s="5">
        <v>42736</v>
      </c>
      <c r="BB26" s="7" t="s">
        <v>2291</v>
      </c>
      <c r="BC26" s="7" t="s">
        <v>2291</v>
      </c>
      <c r="BD26" s="1" t="s">
        <v>2291</v>
      </c>
      <c r="BE26" s="1" t="s">
        <v>2291</v>
      </c>
      <c r="BF26" s="1" t="s">
        <v>2291</v>
      </c>
      <c r="BG26" s="1" t="s">
        <v>2291</v>
      </c>
      <c r="BH26" s="1" t="s">
        <v>2291</v>
      </c>
      <c r="BI26" s="1" t="s">
        <v>2291</v>
      </c>
      <c r="BJ26" s="1" t="s">
        <v>2291</v>
      </c>
      <c r="BK26" s="1" t="s">
        <v>2291</v>
      </c>
      <c r="BL26" s="1" t="s">
        <v>2291</v>
      </c>
      <c r="BM26" s="7" t="s">
        <v>2291</v>
      </c>
      <c r="BN26" s="7" t="s">
        <v>2291</v>
      </c>
      <c r="BO26" s="1" t="s">
        <v>2291</v>
      </c>
      <c r="BP26" s="7" t="s">
        <v>2291</v>
      </c>
      <c r="BQ26" s="7">
        <v>8</v>
      </c>
      <c r="BR26" s="1">
        <v>0</v>
      </c>
      <c r="BS26" s="7">
        <v>202</v>
      </c>
      <c r="BT26" s="7">
        <v>0</v>
      </c>
      <c r="BU26" s="7">
        <v>0</v>
      </c>
      <c r="BV26" s="7">
        <v>0</v>
      </c>
      <c r="BW26" s="1" t="s">
        <v>1998</v>
      </c>
      <c r="BX26" s="1" t="s">
        <v>2291</v>
      </c>
      <c r="BY26" s="1" t="s">
        <v>469</v>
      </c>
      <c r="BZ26" s="1" t="s">
        <v>1921</v>
      </c>
      <c r="CA26" s="1" t="s">
        <v>1921</v>
      </c>
      <c r="CB26" s="1" t="s">
        <v>1921</v>
      </c>
      <c r="CC26" s="1" t="s">
        <v>1921</v>
      </c>
      <c r="CD26" s="1" t="s">
        <v>1921</v>
      </c>
      <c r="CE26" s="1" t="s">
        <v>1921</v>
      </c>
      <c r="CF26" s="1" t="s">
        <v>1921</v>
      </c>
      <c r="CG26" s="1" t="s">
        <v>1921</v>
      </c>
      <c r="CH26" s="1" t="s">
        <v>1921</v>
      </c>
      <c r="CI26" s="1" t="s">
        <v>1921</v>
      </c>
      <c r="CJ26" s="1" t="s">
        <v>1920</v>
      </c>
      <c r="CK26" s="1" t="s">
        <v>2291</v>
      </c>
      <c r="CL26" s="1" t="s">
        <v>2291</v>
      </c>
      <c r="CM26" s="1" t="s">
        <v>2291</v>
      </c>
      <c r="CN26" s="1" t="s">
        <v>2291</v>
      </c>
      <c r="CO26" s="1" t="s">
        <v>2291</v>
      </c>
      <c r="CP26" s="1" t="s">
        <v>2291</v>
      </c>
      <c r="CQ26" s="1" t="s">
        <v>2291</v>
      </c>
      <c r="CR26" s="1" t="s">
        <v>2291</v>
      </c>
      <c r="CS26" s="1" t="s">
        <v>2291</v>
      </c>
      <c r="CT26" s="1" t="s">
        <v>2291</v>
      </c>
      <c r="CU26" s="1" t="s">
        <v>2291</v>
      </c>
      <c r="CV26" s="1" t="s">
        <v>2291</v>
      </c>
      <c r="CW26" s="1" t="s">
        <v>2291</v>
      </c>
      <c r="CX26" s="1" t="s">
        <v>2291</v>
      </c>
      <c r="CY26" s="1" t="s">
        <v>2291</v>
      </c>
      <c r="CZ26" s="1" t="s">
        <v>2291</v>
      </c>
      <c r="DA26" s="1" t="s">
        <v>2291</v>
      </c>
      <c r="DB26" s="1" t="s">
        <v>2291</v>
      </c>
      <c r="DC26" s="1" t="s">
        <v>2291</v>
      </c>
      <c r="DD26" s="1" t="s">
        <v>2291</v>
      </c>
      <c r="DE26" s="1" t="s">
        <v>2291</v>
      </c>
      <c r="DF26" s="1" t="s">
        <v>2291</v>
      </c>
      <c r="DG26" s="1" t="s">
        <v>2291</v>
      </c>
      <c r="DH26" s="1" t="s">
        <v>2291</v>
      </c>
      <c r="DI26" s="1" t="s">
        <v>2291</v>
      </c>
      <c r="DJ26" s="1" t="s">
        <v>2291</v>
      </c>
      <c r="DK26" s="1" t="s">
        <v>2291</v>
      </c>
      <c r="DL26" s="1" t="s">
        <v>2291</v>
      </c>
      <c r="DM26" s="1" t="s">
        <v>2291</v>
      </c>
      <c r="DN26" s="1" t="s">
        <v>2291</v>
      </c>
      <c r="DO26" s="1" t="s">
        <v>2291</v>
      </c>
      <c r="DP26" s="1" t="s">
        <v>2291</v>
      </c>
      <c r="DQ26" s="1" t="s">
        <v>2291</v>
      </c>
      <c r="DR26" s="1" t="s">
        <v>2291</v>
      </c>
      <c r="DS26" s="1" t="s">
        <v>2291</v>
      </c>
      <c r="DT26" s="1" t="s">
        <v>2291</v>
      </c>
      <c r="DU26" s="1" t="s">
        <v>2291</v>
      </c>
      <c r="DV26" s="1" t="s">
        <v>2291</v>
      </c>
      <c r="DW26" s="1" t="s">
        <v>2291</v>
      </c>
      <c r="DX26" s="1" t="s">
        <v>2291</v>
      </c>
      <c r="DY26" s="1" t="s">
        <v>2291</v>
      </c>
      <c r="DZ26" s="1" t="s">
        <v>2291</v>
      </c>
      <c r="EA26" s="1" t="s">
        <v>2291</v>
      </c>
      <c r="EB26" s="1" t="s">
        <v>2291</v>
      </c>
      <c r="EC26" s="1" t="s">
        <v>2291</v>
      </c>
      <c r="ED26" s="1" t="s">
        <v>2291</v>
      </c>
      <c r="EE26" s="1" t="s">
        <v>2291</v>
      </c>
      <c r="EF26" s="1" t="s">
        <v>2291</v>
      </c>
      <c r="EG26" s="1" t="s">
        <v>2291</v>
      </c>
      <c r="EH26" s="1" t="s">
        <v>2291</v>
      </c>
      <c r="EI26" s="1" t="s">
        <v>2291</v>
      </c>
      <c r="EJ26" s="1" t="s">
        <v>2291</v>
      </c>
      <c r="EK26" s="1" t="s">
        <v>2291</v>
      </c>
      <c r="EL26" s="1" t="s">
        <v>2291</v>
      </c>
      <c r="EM26" s="1" t="s">
        <v>2291</v>
      </c>
      <c r="EN26" s="1" t="s">
        <v>2291</v>
      </c>
      <c r="EO26" s="1" t="s">
        <v>2291</v>
      </c>
      <c r="EP26" s="1" t="s">
        <v>2291</v>
      </c>
      <c r="EQ26" s="1" t="s">
        <v>2291</v>
      </c>
      <c r="ER26" s="1" t="s">
        <v>2291</v>
      </c>
      <c r="ES26" s="1" t="s">
        <v>2291</v>
      </c>
      <c r="ET26" s="1" t="s">
        <v>2291</v>
      </c>
      <c r="EU26" s="1" t="s">
        <v>2291</v>
      </c>
      <c r="EV26" s="1" t="s">
        <v>2291</v>
      </c>
      <c r="EW26" s="1" t="s">
        <v>2291</v>
      </c>
      <c r="EX26" s="1" t="s">
        <v>2291</v>
      </c>
      <c r="EY26" s="1" t="s">
        <v>2291</v>
      </c>
      <c r="EZ26" s="1" t="s">
        <v>2291</v>
      </c>
      <c r="FA26" s="1" t="s">
        <v>2291</v>
      </c>
      <c r="FB26" s="1" t="s">
        <v>2291</v>
      </c>
      <c r="FC26" s="1" t="s">
        <v>2291</v>
      </c>
      <c r="FD26" s="1" t="s">
        <v>2291</v>
      </c>
      <c r="FE26" s="1" t="s">
        <v>2291</v>
      </c>
      <c r="FF26" s="1" t="s">
        <v>2291</v>
      </c>
      <c r="FG26" s="1" t="s">
        <v>2291</v>
      </c>
      <c r="FH26" s="1" t="s">
        <v>2291</v>
      </c>
      <c r="FI26" s="1" t="s">
        <v>2291</v>
      </c>
      <c r="FJ26" s="1" t="s">
        <v>2291</v>
      </c>
      <c r="FK26" s="1" t="s">
        <v>2291</v>
      </c>
      <c r="FL26" s="1" t="s">
        <v>2291</v>
      </c>
      <c r="FM26" s="7">
        <v>10</v>
      </c>
      <c r="FN26" s="7">
        <v>17</v>
      </c>
      <c r="FO26" s="7">
        <v>2</v>
      </c>
      <c r="FP26" s="7">
        <v>6</v>
      </c>
      <c r="FQ26" s="7">
        <v>2</v>
      </c>
      <c r="FR26" s="7">
        <v>1</v>
      </c>
      <c r="FS26" s="7" t="s">
        <v>2291</v>
      </c>
      <c r="FT26" s="7" t="s">
        <v>2291</v>
      </c>
      <c r="FU26" s="7" t="s">
        <v>2291</v>
      </c>
      <c r="FV26" s="7">
        <v>13</v>
      </c>
      <c r="FW26" s="7">
        <v>20</v>
      </c>
      <c r="FX26" s="7" t="s">
        <v>2291</v>
      </c>
      <c r="FY26" s="7">
        <v>18</v>
      </c>
      <c r="FZ26" s="1" t="s">
        <v>1920</v>
      </c>
      <c r="GA26" s="1" t="s">
        <v>1920</v>
      </c>
      <c r="GB26" s="1" t="s">
        <v>1920</v>
      </c>
      <c r="GC26" s="1" t="s">
        <v>2291</v>
      </c>
      <c r="GD26" s="1" t="s">
        <v>2291</v>
      </c>
      <c r="GE26" s="1" t="s">
        <v>2291</v>
      </c>
      <c r="GF26" s="1" t="s">
        <v>1920</v>
      </c>
      <c r="GG26" s="1" t="s">
        <v>2291</v>
      </c>
      <c r="GH26" s="1" t="s">
        <v>2291</v>
      </c>
      <c r="GI26" s="1" t="s">
        <v>2291</v>
      </c>
      <c r="GJ26" s="1" t="s">
        <v>1223</v>
      </c>
      <c r="GK26" s="1" t="s">
        <v>1921</v>
      </c>
      <c r="GL26" s="1" t="s">
        <v>1921</v>
      </c>
      <c r="GM26" s="1" t="s">
        <v>1920</v>
      </c>
      <c r="GN26" s="1" t="s">
        <v>1921</v>
      </c>
      <c r="GO26" s="1" t="s">
        <v>1921</v>
      </c>
      <c r="GP26" s="1" t="s">
        <v>1921</v>
      </c>
      <c r="GQ26" s="1" t="s">
        <v>1921</v>
      </c>
      <c r="GR26" s="1" t="s">
        <v>1921</v>
      </c>
      <c r="GS26" s="7" t="s">
        <v>2291</v>
      </c>
      <c r="GT26" s="7" t="s">
        <v>2291</v>
      </c>
      <c r="GU26" s="7" t="s">
        <v>2291</v>
      </c>
      <c r="GV26" s="7" t="s">
        <v>2291</v>
      </c>
      <c r="GW26" s="7" t="s">
        <v>2291</v>
      </c>
      <c r="GX26" s="7" t="s">
        <v>2291</v>
      </c>
      <c r="GY26" s="7" t="s">
        <v>2291</v>
      </c>
      <c r="GZ26" s="7" t="s">
        <v>2291</v>
      </c>
      <c r="HA26" s="7">
        <v>1</v>
      </c>
      <c r="HB26" s="7">
        <v>1</v>
      </c>
      <c r="HC26" s="7" t="s">
        <v>2291</v>
      </c>
      <c r="HD26" s="7" t="s">
        <v>2291</v>
      </c>
      <c r="HE26" s="7" t="s">
        <v>2291</v>
      </c>
      <c r="HF26" s="7" t="s">
        <v>2291</v>
      </c>
      <c r="HG26" s="7" t="s">
        <v>2291</v>
      </c>
      <c r="HH26" s="7" t="s">
        <v>2291</v>
      </c>
      <c r="HI26" s="1" t="s">
        <v>1957</v>
      </c>
      <c r="HJ26" s="1" t="s">
        <v>2116</v>
      </c>
      <c r="HK26" s="1" t="s">
        <v>1921</v>
      </c>
      <c r="HL26" s="1" t="s">
        <v>1921</v>
      </c>
      <c r="HM26" s="1" t="s">
        <v>1921</v>
      </c>
      <c r="HN26" s="1" t="s">
        <v>1920</v>
      </c>
      <c r="HO26" s="1" t="s">
        <v>1921</v>
      </c>
      <c r="HP26" s="1" t="s">
        <v>2125</v>
      </c>
      <c r="HQ26" s="1" t="s">
        <v>1921</v>
      </c>
      <c r="HR26" s="1" t="s">
        <v>1921</v>
      </c>
      <c r="HS26" s="1" t="s">
        <v>1920</v>
      </c>
      <c r="HT26" s="7" t="s">
        <v>2291</v>
      </c>
      <c r="HU26" s="7" t="s">
        <v>2291</v>
      </c>
      <c r="HV26" s="1" t="s">
        <v>2291</v>
      </c>
      <c r="HW26" s="1" t="s">
        <v>2291</v>
      </c>
      <c r="HX26" s="1" t="s">
        <v>2291</v>
      </c>
      <c r="HY26" s="1" t="s">
        <v>2126</v>
      </c>
      <c r="HZ26" s="1" t="s">
        <v>1921</v>
      </c>
      <c r="IA26" s="1" t="s">
        <v>1920</v>
      </c>
      <c r="IB26" s="7" t="s">
        <v>2291</v>
      </c>
      <c r="IC26" s="7">
        <v>202</v>
      </c>
      <c r="ID26" s="1" t="s">
        <v>1920</v>
      </c>
      <c r="IE26" s="1" t="s">
        <v>2291</v>
      </c>
      <c r="IF26" s="1" t="s">
        <v>2291</v>
      </c>
      <c r="IG26" s="1" t="s">
        <v>2291</v>
      </c>
      <c r="IH26" s="1" t="s">
        <v>2291</v>
      </c>
      <c r="II26" s="1" t="s">
        <v>2291</v>
      </c>
      <c r="IJ26" s="1" t="s">
        <v>2291</v>
      </c>
      <c r="IK26" s="1" t="s">
        <v>2291</v>
      </c>
      <c r="IL26" s="1" t="s">
        <v>2291</v>
      </c>
      <c r="IM26" s="1" t="s">
        <v>1949</v>
      </c>
      <c r="IN26" s="1" t="s">
        <v>1991</v>
      </c>
      <c r="IO26" s="1" t="s">
        <v>2291</v>
      </c>
      <c r="IP26" s="1" t="s">
        <v>2291</v>
      </c>
      <c r="IQ26" s="1" t="s">
        <v>2291</v>
      </c>
      <c r="IR26" s="1" t="s">
        <v>2291</v>
      </c>
      <c r="IS26" s="1" t="s">
        <v>2291</v>
      </c>
      <c r="IT26" s="1" t="s">
        <v>1921</v>
      </c>
      <c r="IU26" s="1" t="s">
        <v>2291</v>
      </c>
      <c r="IV26" s="1" t="s">
        <v>2291</v>
      </c>
      <c r="IW26" s="1" t="s">
        <v>2291</v>
      </c>
      <c r="IX26" s="1" t="s">
        <v>2291</v>
      </c>
      <c r="IY26" s="1" t="s">
        <v>2291</v>
      </c>
      <c r="IZ26" s="1" t="s">
        <v>2291</v>
      </c>
      <c r="JA26" s="1" t="s">
        <v>2291</v>
      </c>
      <c r="JB26" s="1" t="s">
        <v>2291</v>
      </c>
      <c r="JC26" s="1" t="s">
        <v>2291</v>
      </c>
      <c r="JD26" s="1" t="s">
        <v>1733</v>
      </c>
      <c r="JE26" s="1" t="s">
        <v>1920</v>
      </c>
      <c r="JF26" s="1" t="s">
        <v>1921</v>
      </c>
      <c r="JG26" s="1" t="s">
        <v>1921</v>
      </c>
      <c r="JH26" s="1" t="s">
        <v>1921</v>
      </c>
      <c r="JI26" s="1" t="s">
        <v>1920</v>
      </c>
      <c r="JJ26" s="1" t="s">
        <v>1921</v>
      </c>
      <c r="JK26" s="1" t="s">
        <v>1921</v>
      </c>
      <c r="JL26" s="1" t="s">
        <v>1920</v>
      </c>
      <c r="JM26" s="1" t="s">
        <v>1921</v>
      </c>
      <c r="JN26" s="1" t="s">
        <v>1921</v>
      </c>
      <c r="JO26" s="1" t="s">
        <v>1921</v>
      </c>
      <c r="JP26" s="1" t="s">
        <v>1921</v>
      </c>
      <c r="JQ26" s="1" t="s">
        <v>1921</v>
      </c>
      <c r="JR26" s="1" t="s">
        <v>1921</v>
      </c>
      <c r="JS26" s="1" t="s">
        <v>2291</v>
      </c>
      <c r="JT26" s="1" t="s">
        <v>2291</v>
      </c>
      <c r="JU26" s="1" t="s">
        <v>2298</v>
      </c>
      <c r="JV26" s="1" t="s">
        <v>1920</v>
      </c>
      <c r="JW26" s="1" t="s">
        <v>1921</v>
      </c>
      <c r="JX26" s="1" t="s">
        <v>1921</v>
      </c>
      <c r="JY26" s="1" t="s">
        <v>1921</v>
      </c>
      <c r="JZ26" s="1" t="s">
        <v>1921</v>
      </c>
      <c r="KA26" s="1" t="s">
        <v>1920</v>
      </c>
      <c r="KB26" s="1" t="s">
        <v>1921</v>
      </c>
      <c r="KC26" s="1" t="s">
        <v>2291</v>
      </c>
      <c r="KD26" s="1" t="s">
        <v>1973</v>
      </c>
      <c r="KE26" s="1" t="s">
        <v>2291</v>
      </c>
      <c r="KF26" s="1" t="s">
        <v>1920</v>
      </c>
      <c r="KG26" s="1" t="s">
        <v>1720</v>
      </c>
      <c r="KH26" s="1" t="s">
        <v>1967</v>
      </c>
      <c r="KI26" s="1" t="s">
        <v>1988</v>
      </c>
      <c r="KJ26" s="1" t="s">
        <v>2291</v>
      </c>
      <c r="KK26" s="1" t="s">
        <v>1920</v>
      </c>
      <c r="KL26" s="1" t="s">
        <v>409</v>
      </c>
      <c r="KM26" s="1" t="s">
        <v>1921</v>
      </c>
      <c r="KN26" s="1" t="s">
        <v>1921</v>
      </c>
      <c r="KO26" s="1" t="s">
        <v>1920</v>
      </c>
      <c r="KP26" s="1" t="s">
        <v>2291</v>
      </c>
      <c r="KQ26" s="1" t="s">
        <v>2291</v>
      </c>
      <c r="KR26" s="1">
        <v>1</v>
      </c>
      <c r="KS26" s="1" t="s">
        <v>313</v>
      </c>
      <c r="KT26" s="1" t="s">
        <v>374</v>
      </c>
      <c r="KU26" s="1" t="s">
        <v>2291</v>
      </c>
      <c r="KV26" s="1" t="s">
        <v>2291</v>
      </c>
      <c r="KW26" s="1" t="s">
        <v>2291</v>
      </c>
      <c r="KX26" s="1" t="s">
        <v>2291</v>
      </c>
      <c r="KY26" s="7" t="s">
        <v>2291</v>
      </c>
      <c r="KZ26" s="1" t="s">
        <v>1734</v>
      </c>
      <c r="LA26" s="1">
        <v>198064</v>
      </c>
      <c r="LB26" s="1" t="s">
        <v>1735</v>
      </c>
      <c r="LC26" s="1" t="s">
        <v>1736</v>
      </c>
      <c r="LD26" s="1">
        <v>168</v>
      </c>
      <c r="LE26" s="1" t="s">
        <v>2291</v>
      </c>
      <c r="LF26" s="1">
        <v>-1</v>
      </c>
      <c r="LG26" s="1" t="s">
        <v>2291</v>
      </c>
      <c r="LH26" s="1" t="s">
        <v>2291</v>
      </c>
      <c r="LI26" s="13" t="s">
        <v>2291</v>
      </c>
      <c r="LJ26" s="13">
        <v>0</v>
      </c>
      <c r="LK26" s="13">
        <v>0</v>
      </c>
      <c r="LL26" s="13">
        <v>0</v>
      </c>
      <c r="LM26" s="13">
        <v>0</v>
      </c>
      <c r="LN26" s="13">
        <v>0</v>
      </c>
      <c r="LO26" s="13">
        <v>0</v>
      </c>
      <c r="LP26" s="13">
        <v>0</v>
      </c>
      <c r="LQ26" s="13">
        <v>0</v>
      </c>
      <c r="LR26" s="13">
        <v>0</v>
      </c>
      <c r="LS26" s="13">
        <v>0</v>
      </c>
      <c r="LT26" s="13">
        <v>0</v>
      </c>
      <c r="LU26" s="13">
        <v>0</v>
      </c>
      <c r="LV26" s="13">
        <v>0</v>
      </c>
      <c r="LW26" s="1" t="s">
        <v>1975</v>
      </c>
      <c r="LX26" s="1" t="s">
        <v>1978</v>
      </c>
      <c r="LY26" s="1" t="s">
        <v>1980</v>
      </c>
      <c r="LZ26" s="1" t="b">
        <f>E26=AE26</f>
        <v>0</v>
      </c>
      <c r="MA26" s="1" t="b">
        <f>AG26=G26</f>
        <v>0</v>
      </c>
      <c r="MB26" s="1" t="b">
        <f>I26=AI26</f>
        <v>0</v>
      </c>
      <c r="MC26" s="1" t="s">
        <v>2291</v>
      </c>
    </row>
    <row r="27" spans="1:341" x14ac:dyDescent="0.3">
      <c r="A27" s="1" t="s">
        <v>899</v>
      </c>
      <c r="B27" s="1" t="s">
        <v>900</v>
      </c>
      <c r="C27" s="5">
        <v>43159</v>
      </c>
      <c r="D27" s="5">
        <v>43159</v>
      </c>
      <c r="E27" s="1" t="s">
        <v>294</v>
      </c>
      <c r="F27" s="1" t="s">
        <v>1934</v>
      </c>
      <c r="G27" s="1" t="s">
        <v>698</v>
      </c>
      <c r="H27" s="1" t="s">
        <v>333</v>
      </c>
      <c r="I27" s="1" t="s">
        <v>781</v>
      </c>
      <c r="J27" s="1" t="s">
        <v>2009</v>
      </c>
      <c r="K27" s="1" t="s">
        <v>2064</v>
      </c>
      <c r="L27" s="1" t="s">
        <v>1787</v>
      </c>
      <c r="M27" s="1" t="s">
        <v>901</v>
      </c>
      <c r="N27" s="1">
        <v>13.6266362818</v>
      </c>
      <c r="O27" s="1">
        <v>14.2863975029</v>
      </c>
      <c r="P27" s="1">
        <v>312.80803971</v>
      </c>
      <c r="Q27" s="1">
        <v>4</v>
      </c>
      <c r="R27" s="1" t="s">
        <v>1984</v>
      </c>
      <c r="S27" s="1" t="s">
        <v>2291</v>
      </c>
      <c r="T27" s="1" t="s">
        <v>2291</v>
      </c>
      <c r="U27" s="1" t="s">
        <v>2292</v>
      </c>
      <c r="V27" s="1" t="s">
        <v>1982</v>
      </c>
      <c r="W27" s="1" t="s">
        <v>2291</v>
      </c>
      <c r="X27" s="1" t="s">
        <v>2093</v>
      </c>
      <c r="Y27" s="1" t="s">
        <v>1920</v>
      </c>
      <c r="Z27" s="1" t="s">
        <v>1920</v>
      </c>
      <c r="AA27" s="1" t="s">
        <v>1921</v>
      </c>
      <c r="AB27" s="1" t="s">
        <v>2291</v>
      </c>
      <c r="AC27" s="7">
        <v>90</v>
      </c>
      <c r="AD27" s="7">
        <v>376</v>
      </c>
      <c r="AE27" s="1" t="s">
        <v>294</v>
      </c>
      <c r="AF27" s="1" t="s">
        <v>1934</v>
      </c>
      <c r="AG27" s="1" t="s">
        <v>400</v>
      </c>
      <c r="AH27" s="1" t="s">
        <v>1948</v>
      </c>
      <c r="AI27" s="1" t="s">
        <v>404</v>
      </c>
      <c r="AJ27" s="1" t="s">
        <v>2010</v>
      </c>
      <c r="AK27" s="14">
        <v>90</v>
      </c>
      <c r="AL27" s="14">
        <v>376</v>
      </c>
      <c r="AM27" s="5">
        <v>42917</v>
      </c>
      <c r="AN27" s="7">
        <v>280</v>
      </c>
      <c r="AO27" s="7">
        <v>1170</v>
      </c>
      <c r="AP27" s="1" t="s">
        <v>298</v>
      </c>
      <c r="AQ27" s="1" t="s">
        <v>1926</v>
      </c>
      <c r="AR27" s="1" t="s">
        <v>299</v>
      </c>
      <c r="AS27" s="1" t="s">
        <v>1931</v>
      </c>
      <c r="AT27" s="1" t="s">
        <v>501</v>
      </c>
      <c r="AU27" s="1" t="s">
        <v>1938</v>
      </c>
      <c r="AV27" s="1" t="s">
        <v>2291</v>
      </c>
      <c r="AW27" s="1" t="s">
        <v>2291</v>
      </c>
      <c r="AX27" s="1" t="s">
        <v>2291</v>
      </c>
      <c r="AY27" s="7">
        <v>280</v>
      </c>
      <c r="AZ27" s="7">
        <v>1170</v>
      </c>
      <c r="BA27" s="5">
        <v>42917</v>
      </c>
      <c r="BB27" s="7" t="s">
        <v>2291</v>
      </c>
      <c r="BC27" s="7" t="s">
        <v>2291</v>
      </c>
      <c r="BD27" s="1" t="s">
        <v>2291</v>
      </c>
      <c r="BE27" s="1" t="s">
        <v>2291</v>
      </c>
      <c r="BF27" s="1" t="s">
        <v>2291</v>
      </c>
      <c r="BG27" s="1" t="s">
        <v>2291</v>
      </c>
      <c r="BH27" s="1" t="s">
        <v>2291</v>
      </c>
      <c r="BI27" s="1" t="s">
        <v>2291</v>
      </c>
      <c r="BJ27" s="1" t="s">
        <v>2291</v>
      </c>
      <c r="BK27" s="1" t="s">
        <v>2291</v>
      </c>
      <c r="BL27" s="1" t="s">
        <v>2291</v>
      </c>
      <c r="BM27" s="7" t="s">
        <v>2291</v>
      </c>
      <c r="BN27" s="7" t="s">
        <v>2291</v>
      </c>
      <c r="BO27" s="1" t="s">
        <v>2291</v>
      </c>
      <c r="BP27" s="7" t="s">
        <v>2291</v>
      </c>
      <c r="BQ27" s="7" t="s">
        <v>2291</v>
      </c>
      <c r="BR27" s="1">
        <v>0</v>
      </c>
      <c r="BS27" s="7">
        <v>47</v>
      </c>
      <c r="BT27" s="7">
        <v>323</v>
      </c>
      <c r="BU27" s="7">
        <v>0</v>
      </c>
      <c r="BV27" s="7">
        <v>0</v>
      </c>
      <c r="BW27" s="1" t="s">
        <v>1998</v>
      </c>
      <c r="BX27" s="1" t="s">
        <v>2291</v>
      </c>
      <c r="BY27" s="1" t="s">
        <v>902</v>
      </c>
      <c r="BZ27" s="1" t="s">
        <v>1920</v>
      </c>
      <c r="CA27" s="1" t="s">
        <v>1920</v>
      </c>
      <c r="CB27" s="1" t="s">
        <v>1921</v>
      </c>
      <c r="CC27" s="1" t="s">
        <v>1921</v>
      </c>
      <c r="CD27" s="1" t="s">
        <v>1921</v>
      </c>
      <c r="CE27" s="1" t="s">
        <v>1921</v>
      </c>
      <c r="CF27" s="1" t="s">
        <v>1921</v>
      </c>
      <c r="CG27" s="1" t="s">
        <v>1920</v>
      </c>
      <c r="CH27" s="1" t="s">
        <v>1920</v>
      </c>
      <c r="CI27" s="1" t="s">
        <v>1921</v>
      </c>
      <c r="CJ27" s="1" t="s">
        <v>1921</v>
      </c>
      <c r="CK27" s="1" t="s">
        <v>1954</v>
      </c>
      <c r="CL27" s="1" t="s">
        <v>1921</v>
      </c>
      <c r="CM27" s="1" t="s">
        <v>1921</v>
      </c>
      <c r="CN27" s="1" t="s">
        <v>1921</v>
      </c>
      <c r="CO27" s="1" t="s">
        <v>1921</v>
      </c>
      <c r="CP27" s="1" t="s">
        <v>1920</v>
      </c>
      <c r="CQ27" s="1" t="s">
        <v>2291</v>
      </c>
      <c r="CR27" s="1" t="s">
        <v>2029</v>
      </c>
      <c r="CS27" s="1" t="s">
        <v>320</v>
      </c>
      <c r="CT27" s="1" t="s">
        <v>1921</v>
      </c>
      <c r="CU27" s="1" t="s">
        <v>1921</v>
      </c>
      <c r="CV27" s="1" t="s">
        <v>1921</v>
      </c>
      <c r="CW27" s="1" t="s">
        <v>1920</v>
      </c>
      <c r="CX27" s="1" t="s">
        <v>1921</v>
      </c>
      <c r="CY27" s="1" t="s">
        <v>2291</v>
      </c>
      <c r="CZ27" s="1" t="s">
        <v>2029</v>
      </c>
      <c r="DA27" s="1" t="s">
        <v>320</v>
      </c>
      <c r="DB27" s="1" t="s">
        <v>1921</v>
      </c>
      <c r="DC27" s="1" t="s">
        <v>1921</v>
      </c>
      <c r="DD27" s="1" t="s">
        <v>1921</v>
      </c>
      <c r="DE27" s="1" t="s">
        <v>1920</v>
      </c>
      <c r="DF27" s="1" t="s">
        <v>1921</v>
      </c>
      <c r="DG27" s="1" t="s">
        <v>2291</v>
      </c>
      <c r="DH27" s="1" t="s">
        <v>2030</v>
      </c>
      <c r="DI27" s="1" t="s">
        <v>2291</v>
      </c>
      <c r="DJ27" s="1" t="s">
        <v>2291</v>
      </c>
      <c r="DK27" s="1" t="s">
        <v>2291</v>
      </c>
      <c r="DL27" s="1" t="s">
        <v>2291</v>
      </c>
      <c r="DM27" s="1" t="s">
        <v>2291</v>
      </c>
      <c r="DN27" s="1" t="s">
        <v>2291</v>
      </c>
      <c r="DO27" s="1" t="s">
        <v>2291</v>
      </c>
      <c r="DP27" s="1" t="s">
        <v>2291</v>
      </c>
      <c r="DQ27" s="1" t="s">
        <v>2291</v>
      </c>
      <c r="DR27" s="1" t="s">
        <v>2291</v>
      </c>
      <c r="DS27" s="1" t="s">
        <v>2291</v>
      </c>
      <c r="DT27" s="1" t="s">
        <v>2291</v>
      </c>
      <c r="DU27" s="1" t="s">
        <v>2291</v>
      </c>
      <c r="DV27" s="1" t="s">
        <v>2291</v>
      </c>
      <c r="DW27" s="1" t="s">
        <v>2291</v>
      </c>
      <c r="DX27" s="1" t="s">
        <v>2291</v>
      </c>
      <c r="DY27" s="1" t="s">
        <v>1953</v>
      </c>
      <c r="DZ27" s="1" t="s">
        <v>1921</v>
      </c>
      <c r="EA27" s="1" t="s">
        <v>1921</v>
      </c>
      <c r="EB27" s="1" t="s">
        <v>1920</v>
      </c>
      <c r="EC27" s="1" t="s">
        <v>1921</v>
      </c>
      <c r="ED27" s="1" t="s">
        <v>1921</v>
      </c>
      <c r="EE27" s="1" t="s">
        <v>2291</v>
      </c>
      <c r="EF27" s="1" t="s">
        <v>1997</v>
      </c>
      <c r="EG27" s="1" t="s">
        <v>2291</v>
      </c>
      <c r="EH27" s="1" t="s">
        <v>2291</v>
      </c>
      <c r="EI27" s="1" t="s">
        <v>2291</v>
      </c>
      <c r="EJ27" s="1" t="s">
        <v>2291</v>
      </c>
      <c r="EK27" s="1" t="s">
        <v>2291</v>
      </c>
      <c r="EL27" s="1" t="s">
        <v>2291</v>
      </c>
      <c r="EM27" s="1" t="s">
        <v>2291</v>
      </c>
      <c r="EN27" s="1" t="s">
        <v>2291</v>
      </c>
      <c r="EO27" s="1" t="s">
        <v>2291</v>
      </c>
      <c r="EP27" s="1" t="s">
        <v>2291</v>
      </c>
      <c r="EQ27" s="1" t="s">
        <v>2291</v>
      </c>
      <c r="ER27" s="1" t="s">
        <v>2291</v>
      </c>
      <c r="ES27" s="1" t="s">
        <v>2291</v>
      </c>
      <c r="ET27" s="1" t="s">
        <v>2291</v>
      </c>
      <c r="EU27" s="1" t="s">
        <v>2291</v>
      </c>
      <c r="EV27" s="1" t="s">
        <v>2291</v>
      </c>
      <c r="EW27" s="1" t="s">
        <v>2291</v>
      </c>
      <c r="EX27" s="1" t="s">
        <v>2291</v>
      </c>
      <c r="EY27" s="1" t="s">
        <v>2291</v>
      </c>
      <c r="EZ27" s="1" t="s">
        <v>2291</v>
      </c>
      <c r="FA27" s="1" t="s">
        <v>2291</v>
      </c>
      <c r="FB27" s="1" t="s">
        <v>2291</v>
      </c>
      <c r="FC27" s="1" t="s">
        <v>2291</v>
      </c>
      <c r="FD27" s="1" t="s">
        <v>2291</v>
      </c>
      <c r="FE27" s="1" t="s">
        <v>2291</v>
      </c>
      <c r="FF27" s="1" t="s">
        <v>2291</v>
      </c>
      <c r="FG27" s="1" t="s">
        <v>2291</v>
      </c>
      <c r="FH27" s="1" t="s">
        <v>2291</v>
      </c>
      <c r="FI27" s="1" t="s">
        <v>2291</v>
      </c>
      <c r="FJ27" s="1" t="s">
        <v>2291</v>
      </c>
      <c r="FK27" s="1" t="s">
        <v>2291</v>
      </c>
      <c r="FL27" s="1" t="s">
        <v>2291</v>
      </c>
      <c r="FM27" s="7">
        <v>35</v>
      </c>
      <c r="FN27" s="7">
        <v>40</v>
      </c>
      <c r="FO27" s="7">
        <v>3</v>
      </c>
      <c r="FP27" s="7">
        <v>15</v>
      </c>
      <c r="FQ27" s="7">
        <v>7</v>
      </c>
      <c r="FR27" s="7">
        <v>5</v>
      </c>
      <c r="FS27" s="7">
        <v>15</v>
      </c>
      <c r="FT27" s="7" t="s">
        <v>2291</v>
      </c>
      <c r="FU27" s="7">
        <v>7</v>
      </c>
      <c r="FV27" s="7">
        <v>37</v>
      </c>
      <c r="FW27" s="7">
        <v>9</v>
      </c>
      <c r="FX27" s="7">
        <v>22</v>
      </c>
      <c r="FY27" s="7">
        <v>120</v>
      </c>
      <c r="FZ27" s="1" t="s">
        <v>1920</v>
      </c>
      <c r="GA27" s="1" t="s">
        <v>1920</v>
      </c>
      <c r="GB27" s="1" t="s">
        <v>1920</v>
      </c>
      <c r="GC27" s="1" t="s">
        <v>2291</v>
      </c>
      <c r="GD27" s="1" t="s">
        <v>2291</v>
      </c>
      <c r="GE27" s="1" t="s">
        <v>2291</v>
      </c>
      <c r="GF27" s="1" t="s">
        <v>1920</v>
      </c>
      <c r="GG27" s="1" t="s">
        <v>2291</v>
      </c>
      <c r="GH27" s="1" t="s">
        <v>2291</v>
      </c>
      <c r="GI27" s="1" t="s">
        <v>2291</v>
      </c>
      <c r="GJ27" s="1" t="s">
        <v>302</v>
      </c>
      <c r="GK27" s="1" t="s">
        <v>1921</v>
      </c>
      <c r="GL27" s="1" t="s">
        <v>1921</v>
      </c>
      <c r="GM27" s="1" t="s">
        <v>1921</v>
      </c>
      <c r="GN27" s="1" t="s">
        <v>1921</v>
      </c>
      <c r="GO27" s="1" t="s">
        <v>1920</v>
      </c>
      <c r="GP27" s="1" t="s">
        <v>1921</v>
      </c>
      <c r="GQ27" s="1" t="s">
        <v>1921</v>
      </c>
      <c r="GR27" s="1" t="s">
        <v>1921</v>
      </c>
      <c r="GS27" s="7" t="s">
        <v>2291</v>
      </c>
      <c r="GT27" s="7" t="s">
        <v>2291</v>
      </c>
      <c r="GU27" s="7">
        <v>1</v>
      </c>
      <c r="GV27" s="7">
        <v>1</v>
      </c>
      <c r="GW27" s="7" t="s">
        <v>2291</v>
      </c>
      <c r="GX27" s="7" t="s">
        <v>2291</v>
      </c>
      <c r="GY27" s="7" t="s">
        <v>2291</v>
      </c>
      <c r="GZ27" s="7" t="s">
        <v>2291</v>
      </c>
      <c r="HA27" s="7" t="s">
        <v>2291</v>
      </c>
      <c r="HB27" s="7" t="s">
        <v>2291</v>
      </c>
      <c r="HC27" s="7" t="s">
        <v>2291</v>
      </c>
      <c r="HD27" s="7" t="s">
        <v>2291</v>
      </c>
      <c r="HE27" s="7" t="s">
        <v>2291</v>
      </c>
      <c r="HF27" s="7" t="s">
        <v>2291</v>
      </c>
      <c r="HG27" s="7" t="s">
        <v>2291</v>
      </c>
      <c r="HH27" s="7" t="s">
        <v>2291</v>
      </c>
      <c r="HI27" s="1" t="s">
        <v>1956</v>
      </c>
      <c r="HJ27" s="1" t="s">
        <v>371</v>
      </c>
      <c r="HK27" s="1" t="s">
        <v>1920</v>
      </c>
      <c r="HL27" s="1" t="s">
        <v>1921</v>
      </c>
      <c r="HM27" s="1" t="s">
        <v>1921</v>
      </c>
      <c r="HN27" s="1" t="s">
        <v>1921</v>
      </c>
      <c r="HO27" s="1" t="s">
        <v>1921</v>
      </c>
      <c r="HP27" s="1" t="s">
        <v>2125</v>
      </c>
      <c r="HQ27" s="1" t="s">
        <v>1921</v>
      </c>
      <c r="HR27" s="1" t="s">
        <v>1921</v>
      </c>
      <c r="HS27" s="1" t="s">
        <v>1920</v>
      </c>
      <c r="HT27" s="7" t="s">
        <v>2291</v>
      </c>
      <c r="HU27" s="7" t="s">
        <v>2291</v>
      </c>
      <c r="HV27" s="1" t="s">
        <v>2291</v>
      </c>
      <c r="HW27" s="1" t="s">
        <v>2291</v>
      </c>
      <c r="HX27" s="1" t="s">
        <v>2291</v>
      </c>
      <c r="HY27" s="1" t="s">
        <v>2126</v>
      </c>
      <c r="HZ27" s="1" t="s">
        <v>1921</v>
      </c>
      <c r="IA27" s="1" t="s">
        <v>1920</v>
      </c>
      <c r="IB27" s="7" t="s">
        <v>2291</v>
      </c>
      <c r="IC27" s="7">
        <v>370</v>
      </c>
      <c r="ID27" s="1" t="s">
        <v>1920</v>
      </c>
      <c r="IE27" s="1" t="s">
        <v>2291</v>
      </c>
      <c r="IF27" s="1" t="s">
        <v>2291</v>
      </c>
      <c r="IG27" s="1" t="s">
        <v>2291</v>
      </c>
      <c r="IH27" s="1" t="s">
        <v>2291</v>
      </c>
      <c r="II27" s="1" t="s">
        <v>2291</v>
      </c>
      <c r="IJ27" s="1" t="s">
        <v>2291</v>
      </c>
      <c r="IK27" s="1" t="s">
        <v>2291</v>
      </c>
      <c r="IL27" s="1" t="s">
        <v>2291</v>
      </c>
      <c r="IM27" s="1" t="s">
        <v>1952</v>
      </c>
      <c r="IN27" s="1" t="s">
        <v>2291</v>
      </c>
      <c r="IO27" s="1" t="s">
        <v>2291</v>
      </c>
      <c r="IP27" s="1" t="s">
        <v>2177</v>
      </c>
      <c r="IQ27" s="1" t="s">
        <v>2211</v>
      </c>
      <c r="IR27" s="1" t="s">
        <v>1956</v>
      </c>
      <c r="IS27" s="1" t="s">
        <v>2291</v>
      </c>
      <c r="IT27" s="1" t="s">
        <v>1920</v>
      </c>
      <c r="IU27" s="1" t="s">
        <v>2003</v>
      </c>
      <c r="IV27" s="1" t="s">
        <v>1921</v>
      </c>
      <c r="IW27" s="1" t="s">
        <v>1920</v>
      </c>
      <c r="IX27" s="1" t="s">
        <v>1921</v>
      </c>
      <c r="IY27" s="1" t="s">
        <v>1921</v>
      </c>
      <c r="IZ27" s="1" t="s">
        <v>1921</v>
      </c>
      <c r="JA27" s="1" t="s">
        <v>2291</v>
      </c>
      <c r="JB27" s="1" t="s">
        <v>1974</v>
      </c>
      <c r="JC27" s="1" t="s">
        <v>1969</v>
      </c>
      <c r="JD27" s="1" t="s">
        <v>359</v>
      </c>
      <c r="JE27" s="1" t="s">
        <v>1920</v>
      </c>
      <c r="JF27" s="1" t="s">
        <v>1921</v>
      </c>
      <c r="JG27" s="1" t="s">
        <v>1921</v>
      </c>
      <c r="JH27" s="1" t="s">
        <v>1921</v>
      </c>
      <c r="JI27" s="1" t="s">
        <v>1921</v>
      </c>
      <c r="JJ27" s="1" t="s">
        <v>1920</v>
      </c>
      <c r="JK27" s="1" t="s">
        <v>1921</v>
      </c>
      <c r="JL27" s="1" t="s">
        <v>1921</v>
      </c>
      <c r="JM27" s="1" t="s">
        <v>1920</v>
      </c>
      <c r="JN27" s="1" t="s">
        <v>1921</v>
      </c>
      <c r="JO27" s="1" t="s">
        <v>1921</v>
      </c>
      <c r="JP27" s="1" t="s">
        <v>1921</v>
      </c>
      <c r="JQ27" s="1" t="s">
        <v>1921</v>
      </c>
      <c r="JR27" s="1" t="s">
        <v>1921</v>
      </c>
      <c r="JS27" s="1" t="s">
        <v>2291</v>
      </c>
      <c r="JT27" s="1" t="s">
        <v>2291</v>
      </c>
      <c r="JU27" s="1" t="s">
        <v>2295</v>
      </c>
      <c r="JV27" s="1" t="s">
        <v>1920</v>
      </c>
      <c r="JW27" s="1" t="s">
        <v>1921</v>
      </c>
      <c r="JX27" s="1" t="s">
        <v>1921</v>
      </c>
      <c r="JY27" s="1" t="s">
        <v>1921</v>
      </c>
      <c r="JZ27" s="1" t="s">
        <v>1921</v>
      </c>
      <c r="KA27" s="1" t="s">
        <v>1921</v>
      </c>
      <c r="KB27" s="1" t="s">
        <v>1921</v>
      </c>
      <c r="KC27" s="1" t="s">
        <v>2291</v>
      </c>
      <c r="KD27" s="1" t="s">
        <v>1972</v>
      </c>
      <c r="KE27" s="1" t="s">
        <v>1921</v>
      </c>
      <c r="KF27" s="1" t="s">
        <v>1920</v>
      </c>
      <c r="KG27" s="1" t="s">
        <v>2143</v>
      </c>
      <c r="KH27" s="1" t="s">
        <v>1967</v>
      </c>
      <c r="KI27" s="1" t="s">
        <v>1988</v>
      </c>
      <c r="KJ27" s="1" t="s">
        <v>2291</v>
      </c>
      <c r="KK27" s="1" t="s">
        <v>1920</v>
      </c>
      <c r="KL27" s="1" t="s">
        <v>2044</v>
      </c>
      <c r="KM27" s="1" t="s">
        <v>1920</v>
      </c>
      <c r="KN27" s="1" t="s">
        <v>1921</v>
      </c>
      <c r="KO27" s="1" t="s">
        <v>1920</v>
      </c>
      <c r="KP27" s="1" t="s">
        <v>2291</v>
      </c>
      <c r="KQ27" s="1" t="s">
        <v>2291</v>
      </c>
      <c r="KR27" s="1">
        <v>3</v>
      </c>
      <c r="KS27" s="1" t="s">
        <v>304</v>
      </c>
      <c r="KT27" s="1" t="s">
        <v>305</v>
      </c>
      <c r="KU27" s="1" t="s">
        <v>2291</v>
      </c>
      <c r="KV27" s="1" t="s">
        <v>2291</v>
      </c>
      <c r="KW27" s="1" t="s">
        <v>2291</v>
      </c>
      <c r="KX27" s="1">
        <v>20</v>
      </c>
      <c r="KY27" s="11">
        <v>20</v>
      </c>
      <c r="KZ27" s="1" t="s">
        <v>903</v>
      </c>
      <c r="LA27" s="1">
        <v>150132</v>
      </c>
      <c r="LB27" s="1" t="s">
        <v>904</v>
      </c>
      <c r="LC27" s="1" t="s">
        <v>905</v>
      </c>
      <c r="LD27" s="1">
        <v>62</v>
      </c>
      <c r="LE27" s="1" t="s">
        <v>2291</v>
      </c>
      <c r="LF27" s="1">
        <v>-1</v>
      </c>
      <c r="LG27" s="1" t="s">
        <v>2291</v>
      </c>
      <c r="LH27" s="1" t="s">
        <v>2291</v>
      </c>
      <c r="LI27" s="8">
        <v>62</v>
      </c>
      <c r="LJ27" s="8">
        <v>3</v>
      </c>
      <c r="LK27" s="8">
        <v>3</v>
      </c>
      <c r="LL27" s="8">
        <v>15</v>
      </c>
      <c r="LM27" s="8">
        <v>8</v>
      </c>
      <c r="LN27" s="8">
        <v>19</v>
      </c>
      <c r="LO27" s="8">
        <v>25</v>
      </c>
      <c r="LP27" s="8">
        <v>14</v>
      </c>
      <c r="LQ27" s="8">
        <v>17</v>
      </c>
      <c r="LR27" s="8">
        <v>23</v>
      </c>
      <c r="LS27" s="8">
        <v>21</v>
      </c>
      <c r="LT27" s="8">
        <v>2</v>
      </c>
      <c r="LU27" s="8">
        <v>1</v>
      </c>
      <c r="LV27" s="8">
        <v>151</v>
      </c>
      <c r="LW27" s="1" t="s">
        <v>1975</v>
      </c>
      <c r="LX27" s="1" t="s">
        <v>1979</v>
      </c>
      <c r="LY27" s="1" t="s">
        <v>1981</v>
      </c>
      <c r="LZ27" s="1" t="b">
        <f>E27=AE27</f>
        <v>1</v>
      </c>
      <c r="MA27" s="1" t="b">
        <f>AG27=G27</f>
        <v>0</v>
      </c>
      <c r="MB27" s="1" t="b">
        <f>I27=AI27</f>
        <v>0</v>
      </c>
      <c r="MC27" s="1" t="s">
        <v>2291</v>
      </c>
    </row>
    <row r="28" spans="1:341" x14ac:dyDescent="0.3">
      <c r="A28" s="1" t="s">
        <v>832</v>
      </c>
      <c r="B28" s="1" t="s">
        <v>833</v>
      </c>
      <c r="C28" s="5">
        <v>43159</v>
      </c>
      <c r="D28" s="5">
        <v>43159</v>
      </c>
      <c r="E28" s="1" t="s">
        <v>294</v>
      </c>
      <c r="F28" s="1" t="s">
        <v>1934</v>
      </c>
      <c r="G28" s="1" t="s">
        <v>698</v>
      </c>
      <c r="H28" s="1" t="s">
        <v>333</v>
      </c>
      <c r="I28" s="1" t="s">
        <v>781</v>
      </c>
      <c r="J28" s="1" t="s">
        <v>2009</v>
      </c>
      <c r="K28" s="1" t="s">
        <v>782</v>
      </c>
      <c r="L28" s="1" t="s">
        <v>1785</v>
      </c>
      <c r="M28" s="1" t="s">
        <v>834</v>
      </c>
      <c r="N28" s="1">
        <v>13.6339339114</v>
      </c>
      <c r="O28" s="1">
        <v>14.310873900500001</v>
      </c>
      <c r="P28" s="1">
        <v>309.69275965399999</v>
      </c>
      <c r="Q28" s="1">
        <v>4</v>
      </c>
      <c r="R28" s="1" t="s">
        <v>1984</v>
      </c>
      <c r="S28" s="1" t="s">
        <v>2291</v>
      </c>
      <c r="T28" s="1" t="s">
        <v>2291</v>
      </c>
      <c r="U28" s="1" t="s">
        <v>2292</v>
      </c>
      <c r="V28" s="1" t="s">
        <v>1982</v>
      </c>
      <c r="W28" s="1" t="s">
        <v>2291</v>
      </c>
      <c r="X28" s="1" t="s">
        <v>2093</v>
      </c>
      <c r="Y28" s="1" t="s">
        <v>1920</v>
      </c>
      <c r="Z28" s="1" t="s">
        <v>1920</v>
      </c>
      <c r="AA28" s="1" t="s">
        <v>1921</v>
      </c>
      <c r="AB28" s="1" t="s">
        <v>2291</v>
      </c>
      <c r="AC28" s="7">
        <v>300</v>
      </c>
      <c r="AD28" s="7">
        <v>1254</v>
      </c>
      <c r="AE28" s="1" t="s">
        <v>294</v>
      </c>
      <c r="AF28" s="1" t="s">
        <v>1934</v>
      </c>
      <c r="AG28" s="1" t="s">
        <v>400</v>
      </c>
      <c r="AH28" s="1" t="s">
        <v>1948</v>
      </c>
      <c r="AI28" s="1" t="s">
        <v>404</v>
      </c>
      <c r="AJ28" s="1" t="s">
        <v>2010</v>
      </c>
      <c r="AK28" s="14">
        <v>300</v>
      </c>
      <c r="AL28" s="14">
        <v>1254</v>
      </c>
      <c r="AM28" s="5">
        <v>42005</v>
      </c>
      <c r="AN28" s="7">
        <v>419</v>
      </c>
      <c r="AO28" s="7">
        <v>1751</v>
      </c>
      <c r="AP28" s="1" t="s">
        <v>335</v>
      </c>
      <c r="AQ28" s="1" t="s">
        <v>1927</v>
      </c>
      <c r="AR28" s="1" t="s">
        <v>336</v>
      </c>
      <c r="AS28" s="1" t="s">
        <v>1932</v>
      </c>
      <c r="AT28" s="1" t="s">
        <v>835</v>
      </c>
      <c r="AU28" s="1" t="s">
        <v>1939</v>
      </c>
      <c r="AV28" s="1" t="s">
        <v>2291</v>
      </c>
      <c r="AW28" s="1" t="s">
        <v>2291</v>
      </c>
      <c r="AX28" s="1" t="s">
        <v>2291</v>
      </c>
      <c r="AY28" s="7">
        <v>419</v>
      </c>
      <c r="AZ28" s="7">
        <v>1751</v>
      </c>
      <c r="BA28" s="5">
        <v>42005</v>
      </c>
      <c r="BB28" s="7" t="s">
        <v>2291</v>
      </c>
      <c r="BC28" s="7" t="s">
        <v>2291</v>
      </c>
      <c r="BD28" s="1" t="s">
        <v>2291</v>
      </c>
      <c r="BE28" s="1" t="s">
        <v>2291</v>
      </c>
      <c r="BF28" s="1" t="s">
        <v>2291</v>
      </c>
      <c r="BG28" s="1" t="s">
        <v>2291</v>
      </c>
      <c r="BH28" s="1" t="s">
        <v>2291</v>
      </c>
      <c r="BI28" s="1" t="s">
        <v>2291</v>
      </c>
      <c r="BJ28" s="1" t="s">
        <v>2291</v>
      </c>
      <c r="BK28" s="1" t="s">
        <v>2291</v>
      </c>
      <c r="BL28" s="1" t="s">
        <v>2291</v>
      </c>
      <c r="BM28" s="7" t="s">
        <v>2291</v>
      </c>
      <c r="BN28" s="7" t="s">
        <v>2291</v>
      </c>
      <c r="BO28" s="1" t="s">
        <v>2291</v>
      </c>
      <c r="BP28" s="7" t="s">
        <v>2291</v>
      </c>
      <c r="BQ28" s="7" t="s">
        <v>2291</v>
      </c>
      <c r="BR28" s="1">
        <v>0</v>
      </c>
      <c r="BS28" s="7">
        <v>639</v>
      </c>
      <c r="BT28" s="7">
        <v>80</v>
      </c>
      <c r="BU28" s="7">
        <v>0</v>
      </c>
      <c r="BV28" s="7">
        <v>0</v>
      </c>
      <c r="BW28" s="1" t="s">
        <v>1998</v>
      </c>
      <c r="BX28" s="1" t="s">
        <v>2291</v>
      </c>
      <c r="BY28" s="1" t="s">
        <v>836</v>
      </c>
      <c r="BZ28" s="1" t="s">
        <v>1920</v>
      </c>
      <c r="CA28" s="1" t="s">
        <v>1920</v>
      </c>
      <c r="CB28" s="1" t="s">
        <v>1920</v>
      </c>
      <c r="CC28" s="1" t="s">
        <v>1920</v>
      </c>
      <c r="CD28" s="1" t="s">
        <v>1921</v>
      </c>
      <c r="CE28" s="1" t="s">
        <v>1921</v>
      </c>
      <c r="CF28" s="1" t="s">
        <v>1921</v>
      </c>
      <c r="CG28" s="1" t="s">
        <v>1920</v>
      </c>
      <c r="CH28" s="1" t="s">
        <v>1920</v>
      </c>
      <c r="CI28" s="1" t="s">
        <v>1921</v>
      </c>
      <c r="CJ28" s="1" t="s">
        <v>1921</v>
      </c>
      <c r="CK28" s="1" t="s">
        <v>1953</v>
      </c>
      <c r="CL28" s="1" t="s">
        <v>1921</v>
      </c>
      <c r="CM28" s="1" t="s">
        <v>1921</v>
      </c>
      <c r="CN28" s="1" t="s">
        <v>1920</v>
      </c>
      <c r="CO28" s="1" t="s">
        <v>1921</v>
      </c>
      <c r="CP28" s="1" t="s">
        <v>1921</v>
      </c>
      <c r="CQ28" s="1" t="s">
        <v>837</v>
      </c>
      <c r="CR28" s="1" t="s">
        <v>2029</v>
      </c>
      <c r="CS28" s="1" t="s">
        <v>1953</v>
      </c>
      <c r="CT28" s="1" t="s">
        <v>1921</v>
      </c>
      <c r="CU28" s="1" t="s">
        <v>1921</v>
      </c>
      <c r="CV28" s="1" t="s">
        <v>1920</v>
      </c>
      <c r="CW28" s="1" t="s">
        <v>1921</v>
      </c>
      <c r="CX28" s="1" t="s">
        <v>1921</v>
      </c>
      <c r="CY28" s="1" t="s">
        <v>838</v>
      </c>
      <c r="CZ28" s="1" t="s">
        <v>2029</v>
      </c>
      <c r="DA28" s="1" t="s">
        <v>1953</v>
      </c>
      <c r="DB28" s="1" t="s">
        <v>1921</v>
      </c>
      <c r="DC28" s="1" t="s">
        <v>1921</v>
      </c>
      <c r="DD28" s="1" t="s">
        <v>1920</v>
      </c>
      <c r="DE28" s="1" t="s">
        <v>1921</v>
      </c>
      <c r="DF28" s="1" t="s">
        <v>1921</v>
      </c>
      <c r="DG28" s="1" t="s">
        <v>838</v>
      </c>
      <c r="DH28" s="1" t="s">
        <v>2029</v>
      </c>
      <c r="DI28" s="1" t="s">
        <v>2291</v>
      </c>
      <c r="DJ28" s="1" t="s">
        <v>2291</v>
      </c>
      <c r="DK28" s="1" t="s">
        <v>2291</v>
      </c>
      <c r="DL28" s="1" t="s">
        <v>2291</v>
      </c>
      <c r="DM28" s="1" t="s">
        <v>2291</v>
      </c>
      <c r="DN28" s="1" t="s">
        <v>2291</v>
      </c>
      <c r="DO28" s="1" t="s">
        <v>2291</v>
      </c>
      <c r="DP28" s="1" t="s">
        <v>2291</v>
      </c>
      <c r="DQ28" s="1" t="s">
        <v>2291</v>
      </c>
      <c r="DR28" s="1" t="s">
        <v>2291</v>
      </c>
      <c r="DS28" s="1" t="s">
        <v>2291</v>
      </c>
      <c r="DT28" s="1" t="s">
        <v>2291</v>
      </c>
      <c r="DU28" s="1" t="s">
        <v>2291</v>
      </c>
      <c r="DV28" s="1" t="s">
        <v>2291</v>
      </c>
      <c r="DW28" s="1" t="s">
        <v>2291</v>
      </c>
      <c r="DX28" s="1" t="s">
        <v>2291</v>
      </c>
      <c r="DY28" s="1" t="s">
        <v>320</v>
      </c>
      <c r="DZ28" s="1" t="s">
        <v>1921</v>
      </c>
      <c r="EA28" s="1" t="s">
        <v>1921</v>
      </c>
      <c r="EB28" s="1" t="s">
        <v>1921</v>
      </c>
      <c r="EC28" s="1" t="s">
        <v>1920</v>
      </c>
      <c r="ED28" s="1" t="s">
        <v>1921</v>
      </c>
      <c r="EE28" s="1" t="s">
        <v>839</v>
      </c>
      <c r="EF28" s="1" t="s">
        <v>1997</v>
      </c>
      <c r="EG28" s="1" t="s">
        <v>2291</v>
      </c>
      <c r="EH28" s="1" t="s">
        <v>2291</v>
      </c>
      <c r="EI28" s="1" t="s">
        <v>2291</v>
      </c>
      <c r="EJ28" s="1" t="s">
        <v>2291</v>
      </c>
      <c r="EK28" s="1" t="s">
        <v>2291</v>
      </c>
      <c r="EL28" s="1" t="s">
        <v>2291</v>
      </c>
      <c r="EM28" s="1" t="s">
        <v>2291</v>
      </c>
      <c r="EN28" s="1" t="s">
        <v>2291</v>
      </c>
      <c r="EO28" s="1" t="s">
        <v>320</v>
      </c>
      <c r="EP28" s="1" t="s">
        <v>1921</v>
      </c>
      <c r="EQ28" s="1" t="s">
        <v>1921</v>
      </c>
      <c r="ER28" s="1" t="s">
        <v>1921</v>
      </c>
      <c r="ES28" s="1" t="s">
        <v>1920</v>
      </c>
      <c r="ET28" s="1" t="s">
        <v>1921</v>
      </c>
      <c r="EU28" s="1" t="s">
        <v>2051</v>
      </c>
      <c r="EV28" s="1" t="s">
        <v>1997</v>
      </c>
      <c r="EW28" s="1" t="s">
        <v>1953</v>
      </c>
      <c r="EX28" s="1" t="s">
        <v>1921</v>
      </c>
      <c r="EY28" s="1" t="s">
        <v>1921</v>
      </c>
      <c r="EZ28" s="1" t="s">
        <v>1920</v>
      </c>
      <c r="FA28" s="1" t="s">
        <v>1921</v>
      </c>
      <c r="FB28" s="1" t="s">
        <v>1921</v>
      </c>
      <c r="FC28" s="1" t="s">
        <v>840</v>
      </c>
      <c r="FD28" s="1" t="s">
        <v>1996</v>
      </c>
      <c r="FE28" s="1" t="s">
        <v>2291</v>
      </c>
      <c r="FF28" s="1" t="s">
        <v>2291</v>
      </c>
      <c r="FG28" s="1" t="s">
        <v>2291</v>
      </c>
      <c r="FH28" s="1" t="s">
        <v>2291</v>
      </c>
      <c r="FI28" s="1" t="s">
        <v>2291</v>
      </c>
      <c r="FJ28" s="1" t="s">
        <v>2291</v>
      </c>
      <c r="FK28" s="1" t="s">
        <v>2291</v>
      </c>
      <c r="FL28" s="1" t="s">
        <v>2291</v>
      </c>
      <c r="FM28" s="7">
        <v>120</v>
      </c>
      <c r="FN28" s="7">
        <v>140</v>
      </c>
      <c r="FO28" s="7">
        <v>60</v>
      </c>
      <c r="FP28" s="7">
        <v>20</v>
      </c>
      <c r="FQ28" s="7">
        <v>10</v>
      </c>
      <c r="FR28" s="7">
        <v>40</v>
      </c>
      <c r="FS28" s="7" t="s">
        <v>2291</v>
      </c>
      <c r="FT28" s="7" t="s">
        <v>2291</v>
      </c>
      <c r="FU28" s="7">
        <v>30</v>
      </c>
      <c r="FV28" s="7">
        <v>50</v>
      </c>
      <c r="FW28" s="7">
        <v>40</v>
      </c>
      <c r="FX28" s="7" t="s">
        <v>2291</v>
      </c>
      <c r="FY28" s="7">
        <v>70</v>
      </c>
      <c r="FZ28" s="1" t="s">
        <v>1920</v>
      </c>
      <c r="GA28" s="1" t="s">
        <v>1920</v>
      </c>
      <c r="GB28" s="1" t="s">
        <v>1920</v>
      </c>
      <c r="GC28" s="1" t="s">
        <v>2291</v>
      </c>
      <c r="GD28" s="1" t="s">
        <v>2291</v>
      </c>
      <c r="GE28" s="1" t="s">
        <v>2291</v>
      </c>
      <c r="GF28" s="1" t="s">
        <v>1921</v>
      </c>
      <c r="GG28" s="1" t="s">
        <v>1992</v>
      </c>
      <c r="GH28" s="1" t="s">
        <v>2291</v>
      </c>
      <c r="GI28" s="1" t="s">
        <v>2291</v>
      </c>
      <c r="GJ28" s="1" t="s">
        <v>302</v>
      </c>
      <c r="GK28" s="1" t="s">
        <v>1921</v>
      </c>
      <c r="GL28" s="1" t="s">
        <v>1921</v>
      </c>
      <c r="GM28" s="1" t="s">
        <v>1921</v>
      </c>
      <c r="GN28" s="1" t="s">
        <v>1921</v>
      </c>
      <c r="GO28" s="1" t="s">
        <v>1920</v>
      </c>
      <c r="GP28" s="1" t="s">
        <v>1921</v>
      </c>
      <c r="GQ28" s="1" t="s">
        <v>1921</v>
      </c>
      <c r="GR28" s="1" t="s">
        <v>1921</v>
      </c>
      <c r="GS28" s="7" t="s">
        <v>2291</v>
      </c>
      <c r="GT28" s="7" t="s">
        <v>2291</v>
      </c>
      <c r="GU28" s="7">
        <v>2</v>
      </c>
      <c r="GV28" s="7" t="s">
        <v>2291</v>
      </c>
      <c r="GW28" s="7" t="s">
        <v>2291</v>
      </c>
      <c r="GX28" s="7" t="s">
        <v>2291</v>
      </c>
      <c r="GY28" s="7" t="s">
        <v>2291</v>
      </c>
      <c r="GZ28" s="7" t="s">
        <v>2291</v>
      </c>
      <c r="HA28" s="7" t="s">
        <v>2291</v>
      </c>
      <c r="HB28" s="7" t="s">
        <v>2291</v>
      </c>
      <c r="HC28" s="7" t="s">
        <v>2291</v>
      </c>
      <c r="HD28" s="7" t="s">
        <v>2291</v>
      </c>
      <c r="HE28" s="7" t="s">
        <v>2291</v>
      </c>
      <c r="HF28" s="7" t="s">
        <v>2291</v>
      </c>
      <c r="HG28" s="7" t="s">
        <v>2291</v>
      </c>
      <c r="HH28" s="7" t="s">
        <v>2291</v>
      </c>
      <c r="HI28" s="1" t="s">
        <v>869</v>
      </c>
      <c r="HJ28" s="1" t="s">
        <v>371</v>
      </c>
      <c r="HK28" s="1" t="s">
        <v>1920</v>
      </c>
      <c r="HL28" s="1" t="s">
        <v>1921</v>
      </c>
      <c r="HM28" s="1" t="s">
        <v>1921</v>
      </c>
      <c r="HN28" s="1" t="s">
        <v>1921</v>
      </c>
      <c r="HO28" s="1" t="s">
        <v>1921</v>
      </c>
      <c r="HP28" s="1" t="s">
        <v>2125</v>
      </c>
      <c r="HQ28" s="1" t="s">
        <v>1921</v>
      </c>
      <c r="HR28" s="1" t="s">
        <v>1921</v>
      </c>
      <c r="HS28" s="1" t="s">
        <v>1920</v>
      </c>
      <c r="HT28" s="7" t="s">
        <v>2291</v>
      </c>
      <c r="HU28" s="7" t="s">
        <v>2291</v>
      </c>
      <c r="HV28" s="1" t="s">
        <v>2291</v>
      </c>
      <c r="HW28" s="1" t="s">
        <v>2291</v>
      </c>
      <c r="HX28" s="1" t="s">
        <v>2291</v>
      </c>
      <c r="HY28" s="1" t="s">
        <v>2126</v>
      </c>
      <c r="HZ28" s="1" t="s">
        <v>1921</v>
      </c>
      <c r="IA28" s="1" t="s">
        <v>1920</v>
      </c>
      <c r="IB28" s="7" t="s">
        <v>2291</v>
      </c>
      <c r="IC28" s="7">
        <v>719</v>
      </c>
      <c r="ID28" s="1" t="s">
        <v>1920</v>
      </c>
      <c r="IE28" s="1" t="s">
        <v>2291</v>
      </c>
      <c r="IF28" s="1" t="s">
        <v>2291</v>
      </c>
      <c r="IG28" s="1" t="s">
        <v>2291</v>
      </c>
      <c r="IH28" s="1" t="s">
        <v>2291</v>
      </c>
      <c r="II28" s="1" t="s">
        <v>2291</v>
      </c>
      <c r="IJ28" s="1" t="s">
        <v>2291</v>
      </c>
      <c r="IK28" s="1" t="s">
        <v>2291</v>
      </c>
      <c r="IL28" s="1" t="s">
        <v>2291</v>
      </c>
      <c r="IM28" s="1" t="s">
        <v>1952</v>
      </c>
      <c r="IN28" s="1" t="s">
        <v>2291</v>
      </c>
      <c r="IO28" s="1" t="s">
        <v>2291</v>
      </c>
      <c r="IP28" s="1" t="s">
        <v>785</v>
      </c>
      <c r="IQ28" s="1" t="s">
        <v>869</v>
      </c>
      <c r="IR28" s="1" t="s">
        <v>1957</v>
      </c>
      <c r="IS28" s="1" t="s">
        <v>2291</v>
      </c>
      <c r="IT28" s="1" t="s">
        <v>1920</v>
      </c>
      <c r="IU28" s="1" t="s">
        <v>2003</v>
      </c>
      <c r="IV28" s="1" t="s">
        <v>1921</v>
      </c>
      <c r="IW28" s="1" t="s">
        <v>1920</v>
      </c>
      <c r="IX28" s="1" t="s">
        <v>1921</v>
      </c>
      <c r="IY28" s="1" t="s">
        <v>1921</v>
      </c>
      <c r="IZ28" s="1" t="s">
        <v>1921</v>
      </c>
      <c r="JA28" s="1" t="s">
        <v>2291</v>
      </c>
      <c r="JB28" s="1" t="s">
        <v>869</v>
      </c>
      <c r="JC28" s="1" t="s">
        <v>2291</v>
      </c>
      <c r="JD28" s="1" t="s">
        <v>841</v>
      </c>
      <c r="JE28" s="1" t="s">
        <v>1920</v>
      </c>
      <c r="JF28" s="1" t="s">
        <v>1921</v>
      </c>
      <c r="JG28" s="1" t="s">
        <v>1920</v>
      </c>
      <c r="JH28" s="1" t="s">
        <v>1921</v>
      </c>
      <c r="JI28" s="1" t="s">
        <v>1921</v>
      </c>
      <c r="JJ28" s="1" t="s">
        <v>1921</v>
      </c>
      <c r="JK28" s="1" t="s">
        <v>1921</v>
      </c>
      <c r="JL28" s="1" t="s">
        <v>1920</v>
      </c>
      <c r="JM28" s="1" t="s">
        <v>1921</v>
      </c>
      <c r="JN28" s="1" t="s">
        <v>1921</v>
      </c>
      <c r="JO28" s="1" t="s">
        <v>1921</v>
      </c>
      <c r="JP28" s="1" t="s">
        <v>1921</v>
      </c>
      <c r="JQ28" s="1" t="s">
        <v>1921</v>
      </c>
      <c r="JR28" s="1" t="s">
        <v>1921</v>
      </c>
      <c r="JS28" s="1" t="s">
        <v>2291</v>
      </c>
      <c r="JT28" s="1" t="s">
        <v>2291</v>
      </c>
      <c r="JU28" s="1" t="s">
        <v>2295</v>
      </c>
      <c r="JV28" s="1" t="s">
        <v>1920</v>
      </c>
      <c r="JW28" s="1" t="s">
        <v>1921</v>
      </c>
      <c r="JX28" s="1" t="s">
        <v>1921</v>
      </c>
      <c r="JY28" s="1" t="s">
        <v>1921</v>
      </c>
      <c r="JZ28" s="1" t="s">
        <v>1921</v>
      </c>
      <c r="KA28" s="1" t="s">
        <v>1921</v>
      </c>
      <c r="KB28" s="1" t="s">
        <v>1921</v>
      </c>
      <c r="KC28" s="1" t="s">
        <v>2291</v>
      </c>
      <c r="KD28" s="1" t="s">
        <v>2294</v>
      </c>
      <c r="KE28" s="1" t="s">
        <v>2291</v>
      </c>
      <c r="KF28" s="1" t="s">
        <v>1920</v>
      </c>
      <c r="KG28" s="1" t="s">
        <v>2143</v>
      </c>
      <c r="KH28" s="1" t="s">
        <v>1967</v>
      </c>
      <c r="KI28" s="1" t="s">
        <v>1988</v>
      </c>
      <c r="KJ28" s="1" t="s">
        <v>2291</v>
      </c>
      <c r="KK28" s="1" t="s">
        <v>1920</v>
      </c>
      <c r="KL28" s="1" t="s">
        <v>2044</v>
      </c>
      <c r="KM28" s="1" t="s">
        <v>1920</v>
      </c>
      <c r="KN28" s="1" t="s">
        <v>1921</v>
      </c>
      <c r="KO28" s="1" t="s">
        <v>1920</v>
      </c>
      <c r="KP28" s="1" t="s">
        <v>2291</v>
      </c>
      <c r="KQ28" s="1" t="s">
        <v>2291</v>
      </c>
      <c r="KR28" s="1">
        <v>1</v>
      </c>
      <c r="KS28" s="1" t="s">
        <v>313</v>
      </c>
      <c r="KT28" s="1" t="s">
        <v>842</v>
      </c>
      <c r="KU28" s="1" t="s">
        <v>2291</v>
      </c>
      <c r="KV28" s="1" t="s">
        <v>2291</v>
      </c>
      <c r="KW28" s="1" t="s">
        <v>2291</v>
      </c>
      <c r="KX28" s="1">
        <v>20</v>
      </c>
      <c r="KY28" s="11">
        <v>20</v>
      </c>
      <c r="KZ28" s="1" t="s">
        <v>843</v>
      </c>
      <c r="LA28" s="1">
        <v>150086</v>
      </c>
      <c r="LB28" s="1" t="s">
        <v>844</v>
      </c>
      <c r="LC28" s="1" t="s">
        <v>845</v>
      </c>
      <c r="LD28" s="1">
        <v>54</v>
      </c>
      <c r="LE28" s="1" t="s">
        <v>2291</v>
      </c>
      <c r="LF28" s="1">
        <v>-1</v>
      </c>
      <c r="LG28" s="1" t="s">
        <v>2291</v>
      </c>
      <c r="LH28" s="1" t="s">
        <v>2291</v>
      </c>
      <c r="LI28" s="8">
        <v>54</v>
      </c>
      <c r="LJ28" s="8">
        <v>15</v>
      </c>
      <c r="LK28" s="8">
        <v>7</v>
      </c>
      <c r="LL28" s="8">
        <v>19</v>
      </c>
      <c r="LM28" s="8">
        <v>11</v>
      </c>
      <c r="LN28" s="8">
        <v>23</v>
      </c>
      <c r="LO28" s="8">
        <v>18</v>
      </c>
      <c r="LP28" s="8">
        <v>10</v>
      </c>
      <c r="LQ28" s="8">
        <v>7</v>
      </c>
      <c r="LR28" s="8">
        <v>15</v>
      </c>
      <c r="LS28" s="8">
        <v>21</v>
      </c>
      <c r="LT28" s="8">
        <v>4</v>
      </c>
      <c r="LU28" s="8">
        <v>2</v>
      </c>
      <c r="LV28" s="8">
        <v>152</v>
      </c>
      <c r="LW28" s="1" t="s">
        <v>1975</v>
      </c>
      <c r="LX28" s="1" t="s">
        <v>1977</v>
      </c>
      <c r="LY28" s="1" t="s">
        <v>1980</v>
      </c>
      <c r="LZ28" s="1" t="b">
        <f>E28=AE28</f>
        <v>1</v>
      </c>
      <c r="MA28" s="1" t="b">
        <f>AG28=G28</f>
        <v>0</v>
      </c>
      <c r="MB28" s="1" t="b">
        <f>I28=AI28</f>
        <v>0</v>
      </c>
      <c r="MC28" s="1" t="s">
        <v>2291</v>
      </c>
    </row>
    <row r="29" spans="1:341" x14ac:dyDescent="0.3">
      <c r="A29" s="1" t="s">
        <v>865</v>
      </c>
      <c r="B29" s="1" t="s">
        <v>866</v>
      </c>
      <c r="C29" s="5">
        <v>43159</v>
      </c>
      <c r="D29" s="5">
        <v>43159</v>
      </c>
      <c r="E29" s="1" t="s">
        <v>294</v>
      </c>
      <c r="F29" s="1" t="s">
        <v>1934</v>
      </c>
      <c r="G29" s="1" t="s">
        <v>698</v>
      </c>
      <c r="H29" s="1" t="s">
        <v>333</v>
      </c>
      <c r="I29" s="1" t="s">
        <v>781</v>
      </c>
      <c r="J29" s="1" t="s">
        <v>2009</v>
      </c>
      <c r="K29" s="1" t="s">
        <v>782</v>
      </c>
      <c r="L29" s="1" t="s">
        <v>1786</v>
      </c>
      <c r="M29" s="1" t="s">
        <v>867</v>
      </c>
      <c r="N29" s="1">
        <v>13.640700577700001</v>
      </c>
      <c r="O29" s="1">
        <v>14.308738571299999</v>
      </c>
      <c r="P29" s="1">
        <v>317.12235099499998</v>
      </c>
      <c r="Q29" s="1">
        <v>8</v>
      </c>
      <c r="R29" s="1" t="s">
        <v>1984</v>
      </c>
      <c r="S29" s="1" t="s">
        <v>2291</v>
      </c>
      <c r="T29" s="1" t="s">
        <v>2291</v>
      </c>
      <c r="U29" s="1" t="s">
        <v>2292</v>
      </c>
      <c r="V29" s="1" t="s">
        <v>1982</v>
      </c>
      <c r="W29" s="1" t="s">
        <v>2291</v>
      </c>
      <c r="X29" s="1" t="s">
        <v>1955</v>
      </c>
      <c r="Y29" s="1" t="s">
        <v>1921</v>
      </c>
      <c r="Z29" s="1" t="s">
        <v>1920</v>
      </c>
      <c r="AA29" s="1" t="s">
        <v>1921</v>
      </c>
      <c r="AB29" s="1" t="s">
        <v>2291</v>
      </c>
      <c r="AC29" s="7" t="s">
        <v>2291</v>
      </c>
      <c r="AD29" s="7" t="s">
        <v>2291</v>
      </c>
      <c r="AE29" s="1" t="s">
        <v>2291</v>
      </c>
      <c r="AF29" s="1" t="s">
        <v>2291</v>
      </c>
      <c r="AG29" s="1" t="s">
        <v>2291</v>
      </c>
      <c r="AH29" s="1" t="s">
        <v>2291</v>
      </c>
      <c r="AI29" s="1" t="s">
        <v>2291</v>
      </c>
      <c r="AJ29" s="1" t="s">
        <v>2291</v>
      </c>
      <c r="AK29" s="14" t="s">
        <v>2291</v>
      </c>
      <c r="AL29" s="14" t="s">
        <v>2291</v>
      </c>
      <c r="AM29" s="1" t="s">
        <v>2291</v>
      </c>
      <c r="AN29" s="7">
        <v>250</v>
      </c>
      <c r="AO29" s="7">
        <v>1045</v>
      </c>
      <c r="AP29" s="1" t="s">
        <v>298</v>
      </c>
      <c r="AQ29" s="1" t="s">
        <v>1926</v>
      </c>
      <c r="AR29" s="1" t="s">
        <v>299</v>
      </c>
      <c r="AS29" s="1" t="s">
        <v>1931</v>
      </c>
      <c r="AT29" s="1" t="s">
        <v>300</v>
      </c>
      <c r="AU29" s="1" t="s">
        <v>1931</v>
      </c>
      <c r="AV29" s="1" t="s">
        <v>2291</v>
      </c>
      <c r="AW29" s="1" t="s">
        <v>2291</v>
      </c>
      <c r="AX29" s="1" t="s">
        <v>2291</v>
      </c>
      <c r="AY29" s="7">
        <v>250</v>
      </c>
      <c r="AZ29" s="7">
        <v>1045</v>
      </c>
      <c r="BA29" s="5">
        <v>42005</v>
      </c>
      <c r="BB29" s="7" t="s">
        <v>2291</v>
      </c>
      <c r="BC29" s="7" t="s">
        <v>2291</v>
      </c>
      <c r="BD29" s="1" t="s">
        <v>2291</v>
      </c>
      <c r="BE29" s="1" t="s">
        <v>2291</v>
      </c>
      <c r="BF29" s="1" t="s">
        <v>2291</v>
      </c>
      <c r="BG29" s="1" t="s">
        <v>2291</v>
      </c>
      <c r="BH29" s="1" t="s">
        <v>2291</v>
      </c>
      <c r="BI29" s="1" t="s">
        <v>2291</v>
      </c>
      <c r="BJ29" s="1" t="s">
        <v>2291</v>
      </c>
      <c r="BK29" s="1" t="s">
        <v>2291</v>
      </c>
      <c r="BL29" s="1" t="s">
        <v>2291</v>
      </c>
      <c r="BM29" s="7" t="s">
        <v>2291</v>
      </c>
      <c r="BN29" s="7" t="s">
        <v>2291</v>
      </c>
      <c r="BO29" s="1" t="s">
        <v>2291</v>
      </c>
      <c r="BP29" s="7" t="s">
        <v>2291</v>
      </c>
      <c r="BQ29" s="7" t="s">
        <v>2291</v>
      </c>
      <c r="BR29" s="1">
        <v>0</v>
      </c>
      <c r="BS29" s="7">
        <v>250</v>
      </c>
      <c r="BT29" s="7">
        <v>0</v>
      </c>
      <c r="BU29" s="7">
        <v>0</v>
      </c>
      <c r="BV29" s="7">
        <v>0</v>
      </c>
      <c r="BW29" s="1" t="s">
        <v>1998</v>
      </c>
      <c r="BX29" s="1" t="s">
        <v>2291</v>
      </c>
      <c r="BY29" s="1" t="s">
        <v>868</v>
      </c>
      <c r="BZ29" s="1" t="s">
        <v>1920</v>
      </c>
      <c r="CA29" s="1" t="s">
        <v>1921</v>
      </c>
      <c r="CB29" s="1" t="s">
        <v>1921</v>
      </c>
      <c r="CC29" s="1" t="s">
        <v>1921</v>
      </c>
      <c r="CD29" s="1" t="s">
        <v>1921</v>
      </c>
      <c r="CE29" s="1" t="s">
        <v>1921</v>
      </c>
      <c r="CF29" s="1" t="s">
        <v>1921</v>
      </c>
      <c r="CG29" s="1" t="s">
        <v>1921</v>
      </c>
      <c r="CH29" s="1" t="s">
        <v>1920</v>
      </c>
      <c r="CI29" s="1" t="s">
        <v>1921</v>
      </c>
      <c r="CJ29" s="1" t="s">
        <v>1921</v>
      </c>
      <c r="CK29" s="1" t="s">
        <v>1953</v>
      </c>
      <c r="CL29" s="1" t="s">
        <v>1921</v>
      </c>
      <c r="CM29" s="1" t="s">
        <v>1921</v>
      </c>
      <c r="CN29" s="1" t="s">
        <v>1920</v>
      </c>
      <c r="CO29" s="1" t="s">
        <v>1921</v>
      </c>
      <c r="CP29" s="1" t="s">
        <v>1921</v>
      </c>
      <c r="CQ29" s="1" t="s">
        <v>2291</v>
      </c>
      <c r="CR29" s="1" t="s">
        <v>2030</v>
      </c>
      <c r="CS29" s="1" t="s">
        <v>1953</v>
      </c>
      <c r="CT29" s="1" t="s">
        <v>1921</v>
      </c>
      <c r="CU29" s="1" t="s">
        <v>1921</v>
      </c>
      <c r="CV29" s="1" t="s">
        <v>1920</v>
      </c>
      <c r="CW29" s="1" t="s">
        <v>1921</v>
      </c>
      <c r="CX29" s="1" t="s">
        <v>1921</v>
      </c>
      <c r="CY29" s="1" t="s">
        <v>2291</v>
      </c>
      <c r="CZ29" s="1" t="s">
        <v>2029</v>
      </c>
      <c r="DA29" s="1" t="s">
        <v>2291</v>
      </c>
      <c r="DB29" s="1" t="s">
        <v>2291</v>
      </c>
      <c r="DC29" s="1" t="s">
        <v>2291</v>
      </c>
      <c r="DD29" s="1" t="s">
        <v>2291</v>
      </c>
      <c r="DE29" s="1" t="s">
        <v>2291</v>
      </c>
      <c r="DF29" s="1" t="s">
        <v>2291</v>
      </c>
      <c r="DG29" s="1" t="s">
        <v>2291</v>
      </c>
      <c r="DH29" s="1" t="s">
        <v>2291</v>
      </c>
      <c r="DI29" s="1" t="s">
        <v>2291</v>
      </c>
      <c r="DJ29" s="1" t="s">
        <v>2291</v>
      </c>
      <c r="DK29" s="1" t="s">
        <v>2291</v>
      </c>
      <c r="DL29" s="1" t="s">
        <v>2291</v>
      </c>
      <c r="DM29" s="1" t="s">
        <v>2291</v>
      </c>
      <c r="DN29" s="1" t="s">
        <v>2291</v>
      </c>
      <c r="DO29" s="1" t="s">
        <v>2291</v>
      </c>
      <c r="DP29" s="1" t="s">
        <v>2291</v>
      </c>
      <c r="DQ29" s="1" t="s">
        <v>2291</v>
      </c>
      <c r="DR29" s="1" t="s">
        <v>2291</v>
      </c>
      <c r="DS29" s="1" t="s">
        <v>2291</v>
      </c>
      <c r="DT29" s="1" t="s">
        <v>2291</v>
      </c>
      <c r="DU29" s="1" t="s">
        <v>2291</v>
      </c>
      <c r="DV29" s="1" t="s">
        <v>2291</v>
      </c>
      <c r="DW29" s="1" t="s">
        <v>2291</v>
      </c>
      <c r="DX29" s="1" t="s">
        <v>2291</v>
      </c>
      <c r="DY29" s="1" t="s">
        <v>2291</v>
      </c>
      <c r="DZ29" s="1" t="s">
        <v>2291</v>
      </c>
      <c r="EA29" s="1" t="s">
        <v>2291</v>
      </c>
      <c r="EB29" s="1" t="s">
        <v>2291</v>
      </c>
      <c r="EC29" s="1" t="s">
        <v>2291</v>
      </c>
      <c r="ED29" s="1" t="s">
        <v>2291</v>
      </c>
      <c r="EE29" s="1" t="s">
        <v>2291</v>
      </c>
      <c r="EF29" s="1" t="s">
        <v>2291</v>
      </c>
      <c r="EG29" s="1" t="s">
        <v>2291</v>
      </c>
      <c r="EH29" s="1" t="s">
        <v>2291</v>
      </c>
      <c r="EI29" s="1" t="s">
        <v>2291</v>
      </c>
      <c r="EJ29" s="1" t="s">
        <v>2291</v>
      </c>
      <c r="EK29" s="1" t="s">
        <v>2291</v>
      </c>
      <c r="EL29" s="1" t="s">
        <v>2291</v>
      </c>
      <c r="EM29" s="1" t="s">
        <v>2291</v>
      </c>
      <c r="EN29" s="1" t="s">
        <v>2291</v>
      </c>
      <c r="EO29" s="1" t="s">
        <v>2291</v>
      </c>
      <c r="EP29" s="1" t="s">
        <v>2291</v>
      </c>
      <c r="EQ29" s="1" t="s">
        <v>2291</v>
      </c>
      <c r="ER29" s="1" t="s">
        <v>2291</v>
      </c>
      <c r="ES29" s="1" t="s">
        <v>2291</v>
      </c>
      <c r="ET29" s="1" t="s">
        <v>2291</v>
      </c>
      <c r="EU29" s="1" t="s">
        <v>2291</v>
      </c>
      <c r="EV29" s="1" t="s">
        <v>2291</v>
      </c>
      <c r="EW29" s="1" t="s">
        <v>2291</v>
      </c>
      <c r="EX29" s="1" t="s">
        <v>2291</v>
      </c>
      <c r="EY29" s="1" t="s">
        <v>2291</v>
      </c>
      <c r="EZ29" s="1" t="s">
        <v>2291</v>
      </c>
      <c r="FA29" s="1" t="s">
        <v>2291</v>
      </c>
      <c r="FB29" s="1" t="s">
        <v>2291</v>
      </c>
      <c r="FC29" s="1" t="s">
        <v>2291</v>
      </c>
      <c r="FD29" s="1" t="s">
        <v>2291</v>
      </c>
      <c r="FE29" s="1" t="s">
        <v>2291</v>
      </c>
      <c r="FF29" s="1" t="s">
        <v>2291</v>
      </c>
      <c r="FG29" s="1" t="s">
        <v>2291</v>
      </c>
      <c r="FH29" s="1" t="s">
        <v>2291</v>
      </c>
      <c r="FI29" s="1" t="s">
        <v>2291</v>
      </c>
      <c r="FJ29" s="1" t="s">
        <v>2291</v>
      </c>
      <c r="FK29" s="1" t="s">
        <v>2291</v>
      </c>
      <c r="FL29" s="1" t="s">
        <v>2291</v>
      </c>
      <c r="FM29" s="7">
        <v>35</v>
      </c>
      <c r="FN29" s="7">
        <v>50</v>
      </c>
      <c r="FO29" s="7">
        <v>4</v>
      </c>
      <c r="FP29" s="7">
        <v>2</v>
      </c>
      <c r="FQ29" s="7">
        <v>7</v>
      </c>
      <c r="FR29" s="7" t="s">
        <v>2291</v>
      </c>
      <c r="FS29" s="7" t="s">
        <v>2291</v>
      </c>
      <c r="FT29" s="7" t="s">
        <v>2291</v>
      </c>
      <c r="FU29" s="7" t="s">
        <v>2291</v>
      </c>
      <c r="FV29" s="7">
        <v>20</v>
      </c>
      <c r="FW29" s="7" t="s">
        <v>2291</v>
      </c>
      <c r="FX29" s="7" t="s">
        <v>2291</v>
      </c>
      <c r="FY29" s="7">
        <v>75</v>
      </c>
      <c r="FZ29" s="1" t="s">
        <v>1920</v>
      </c>
      <c r="GA29" s="1" t="s">
        <v>1920</v>
      </c>
      <c r="GB29" s="1" t="s">
        <v>1920</v>
      </c>
      <c r="GC29" s="1" t="s">
        <v>2291</v>
      </c>
      <c r="GD29" s="1" t="s">
        <v>2291</v>
      </c>
      <c r="GE29" s="1" t="s">
        <v>2291</v>
      </c>
      <c r="GF29" s="1" t="s">
        <v>1921</v>
      </c>
      <c r="GG29" s="1" t="s">
        <v>1868</v>
      </c>
      <c r="GH29" s="1" t="s">
        <v>2291</v>
      </c>
      <c r="GI29" s="1" t="s">
        <v>2291</v>
      </c>
      <c r="GJ29" s="1" t="s">
        <v>302</v>
      </c>
      <c r="GK29" s="1" t="s">
        <v>1921</v>
      </c>
      <c r="GL29" s="1" t="s">
        <v>1921</v>
      </c>
      <c r="GM29" s="1" t="s">
        <v>1921</v>
      </c>
      <c r="GN29" s="1" t="s">
        <v>1921</v>
      </c>
      <c r="GO29" s="1" t="s">
        <v>1920</v>
      </c>
      <c r="GP29" s="1" t="s">
        <v>1921</v>
      </c>
      <c r="GQ29" s="1" t="s">
        <v>1921</v>
      </c>
      <c r="GR29" s="1" t="s">
        <v>1921</v>
      </c>
      <c r="GS29" s="7" t="s">
        <v>2291</v>
      </c>
      <c r="GT29" s="7" t="s">
        <v>2291</v>
      </c>
      <c r="GU29" s="7" t="s">
        <v>2291</v>
      </c>
      <c r="GV29" s="7">
        <v>1</v>
      </c>
      <c r="GW29" s="7" t="s">
        <v>2291</v>
      </c>
      <c r="GX29" s="7" t="s">
        <v>2291</v>
      </c>
      <c r="GY29" s="7" t="s">
        <v>2291</v>
      </c>
      <c r="GZ29" s="7" t="s">
        <v>2291</v>
      </c>
      <c r="HA29" s="7" t="s">
        <v>2291</v>
      </c>
      <c r="HB29" s="7" t="s">
        <v>2291</v>
      </c>
      <c r="HC29" s="7" t="s">
        <v>2291</v>
      </c>
      <c r="HD29" s="7" t="s">
        <v>2291</v>
      </c>
      <c r="HE29" s="7" t="s">
        <v>2291</v>
      </c>
      <c r="HF29" s="7" t="s">
        <v>2291</v>
      </c>
      <c r="HG29" s="7" t="s">
        <v>2291</v>
      </c>
      <c r="HH29" s="7" t="s">
        <v>2291</v>
      </c>
      <c r="HI29" s="1" t="s">
        <v>869</v>
      </c>
      <c r="HJ29" s="1" t="s">
        <v>371</v>
      </c>
      <c r="HK29" s="1" t="s">
        <v>1920</v>
      </c>
      <c r="HL29" s="1" t="s">
        <v>1921</v>
      </c>
      <c r="HM29" s="1" t="s">
        <v>1921</v>
      </c>
      <c r="HN29" s="1" t="s">
        <v>1921</v>
      </c>
      <c r="HO29" s="1" t="s">
        <v>1921</v>
      </c>
      <c r="HP29" s="1" t="s">
        <v>2125</v>
      </c>
      <c r="HQ29" s="1" t="s">
        <v>1921</v>
      </c>
      <c r="HR29" s="1" t="s">
        <v>1921</v>
      </c>
      <c r="HS29" s="1" t="s">
        <v>1920</v>
      </c>
      <c r="HT29" s="7" t="s">
        <v>2291</v>
      </c>
      <c r="HU29" s="7" t="s">
        <v>2291</v>
      </c>
      <c r="HV29" s="1" t="s">
        <v>2291</v>
      </c>
      <c r="HW29" s="1" t="s">
        <v>2291</v>
      </c>
      <c r="HX29" s="1" t="s">
        <v>2291</v>
      </c>
      <c r="HY29" s="1" t="s">
        <v>2127</v>
      </c>
      <c r="HZ29" s="1" t="s">
        <v>1920</v>
      </c>
      <c r="IA29" s="1" t="s">
        <v>1921</v>
      </c>
      <c r="IB29" s="7">
        <v>250</v>
      </c>
      <c r="IC29" s="7" t="s">
        <v>2291</v>
      </c>
      <c r="ID29" s="1" t="s">
        <v>1920</v>
      </c>
      <c r="IE29" s="1" t="s">
        <v>2291</v>
      </c>
      <c r="IF29" s="1" t="s">
        <v>2291</v>
      </c>
      <c r="IG29" s="1" t="s">
        <v>2291</v>
      </c>
      <c r="IH29" s="1" t="s">
        <v>2291</v>
      </c>
      <c r="II29" s="1" t="s">
        <v>2291</v>
      </c>
      <c r="IJ29" s="1" t="s">
        <v>2291</v>
      </c>
      <c r="IK29" s="1" t="s">
        <v>2291</v>
      </c>
      <c r="IL29" s="1" t="s">
        <v>2291</v>
      </c>
      <c r="IM29" s="1" t="s">
        <v>1952</v>
      </c>
      <c r="IN29" s="1" t="s">
        <v>2291</v>
      </c>
      <c r="IO29" s="1" t="s">
        <v>2291</v>
      </c>
      <c r="IP29" s="1" t="s">
        <v>785</v>
      </c>
      <c r="IQ29" s="1" t="s">
        <v>869</v>
      </c>
      <c r="IR29" s="1" t="s">
        <v>1956</v>
      </c>
      <c r="IS29" s="1" t="s">
        <v>2291</v>
      </c>
      <c r="IT29" s="1" t="s">
        <v>1921</v>
      </c>
      <c r="IU29" s="1" t="s">
        <v>2291</v>
      </c>
      <c r="IV29" s="1" t="s">
        <v>2291</v>
      </c>
      <c r="IW29" s="1" t="s">
        <v>2291</v>
      </c>
      <c r="IX29" s="1" t="s">
        <v>2291</v>
      </c>
      <c r="IY29" s="1" t="s">
        <v>2291</v>
      </c>
      <c r="IZ29" s="1" t="s">
        <v>2291</v>
      </c>
      <c r="JA29" s="1" t="s">
        <v>2291</v>
      </c>
      <c r="JB29" s="1" t="s">
        <v>2291</v>
      </c>
      <c r="JC29" s="1" t="s">
        <v>2291</v>
      </c>
      <c r="JD29" s="1" t="s">
        <v>870</v>
      </c>
      <c r="JE29" s="1" t="s">
        <v>1921</v>
      </c>
      <c r="JF29" s="1" t="s">
        <v>1920</v>
      </c>
      <c r="JG29" s="1" t="s">
        <v>1921</v>
      </c>
      <c r="JH29" s="1" t="s">
        <v>1921</v>
      </c>
      <c r="JI29" s="1" t="s">
        <v>1921</v>
      </c>
      <c r="JJ29" s="1" t="s">
        <v>1920</v>
      </c>
      <c r="JK29" s="1" t="s">
        <v>1920</v>
      </c>
      <c r="JL29" s="1" t="s">
        <v>1921</v>
      </c>
      <c r="JM29" s="1" t="s">
        <v>1921</v>
      </c>
      <c r="JN29" s="1" t="s">
        <v>1921</v>
      </c>
      <c r="JO29" s="1" t="s">
        <v>1921</v>
      </c>
      <c r="JP29" s="1" t="s">
        <v>1921</v>
      </c>
      <c r="JQ29" s="1" t="s">
        <v>1921</v>
      </c>
      <c r="JR29" s="1" t="s">
        <v>1921</v>
      </c>
      <c r="JS29" s="1" t="s">
        <v>2291</v>
      </c>
      <c r="JT29" s="1" t="s">
        <v>2291</v>
      </c>
      <c r="JU29" s="1" t="s">
        <v>2299</v>
      </c>
      <c r="JV29" s="1" t="s">
        <v>1921</v>
      </c>
      <c r="JW29" s="1" t="s">
        <v>1921</v>
      </c>
      <c r="JX29" s="1" t="s">
        <v>1921</v>
      </c>
      <c r="JY29" s="1" t="s">
        <v>1920</v>
      </c>
      <c r="JZ29" s="1" t="s">
        <v>1921</v>
      </c>
      <c r="KA29" s="1" t="s">
        <v>1921</v>
      </c>
      <c r="KB29" s="1" t="s">
        <v>1921</v>
      </c>
      <c r="KC29" s="1" t="s">
        <v>2291</v>
      </c>
      <c r="KD29" s="1" t="s">
        <v>1971</v>
      </c>
      <c r="KE29" s="1" t="s">
        <v>2291</v>
      </c>
      <c r="KF29" s="1" t="s">
        <v>1920</v>
      </c>
      <c r="KG29" s="1" t="s">
        <v>2143</v>
      </c>
      <c r="KH29" s="1" t="s">
        <v>1967</v>
      </c>
      <c r="KI29" s="1" t="s">
        <v>1923</v>
      </c>
      <c r="KJ29" s="1" t="s">
        <v>2291</v>
      </c>
      <c r="KK29" s="1" t="s">
        <v>1920</v>
      </c>
      <c r="KL29" s="1" t="s">
        <v>2044</v>
      </c>
      <c r="KM29" s="1" t="s">
        <v>1920</v>
      </c>
      <c r="KN29" s="1" t="s">
        <v>1921</v>
      </c>
      <c r="KO29" s="1" t="s">
        <v>1920</v>
      </c>
      <c r="KP29" s="1" t="s">
        <v>2291</v>
      </c>
      <c r="KQ29" s="1" t="s">
        <v>2291</v>
      </c>
      <c r="KR29" s="1">
        <v>2</v>
      </c>
      <c r="KS29" s="1" t="s">
        <v>310</v>
      </c>
      <c r="KT29" s="1" t="s">
        <v>2291</v>
      </c>
      <c r="KU29" s="1" t="s">
        <v>2291</v>
      </c>
      <c r="KV29" s="1" t="s">
        <v>2291</v>
      </c>
      <c r="KW29" s="1" t="s">
        <v>2291</v>
      </c>
      <c r="KX29" s="1">
        <v>20</v>
      </c>
      <c r="KY29" s="11">
        <v>20</v>
      </c>
      <c r="KZ29" s="1" t="s">
        <v>871</v>
      </c>
      <c r="LA29" s="1">
        <v>150113</v>
      </c>
      <c r="LB29" s="1" t="s">
        <v>872</v>
      </c>
      <c r="LC29" s="1" t="s">
        <v>873</v>
      </c>
      <c r="LD29" s="1">
        <v>58</v>
      </c>
      <c r="LE29" s="1" t="s">
        <v>2291</v>
      </c>
      <c r="LF29" s="1">
        <v>-1</v>
      </c>
      <c r="LG29" s="1" t="s">
        <v>2291</v>
      </c>
      <c r="LH29" s="1" t="s">
        <v>2291</v>
      </c>
      <c r="LI29" s="8">
        <v>58</v>
      </c>
      <c r="LJ29" s="8">
        <v>6</v>
      </c>
      <c r="LK29" s="8">
        <v>9</v>
      </c>
      <c r="LL29" s="8">
        <v>12</v>
      </c>
      <c r="LM29" s="8">
        <v>14</v>
      </c>
      <c r="LN29" s="8">
        <v>20</v>
      </c>
      <c r="LO29" s="8">
        <v>20</v>
      </c>
      <c r="LP29" s="8">
        <v>2</v>
      </c>
      <c r="LQ29" s="8">
        <v>8</v>
      </c>
      <c r="LR29" s="8">
        <v>17</v>
      </c>
      <c r="LS29" s="8">
        <v>21</v>
      </c>
      <c r="LT29" s="8">
        <v>5</v>
      </c>
      <c r="LU29" s="8">
        <v>1</v>
      </c>
      <c r="LV29" s="8">
        <v>135</v>
      </c>
      <c r="LW29" s="1" t="s">
        <v>1976</v>
      </c>
      <c r="LX29" s="1" t="s">
        <v>1979</v>
      </c>
      <c r="LY29" s="1" t="s">
        <v>568</v>
      </c>
      <c r="LZ29" s="1" t="b">
        <f>E29=AE29</f>
        <v>0</v>
      </c>
      <c r="MA29" s="1" t="b">
        <f>AG29=G29</f>
        <v>0</v>
      </c>
      <c r="MB29" s="1" t="b">
        <f>I29=AI29</f>
        <v>0</v>
      </c>
      <c r="MC29" s="1" t="s">
        <v>2291</v>
      </c>
    </row>
    <row r="30" spans="1:341" x14ac:dyDescent="0.3">
      <c r="A30" s="1" t="s">
        <v>779</v>
      </c>
      <c r="B30" s="1" t="s">
        <v>780</v>
      </c>
      <c r="C30" s="5">
        <v>43159</v>
      </c>
      <c r="D30" s="5">
        <v>43159</v>
      </c>
      <c r="E30" s="1" t="s">
        <v>294</v>
      </c>
      <c r="F30" s="1" t="s">
        <v>1934</v>
      </c>
      <c r="G30" s="1" t="s">
        <v>698</v>
      </c>
      <c r="H30" s="1" t="s">
        <v>333</v>
      </c>
      <c r="I30" s="1" t="s">
        <v>781</v>
      </c>
      <c r="J30" s="1" t="s">
        <v>2009</v>
      </c>
      <c r="K30" s="1" t="s">
        <v>782</v>
      </c>
      <c r="L30" s="1" t="s">
        <v>1783</v>
      </c>
      <c r="M30" s="1" t="s">
        <v>783</v>
      </c>
      <c r="N30" s="1">
        <v>13.634396649299999</v>
      </c>
      <c r="O30" s="1">
        <v>14.319846911500001</v>
      </c>
      <c r="P30" s="1">
        <v>302.42819492699999</v>
      </c>
      <c r="Q30" s="1">
        <v>4</v>
      </c>
      <c r="R30" s="1" t="s">
        <v>1984</v>
      </c>
      <c r="S30" s="1" t="s">
        <v>2291</v>
      </c>
      <c r="T30" s="1" t="s">
        <v>2291</v>
      </c>
      <c r="U30" s="1" t="s">
        <v>2292</v>
      </c>
      <c r="V30" s="1" t="s">
        <v>1982</v>
      </c>
      <c r="W30" s="1" t="s">
        <v>2291</v>
      </c>
      <c r="X30" s="1" t="s">
        <v>2093</v>
      </c>
      <c r="Y30" s="1" t="s">
        <v>1920</v>
      </c>
      <c r="Z30" s="1" t="s">
        <v>1920</v>
      </c>
      <c r="AA30" s="1" t="s">
        <v>1921</v>
      </c>
      <c r="AB30" s="1" t="s">
        <v>2291</v>
      </c>
      <c r="AC30" s="7">
        <v>220</v>
      </c>
      <c r="AD30" s="7">
        <v>920</v>
      </c>
      <c r="AE30" s="1" t="s">
        <v>294</v>
      </c>
      <c r="AF30" s="1" t="s">
        <v>1934</v>
      </c>
      <c r="AG30" s="1" t="s">
        <v>400</v>
      </c>
      <c r="AH30" s="1" t="s">
        <v>1948</v>
      </c>
      <c r="AI30" s="1" t="s">
        <v>401</v>
      </c>
      <c r="AJ30" s="1" t="s">
        <v>429</v>
      </c>
      <c r="AK30" s="14">
        <v>220</v>
      </c>
      <c r="AL30" s="14">
        <v>920</v>
      </c>
      <c r="AM30" s="5">
        <v>43009</v>
      </c>
      <c r="AN30" s="7">
        <v>225</v>
      </c>
      <c r="AO30" s="7">
        <v>941</v>
      </c>
      <c r="AP30" s="1" t="s">
        <v>335</v>
      </c>
      <c r="AQ30" s="1" t="s">
        <v>1927</v>
      </c>
      <c r="AR30" s="1" t="s">
        <v>336</v>
      </c>
      <c r="AS30" s="1" t="s">
        <v>1932</v>
      </c>
      <c r="AT30" s="1" t="s">
        <v>761</v>
      </c>
      <c r="AU30" s="1" t="s">
        <v>1945</v>
      </c>
      <c r="AV30" s="1" t="s">
        <v>2291</v>
      </c>
      <c r="AW30" s="1" t="s">
        <v>2291</v>
      </c>
      <c r="AX30" s="1" t="s">
        <v>2291</v>
      </c>
      <c r="AY30" s="7">
        <v>225</v>
      </c>
      <c r="AZ30" s="7">
        <v>941</v>
      </c>
      <c r="BA30" s="5">
        <v>42186</v>
      </c>
      <c r="BB30" s="7" t="s">
        <v>2291</v>
      </c>
      <c r="BC30" s="7" t="s">
        <v>2291</v>
      </c>
      <c r="BD30" s="1" t="s">
        <v>2291</v>
      </c>
      <c r="BE30" s="1" t="s">
        <v>2291</v>
      </c>
      <c r="BF30" s="1" t="s">
        <v>2291</v>
      </c>
      <c r="BG30" s="1" t="s">
        <v>2291</v>
      </c>
      <c r="BH30" s="1" t="s">
        <v>2291</v>
      </c>
      <c r="BI30" s="1" t="s">
        <v>2291</v>
      </c>
      <c r="BJ30" s="1" t="s">
        <v>2291</v>
      </c>
      <c r="BK30" s="1" t="s">
        <v>2291</v>
      </c>
      <c r="BL30" s="1" t="s">
        <v>2291</v>
      </c>
      <c r="BM30" s="7" t="s">
        <v>2291</v>
      </c>
      <c r="BN30" s="7" t="s">
        <v>2291</v>
      </c>
      <c r="BO30" s="1" t="s">
        <v>2291</v>
      </c>
      <c r="BP30" s="7" t="s">
        <v>2291</v>
      </c>
      <c r="BQ30" s="7" t="s">
        <v>2291</v>
      </c>
      <c r="BR30" s="1">
        <v>0</v>
      </c>
      <c r="BS30" s="7">
        <v>145</v>
      </c>
      <c r="BT30" s="7">
        <v>300</v>
      </c>
      <c r="BU30" s="7">
        <v>0</v>
      </c>
      <c r="BV30" s="7">
        <v>0</v>
      </c>
      <c r="BW30" s="1" t="s">
        <v>1998</v>
      </c>
      <c r="BX30" s="1" t="s">
        <v>2291</v>
      </c>
      <c r="BY30" s="1" t="s">
        <v>784</v>
      </c>
      <c r="BZ30" s="1" t="s">
        <v>1921</v>
      </c>
      <c r="CA30" s="1" t="s">
        <v>1920</v>
      </c>
      <c r="CB30" s="1" t="s">
        <v>1921</v>
      </c>
      <c r="CC30" s="1" t="s">
        <v>1921</v>
      </c>
      <c r="CD30" s="1" t="s">
        <v>1921</v>
      </c>
      <c r="CE30" s="1" t="s">
        <v>1921</v>
      </c>
      <c r="CF30" s="1" t="s">
        <v>1921</v>
      </c>
      <c r="CG30" s="1" t="s">
        <v>1921</v>
      </c>
      <c r="CH30" s="1" t="s">
        <v>1920</v>
      </c>
      <c r="CI30" s="1" t="s">
        <v>1921</v>
      </c>
      <c r="CJ30" s="1" t="s">
        <v>1921</v>
      </c>
      <c r="CK30" s="1" t="s">
        <v>1953</v>
      </c>
      <c r="CL30" s="1" t="s">
        <v>1921</v>
      </c>
      <c r="CM30" s="1" t="s">
        <v>1921</v>
      </c>
      <c r="CN30" s="1" t="s">
        <v>1920</v>
      </c>
      <c r="CO30" s="1" t="s">
        <v>1921</v>
      </c>
      <c r="CP30" s="1" t="s">
        <v>1921</v>
      </c>
      <c r="CQ30" s="1" t="s">
        <v>2291</v>
      </c>
      <c r="CR30" s="1" t="s">
        <v>2030</v>
      </c>
      <c r="CS30" s="1" t="s">
        <v>2291</v>
      </c>
      <c r="CT30" s="1" t="s">
        <v>2291</v>
      </c>
      <c r="CU30" s="1" t="s">
        <v>2291</v>
      </c>
      <c r="CV30" s="1" t="s">
        <v>2291</v>
      </c>
      <c r="CW30" s="1" t="s">
        <v>2291</v>
      </c>
      <c r="CX30" s="1" t="s">
        <v>2291</v>
      </c>
      <c r="CY30" s="1" t="s">
        <v>2291</v>
      </c>
      <c r="CZ30" s="1" t="s">
        <v>2291</v>
      </c>
      <c r="DA30" s="1" t="s">
        <v>1953</v>
      </c>
      <c r="DB30" s="1" t="s">
        <v>1921</v>
      </c>
      <c r="DC30" s="1" t="s">
        <v>1921</v>
      </c>
      <c r="DD30" s="1" t="s">
        <v>1920</v>
      </c>
      <c r="DE30" s="1" t="s">
        <v>1921</v>
      </c>
      <c r="DF30" s="1" t="s">
        <v>1921</v>
      </c>
      <c r="DG30" s="1" t="s">
        <v>2291</v>
      </c>
      <c r="DH30" s="1" t="s">
        <v>2029</v>
      </c>
      <c r="DI30" s="1" t="s">
        <v>2291</v>
      </c>
      <c r="DJ30" s="1" t="s">
        <v>2291</v>
      </c>
      <c r="DK30" s="1" t="s">
        <v>2291</v>
      </c>
      <c r="DL30" s="1" t="s">
        <v>2291</v>
      </c>
      <c r="DM30" s="1" t="s">
        <v>2291</v>
      </c>
      <c r="DN30" s="1" t="s">
        <v>2291</v>
      </c>
      <c r="DO30" s="1" t="s">
        <v>2291</v>
      </c>
      <c r="DP30" s="1" t="s">
        <v>2291</v>
      </c>
      <c r="DQ30" s="1" t="s">
        <v>2291</v>
      </c>
      <c r="DR30" s="1" t="s">
        <v>2291</v>
      </c>
      <c r="DS30" s="1" t="s">
        <v>2291</v>
      </c>
      <c r="DT30" s="1" t="s">
        <v>2291</v>
      </c>
      <c r="DU30" s="1" t="s">
        <v>2291</v>
      </c>
      <c r="DV30" s="1" t="s">
        <v>2291</v>
      </c>
      <c r="DW30" s="1" t="s">
        <v>2291</v>
      </c>
      <c r="DX30" s="1" t="s">
        <v>2291</v>
      </c>
      <c r="DY30" s="1" t="s">
        <v>2291</v>
      </c>
      <c r="DZ30" s="1" t="s">
        <v>2291</v>
      </c>
      <c r="EA30" s="1" t="s">
        <v>2291</v>
      </c>
      <c r="EB30" s="1" t="s">
        <v>2291</v>
      </c>
      <c r="EC30" s="1" t="s">
        <v>2291</v>
      </c>
      <c r="ED30" s="1" t="s">
        <v>2291</v>
      </c>
      <c r="EE30" s="1" t="s">
        <v>2291</v>
      </c>
      <c r="EF30" s="1" t="s">
        <v>2291</v>
      </c>
      <c r="EG30" s="1" t="s">
        <v>2291</v>
      </c>
      <c r="EH30" s="1" t="s">
        <v>2291</v>
      </c>
      <c r="EI30" s="1" t="s">
        <v>2291</v>
      </c>
      <c r="EJ30" s="1" t="s">
        <v>2291</v>
      </c>
      <c r="EK30" s="1" t="s">
        <v>2291</v>
      </c>
      <c r="EL30" s="1" t="s">
        <v>2291</v>
      </c>
      <c r="EM30" s="1" t="s">
        <v>2291</v>
      </c>
      <c r="EN30" s="1" t="s">
        <v>2291</v>
      </c>
      <c r="EO30" s="1" t="s">
        <v>2291</v>
      </c>
      <c r="EP30" s="1" t="s">
        <v>2291</v>
      </c>
      <c r="EQ30" s="1" t="s">
        <v>2291</v>
      </c>
      <c r="ER30" s="1" t="s">
        <v>2291</v>
      </c>
      <c r="ES30" s="1" t="s">
        <v>2291</v>
      </c>
      <c r="ET30" s="1" t="s">
        <v>2291</v>
      </c>
      <c r="EU30" s="1" t="s">
        <v>2291</v>
      </c>
      <c r="EV30" s="1" t="s">
        <v>2291</v>
      </c>
      <c r="EW30" s="1" t="s">
        <v>2291</v>
      </c>
      <c r="EX30" s="1" t="s">
        <v>2291</v>
      </c>
      <c r="EY30" s="1" t="s">
        <v>2291</v>
      </c>
      <c r="EZ30" s="1" t="s">
        <v>2291</v>
      </c>
      <c r="FA30" s="1" t="s">
        <v>2291</v>
      </c>
      <c r="FB30" s="1" t="s">
        <v>2291</v>
      </c>
      <c r="FC30" s="1" t="s">
        <v>2291</v>
      </c>
      <c r="FD30" s="1" t="s">
        <v>2291</v>
      </c>
      <c r="FE30" s="1" t="s">
        <v>2291</v>
      </c>
      <c r="FF30" s="1" t="s">
        <v>2291</v>
      </c>
      <c r="FG30" s="1" t="s">
        <v>2291</v>
      </c>
      <c r="FH30" s="1" t="s">
        <v>2291</v>
      </c>
      <c r="FI30" s="1" t="s">
        <v>2291</v>
      </c>
      <c r="FJ30" s="1" t="s">
        <v>2291</v>
      </c>
      <c r="FK30" s="1" t="s">
        <v>2291</v>
      </c>
      <c r="FL30" s="1" t="s">
        <v>2291</v>
      </c>
      <c r="FM30" s="7">
        <v>40</v>
      </c>
      <c r="FN30" s="7">
        <v>70</v>
      </c>
      <c r="FO30" s="7">
        <v>5</v>
      </c>
      <c r="FP30" s="7">
        <v>3</v>
      </c>
      <c r="FQ30" s="7">
        <v>4</v>
      </c>
      <c r="FR30" s="7">
        <v>3</v>
      </c>
      <c r="FS30" s="7">
        <v>3</v>
      </c>
      <c r="FT30" s="7" t="s">
        <v>2291</v>
      </c>
      <c r="FU30" s="7" t="s">
        <v>2291</v>
      </c>
      <c r="FV30" s="7">
        <v>3</v>
      </c>
      <c r="FW30" s="7">
        <v>1</v>
      </c>
      <c r="FX30" s="7" t="s">
        <v>2291</v>
      </c>
      <c r="FY30" s="7">
        <v>40</v>
      </c>
      <c r="FZ30" s="1" t="s">
        <v>1920</v>
      </c>
      <c r="GA30" s="1" t="s">
        <v>1920</v>
      </c>
      <c r="GB30" s="1" t="s">
        <v>1920</v>
      </c>
      <c r="GC30" s="1" t="s">
        <v>2291</v>
      </c>
      <c r="GD30" s="1" t="s">
        <v>2291</v>
      </c>
      <c r="GE30" s="1" t="s">
        <v>2291</v>
      </c>
      <c r="GF30" s="1" t="s">
        <v>1920</v>
      </c>
      <c r="GG30" s="1" t="s">
        <v>2291</v>
      </c>
      <c r="GH30" s="1" t="s">
        <v>2291</v>
      </c>
      <c r="GI30" s="1" t="s">
        <v>2291</v>
      </c>
      <c r="GJ30" s="1" t="s">
        <v>302</v>
      </c>
      <c r="GK30" s="1" t="s">
        <v>1921</v>
      </c>
      <c r="GL30" s="1" t="s">
        <v>1921</v>
      </c>
      <c r="GM30" s="1" t="s">
        <v>1921</v>
      </c>
      <c r="GN30" s="1" t="s">
        <v>1921</v>
      </c>
      <c r="GO30" s="1" t="s">
        <v>1920</v>
      </c>
      <c r="GP30" s="1" t="s">
        <v>1921</v>
      </c>
      <c r="GQ30" s="1" t="s">
        <v>1921</v>
      </c>
      <c r="GR30" s="1" t="s">
        <v>1921</v>
      </c>
      <c r="GS30" s="7" t="s">
        <v>2291</v>
      </c>
      <c r="GT30" s="7" t="s">
        <v>2291</v>
      </c>
      <c r="GU30" s="7">
        <v>1</v>
      </c>
      <c r="GV30" s="7" t="s">
        <v>2291</v>
      </c>
      <c r="GW30" s="7" t="s">
        <v>2291</v>
      </c>
      <c r="GX30" s="7" t="s">
        <v>2291</v>
      </c>
      <c r="GY30" s="7" t="s">
        <v>2291</v>
      </c>
      <c r="GZ30" s="7" t="s">
        <v>2291</v>
      </c>
      <c r="HA30" s="7" t="s">
        <v>2291</v>
      </c>
      <c r="HB30" s="7" t="s">
        <v>2291</v>
      </c>
      <c r="HC30" s="7" t="s">
        <v>2291</v>
      </c>
      <c r="HD30" s="7" t="s">
        <v>2291</v>
      </c>
      <c r="HE30" s="7" t="s">
        <v>2291</v>
      </c>
      <c r="HF30" s="7" t="s">
        <v>2291</v>
      </c>
      <c r="HG30" s="7" t="s">
        <v>2291</v>
      </c>
      <c r="HH30" s="7" t="s">
        <v>2291</v>
      </c>
      <c r="HI30" s="1" t="s">
        <v>869</v>
      </c>
      <c r="HJ30" s="1" t="s">
        <v>371</v>
      </c>
      <c r="HK30" s="1" t="s">
        <v>1920</v>
      </c>
      <c r="HL30" s="1" t="s">
        <v>1921</v>
      </c>
      <c r="HM30" s="1" t="s">
        <v>1921</v>
      </c>
      <c r="HN30" s="1" t="s">
        <v>1921</v>
      </c>
      <c r="HO30" s="1" t="s">
        <v>1921</v>
      </c>
      <c r="HP30" s="1" t="s">
        <v>2125</v>
      </c>
      <c r="HQ30" s="1" t="s">
        <v>1921</v>
      </c>
      <c r="HR30" s="1" t="s">
        <v>1921</v>
      </c>
      <c r="HS30" s="1" t="s">
        <v>1920</v>
      </c>
      <c r="HT30" s="7" t="s">
        <v>2291</v>
      </c>
      <c r="HU30" s="7" t="s">
        <v>2291</v>
      </c>
      <c r="HV30" s="1" t="s">
        <v>2291</v>
      </c>
      <c r="HW30" s="1" t="s">
        <v>2291</v>
      </c>
      <c r="HX30" s="1" t="s">
        <v>2291</v>
      </c>
      <c r="HY30" s="1" t="s">
        <v>2127</v>
      </c>
      <c r="HZ30" s="1" t="s">
        <v>1920</v>
      </c>
      <c r="IA30" s="1" t="s">
        <v>1921</v>
      </c>
      <c r="IB30" s="7">
        <v>160</v>
      </c>
      <c r="IC30" s="7" t="s">
        <v>2291</v>
      </c>
      <c r="ID30" s="1" t="s">
        <v>1920</v>
      </c>
      <c r="IE30" s="1" t="s">
        <v>2291</v>
      </c>
      <c r="IF30" s="1" t="s">
        <v>2291</v>
      </c>
      <c r="IG30" s="1" t="s">
        <v>2291</v>
      </c>
      <c r="IH30" s="1" t="s">
        <v>2291</v>
      </c>
      <c r="II30" s="1" t="s">
        <v>2291</v>
      </c>
      <c r="IJ30" s="1" t="s">
        <v>2291</v>
      </c>
      <c r="IK30" s="1" t="s">
        <v>2291</v>
      </c>
      <c r="IL30" s="1" t="s">
        <v>2291</v>
      </c>
      <c r="IM30" s="1" t="s">
        <v>1952</v>
      </c>
      <c r="IN30" s="1" t="s">
        <v>2291</v>
      </c>
      <c r="IO30" s="1" t="s">
        <v>2291</v>
      </c>
      <c r="IP30" s="1" t="s">
        <v>785</v>
      </c>
      <c r="IQ30" s="1" t="s">
        <v>786</v>
      </c>
      <c r="IR30" s="1" t="s">
        <v>1956</v>
      </c>
      <c r="IS30" s="1" t="s">
        <v>2291</v>
      </c>
      <c r="IT30" s="1" t="s">
        <v>1920</v>
      </c>
      <c r="IU30" s="1" t="s">
        <v>2003</v>
      </c>
      <c r="IV30" s="1" t="s">
        <v>1921</v>
      </c>
      <c r="IW30" s="1" t="s">
        <v>1920</v>
      </c>
      <c r="IX30" s="1" t="s">
        <v>1921</v>
      </c>
      <c r="IY30" s="1" t="s">
        <v>1921</v>
      </c>
      <c r="IZ30" s="1" t="s">
        <v>1921</v>
      </c>
      <c r="JA30" s="1" t="s">
        <v>2291</v>
      </c>
      <c r="JB30" s="1" t="s">
        <v>869</v>
      </c>
      <c r="JC30" s="1" t="s">
        <v>2291</v>
      </c>
      <c r="JD30" s="1" t="s">
        <v>763</v>
      </c>
      <c r="JE30" s="1" t="s">
        <v>1920</v>
      </c>
      <c r="JF30" s="1" t="s">
        <v>1921</v>
      </c>
      <c r="JG30" s="1" t="s">
        <v>1921</v>
      </c>
      <c r="JH30" s="1" t="s">
        <v>1921</v>
      </c>
      <c r="JI30" s="1" t="s">
        <v>1921</v>
      </c>
      <c r="JJ30" s="1" t="s">
        <v>1920</v>
      </c>
      <c r="JK30" s="1" t="s">
        <v>1920</v>
      </c>
      <c r="JL30" s="1" t="s">
        <v>1921</v>
      </c>
      <c r="JM30" s="1" t="s">
        <v>1921</v>
      </c>
      <c r="JN30" s="1" t="s">
        <v>1921</v>
      </c>
      <c r="JO30" s="1" t="s">
        <v>1921</v>
      </c>
      <c r="JP30" s="1" t="s">
        <v>1921</v>
      </c>
      <c r="JQ30" s="1" t="s">
        <v>1921</v>
      </c>
      <c r="JR30" s="1" t="s">
        <v>1921</v>
      </c>
      <c r="JS30" s="1" t="s">
        <v>2291</v>
      </c>
      <c r="JT30" s="1" t="s">
        <v>2291</v>
      </c>
      <c r="JU30" s="1" t="s">
        <v>2293</v>
      </c>
      <c r="JV30" s="1" t="s">
        <v>1921</v>
      </c>
      <c r="JW30" s="1" t="s">
        <v>1921</v>
      </c>
      <c r="JX30" s="1" t="s">
        <v>1921</v>
      </c>
      <c r="JY30" s="1" t="s">
        <v>1920</v>
      </c>
      <c r="JZ30" s="1" t="s">
        <v>1921</v>
      </c>
      <c r="KA30" s="1" t="s">
        <v>1920</v>
      </c>
      <c r="KB30" s="1" t="s">
        <v>1921</v>
      </c>
      <c r="KC30" s="1" t="s">
        <v>2291</v>
      </c>
      <c r="KD30" s="1" t="s">
        <v>2294</v>
      </c>
      <c r="KE30" s="1" t="s">
        <v>2291</v>
      </c>
      <c r="KF30" s="1" t="s">
        <v>1920</v>
      </c>
      <c r="KG30" s="1" t="s">
        <v>2143</v>
      </c>
      <c r="KH30" s="1" t="s">
        <v>1967</v>
      </c>
      <c r="KI30" s="1" t="s">
        <v>1988</v>
      </c>
      <c r="KJ30" s="1" t="s">
        <v>2291</v>
      </c>
      <c r="KK30" s="1" t="s">
        <v>1920</v>
      </c>
      <c r="KL30" s="1" t="s">
        <v>2044</v>
      </c>
      <c r="KM30" s="1" t="s">
        <v>1920</v>
      </c>
      <c r="KN30" s="1" t="s">
        <v>1921</v>
      </c>
      <c r="KO30" s="1" t="s">
        <v>1920</v>
      </c>
      <c r="KP30" s="1" t="s">
        <v>2291</v>
      </c>
      <c r="KQ30" s="1" t="s">
        <v>2291</v>
      </c>
      <c r="KR30" s="1">
        <v>2</v>
      </c>
      <c r="KS30" s="1" t="s">
        <v>310</v>
      </c>
      <c r="KT30" s="1" t="s">
        <v>787</v>
      </c>
      <c r="KU30" s="1" t="s">
        <v>2291</v>
      </c>
      <c r="KV30" s="1" t="s">
        <v>2291</v>
      </c>
      <c r="KW30" s="1" t="s">
        <v>2291</v>
      </c>
      <c r="KX30" s="1">
        <v>20</v>
      </c>
      <c r="KY30" s="11">
        <v>20</v>
      </c>
      <c r="KZ30" s="1" t="s">
        <v>788</v>
      </c>
      <c r="LA30" s="1">
        <v>147154</v>
      </c>
      <c r="LB30" s="1" t="s">
        <v>789</v>
      </c>
      <c r="LC30" s="1" t="s">
        <v>790</v>
      </c>
      <c r="LD30" s="1">
        <v>48</v>
      </c>
      <c r="LE30" s="1" t="s">
        <v>2291</v>
      </c>
      <c r="LF30" s="1">
        <v>-1</v>
      </c>
      <c r="LG30" s="1" t="s">
        <v>2291</v>
      </c>
      <c r="LH30" s="1" t="s">
        <v>2291</v>
      </c>
      <c r="LI30" s="8">
        <v>48</v>
      </c>
      <c r="LJ30" s="8">
        <v>8</v>
      </c>
      <c r="LK30" s="8">
        <v>7</v>
      </c>
      <c r="LL30" s="8">
        <v>14</v>
      </c>
      <c r="LM30" s="8">
        <v>12</v>
      </c>
      <c r="LN30" s="8">
        <v>16</v>
      </c>
      <c r="LO30" s="8">
        <v>26</v>
      </c>
      <c r="LP30" s="8">
        <v>13</v>
      </c>
      <c r="LQ30" s="8">
        <v>12</v>
      </c>
      <c r="LR30" s="8">
        <v>18</v>
      </c>
      <c r="LS30" s="8">
        <v>20</v>
      </c>
      <c r="LT30" s="8">
        <v>3</v>
      </c>
      <c r="LU30" s="8">
        <v>0</v>
      </c>
      <c r="LV30" s="8">
        <v>149</v>
      </c>
      <c r="LW30" s="1" t="s">
        <v>1975</v>
      </c>
      <c r="LX30" s="1" t="s">
        <v>1979</v>
      </c>
      <c r="LY30" s="1" t="s">
        <v>568</v>
      </c>
      <c r="LZ30" s="1" t="b">
        <f>E30=AE30</f>
        <v>1</v>
      </c>
      <c r="MA30" s="1" t="b">
        <f>AG30=G30</f>
        <v>0</v>
      </c>
      <c r="MB30" s="1" t="b">
        <f>I30=AI30</f>
        <v>0</v>
      </c>
      <c r="MC30" s="1" t="s">
        <v>2291</v>
      </c>
    </row>
    <row r="31" spans="1:341" x14ac:dyDescent="0.3">
      <c r="A31" s="1" t="s">
        <v>807</v>
      </c>
      <c r="B31" s="1" t="s">
        <v>808</v>
      </c>
      <c r="C31" s="5">
        <v>43159</v>
      </c>
      <c r="D31" s="5">
        <v>43159</v>
      </c>
      <c r="E31" s="1" t="s">
        <v>294</v>
      </c>
      <c r="F31" s="1" t="s">
        <v>1934</v>
      </c>
      <c r="G31" s="1" t="s">
        <v>698</v>
      </c>
      <c r="H31" s="1" t="s">
        <v>333</v>
      </c>
      <c r="I31" s="1" t="s">
        <v>781</v>
      </c>
      <c r="J31" s="1" t="s">
        <v>2009</v>
      </c>
      <c r="K31" s="1" t="s">
        <v>782</v>
      </c>
      <c r="L31" s="1" t="s">
        <v>1784</v>
      </c>
      <c r="M31" s="1" t="s">
        <v>809</v>
      </c>
      <c r="N31" s="1">
        <v>13.6333646145</v>
      </c>
      <c r="O31" s="1">
        <v>14.323844234699999</v>
      </c>
      <c r="P31" s="1">
        <v>302.806118535</v>
      </c>
      <c r="Q31" s="1">
        <v>8</v>
      </c>
      <c r="R31" s="1" t="s">
        <v>1984</v>
      </c>
      <c r="S31" s="1" t="s">
        <v>2291</v>
      </c>
      <c r="T31" s="1" t="s">
        <v>2291</v>
      </c>
      <c r="U31" s="1" t="s">
        <v>2292</v>
      </c>
      <c r="V31" s="1" t="s">
        <v>1982</v>
      </c>
      <c r="W31" s="1" t="s">
        <v>2291</v>
      </c>
      <c r="X31" s="1" t="s">
        <v>2089</v>
      </c>
      <c r="Y31" s="1" t="s">
        <v>1920</v>
      </c>
      <c r="Z31" s="1" t="s">
        <v>1921</v>
      </c>
      <c r="AA31" s="1" t="s">
        <v>1921</v>
      </c>
      <c r="AB31" s="1" t="s">
        <v>2291</v>
      </c>
      <c r="AC31" s="7">
        <v>644</v>
      </c>
      <c r="AD31" s="7">
        <v>2692</v>
      </c>
      <c r="AE31" s="1" t="s">
        <v>294</v>
      </c>
      <c r="AF31" s="1" t="s">
        <v>1934</v>
      </c>
      <c r="AG31" s="1" t="s">
        <v>295</v>
      </c>
      <c r="AH31" s="1" t="s">
        <v>1947</v>
      </c>
      <c r="AI31" s="1" t="s">
        <v>810</v>
      </c>
      <c r="AJ31" s="1" t="s">
        <v>1230</v>
      </c>
      <c r="AK31" s="14">
        <v>644</v>
      </c>
      <c r="AL31" s="14">
        <v>2692</v>
      </c>
      <c r="AM31" s="5">
        <v>42005</v>
      </c>
      <c r="AN31" s="7" t="s">
        <v>2291</v>
      </c>
      <c r="AO31" s="7" t="s">
        <v>2291</v>
      </c>
      <c r="AP31" s="1" t="s">
        <v>2291</v>
      </c>
      <c r="AQ31" s="1" t="s">
        <v>2291</v>
      </c>
      <c r="AR31" s="1" t="s">
        <v>2291</v>
      </c>
      <c r="AS31" s="1" t="s">
        <v>2291</v>
      </c>
      <c r="AT31" s="1" t="s">
        <v>2291</v>
      </c>
      <c r="AU31" s="1" t="s">
        <v>2291</v>
      </c>
      <c r="AV31" s="1" t="s">
        <v>2291</v>
      </c>
      <c r="AW31" s="1" t="s">
        <v>2291</v>
      </c>
      <c r="AX31" s="1" t="s">
        <v>2291</v>
      </c>
      <c r="AY31" s="7" t="s">
        <v>2291</v>
      </c>
      <c r="AZ31" s="7" t="s">
        <v>2291</v>
      </c>
      <c r="BA31" s="1" t="s">
        <v>2291</v>
      </c>
      <c r="BB31" s="7" t="s">
        <v>2291</v>
      </c>
      <c r="BC31" s="7" t="s">
        <v>2291</v>
      </c>
      <c r="BD31" s="1" t="s">
        <v>2291</v>
      </c>
      <c r="BE31" s="1" t="s">
        <v>2291</v>
      </c>
      <c r="BF31" s="1" t="s">
        <v>2291</v>
      </c>
      <c r="BG31" s="1" t="s">
        <v>2291</v>
      </c>
      <c r="BH31" s="1" t="s">
        <v>2291</v>
      </c>
      <c r="BI31" s="1" t="s">
        <v>2291</v>
      </c>
      <c r="BJ31" s="1" t="s">
        <v>2291</v>
      </c>
      <c r="BK31" s="1" t="s">
        <v>2291</v>
      </c>
      <c r="BL31" s="1" t="s">
        <v>2291</v>
      </c>
      <c r="BM31" s="7" t="s">
        <v>2291</v>
      </c>
      <c r="BN31" s="7" t="s">
        <v>2291</v>
      </c>
      <c r="BO31" s="1" t="s">
        <v>2291</v>
      </c>
      <c r="BP31" s="7" t="s">
        <v>2291</v>
      </c>
      <c r="BQ31" s="7" t="s">
        <v>2291</v>
      </c>
      <c r="BR31" s="1">
        <v>0</v>
      </c>
      <c r="BS31" s="7">
        <v>644</v>
      </c>
      <c r="BT31" s="7">
        <v>0</v>
      </c>
      <c r="BU31" s="7">
        <v>0</v>
      </c>
      <c r="BV31" s="7">
        <v>0</v>
      </c>
      <c r="BW31" s="1" t="s">
        <v>1998</v>
      </c>
      <c r="BX31" s="1" t="s">
        <v>2291</v>
      </c>
      <c r="BY31" s="1" t="s">
        <v>811</v>
      </c>
      <c r="BZ31" s="1" t="s">
        <v>1921</v>
      </c>
      <c r="CA31" s="1" t="s">
        <v>1921</v>
      </c>
      <c r="CB31" s="1" t="s">
        <v>1920</v>
      </c>
      <c r="CC31" s="1" t="s">
        <v>1920</v>
      </c>
      <c r="CD31" s="1" t="s">
        <v>1921</v>
      </c>
      <c r="CE31" s="1" t="s">
        <v>1921</v>
      </c>
      <c r="CF31" s="1" t="s">
        <v>1921</v>
      </c>
      <c r="CG31" s="1" t="s">
        <v>1920</v>
      </c>
      <c r="CH31" s="1" t="s">
        <v>1920</v>
      </c>
      <c r="CI31" s="1" t="s">
        <v>1921</v>
      </c>
      <c r="CJ31" s="1" t="s">
        <v>1921</v>
      </c>
      <c r="CK31" s="1" t="s">
        <v>1953</v>
      </c>
      <c r="CL31" s="1" t="s">
        <v>1921</v>
      </c>
      <c r="CM31" s="1" t="s">
        <v>1921</v>
      </c>
      <c r="CN31" s="1" t="s">
        <v>1920</v>
      </c>
      <c r="CO31" s="1" t="s">
        <v>1921</v>
      </c>
      <c r="CP31" s="1" t="s">
        <v>1921</v>
      </c>
      <c r="CQ31" s="1" t="s">
        <v>2291</v>
      </c>
      <c r="CR31" s="1" t="s">
        <v>2030</v>
      </c>
      <c r="CS31" s="1" t="s">
        <v>2291</v>
      </c>
      <c r="CT31" s="1" t="s">
        <v>2291</v>
      </c>
      <c r="CU31" s="1" t="s">
        <v>2291</v>
      </c>
      <c r="CV31" s="1" t="s">
        <v>2291</v>
      </c>
      <c r="CW31" s="1" t="s">
        <v>2291</v>
      </c>
      <c r="CX31" s="1" t="s">
        <v>2291</v>
      </c>
      <c r="CY31" s="1" t="s">
        <v>2291</v>
      </c>
      <c r="CZ31" s="1" t="s">
        <v>2291</v>
      </c>
      <c r="DA31" s="1" t="s">
        <v>2291</v>
      </c>
      <c r="DB31" s="1" t="s">
        <v>2291</v>
      </c>
      <c r="DC31" s="1" t="s">
        <v>2291</v>
      </c>
      <c r="DD31" s="1" t="s">
        <v>2291</v>
      </c>
      <c r="DE31" s="1" t="s">
        <v>2291</v>
      </c>
      <c r="DF31" s="1" t="s">
        <v>2291</v>
      </c>
      <c r="DG31" s="1" t="s">
        <v>2291</v>
      </c>
      <c r="DH31" s="1" t="s">
        <v>2291</v>
      </c>
      <c r="DI31" s="1" t="s">
        <v>2291</v>
      </c>
      <c r="DJ31" s="1" t="s">
        <v>2291</v>
      </c>
      <c r="DK31" s="1" t="s">
        <v>2291</v>
      </c>
      <c r="DL31" s="1" t="s">
        <v>2291</v>
      </c>
      <c r="DM31" s="1" t="s">
        <v>2291</v>
      </c>
      <c r="DN31" s="1" t="s">
        <v>2291</v>
      </c>
      <c r="DO31" s="1" t="s">
        <v>2291</v>
      </c>
      <c r="DP31" s="1" t="s">
        <v>2291</v>
      </c>
      <c r="DQ31" s="1" t="s">
        <v>2291</v>
      </c>
      <c r="DR31" s="1" t="s">
        <v>2291</v>
      </c>
      <c r="DS31" s="1" t="s">
        <v>2291</v>
      </c>
      <c r="DT31" s="1" t="s">
        <v>2291</v>
      </c>
      <c r="DU31" s="1" t="s">
        <v>2291</v>
      </c>
      <c r="DV31" s="1" t="s">
        <v>2291</v>
      </c>
      <c r="DW31" s="1" t="s">
        <v>2291</v>
      </c>
      <c r="DX31" s="1" t="s">
        <v>2291</v>
      </c>
      <c r="DY31" s="1" t="s">
        <v>320</v>
      </c>
      <c r="DZ31" s="1" t="s">
        <v>1921</v>
      </c>
      <c r="EA31" s="1" t="s">
        <v>1921</v>
      </c>
      <c r="EB31" s="1" t="s">
        <v>1921</v>
      </c>
      <c r="EC31" s="1" t="s">
        <v>1920</v>
      </c>
      <c r="ED31" s="1" t="s">
        <v>1921</v>
      </c>
      <c r="EE31" s="1" t="s">
        <v>2291</v>
      </c>
      <c r="EF31" s="1" t="s">
        <v>1997</v>
      </c>
      <c r="EG31" s="1" t="s">
        <v>2291</v>
      </c>
      <c r="EH31" s="1" t="s">
        <v>2291</v>
      </c>
      <c r="EI31" s="1" t="s">
        <v>2291</v>
      </c>
      <c r="EJ31" s="1" t="s">
        <v>2291</v>
      </c>
      <c r="EK31" s="1" t="s">
        <v>2291</v>
      </c>
      <c r="EL31" s="1" t="s">
        <v>2291</v>
      </c>
      <c r="EM31" s="1" t="s">
        <v>2291</v>
      </c>
      <c r="EN31" s="1" t="s">
        <v>2291</v>
      </c>
      <c r="EO31" s="1" t="s">
        <v>320</v>
      </c>
      <c r="EP31" s="1" t="s">
        <v>1921</v>
      </c>
      <c r="EQ31" s="1" t="s">
        <v>1921</v>
      </c>
      <c r="ER31" s="1" t="s">
        <v>1921</v>
      </c>
      <c r="ES31" s="1" t="s">
        <v>1920</v>
      </c>
      <c r="ET31" s="1" t="s">
        <v>1921</v>
      </c>
      <c r="EU31" s="1" t="s">
        <v>2291</v>
      </c>
      <c r="EV31" s="1" t="s">
        <v>1996</v>
      </c>
      <c r="EW31" s="1" t="s">
        <v>1953</v>
      </c>
      <c r="EX31" s="1" t="s">
        <v>1921</v>
      </c>
      <c r="EY31" s="1" t="s">
        <v>1921</v>
      </c>
      <c r="EZ31" s="1" t="s">
        <v>1920</v>
      </c>
      <c r="FA31" s="1" t="s">
        <v>1921</v>
      </c>
      <c r="FB31" s="1" t="s">
        <v>1921</v>
      </c>
      <c r="FC31" s="1" t="s">
        <v>2291</v>
      </c>
      <c r="FD31" s="1" t="s">
        <v>1996</v>
      </c>
      <c r="FE31" s="1" t="s">
        <v>2291</v>
      </c>
      <c r="FF31" s="1" t="s">
        <v>2291</v>
      </c>
      <c r="FG31" s="1" t="s">
        <v>2291</v>
      </c>
      <c r="FH31" s="1" t="s">
        <v>2291</v>
      </c>
      <c r="FI31" s="1" t="s">
        <v>2291</v>
      </c>
      <c r="FJ31" s="1" t="s">
        <v>2291</v>
      </c>
      <c r="FK31" s="1" t="s">
        <v>2291</v>
      </c>
      <c r="FL31" s="1" t="s">
        <v>2291</v>
      </c>
      <c r="FM31" s="7">
        <v>48</v>
      </c>
      <c r="FN31" s="7">
        <v>265</v>
      </c>
      <c r="FO31" s="7">
        <v>10</v>
      </c>
      <c r="FP31" s="7">
        <v>17</v>
      </c>
      <c r="FQ31" s="7">
        <v>27</v>
      </c>
      <c r="FR31" s="7">
        <v>80</v>
      </c>
      <c r="FS31" s="7" t="s">
        <v>2291</v>
      </c>
      <c r="FT31" s="7">
        <v>20</v>
      </c>
      <c r="FU31" s="7">
        <v>30</v>
      </c>
      <c r="FV31" s="7">
        <v>60</v>
      </c>
      <c r="FW31" s="7">
        <v>30</v>
      </c>
      <c r="FX31" s="7" t="s">
        <v>2291</v>
      </c>
      <c r="FY31" s="7">
        <v>200</v>
      </c>
      <c r="FZ31" s="1" t="s">
        <v>1920</v>
      </c>
      <c r="GA31" s="1" t="s">
        <v>1920</v>
      </c>
      <c r="GB31" s="1" t="s">
        <v>1920</v>
      </c>
      <c r="GC31" s="1" t="s">
        <v>2291</v>
      </c>
      <c r="GD31" s="1" t="s">
        <v>2291</v>
      </c>
      <c r="GE31" s="1" t="s">
        <v>2291</v>
      </c>
      <c r="GF31" s="1" t="s">
        <v>1920</v>
      </c>
      <c r="GG31" s="1" t="s">
        <v>2291</v>
      </c>
      <c r="GH31" s="1" t="s">
        <v>2291</v>
      </c>
      <c r="GI31" s="1" t="s">
        <v>2291</v>
      </c>
      <c r="GJ31" s="1" t="s">
        <v>302</v>
      </c>
      <c r="GK31" s="1" t="s">
        <v>1921</v>
      </c>
      <c r="GL31" s="1" t="s">
        <v>1921</v>
      </c>
      <c r="GM31" s="1" t="s">
        <v>1921</v>
      </c>
      <c r="GN31" s="1" t="s">
        <v>1921</v>
      </c>
      <c r="GO31" s="1" t="s">
        <v>1920</v>
      </c>
      <c r="GP31" s="1" t="s">
        <v>1921</v>
      </c>
      <c r="GQ31" s="1" t="s">
        <v>1921</v>
      </c>
      <c r="GR31" s="1" t="s">
        <v>1921</v>
      </c>
      <c r="GS31" s="7" t="s">
        <v>2291</v>
      </c>
      <c r="GT31" s="7" t="s">
        <v>2291</v>
      </c>
      <c r="GU31" s="7">
        <v>3</v>
      </c>
      <c r="GV31" s="7">
        <v>1</v>
      </c>
      <c r="GW31" s="7" t="s">
        <v>2291</v>
      </c>
      <c r="GX31" s="7" t="s">
        <v>2291</v>
      </c>
      <c r="GY31" s="7" t="s">
        <v>2291</v>
      </c>
      <c r="GZ31" s="7" t="s">
        <v>2291</v>
      </c>
      <c r="HA31" s="7" t="s">
        <v>2291</v>
      </c>
      <c r="HB31" s="7" t="s">
        <v>2291</v>
      </c>
      <c r="HC31" s="7" t="s">
        <v>2291</v>
      </c>
      <c r="HD31" s="7" t="s">
        <v>2291</v>
      </c>
      <c r="HE31" s="7" t="s">
        <v>2291</v>
      </c>
      <c r="HF31" s="7" t="s">
        <v>2291</v>
      </c>
      <c r="HG31" s="7" t="s">
        <v>2291</v>
      </c>
      <c r="HH31" s="7" t="s">
        <v>2291</v>
      </c>
      <c r="HI31" s="1" t="s">
        <v>869</v>
      </c>
      <c r="HJ31" s="1" t="s">
        <v>371</v>
      </c>
      <c r="HK31" s="1" t="s">
        <v>1920</v>
      </c>
      <c r="HL31" s="1" t="s">
        <v>1921</v>
      </c>
      <c r="HM31" s="1" t="s">
        <v>1921</v>
      </c>
      <c r="HN31" s="1" t="s">
        <v>1921</v>
      </c>
      <c r="HO31" s="1" t="s">
        <v>1921</v>
      </c>
      <c r="HP31" s="1" t="s">
        <v>2125</v>
      </c>
      <c r="HQ31" s="1" t="s">
        <v>1921</v>
      </c>
      <c r="HR31" s="1" t="s">
        <v>1921</v>
      </c>
      <c r="HS31" s="1" t="s">
        <v>1920</v>
      </c>
      <c r="HT31" s="7" t="s">
        <v>2291</v>
      </c>
      <c r="HU31" s="7" t="s">
        <v>2291</v>
      </c>
      <c r="HV31" s="1" t="s">
        <v>2291</v>
      </c>
      <c r="HW31" s="1" t="s">
        <v>2291</v>
      </c>
      <c r="HX31" s="1" t="s">
        <v>2291</v>
      </c>
      <c r="HY31" s="1" t="s">
        <v>2126</v>
      </c>
      <c r="HZ31" s="1" t="s">
        <v>1921</v>
      </c>
      <c r="IA31" s="1" t="s">
        <v>1920</v>
      </c>
      <c r="IB31" s="7" t="s">
        <v>2291</v>
      </c>
      <c r="IC31" s="7">
        <v>644</v>
      </c>
      <c r="ID31" s="1" t="s">
        <v>1920</v>
      </c>
      <c r="IE31" s="1" t="s">
        <v>2291</v>
      </c>
      <c r="IF31" s="1" t="s">
        <v>2291</v>
      </c>
      <c r="IG31" s="1" t="s">
        <v>2291</v>
      </c>
      <c r="IH31" s="1" t="s">
        <v>2291</v>
      </c>
      <c r="II31" s="1" t="s">
        <v>2291</v>
      </c>
      <c r="IJ31" s="1" t="s">
        <v>2291</v>
      </c>
      <c r="IK31" s="1" t="s">
        <v>2291</v>
      </c>
      <c r="IL31" s="1" t="s">
        <v>2291</v>
      </c>
      <c r="IM31" s="1" t="s">
        <v>1952</v>
      </c>
      <c r="IN31" s="1" t="s">
        <v>2291</v>
      </c>
      <c r="IO31" s="1" t="s">
        <v>2291</v>
      </c>
      <c r="IP31" s="1" t="s">
        <v>785</v>
      </c>
      <c r="IQ31" s="1" t="s">
        <v>1783</v>
      </c>
      <c r="IR31" s="1" t="s">
        <v>1957</v>
      </c>
      <c r="IS31" s="1" t="s">
        <v>2291</v>
      </c>
      <c r="IT31" s="1" t="s">
        <v>1920</v>
      </c>
      <c r="IU31" s="1" t="s">
        <v>2003</v>
      </c>
      <c r="IV31" s="1" t="s">
        <v>1921</v>
      </c>
      <c r="IW31" s="1" t="s">
        <v>1920</v>
      </c>
      <c r="IX31" s="1" t="s">
        <v>1921</v>
      </c>
      <c r="IY31" s="1" t="s">
        <v>1921</v>
      </c>
      <c r="IZ31" s="1" t="s">
        <v>1921</v>
      </c>
      <c r="JA31" s="1" t="s">
        <v>2291</v>
      </c>
      <c r="JB31" s="1" t="s">
        <v>869</v>
      </c>
      <c r="JC31" s="1" t="s">
        <v>2291</v>
      </c>
      <c r="JD31" s="1" t="s">
        <v>383</v>
      </c>
      <c r="JE31" s="1" t="s">
        <v>1920</v>
      </c>
      <c r="JF31" s="1" t="s">
        <v>1921</v>
      </c>
      <c r="JG31" s="1" t="s">
        <v>1921</v>
      </c>
      <c r="JH31" s="1" t="s">
        <v>1921</v>
      </c>
      <c r="JI31" s="1" t="s">
        <v>1921</v>
      </c>
      <c r="JJ31" s="1" t="s">
        <v>1920</v>
      </c>
      <c r="JK31" s="1" t="s">
        <v>1921</v>
      </c>
      <c r="JL31" s="1" t="s">
        <v>1920</v>
      </c>
      <c r="JM31" s="1" t="s">
        <v>1921</v>
      </c>
      <c r="JN31" s="1" t="s">
        <v>1921</v>
      </c>
      <c r="JO31" s="1" t="s">
        <v>1921</v>
      </c>
      <c r="JP31" s="1" t="s">
        <v>1921</v>
      </c>
      <c r="JQ31" s="1" t="s">
        <v>1921</v>
      </c>
      <c r="JR31" s="1" t="s">
        <v>1921</v>
      </c>
      <c r="JS31" s="1" t="s">
        <v>2291</v>
      </c>
      <c r="JT31" s="1" t="s">
        <v>2291</v>
      </c>
      <c r="JU31" s="1" t="s">
        <v>2293</v>
      </c>
      <c r="JV31" s="1" t="s">
        <v>1921</v>
      </c>
      <c r="JW31" s="1" t="s">
        <v>1921</v>
      </c>
      <c r="JX31" s="1" t="s">
        <v>1921</v>
      </c>
      <c r="JY31" s="1" t="s">
        <v>1920</v>
      </c>
      <c r="JZ31" s="1" t="s">
        <v>1921</v>
      </c>
      <c r="KA31" s="1" t="s">
        <v>1920</v>
      </c>
      <c r="KB31" s="1" t="s">
        <v>1921</v>
      </c>
      <c r="KC31" s="1" t="s">
        <v>2291</v>
      </c>
      <c r="KD31" s="1" t="s">
        <v>1973</v>
      </c>
      <c r="KE31" s="1" t="s">
        <v>2291</v>
      </c>
      <c r="KF31" s="1" t="s">
        <v>1920</v>
      </c>
      <c r="KG31" s="1" t="s">
        <v>2143</v>
      </c>
      <c r="KH31" s="1" t="s">
        <v>1967</v>
      </c>
      <c r="KI31" s="1" t="s">
        <v>1923</v>
      </c>
      <c r="KJ31" s="1" t="s">
        <v>2291</v>
      </c>
      <c r="KK31" s="1" t="s">
        <v>1920</v>
      </c>
      <c r="KL31" s="1" t="s">
        <v>2044</v>
      </c>
      <c r="KM31" s="1" t="s">
        <v>1920</v>
      </c>
      <c r="KN31" s="1" t="s">
        <v>1921</v>
      </c>
      <c r="KO31" s="1" t="s">
        <v>1920</v>
      </c>
      <c r="KP31" s="1" t="s">
        <v>2291</v>
      </c>
      <c r="KQ31" s="1" t="s">
        <v>2291</v>
      </c>
      <c r="KR31" s="1">
        <v>3</v>
      </c>
      <c r="KS31" s="1" t="s">
        <v>304</v>
      </c>
      <c r="KT31" s="1" t="s">
        <v>305</v>
      </c>
      <c r="KU31" s="1" t="s">
        <v>2291</v>
      </c>
      <c r="KV31" s="1" t="s">
        <v>2291</v>
      </c>
      <c r="KW31" s="1" t="s">
        <v>2291</v>
      </c>
      <c r="KX31" s="1">
        <v>20</v>
      </c>
      <c r="KY31" s="11">
        <v>20</v>
      </c>
      <c r="KZ31" s="1" t="s">
        <v>812</v>
      </c>
      <c r="LA31" s="1">
        <v>150083</v>
      </c>
      <c r="LB31" s="1" t="s">
        <v>813</v>
      </c>
      <c r="LC31" s="1" t="s">
        <v>814</v>
      </c>
      <c r="LD31" s="1">
        <v>51</v>
      </c>
      <c r="LE31" s="1" t="s">
        <v>2291</v>
      </c>
      <c r="LF31" s="1">
        <v>-1</v>
      </c>
      <c r="LG31" s="1" t="s">
        <v>2291</v>
      </c>
      <c r="LH31" s="1" t="s">
        <v>2291</v>
      </c>
      <c r="LI31" s="8">
        <v>51</v>
      </c>
      <c r="LJ31" s="8">
        <v>8</v>
      </c>
      <c r="LK31" s="8">
        <v>8</v>
      </c>
      <c r="LL31" s="8">
        <v>15</v>
      </c>
      <c r="LM31" s="8">
        <v>19</v>
      </c>
      <c r="LN31" s="8">
        <v>25</v>
      </c>
      <c r="LO31" s="8">
        <v>27</v>
      </c>
      <c r="LP31" s="8">
        <v>17</v>
      </c>
      <c r="LQ31" s="8">
        <v>13</v>
      </c>
      <c r="LR31" s="8">
        <v>13</v>
      </c>
      <c r="LS31" s="8">
        <v>20</v>
      </c>
      <c r="LT31" s="8">
        <v>4</v>
      </c>
      <c r="LU31" s="8">
        <v>0</v>
      </c>
      <c r="LV31" s="8">
        <v>169</v>
      </c>
      <c r="LW31" s="1" t="s">
        <v>1975</v>
      </c>
      <c r="LX31" s="1" t="s">
        <v>1979</v>
      </c>
      <c r="LY31" s="1" t="s">
        <v>1980</v>
      </c>
      <c r="LZ31" s="1" t="b">
        <f>E31=AE31</f>
        <v>1</v>
      </c>
      <c r="MA31" s="1" t="b">
        <f>AG31=G31</f>
        <v>0</v>
      </c>
      <c r="MB31" s="1" t="b">
        <f>I31=AI31</f>
        <v>0</v>
      </c>
      <c r="MC31" s="1" t="s">
        <v>2291</v>
      </c>
    </row>
    <row r="32" spans="1:341" x14ac:dyDescent="0.3">
      <c r="A32" s="1" t="s">
        <v>992</v>
      </c>
      <c r="B32" s="1" t="s">
        <v>993</v>
      </c>
      <c r="C32" s="5">
        <v>43164</v>
      </c>
      <c r="D32" s="5">
        <v>43164</v>
      </c>
      <c r="E32" s="1" t="s">
        <v>294</v>
      </c>
      <c r="F32" s="1" t="s">
        <v>1934</v>
      </c>
      <c r="G32" s="1" t="s">
        <v>400</v>
      </c>
      <c r="H32" s="1" t="s">
        <v>1948</v>
      </c>
      <c r="I32" s="1" t="s">
        <v>915</v>
      </c>
      <c r="J32" s="1" t="s">
        <v>1057</v>
      </c>
      <c r="K32" s="1" t="s">
        <v>960</v>
      </c>
      <c r="L32" s="1" t="s">
        <v>994</v>
      </c>
      <c r="M32" s="1" t="s">
        <v>995</v>
      </c>
      <c r="N32" s="1">
        <v>13.955032426800001</v>
      </c>
      <c r="O32" s="1">
        <v>13.9399708465</v>
      </c>
      <c r="P32" s="1">
        <v>292.61779859799998</v>
      </c>
      <c r="Q32" s="1">
        <v>4</v>
      </c>
      <c r="R32" s="1" t="s">
        <v>1983</v>
      </c>
      <c r="S32" s="1" t="s">
        <v>960</v>
      </c>
      <c r="T32" s="1">
        <v>20</v>
      </c>
      <c r="U32" s="1" t="s">
        <v>2292</v>
      </c>
      <c r="V32" s="1" t="s">
        <v>1990</v>
      </c>
      <c r="W32" s="1" t="s">
        <v>2291</v>
      </c>
      <c r="X32" s="1" t="s">
        <v>2093</v>
      </c>
      <c r="Y32" s="1" t="s">
        <v>1920</v>
      </c>
      <c r="Z32" s="1" t="s">
        <v>1920</v>
      </c>
      <c r="AA32" s="1" t="s">
        <v>1921</v>
      </c>
      <c r="AB32" s="1" t="s">
        <v>2291</v>
      </c>
      <c r="AC32" s="7">
        <v>1400</v>
      </c>
      <c r="AD32" s="7">
        <v>4000</v>
      </c>
      <c r="AE32" s="1" t="s">
        <v>294</v>
      </c>
      <c r="AF32" s="1" t="s">
        <v>1934</v>
      </c>
      <c r="AG32" s="1" t="s">
        <v>400</v>
      </c>
      <c r="AH32" s="1" t="s">
        <v>1948</v>
      </c>
      <c r="AI32" s="1" t="s">
        <v>404</v>
      </c>
      <c r="AJ32" s="1" t="s">
        <v>2010</v>
      </c>
      <c r="AK32" s="14">
        <v>1400</v>
      </c>
      <c r="AL32" s="14">
        <v>4000</v>
      </c>
      <c r="AM32" s="5">
        <v>41883</v>
      </c>
      <c r="AN32" s="7">
        <v>45</v>
      </c>
      <c r="AO32" s="7">
        <v>150</v>
      </c>
      <c r="AP32" s="1" t="s">
        <v>298</v>
      </c>
      <c r="AQ32" s="1" t="s">
        <v>1926</v>
      </c>
      <c r="AR32" s="1" t="s">
        <v>299</v>
      </c>
      <c r="AS32" s="1" t="s">
        <v>1931</v>
      </c>
      <c r="AT32" s="1" t="s">
        <v>501</v>
      </c>
      <c r="AU32" s="1" t="s">
        <v>1938</v>
      </c>
      <c r="AV32" s="1" t="s">
        <v>2291</v>
      </c>
      <c r="AW32" s="1" t="s">
        <v>2291</v>
      </c>
      <c r="AX32" s="1" t="s">
        <v>2291</v>
      </c>
      <c r="AY32" s="7">
        <v>45</v>
      </c>
      <c r="AZ32" s="7">
        <v>150</v>
      </c>
      <c r="BA32" s="5">
        <v>42979</v>
      </c>
      <c r="BB32" s="7" t="s">
        <v>2291</v>
      </c>
      <c r="BC32" s="7" t="s">
        <v>2291</v>
      </c>
      <c r="BD32" s="1" t="s">
        <v>2291</v>
      </c>
      <c r="BE32" s="1" t="s">
        <v>2291</v>
      </c>
      <c r="BF32" s="1" t="s">
        <v>2291</v>
      </c>
      <c r="BG32" s="1" t="s">
        <v>2291</v>
      </c>
      <c r="BH32" s="1" t="s">
        <v>2291</v>
      </c>
      <c r="BI32" s="1" t="s">
        <v>2291</v>
      </c>
      <c r="BJ32" s="1" t="s">
        <v>2291</v>
      </c>
      <c r="BK32" s="1" t="s">
        <v>2291</v>
      </c>
      <c r="BL32" s="1" t="s">
        <v>2291</v>
      </c>
      <c r="BM32" s="7" t="s">
        <v>2291</v>
      </c>
      <c r="BN32" s="7" t="s">
        <v>2291</v>
      </c>
      <c r="BO32" s="1" t="s">
        <v>2291</v>
      </c>
      <c r="BP32" s="7" t="s">
        <v>2291</v>
      </c>
      <c r="BQ32" s="7" t="s">
        <v>2291</v>
      </c>
      <c r="BR32" s="1">
        <v>0</v>
      </c>
      <c r="BS32" s="7">
        <v>1000</v>
      </c>
      <c r="BT32" s="7">
        <v>0</v>
      </c>
      <c r="BU32" s="7">
        <v>10</v>
      </c>
      <c r="BV32" s="7">
        <v>0</v>
      </c>
      <c r="BW32" s="1" t="s">
        <v>1999</v>
      </c>
      <c r="BX32" s="1" t="s">
        <v>2291</v>
      </c>
      <c r="BY32" s="1" t="s">
        <v>996</v>
      </c>
      <c r="BZ32" s="1" t="s">
        <v>1920</v>
      </c>
      <c r="CA32" s="1" t="s">
        <v>1920</v>
      </c>
      <c r="CB32" s="1" t="s">
        <v>1920</v>
      </c>
      <c r="CC32" s="1" t="s">
        <v>1920</v>
      </c>
      <c r="CD32" s="1" t="s">
        <v>1920</v>
      </c>
      <c r="CE32" s="1" t="s">
        <v>1920</v>
      </c>
      <c r="CF32" s="1" t="s">
        <v>1920</v>
      </c>
      <c r="CG32" s="1" t="s">
        <v>1920</v>
      </c>
      <c r="CH32" s="1" t="s">
        <v>1920</v>
      </c>
      <c r="CI32" s="1" t="s">
        <v>1920</v>
      </c>
      <c r="CJ32" s="1" t="s">
        <v>1921</v>
      </c>
      <c r="CK32" s="1" t="s">
        <v>2101</v>
      </c>
      <c r="CL32" s="1" t="s">
        <v>1921</v>
      </c>
      <c r="CM32" s="1" t="s">
        <v>1921</v>
      </c>
      <c r="CN32" s="1" t="s">
        <v>1920</v>
      </c>
      <c r="CO32" s="1" t="s">
        <v>1920</v>
      </c>
      <c r="CP32" s="1" t="s">
        <v>1921</v>
      </c>
      <c r="CQ32" s="1" t="s">
        <v>2291</v>
      </c>
      <c r="CR32" s="1" t="s">
        <v>2030</v>
      </c>
      <c r="CS32" s="1" t="s">
        <v>2101</v>
      </c>
      <c r="CT32" s="1" t="s">
        <v>1921</v>
      </c>
      <c r="CU32" s="1" t="s">
        <v>1921</v>
      </c>
      <c r="CV32" s="1" t="s">
        <v>1920</v>
      </c>
      <c r="CW32" s="1" t="s">
        <v>1920</v>
      </c>
      <c r="CX32" s="1" t="s">
        <v>1921</v>
      </c>
      <c r="CY32" s="1" t="s">
        <v>2291</v>
      </c>
      <c r="CZ32" s="1" t="s">
        <v>2029</v>
      </c>
      <c r="DA32" s="1" t="s">
        <v>2101</v>
      </c>
      <c r="DB32" s="1" t="s">
        <v>1921</v>
      </c>
      <c r="DC32" s="1" t="s">
        <v>1921</v>
      </c>
      <c r="DD32" s="1" t="s">
        <v>1920</v>
      </c>
      <c r="DE32" s="1" t="s">
        <v>1920</v>
      </c>
      <c r="DF32" s="1" t="s">
        <v>1921</v>
      </c>
      <c r="DG32" s="1" t="s">
        <v>2291</v>
      </c>
      <c r="DH32" s="1" t="s">
        <v>2029</v>
      </c>
      <c r="DI32" s="1" t="s">
        <v>320</v>
      </c>
      <c r="DJ32" s="1" t="s">
        <v>1921</v>
      </c>
      <c r="DK32" s="1" t="s">
        <v>1921</v>
      </c>
      <c r="DL32" s="1" t="s">
        <v>1921</v>
      </c>
      <c r="DM32" s="1" t="s">
        <v>1920</v>
      </c>
      <c r="DN32" s="1" t="s">
        <v>1921</v>
      </c>
      <c r="DO32" s="1" t="s">
        <v>2291</v>
      </c>
      <c r="DP32" s="1" t="s">
        <v>2029</v>
      </c>
      <c r="DQ32" s="1" t="s">
        <v>320</v>
      </c>
      <c r="DR32" s="1" t="s">
        <v>1921</v>
      </c>
      <c r="DS32" s="1" t="s">
        <v>1921</v>
      </c>
      <c r="DT32" s="1" t="s">
        <v>1921</v>
      </c>
      <c r="DU32" s="1" t="s">
        <v>1920</v>
      </c>
      <c r="DV32" s="1" t="s">
        <v>1921</v>
      </c>
      <c r="DW32" s="1" t="s">
        <v>2291</v>
      </c>
      <c r="DX32" s="1" t="s">
        <v>2029</v>
      </c>
      <c r="DY32" s="1" t="s">
        <v>320</v>
      </c>
      <c r="DZ32" s="1" t="s">
        <v>1921</v>
      </c>
      <c r="EA32" s="1" t="s">
        <v>1921</v>
      </c>
      <c r="EB32" s="1" t="s">
        <v>1921</v>
      </c>
      <c r="EC32" s="1" t="s">
        <v>1920</v>
      </c>
      <c r="ED32" s="1" t="s">
        <v>1921</v>
      </c>
      <c r="EE32" s="1" t="s">
        <v>2291</v>
      </c>
      <c r="EF32" s="1" t="s">
        <v>1996</v>
      </c>
      <c r="EG32" s="1" t="s">
        <v>2101</v>
      </c>
      <c r="EH32" s="1" t="s">
        <v>1921</v>
      </c>
      <c r="EI32" s="1" t="s">
        <v>1921</v>
      </c>
      <c r="EJ32" s="1" t="s">
        <v>1920</v>
      </c>
      <c r="EK32" s="1" t="s">
        <v>1920</v>
      </c>
      <c r="EL32" s="1" t="s">
        <v>1921</v>
      </c>
      <c r="EM32" s="1" t="s">
        <v>2291</v>
      </c>
      <c r="EN32" s="1" t="s">
        <v>1996</v>
      </c>
      <c r="EO32" s="1" t="s">
        <v>2101</v>
      </c>
      <c r="EP32" s="1" t="s">
        <v>1921</v>
      </c>
      <c r="EQ32" s="1" t="s">
        <v>1921</v>
      </c>
      <c r="ER32" s="1" t="s">
        <v>1920</v>
      </c>
      <c r="ES32" s="1" t="s">
        <v>1920</v>
      </c>
      <c r="ET32" s="1" t="s">
        <v>1921</v>
      </c>
      <c r="EU32" s="1" t="s">
        <v>2291</v>
      </c>
      <c r="EV32" s="1" t="s">
        <v>1996</v>
      </c>
      <c r="EW32" s="1" t="s">
        <v>320</v>
      </c>
      <c r="EX32" s="1" t="s">
        <v>1921</v>
      </c>
      <c r="EY32" s="1" t="s">
        <v>1921</v>
      </c>
      <c r="EZ32" s="1" t="s">
        <v>1921</v>
      </c>
      <c r="FA32" s="1" t="s">
        <v>1920</v>
      </c>
      <c r="FB32" s="1" t="s">
        <v>1921</v>
      </c>
      <c r="FC32" s="1" t="s">
        <v>2291</v>
      </c>
      <c r="FD32" s="1" t="s">
        <v>1996</v>
      </c>
      <c r="FE32" s="1" t="s">
        <v>320</v>
      </c>
      <c r="FF32" s="1" t="s">
        <v>1921</v>
      </c>
      <c r="FG32" s="1" t="s">
        <v>1921</v>
      </c>
      <c r="FH32" s="1" t="s">
        <v>1921</v>
      </c>
      <c r="FI32" s="1" t="s">
        <v>1920</v>
      </c>
      <c r="FJ32" s="1" t="s">
        <v>1921</v>
      </c>
      <c r="FK32" s="1" t="s">
        <v>2291</v>
      </c>
      <c r="FL32" s="1" t="s">
        <v>1997</v>
      </c>
      <c r="FM32" s="7">
        <v>200</v>
      </c>
      <c r="FN32" s="7">
        <v>300</v>
      </c>
      <c r="FO32" s="7">
        <v>15</v>
      </c>
      <c r="FP32" s="7">
        <v>10</v>
      </c>
      <c r="FQ32" s="7">
        <v>30</v>
      </c>
      <c r="FR32" s="7">
        <v>5</v>
      </c>
      <c r="FS32" s="7" t="s">
        <v>2291</v>
      </c>
      <c r="FT32" s="7" t="s">
        <v>2291</v>
      </c>
      <c r="FU32" s="7">
        <v>10</v>
      </c>
      <c r="FV32" s="7">
        <v>100</v>
      </c>
      <c r="FW32" s="7">
        <v>20</v>
      </c>
      <c r="FX32" s="7">
        <v>3</v>
      </c>
      <c r="FY32" s="7">
        <v>100</v>
      </c>
      <c r="FZ32" s="1" t="s">
        <v>1961</v>
      </c>
      <c r="GA32" s="1" t="s">
        <v>1961</v>
      </c>
      <c r="GB32" s="1" t="s">
        <v>1961</v>
      </c>
      <c r="GC32" s="1" t="s">
        <v>2291</v>
      </c>
      <c r="GD32" s="1" t="s">
        <v>2291</v>
      </c>
      <c r="GE32" s="1" t="s">
        <v>2291</v>
      </c>
      <c r="GF32" s="1" t="s">
        <v>1920</v>
      </c>
      <c r="GG32" s="1" t="s">
        <v>2291</v>
      </c>
      <c r="GH32" s="1" t="s">
        <v>2291</v>
      </c>
      <c r="GI32" s="1" t="s">
        <v>2291</v>
      </c>
      <c r="GJ32" s="1" t="s">
        <v>419</v>
      </c>
      <c r="GK32" s="1" t="s">
        <v>1921</v>
      </c>
      <c r="GL32" s="1" t="s">
        <v>1921</v>
      </c>
      <c r="GM32" s="1" t="s">
        <v>1921</v>
      </c>
      <c r="GN32" s="1" t="s">
        <v>1921</v>
      </c>
      <c r="GO32" s="1" t="s">
        <v>1920</v>
      </c>
      <c r="GP32" s="1" t="s">
        <v>1921</v>
      </c>
      <c r="GQ32" s="1" t="s">
        <v>1920</v>
      </c>
      <c r="GR32" s="1" t="s">
        <v>1921</v>
      </c>
      <c r="GS32" s="7">
        <v>2</v>
      </c>
      <c r="GT32" s="7" t="s">
        <v>2291</v>
      </c>
      <c r="GU32" s="7">
        <v>11</v>
      </c>
      <c r="GV32" s="7" t="s">
        <v>2291</v>
      </c>
      <c r="GW32" s="7" t="s">
        <v>2291</v>
      </c>
      <c r="GX32" s="7" t="s">
        <v>2291</v>
      </c>
      <c r="GY32" s="7" t="s">
        <v>2291</v>
      </c>
      <c r="GZ32" s="7" t="s">
        <v>2291</v>
      </c>
      <c r="HA32" s="7" t="s">
        <v>2291</v>
      </c>
      <c r="HB32" s="7" t="s">
        <v>2291</v>
      </c>
      <c r="HC32" s="7" t="s">
        <v>2291</v>
      </c>
      <c r="HD32" s="7" t="s">
        <v>2291</v>
      </c>
      <c r="HE32" s="7" t="s">
        <v>2291</v>
      </c>
      <c r="HF32" s="7" t="s">
        <v>2291</v>
      </c>
      <c r="HG32" s="7" t="s">
        <v>2291</v>
      </c>
      <c r="HH32" s="7" t="s">
        <v>2291</v>
      </c>
      <c r="HI32" s="1" t="s">
        <v>869</v>
      </c>
      <c r="HJ32" s="1" t="s">
        <v>2115</v>
      </c>
      <c r="HK32" s="1" t="s">
        <v>1921</v>
      </c>
      <c r="HL32" s="1" t="s">
        <v>1920</v>
      </c>
      <c r="HM32" s="1" t="s">
        <v>1920</v>
      </c>
      <c r="HN32" s="1" t="s">
        <v>1920</v>
      </c>
      <c r="HO32" s="1" t="s">
        <v>1921</v>
      </c>
      <c r="HP32" s="1" t="s">
        <v>2122</v>
      </c>
      <c r="HQ32" s="1" t="s">
        <v>1920</v>
      </c>
      <c r="HR32" s="1" t="s">
        <v>1921</v>
      </c>
      <c r="HS32" s="1" t="s">
        <v>1921</v>
      </c>
      <c r="HT32" s="7">
        <v>400</v>
      </c>
      <c r="HU32" s="7" t="s">
        <v>2291</v>
      </c>
      <c r="HV32" s="1" t="s">
        <v>2046</v>
      </c>
      <c r="HW32" s="1" t="s">
        <v>1921</v>
      </c>
      <c r="HX32" s="1" t="s">
        <v>1964</v>
      </c>
      <c r="HY32" s="1" t="s">
        <v>2126</v>
      </c>
      <c r="HZ32" s="1" t="s">
        <v>1921</v>
      </c>
      <c r="IA32" s="1" t="s">
        <v>1920</v>
      </c>
      <c r="IB32" s="7" t="s">
        <v>2291</v>
      </c>
      <c r="IC32" s="7">
        <v>800</v>
      </c>
      <c r="ID32" s="1" t="s">
        <v>1920</v>
      </c>
      <c r="IE32" s="1" t="s">
        <v>2291</v>
      </c>
      <c r="IF32" s="1" t="s">
        <v>2291</v>
      </c>
      <c r="IG32" s="1" t="s">
        <v>2291</v>
      </c>
      <c r="IH32" s="1" t="s">
        <v>2291</v>
      </c>
      <c r="II32" s="1" t="s">
        <v>2291</v>
      </c>
      <c r="IJ32" s="1" t="s">
        <v>2291</v>
      </c>
      <c r="IK32" s="1" t="s">
        <v>2291</v>
      </c>
      <c r="IL32" s="1" t="s">
        <v>2291</v>
      </c>
      <c r="IM32" s="1" t="s">
        <v>1952</v>
      </c>
      <c r="IN32" s="1" t="s">
        <v>2291</v>
      </c>
      <c r="IO32" s="1" t="s">
        <v>2291</v>
      </c>
      <c r="IP32" s="1" t="s">
        <v>2172</v>
      </c>
      <c r="IQ32" s="1" t="s">
        <v>997</v>
      </c>
      <c r="IR32" s="1" t="s">
        <v>1956</v>
      </c>
      <c r="IS32" s="1" t="s">
        <v>2291</v>
      </c>
      <c r="IT32" s="1" t="s">
        <v>1920</v>
      </c>
      <c r="IU32" s="1" t="s">
        <v>2003</v>
      </c>
      <c r="IV32" s="1" t="s">
        <v>1921</v>
      </c>
      <c r="IW32" s="1" t="s">
        <v>1920</v>
      </c>
      <c r="IX32" s="1" t="s">
        <v>1921</v>
      </c>
      <c r="IY32" s="1" t="s">
        <v>1921</v>
      </c>
      <c r="IZ32" s="1" t="s">
        <v>1921</v>
      </c>
      <c r="JA32" s="1" t="s">
        <v>2291</v>
      </c>
      <c r="JB32" s="1" t="s">
        <v>869</v>
      </c>
      <c r="JC32" s="1" t="s">
        <v>2291</v>
      </c>
      <c r="JD32" s="1" t="s">
        <v>598</v>
      </c>
      <c r="JE32" s="1" t="s">
        <v>1921</v>
      </c>
      <c r="JF32" s="1" t="s">
        <v>1921</v>
      </c>
      <c r="JG32" s="1" t="s">
        <v>1921</v>
      </c>
      <c r="JH32" s="1" t="s">
        <v>1921</v>
      </c>
      <c r="JI32" s="1" t="s">
        <v>1921</v>
      </c>
      <c r="JJ32" s="1" t="s">
        <v>1921</v>
      </c>
      <c r="JK32" s="1" t="s">
        <v>1920</v>
      </c>
      <c r="JL32" s="1" t="s">
        <v>1920</v>
      </c>
      <c r="JM32" s="1" t="s">
        <v>1920</v>
      </c>
      <c r="JN32" s="1" t="s">
        <v>1921</v>
      </c>
      <c r="JO32" s="1" t="s">
        <v>1921</v>
      </c>
      <c r="JP32" s="1" t="s">
        <v>1921</v>
      </c>
      <c r="JQ32" s="1" t="s">
        <v>1921</v>
      </c>
      <c r="JR32" s="1" t="s">
        <v>1921</v>
      </c>
      <c r="JS32" s="1" t="s">
        <v>2291</v>
      </c>
      <c r="JT32" s="1" t="s">
        <v>2291</v>
      </c>
      <c r="JU32" s="1" t="s">
        <v>2293</v>
      </c>
      <c r="JV32" s="1" t="s">
        <v>1921</v>
      </c>
      <c r="JW32" s="1" t="s">
        <v>1921</v>
      </c>
      <c r="JX32" s="1" t="s">
        <v>1921</v>
      </c>
      <c r="JY32" s="1" t="s">
        <v>1920</v>
      </c>
      <c r="JZ32" s="1" t="s">
        <v>1921</v>
      </c>
      <c r="KA32" s="1" t="s">
        <v>1920</v>
      </c>
      <c r="KB32" s="1" t="s">
        <v>1921</v>
      </c>
      <c r="KC32" s="1" t="s">
        <v>2291</v>
      </c>
      <c r="KD32" s="1" t="s">
        <v>2294</v>
      </c>
      <c r="KE32" s="1" t="s">
        <v>2291</v>
      </c>
      <c r="KF32" s="1" t="s">
        <v>1920</v>
      </c>
      <c r="KG32" s="1" t="s">
        <v>1383</v>
      </c>
      <c r="KH32" s="1" t="s">
        <v>1968</v>
      </c>
      <c r="KI32" s="1" t="s">
        <v>1923</v>
      </c>
      <c r="KJ32" s="1" t="s">
        <v>2291</v>
      </c>
      <c r="KK32" s="1" t="s">
        <v>1920</v>
      </c>
      <c r="KL32" s="1" t="s">
        <v>409</v>
      </c>
      <c r="KM32" s="1" t="s">
        <v>1921</v>
      </c>
      <c r="KN32" s="1" t="s">
        <v>1921</v>
      </c>
      <c r="KO32" s="1" t="s">
        <v>1920</v>
      </c>
      <c r="KP32" s="1" t="s">
        <v>2291</v>
      </c>
      <c r="KQ32" s="1" t="s">
        <v>2291</v>
      </c>
      <c r="KR32" s="1">
        <v>2</v>
      </c>
      <c r="KS32" s="1" t="s">
        <v>310</v>
      </c>
      <c r="KT32" s="1" t="s">
        <v>998</v>
      </c>
      <c r="KU32" s="1" t="s">
        <v>2291</v>
      </c>
      <c r="KV32" s="1" t="s">
        <v>2291</v>
      </c>
      <c r="KW32" s="1" t="s">
        <v>2291</v>
      </c>
      <c r="KX32" s="1">
        <v>10</v>
      </c>
      <c r="KY32" s="11">
        <v>10</v>
      </c>
      <c r="KZ32" s="1" t="s">
        <v>999</v>
      </c>
      <c r="LA32" s="1">
        <v>158771</v>
      </c>
      <c r="LB32" s="1" t="s">
        <v>1000</v>
      </c>
      <c r="LC32" s="1" t="s">
        <v>1001</v>
      </c>
      <c r="LD32" s="1">
        <v>73</v>
      </c>
      <c r="LE32" s="1" t="s">
        <v>2291</v>
      </c>
      <c r="LF32" s="1">
        <v>-1</v>
      </c>
      <c r="LG32" s="1" t="s">
        <v>2291</v>
      </c>
      <c r="LH32" s="1" t="s">
        <v>2291</v>
      </c>
      <c r="LI32" s="8">
        <v>73</v>
      </c>
      <c r="LJ32" s="8">
        <v>4</v>
      </c>
      <c r="LK32" s="8">
        <v>4</v>
      </c>
      <c r="LL32" s="8">
        <v>4</v>
      </c>
      <c r="LM32" s="8">
        <v>5</v>
      </c>
      <c r="LN32" s="8">
        <v>9</v>
      </c>
      <c r="LO32" s="8">
        <v>9</v>
      </c>
      <c r="LP32" s="8">
        <v>2</v>
      </c>
      <c r="LQ32" s="8">
        <v>5</v>
      </c>
      <c r="LR32" s="8">
        <v>9</v>
      </c>
      <c r="LS32" s="8">
        <v>10</v>
      </c>
      <c r="LT32" s="8">
        <v>2</v>
      </c>
      <c r="LU32" s="8">
        <v>2</v>
      </c>
      <c r="LV32" s="8">
        <v>65</v>
      </c>
      <c r="LW32" s="1" t="s">
        <v>568</v>
      </c>
      <c r="LX32" s="1" t="s">
        <v>1980</v>
      </c>
      <c r="LY32" s="1" t="s">
        <v>1981</v>
      </c>
      <c r="LZ32" s="1" t="b">
        <f>E32=AE32</f>
        <v>1</v>
      </c>
      <c r="MA32" s="1" t="b">
        <f>AG32=G32</f>
        <v>1</v>
      </c>
      <c r="MB32" s="1" t="b">
        <f>I32=AI32</f>
        <v>0</v>
      </c>
      <c r="MC32" s="1" t="s">
        <v>2291</v>
      </c>
    </row>
    <row r="33" spans="1:341" x14ac:dyDescent="0.3">
      <c r="A33" s="1" t="s">
        <v>980</v>
      </c>
      <c r="B33" s="1" t="s">
        <v>981</v>
      </c>
      <c r="C33" s="5">
        <v>43163</v>
      </c>
      <c r="D33" s="5">
        <v>43162</v>
      </c>
      <c r="E33" s="1" t="s">
        <v>294</v>
      </c>
      <c r="F33" s="1" t="s">
        <v>1934</v>
      </c>
      <c r="G33" s="1" t="s">
        <v>400</v>
      </c>
      <c r="H33" s="1" t="s">
        <v>1948</v>
      </c>
      <c r="I33" s="1" t="s">
        <v>915</v>
      </c>
      <c r="J33" s="1" t="s">
        <v>1057</v>
      </c>
      <c r="K33" s="1" t="s">
        <v>960</v>
      </c>
      <c r="L33" s="1" t="s">
        <v>982</v>
      </c>
      <c r="M33" s="1" t="s">
        <v>983</v>
      </c>
      <c r="N33" s="1">
        <v>13.8419310118</v>
      </c>
      <c r="O33" s="1">
        <v>14.050444908999999</v>
      </c>
      <c r="P33" s="1">
        <v>292.975587663</v>
      </c>
      <c r="Q33" s="1">
        <v>4</v>
      </c>
      <c r="R33" s="1" t="s">
        <v>1983</v>
      </c>
      <c r="S33" s="1" t="s">
        <v>960</v>
      </c>
      <c r="T33" s="1">
        <v>12</v>
      </c>
      <c r="U33" s="1" t="s">
        <v>2292</v>
      </c>
      <c r="V33" s="1" t="s">
        <v>1990</v>
      </c>
      <c r="W33" s="1" t="s">
        <v>2291</v>
      </c>
      <c r="X33" s="1" t="s">
        <v>2093</v>
      </c>
      <c r="Y33" s="1" t="s">
        <v>1920</v>
      </c>
      <c r="Z33" s="1" t="s">
        <v>1920</v>
      </c>
      <c r="AA33" s="1" t="s">
        <v>1921</v>
      </c>
      <c r="AB33" s="1" t="s">
        <v>2291</v>
      </c>
      <c r="AC33" s="7">
        <v>500</v>
      </c>
      <c r="AD33" s="7">
        <v>2200</v>
      </c>
      <c r="AE33" s="1" t="s">
        <v>294</v>
      </c>
      <c r="AF33" s="1" t="s">
        <v>1934</v>
      </c>
      <c r="AG33" s="1" t="s">
        <v>400</v>
      </c>
      <c r="AH33" s="1" t="s">
        <v>1948</v>
      </c>
      <c r="AI33" s="1" t="s">
        <v>404</v>
      </c>
      <c r="AJ33" s="1" t="s">
        <v>2010</v>
      </c>
      <c r="AK33" s="14">
        <v>500</v>
      </c>
      <c r="AL33" s="14">
        <v>2200</v>
      </c>
      <c r="AM33" s="5">
        <v>42005</v>
      </c>
      <c r="AN33" s="7">
        <v>40</v>
      </c>
      <c r="AO33" s="7">
        <v>167</v>
      </c>
      <c r="AP33" s="1" t="s">
        <v>298</v>
      </c>
      <c r="AQ33" s="1" t="s">
        <v>1926</v>
      </c>
      <c r="AR33" s="1" t="s">
        <v>299</v>
      </c>
      <c r="AS33" s="1" t="s">
        <v>1931</v>
      </c>
      <c r="AT33" s="1" t="s">
        <v>594</v>
      </c>
      <c r="AU33" s="1" t="s">
        <v>1937</v>
      </c>
      <c r="AV33" s="1" t="s">
        <v>2291</v>
      </c>
      <c r="AW33" s="1" t="s">
        <v>2291</v>
      </c>
      <c r="AX33" s="1" t="s">
        <v>2291</v>
      </c>
      <c r="AY33" s="7">
        <v>40</v>
      </c>
      <c r="AZ33" s="7">
        <v>167</v>
      </c>
      <c r="BA33" s="5">
        <v>42370</v>
      </c>
      <c r="BB33" s="7" t="s">
        <v>2291</v>
      </c>
      <c r="BC33" s="7" t="s">
        <v>2291</v>
      </c>
      <c r="BD33" s="1" t="s">
        <v>2291</v>
      </c>
      <c r="BE33" s="1" t="s">
        <v>2291</v>
      </c>
      <c r="BF33" s="1" t="s">
        <v>2291</v>
      </c>
      <c r="BG33" s="1" t="s">
        <v>2291</v>
      </c>
      <c r="BH33" s="1" t="s">
        <v>2291</v>
      </c>
      <c r="BI33" s="1" t="s">
        <v>2291</v>
      </c>
      <c r="BJ33" s="1" t="s">
        <v>2291</v>
      </c>
      <c r="BK33" s="1" t="s">
        <v>2291</v>
      </c>
      <c r="BL33" s="1" t="s">
        <v>2291</v>
      </c>
      <c r="BM33" s="7" t="s">
        <v>2291</v>
      </c>
      <c r="BN33" s="7" t="s">
        <v>2291</v>
      </c>
      <c r="BO33" s="1" t="s">
        <v>2291</v>
      </c>
      <c r="BP33" s="7" t="s">
        <v>2291</v>
      </c>
      <c r="BQ33" s="7" t="s">
        <v>2291</v>
      </c>
      <c r="BR33" s="1">
        <v>0</v>
      </c>
      <c r="BS33" s="7">
        <v>600</v>
      </c>
      <c r="BT33" s="7">
        <v>0</v>
      </c>
      <c r="BU33" s="7">
        <v>0</v>
      </c>
      <c r="BV33" s="7">
        <v>0</v>
      </c>
      <c r="BW33" s="1" t="s">
        <v>1999</v>
      </c>
      <c r="BX33" s="1" t="s">
        <v>2291</v>
      </c>
      <c r="BY33" s="1" t="s">
        <v>984</v>
      </c>
      <c r="BZ33" s="1" t="s">
        <v>1920</v>
      </c>
      <c r="CA33" s="1" t="s">
        <v>1921</v>
      </c>
      <c r="CB33" s="1" t="s">
        <v>1920</v>
      </c>
      <c r="CC33" s="1" t="s">
        <v>1920</v>
      </c>
      <c r="CD33" s="1" t="s">
        <v>1921</v>
      </c>
      <c r="CE33" s="1" t="s">
        <v>1920</v>
      </c>
      <c r="CF33" s="1" t="s">
        <v>1920</v>
      </c>
      <c r="CG33" s="1" t="s">
        <v>1920</v>
      </c>
      <c r="CH33" s="1" t="s">
        <v>1920</v>
      </c>
      <c r="CI33" s="1" t="s">
        <v>1920</v>
      </c>
      <c r="CJ33" s="1" t="s">
        <v>1921</v>
      </c>
      <c r="CK33" s="1" t="s">
        <v>2101</v>
      </c>
      <c r="CL33" s="1" t="s">
        <v>1921</v>
      </c>
      <c r="CM33" s="1" t="s">
        <v>1921</v>
      </c>
      <c r="CN33" s="1" t="s">
        <v>1920</v>
      </c>
      <c r="CO33" s="1" t="s">
        <v>1920</v>
      </c>
      <c r="CP33" s="1" t="s">
        <v>1921</v>
      </c>
      <c r="CQ33" s="1" t="s">
        <v>2291</v>
      </c>
      <c r="CR33" s="1" t="s">
        <v>2030</v>
      </c>
      <c r="CS33" s="1" t="s">
        <v>2101</v>
      </c>
      <c r="CT33" s="1" t="s">
        <v>1921</v>
      </c>
      <c r="CU33" s="1" t="s">
        <v>1921</v>
      </c>
      <c r="CV33" s="1" t="s">
        <v>1920</v>
      </c>
      <c r="CW33" s="1" t="s">
        <v>1920</v>
      </c>
      <c r="CX33" s="1" t="s">
        <v>1921</v>
      </c>
      <c r="CY33" s="1" t="s">
        <v>2291</v>
      </c>
      <c r="CZ33" s="1" t="s">
        <v>2029</v>
      </c>
      <c r="DA33" s="1" t="s">
        <v>2291</v>
      </c>
      <c r="DB33" s="1" t="s">
        <v>2291</v>
      </c>
      <c r="DC33" s="1" t="s">
        <v>2291</v>
      </c>
      <c r="DD33" s="1" t="s">
        <v>2291</v>
      </c>
      <c r="DE33" s="1" t="s">
        <v>2291</v>
      </c>
      <c r="DF33" s="1" t="s">
        <v>2291</v>
      </c>
      <c r="DG33" s="1" t="s">
        <v>2291</v>
      </c>
      <c r="DH33" s="1" t="s">
        <v>2291</v>
      </c>
      <c r="DI33" s="1" t="s">
        <v>2291</v>
      </c>
      <c r="DJ33" s="1" t="s">
        <v>2291</v>
      </c>
      <c r="DK33" s="1" t="s">
        <v>2291</v>
      </c>
      <c r="DL33" s="1" t="s">
        <v>2291</v>
      </c>
      <c r="DM33" s="1" t="s">
        <v>2291</v>
      </c>
      <c r="DN33" s="1" t="s">
        <v>2291</v>
      </c>
      <c r="DO33" s="1" t="s">
        <v>2291</v>
      </c>
      <c r="DP33" s="1" t="s">
        <v>2291</v>
      </c>
      <c r="DQ33" s="1" t="s">
        <v>320</v>
      </c>
      <c r="DR33" s="1" t="s">
        <v>1921</v>
      </c>
      <c r="DS33" s="1" t="s">
        <v>1921</v>
      </c>
      <c r="DT33" s="1" t="s">
        <v>1921</v>
      </c>
      <c r="DU33" s="1" t="s">
        <v>1920</v>
      </c>
      <c r="DV33" s="1" t="s">
        <v>1921</v>
      </c>
      <c r="DW33" s="1" t="s">
        <v>2291</v>
      </c>
      <c r="DX33" s="1" t="s">
        <v>2029</v>
      </c>
      <c r="DY33" s="1" t="s">
        <v>320</v>
      </c>
      <c r="DZ33" s="1" t="s">
        <v>1921</v>
      </c>
      <c r="EA33" s="1" t="s">
        <v>1921</v>
      </c>
      <c r="EB33" s="1" t="s">
        <v>1921</v>
      </c>
      <c r="EC33" s="1" t="s">
        <v>1920</v>
      </c>
      <c r="ED33" s="1" t="s">
        <v>1921</v>
      </c>
      <c r="EE33" s="1" t="s">
        <v>2291</v>
      </c>
      <c r="EF33" s="1" t="s">
        <v>1996</v>
      </c>
      <c r="EG33" s="1" t="s">
        <v>1953</v>
      </c>
      <c r="EH33" s="1" t="s">
        <v>1921</v>
      </c>
      <c r="EI33" s="1" t="s">
        <v>1921</v>
      </c>
      <c r="EJ33" s="1" t="s">
        <v>1920</v>
      </c>
      <c r="EK33" s="1" t="s">
        <v>1921</v>
      </c>
      <c r="EL33" s="1" t="s">
        <v>1921</v>
      </c>
      <c r="EM33" s="1" t="s">
        <v>2291</v>
      </c>
      <c r="EN33" s="1" t="s">
        <v>1997</v>
      </c>
      <c r="EO33" s="1" t="s">
        <v>2101</v>
      </c>
      <c r="EP33" s="1" t="s">
        <v>1921</v>
      </c>
      <c r="EQ33" s="1" t="s">
        <v>1921</v>
      </c>
      <c r="ER33" s="1" t="s">
        <v>1920</v>
      </c>
      <c r="ES33" s="1" t="s">
        <v>1920</v>
      </c>
      <c r="ET33" s="1" t="s">
        <v>1921</v>
      </c>
      <c r="EU33" s="1" t="s">
        <v>2291</v>
      </c>
      <c r="EV33" s="1" t="s">
        <v>1996</v>
      </c>
      <c r="EW33" s="1" t="s">
        <v>1953</v>
      </c>
      <c r="EX33" s="1" t="s">
        <v>1921</v>
      </c>
      <c r="EY33" s="1" t="s">
        <v>1921</v>
      </c>
      <c r="EZ33" s="1" t="s">
        <v>1920</v>
      </c>
      <c r="FA33" s="1" t="s">
        <v>1921</v>
      </c>
      <c r="FB33" s="1" t="s">
        <v>1921</v>
      </c>
      <c r="FC33" s="1" t="s">
        <v>2291</v>
      </c>
      <c r="FD33" s="1" t="s">
        <v>1996</v>
      </c>
      <c r="FE33" s="1" t="s">
        <v>320</v>
      </c>
      <c r="FF33" s="1" t="s">
        <v>1921</v>
      </c>
      <c r="FG33" s="1" t="s">
        <v>1921</v>
      </c>
      <c r="FH33" s="1" t="s">
        <v>1921</v>
      </c>
      <c r="FI33" s="1" t="s">
        <v>1920</v>
      </c>
      <c r="FJ33" s="1" t="s">
        <v>1921</v>
      </c>
      <c r="FK33" s="1" t="s">
        <v>2291</v>
      </c>
      <c r="FL33" s="1" t="s">
        <v>1996</v>
      </c>
      <c r="FM33" s="7">
        <v>60</v>
      </c>
      <c r="FN33" s="7">
        <v>90</v>
      </c>
      <c r="FO33" s="7">
        <v>8</v>
      </c>
      <c r="FP33" s="7">
        <v>10</v>
      </c>
      <c r="FQ33" s="7">
        <v>10</v>
      </c>
      <c r="FR33" s="7">
        <v>10</v>
      </c>
      <c r="FS33" s="7" t="s">
        <v>2291</v>
      </c>
      <c r="FT33" s="7" t="s">
        <v>2291</v>
      </c>
      <c r="FU33" s="7">
        <v>30</v>
      </c>
      <c r="FV33" s="7">
        <v>40</v>
      </c>
      <c r="FW33" s="7">
        <v>2</v>
      </c>
      <c r="FX33" s="7" t="s">
        <v>2291</v>
      </c>
      <c r="FY33" s="7">
        <v>100</v>
      </c>
      <c r="FZ33" s="1" t="s">
        <v>1920</v>
      </c>
      <c r="GA33" s="1" t="s">
        <v>1920</v>
      </c>
      <c r="GB33" s="1" t="s">
        <v>1920</v>
      </c>
      <c r="GC33" s="1" t="s">
        <v>2291</v>
      </c>
      <c r="GD33" s="1" t="s">
        <v>2291</v>
      </c>
      <c r="GE33" s="1" t="s">
        <v>2291</v>
      </c>
      <c r="GF33" s="1" t="s">
        <v>1920</v>
      </c>
      <c r="GG33" s="1" t="s">
        <v>2291</v>
      </c>
      <c r="GH33" s="1" t="s">
        <v>2291</v>
      </c>
      <c r="GI33" s="1" t="s">
        <v>2291</v>
      </c>
      <c r="GJ33" s="1" t="s">
        <v>302</v>
      </c>
      <c r="GK33" s="1" t="s">
        <v>1921</v>
      </c>
      <c r="GL33" s="1" t="s">
        <v>1921</v>
      </c>
      <c r="GM33" s="1" t="s">
        <v>1921</v>
      </c>
      <c r="GN33" s="1" t="s">
        <v>1921</v>
      </c>
      <c r="GO33" s="1" t="s">
        <v>1920</v>
      </c>
      <c r="GP33" s="1" t="s">
        <v>1921</v>
      </c>
      <c r="GQ33" s="1" t="s">
        <v>1921</v>
      </c>
      <c r="GR33" s="1" t="s">
        <v>1921</v>
      </c>
      <c r="GS33" s="7" t="s">
        <v>2291</v>
      </c>
      <c r="GT33" s="7" t="s">
        <v>2291</v>
      </c>
      <c r="GU33" s="7">
        <v>5</v>
      </c>
      <c r="GV33" s="7" t="s">
        <v>2291</v>
      </c>
      <c r="GW33" s="7" t="s">
        <v>2291</v>
      </c>
      <c r="GX33" s="7" t="s">
        <v>2291</v>
      </c>
      <c r="GY33" s="7" t="s">
        <v>2291</v>
      </c>
      <c r="GZ33" s="7" t="s">
        <v>2291</v>
      </c>
      <c r="HA33" s="7" t="s">
        <v>2291</v>
      </c>
      <c r="HB33" s="7" t="s">
        <v>2291</v>
      </c>
      <c r="HC33" s="7" t="s">
        <v>2291</v>
      </c>
      <c r="HD33" s="7" t="s">
        <v>2291</v>
      </c>
      <c r="HE33" s="7" t="s">
        <v>2291</v>
      </c>
      <c r="HF33" s="7" t="s">
        <v>2291</v>
      </c>
      <c r="HG33" s="7" t="s">
        <v>2291</v>
      </c>
      <c r="HH33" s="7" t="s">
        <v>2291</v>
      </c>
      <c r="HI33" s="1" t="s">
        <v>869</v>
      </c>
      <c r="HJ33" s="1" t="s">
        <v>2114</v>
      </c>
      <c r="HK33" s="1" t="s">
        <v>1921</v>
      </c>
      <c r="HL33" s="1" t="s">
        <v>1920</v>
      </c>
      <c r="HM33" s="1" t="s">
        <v>1920</v>
      </c>
      <c r="HN33" s="1" t="s">
        <v>1921</v>
      </c>
      <c r="HO33" s="1" t="s">
        <v>1920</v>
      </c>
      <c r="HP33" s="1" t="s">
        <v>2122</v>
      </c>
      <c r="HQ33" s="1" t="s">
        <v>1920</v>
      </c>
      <c r="HR33" s="1" t="s">
        <v>1921</v>
      </c>
      <c r="HS33" s="1" t="s">
        <v>1921</v>
      </c>
      <c r="HT33" s="7">
        <v>30</v>
      </c>
      <c r="HU33" s="7" t="s">
        <v>2291</v>
      </c>
      <c r="HV33" s="1" t="s">
        <v>2046</v>
      </c>
      <c r="HW33" s="1" t="s">
        <v>1921</v>
      </c>
      <c r="HX33" s="1" t="s">
        <v>1964</v>
      </c>
      <c r="HY33" s="1" t="s">
        <v>2126</v>
      </c>
      <c r="HZ33" s="1" t="s">
        <v>1921</v>
      </c>
      <c r="IA33" s="1" t="s">
        <v>1920</v>
      </c>
      <c r="IB33" s="7" t="s">
        <v>2291</v>
      </c>
      <c r="IC33" s="7">
        <v>300</v>
      </c>
      <c r="ID33" s="1" t="s">
        <v>1920</v>
      </c>
      <c r="IE33" s="1" t="s">
        <v>2291</v>
      </c>
      <c r="IF33" s="1" t="s">
        <v>2291</v>
      </c>
      <c r="IG33" s="1" t="s">
        <v>2291</v>
      </c>
      <c r="IH33" s="1" t="s">
        <v>2291</v>
      </c>
      <c r="II33" s="1" t="s">
        <v>2291</v>
      </c>
      <c r="IJ33" s="1" t="s">
        <v>2291</v>
      </c>
      <c r="IK33" s="1" t="s">
        <v>2291</v>
      </c>
      <c r="IL33" s="1" t="s">
        <v>2291</v>
      </c>
      <c r="IM33" s="1" t="s">
        <v>1952</v>
      </c>
      <c r="IN33" s="1" t="s">
        <v>2291</v>
      </c>
      <c r="IO33" s="1" t="s">
        <v>2291</v>
      </c>
      <c r="IP33" s="1" t="s">
        <v>2173</v>
      </c>
      <c r="IQ33" s="1" t="s">
        <v>986</v>
      </c>
      <c r="IR33" s="1" t="s">
        <v>1957</v>
      </c>
      <c r="IS33" s="1" t="s">
        <v>2291</v>
      </c>
      <c r="IT33" s="1" t="s">
        <v>1920</v>
      </c>
      <c r="IU33" s="1" t="s">
        <v>2003</v>
      </c>
      <c r="IV33" s="1" t="s">
        <v>1921</v>
      </c>
      <c r="IW33" s="1" t="s">
        <v>1920</v>
      </c>
      <c r="IX33" s="1" t="s">
        <v>1921</v>
      </c>
      <c r="IY33" s="1" t="s">
        <v>1921</v>
      </c>
      <c r="IZ33" s="1" t="s">
        <v>1921</v>
      </c>
      <c r="JA33" s="1" t="s">
        <v>2291</v>
      </c>
      <c r="JB33" s="1" t="s">
        <v>869</v>
      </c>
      <c r="JC33" s="1" t="s">
        <v>2291</v>
      </c>
      <c r="JD33" s="1" t="s">
        <v>987</v>
      </c>
      <c r="JE33" s="1" t="s">
        <v>1921</v>
      </c>
      <c r="JF33" s="1" t="s">
        <v>1921</v>
      </c>
      <c r="JG33" s="1" t="s">
        <v>1921</v>
      </c>
      <c r="JH33" s="1" t="s">
        <v>1921</v>
      </c>
      <c r="JI33" s="1" t="s">
        <v>1921</v>
      </c>
      <c r="JJ33" s="1" t="s">
        <v>1921</v>
      </c>
      <c r="JK33" s="1" t="s">
        <v>1921</v>
      </c>
      <c r="JL33" s="1" t="s">
        <v>1920</v>
      </c>
      <c r="JM33" s="1" t="s">
        <v>1920</v>
      </c>
      <c r="JN33" s="1" t="s">
        <v>1921</v>
      </c>
      <c r="JO33" s="1" t="s">
        <v>1921</v>
      </c>
      <c r="JP33" s="1" t="s">
        <v>1920</v>
      </c>
      <c r="JQ33" s="1" t="s">
        <v>1921</v>
      </c>
      <c r="JR33" s="1" t="s">
        <v>1921</v>
      </c>
      <c r="JS33" s="1" t="s">
        <v>2291</v>
      </c>
      <c r="JT33" s="1" t="s">
        <v>2291</v>
      </c>
      <c r="JU33" s="1" t="s">
        <v>2293</v>
      </c>
      <c r="JV33" s="1" t="s">
        <v>1921</v>
      </c>
      <c r="JW33" s="1" t="s">
        <v>1921</v>
      </c>
      <c r="JX33" s="1" t="s">
        <v>1921</v>
      </c>
      <c r="JY33" s="1" t="s">
        <v>1920</v>
      </c>
      <c r="JZ33" s="1" t="s">
        <v>1921</v>
      </c>
      <c r="KA33" s="1" t="s">
        <v>1920</v>
      </c>
      <c r="KB33" s="1" t="s">
        <v>1921</v>
      </c>
      <c r="KC33" s="1" t="s">
        <v>2291</v>
      </c>
      <c r="KD33" s="1" t="s">
        <v>2294</v>
      </c>
      <c r="KE33" s="1" t="s">
        <v>2291</v>
      </c>
      <c r="KF33" s="1" t="s">
        <v>1920</v>
      </c>
      <c r="KG33" s="1" t="s">
        <v>2145</v>
      </c>
      <c r="KH33" s="1" t="s">
        <v>1967</v>
      </c>
      <c r="KI33" s="1" t="s">
        <v>1987</v>
      </c>
      <c r="KJ33" s="1" t="s">
        <v>2291</v>
      </c>
      <c r="KK33" s="1" t="s">
        <v>1920</v>
      </c>
      <c r="KL33" s="1" t="s">
        <v>409</v>
      </c>
      <c r="KM33" s="1" t="s">
        <v>1921</v>
      </c>
      <c r="KN33" s="1" t="s">
        <v>1921</v>
      </c>
      <c r="KO33" s="1" t="s">
        <v>1920</v>
      </c>
      <c r="KP33" s="1" t="s">
        <v>2291</v>
      </c>
      <c r="KQ33" s="1" t="s">
        <v>2291</v>
      </c>
      <c r="KR33" s="1">
        <v>2</v>
      </c>
      <c r="KS33" s="1" t="s">
        <v>310</v>
      </c>
      <c r="KT33" s="1" t="s">
        <v>988</v>
      </c>
      <c r="KU33" s="1" t="s">
        <v>2291</v>
      </c>
      <c r="KV33" s="1" t="s">
        <v>2291</v>
      </c>
      <c r="KW33" s="1" t="s">
        <v>2291</v>
      </c>
      <c r="KX33" s="1">
        <v>15</v>
      </c>
      <c r="KY33" s="11">
        <v>15</v>
      </c>
      <c r="KZ33" s="1" t="s">
        <v>989</v>
      </c>
      <c r="LA33" s="1">
        <v>158770</v>
      </c>
      <c r="LB33" s="1" t="s">
        <v>990</v>
      </c>
      <c r="LC33" s="1" t="s">
        <v>991</v>
      </c>
      <c r="LD33" s="1">
        <v>72</v>
      </c>
      <c r="LE33" s="1" t="s">
        <v>2291</v>
      </c>
      <c r="LF33" s="1">
        <v>-1</v>
      </c>
      <c r="LG33" s="1" t="s">
        <v>2291</v>
      </c>
      <c r="LH33" s="1" t="s">
        <v>2291</v>
      </c>
      <c r="LI33" s="8">
        <v>72</v>
      </c>
      <c r="LJ33" s="8">
        <v>4</v>
      </c>
      <c r="LK33" s="8">
        <v>4</v>
      </c>
      <c r="LL33" s="8">
        <v>6</v>
      </c>
      <c r="LM33" s="8">
        <v>6</v>
      </c>
      <c r="LN33" s="8">
        <v>5</v>
      </c>
      <c r="LO33" s="8">
        <v>18</v>
      </c>
      <c r="LP33" s="8">
        <v>7</v>
      </c>
      <c r="LQ33" s="8">
        <v>2</v>
      </c>
      <c r="LR33" s="8">
        <v>10</v>
      </c>
      <c r="LS33" s="8">
        <v>14</v>
      </c>
      <c r="LT33" s="8">
        <v>4</v>
      </c>
      <c r="LU33" s="8">
        <v>1</v>
      </c>
      <c r="LV33" s="8">
        <v>81</v>
      </c>
      <c r="LW33" s="1" t="s">
        <v>1980</v>
      </c>
      <c r="LX33" s="1" t="s">
        <v>1981</v>
      </c>
      <c r="LY33" s="1" t="s">
        <v>2035</v>
      </c>
      <c r="LZ33" s="1" t="b">
        <f>E33=AE33</f>
        <v>1</v>
      </c>
      <c r="MA33" s="1" t="b">
        <f>AG33=G33</f>
        <v>1</v>
      </c>
      <c r="MB33" s="1" t="b">
        <f>I33=AI33</f>
        <v>0</v>
      </c>
      <c r="MC33" s="1" t="s">
        <v>2291</v>
      </c>
    </row>
    <row r="34" spans="1:341" x14ac:dyDescent="0.3">
      <c r="A34" s="1" t="s">
        <v>1037</v>
      </c>
      <c r="B34" s="1" t="s">
        <v>1038</v>
      </c>
      <c r="C34" s="5">
        <v>43163</v>
      </c>
      <c r="D34" s="5">
        <v>43163</v>
      </c>
      <c r="E34" s="1" t="s">
        <v>294</v>
      </c>
      <c r="F34" s="1" t="s">
        <v>1934</v>
      </c>
      <c r="G34" s="1" t="s">
        <v>400</v>
      </c>
      <c r="H34" s="1" t="s">
        <v>1948</v>
      </c>
      <c r="I34" s="1" t="s">
        <v>915</v>
      </c>
      <c r="J34" s="1" t="s">
        <v>1057</v>
      </c>
      <c r="K34" s="1" t="s">
        <v>1013</v>
      </c>
      <c r="L34" s="1" t="s">
        <v>1039</v>
      </c>
      <c r="M34" s="1" t="s">
        <v>1040</v>
      </c>
      <c r="N34" s="1">
        <v>13.8392732518</v>
      </c>
      <c r="O34" s="1">
        <v>14.057378762500001</v>
      </c>
      <c r="P34" s="1">
        <v>300.69787227</v>
      </c>
      <c r="Q34" s="1">
        <v>8</v>
      </c>
      <c r="R34" s="1" t="s">
        <v>1983</v>
      </c>
      <c r="S34" s="1" t="s">
        <v>1013</v>
      </c>
      <c r="T34" s="1">
        <v>18</v>
      </c>
      <c r="U34" s="1" t="s">
        <v>2292</v>
      </c>
      <c r="V34" s="1" t="s">
        <v>1982</v>
      </c>
      <c r="W34" s="1" t="s">
        <v>2291</v>
      </c>
      <c r="X34" s="1" t="s">
        <v>2089</v>
      </c>
      <c r="Y34" s="1" t="s">
        <v>1920</v>
      </c>
      <c r="Z34" s="1" t="s">
        <v>1921</v>
      </c>
      <c r="AA34" s="1" t="s">
        <v>1921</v>
      </c>
      <c r="AB34" s="1" t="s">
        <v>2291</v>
      </c>
      <c r="AC34" s="7">
        <v>179</v>
      </c>
      <c r="AD34" s="7">
        <v>750</v>
      </c>
      <c r="AE34" s="1" t="s">
        <v>294</v>
      </c>
      <c r="AF34" s="1" t="s">
        <v>1934</v>
      </c>
      <c r="AG34" s="1" t="s">
        <v>400</v>
      </c>
      <c r="AH34" s="1" t="s">
        <v>1948</v>
      </c>
      <c r="AI34" s="1" t="s">
        <v>915</v>
      </c>
      <c r="AJ34" s="1" t="s">
        <v>1057</v>
      </c>
      <c r="AK34" s="14">
        <v>179</v>
      </c>
      <c r="AL34" s="14">
        <v>750</v>
      </c>
      <c r="AM34" s="5">
        <v>42064</v>
      </c>
      <c r="AN34" s="7" t="s">
        <v>2291</v>
      </c>
      <c r="AO34" s="7" t="s">
        <v>2291</v>
      </c>
      <c r="AP34" s="1" t="s">
        <v>2291</v>
      </c>
      <c r="AQ34" s="1" t="s">
        <v>2291</v>
      </c>
      <c r="AR34" s="1" t="s">
        <v>2291</v>
      </c>
      <c r="AS34" s="1" t="s">
        <v>2291</v>
      </c>
      <c r="AT34" s="1" t="s">
        <v>2291</v>
      </c>
      <c r="AU34" s="1" t="s">
        <v>2291</v>
      </c>
      <c r="AV34" s="1" t="s">
        <v>2291</v>
      </c>
      <c r="AW34" s="1" t="s">
        <v>2291</v>
      </c>
      <c r="AX34" s="1" t="s">
        <v>2291</v>
      </c>
      <c r="AY34" s="7" t="s">
        <v>2291</v>
      </c>
      <c r="AZ34" s="7" t="s">
        <v>2291</v>
      </c>
      <c r="BA34" s="1" t="s">
        <v>2291</v>
      </c>
      <c r="BB34" s="7" t="s">
        <v>2291</v>
      </c>
      <c r="BC34" s="7" t="s">
        <v>2291</v>
      </c>
      <c r="BD34" s="1" t="s">
        <v>2291</v>
      </c>
      <c r="BE34" s="1" t="s">
        <v>2291</v>
      </c>
      <c r="BF34" s="1" t="s">
        <v>2291</v>
      </c>
      <c r="BG34" s="1" t="s">
        <v>2291</v>
      </c>
      <c r="BH34" s="1" t="s">
        <v>2291</v>
      </c>
      <c r="BI34" s="1" t="s">
        <v>2291</v>
      </c>
      <c r="BJ34" s="1" t="s">
        <v>2291</v>
      </c>
      <c r="BK34" s="1" t="s">
        <v>2291</v>
      </c>
      <c r="BL34" s="1" t="s">
        <v>2291</v>
      </c>
      <c r="BM34" s="7" t="s">
        <v>2291</v>
      </c>
      <c r="BN34" s="7" t="s">
        <v>2291</v>
      </c>
      <c r="BO34" s="1" t="s">
        <v>2291</v>
      </c>
      <c r="BP34" s="7" t="s">
        <v>2291</v>
      </c>
      <c r="BQ34" s="7" t="s">
        <v>2291</v>
      </c>
      <c r="BR34" s="1">
        <v>0</v>
      </c>
      <c r="BS34" s="7">
        <v>745</v>
      </c>
      <c r="BT34" s="7">
        <v>0</v>
      </c>
      <c r="BU34" s="7">
        <v>0</v>
      </c>
      <c r="BV34" s="7">
        <v>4</v>
      </c>
      <c r="BW34" s="1" t="s">
        <v>1998</v>
      </c>
      <c r="BX34" s="1" t="s">
        <v>2291</v>
      </c>
      <c r="BY34" s="1" t="s">
        <v>1041</v>
      </c>
      <c r="BZ34" s="1" t="s">
        <v>1921</v>
      </c>
      <c r="CA34" s="1" t="s">
        <v>1921</v>
      </c>
      <c r="CB34" s="1" t="s">
        <v>1920</v>
      </c>
      <c r="CC34" s="1" t="s">
        <v>1921</v>
      </c>
      <c r="CD34" s="1" t="s">
        <v>1921</v>
      </c>
      <c r="CE34" s="1" t="s">
        <v>1921</v>
      </c>
      <c r="CF34" s="1" t="s">
        <v>1921</v>
      </c>
      <c r="CG34" s="1" t="s">
        <v>1921</v>
      </c>
      <c r="CH34" s="1" t="s">
        <v>1920</v>
      </c>
      <c r="CI34" s="1" t="s">
        <v>1920</v>
      </c>
      <c r="CJ34" s="1" t="s">
        <v>1921</v>
      </c>
      <c r="CK34" s="1" t="s">
        <v>320</v>
      </c>
      <c r="CL34" s="1" t="s">
        <v>1921</v>
      </c>
      <c r="CM34" s="1" t="s">
        <v>1921</v>
      </c>
      <c r="CN34" s="1" t="s">
        <v>1921</v>
      </c>
      <c r="CO34" s="1" t="s">
        <v>1920</v>
      </c>
      <c r="CP34" s="1" t="s">
        <v>1921</v>
      </c>
      <c r="CQ34" s="1" t="s">
        <v>2291</v>
      </c>
      <c r="CR34" s="1" t="s">
        <v>2030</v>
      </c>
      <c r="CS34" s="1" t="s">
        <v>2291</v>
      </c>
      <c r="CT34" s="1" t="s">
        <v>2291</v>
      </c>
      <c r="CU34" s="1" t="s">
        <v>2291</v>
      </c>
      <c r="CV34" s="1" t="s">
        <v>2291</v>
      </c>
      <c r="CW34" s="1" t="s">
        <v>2291</v>
      </c>
      <c r="CX34" s="1" t="s">
        <v>2291</v>
      </c>
      <c r="CY34" s="1" t="s">
        <v>2291</v>
      </c>
      <c r="CZ34" s="1" t="s">
        <v>2291</v>
      </c>
      <c r="DA34" s="1" t="s">
        <v>2291</v>
      </c>
      <c r="DB34" s="1" t="s">
        <v>2291</v>
      </c>
      <c r="DC34" s="1" t="s">
        <v>2291</v>
      </c>
      <c r="DD34" s="1" t="s">
        <v>2291</v>
      </c>
      <c r="DE34" s="1" t="s">
        <v>2291</v>
      </c>
      <c r="DF34" s="1" t="s">
        <v>2291</v>
      </c>
      <c r="DG34" s="1" t="s">
        <v>2291</v>
      </c>
      <c r="DH34" s="1" t="s">
        <v>2291</v>
      </c>
      <c r="DI34" s="1" t="s">
        <v>2291</v>
      </c>
      <c r="DJ34" s="1" t="s">
        <v>2291</v>
      </c>
      <c r="DK34" s="1" t="s">
        <v>2291</v>
      </c>
      <c r="DL34" s="1" t="s">
        <v>2291</v>
      </c>
      <c r="DM34" s="1" t="s">
        <v>2291</v>
      </c>
      <c r="DN34" s="1" t="s">
        <v>2291</v>
      </c>
      <c r="DO34" s="1" t="s">
        <v>2291</v>
      </c>
      <c r="DP34" s="1" t="s">
        <v>2291</v>
      </c>
      <c r="DQ34" s="1" t="s">
        <v>2291</v>
      </c>
      <c r="DR34" s="1" t="s">
        <v>2291</v>
      </c>
      <c r="DS34" s="1" t="s">
        <v>2291</v>
      </c>
      <c r="DT34" s="1" t="s">
        <v>2291</v>
      </c>
      <c r="DU34" s="1" t="s">
        <v>2291</v>
      </c>
      <c r="DV34" s="1" t="s">
        <v>2291</v>
      </c>
      <c r="DW34" s="1" t="s">
        <v>2291</v>
      </c>
      <c r="DX34" s="1" t="s">
        <v>2291</v>
      </c>
      <c r="DY34" s="1" t="s">
        <v>2291</v>
      </c>
      <c r="DZ34" s="1" t="s">
        <v>2291</v>
      </c>
      <c r="EA34" s="1" t="s">
        <v>2291</v>
      </c>
      <c r="EB34" s="1" t="s">
        <v>2291</v>
      </c>
      <c r="EC34" s="1" t="s">
        <v>2291</v>
      </c>
      <c r="ED34" s="1" t="s">
        <v>2291</v>
      </c>
      <c r="EE34" s="1" t="s">
        <v>2291</v>
      </c>
      <c r="EF34" s="1" t="s">
        <v>2291</v>
      </c>
      <c r="EG34" s="1" t="s">
        <v>2291</v>
      </c>
      <c r="EH34" s="1" t="s">
        <v>2291</v>
      </c>
      <c r="EI34" s="1" t="s">
        <v>2291</v>
      </c>
      <c r="EJ34" s="1" t="s">
        <v>2291</v>
      </c>
      <c r="EK34" s="1" t="s">
        <v>2291</v>
      </c>
      <c r="EL34" s="1" t="s">
        <v>2291</v>
      </c>
      <c r="EM34" s="1" t="s">
        <v>2291</v>
      </c>
      <c r="EN34" s="1" t="s">
        <v>2291</v>
      </c>
      <c r="EO34" s="1" t="s">
        <v>320</v>
      </c>
      <c r="EP34" s="1" t="s">
        <v>1921</v>
      </c>
      <c r="EQ34" s="1" t="s">
        <v>1921</v>
      </c>
      <c r="ER34" s="1" t="s">
        <v>1921</v>
      </c>
      <c r="ES34" s="1" t="s">
        <v>1920</v>
      </c>
      <c r="ET34" s="1" t="s">
        <v>1921</v>
      </c>
      <c r="EU34" s="1" t="s">
        <v>2291</v>
      </c>
      <c r="EV34" s="1" t="s">
        <v>1996</v>
      </c>
      <c r="EW34" s="1" t="s">
        <v>2291</v>
      </c>
      <c r="EX34" s="1" t="s">
        <v>2291</v>
      </c>
      <c r="EY34" s="1" t="s">
        <v>2291</v>
      </c>
      <c r="EZ34" s="1" t="s">
        <v>2291</v>
      </c>
      <c r="FA34" s="1" t="s">
        <v>2291</v>
      </c>
      <c r="FB34" s="1" t="s">
        <v>2291</v>
      </c>
      <c r="FC34" s="1" t="s">
        <v>2291</v>
      </c>
      <c r="FD34" s="1" t="s">
        <v>2291</v>
      </c>
      <c r="FE34" s="1" t="s">
        <v>320</v>
      </c>
      <c r="FF34" s="1" t="s">
        <v>1921</v>
      </c>
      <c r="FG34" s="1" t="s">
        <v>1921</v>
      </c>
      <c r="FH34" s="1" t="s">
        <v>1921</v>
      </c>
      <c r="FI34" s="1" t="s">
        <v>1920</v>
      </c>
      <c r="FJ34" s="1" t="s">
        <v>1921</v>
      </c>
      <c r="FK34" s="1" t="s">
        <v>2291</v>
      </c>
      <c r="FL34" s="1" t="s">
        <v>1997</v>
      </c>
      <c r="FM34" s="7">
        <v>30</v>
      </c>
      <c r="FN34" s="7">
        <v>50</v>
      </c>
      <c r="FO34" s="7">
        <v>3</v>
      </c>
      <c r="FP34" s="7">
        <v>3</v>
      </c>
      <c r="FQ34" s="7">
        <v>1</v>
      </c>
      <c r="FR34" s="7">
        <v>2</v>
      </c>
      <c r="FS34" s="7" t="s">
        <v>2291</v>
      </c>
      <c r="FT34" s="7" t="s">
        <v>2291</v>
      </c>
      <c r="FU34" s="7">
        <v>9</v>
      </c>
      <c r="FV34" s="7">
        <v>29</v>
      </c>
      <c r="FW34" s="7">
        <v>10</v>
      </c>
      <c r="FX34" s="7" t="s">
        <v>2291</v>
      </c>
      <c r="FY34" s="7">
        <v>50</v>
      </c>
      <c r="FZ34" s="1" t="s">
        <v>1920</v>
      </c>
      <c r="GA34" s="1" t="s">
        <v>1920</v>
      </c>
      <c r="GB34" s="1" t="s">
        <v>1920</v>
      </c>
      <c r="GC34" s="1" t="s">
        <v>2291</v>
      </c>
      <c r="GD34" s="1" t="s">
        <v>2291</v>
      </c>
      <c r="GE34" s="1" t="s">
        <v>2291</v>
      </c>
      <c r="GF34" s="1" t="s">
        <v>1920</v>
      </c>
      <c r="GG34" s="1" t="s">
        <v>2291</v>
      </c>
      <c r="GH34" s="1" t="s">
        <v>2291</v>
      </c>
      <c r="GI34" s="1" t="s">
        <v>2291</v>
      </c>
      <c r="GJ34" s="1" t="s">
        <v>302</v>
      </c>
      <c r="GK34" s="1" t="s">
        <v>1921</v>
      </c>
      <c r="GL34" s="1" t="s">
        <v>1921</v>
      </c>
      <c r="GM34" s="1" t="s">
        <v>1921</v>
      </c>
      <c r="GN34" s="1" t="s">
        <v>1921</v>
      </c>
      <c r="GO34" s="1" t="s">
        <v>1920</v>
      </c>
      <c r="GP34" s="1" t="s">
        <v>1921</v>
      </c>
      <c r="GQ34" s="1" t="s">
        <v>1921</v>
      </c>
      <c r="GR34" s="1" t="s">
        <v>1921</v>
      </c>
      <c r="GS34" s="7" t="s">
        <v>2291</v>
      </c>
      <c r="GT34" s="7" t="s">
        <v>2291</v>
      </c>
      <c r="GU34" s="7">
        <v>3</v>
      </c>
      <c r="GV34" s="7" t="s">
        <v>2291</v>
      </c>
      <c r="GW34" s="7" t="s">
        <v>2291</v>
      </c>
      <c r="GX34" s="7" t="s">
        <v>2291</v>
      </c>
      <c r="GY34" s="7" t="s">
        <v>2291</v>
      </c>
      <c r="GZ34" s="7" t="s">
        <v>2291</v>
      </c>
      <c r="HA34" s="7" t="s">
        <v>2291</v>
      </c>
      <c r="HB34" s="7" t="s">
        <v>2291</v>
      </c>
      <c r="HC34" s="7" t="s">
        <v>2291</v>
      </c>
      <c r="HD34" s="7" t="s">
        <v>2291</v>
      </c>
      <c r="HE34" s="7" t="s">
        <v>2291</v>
      </c>
      <c r="HF34" s="7" t="s">
        <v>2291</v>
      </c>
      <c r="HG34" s="7" t="s">
        <v>2291</v>
      </c>
      <c r="HH34" s="7" t="s">
        <v>2291</v>
      </c>
      <c r="HI34" s="1" t="s">
        <v>869</v>
      </c>
      <c r="HJ34" s="1" t="s">
        <v>2110</v>
      </c>
      <c r="HK34" s="1" t="s">
        <v>1921</v>
      </c>
      <c r="HL34" s="1" t="s">
        <v>1920</v>
      </c>
      <c r="HM34" s="1" t="s">
        <v>1921</v>
      </c>
      <c r="HN34" s="1" t="s">
        <v>1921</v>
      </c>
      <c r="HO34" s="1" t="s">
        <v>1921</v>
      </c>
      <c r="HP34" s="1" t="s">
        <v>2122</v>
      </c>
      <c r="HQ34" s="1" t="s">
        <v>1920</v>
      </c>
      <c r="HR34" s="1" t="s">
        <v>1921</v>
      </c>
      <c r="HS34" s="1" t="s">
        <v>1921</v>
      </c>
      <c r="HT34" s="7">
        <v>15</v>
      </c>
      <c r="HU34" s="7" t="s">
        <v>2291</v>
      </c>
      <c r="HV34" s="1" t="s">
        <v>2046</v>
      </c>
      <c r="HW34" s="1" t="s">
        <v>1921</v>
      </c>
      <c r="HX34" s="1" t="s">
        <v>1962</v>
      </c>
      <c r="HY34" s="1" t="s">
        <v>2126</v>
      </c>
      <c r="HZ34" s="1" t="s">
        <v>1921</v>
      </c>
      <c r="IA34" s="1" t="s">
        <v>1920</v>
      </c>
      <c r="IB34" s="7" t="s">
        <v>2291</v>
      </c>
      <c r="IC34" s="7">
        <v>150</v>
      </c>
      <c r="ID34" s="1" t="s">
        <v>1920</v>
      </c>
      <c r="IE34" s="1" t="s">
        <v>2291</v>
      </c>
      <c r="IF34" s="1" t="s">
        <v>2291</v>
      </c>
      <c r="IG34" s="1" t="s">
        <v>2291</v>
      </c>
      <c r="IH34" s="1" t="s">
        <v>2291</v>
      </c>
      <c r="II34" s="1" t="s">
        <v>2291</v>
      </c>
      <c r="IJ34" s="1" t="s">
        <v>2291</v>
      </c>
      <c r="IK34" s="1" t="s">
        <v>2291</v>
      </c>
      <c r="IL34" s="1" t="s">
        <v>2291</v>
      </c>
      <c r="IM34" s="1" t="s">
        <v>1949</v>
      </c>
      <c r="IN34" s="1" t="s">
        <v>1991</v>
      </c>
      <c r="IO34" s="1" t="s">
        <v>2291</v>
      </c>
      <c r="IP34" s="1" t="s">
        <v>2291</v>
      </c>
      <c r="IQ34" s="1" t="s">
        <v>2291</v>
      </c>
      <c r="IR34" s="1" t="s">
        <v>2291</v>
      </c>
      <c r="IS34" s="1" t="s">
        <v>2291</v>
      </c>
      <c r="IT34" s="1" t="s">
        <v>1921</v>
      </c>
      <c r="IU34" s="1" t="s">
        <v>2291</v>
      </c>
      <c r="IV34" s="1" t="s">
        <v>2291</v>
      </c>
      <c r="IW34" s="1" t="s">
        <v>2291</v>
      </c>
      <c r="IX34" s="1" t="s">
        <v>2291</v>
      </c>
      <c r="IY34" s="1" t="s">
        <v>2291</v>
      </c>
      <c r="IZ34" s="1" t="s">
        <v>2291</v>
      </c>
      <c r="JA34" s="1" t="s">
        <v>2291</v>
      </c>
      <c r="JB34" s="1" t="s">
        <v>2291</v>
      </c>
      <c r="JC34" s="1" t="s">
        <v>2291</v>
      </c>
      <c r="JD34" s="1" t="s">
        <v>687</v>
      </c>
      <c r="JE34" s="1" t="s">
        <v>1920</v>
      </c>
      <c r="JF34" s="1" t="s">
        <v>1921</v>
      </c>
      <c r="JG34" s="1" t="s">
        <v>1921</v>
      </c>
      <c r="JH34" s="1" t="s">
        <v>1921</v>
      </c>
      <c r="JI34" s="1" t="s">
        <v>1921</v>
      </c>
      <c r="JJ34" s="1" t="s">
        <v>1921</v>
      </c>
      <c r="JK34" s="1" t="s">
        <v>1921</v>
      </c>
      <c r="JL34" s="1" t="s">
        <v>1920</v>
      </c>
      <c r="JM34" s="1" t="s">
        <v>1920</v>
      </c>
      <c r="JN34" s="1" t="s">
        <v>1921</v>
      </c>
      <c r="JO34" s="1" t="s">
        <v>1921</v>
      </c>
      <c r="JP34" s="1" t="s">
        <v>1921</v>
      </c>
      <c r="JQ34" s="1" t="s">
        <v>1921</v>
      </c>
      <c r="JR34" s="1" t="s">
        <v>1921</v>
      </c>
      <c r="JS34" s="1" t="s">
        <v>2291</v>
      </c>
      <c r="JT34" s="1" t="s">
        <v>2291</v>
      </c>
      <c r="JU34" s="1" t="s">
        <v>2297</v>
      </c>
      <c r="JV34" s="1" t="s">
        <v>1920</v>
      </c>
      <c r="JW34" s="1" t="s">
        <v>1921</v>
      </c>
      <c r="JX34" s="1" t="s">
        <v>1921</v>
      </c>
      <c r="JY34" s="1" t="s">
        <v>1920</v>
      </c>
      <c r="JZ34" s="1" t="s">
        <v>1921</v>
      </c>
      <c r="KA34" s="1" t="s">
        <v>1921</v>
      </c>
      <c r="KB34" s="1" t="s">
        <v>1921</v>
      </c>
      <c r="KC34" s="1" t="s">
        <v>2291</v>
      </c>
      <c r="KD34" s="1" t="s">
        <v>1972</v>
      </c>
      <c r="KE34" s="1" t="s">
        <v>1921</v>
      </c>
      <c r="KF34" s="1" t="s">
        <v>1920</v>
      </c>
      <c r="KG34" s="1" t="s">
        <v>2158</v>
      </c>
      <c r="KH34" s="1" t="s">
        <v>1967</v>
      </c>
      <c r="KI34" s="1" t="s">
        <v>1923</v>
      </c>
      <c r="KJ34" s="1" t="s">
        <v>2291</v>
      </c>
      <c r="KK34" s="1" t="s">
        <v>1920</v>
      </c>
      <c r="KL34" s="1" t="s">
        <v>409</v>
      </c>
      <c r="KM34" s="1" t="s">
        <v>1921</v>
      </c>
      <c r="KN34" s="1" t="s">
        <v>1921</v>
      </c>
      <c r="KO34" s="1" t="s">
        <v>1920</v>
      </c>
      <c r="KP34" s="1" t="s">
        <v>2291</v>
      </c>
      <c r="KQ34" s="1" t="s">
        <v>2291</v>
      </c>
      <c r="KR34" s="1">
        <v>3</v>
      </c>
      <c r="KS34" s="1" t="s">
        <v>304</v>
      </c>
      <c r="KT34" s="1" t="s">
        <v>1042</v>
      </c>
      <c r="KU34" s="1" t="s">
        <v>2291</v>
      </c>
      <c r="KV34" s="1" t="s">
        <v>2291</v>
      </c>
      <c r="KW34" s="1" t="s">
        <v>2291</v>
      </c>
      <c r="KX34" s="1">
        <v>18</v>
      </c>
      <c r="KY34" s="11">
        <v>18</v>
      </c>
      <c r="KZ34" s="1" t="s">
        <v>1043</v>
      </c>
      <c r="LA34" s="1">
        <v>158776</v>
      </c>
      <c r="LB34" s="1" t="s">
        <v>1044</v>
      </c>
      <c r="LC34" s="1" t="s">
        <v>1045</v>
      </c>
      <c r="LD34" s="1">
        <v>78</v>
      </c>
      <c r="LE34" s="1" t="s">
        <v>2291</v>
      </c>
      <c r="LF34" s="1">
        <v>-1</v>
      </c>
      <c r="LG34" s="1" t="s">
        <v>2291</v>
      </c>
      <c r="LH34" s="1" t="s">
        <v>2291</v>
      </c>
      <c r="LI34" s="8">
        <v>78</v>
      </c>
      <c r="LJ34" s="8">
        <v>11</v>
      </c>
      <c r="LK34" s="8">
        <v>5</v>
      </c>
      <c r="LL34" s="8">
        <v>10</v>
      </c>
      <c r="LM34" s="8">
        <v>6</v>
      </c>
      <c r="LN34" s="8">
        <v>13</v>
      </c>
      <c r="LO34" s="8">
        <v>16</v>
      </c>
      <c r="LP34" s="8">
        <v>4</v>
      </c>
      <c r="LQ34" s="8">
        <v>15</v>
      </c>
      <c r="LR34" s="8">
        <v>20</v>
      </c>
      <c r="LS34" s="8">
        <v>19</v>
      </c>
      <c r="LT34" s="8">
        <v>1</v>
      </c>
      <c r="LU34" s="8">
        <v>0</v>
      </c>
      <c r="LV34" s="8">
        <v>120</v>
      </c>
      <c r="LW34" s="1" t="s">
        <v>1975</v>
      </c>
      <c r="LX34" s="1" t="s">
        <v>1980</v>
      </c>
      <c r="LY34" s="1" t="s">
        <v>1981</v>
      </c>
      <c r="LZ34" s="1" t="b">
        <f>E34=AE34</f>
        <v>1</v>
      </c>
      <c r="MA34" s="1" t="b">
        <f>AG34=G34</f>
        <v>1</v>
      </c>
      <c r="MB34" s="1" t="b">
        <f>I34=AI34</f>
        <v>1</v>
      </c>
      <c r="MC34" s="1" t="s">
        <v>2291</v>
      </c>
    </row>
    <row r="35" spans="1:341" x14ac:dyDescent="0.3">
      <c r="A35" s="1" t="s">
        <v>1011</v>
      </c>
      <c r="B35" s="1" t="s">
        <v>1012</v>
      </c>
      <c r="C35" s="5">
        <v>43161</v>
      </c>
      <c r="D35" s="5">
        <v>43161</v>
      </c>
      <c r="E35" s="1" t="s">
        <v>294</v>
      </c>
      <c r="F35" s="1" t="s">
        <v>1934</v>
      </c>
      <c r="G35" s="1" t="s">
        <v>400</v>
      </c>
      <c r="H35" s="1" t="s">
        <v>1948</v>
      </c>
      <c r="I35" s="1" t="s">
        <v>915</v>
      </c>
      <c r="J35" s="1" t="s">
        <v>1057</v>
      </c>
      <c r="K35" s="1" t="s">
        <v>1013</v>
      </c>
      <c r="L35" s="1" t="s">
        <v>1014</v>
      </c>
      <c r="M35" s="1" t="s">
        <v>1015</v>
      </c>
      <c r="N35" s="1">
        <v>13.8083960161</v>
      </c>
      <c r="O35" s="1">
        <v>14.146057984</v>
      </c>
      <c r="P35" s="1">
        <v>302.26938629</v>
      </c>
      <c r="Q35" s="1">
        <v>4</v>
      </c>
      <c r="R35" s="1" t="s">
        <v>1984</v>
      </c>
      <c r="S35" s="1" t="s">
        <v>2291</v>
      </c>
      <c r="T35" s="1" t="s">
        <v>2291</v>
      </c>
      <c r="U35" s="1" t="s">
        <v>2292</v>
      </c>
      <c r="V35" s="1" t="s">
        <v>1982</v>
      </c>
      <c r="W35" s="1" t="s">
        <v>2291</v>
      </c>
      <c r="X35" s="1" t="s">
        <v>2089</v>
      </c>
      <c r="Y35" s="1" t="s">
        <v>1920</v>
      </c>
      <c r="Z35" s="1" t="s">
        <v>1921</v>
      </c>
      <c r="AA35" s="1" t="s">
        <v>1921</v>
      </c>
      <c r="AB35" s="1" t="s">
        <v>2291</v>
      </c>
      <c r="AC35" s="7">
        <v>440</v>
      </c>
      <c r="AD35" s="7">
        <v>1839</v>
      </c>
      <c r="AE35" s="1" t="s">
        <v>294</v>
      </c>
      <c r="AF35" s="1" t="s">
        <v>1934</v>
      </c>
      <c r="AG35" s="1" t="s">
        <v>400</v>
      </c>
      <c r="AH35" s="1" t="s">
        <v>1948</v>
      </c>
      <c r="AI35" s="1" t="s">
        <v>915</v>
      </c>
      <c r="AJ35" s="1" t="s">
        <v>1057</v>
      </c>
      <c r="AK35" s="14">
        <v>440</v>
      </c>
      <c r="AL35" s="14">
        <v>1839</v>
      </c>
      <c r="AM35" s="5">
        <v>42064</v>
      </c>
      <c r="AN35" s="7" t="s">
        <v>2291</v>
      </c>
      <c r="AO35" s="7" t="s">
        <v>2291</v>
      </c>
      <c r="AP35" s="1" t="s">
        <v>2291</v>
      </c>
      <c r="AQ35" s="1" t="s">
        <v>2291</v>
      </c>
      <c r="AR35" s="1" t="s">
        <v>2291</v>
      </c>
      <c r="AS35" s="1" t="s">
        <v>2291</v>
      </c>
      <c r="AT35" s="1" t="s">
        <v>2291</v>
      </c>
      <c r="AU35" s="1" t="s">
        <v>2291</v>
      </c>
      <c r="AV35" s="1" t="s">
        <v>2291</v>
      </c>
      <c r="AW35" s="1" t="s">
        <v>2291</v>
      </c>
      <c r="AX35" s="1" t="s">
        <v>2291</v>
      </c>
      <c r="AY35" s="7" t="s">
        <v>2291</v>
      </c>
      <c r="AZ35" s="7" t="s">
        <v>2291</v>
      </c>
      <c r="BA35" s="1" t="s">
        <v>2291</v>
      </c>
      <c r="BB35" s="7" t="s">
        <v>2291</v>
      </c>
      <c r="BC35" s="7" t="s">
        <v>2291</v>
      </c>
      <c r="BD35" s="1" t="s">
        <v>2291</v>
      </c>
      <c r="BE35" s="1" t="s">
        <v>2291</v>
      </c>
      <c r="BF35" s="1" t="s">
        <v>2291</v>
      </c>
      <c r="BG35" s="1" t="s">
        <v>2291</v>
      </c>
      <c r="BH35" s="1" t="s">
        <v>2291</v>
      </c>
      <c r="BI35" s="1" t="s">
        <v>2291</v>
      </c>
      <c r="BJ35" s="1" t="s">
        <v>2291</v>
      </c>
      <c r="BK35" s="1" t="s">
        <v>2291</v>
      </c>
      <c r="BL35" s="1" t="s">
        <v>2291</v>
      </c>
      <c r="BM35" s="7" t="s">
        <v>2291</v>
      </c>
      <c r="BN35" s="7" t="s">
        <v>2291</v>
      </c>
      <c r="BO35" s="1" t="s">
        <v>2291</v>
      </c>
      <c r="BP35" s="7" t="s">
        <v>2291</v>
      </c>
      <c r="BQ35" s="7" t="s">
        <v>2291</v>
      </c>
      <c r="BR35" s="1">
        <v>0</v>
      </c>
      <c r="BS35" s="7">
        <v>431</v>
      </c>
      <c r="BT35" s="7">
        <v>0</v>
      </c>
      <c r="BU35" s="7">
        <v>0</v>
      </c>
      <c r="BV35" s="7">
        <v>6</v>
      </c>
      <c r="BW35" s="1" t="s">
        <v>1998</v>
      </c>
      <c r="BX35" s="1" t="s">
        <v>2291</v>
      </c>
      <c r="BY35" s="1" t="s">
        <v>1016</v>
      </c>
      <c r="BZ35" s="1" t="s">
        <v>1921</v>
      </c>
      <c r="CA35" s="1" t="s">
        <v>1921</v>
      </c>
      <c r="CB35" s="1" t="s">
        <v>1920</v>
      </c>
      <c r="CC35" s="1" t="s">
        <v>1921</v>
      </c>
      <c r="CD35" s="1" t="s">
        <v>1921</v>
      </c>
      <c r="CE35" s="1" t="s">
        <v>1920</v>
      </c>
      <c r="CF35" s="1" t="s">
        <v>1921</v>
      </c>
      <c r="CG35" s="1" t="s">
        <v>1921</v>
      </c>
      <c r="CH35" s="1" t="s">
        <v>1920</v>
      </c>
      <c r="CI35" s="1" t="s">
        <v>1921</v>
      </c>
      <c r="CJ35" s="1" t="s">
        <v>1921</v>
      </c>
      <c r="CK35" s="1" t="s">
        <v>320</v>
      </c>
      <c r="CL35" s="1" t="s">
        <v>1921</v>
      </c>
      <c r="CM35" s="1" t="s">
        <v>1921</v>
      </c>
      <c r="CN35" s="1" t="s">
        <v>1921</v>
      </c>
      <c r="CO35" s="1" t="s">
        <v>1920</v>
      </c>
      <c r="CP35" s="1" t="s">
        <v>1921</v>
      </c>
      <c r="CQ35" s="1" t="s">
        <v>2291</v>
      </c>
      <c r="CR35" s="1" t="s">
        <v>2029</v>
      </c>
      <c r="CS35" s="1" t="s">
        <v>2291</v>
      </c>
      <c r="CT35" s="1" t="s">
        <v>2291</v>
      </c>
      <c r="CU35" s="1" t="s">
        <v>2291</v>
      </c>
      <c r="CV35" s="1" t="s">
        <v>2291</v>
      </c>
      <c r="CW35" s="1" t="s">
        <v>2291</v>
      </c>
      <c r="CX35" s="1" t="s">
        <v>2291</v>
      </c>
      <c r="CY35" s="1" t="s">
        <v>2291</v>
      </c>
      <c r="CZ35" s="1" t="s">
        <v>2291</v>
      </c>
      <c r="DA35" s="1" t="s">
        <v>2291</v>
      </c>
      <c r="DB35" s="1" t="s">
        <v>2291</v>
      </c>
      <c r="DC35" s="1" t="s">
        <v>2291</v>
      </c>
      <c r="DD35" s="1" t="s">
        <v>2291</v>
      </c>
      <c r="DE35" s="1" t="s">
        <v>2291</v>
      </c>
      <c r="DF35" s="1" t="s">
        <v>2291</v>
      </c>
      <c r="DG35" s="1" t="s">
        <v>2291</v>
      </c>
      <c r="DH35" s="1" t="s">
        <v>2291</v>
      </c>
      <c r="DI35" s="1" t="s">
        <v>2291</v>
      </c>
      <c r="DJ35" s="1" t="s">
        <v>2291</v>
      </c>
      <c r="DK35" s="1" t="s">
        <v>2291</v>
      </c>
      <c r="DL35" s="1" t="s">
        <v>2291</v>
      </c>
      <c r="DM35" s="1" t="s">
        <v>2291</v>
      </c>
      <c r="DN35" s="1" t="s">
        <v>2291</v>
      </c>
      <c r="DO35" s="1" t="s">
        <v>2291</v>
      </c>
      <c r="DP35" s="1" t="s">
        <v>2291</v>
      </c>
      <c r="DQ35" s="1" t="s">
        <v>320</v>
      </c>
      <c r="DR35" s="1" t="s">
        <v>1921</v>
      </c>
      <c r="DS35" s="1" t="s">
        <v>1921</v>
      </c>
      <c r="DT35" s="1" t="s">
        <v>1921</v>
      </c>
      <c r="DU35" s="1" t="s">
        <v>1920</v>
      </c>
      <c r="DV35" s="1" t="s">
        <v>1921</v>
      </c>
      <c r="DW35" s="1" t="s">
        <v>2291</v>
      </c>
      <c r="DX35" s="1" t="s">
        <v>2029</v>
      </c>
      <c r="DY35" s="1" t="s">
        <v>2291</v>
      </c>
      <c r="DZ35" s="1" t="s">
        <v>2291</v>
      </c>
      <c r="EA35" s="1" t="s">
        <v>2291</v>
      </c>
      <c r="EB35" s="1" t="s">
        <v>2291</v>
      </c>
      <c r="EC35" s="1" t="s">
        <v>2291</v>
      </c>
      <c r="ED35" s="1" t="s">
        <v>2291</v>
      </c>
      <c r="EE35" s="1" t="s">
        <v>2291</v>
      </c>
      <c r="EF35" s="1" t="s">
        <v>2291</v>
      </c>
      <c r="EG35" s="1" t="s">
        <v>2291</v>
      </c>
      <c r="EH35" s="1" t="s">
        <v>2291</v>
      </c>
      <c r="EI35" s="1" t="s">
        <v>2291</v>
      </c>
      <c r="EJ35" s="1" t="s">
        <v>2291</v>
      </c>
      <c r="EK35" s="1" t="s">
        <v>2291</v>
      </c>
      <c r="EL35" s="1" t="s">
        <v>2291</v>
      </c>
      <c r="EM35" s="1" t="s">
        <v>2291</v>
      </c>
      <c r="EN35" s="1" t="s">
        <v>2291</v>
      </c>
      <c r="EO35" s="1" t="s">
        <v>320</v>
      </c>
      <c r="EP35" s="1" t="s">
        <v>1921</v>
      </c>
      <c r="EQ35" s="1" t="s">
        <v>1921</v>
      </c>
      <c r="ER35" s="1" t="s">
        <v>1921</v>
      </c>
      <c r="ES35" s="1" t="s">
        <v>1920</v>
      </c>
      <c r="ET35" s="1" t="s">
        <v>1921</v>
      </c>
      <c r="EU35" s="1" t="s">
        <v>2291</v>
      </c>
      <c r="EV35" s="1" t="s">
        <v>1996</v>
      </c>
      <c r="EW35" s="1" t="s">
        <v>2291</v>
      </c>
      <c r="EX35" s="1" t="s">
        <v>2291</v>
      </c>
      <c r="EY35" s="1" t="s">
        <v>2291</v>
      </c>
      <c r="EZ35" s="1" t="s">
        <v>2291</v>
      </c>
      <c r="FA35" s="1" t="s">
        <v>2291</v>
      </c>
      <c r="FB35" s="1" t="s">
        <v>2291</v>
      </c>
      <c r="FC35" s="1" t="s">
        <v>2291</v>
      </c>
      <c r="FD35" s="1" t="s">
        <v>2291</v>
      </c>
      <c r="FE35" s="1" t="s">
        <v>2291</v>
      </c>
      <c r="FF35" s="1" t="s">
        <v>2291</v>
      </c>
      <c r="FG35" s="1" t="s">
        <v>2291</v>
      </c>
      <c r="FH35" s="1" t="s">
        <v>2291</v>
      </c>
      <c r="FI35" s="1" t="s">
        <v>2291</v>
      </c>
      <c r="FJ35" s="1" t="s">
        <v>2291</v>
      </c>
      <c r="FK35" s="1" t="s">
        <v>2291</v>
      </c>
      <c r="FL35" s="1" t="s">
        <v>2291</v>
      </c>
      <c r="FM35" s="7">
        <v>102</v>
      </c>
      <c r="FN35" s="7">
        <v>89</v>
      </c>
      <c r="FO35" s="7">
        <v>6</v>
      </c>
      <c r="FP35" s="7">
        <v>8</v>
      </c>
      <c r="FQ35" s="7">
        <v>3</v>
      </c>
      <c r="FR35" s="7">
        <v>20</v>
      </c>
      <c r="FS35" s="7" t="s">
        <v>2291</v>
      </c>
      <c r="FT35" s="7" t="s">
        <v>2291</v>
      </c>
      <c r="FU35" s="7">
        <v>20</v>
      </c>
      <c r="FV35" s="7">
        <v>70</v>
      </c>
      <c r="FW35" s="7">
        <v>10</v>
      </c>
      <c r="FX35" s="7" t="s">
        <v>2291</v>
      </c>
      <c r="FY35" s="7">
        <v>100</v>
      </c>
      <c r="FZ35" s="1" t="s">
        <v>1920</v>
      </c>
      <c r="GA35" s="1" t="s">
        <v>1920</v>
      </c>
      <c r="GB35" s="1" t="s">
        <v>1920</v>
      </c>
      <c r="GC35" s="1" t="s">
        <v>2291</v>
      </c>
      <c r="GD35" s="1" t="s">
        <v>2291</v>
      </c>
      <c r="GE35" s="1" t="s">
        <v>2291</v>
      </c>
      <c r="GF35" s="1" t="s">
        <v>1920</v>
      </c>
      <c r="GG35" s="1" t="s">
        <v>2291</v>
      </c>
      <c r="GH35" s="1" t="s">
        <v>2291</v>
      </c>
      <c r="GI35" s="1" t="s">
        <v>2291</v>
      </c>
      <c r="GJ35" s="1" t="s">
        <v>302</v>
      </c>
      <c r="GK35" s="1" t="s">
        <v>1921</v>
      </c>
      <c r="GL35" s="1" t="s">
        <v>1921</v>
      </c>
      <c r="GM35" s="1" t="s">
        <v>1921</v>
      </c>
      <c r="GN35" s="1" t="s">
        <v>1921</v>
      </c>
      <c r="GO35" s="1" t="s">
        <v>1920</v>
      </c>
      <c r="GP35" s="1" t="s">
        <v>1921</v>
      </c>
      <c r="GQ35" s="1" t="s">
        <v>1921</v>
      </c>
      <c r="GR35" s="1" t="s">
        <v>1921</v>
      </c>
      <c r="GS35" s="7" t="s">
        <v>2291</v>
      </c>
      <c r="GT35" s="7" t="s">
        <v>2291</v>
      </c>
      <c r="GU35" s="7">
        <v>5</v>
      </c>
      <c r="GV35" s="7" t="s">
        <v>2291</v>
      </c>
      <c r="GW35" s="7" t="s">
        <v>2291</v>
      </c>
      <c r="GX35" s="7" t="s">
        <v>2291</v>
      </c>
      <c r="GY35" s="7" t="s">
        <v>2291</v>
      </c>
      <c r="GZ35" s="7" t="s">
        <v>2291</v>
      </c>
      <c r="HA35" s="7" t="s">
        <v>2291</v>
      </c>
      <c r="HB35" s="7" t="s">
        <v>2291</v>
      </c>
      <c r="HC35" s="7" t="s">
        <v>2291</v>
      </c>
      <c r="HD35" s="7" t="s">
        <v>2291</v>
      </c>
      <c r="HE35" s="7" t="s">
        <v>2291</v>
      </c>
      <c r="HF35" s="7" t="s">
        <v>2291</v>
      </c>
      <c r="HG35" s="7" t="s">
        <v>2291</v>
      </c>
      <c r="HH35" s="7" t="s">
        <v>2291</v>
      </c>
      <c r="HI35" s="1" t="s">
        <v>869</v>
      </c>
      <c r="HJ35" s="1" t="s">
        <v>371</v>
      </c>
      <c r="HK35" s="1" t="s">
        <v>1920</v>
      </c>
      <c r="HL35" s="1" t="s">
        <v>1921</v>
      </c>
      <c r="HM35" s="1" t="s">
        <v>1921</v>
      </c>
      <c r="HN35" s="1" t="s">
        <v>1921</v>
      </c>
      <c r="HO35" s="1" t="s">
        <v>1921</v>
      </c>
      <c r="HP35" s="1" t="s">
        <v>2122</v>
      </c>
      <c r="HQ35" s="1" t="s">
        <v>1920</v>
      </c>
      <c r="HR35" s="1" t="s">
        <v>1921</v>
      </c>
      <c r="HS35" s="1" t="s">
        <v>1921</v>
      </c>
      <c r="HT35" s="7">
        <v>30</v>
      </c>
      <c r="HU35" s="7" t="s">
        <v>2291</v>
      </c>
      <c r="HV35" s="1" t="s">
        <v>2046</v>
      </c>
      <c r="HW35" s="1" t="s">
        <v>1921</v>
      </c>
      <c r="HX35" s="1" t="s">
        <v>1962</v>
      </c>
      <c r="HY35" s="1" t="s">
        <v>2126</v>
      </c>
      <c r="HZ35" s="1" t="s">
        <v>1921</v>
      </c>
      <c r="IA35" s="1" t="s">
        <v>1920</v>
      </c>
      <c r="IB35" s="7" t="s">
        <v>2291</v>
      </c>
      <c r="IC35" s="7">
        <v>250</v>
      </c>
      <c r="ID35" s="1" t="s">
        <v>1920</v>
      </c>
      <c r="IE35" s="1" t="s">
        <v>2291</v>
      </c>
      <c r="IF35" s="1" t="s">
        <v>2291</v>
      </c>
      <c r="IG35" s="1" t="s">
        <v>2291</v>
      </c>
      <c r="IH35" s="1" t="s">
        <v>2291</v>
      </c>
      <c r="II35" s="1" t="s">
        <v>2291</v>
      </c>
      <c r="IJ35" s="1" t="s">
        <v>2291</v>
      </c>
      <c r="IK35" s="1" t="s">
        <v>2291</v>
      </c>
      <c r="IL35" s="1" t="s">
        <v>2291</v>
      </c>
      <c r="IM35" s="1" t="s">
        <v>1952</v>
      </c>
      <c r="IN35" s="1" t="s">
        <v>2291</v>
      </c>
      <c r="IO35" s="1" t="s">
        <v>2291</v>
      </c>
      <c r="IP35" s="1" t="s">
        <v>2178</v>
      </c>
      <c r="IQ35" s="1" t="s">
        <v>1013</v>
      </c>
      <c r="IR35" s="1" t="s">
        <v>1956</v>
      </c>
      <c r="IS35" s="1" t="s">
        <v>2291</v>
      </c>
      <c r="IT35" s="1" t="s">
        <v>1920</v>
      </c>
      <c r="IU35" s="1" t="s">
        <v>2002</v>
      </c>
      <c r="IV35" s="1" t="s">
        <v>1920</v>
      </c>
      <c r="IW35" s="1" t="s">
        <v>1921</v>
      </c>
      <c r="IX35" s="1" t="s">
        <v>1921</v>
      </c>
      <c r="IY35" s="1" t="s">
        <v>1921</v>
      </c>
      <c r="IZ35" s="1" t="s">
        <v>1921</v>
      </c>
      <c r="JA35" s="1" t="s">
        <v>2291</v>
      </c>
      <c r="JB35" s="1" t="s">
        <v>1974</v>
      </c>
      <c r="JC35" s="1" t="s">
        <v>1969</v>
      </c>
      <c r="JD35" s="1" t="s">
        <v>598</v>
      </c>
      <c r="JE35" s="1" t="s">
        <v>1921</v>
      </c>
      <c r="JF35" s="1" t="s">
        <v>1921</v>
      </c>
      <c r="JG35" s="1" t="s">
        <v>1921</v>
      </c>
      <c r="JH35" s="1" t="s">
        <v>1921</v>
      </c>
      <c r="JI35" s="1" t="s">
        <v>1921</v>
      </c>
      <c r="JJ35" s="1" t="s">
        <v>1921</v>
      </c>
      <c r="JK35" s="1" t="s">
        <v>1920</v>
      </c>
      <c r="JL35" s="1" t="s">
        <v>1920</v>
      </c>
      <c r="JM35" s="1" t="s">
        <v>1920</v>
      </c>
      <c r="JN35" s="1" t="s">
        <v>1921</v>
      </c>
      <c r="JO35" s="1" t="s">
        <v>1921</v>
      </c>
      <c r="JP35" s="1" t="s">
        <v>1921</v>
      </c>
      <c r="JQ35" s="1" t="s">
        <v>1921</v>
      </c>
      <c r="JR35" s="1" t="s">
        <v>1921</v>
      </c>
      <c r="JS35" s="1" t="s">
        <v>2291</v>
      </c>
      <c r="JT35" s="1" t="s">
        <v>2291</v>
      </c>
      <c r="JU35" s="1" t="s">
        <v>2297</v>
      </c>
      <c r="JV35" s="1" t="s">
        <v>1920</v>
      </c>
      <c r="JW35" s="1" t="s">
        <v>1921</v>
      </c>
      <c r="JX35" s="1" t="s">
        <v>1921</v>
      </c>
      <c r="JY35" s="1" t="s">
        <v>1920</v>
      </c>
      <c r="JZ35" s="1" t="s">
        <v>1921</v>
      </c>
      <c r="KA35" s="1" t="s">
        <v>1921</v>
      </c>
      <c r="KB35" s="1" t="s">
        <v>1921</v>
      </c>
      <c r="KC35" s="1" t="s">
        <v>2291</v>
      </c>
      <c r="KD35" s="1" t="s">
        <v>1972</v>
      </c>
      <c r="KE35" s="1" t="s">
        <v>1921</v>
      </c>
      <c r="KF35" s="1" t="s">
        <v>1920</v>
      </c>
      <c r="KG35" s="1" t="s">
        <v>2145</v>
      </c>
      <c r="KH35" s="1" t="s">
        <v>1965</v>
      </c>
      <c r="KI35" s="1" t="s">
        <v>1987</v>
      </c>
      <c r="KJ35" s="1" t="s">
        <v>2291</v>
      </c>
      <c r="KK35" s="1" t="s">
        <v>1920</v>
      </c>
      <c r="KL35" s="1" t="s">
        <v>409</v>
      </c>
      <c r="KM35" s="1" t="s">
        <v>1921</v>
      </c>
      <c r="KN35" s="1" t="s">
        <v>1921</v>
      </c>
      <c r="KO35" s="1" t="s">
        <v>1920</v>
      </c>
      <c r="KP35" s="1" t="s">
        <v>2291</v>
      </c>
      <c r="KQ35" s="1" t="s">
        <v>2291</v>
      </c>
      <c r="KR35" s="1">
        <v>3</v>
      </c>
      <c r="KS35" s="1" t="s">
        <v>304</v>
      </c>
      <c r="KT35" s="1" t="s">
        <v>2291</v>
      </c>
      <c r="KU35" s="1" t="s">
        <v>2291</v>
      </c>
      <c r="KV35" s="1" t="s">
        <v>2291</v>
      </c>
      <c r="KW35" s="1" t="s">
        <v>2291</v>
      </c>
      <c r="KX35" s="1">
        <v>20</v>
      </c>
      <c r="KY35" s="11">
        <v>20</v>
      </c>
      <c r="KZ35" s="1" t="s">
        <v>1017</v>
      </c>
      <c r="LA35" s="1">
        <v>158773</v>
      </c>
      <c r="LB35" s="1" t="s">
        <v>1018</v>
      </c>
      <c r="LC35" s="1" t="s">
        <v>1019</v>
      </c>
      <c r="LD35" s="1">
        <v>75</v>
      </c>
      <c r="LE35" s="1" t="s">
        <v>2291</v>
      </c>
      <c r="LF35" s="1">
        <v>-1</v>
      </c>
      <c r="LG35" s="1" t="s">
        <v>2291</v>
      </c>
      <c r="LH35" s="1" t="s">
        <v>2291</v>
      </c>
      <c r="LI35" s="8">
        <v>75</v>
      </c>
      <c r="LJ35" s="8">
        <v>11</v>
      </c>
      <c r="LK35" s="8">
        <v>10</v>
      </c>
      <c r="LL35" s="8">
        <v>14</v>
      </c>
      <c r="LM35" s="8">
        <v>13</v>
      </c>
      <c r="LN35" s="8">
        <v>9</v>
      </c>
      <c r="LO35" s="8">
        <v>15</v>
      </c>
      <c r="LP35" s="8">
        <v>4</v>
      </c>
      <c r="LQ35" s="8">
        <v>2</v>
      </c>
      <c r="LR35" s="8">
        <v>20</v>
      </c>
      <c r="LS35" s="8">
        <v>21</v>
      </c>
      <c r="LT35" s="8">
        <v>1</v>
      </c>
      <c r="LU35" s="8">
        <v>1</v>
      </c>
      <c r="LV35" s="8">
        <v>121</v>
      </c>
      <c r="LW35" s="1" t="s">
        <v>568</v>
      </c>
      <c r="LX35" s="1" t="s">
        <v>1980</v>
      </c>
      <c r="LY35" s="1" t="s">
        <v>1981</v>
      </c>
      <c r="LZ35" s="1" t="b">
        <f>E35=AE35</f>
        <v>1</v>
      </c>
      <c r="MA35" s="1" t="b">
        <f>AG35=G35</f>
        <v>1</v>
      </c>
      <c r="MB35" s="1" t="b">
        <f>I35=AI35</f>
        <v>1</v>
      </c>
      <c r="MC35" s="1" t="s">
        <v>2291</v>
      </c>
    </row>
    <row r="36" spans="1:341" x14ac:dyDescent="0.3">
      <c r="A36" s="1" t="s">
        <v>691</v>
      </c>
      <c r="B36" s="1" t="s">
        <v>692</v>
      </c>
      <c r="C36" s="5">
        <v>43153</v>
      </c>
      <c r="D36" s="5">
        <v>43153</v>
      </c>
      <c r="E36" s="1" t="s">
        <v>294</v>
      </c>
      <c r="F36" s="1" t="s">
        <v>1934</v>
      </c>
      <c r="G36" s="1" t="s">
        <v>400</v>
      </c>
      <c r="H36" s="1" t="s">
        <v>1948</v>
      </c>
      <c r="I36" s="1" t="s">
        <v>401</v>
      </c>
      <c r="J36" s="1" t="s">
        <v>429</v>
      </c>
      <c r="K36" s="1" t="s">
        <v>1788</v>
      </c>
      <c r="L36" s="1" t="s">
        <v>1788</v>
      </c>
      <c r="M36" s="1" t="s">
        <v>696</v>
      </c>
      <c r="N36" s="1">
        <v>14.4083167764</v>
      </c>
      <c r="O36" s="1">
        <v>13.5375822514</v>
      </c>
      <c r="P36" s="1">
        <v>298.00958631100002</v>
      </c>
      <c r="Q36" s="1">
        <v>4</v>
      </c>
      <c r="R36" s="1" t="s">
        <v>1983</v>
      </c>
      <c r="S36" s="1" t="s">
        <v>429</v>
      </c>
      <c r="T36" s="1">
        <v>9</v>
      </c>
      <c r="U36" s="1" t="s">
        <v>2292</v>
      </c>
      <c r="V36" s="1" t="s">
        <v>1990</v>
      </c>
      <c r="W36" s="1" t="s">
        <v>2291</v>
      </c>
      <c r="X36" s="1" t="s">
        <v>1955</v>
      </c>
      <c r="Y36" s="1" t="s">
        <v>1921</v>
      </c>
      <c r="Z36" s="1" t="s">
        <v>1920</v>
      </c>
      <c r="AA36" s="1" t="s">
        <v>1921</v>
      </c>
      <c r="AB36" s="1" t="s">
        <v>2291</v>
      </c>
      <c r="AC36" s="7" t="s">
        <v>2291</v>
      </c>
      <c r="AD36" s="7" t="s">
        <v>2291</v>
      </c>
      <c r="AE36" s="1" t="s">
        <v>2291</v>
      </c>
      <c r="AF36" s="1" t="s">
        <v>2291</v>
      </c>
      <c r="AG36" s="1" t="s">
        <v>2291</v>
      </c>
      <c r="AH36" s="1" t="s">
        <v>2291</v>
      </c>
      <c r="AI36" s="1" t="s">
        <v>2291</v>
      </c>
      <c r="AJ36" s="1" t="s">
        <v>2291</v>
      </c>
      <c r="AK36" s="14" t="s">
        <v>2291</v>
      </c>
      <c r="AL36" s="14" t="s">
        <v>2291</v>
      </c>
      <c r="AM36" s="1" t="s">
        <v>2291</v>
      </c>
      <c r="AN36" s="7">
        <v>319</v>
      </c>
      <c r="AO36" s="7">
        <v>1333</v>
      </c>
      <c r="AP36" s="1" t="s">
        <v>697</v>
      </c>
      <c r="AQ36" s="1" t="s">
        <v>1928</v>
      </c>
      <c r="AR36" s="1" t="s">
        <v>294</v>
      </c>
      <c r="AS36" s="1" t="s">
        <v>1934</v>
      </c>
      <c r="AT36" s="1" t="s">
        <v>698</v>
      </c>
      <c r="AU36" s="1" t="s">
        <v>333</v>
      </c>
      <c r="AV36" s="1" t="s">
        <v>2291</v>
      </c>
      <c r="AW36" s="1" t="s">
        <v>2291</v>
      </c>
      <c r="AX36" s="1" t="s">
        <v>2291</v>
      </c>
      <c r="AY36" s="7">
        <v>319</v>
      </c>
      <c r="AZ36" s="7">
        <v>1333</v>
      </c>
      <c r="BA36" s="5">
        <v>42036</v>
      </c>
      <c r="BB36" s="7" t="s">
        <v>2291</v>
      </c>
      <c r="BC36" s="7" t="s">
        <v>2291</v>
      </c>
      <c r="BD36" s="1" t="s">
        <v>2291</v>
      </c>
      <c r="BE36" s="1" t="s">
        <v>2291</v>
      </c>
      <c r="BF36" s="1" t="s">
        <v>2291</v>
      </c>
      <c r="BG36" s="1" t="s">
        <v>2291</v>
      </c>
      <c r="BH36" s="1" t="s">
        <v>2291</v>
      </c>
      <c r="BI36" s="1" t="s">
        <v>2291</v>
      </c>
      <c r="BJ36" s="1" t="s">
        <v>2291</v>
      </c>
      <c r="BK36" s="1" t="s">
        <v>2291</v>
      </c>
      <c r="BL36" s="1" t="s">
        <v>2291</v>
      </c>
      <c r="BM36" s="7" t="s">
        <v>2291</v>
      </c>
      <c r="BN36" s="7" t="s">
        <v>2291</v>
      </c>
      <c r="BO36" s="1" t="s">
        <v>2291</v>
      </c>
      <c r="BP36" s="7">
        <v>35</v>
      </c>
      <c r="BQ36" s="7">
        <v>150</v>
      </c>
      <c r="BR36" s="1">
        <v>0</v>
      </c>
      <c r="BS36" s="7">
        <v>230</v>
      </c>
      <c r="BT36" s="7">
        <v>0</v>
      </c>
      <c r="BU36" s="7">
        <v>100</v>
      </c>
      <c r="BV36" s="7">
        <v>0</v>
      </c>
      <c r="BW36" s="1" t="s">
        <v>1998</v>
      </c>
      <c r="BX36" s="1" t="s">
        <v>2291</v>
      </c>
      <c r="BY36" s="1" t="s">
        <v>699</v>
      </c>
      <c r="BZ36" s="1" t="s">
        <v>1921</v>
      </c>
      <c r="CA36" s="1" t="s">
        <v>1920</v>
      </c>
      <c r="CB36" s="1" t="s">
        <v>1921</v>
      </c>
      <c r="CC36" s="1" t="s">
        <v>1920</v>
      </c>
      <c r="CD36" s="1" t="s">
        <v>1921</v>
      </c>
      <c r="CE36" s="1" t="s">
        <v>1921</v>
      </c>
      <c r="CF36" s="1" t="s">
        <v>1921</v>
      </c>
      <c r="CG36" s="1" t="s">
        <v>1920</v>
      </c>
      <c r="CH36" s="1" t="s">
        <v>1920</v>
      </c>
      <c r="CI36" s="1" t="s">
        <v>1920</v>
      </c>
      <c r="CJ36" s="1" t="s">
        <v>1921</v>
      </c>
      <c r="CK36" s="1" t="s">
        <v>320</v>
      </c>
      <c r="CL36" s="1" t="s">
        <v>1921</v>
      </c>
      <c r="CM36" s="1" t="s">
        <v>1921</v>
      </c>
      <c r="CN36" s="1" t="s">
        <v>1921</v>
      </c>
      <c r="CO36" s="1" t="s">
        <v>1920</v>
      </c>
      <c r="CP36" s="1" t="s">
        <v>1921</v>
      </c>
      <c r="CQ36" s="1" t="s">
        <v>2291</v>
      </c>
      <c r="CR36" s="1" t="s">
        <v>2029</v>
      </c>
      <c r="CS36" s="1" t="s">
        <v>2291</v>
      </c>
      <c r="CT36" s="1" t="s">
        <v>2291</v>
      </c>
      <c r="CU36" s="1" t="s">
        <v>2291</v>
      </c>
      <c r="CV36" s="1" t="s">
        <v>2291</v>
      </c>
      <c r="CW36" s="1" t="s">
        <v>2291</v>
      </c>
      <c r="CX36" s="1" t="s">
        <v>2291</v>
      </c>
      <c r="CY36" s="1" t="s">
        <v>2291</v>
      </c>
      <c r="CZ36" s="1" t="s">
        <v>2291</v>
      </c>
      <c r="DA36" s="1" t="s">
        <v>320</v>
      </c>
      <c r="DB36" s="1" t="s">
        <v>1921</v>
      </c>
      <c r="DC36" s="1" t="s">
        <v>1921</v>
      </c>
      <c r="DD36" s="1" t="s">
        <v>1921</v>
      </c>
      <c r="DE36" s="1" t="s">
        <v>1920</v>
      </c>
      <c r="DF36" s="1" t="s">
        <v>1921</v>
      </c>
      <c r="DG36" s="1" t="s">
        <v>2291</v>
      </c>
      <c r="DH36" s="1" t="s">
        <v>2029</v>
      </c>
      <c r="DI36" s="1" t="s">
        <v>2291</v>
      </c>
      <c r="DJ36" s="1" t="s">
        <v>2291</v>
      </c>
      <c r="DK36" s="1" t="s">
        <v>2291</v>
      </c>
      <c r="DL36" s="1" t="s">
        <v>2291</v>
      </c>
      <c r="DM36" s="1" t="s">
        <v>2291</v>
      </c>
      <c r="DN36" s="1" t="s">
        <v>2291</v>
      </c>
      <c r="DO36" s="1" t="s">
        <v>2291</v>
      </c>
      <c r="DP36" s="1" t="s">
        <v>2291</v>
      </c>
      <c r="DQ36" s="1" t="s">
        <v>2291</v>
      </c>
      <c r="DR36" s="1" t="s">
        <v>2291</v>
      </c>
      <c r="DS36" s="1" t="s">
        <v>2291</v>
      </c>
      <c r="DT36" s="1" t="s">
        <v>2291</v>
      </c>
      <c r="DU36" s="1" t="s">
        <v>2291</v>
      </c>
      <c r="DV36" s="1" t="s">
        <v>2291</v>
      </c>
      <c r="DW36" s="1" t="s">
        <v>2291</v>
      </c>
      <c r="DX36" s="1" t="s">
        <v>2291</v>
      </c>
      <c r="DY36" s="1" t="s">
        <v>320</v>
      </c>
      <c r="DZ36" s="1" t="s">
        <v>1921</v>
      </c>
      <c r="EA36" s="1" t="s">
        <v>1921</v>
      </c>
      <c r="EB36" s="1" t="s">
        <v>1921</v>
      </c>
      <c r="EC36" s="1" t="s">
        <v>1920</v>
      </c>
      <c r="ED36" s="1" t="s">
        <v>1921</v>
      </c>
      <c r="EE36" s="1" t="s">
        <v>2291</v>
      </c>
      <c r="EF36" s="1" t="s">
        <v>1997</v>
      </c>
      <c r="EG36" s="1" t="s">
        <v>2291</v>
      </c>
      <c r="EH36" s="1" t="s">
        <v>2291</v>
      </c>
      <c r="EI36" s="1" t="s">
        <v>2291</v>
      </c>
      <c r="EJ36" s="1" t="s">
        <v>2291</v>
      </c>
      <c r="EK36" s="1" t="s">
        <v>2291</v>
      </c>
      <c r="EL36" s="1" t="s">
        <v>2291</v>
      </c>
      <c r="EM36" s="1" t="s">
        <v>2291</v>
      </c>
      <c r="EN36" s="1" t="s">
        <v>2291</v>
      </c>
      <c r="EO36" s="1" t="s">
        <v>2291</v>
      </c>
      <c r="EP36" s="1" t="s">
        <v>2291</v>
      </c>
      <c r="EQ36" s="1" t="s">
        <v>2291</v>
      </c>
      <c r="ER36" s="1" t="s">
        <v>2291</v>
      </c>
      <c r="ES36" s="1" t="s">
        <v>2291</v>
      </c>
      <c r="ET36" s="1" t="s">
        <v>2291</v>
      </c>
      <c r="EU36" s="1" t="s">
        <v>2291</v>
      </c>
      <c r="EV36" s="1" t="s">
        <v>2291</v>
      </c>
      <c r="EW36" s="1" t="s">
        <v>320</v>
      </c>
      <c r="EX36" s="1" t="s">
        <v>1921</v>
      </c>
      <c r="EY36" s="1" t="s">
        <v>1921</v>
      </c>
      <c r="EZ36" s="1" t="s">
        <v>1921</v>
      </c>
      <c r="FA36" s="1" t="s">
        <v>1920</v>
      </c>
      <c r="FB36" s="1" t="s">
        <v>1921</v>
      </c>
      <c r="FC36" s="1" t="s">
        <v>2291</v>
      </c>
      <c r="FD36" s="1" t="s">
        <v>1996</v>
      </c>
      <c r="FE36" s="1" t="s">
        <v>320</v>
      </c>
      <c r="FF36" s="1" t="s">
        <v>1921</v>
      </c>
      <c r="FG36" s="1" t="s">
        <v>1921</v>
      </c>
      <c r="FH36" s="1" t="s">
        <v>1921</v>
      </c>
      <c r="FI36" s="1" t="s">
        <v>1920</v>
      </c>
      <c r="FJ36" s="1" t="s">
        <v>1921</v>
      </c>
      <c r="FK36" s="1" t="s">
        <v>2291</v>
      </c>
      <c r="FL36" s="1" t="s">
        <v>1997</v>
      </c>
      <c r="FM36" s="7">
        <v>90</v>
      </c>
      <c r="FN36" s="7">
        <v>150</v>
      </c>
      <c r="FO36" s="7" t="s">
        <v>2291</v>
      </c>
      <c r="FP36" s="7">
        <v>30</v>
      </c>
      <c r="FQ36" s="7">
        <v>4</v>
      </c>
      <c r="FR36" s="7">
        <v>20</v>
      </c>
      <c r="FS36" s="7" t="s">
        <v>2291</v>
      </c>
      <c r="FT36" s="7" t="s">
        <v>2291</v>
      </c>
      <c r="FU36" s="7" t="s">
        <v>2291</v>
      </c>
      <c r="FV36" s="7">
        <v>7</v>
      </c>
      <c r="FW36" s="7">
        <v>1</v>
      </c>
      <c r="FX36" s="7" t="s">
        <v>2291</v>
      </c>
      <c r="FY36" s="7">
        <v>100</v>
      </c>
      <c r="FZ36" s="1" t="s">
        <v>1920</v>
      </c>
      <c r="GA36" s="1" t="s">
        <v>1920</v>
      </c>
      <c r="GB36" s="1" t="s">
        <v>1920</v>
      </c>
      <c r="GC36" s="1" t="s">
        <v>2291</v>
      </c>
      <c r="GD36" s="1" t="s">
        <v>2291</v>
      </c>
      <c r="GE36" s="1" t="s">
        <v>2291</v>
      </c>
      <c r="GF36" s="1" t="s">
        <v>1920</v>
      </c>
      <c r="GG36" s="1" t="s">
        <v>2291</v>
      </c>
      <c r="GH36" s="1" t="s">
        <v>2291</v>
      </c>
      <c r="GI36" s="1" t="s">
        <v>2291</v>
      </c>
      <c r="GJ36" s="1" t="s">
        <v>302</v>
      </c>
      <c r="GK36" s="1" t="s">
        <v>1921</v>
      </c>
      <c r="GL36" s="1" t="s">
        <v>1921</v>
      </c>
      <c r="GM36" s="1" t="s">
        <v>1921</v>
      </c>
      <c r="GN36" s="1" t="s">
        <v>1921</v>
      </c>
      <c r="GO36" s="1" t="s">
        <v>1920</v>
      </c>
      <c r="GP36" s="1" t="s">
        <v>1921</v>
      </c>
      <c r="GQ36" s="1" t="s">
        <v>1921</v>
      </c>
      <c r="GR36" s="1" t="s">
        <v>1921</v>
      </c>
      <c r="GS36" s="7" t="s">
        <v>2291</v>
      </c>
      <c r="GT36" s="7" t="s">
        <v>2291</v>
      </c>
      <c r="GU36" s="7">
        <v>5</v>
      </c>
      <c r="GV36" s="7" t="s">
        <v>2291</v>
      </c>
      <c r="GW36" s="7" t="s">
        <v>2291</v>
      </c>
      <c r="GX36" s="7" t="s">
        <v>2291</v>
      </c>
      <c r="GY36" s="7" t="s">
        <v>2291</v>
      </c>
      <c r="GZ36" s="7" t="s">
        <v>2291</v>
      </c>
      <c r="HA36" s="7" t="s">
        <v>2291</v>
      </c>
      <c r="HB36" s="7" t="s">
        <v>2291</v>
      </c>
      <c r="HC36" s="7" t="s">
        <v>2291</v>
      </c>
      <c r="HD36" s="7" t="s">
        <v>2291</v>
      </c>
      <c r="HE36" s="7" t="s">
        <v>2291</v>
      </c>
      <c r="HF36" s="7" t="s">
        <v>2291</v>
      </c>
      <c r="HG36" s="7" t="s">
        <v>2291</v>
      </c>
      <c r="HH36" s="7" t="s">
        <v>2291</v>
      </c>
      <c r="HI36" s="1" t="s">
        <v>869</v>
      </c>
      <c r="HJ36" s="1" t="s">
        <v>2112</v>
      </c>
      <c r="HK36" s="1" t="s">
        <v>1921</v>
      </c>
      <c r="HL36" s="1" t="s">
        <v>1920</v>
      </c>
      <c r="HM36" s="1" t="s">
        <v>1920</v>
      </c>
      <c r="HN36" s="1" t="s">
        <v>1921</v>
      </c>
      <c r="HO36" s="1" t="s">
        <v>1921</v>
      </c>
      <c r="HP36" s="1" t="s">
        <v>2122</v>
      </c>
      <c r="HQ36" s="1" t="s">
        <v>1920</v>
      </c>
      <c r="HR36" s="1" t="s">
        <v>1921</v>
      </c>
      <c r="HS36" s="1" t="s">
        <v>1921</v>
      </c>
      <c r="HT36" s="7">
        <v>95</v>
      </c>
      <c r="HU36" s="7" t="s">
        <v>2291</v>
      </c>
      <c r="HV36" s="1" t="s">
        <v>2046</v>
      </c>
      <c r="HW36" s="1" t="s">
        <v>1921</v>
      </c>
      <c r="HX36" s="1" t="s">
        <v>1964</v>
      </c>
      <c r="HY36" s="1" t="s">
        <v>2126</v>
      </c>
      <c r="HZ36" s="1" t="s">
        <v>1921</v>
      </c>
      <c r="IA36" s="1" t="s">
        <v>1920</v>
      </c>
      <c r="IB36" s="7" t="s">
        <v>2291</v>
      </c>
      <c r="IC36" s="7">
        <v>320</v>
      </c>
      <c r="ID36" s="1" t="s">
        <v>1920</v>
      </c>
      <c r="IE36" s="1" t="s">
        <v>2291</v>
      </c>
      <c r="IF36" s="1" t="s">
        <v>2291</v>
      </c>
      <c r="IG36" s="1" t="s">
        <v>2291</v>
      </c>
      <c r="IH36" s="1" t="s">
        <v>2291</v>
      </c>
      <c r="II36" s="1" t="s">
        <v>2291</v>
      </c>
      <c r="IJ36" s="1" t="s">
        <v>2291</v>
      </c>
      <c r="IK36" s="1" t="s">
        <v>2291</v>
      </c>
      <c r="IL36" s="1" t="s">
        <v>2291</v>
      </c>
      <c r="IM36" s="1" t="s">
        <v>1952</v>
      </c>
      <c r="IN36" s="1" t="s">
        <v>2291</v>
      </c>
      <c r="IO36" s="1" t="s">
        <v>2291</v>
      </c>
      <c r="IP36" s="1" t="s">
        <v>2186</v>
      </c>
      <c r="IQ36" s="1" t="s">
        <v>1788</v>
      </c>
      <c r="IR36" s="1" t="s">
        <v>1957</v>
      </c>
      <c r="IS36" s="1" t="s">
        <v>2291</v>
      </c>
      <c r="IT36" s="1" t="s">
        <v>1920</v>
      </c>
      <c r="IU36" s="1" t="s">
        <v>2002</v>
      </c>
      <c r="IV36" s="1" t="s">
        <v>1920</v>
      </c>
      <c r="IW36" s="1" t="s">
        <v>1921</v>
      </c>
      <c r="IX36" s="1" t="s">
        <v>1921</v>
      </c>
      <c r="IY36" s="1" t="s">
        <v>1921</v>
      </c>
      <c r="IZ36" s="1" t="s">
        <v>1921</v>
      </c>
      <c r="JA36" s="1" t="s">
        <v>2291</v>
      </c>
      <c r="JB36" s="1" t="s">
        <v>869</v>
      </c>
      <c r="JC36" s="1" t="s">
        <v>2291</v>
      </c>
      <c r="JD36" s="1" t="s">
        <v>700</v>
      </c>
      <c r="JE36" s="1" t="s">
        <v>1920</v>
      </c>
      <c r="JF36" s="1" t="s">
        <v>1920</v>
      </c>
      <c r="JG36" s="1" t="s">
        <v>1921</v>
      </c>
      <c r="JH36" s="1" t="s">
        <v>1921</v>
      </c>
      <c r="JI36" s="1" t="s">
        <v>1921</v>
      </c>
      <c r="JJ36" s="1" t="s">
        <v>1921</v>
      </c>
      <c r="JK36" s="1" t="s">
        <v>1921</v>
      </c>
      <c r="JL36" s="1" t="s">
        <v>1921</v>
      </c>
      <c r="JM36" s="1" t="s">
        <v>1920</v>
      </c>
      <c r="JN36" s="1" t="s">
        <v>1921</v>
      </c>
      <c r="JO36" s="1" t="s">
        <v>1921</v>
      </c>
      <c r="JP36" s="1" t="s">
        <v>1921</v>
      </c>
      <c r="JQ36" s="1" t="s">
        <v>1921</v>
      </c>
      <c r="JR36" s="1" t="s">
        <v>1921</v>
      </c>
      <c r="JS36" s="1" t="s">
        <v>2291</v>
      </c>
      <c r="JT36" s="1" t="s">
        <v>2291</v>
      </c>
      <c r="JU36" s="1" t="s">
        <v>2298</v>
      </c>
      <c r="JV36" s="1" t="s">
        <v>1920</v>
      </c>
      <c r="JW36" s="1" t="s">
        <v>1921</v>
      </c>
      <c r="JX36" s="1" t="s">
        <v>1921</v>
      </c>
      <c r="JY36" s="1" t="s">
        <v>1921</v>
      </c>
      <c r="JZ36" s="1" t="s">
        <v>1921</v>
      </c>
      <c r="KA36" s="1" t="s">
        <v>1920</v>
      </c>
      <c r="KB36" s="1" t="s">
        <v>1921</v>
      </c>
      <c r="KC36" s="1" t="s">
        <v>2291</v>
      </c>
      <c r="KD36" s="1" t="s">
        <v>1972</v>
      </c>
      <c r="KE36" s="1" t="s">
        <v>1921</v>
      </c>
      <c r="KF36" s="1" t="s">
        <v>1920</v>
      </c>
      <c r="KG36" s="1" t="s">
        <v>1512</v>
      </c>
      <c r="KH36" s="1" t="s">
        <v>1967</v>
      </c>
      <c r="KI36" s="1" t="s">
        <v>1923</v>
      </c>
      <c r="KJ36" s="1" t="s">
        <v>2291</v>
      </c>
      <c r="KK36" s="1" t="s">
        <v>1920</v>
      </c>
      <c r="KL36" s="1" t="s">
        <v>409</v>
      </c>
      <c r="KM36" s="1" t="s">
        <v>1921</v>
      </c>
      <c r="KN36" s="1" t="s">
        <v>1921</v>
      </c>
      <c r="KO36" s="1" t="s">
        <v>1920</v>
      </c>
      <c r="KP36" s="1" t="s">
        <v>2291</v>
      </c>
      <c r="KQ36" s="1" t="s">
        <v>2291</v>
      </c>
      <c r="KR36" s="1">
        <v>3</v>
      </c>
      <c r="KS36" s="1" t="s">
        <v>304</v>
      </c>
      <c r="KT36" s="1" t="s">
        <v>701</v>
      </c>
      <c r="KU36" s="1" t="s">
        <v>2291</v>
      </c>
      <c r="KV36" s="1" t="s">
        <v>2291</v>
      </c>
      <c r="KW36" s="1" t="s">
        <v>2291</v>
      </c>
      <c r="KX36" s="1">
        <v>10</v>
      </c>
      <c r="KY36" s="11">
        <v>10</v>
      </c>
      <c r="KZ36" s="1" t="s">
        <v>702</v>
      </c>
      <c r="LA36" s="1">
        <v>147012</v>
      </c>
      <c r="LB36" s="1" t="s">
        <v>703</v>
      </c>
      <c r="LC36" s="1" t="s">
        <v>704</v>
      </c>
      <c r="LD36" s="1">
        <v>38</v>
      </c>
      <c r="LE36" s="1" t="s">
        <v>2291</v>
      </c>
      <c r="LF36" s="1">
        <v>-1</v>
      </c>
      <c r="LG36" s="1" t="s">
        <v>2291</v>
      </c>
      <c r="LH36" s="1" t="s">
        <v>2291</v>
      </c>
      <c r="LI36" s="8">
        <v>38</v>
      </c>
      <c r="LJ36" s="8">
        <v>3</v>
      </c>
      <c r="LK36" s="8">
        <v>3</v>
      </c>
      <c r="LL36" s="8">
        <v>6</v>
      </c>
      <c r="LM36" s="8">
        <v>10</v>
      </c>
      <c r="LN36" s="8">
        <v>6</v>
      </c>
      <c r="LO36" s="8">
        <v>14</v>
      </c>
      <c r="LP36" s="8">
        <v>5</v>
      </c>
      <c r="LQ36" s="8">
        <v>3</v>
      </c>
      <c r="LR36" s="8">
        <v>8</v>
      </c>
      <c r="LS36" s="8">
        <v>11</v>
      </c>
      <c r="LT36" s="8">
        <v>2</v>
      </c>
      <c r="LU36" s="8">
        <v>2</v>
      </c>
      <c r="LV36" s="8">
        <v>73</v>
      </c>
      <c r="LW36" s="1" t="s">
        <v>1975</v>
      </c>
      <c r="LX36" s="1" t="s">
        <v>1976</v>
      </c>
      <c r="LY36" s="1" t="s">
        <v>1981</v>
      </c>
      <c r="LZ36" s="1" t="b">
        <f>E36=AE36</f>
        <v>0</v>
      </c>
      <c r="MA36" s="1" t="b">
        <f>AG36=G36</f>
        <v>0</v>
      </c>
      <c r="MB36" s="1" t="b">
        <f>I36=AI36</f>
        <v>0</v>
      </c>
      <c r="MC36" s="1" t="s">
        <v>2291</v>
      </c>
    </row>
    <row r="37" spans="1:341" x14ac:dyDescent="0.3">
      <c r="A37" s="1" t="s">
        <v>539</v>
      </c>
      <c r="B37" s="1" t="s">
        <v>540</v>
      </c>
      <c r="C37" s="5">
        <v>43159</v>
      </c>
      <c r="D37" s="5">
        <v>43153</v>
      </c>
      <c r="E37" s="1" t="s">
        <v>294</v>
      </c>
      <c r="F37" s="1" t="s">
        <v>1934</v>
      </c>
      <c r="G37" s="1" t="s">
        <v>400</v>
      </c>
      <c r="H37" s="1" t="s">
        <v>1948</v>
      </c>
      <c r="I37" s="1" t="s">
        <v>401</v>
      </c>
      <c r="J37" s="1" t="s">
        <v>429</v>
      </c>
      <c r="K37" s="1" t="s">
        <v>429</v>
      </c>
      <c r="L37" s="1" t="s">
        <v>541</v>
      </c>
      <c r="M37" s="1" t="s">
        <v>1844</v>
      </c>
      <c r="N37" s="1">
        <v>14.4030708395</v>
      </c>
      <c r="O37" s="1">
        <v>13.515438360799999</v>
      </c>
      <c r="P37" s="1">
        <v>306.78770180999999</v>
      </c>
      <c r="Q37" s="1">
        <v>32</v>
      </c>
      <c r="R37" s="1" t="s">
        <v>1983</v>
      </c>
      <c r="S37" s="1" t="s">
        <v>542</v>
      </c>
      <c r="T37" s="1">
        <v>7</v>
      </c>
      <c r="U37" s="1" t="s">
        <v>2292</v>
      </c>
      <c r="V37" s="1" t="s">
        <v>1982</v>
      </c>
      <c r="W37" s="1" t="s">
        <v>2291</v>
      </c>
      <c r="X37" s="1" t="s">
        <v>2093</v>
      </c>
      <c r="Y37" s="1" t="s">
        <v>1920</v>
      </c>
      <c r="Z37" s="1" t="s">
        <v>1920</v>
      </c>
      <c r="AA37" s="1" t="s">
        <v>1921</v>
      </c>
      <c r="AB37" s="1" t="s">
        <v>2291</v>
      </c>
      <c r="AC37" s="7">
        <v>250</v>
      </c>
      <c r="AD37" s="7">
        <v>1250</v>
      </c>
      <c r="AE37" s="1" t="s">
        <v>294</v>
      </c>
      <c r="AF37" s="1" t="s">
        <v>1934</v>
      </c>
      <c r="AG37" s="1" t="s">
        <v>400</v>
      </c>
      <c r="AH37" s="1" t="s">
        <v>1948</v>
      </c>
      <c r="AI37" s="1" t="s">
        <v>404</v>
      </c>
      <c r="AJ37" s="1" t="s">
        <v>2010</v>
      </c>
      <c r="AK37" s="14">
        <v>250</v>
      </c>
      <c r="AL37" s="14">
        <v>1250</v>
      </c>
      <c r="AM37" s="5">
        <v>42401</v>
      </c>
      <c r="AN37" s="7">
        <v>33</v>
      </c>
      <c r="AO37" s="7">
        <v>140</v>
      </c>
      <c r="AP37" s="1" t="s">
        <v>298</v>
      </c>
      <c r="AQ37" s="1" t="s">
        <v>1926</v>
      </c>
      <c r="AR37" s="1" t="s">
        <v>299</v>
      </c>
      <c r="AS37" s="1" t="s">
        <v>1931</v>
      </c>
      <c r="AT37" s="1" t="s">
        <v>501</v>
      </c>
      <c r="AU37" s="1" t="s">
        <v>1938</v>
      </c>
      <c r="AV37" s="1" t="s">
        <v>2291</v>
      </c>
      <c r="AW37" s="1" t="s">
        <v>2291</v>
      </c>
      <c r="AX37" s="1" t="s">
        <v>2291</v>
      </c>
      <c r="AY37" s="7">
        <v>33</v>
      </c>
      <c r="AZ37" s="7">
        <v>140</v>
      </c>
      <c r="BA37" s="5">
        <v>42401</v>
      </c>
      <c r="BB37" s="7" t="s">
        <v>2291</v>
      </c>
      <c r="BC37" s="7" t="s">
        <v>2291</v>
      </c>
      <c r="BD37" s="1" t="s">
        <v>2291</v>
      </c>
      <c r="BE37" s="1" t="s">
        <v>2291</v>
      </c>
      <c r="BF37" s="1" t="s">
        <v>2291</v>
      </c>
      <c r="BG37" s="1" t="s">
        <v>2291</v>
      </c>
      <c r="BH37" s="1" t="s">
        <v>2291</v>
      </c>
      <c r="BI37" s="1" t="s">
        <v>2291</v>
      </c>
      <c r="BJ37" s="1" t="s">
        <v>2291</v>
      </c>
      <c r="BK37" s="1" t="s">
        <v>2291</v>
      </c>
      <c r="BL37" s="1" t="s">
        <v>2291</v>
      </c>
      <c r="BM37" s="7" t="s">
        <v>2291</v>
      </c>
      <c r="BN37" s="7" t="s">
        <v>2291</v>
      </c>
      <c r="BO37" s="1" t="s">
        <v>2291</v>
      </c>
      <c r="BP37" s="7" t="s">
        <v>2291</v>
      </c>
      <c r="BQ37" s="7" t="s">
        <v>2291</v>
      </c>
      <c r="BR37" s="1">
        <v>0</v>
      </c>
      <c r="BS37" s="7">
        <v>300</v>
      </c>
      <c r="BT37" s="7">
        <v>0</v>
      </c>
      <c r="BU37" s="7">
        <v>0</v>
      </c>
      <c r="BV37" s="7">
        <v>0</v>
      </c>
      <c r="BW37" s="1" t="s">
        <v>1998</v>
      </c>
      <c r="BX37" s="1" t="s">
        <v>2291</v>
      </c>
      <c r="BY37" s="1" t="s">
        <v>391</v>
      </c>
      <c r="BZ37" s="1" t="s">
        <v>1921</v>
      </c>
      <c r="CA37" s="1" t="s">
        <v>1920</v>
      </c>
      <c r="CB37" s="1" t="s">
        <v>1921</v>
      </c>
      <c r="CC37" s="1" t="s">
        <v>1921</v>
      </c>
      <c r="CD37" s="1" t="s">
        <v>1921</v>
      </c>
      <c r="CE37" s="1" t="s">
        <v>1921</v>
      </c>
      <c r="CF37" s="1" t="s">
        <v>1921</v>
      </c>
      <c r="CG37" s="1" t="s">
        <v>1921</v>
      </c>
      <c r="CH37" s="1" t="s">
        <v>1921</v>
      </c>
      <c r="CI37" s="1" t="s">
        <v>1920</v>
      </c>
      <c r="CJ37" s="1" t="s">
        <v>1921</v>
      </c>
      <c r="CK37" s="1" t="s">
        <v>2291</v>
      </c>
      <c r="CL37" s="1" t="s">
        <v>2291</v>
      </c>
      <c r="CM37" s="1" t="s">
        <v>2291</v>
      </c>
      <c r="CN37" s="1" t="s">
        <v>2291</v>
      </c>
      <c r="CO37" s="1" t="s">
        <v>2291</v>
      </c>
      <c r="CP37" s="1" t="s">
        <v>2291</v>
      </c>
      <c r="CQ37" s="1" t="s">
        <v>2291</v>
      </c>
      <c r="CR37" s="1" t="s">
        <v>2291</v>
      </c>
      <c r="CS37" s="1" t="s">
        <v>2291</v>
      </c>
      <c r="CT37" s="1" t="s">
        <v>2291</v>
      </c>
      <c r="CU37" s="1" t="s">
        <v>2291</v>
      </c>
      <c r="CV37" s="1" t="s">
        <v>2291</v>
      </c>
      <c r="CW37" s="1" t="s">
        <v>2291</v>
      </c>
      <c r="CX37" s="1" t="s">
        <v>2291</v>
      </c>
      <c r="CY37" s="1" t="s">
        <v>2291</v>
      </c>
      <c r="CZ37" s="1" t="s">
        <v>2291</v>
      </c>
      <c r="DA37" s="1" t="s">
        <v>320</v>
      </c>
      <c r="DB37" s="1" t="s">
        <v>1921</v>
      </c>
      <c r="DC37" s="1" t="s">
        <v>1921</v>
      </c>
      <c r="DD37" s="1" t="s">
        <v>1921</v>
      </c>
      <c r="DE37" s="1" t="s">
        <v>1920</v>
      </c>
      <c r="DF37" s="1" t="s">
        <v>1921</v>
      </c>
      <c r="DG37" s="1" t="s">
        <v>480</v>
      </c>
      <c r="DH37" s="1" t="s">
        <v>2029</v>
      </c>
      <c r="DI37" s="1" t="s">
        <v>2291</v>
      </c>
      <c r="DJ37" s="1" t="s">
        <v>2291</v>
      </c>
      <c r="DK37" s="1" t="s">
        <v>2291</v>
      </c>
      <c r="DL37" s="1" t="s">
        <v>2291</v>
      </c>
      <c r="DM37" s="1" t="s">
        <v>2291</v>
      </c>
      <c r="DN37" s="1" t="s">
        <v>2291</v>
      </c>
      <c r="DO37" s="1" t="s">
        <v>2291</v>
      </c>
      <c r="DP37" s="1" t="s">
        <v>2291</v>
      </c>
      <c r="DQ37" s="1" t="s">
        <v>2291</v>
      </c>
      <c r="DR37" s="1" t="s">
        <v>2291</v>
      </c>
      <c r="DS37" s="1" t="s">
        <v>2291</v>
      </c>
      <c r="DT37" s="1" t="s">
        <v>2291</v>
      </c>
      <c r="DU37" s="1" t="s">
        <v>2291</v>
      </c>
      <c r="DV37" s="1" t="s">
        <v>2291</v>
      </c>
      <c r="DW37" s="1" t="s">
        <v>2291</v>
      </c>
      <c r="DX37" s="1" t="s">
        <v>2291</v>
      </c>
      <c r="DY37" s="1" t="s">
        <v>2291</v>
      </c>
      <c r="DZ37" s="1" t="s">
        <v>2291</v>
      </c>
      <c r="EA37" s="1" t="s">
        <v>2291</v>
      </c>
      <c r="EB37" s="1" t="s">
        <v>2291</v>
      </c>
      <c r="EC37" s="1" t="s">
        <v>2291</v>
      </c>
      <c r="ED37" s="1" t="s">
        <v>2291</v>
      </c>
      <c r="EE37" s="1" t="s">
        <v>2291</v>
      </c>
      <c r="EF37" s="1" t="s">
        <v>2291</v>
      </c>
      <c r="EG37" s="1" t="s">
        <v>2291</v>
      </c>
      <c r="EH37" s="1" t="s">
        <v>2291</v>
      </c>
      <c r="EI37" s="1" t="s">
        <v>2291</v>
      </c>
      <c r="EJ37" s="1" t="s">
        <v>2291</v>
      </c>
      <c r="EK37" s="1" t="s">
        <v>2291</v>
      </c>
      <c r="EL37" s="1" t="s">
        <v>2291</v>
      </c>
      <c r="EM37" s="1" t="s">
        <v>2291</v>
      </c>
      <c r="EN37" s="1" t="s">
        <v>2291</v>
      </c>
      <c r="EO37" s="1" t="s">
        <v>2291</v>
      </c>
      <c r="EP37" s="1" t="s">
        <v>2291</v>
      </c>
      <c r="EQ37" s="1" t="s">
        <v>2291</v>
      </c>
      <c r="ER37" s="1" t="s">
        <v>2291</v>
      </c>
      <c r="ES37" s="1" t="s">
        <v>2291</v>
      </c>
      <c r="ET37" s="1" t="s">
        <v>2291</v>
      </c>
      <c r="EU37" s="1" t="s">
        <v>2291</v>
      </c>
      <c r="EV37" s="1" t="s">
        <v>2291</v>
      </c>
      <c r="EW37" s="1" t="s">
        <v>2291</v>
      </c>
      <c r="EX37" s="1" t="s">
        <v>2291</v>
      </c>
      <c r="EY37" s="1" t="s">
        <v>2291</v>
      </c>
      <c r="EZ37" s="1" t="s">
        <v>2291</v>
      </c>
      <c r="FA37" s="1" t="s">
        <v>2291</v>
      </c>
      <c r="FB37" s="1" t="s">
        <v>2291</v>
      </c>
      <c r="FC37" s="1" t="s">
        <v>2291</v>
      </c>
      <c r="FD37" s="1" t="s">
        <v>2291</v>
      </c>
      <c r="FE37" s="1" t="s">
        <v>320</v>
      </c>
      <c r="FF37" s="1" t="s">
        <v>1921</v>
      </c>
      <c r="FG37" s="1" t="s">
        <v>1921</v>
      </c>
      <c r="FH37" s="1" t="s">
        <v>1921</v>
      </c>
      <c r="FI37" s="1" t="s">
        <v>1920</v>
      </c>
      <c r="FJ37" s="1" t="s">
        <v>1921</v>
      </c>
      <c r="FK37" s="1" t="s">
        <v>480</v>
      </c>
      <c r="FL37" s="1" t="s">
        <v>1997</v>
      </c>
      <c r="FM37" s="7">
        <v>20</v>
      </c>
      <c r="FN37" s="7">
        <v>30</v>
      </c>
      <c r="FO37" s="7">
        <v>2</v>
      </c>
      <c r="FP37" s="7">
        <v>1</v>
      </c>
      <c r="FQ37" s="7">
        <v>2</v>
      </c>
      <c r="FR37" s="7" t="s">
        <v>2291</v>
      </c>
      <c r="FS37" s="7" t="s">
        <v>2291</v>
      </c>
      <c r="FT37" s="7" t="s">
        <v>2291</v>
      </c>
      <c r="FU37" s="7">
        <v>5</v>
      </c>
      <c r="FV37" s="7">
        <v>14</v>
      </c>
      <c r="FW37" s="7">
        <v>18</v>
      </c>
      <c r="FX37" s="7" t="s">
        <v>2291</v>
      </c>
      <c r="FY37" s="7">
        <v>20</v>
      </c>
      <c r="FZ37" s="1" t="s">
        <v>1920</v>
      </c>
      <c r="GA37" s="1" t="s">
        <v>1920</v>
      </c>
      <c r="GB37" s="1" t="s">
        <v>1920</v>
      </c>
      <c r="GC37" s="1" t="s">
        <v>2291</v>
      </c>
      <c r="GD37" s="1" t="s">
        <v>2291</v>
      </c>
      <c r="GE37" s="1" t="s">
        <v>2291</v>
      </c>
      <c r="GF37" s="1" t="s">
        <v>1920</v>
      </c>
      <c r="GG37" s="1" t="s">
        <v>2291</v>
      </c>
      <c r="GH37" s="1" t="s">
        <v>2291</v>
      </c>
      <c r="GI37" s="1" t="s">
        <v>2291</v>
      </c>
      <c r="GJ37" s="1" t="s">
        <v>302</v>
      </c>
      <c r="GK37" s="1" t="s">
        <v>1921</v>
      </c>
      <c r="GL37" s="1" t="s">
        <v>1921</v>
      </c>
      <c r="GM37" s="1" t="s">
        <v>1921</v>
      </c>
      <c r="GN37" s="1" t="s">
        <v>1921</v>
      </c>
      <c r="GO37" s="1" t="s">
        <v>1920</v>
      </c>
      <c r="GP37" s="1" t="s">
        <v>1921</v>
      </c>
      <c r="GQ37" s="1" t="s">
        <v>1921</v>
      </c>
      <c r="GR37" s="1" t="s">
        <v>1921</v>
      </c>
      <c r="GS37" s="7" t="s">
        <v>2291</v>
      </c>
      <c r="GT37" s="7" t="s">
        <v>2291</v>
      </c>
      <c r="GU37" s="7">
        <v>2</v>
      </c>
      <c r="GV37" s="7" t="s">
        <v>2291</v>
      </c>
      <c r="GW37" s="7" t="s">
        <v>2291</v>
      </c>
      <c r="GX37" s="7" t="s">
        <v>2291</v>
      </c>
      <c r="GY37" s="7" t="s">
        <v>2291</v>
      </c>
      <c r="GZ37" s="7" t="s">
        <v>2291</v>
      </c>
      <c r="HA37" s="7" t="s">
        <v>2291</v>
      </c>
      <c r="HB37" s="7" t="s">
        <v>2291</v>
      </c>
      <c r="HC37" s="7" t="s">
        <v>2291</v>
      </c>
      <c r="HD37" s="7" t="s">
        <v>2291</v>
      </c>
      <c r="HE37" s="7" t="s">
        <v>2291</v>
      </c>
      <c r="HF37" s="7" t="s">
        <v>2291</v>
      </c>
      <c r="HG37" s="7" t="s">
        <v>2291</v>
      </c>
      <c r="HH37" s="7" t="s">
        <v>2291</v>
      </c>
      <c r="HI37" s="1" t="s">
        <v>869</v>
      </c>
      <c r="HJ37" s="1" t="s">
        <v>2119</v>
      </c>
      <c r="HK37" s="1" t="s">
        <v>1921</v>
      </c>
      <c r="HL37" s="1" t="s">
        <v>1920</v>
      </c>
      <c r="HM37" s="1" t="s">
        <v>1921</v>
      </c>
      <c r="HN37" s="1" t="s">
        <v>1920</v>
      </c>
      <c r="HO37" s="1" t="s">
        <v>1921</v>
      </c>
      <c r="HP37" s="1" t="s">
        <v>2122</v>
      </c>
      <c r="HQ37" s="1" t="s">
        <v>1920</v>
      </c>
      <c r="HR37" s="1" t="s">
        <v>1921</v>
      </c>
      <c r="HS37" s="1" t="s">
        <v>1921</v>
      </c>
      <c r="HT37" s="7">
        <v>36</v>
      </c>
      <c r="HU37" s="7" t="s">
        <v>2291</v>
      </c>
      <c r="HV37" s="1" t="s">
        <v>2046</v>
      </c>
      <c r="HW37" s="1" t="s">
        <v>2001</v>
      </c>
      <c r="HX37" s="1" t="s">
        <v>1962</v>
      </c>
      <c r="HY37" s="1" t="s">
        <v>2127</v>
      </c>
      <c r="HZ37" s="1" t="s">
        <v>1920</v>
      </c>
      <c r="IA37" s="1" t="s">
        <v>1921</v>
      </c>
      <c r="IB37" s="7">
        <v>36</v>
      </c>
      <c r="IC37" s="7" t="s">
        <v>2291</v>
      </c>
      <c r="ID37" s="1" t="s">
        <v>1920</v>
      </c>
      <c r="IE37" s="1" t="s">
        <v>2291</v>
      </c>
      <c r="IF37" s="1" t="s">
        <v>2291</v>
      </c>
      <c r="IG37" s="1" t="s">
        <v>2291</v>
      </c>
      <c r="IH37" s="1" t="s">
        <v>2291</v>
      </c>
      <c r="II37" s="1" t="s">
        <v>2291</v>
      </c>
      <c r="IJ37" s="1" t="s">
        <v>2291</v>
      </c>
      <c r="IK37" s="1" t="s">
        <v>2291</v>
      </c>
      <c r="IL37" s="1" t="s">
        <v>2291</v>
      </c>
      <c r="IM37" s="1" t="s">
        <v>1949</v>
      </c>
      <c r="IN37" s="1" t="s">
        <v>1991</v>
      </c>
      <c r="IO37" s="1" t="s">
        <v>2291</v>
      </c>
      <c r="IP37" s="1" t="s">
        <v>2291</v>
      </c>
      <c r="IQ37" s="1" t="s">
        <v>2291</v>
      </c>
      <c r="IR37" s="1" t="s">
        <v>2291</v>
      </c>
      <c r="IS37" s="1" t="s">
        <v>2291</v>
      </c>
      <c r="IT37" s="1" t="s">
        <v>1921</v>
      </c>
      <c r="IU37" s="1" t="s">
        <v>2291</v>
      </c>
      <c r="IV37" s="1" t="s">
        <v>2291</v>
      </c>
      <c r="IW37" s="1" t="s">
        <v>2291</v>
      </c>
      <c r="IX37" s="1" t="s">
        <v>2291</v>
      </c>
      <c r="IY37" s="1" t="s">
        <v>2291</v>
      </c>
      <c r="IZ37" s="1" t="s">
        <v>2291</v>
      </c>
      <c r="JA37" s="1" t="s">
        <v>2291</v>
      </c>
      <c r="JB37" s="1" t="s">
        <v>2291</v>
      </c>
      <c r="JC37" s="1" t="s">
        <v>2291</v>
      </c>
      <c r="JD37" s="1" t="s">
        <v>543</v>
      </c>
      <c r="JE37" s="1" t="s">
        <v>1921</v>
      </c>
      <c r="JF37" s="1" t="s">
        <v>1920</v>
      </c>
      <c r="JG37" s="1" t="s">
        <v>1921</v>
      </c>
      <c r="JH37" s="1" t="s">
        <v>1921</v>
      </c>
      <c r="JI37" s="1" t="s">
        <v>1920</v>
      </c>
      <c r="JJ37" s="1" t="s">
        <v>1921</v>
      </c>
      <c r="JK37" s="1" t="s">
        <v>1920</v>
      </c>
      <c r="JL37" s="1" t="s">
        <v>1921</v>
      </c>
      <c r="JM37" s="1" t="s">
        <v>1921</v>
      </c>
      <c r="JN37" s="1" t="s">
        <v>1921</v>
      </c>
      <c r="JO37" s="1" t="s">
        <v>1921</v>
      </c>
      <c r="JP37" s="1" t="s">
        <v>1921</v>
      </c>
      <c r="JQ37" s="1" t="s">
        <v>1921</v>
      </c>
      <c r="JR37" s="1" t="s">
        <v>1921</v>
      </c>
      <c r="JS37" s="1" t="s">
        <v>2291</v>
      </c>
      <c r="JT37" s="1" t="s">
        <v>2291</v>
      </c>
      <c r="JU37" s="1" t="s">
        <v>2295</v>
      </c>
      <c r="JV37" s="1" t="s">
        <v>1920</v>
      </c>
      <c r="JW37" s="1" t="s">
        <v>1921</v>
      </c>
      <c r="JX37" s="1" t="s">
        <v>1921</v>
      </c>
      <c r="JY37" s="1" t="s">
        <v>1921</v>
      </c>
      <c r="JZ37" s="1" t="s">
        <v>1921</v>
      </c>
      <c r="KA37" s="1" t="s">
        <v>1921</v>
      </c>
      <c r="KB37" s="1" t="s">
        <v>1921</v>
      </c>
      <c r="KC37" s="1" t="s">
        <v>2291</v>
      </c>
      <c r="KD37" s="1" t="s">
        <v>1971</v>
      </c>
      <c r="KE37" s="1" t="s">
        <v>2291</v>
      </c>
      <c r="KF37" s="1" t="s">
        <v>1920</v>
      </c>
      <c r="KG37" s="1" t="s">
        <v>2144</v>
      </c>
      <c r="KH37" s="1" t="s">
        <v>1967</v>
      </c>
      <c r="KI37" s="1" t="s">
        <v>1988</v>
      </c>
      <c r="KJ37" s="1" t="s">
        <v>2291</v>
      </c>
      <c r="KK37" s="1" t="s">
        <v>1920</v>
      </c>
      <c r="KL37" s="1" t="s">
        <v>409</v>
      </c>
      <c r="KM37" s="1" t="s">
        <v>1921</v>
      </c>
      <c r="KN37" s="1" t="s">
        <v>1921</v>
      </c>
      <c r="KO37" s="1" t="s">
        <v>1920</v>
      </c>
      <c r="KP37" s="1" t="s">
        <v>2291</v>
      </c>
      <c r="KQ37" s="1" t="s">
        <v>2291</v>
      </c>
      <c r="KR37" s="1">
        <v>3</v>
      </c>
      <c r="KS37" s="1" t="s">
        <v>304</v>
      </c>
      <c r="KT37" s="1" t="s">
        <v>492</v>
      </c>
      <c r="KU37" s="1" t="s">
        <v>2291</v>
      </c>
      <c r="KV37" s="1" t="s">
        <v>2291</v>
      </c>
      <c r="KW37" s="1" t="s">
        <v>2291</v>
      </c>
      <c r="KX37" s="1">
        <v>20</v>
      </c>
      <c r="KY37" s="11">
        <v>20</v>
      </c>
      <c r="KZ37" s="1" t="s">
        <v>544</v>
      </c>
      <c r="LA37" s="1">
        <v>146969</v>
      </c>
      <c r="LB37" s="1" t="s">
        <v>545</v>
      </c>
      <c r="LC37" s="1" t="s">
        <v>546</v>
      </c>
      <c r="LD37" s="1">
        <v>22</v>
      </c>
      <c r="LE37" s="1" t="s">
        <v>2291</v>
      </c>
      <c r="LF37" s="1">
        <v>-1</v>
      </c>
      <c r="LG37" s="1" t="s">
        <v>2291</v>
      </c>
      <c r="LH37" s="1" t="s">
        <v>2291</v>
      </c>
      <c r="LI37" s="8">
        <v>22</v>
      </c>
      <c r="LJ37" s="8">
        <v>4</v>
      </c>
      <c r="LK37" s="8">
        <v>7</v>
      </c>
      <c r="LL37" s="8">
        <v>14</v>
      </c>
      <c r="LM37" s="8">
        <v>5</v>
      </c>
      <c r="LN37" s="8">
        <v>20</v>
      </c>
      <c r="LO37" s="8">
        <v>13</v>
      </c>
      <c r="LP37" s="8">
        <v>16</v>
      </c>
      <c r="LQ37" s="8">
        <v>18</v>
      </c>
      <c r="LR37" s="8">
        <v>20</v>
      </c>
      <c r="LS37" s="8">
        <v>19</v>
      </c>
      <c r="LT37" s="8">
        <v>2</v>
      </c>
      <c r="LU37" s="8">
        <v>2</v>
      </c>
      <c r="LV37" s="8">
        <v>140</v>
      </c>
      <c r="LW37" s="1" t="s">
        <v>1976</v>
      </c>
      <c r="LX37" s="1" t="s">
        <v>1978</v>
      </c>
      <c r="LY37" s="1" t="s">
        <v>568</v>
      </c>
      <c r="LZ37" s="1" t="b">
        <f>E37=AE37</f>
        <v>1</v>
      </c>
      <c r="MA37" s="1" t="b">
        <f>AG37=G37</f>
        <v>1</v>
      </c>
      <c r="MB37" s="1" t="b">
        <f>I37=AI37</f>
        <v>0</v>
      </c>
      <c r="MC37" s="1" t="s">
        <v>2291</v>
      </c>
    </row>
    <row r="38" spans="1:341" x14ac:dyDescent="0.3">
      <c r="A38" s="1" t="s">
        <v>630</v>
      </c>
      <c r="B38" s="1" t="s">
        <v>631</v>
      </c>
      <c r="C38" s="5">
        <v>43153</v>
      </c>
      <c r="D38" s="5">
        <v>43153</v>
      </c>
      <c r="E38" s="1" t="s">
        <v>294</v>
      </c>
      <c r="F38" s="1" t="s">
        <v>1934</v>
      </c>
      <c r="G38" s="1" t="s">
        <v>400</v>
      </c>
      <c r="H38" s="1" t="s">
        <v>1948</v>
      </c>
      <c r="I38" s="1" t="s">
        <v>401</v>
      </c>
      <c r="J38" s="1" t="s">
        <v>429</v>
      </c>
      <c r="K38" s="1" t="s">
        <v>429</v>
      </c>
      <c r="L38" s="1" t="s">
        <v>634</v>
      </c>
      <c r="M38" s="1" t="s">
        <v>635</v>
      </c>
      <c r="N38" s="1">
        <v>14.4016604132</v>
      </c>
      <c r="O38" s="1">
        <v>13.6020117357</v>
      </c>
      <c r="P38" s="1">
        <v>308.02496929599999</v>
      </c>
      <c r="Q38" s="1">
        <v>4</v>
      </c>
      <c r="R38" s="1" t="s">
        <v>1984</v>
      </c>
      <c r="S38" s="1" t="s">
        <v>2291</v>
      </c>
      <c r="T38" s="1" t="s">
        <v>2291</v>
      </c>
      <c r="U38" s="1" t="s">
        <v>2292</v>
      </c>
      <c r="V38" s="1" t="s">
        <v>1982</v>
      </c>
      <c r="W38" s="1" t="s">
        <v>2291</v>
      </c>
      <c r="X38" s="1" t="s">
        <v>2093</v>
      </c>
      <c r="Y38" s="1" t="s">
        <v>1920</v>
      </c>
      <c r="Z38" s="1" t="s">
        <v>1920</v>
      </c>
      <c r="AA38" s="1" t="s">
        <v>1921</v>
      </c>
      <c r="AB38" s="1" t="s">
        <v>2291</v>
      </c>
      <c r="AC38" s="7">
        <v>90</v>
      </c>
      <c r="AD38" s="7">
        <v>310</v>
      </c>
      <c r="AE38" s="1" t="s">
        <v>294</v>
      </c>
      <c r="AF38" s="1" t="s">
        <v>1934</v>
      </c>
      <c r="AG38" s="1" t="s">
        <v>400</v>
      </c>
      <c r="AH38" s="1" t="s">
        <v>1948</v>
      </c>
      <c r="AI38" s="1" t="s">
        <v>404</v>
      </c>
      <c r="AJ38" s="1" t="s">
        <v>2010</v>
      </c>
      <c r="AK38" s="14">
        <v>90</v>
      </c>
      <c r="AL38" s="14">
        <v>310</v>
      </c>
      <c r="AM38" s="5">
        <v>41640</v>
      </c>
      <c r="AN38" s="7">
        <v>4</v>
      </c>
      <c r="AO38" s="7">
        <v>20</v>
      </c>
      <c r="AP38" s="1" t="s">
        <v>298</v>
      </c>
      <c r="AQ38" s="1" t="s">
        <v>1926</v>
      </c>
      <c r="AR38" s="1" t="s">
        <v>299</v>
      </c>
      <c r="AS38" s="1" t="s">
        <v>1931</v>
      </c>
      <c r="AT38" s="1" t="s">
        <v>300</v>
      </c>
      <c r="AU38" s="1" t="s">
        <v>1931</v>
      </c>
      <c r="AV38" s="1" t="s">
        <v>2291</v>
      </c>
      <c r="AW38" s="1" t="s">
        <v>2291</v>
      </c>
      <c r="AX38" s="1" t="s">
        <v>2291</v>
      </c>
      <c r="AY38" s="7">
        <v>4</v>
      </c>
      <c r="AZ38" s="7">
        <v>20</v>
      </c>
      <c r="BA38" s="5">
        <v>43374</v>
      </c>
      <c r="BB38" s="7" t="s">
        <v>2291</v>
      </c>
      <c r="BC38" s="7" t="s">
        <v>2291</v>
      </c>
      <c r="BD38" s="1" t="s">
        <v>2291</v>
      </c>
      <c r="BE38" s="1" t="s">
        <v>2291</v>
      </c>
      <c r="BF38" s="1" t="s">
        <v>2291</v>
      </c>
      <c r="BG38" s="1" t="s">
        <v>2291</v>
      </c>
      <c r="BH38" s="1" t="s">
        <v>2291</v>
      </c>
      <c r="BI38" s="1" t="s">
        <v>2291</v>
      </c>
      <c r="BJ38" s="1" t="s">
        <v>2291</v>
      </c>
      <c r="BK38" s="1" t="s">
        <v>2291</v>
      </c>
      <c r="BL38" s="1" t="s">
        <v>2291</v>
      </c>
      <c r="BM38" s="7" t="s">
        <v>2291</v>
      </c>
      <c r="BN38" s="7" t="s">
        <v>2291</v>
      </c>
      <c r="BO38" s="1" t="s">
        <v>2291</v>
      </c>
      <c r="BP38" s="7" t="s">
        <v>2291</v>
      </c>
      <c r="BQ38" s="7" t="s">
        <v>2291</v>
      </c>
      <c r="BR38" s="1">
        <v>0</v>
      </c>
      <c r="BS38" s="7">
        <v>100</v>
      </c>
      <c r="BT38" s="7">
        <v>0</v>
      </c>
      <c r="BU38" s="7">
        <v>0</v>
      </c>
      <c r="BV38" s="7">
        <v>0</v>
      </c>
      <c r="BW38" s="1" t="s">
        <v>1998</v>
      </c>
      <c r="BX38" s="1" t="s">
        <v>2291</v>
      </c>
      <c r="BY38" s="1" t="s">
        <v>445</v>
      </c>
      <c r="BZ38" s="1" t="s">
        <v>1920</v>
      </c>
      <c r="CA38" s="1" t="s">
        <v>1920</v>
      </c>
      <c r="CB38" s="1" t="s">
        <v>1920</v>
      </c>
      <c r="CC38" s="1" t="s">
        <v>1921</v>
      </c>
      <c r="CD38" s="1" t="s">
        <v>1921</v>
      </c>
      <c r="CE38" s="1" t="s">
        <v>1921</v>
      </c>
      <c r="CF38" s="1" t="s">
        <v>1921</v>
      </c>
      <c r="CG38" s="1" t="s">
        <v>1921</v>
      </c>
      <c r="CH38" s="1" t="s">
        <v>1920</v>
      </c>
      <c r="CI38" s="1" t="s">
        <v>1920</v>
      </c>
      <c r="CJ38" s="1" t="s">
        <v>1921</v>
      </c>
      <c r="CK38" s="1" t="s">
        <v>320</v>
      </c>
      <c r="CL38" s="1" t="s">
        <v>1921</v>
      </c>
      <c r="CM38" s="1" t="s">
        <v>1921</v>
      </c>
      <c r="CN38" s="1" t="s">
        <v>1921</v>
      </c>
      <c r="CO38" s="1" t="s">
        <v>1920</v>
      </c>
      <c r="CP38" s="1" t="s">
        <v>1921</v>
      </c>
      <c r="CQ38" s="1" t="s">
        <v>2291</v>
      </c>
      <c r="CR38" s="1" t="s">
        <v>2029</v>
      </c>
      <c r="CS38" s="1" t="s">
        <v>320</v>
      </c>
      <c r="CT38" s="1" t="s">
        <v>1921</v>
      </c>
      <c r="CU38" s="1" t="s">
        <v>1921</v>
      </c>
      <c r="CV38" s="1" t="s">
        <v>1921</v>
      </c>
      <c r="CW38" s="1" t="s">
        <v>1920</v>
      </c>
      <c r="CX38" s="1" t="s">
        <v>1921</v>
      </c>
      <c r="CY38" s="1" t="s">
        <v>2291</v>
      </c>
      <c r="CZ38" s="1" t="s">
        <v>2029</v>
      </c>
      <c r="DA38" s="1" t="s">
        <v>320</v>
      </c>
      <c r="DB38" s="1" t="s">
        <v>1921</v>
      </c>
      <c r="DC38" s="1" t="s">
        <v>1921</v>
      </c>
      <c r="DD38" s="1" t="s">
        <v>1921</v>
      </c>
      <c r="DE38" s="1" t="s">
        <v>1920</v>
      </c>
      <c r="DF38" s="1" t="s">
        <v>1921</v>
      </c>
      <c r="DG38" s="1" t="s">
        <v>2291</v>
      </c>
      <c r="DH38" s="1" t="s">
        <v>2029</v>
      </c>
      <c r="DI38" s="1" t="s">
        <v>2291</v>
      </c>
      <c r="DJ38" s="1" t="s">
        <v>2291</v>
      </c>
      <c r="DK38" s="1" t="s">
        <v>2291</v>
      </c>
      <c r="DL38" s="1" t="s">
        <v>2291</v>
      </c>
      <c r="DM38" s="1" t="s">
        <v>2291</v>
      </c>
      <c r="DN38" s="1" t="s">
        <v>2291</v>
      </c>
      <c r="DO38" s="1" t="s">
        <v>2291</v>
      </c>
      <c r="DP38" s="1" t="s">
        <v>2291</v>
      </c>
      <c r="DQ38" s="1" t="s">
        <v>2291</v>
      </c>
      <c r="DR38" s="1" t="s">
        <v>2291</v>
      </c>
      <c r="DS38" s="1" t="s">
        <v>2291</v>
      </c>
      <c r="DT38" s="1" t="s">
        <v>2291</v>
      </c>
      <c r="DU38" s="1" t="s">
        <v>2291</v>
      </c>
      <c r="DV38" s="1" t="s">
        <v>2291</v>
      </c>
      <c r="DW38" s="1" t="s">
        <v>2291</v>
      </c>
      <c r="DX38" s="1" t="s">
        <v>2291</v>
      </c>
      <c r="DY38" s="1" t="s">
        <v>2291</v>
      </c>
      <c r="DZ38" s="1" t="s">
        <v>2291</v>
      </c>
      <c r="EA38" s="1" t="s">
        <v>2291</v>
      </c>
      <c r="EB38" s="1" t="s">
        <v>2291</v>
      </c>
      <c r="EC38" s="1" t="s">
        <v>2291</v>
      </c>
      <c r="ED38" s="1" t="s">
        <v>2291</v>
      </c>
      <c r="EE38" s="1" t="s">
        <v>2291</v>
      </c>
      <c r="EF38" s="1" t="s">
        <v>2291</v>
      </c>
      <c r="EG38" s="1" t="s">
        <v>2291</v>
      </c>
      <c r="EH38" s="1" t="s">
        <v>2291</v>
      </c>
      <c r="EI38" s="1" t="s">
        <v>2291</v>
      </c>
      <c r="EJ38" s="1" t="s">
        <v>2291</v>
      </c>
      <c r="EK38" s="1" t="s">
        <v>2291</v>
      </c>
      <c r="EL38" s="1" t="s">
        <v>2291</v>
      </c>
      <c r="EM38" s="1" t="s">
        <v>2291</v>
      </c>
      <c r="EN38" s="1" t="s">
        <v>2291</v>
      </c>
      <c r="EO38" s="1" t="s">
        <v>320</v>
      </c>
      <c r="EP38" s="1" t="s">
        <v>1921</v>
      </c>
      <c r="EQ38" s="1" t="s">
        <v>1921</v>
      </c>
      <c r="ER38" s="1" t="s">
        <v>1921</v>
      </c>
      <c r="ES38" s="1" t="s">
        <v>1920</v>
      </c>
      <c r="ET38" s="1" t="s">
        <v>1921</v>
      </c>
      <c r="EU38" s="1" t="s">
        <v>2291</v>
      </c>
      <c r="EV38" s="1" t="s">
        <v>1997</v>
      </c>
      <c r="EW38" s="1" t="s">
        <v>2291</v>
      </c>
      <c r="EX38" s="1" t="s">
        <v>2291</v>
      </c>
      <c r="EY38" s="1" t="s">
        <v>2291</v>
      </c>
      <c r="EZ38" s="1" t="s">
        <v>2291</v>
      </c>
      <c r="FA38" s="1" t="s">
        <v>2291</v>
      </c>
      <c r="FB38" s="1" t="s">
        <v>2291</v>
      </c>
      <c r="FC38" s="1" t="s">
        <v>2291</v>
      </c>
      <c r="FD38" s="1" t="s">
        <v>2291</v>
      </c>
      <c r="FE38" s="1" t="s">
        <v>320</v>
      </c>
      <c r="FF38" s="1" t="s">
        <v>1921</v>
      </c>
      <c r="FG38" s="1" t="s">
        <v>1921</v>
      </c>
      <c r="FH38" s="1" t="s">
        <v>1921</v>
      </c>
      <c r="FI38" s="1" t="s">
        <v>1920</v>
      </c>
      <c r="FJ38" s="1" t="s">
        <v>1921</v>
      </c>
      <c r="FK38" s="1" t="s">
        <v>2291</v>
      </c>
      <c r="FL38" s="1" t="s">
        <v>1997</v>
      </c>
      <c r="FM38" s="7">
        <v>20</v>
      </c>
      <c r="FN38" s="7">
        <v>50</v>
      </c>
      <c r="FO38" s="7">
        <v>5</v>
      </c>
      <c r="FP38" s="7">
        <v>5</v>
      </c>
      <c r="FQ38" s="7">
        <v>5</v>
      </c>
      <c r="FR38" s="7">
        <v>5</v>
      </c>
      <c r="FS38" s="7" t="s">
        <v>2291</v>
      </c>
      <c r="FT38" s="7" t="s">
        <v>2291</v>
      </c>
      <c r="FU38" s="7">
        <v>10</v>
      </c>
      <c r="FV38" s="7">
        <v>20</v>
      </c>
      <c r="FW38" s="7">
        <v>5</v>
      </c>
      <c r="FX38" s="7" t="s">
        <v>2291</v>
      </c>
      <c r="FY38" s="7">
        <v>10</v>
      </c>
      <c r="FZ38" s="1" t="s">
        <v>1920</v>
      </c>
      <c r="GA38" s="1" t="s">
        <v>1920</v>
      </c>
      <c r="GB38" s="1" t="s">
        <v>1920</v>
      </c>
      <c r="GC38" s="1" t="s">
        <v>2291</v>
      </c>
      <c r="GD38" s="1" t="s">
        <v>2291</v>
      </c>
      <c r="GE38" s="1" t="s">
        <v>2291</v>
      </c>
      <c r="GF38" s="1" t="s">
        <v>1920</v>
      </c>
      <c r="GG38" s="1" t="s">
        <v>2291</v>
      </c>
      <c r="GH38" s="1" t="s">
        <v>2291</v>
      </c>
      <c r="GI38" s="1" t="s">
        <v>2291</v>
      </c>
      <c r="GJ38" s="1" t="s">
        <v>302</v>
      </c>
      <c r="GK38" s="1" t="s">
        <v>1921</v>
      </c>
      <c r="GL38" s="1" t="s">
        <v>1921</v>
      </c>
      <c r="GM38" s="1" t="s">
        <v>1921</v>
      </c>
      <c r="GN38" s="1" t="s">
        <v>1921</v>
      </c>
      <c r="GO38" s="1" t="s">
        <v>1920</v>
      </c>
      <c r="GP38" s="1" t="s">
        <v>1921</v>
      </c>
      <c r="GQ38" s="1" t="s">
        <v>1921</v>
      </c>
      <c r="GR38" s="1" t="s">
        <v>1921</v>
      </c>
      <c r="GS38" s="7" t="s">
        <v>2291</v>
      </c>
      <c r="GT38" s="7" t="s">
        <v>2291</v>
      </c>
      <c r="GU38" s="7">
        <v>1</v>
      </c>
      <c r="GV38" s="7" t="s">
        <v>2291</v>
      </c>
      <c r="GW38" s="7" t="s">
        <v>2291</v>
      </c>
      <c r="GX38" s="7" t="s">
        <v>2291</v>
      </c>
      <c r="GY38" s="7" t="s">
        <v>2291</v>
      </c>
      <c r="GZ38" s="7" t="s">
        <v>2291</v>
      </c>
      <c r="HA38" s="7" t="s">
        <v>2291</v>
      </c>
      <c r="HB38" s="7" t="s">
        <v>2291</v>
      </c>
      <c r="HC38" s="7" t="s">
        <v>2291</v>
      </c>
      <c r="HD38" s="7" t="s">
        <v>2291</v>
      </c>
      <c r="HE38" s="7" t="s">
        <v>2291</v>
      </c>
      <c r="HF38" s="7" t="s">
        <v>2291</v>
      </c>
      <c r="HG38" s="7" t="s">
        <v>2291</v>
      </c>
      <c r="HH38" s="7" t="s">
        <v>2291</v>
      </c>
      <c r="HI38" s="1" t="s">
        <v>869</v>
      </c>
      <c r="HJ38" s="1" t="s">
        <v>2120</v>
      </c>
      <c r="HK38" s="1" t="s">
        <v>1921</v>
      </c>
      <c r="HL38" s="1" t="s">
        <v>1920</v>
      </c>
      <c r="HM38" s="1" t="s">
        <v>1921</v>
      </c>
      <c r="HN38" s="1" t="s">
        <v>1920</v>
      </c>
      <c r="HO38" s="1" t="s">
        <v>1920</v>
      </c>
      <c r="HP38" s="1" t="s">
        <v>2122</v>
      </c>
      <c r="HQ38" s="1" t="s">
        <v>1920</v>
      </c>
      <c r="HR38" s="1" t="s">
        <v>1921</v>
      </c>
      <c r="HS38" s="1" t="s">
        <v>1921</v>
      </c>
      <c r="HT38" s="7">
        <v>16</v>
      </c>
      <c r="HU38" s="7" t="s">
        <v>2291</v>
      </c>
      <c r="HV38" s="1" t="s">
        <v>2046</v>
      </c>
      <c r="HW38" s="1" t="s">
        <v>1921</v>
      </c>
      <c r="HX38" s="1" t="s">
        <v>1962</v>
      </c>
      <c r="HY38" s="1" t="s">
        <v>2126</v>
      </c>
      <c r="HZ38" s="1" t="s">
        <v>1921</v>
      </c>
      <c r="IA38" s="1" t="s">
        <v>1920</v>
      </c>
      <c r="IB38" s="7" t="s">
        <v>2291</v>
      </c>
      <c r="IC38" s="7">
        <v>70</v>
      </c>
      <c r="ID38" s="1" t="s">
        <v>1961</v>
      </c>
      <c r="IE38" s="1" t="s">
        <v>2291</v>
      </c>
      <c r="IF38" s="1" t="s">
        <v>2291</v>
      </c>
      <c r="IG38" s="1" t="s">
        <v>2291</v>
      </c>
      <c r="IH38" s="1" t="s">
        <v>2291</v>
      </c>
      <c r="II38" s="1" t="s">
        <v>2291</v>
      </c>
      <c r="IJ38" s="1" t="s">
        <v>2291</v>
      </c>
      <c r="IK38" s="1" t="s">
        <v>2291</v>
      </c>
      <c r="IL38" s="1" t="s">
        <v>2291</v>
      </c>
      <c r="IM38" s="1" t="s">
        <v>1952</v>
      </c>
      <c r="IN38" s="1" t="s">
        <v>2291</v>
      </c>
      <c r="IO38" s="1" t="s">
        <v>2291</v>
      </c>
      <c r="IP38" s="1" t="s">
        <v>2161</v>
      </c>
      <c r="IQ38" s="1" t="s">
        <v>429</v>
      </c>
      <c r="IR38" s="1" t="s">
        <v>1956</v>
      </c>
      <c r="IS38" s="1" t="s">
        <v>2291</v>
      </c>
      <c r="IT38" s="1" t="s">
        <v>1920</v>
      </c>
      <c r="IU38" s="1" t="s">
        <v>2002</v>
      </c>
      <c r="IV38" s="1" t="s">
        <v>1920</v>
      </c>
      <c r="IW38" s="1" t="s">
        <v>1921</v>
      </c>
      <c r="IX38" s="1" t="s">
        <v>1921</v>
      </c>
      <c r="IY38" s="1" t="s">
        <v>1921</v>
      </c>
      <c r="IZ38" s="1" t="s">
        <v>1921</v>
      </c>
      <c r="JA38" s="1" t="s">
        <v>2291</v>
      </c>
      <c r="JB38" s="1" t="s">
        <v>1974</v>
      </c>
      <c r="JC38" s="1" t="s">
        <v>1969</v>
      </c>
      <c r="JD38" s="1" t="s">
        <v>470</v>
      </c>
      <c r="JE38" s="1" t="s">
        <v>1920</v>
      </c>
      <c r="JF38" s="1" t="s">
        <v>1920</v>
      </c>
      <c r="JG38" s="1" t="s">
        <v>1921</v>
      </c>
      <c r="JH38" s="1" t="s">
        <v>1921</v>
      </c>
      <c r="JI38" s="1" t="s">
        <v>1921</v>
      </c>
      <c r="JJ38" s="1" t="s">
        <v>1921</v>
      </c>
      <c r="JK38" s="1" t="s">
        <v>1921</v>
      </c>
      <c r="JL38" s="1" t="s">
        <v>1920</v>
      </c>
      <c r="JM38" s="1" t="s">
        <v>1921</v>
      </c>
      <c r="JN38" s="1" t="s">
        <v>1921</v>
      </c>
      <c r="JO38" s="1" t="s">
        <v>1921</v>
      </c>
      <c r="JP38" s="1" t="s">
        <v>1921</v>
      </c>
      <c r="JQ38" s="1" t="s">
        <v>1921</v>
      </c>
      <c r="JR38" s="1" t="s">
        <v>1921</v>
      </c>
      <c r="JS38" s="1" t="s">
        <v>2291</v>
      </c>
      <c r="JT38" s="1" t="s">
        <v>2291</v>
      </c>
      <c r="JU38" s="1" t="s">
        <v>2297</v>
      </c>
      <c r="JV38" s="1" t="s">
        <v>1920</v>
      </c>
      <c r="JW38" s="1" t="s">
        <v>1921</v>
      </c>
      <c r="JX38" s="1" t="s">
        <v>1921</v>
      </c>
      <c r="JY38" s="1" t="s">
        <v>1920</v>
      </c>
      <c r="JZ38" s="1" t="s">
        <v>1921</v>
      </c>
      <c r="KA38" s="1" t="s">
        <v>1921</v>
      </c>
      <c r="KB38" s="1" t="s">
        <v>1921</v>
      </c>
      <c r="KC38" s="1" t="s">
        <v>2291</v>
      </c>
      <c r="KD38" s="1" t="s">
        <v>1973</v>
      </c>
      <c r="KE38" s="1" t="s">
        <v>2291</v>
      </c>
      <c r="KF38" s="1" t="s">
        <v>1920</v>
      </c>
      <c r="KG38" s="1" t="s">
        <v>408</v>
      </c>
      <c r="KH38" s="1" t="s">
        <v>1965</v>
      </c>
      <c r="KI38" s="1" t="s">
        <v>1923</v>
      </c>
      <c r="KJ38" s="1" t="s">
        <v>2291</v>
      </c>
      <c r="KK38" s="1" t="s">
        <v>1920</v>
      </c>
      <c r="KL38" s="1" t="s">
        <v>409</v>
      </c>
      <c r="KM38" s="1" t="s">
        <v>1921</v>
      </c>
      <c r="KN38" s="1" t="s">
        <v>1921</v>
      </c>
      <c r="KO38" s="1" t="s">
        <v>1920</v>
      </c>
      <c r="KP38" s="1" t="s">
        <v>2291</v>
      </c>
      <c r="KQ38" s="1" t="s">
        <v>2291</v>
      </c>
      <c r="KR38" s="1">
        <v>3</v>
      </c>
      <c r="KS38" s="1" t="s">
        <v>304</v>
      </c>
      <c r="KT38" s="1" t="s">
        <v>636</v>
      </c>
      <c r="KU38" s="1" t="s">
        <v>2291</v>
      </c>
      <c r="KV38" s="1" t="s">
        <v>2291</v>
      </c>
      <c r="KW38" s="1" t="s">
        <v>2291</v>
      </c>
      <c r="KX38" s="1">
        <v>20</v>
      </c>
      <c r="KY38" s="11">
        <v>20</v>
      </c>
      <c r="KZ38" s="1" t="s">
        <v>637</v>
      </c>
      <c r="LA38" s="1">
        <v>146994</v>
      </c>
      <c r="LB38" s="1" t="s">
        <v>638</v>
      </c>
      <c r="LC38" s="1" t="s">
        <v>639</v>
      </c>
      <c r="LD38" s="1">
        <v>31</v>
      </c>
      <c r="LE38" s="1" t="s">
        <v>2291</v>
      </c>
      <c r="LF38" s="1">
        <v>-1</v>
      </c>
      <c r="LG38" s="1" t="s">
        <v>2291</v>
      </c>
      <c r="LH38" s="1" t="s">
        <v>2291</v>
      </c>
      <c r="LI38" s="8">
        <v>31</v>
      </c>
      <c r="LJ38" s="8">
        <v>6</v>
      </c>
      <c r="LK38" s="8">
        <v>17</v>
      </c>
      <c r="LL38" s="8">
        <v>8</v>
      </c>
      <c r="LM38" s="8">
        <v>15</v>
      </c>
      <c r="LN38" s="8">
        <v>10</v>
      </c>
      <c r="LO38" s="8">
        <v>16</v>
      </c>
      <c r="LP38" s="8">
        <v>8</v>
      </c>
      <c r="LQ38" s="8">
        <v>11</v>
      </c>
      <c r="LR38" s="8">
        <v>26</v>
      </c>
      <c r="LS38" s="8">
        <v>22</v>
      </c>
      <c r="LT38" s="8">
        <v>13</v>
      </c>
      <c r="LU38" s="8">
        <v>13</v>
      </c>
      <c r="LV38" s="8">
        <v>165</v>
      </c>
      <c r="LW38" s="1" t="s">
        <v>1975</v>
      </c>
      <c r="LX38" s="1" t="s">
        <v>1976</v>
      </c>
      <c r="LY38" s="1" t="s">
        <v>1980</v>
      </c>
      <c r="LZ38" s="1" t="b">
        <f>E38=AE38</f>
        <v>1</v>
      </c>
      <c r="MA38" s="1" t="b">
        <f>AG38=G38</f>
        <v>1</v>
      </c>
      <c r="MB38" s="1" t="b">
        <f>I38=AI38</f>
        <v>0</v>
      </c>
      <c r="MC38" s="1" t="s">
        <v>2291</v>
      </c>
    </row>
    <row r="39" spans="1:341" x14ac:dyDescent="0.3">
      <c r="A39" s="1" t="s">
        <v>486</v>
      </c>
      <c r="B39" s="1" t="s">
        <v>487</v>
      </c>
      <c r="C39" s="5">
        <v>43154</v>
      </c>
      <c r="D39" s="5">
        <v>43154</v>
      </c>
      <c r="E39" s="1" t="s">
        <v>294</v>
      </c>
      <c r="F39" s="1" t="s">
        <v>1934</v>
      </c>
      <c r="G39" s="1" t="s">
        <v>400</v>
      </c>
      <c r="H39" s="1" t="s">
        <v>1948</v>
      </c>
      <c r="I39" s="1" t="s">
        <v>401</v>
      </c>
      <c r="J39" s="1" t="s">
        <v>429</v>
      </c>
      <c r="K39" s="1" t="s">
        <v>429</v>
      </c>
      <c r="L39" s="1" t="s">
        <v>488</v>
      </c>
      <c r="M39" s="1" t="s">
        <v>489</v>
      </c>
      <c r="N39" s="1">
        <v>14.4248523028</v>
      </c>
      <c r="O39" s="1">
        <v>13.6084858788</v>
      </c>
      <c r="P39" s="1">
        <v>316.27029352</v>
      </c>
      <c r="Q39" s="1">
        <v>8</v>
      </c>
      <c r="R39" s="1" t="s">
        <v>1984</v>
      </c>
      <c r="S39" s="1" t="s">
        <v>2291</v>
      </c>
      <c r="T39" s="1" t="s">
        <v>2291</v>
      </c>
      <c r="U39" s="1" t="s">
        <v>2292</v>
      </c>
      <c r="V39" s="1" t="s">
        <v>1982</v>
      </c>
      <c r="W39" s="1" t="s">
        <v>2291</v>
      </c>
      <c r="X39" s="1" t="s">
        <v>2089</v>
      </c>
      <c r="Y39" s="1" t="s">
        <v>1920</v>
      </c>
      <c r="Z39" s="1" t="s">
        <v>1921</v>
      </c>
      <c r="AA39" s="1" t="s">
        <v>1921</v>
      </c>
      <c r="AB39" s="1" t="s">
        <v>2291</v>
      </c>
      <c r="AC39" s="7">
        <v>24</v>
      </c>
      <c r="AD39" s="7">
        <v>71</v>
      </c>
      <c r="AE39" s="1" t="s">
        <v>294</v>
      </c>
      <c r="AF39" s="1" t="s">
        <v>1934</v>
      </c>
      <c r="AG39" s="1" t="s">
        <v>400</v>
      </c>
      <c r="AH39" s="1" t="s">
        <v>1948</v>
      </c>
      <c r="AI39" s="1" t="s">
        <v>404</v>
      </c>
      <c r="AJ39" s="1" t="s">
        <v>2010</v>
      </c>
      <c r="AK39" s="14">
        <v>24</v>
      </c>
      <c r="AL39" s="14">
        <v>71</v>
      </c>
      <c r="AM39" s="5">
        <v>42401</v>
      </c>
      <c r="AN39" s="7" t="s">
        <v>2291</v>
      </c>
      <c r="AO39" s="7" t="s">
        <v>2291</v>
      </c>
      <c r="AP39" s="1" t="s">
        <v>2291</v>
      </c>
      <c r="AQ39" s="1" t="s">
        <v>2291</v>
      </c>
      <c r="AR39" s="1" t="s">
        <v>2291</v>
      </c>
      <c r="AS39" s="1" t="s">
        <v>2291</v>
      </c>
      <c r="AT39" s="1" t="s">
        <v>2291</v>
      </c>
      <c r="AU39" s="1" t="s">
        <v>2291</v>
      </c>
      <c r="AV39" s="1" t="s">
        <v>2291</v>
      </c>
      <c r="AW39" s="1" t="s">
        <v>2291</v>
      </c>
      <c r="AX39" s="1" t="s">
        <v>2291</v>
      </c>
      <c r="AY39" s="7" t="s">
        <v>2291</v>
      </c>
      <c r="AZ39" s="7" t="s">
        <v>2291</v>
      </c>
      <c r="BA39" s="1" t="s">
        <v>2291</v>
      </c>
      <c r="BB39" s="7" t="s">
        <v>2291</v>
      </c>
      <c r="BC39" s="7" t="s">
        <v>2291</v>
      </c>
      <c r="BD39" s="1" t="s">
        <v>2291</v>
      </c>
      <c r="BE39" s="1" t="s">
        <v>2291</v>
      </c>
      <c r="BF39" s="1" t="s">
        <v>2291</v>
      </c>
      <c r="BG39" s="1" t="s">
        <v>2291</v>
      </c>
      <c r="BH39" s="1" t="s">
        <v>2291</v>
      </c>
      <c r="BI39" s="1" t="s">
        <v>2291</v>
      </c>
      <c r="BJ39" s="1" t="s">
        <v>2291</v>
      </c>
      <c r="BK39" s="1" t="s">
        <v>2291</v>
      </c>
      <c r="BL39" s="1" t="s">
        <v>2291</v>
      </c>
      <c r="BM39" s="7" t="s">
        <v>2291</v>
      </c>
      <c r="BN39" s="7" t="s">
        <v>2291</v>
      </c>
      <c r="BO39" s="1" t="s">
        <v>2291</v>
      </c>
      <c r="BP39" s="7" t="s">
        <v>2291</v>
      </c>
      <c r="BQ39" s="7" t="s">
        <v>2291</v>
      </c>
      <c r="BR39" s="1">
        <v>0</v>
      </c>
      <c r="BS39" s="7">
        <v>50</v>
      </c>
      <c r="BT39" s="7">
        <v>0</v>
      </c>
      <c r="BU39" s="7">
        <v>0</v>
      </c>
      <c r="BV39" s="7">
        <v>0</v>
      </c>
      <c r="BW39" s="1" t="s">
        <v>1998</v>
      </c>
      <c r="BX39" s="1" t="s">
        <v>2291</v>
      </c>
      <c r="BY39" s="1" t="s">
        <v>490</v>
      </c>
      <c r="BZ39" s="1" t="s">
        <v>1921</v>
      </c>
      <c r="CA39" s="1" t="s">
        <v>1920</v>
      </c>
      <c r="CB39" s="1" t="s">
        <v>1921</v>
      </c>
      <c r="CC39" s="1" t="s">
        <v>1921</v>
      </c>
      <c r="CD39" s="1" t="s">
        <v>1921</v>
      </c>
      <c r="CE39" s="1" t="s">
        <v>1921</v>
      </c>
      <c r="CF39" s="1" t="s">
        <v>1921</v>
      </c>
      <c r="CG39" s="1" t="s">
        <v>1920</v>
      </c>
      <c r="CH39" s="1" t="s">
        <v>1921</v>
      </c>
      <c r="CI39" s="1" t="s">
        <v>1920</v>
      </c>
      <c r="CJ39" s="1" t="s">
        <v>1921</v>
      </c>
      <c r="CK39" s="1" t="s">
        <v>2291</v>
      </c>
      <c r="CL39" s="1" t="s">
        <v>2291</v>
      </c>
      <c r="CM39" s="1" t="s">
        <v>2291</v>
      </c>
      <c r="CN39" s="1" t="s">
        <v>2291</v>
      </c>
      <c r="CO39" s="1" t="s">
        <v>2291</v>
      </c>
      <c r="CP39" s="1" t="s">
        <v>2291</v>
      </c>
      <c r="CQ39" s="1" t="s">
        <v>2291</v>
      </c>
      <c r="CR39" s="1" t="s">
        <v>2291</v>
      </c>
      <c r="CS39" s="1" t="s">
        <v>2291</v>
      </c>
      <c r="CT39" s="1" t="s">
        <v>2291</v>
      </c>
      <c r="CU39" s="1" t="s">
        <v>2291</v>
      </c>
      <c r="CV39" s="1" t="s">
        <v>2291</v>
      </c>
      <c r="CW39" s="1" t="s">
        <v>2291</v>
      </c>
      <c r="CX39" s="1" t="s">
        <v>2291</v>
      </c>
      <c r="CY39" s="1" t="s">
        <v>2291</v>
      </c>
      <c r="CZ39" s="1" t="s">
        <v>2291</v>
      </c>
      <c r="DA39" s="1" t="s">
        <v>320</v>
      </c>
      <c r="DB39" s="1" t="s">
        <v>1921</v>
      </c>
      <c r="DC39" s="1" t="s">
        <v>1921</v>
      </c>
      <c r="DD39" s="1" t="s">
        <v>1921</v>
      </c>
      <c r="DE39" s="1" t="s">
        <v>1920</v>
      </c>
      <c r="DF39" s="1" t="s">
        <v>1921</v>
      </c>
      <c r="DG39" s="1" t="s">
        <v>480</v>
      </c>
      <c r="DH39" s="1" t="s">
        <v>2029</v>
      </c>
      <c r="DI39" s="1" t="s">
        <v>2291</v>
      </c>
      <c r="DJ39" s="1" t="s">
        <v>2291</v>
      </c>
      <c r="DK39" s="1" t="s">
        <v>2291</v>
      </c>
      <c r="DL39" s="1" t="s">
        <v>2291</v>
      </c>
      <c r="DM39" s="1" t="s">
        <v>2291</v>
      </c>
      <c r="DN39" s="1" t="s">
        <v>2291</v>
      </c>
      <c r="DO39" s="1" t="s">
        <v>2291</v>
      </c>
      <c r="DP39" s="1" t="s">
        <v>2291</v>
      </c>
      <c r="DQ39" s="1" t="s">
        <v>2291</v>
      </c>
      <c r="DR39" s="1" t="s">
        <v>2291</v>
      </c>
      <c r="DS39" s="1" t="s">
        <v>2291</v>
      </c>
      <c r="DT39" s="1" t="s">
        <v>2291</v>
      </c>
      <c r="DU39" s="1" t="s">
        <v>2291</v>
      </c>
      <c r="DV39" s="1" t="s">
        <v>2291</v>
      </c>
      <c r="DW39" s="1" t="s">
        <v>2291</v>
      </c>
      <c r="DX39" s="1" t="s">
        <v>2291</v>
      </c>
      <c r="DY39" s="1" t="s">
        <v>320</v>
      </c>
      <c r="DZ39" s="1" t="s">
        <v>1921</v>
      </c>
      <c r="EA39" s="1" t="s">
        <v>1921</v>
      </c>
      <c r="EB39" s="1" t="s">
        <v>1921</v>
      </c>
      <c r="EC39" s="1" t="s">
        <v>1920</v>
      </c>
      <c r="ED39" s="1" t="s">
        <v>1921</v>
      </c>
      <c r="EE39" s="1" t="s">
        <v>480</v>
      </c>
      <c r="EF39" s="1" t="s">
        <v>1997</v>
      </c>
      <c r="EG39" s="1" t="s">
        <v>2291</v>
      </c>
      <c r="EH39" s="1" t="s">
        <v>2291</v>
      </c>
      <c r="EI39" s="1" t="s">
        <v>2291</v>
      </c>
      <c r="EJ39" s="1" t="s">
        <v>2291</v>
      </c>
      <c r="EK39" s="1" t="s">
        <v>2291</v>
      </c>
      <c r="EL39" s="1" t="s">
        <v>2291</v>
      </c>
      <c r="EM39" s="1" t="s">
        <v>2291</v>
      </c>
      <c r="EN39" s="1" t="s">
        <v>2291</v>
      </c>
      <c r="EO39" s="1" t="s">
        <v>2291</v>
      </c>
      <c r="EP39" s="1" t="s">
        <v>2291</v>
      </c>
      <c r="EQ39" s="1" t="s">
        <v>2291</v>
      </c>
      <c r="ER39" s="1" t="s">
        <v>2291</v>
      </c>
      <c r="ES39" s="1" t="s">
        <v>2291</v>
      </c>
      <c r="ET39" s="1" t="s">
        <v>2291</v>
      </c>
      <c r="EU39" s="1" t="s">
        <v>2291</v>
      </c>
      <c r="EV39" s="1" t="s">
        <v>2291</v>
      </c>
      <c r="EW39" s="1" t="s">
        <v>2291</v>
      </c>
      <c r="EX39" s="1" t="s">
        <v>2291</v>
      </c>
      <c r="EY39" s="1" t="s">
        <v>2291</v>
      </c>
      <c r="EZ39" s="1" t="s">
        <v>2291</v>
      </c>
      <c r="FA39" s="1" t="s">
        <v>2291</v>
      </c>
      <c r="FB39" s="1" t="s">
        <v>2291</v>
      </c>
      <c r="FC39" s="1" t="s">
        <v>2291</v>
      </c>
      <c r="FD39" s="1" t="s">
        <v>2291</v>
      </c>
      <c r="FE39" s="1" t="s">
        <v>320</v>
      </c>
      <c r="FF39" s="1" t="s">
        <v>1921</v>
      </c>
      <c r="FG39" s="1" t="s">
        <v>1921</v>
      </c>
      <c r="FH39" s="1" t="s">
        <v>1921</v>
      </c>
      <c r="FI39" s="1" t="s">
        <v>1920</v>
      </c>
      <c r="FJ39" s="1" t="s">
        <v>1921</v>
      </c>
      <c r="FK39" s="1" t="s">
        <v>480</v>
      </c>
      <c r="FL39" s="1" t="s">
        <v>1997</v>
      </c>
      <c r="FM39" s="7">
        <v>6</v>
      </c>
      <c r="FN39" s="7">
        <v>3</v>
      </c>
      <c r="FO39" s="7" t="s">
        <v>2291</v>
      </c>
      <c r="FP39" s="7" t="s">
        <v>2291</v>
      </c>
      <c r="FQ39" s="7" t="s">
        <v>2291</v>
      </c>
      <c r="FR39" s="7" t="s">
        <v>2291</v>
      </c>
      <c r="FS39" s="7" t="s">
        <v>2291</v>
      </c>
      <c r="FT39" s="7">
        <v>1</v>
      </c>
      <c r="FU39" s="7">
        <v>2</v>
      </c>
      <c r="FV39" s="7">
        <v>5</v>
      </c>
      <c r="FW39" s="7">
        <v>1</v>
      </c>
      <c r="FX39" s="7" t="s">
        <v>2291</v>
      </c>
      <c r="FY39" s="7">
        <v>4</v>
      </c>
      <c r="FZ39" s="1" t="s">
        <v>1920</v>
      </c>
      <c r="GA39" s="1" t="s">
        <v>1920</v>
      </c>
      <c r="GB39" s="1" t="s">
        <v>1920</v>
      </c>
      <c r="GC39" s="1" t="s">
        <v>2291</v>
      </c>
      <c r="GD39" s="1" t="s">
        <v>2291</v>
      </c>
      <c r="GE39" s="1" t="s">
        <v>2291</v>
      </c>
      <c r="GF39" s="1" t="s">
        <v>1920</v>
      </c>
      <c r="GG39" s="1" t="s">
        <v>2291</v>
      </c>
      <c r="GH39" s="1" t="s">
        <v>2291</v>
      </c>
      <c r="GI39" s="1" t="s">
        <v>2291</v>
      </c>
      <c r="GJ39" s="1" t="s">
        <v>302</v>
      </c>
      <c r="GK39" s="1" t="s">
        <v>1921</v>
      </c>
      <c r="GL39" s="1" t="s">
        <v>1921</v>
      </c>
      <c r="GM39" s="1" t="s">
        <v>1921</v>
      </c>
      <c r="GN39" s="1" t="s">
        <v>1921</v>
      </c>
      <c r="GO39" s="1" t="s">
        <v>1920</v>
      </c>
      <c r="GP39" s="1" t="s">
        <v>1921</v>
      </c>
      <c r="GQ39" s="1" t="s">
        <v>1921</v>
      </c>
      <c r="GR39" s="1" t="s">
        <v>1921</v>
      </c>
      <c r="GS39" s="7" t="s">
        <v>2291</v>
      </c>
      <c r="GT39" s="7" t="s">
        <v>2291</v>
      </c>
      <c r="GU39" s="7">
        <v>1</v>
      </c>
      <c r="GV39" s="7" t="s">
        <v>2291</v>
      </c>
      <c r="GW39" s="7" t="s">
        <v>2291</v>
      </c>
      <c r="GX39" s="7" t="s">
        <v>2291</v>
      </c>
      <c r="GY39" s="7" t="s">
        <v>2291</v>
      </c>
      <c r="GZ39" s="7" t="s">
        <v>2291</v>
      </c>
      <c r="HA39" s="7" t="s">
        <v>2291</v>
      </c>
      <c r="HB39" s="7" t="s">
        <v>2291</v>
      </c>
      <c r="HC39" s="7" t="s">
        <v>2291</v>
      </c>
      <c r="HD39" s="7" t="s">
        <v>2291</v>
      </c>
      <c r="HE39" s="7" t="s">
        <v>2291</v>
      </c>
      <c r="HF39" s="7" t="s">
        <v>2291</v>
      </c>
      <c r="HG39" s="7" t="s">
        <v>2291</v>
      </c>
      <c r="HH39" s="7" t="s">
        <v>2291</v>
      </c>
      <c r="HI39" s="1" t="s">
        <v>869</v>
      </c>
      <c r="HJ39" s="1" t="s">
        <v>2117</v>
      </c>
      <c r="HK39" s="1" t="s">
        <v>1921</v>
      </c>
      <c r="HL39" s="1" t="s">
        <v>1921</v>
      </c>
      <c r="HM39" s="1" t="s">
        <v>1920</v>
      </c>
      <c r="HN39" s="1" t="s">
        <v>1920</v>
      </c>
      <c r="HO39" s="1" t="s">
        <v>1921</v>
      </c>
      <c r="HP39" s="1" t="s">
        <v>2125</v>
      </c>
      <c r="HQ39" s="1" t="s">
        <v>1921</v>
      </c>
      <c r="HR39" s="1" t="s">
        <v>1921</v>
      </c>
      <c r="HS39" s="1" t="s">
        <v>1920</v>
      </c>
      <c r="HT39" s="7" t="s">
        <v>2291</v>
      </c>
      <c r="HU39" s="7" t="s">
        <v>2291</v>
      </c>
      <c r="HV39" s="1" t="s">
        <v>2291</v>
      </c>
      <c r="HW39" s="1" t="s">
        <v>2291</v>
      </c>
      <c r="HX39" s="1" t="s">
        <v>2291</v>
      </c>
      <c r="HY39" s="1" t="s">
        <v>2126</v>
      </c>
      <c r="HZ39" s="1" t="s">
        <v>1921</v>
      </c>
      <c r="IA39" s="1" t="s">
        <v>1920</v>
      </c>
      <c r="IB39" s="7" t="s">
        <v>2291</v>
      </c>
      <c r="IC39" s="7" t="s">
        <v>2291</v>
      </c>
      <c r="ID39" s="1" t="s">
        <v>1961</v>
      </c>
      <c r="IE39" s="1" t="s">
        <v>2291</v>
      </c>
      <c r="IF39" s="1" t="s">
        <v>2291</v>
      </c>
      <c r="IG39" s="1" t="s">
        <v>2291</v>
      </c>
      <c r="IH39" s="1" t="s">
        <v>2291</v>
      </c>
      <c r="II39" s="1" t="s">
        <v>2291</v>
      </c>
      <c r="IJ39" s="1" t="s">
        <v>2291</v>
      </c>
      <c r="IK39" s="1" t="s">
        <v>2291</v>
      </c>
      <c r="IL39" s="1" t="s">
        <v>2291</v>
      </c>
      <c r="IM39" s="1" t="s">
        <v>1949</v>
      </c>
      <c r="IN39" s="1" t="s">
        <v>1992</v>
      </c>
      <c r="IO39" s="1" t="s">
        <v>2291</v>
      </c>
      <c r="IP39" s="1" t="s">
        <v>2291</v>
      </c>
      <c r="IQ39" s="1" t="s">
        <v>2291</v>
      </c>
      <c r="IR39" s="1" t="s">
        <v>2291</v>
      </c>
      <c r="IS39" s="1" t="s">
        <v>2291</v>
      </c>
      <c r="IT39" s="1" t="s">
        <v>1921</v>
      </c>
      <c r="IU39" s="1" t="s">
        <v>2291</v>
      </c>
      <c r="IV39" s="1" t="s">
        <v>2291</v>
      </c>
      <c r="IW39" s="1" t="s">
        <v>2291</v>
      </c>
      <c r="IX39" s="1" t="s">
        <v>2291</v>
      </c>
      <c r="IY39" s="1" t="s">
        <v>2291</v>
      </c>
      <c r="IZ39" s="1" t="s">
        <v>2291</v>
      </c>
      <c r="JA39" s="1" t="s">
        <v>2291</v>
      </c>
      <c r="JB39" s="1" t="s">
        <v>2291</v>
      </c>
      <c r="JC39" s="1" t="s">
        <v>2291</v>
      </c>
      <c r="JD39" s="1" t="s">
        <v>491</v>
      </c>
      <c r="JE39" s="1" t="s">
        <v>1921</v>
      </c>
      <c r="JF39" s="1" t="s">
        <v>1920</v>
      </c>
      <c r="JG39" s="1" t="s">
        <v>1921</v>
      </c>
      <c r="JH39" s="1" t="s">
        <v>1921</v>
      </c>
      <c r="JI39" s="1" t="s">
        <v>1920</v>
      </c>
      <c r="JJ39" s="1" t="s">
        <v>1921</v>
      </c>
      <c r="JK39" s="1" t="s">
        <v>1921</v>
      </c>
      <c r="JL39" s="1" t="s">
        <v>1920</v>
      </c>
      <c r="JM39" s="1" t="s">
        <v>1921</v>
      </c>
      <c r="JN39" s="1" t="s">
        <v>1921</v>
      </c>
      <c r="JO39" s="1" t="s">
        <v>1921</v>
      </c>
      <c r="JP39" s="1" t="s">
        <v>1921</v>
      </c>
      <c r="JQ39" s="1" t="s">
        <v>1921</v>
      </c>
      <c r="JR39" s="1" t="s">
        <v>1921</v>
      </c>
      <c r="JS39" s="1" t="s">
        <v>2291</v>
      </c>
      <c r="JT39" s="1" t="s">
        <v>2291</v>
      </c>
      <c r="JU39" s="1" t="s">
        <v>2295</v>
      </c>
      <c r="JV39" s="1" t="s">
        <v>1920</v>
      </c>
      <c r="JW39" s="1" t="s">
        <v>1921</v>
      </c>
      <c r="JX39" s="1" t="s">
        <v>1921</v>
      </c>
      <c r="JY39" s="1" t="s">
        <v>1921</v>
      </c>
      <c r="JZ39" s="1" t="s">
        <v>1921</v>
      </c>
      <c r="KA39" s="1" t="s">
        <v>1921</v>
      </c>
      <c r="KB39" s="1" t="s">
        <v>1921</v>
      </c>
      <c r="KC39" s="1" t="s">
        <v>2291</v>
      </c>
      <c r="KD39" s="1" t="s">
        <v>1971</v>
      </c>
      <c r="KE39" s="1" t="s">
        <v>2291</v>
      </c>
      <c r="KF39" s="1" t="s">
        <v>1920</v>
      </c>
      <c r="KG39" s="1" t="s">
        <v>408</v>
      </c>
      <c r="KH39" s="1" t="s">
        <v>1965</v>
      </c>
      <c r="KI39" s="1" t="s">
        <v>1988</v>
      </c>
      <c r="KJ39" s="1" t="s">
        <v>2291</v>
      </c>
      <c r="KK39" s="1" t="s">
        <v>1920</v>
      </c>
      <c r="KL39" s="1" t="s">
        <v>409</v>
      </c>
      <c r="KM39" s="1" t="s">
        <v>1921</v>
      </c>
      <c r="KN39" s="1" t="s">
        <v>1921</v>
      </c>
      <c r="KO39" s="1" t="s">
        <v>1920</v>
      </c>
      <c r="KP39" s="1" t="s">
        <v>2291</v>
      </c>
      <c r="KQ39" s="1" t="s">
        <v>2291</v>
      </c>
      <c r="KR39" s="1">
        <v>2</v>
      </c>
      <c r="KS39" s="1" t="s">
        <v>310</v>
      </c>
      <c r="KT39" s="1" t="s">
        <v>492</v>
      </c>
      <c r="KU39" s="1" t="s">
        <v>2291</v>
      </c>
      <c r="KV39" s="1" t="s">
        <v>2291</v>
      </c>
      <c r="KW39" s="1" t="s">
        <v>2291</v>
      </c>
      <c r="KX39" s="1">
        <v>20</v>
      </c>
      <c r="KY39" s="11">
        <v>20</v>
      </c>
      <c r="KZ39" s="1" t="s">
        <v>493</v>
      </c>
      <c r="LA39" s="1">
        <v>146964</v>
      </c>
      <c r="LB39" s="1" t="s">
        <v>494</v>
      </c>
      <c r="LC39" s="1" t="s">
        <v>495</v>
      </c>
      <c r="LD39" s="1">
        <v>17</v>
      </c>
      <c r="LE39" s="1" t="s">
        <v>2291</v>
      </c>
      <c r="LF39" s="1">
        <v>-1</v>
      </c>
      <c r="LG39" s="1" t="s">
        <v>2291</v>
      </c>
      <c r="LH39" s="1" t="s">
        <v>2291</v>
      </c>
      <c r="LI39" s="8">
        <v>17</v>
      </c>
      <c r="LJ39" s="8">
        <v>4</v>
      </c>
      <c r="LK39" s="8">
        <v>8</v>
      </c>
      <c r="LL39" s="8">
        <v>8</v>
      </c>
      <c r="LM39" s="8">
        <v>8</v>
      </c>
      <c r="LN39" s="8">
        <v>26</v>
      </c>
      <c r="LO39" s="8">
        <v>8</v>
      </c>
      <c r="LP39" s="8">
        <v>14</v>
      </c>
      <c r="LQ39" s="8">
        <v>4</v>
      </c>
      <c r="LR39" s="8">
        <v>28</v>
      </c>
      <c r="LS39" s="8">
        <v>20</v>
      </c>
      <c r="LT39" s="8">
        <v>3</v>
      </c>
      <c r="LU39" s="8">
        <v>1</v>
      </c>
      <c r="LV39" s="8">
        <v>132</v>
      </c>
      <c r="LW39" s="1" t="s">
        <v>1976</v>
      </c>
      <c r="LX39" s="1" t="s">
        <v>1978</v>
      </c>
      <c r="LY39" s="1" t="s">
        <v>1980</v>
      </c>
      <c r="LZ39" s="1" t="b">
        <f>E39=AE39</f>
        <v>1</v>
      </c>
      <c r="MA39" s="1" t="b">
        <f>AG39=G39</f>
        <v>1</v>
      </c>
      <c r="MB39" s="1" t="b">
        <f>I39=AI39</f>
        <v>0</v>
      </c>
      <c r="MC39" s="1" t="s">
        <v>2291</v>
      </c>
    </row>
    <row r="40" spans="1:341" x14ac:dyDescent="0.3">
      <c r="A40" s="1" t="s">
        <v>1238</v>
      </c>
      <c r="B40" s="1" t="s">
        <v>1239</v>
      </c>
      <c r="C40" s="5">
        <v>43162</v>
      </c>
      <c r="D40" s="5">
        <v>43162</v>
      </c>
      <c r="E40" s="1" t="s">
        <v>294</v>
      </c>
      <c r="F40" s="1" t="s">
        <v>1934</v>
      </c>
      <c r="G40" s="1" t="s">
        <v>295</v>
      </c>
      <c r="H40" s="1" t="s">
        <v>1947</v>
      </c>
      <c r="I40" s="1" t="s">
        <v>810</v>
      </c>
      <c r="J40" s="1" t="s">
        <v>1230</v>
      </c>
      <c r="K40" s="1" t="s">
        <v>1796</v>
      </c>
      <c r="L40" s="1" t="s">
        <v>1796</v>
      </c>
      <c r="M40" s="1" t="s">
        <v>1240</v>
      </c>
      <c r="N40" s="1">
        <v>13.4219410131</v>
      </c>
      <c r="O40" s="1">
        <v>14.454645319899999</v>
      </c>
      <c r="P40" s="1">
        <v>309.416464894</v>
      </c>
      <c r="Q40" s="1">
        <v>4</v>
      </c>
      <c r="R40" s="1" t="s">
        <v>1983</v>
      </c>
      <c r="S40" s="1" t="s">
        <v>1779</v>
      </c>
      <c r="T40" s="1">
        <v>7</v>
      </c>
      <c r="U40" s="1" t="s">
        <v>2296</v>
      </c>
      <c r="V40" s="1" t="s">
        <v>1982</v>
      </c>
      <c r="W40" s="1" t="s">
        <v>2291</v>
      </c>
      <c r="X40" s="1" t="s">
        <v>1955</v>
      </c>
      <c r="Y40" s="1" t="s">
        <v>1921</v>
      </c>
      <c r="Z40" s="1" t="s">
        <v>1920</v>
      </c>
      <c r="AA40" s="1" t="s">
        <v>1921</v>
      </c>
      <c r="AB40" s="1" t="s">
        <v>2291</v>
      </c>
      <c r="AC40" s="7" t="s">
        <v>2291</v>
      </c>
      <c r="AD40" s="7" t="s">
        <v>2291</v>
      </c>
      <c r="AE40" s="1" t="s">
        <v>2291</v>
      </c>
      <c r="AF40" s="1" t="s">
        <v>2291</v>
      </c>
      <c r="AG40" s="1" t="s">
        <v>2291</v>
      </c>
      <c r="AH40" s="1" t="s">
        <v>2291</v>
      </c>
      <c r="AI40" s="1" t="s">
        <v>2291</v>
      </c>
      <c r="AJ40" s="1" t="s">
        <v>2291</v>
      </c>
      <c r="AK40" s="14" t="s">
        <v>2291</v>
      </c>
      <c r="AL40" s="14" t="s">
        <v>2291</v>
      </c>
      <c r="AM40" s="1" t="s">
        <v>2291</v>
      </c>
      <c r="AN40" s="7">
        <v>100</v>
      </c>
      <c r="AO40" s="7">
        <v>418</v>
      </c>
      <c r="AP40" s="1" t="s">
        <v>697</v>
      </c>
      <c r="AQ40" s="1" t="s">
        <v>1928</v>
      </c>
      <c r="AR40" s="1" t="s">
        <v>294</v>
      </c>
      <c r="AS40" s="1" t="s">
        <v>1934</v>
      </c>
      <c r="AT40" s="1" t="s">
        <v>295</v>
      </c>
      <c r="AU40" s="1" t="s">
        <v>1947</v>
      </c>
      <c r="AV40" s="1" t="s">
        <v>2291</v>
      </c>
      <c r="AW40" s="1" t="s">
        <v>2291</v>
      </c>
      <c r="AX40" s="1" t="s">
        <v>2291</v>
      </c>
      <c r="AY40" s="7">
        <v>100</v>
      </c>
      <c r="AZ40" s="7">
        <v>418</v>
      </c>
      <c r="BA40" s="5">
        <v>42370</v>
      </c>
      <c r="BB40" s="7" t="s">
        <v>2291</v>
      </c>
      <c r="BC40" s="7" t="s">
        <v>2291</v>
      </c>
      <c r="BD40" s="1" t="s">
        <v>2291</v>
      </c>
      <c r="BE40" s="1" t="s">
        <v>2291</v>
      </c>
      <c r="BF40" s="1" t="s">
        <v>2291</v>
      </c>
      <c r="BG40" s="1" t="s">
        <v>2291</v>
      </c>
      <c r="BH40" s="1" t="s">
        <v>2291</v>
      </c>
      <c r="BI40" s="1" t="s">
        <v>2291</v>
      </c>
      <c r="BJ40" s="1" t="s">
        <v>2291</v>
      </c>
      <c r="BK40" s="1" t="s">
        <v>2291</v>
      </c>
      <c r="BL40" s="1" t="s">
        <v>2291</v>
      </c>
      <c r="BM40" s="7" t="s">
        <v>2291</v>
      </c>
      <c r="BN40" s="7" t="s">
        <v>2291</v>
      </c>
      <c r="BO40" s="1" t="s">
        <v>2291</v>
      </c>
      <c r="BP40" s="7">
        <v>200</v>
      </c>
      <c r="BQ40" s="7">
        <v>836</v>
      </c>
      <c r="BR40" s="1">
        <v>0</v>
      </c>
      <c r="BS40" s="7">
        <v>81</v>
      </c>
      <c r="BT40" s="7">
        <v>0</v>
      </c>
      <c r="BU40" s="7">
        <v>19</v>
      </c>
      <c r="BV40" s="7">
        <v>0</v>
      </c>
      <c r="BW40" s="1" t="s">
        <v>1998</v>
      </c>
      <c r="BX40" s="1" t="s">
        <v>2291</v>
      </c>
      <c r="BY40" s="1" t="s">
        <v>469</v>
      </c>
      <c r="BZ40" s="1" t="s">
        <v>1921</v>
      </c>
      <c r="CA40" s="1" t="s">
        <v>1921</v>
      </c>
      <c r="CB40" s="1" t="s">
        <v>1921</v>
      </c>
      <c r="CC40" s="1" t="s">
        <v>1921</v>
      </c>
      <c r="CD40" s="1" t="s">
        <v>1921</v>
      </c>
      <c r="CE40" s="1" t="s">
        <v>1921</v>
      </c>
      <c r="CF40" s="1" t="s">
        <v>1921</v>
      </c>
      <c r="CG40" s="1" t="s">
        <v>1921</v>
      </c>
      <c r="CH40" s="1" t="s">
        <v>1921</v>
      </c>
      <c r="CI40" s="1" t="s">
        <v>1921</v>
      </c>
      <c r="CJ40" s="1" t="s">
        <v>1920</v>
      </c>
      <c r="CK40" s="1" t="s">
        <v>2291</v>
      </c>
      <c r="CL40" s="1" t="s">
        <v>2291</v>
      </c>
      <c r="CM40" s="1" t="s">
        <v>2291</v>
      </c>
      <c r="CN40" s="1" t="s">
        <v>2291</v>
      </c>
      <c r="CO40" s="1" t="s">
        <v>2291</v>
      </c>
      <c r="CP40" s="1" t="s">
        <v>2291</v>
      </c>
      <c r="CQ40" s="1" t="s">
        <v>2291</v>
      </c>
      <c r="CR40" s="1" t="s">
        <v>2291</v>
      </c>
      <c r="CS40" s="1" t="s">
        <v>2291</v>
      </c>
      <c r="CT40" s="1" t="s">
        <v>2291</v>
      </c>
      <c r="CU40" s="1" t="s">
        <v>2291</v>
      </c>
      <c r="CV40" s="1" t="s">
        <v>2291</v>
      </c>
      <c r="CW40" s="1" t="s">
        <v>2291</v>
      </c>
      <c r="CX40" s="1" t="s">
        <v>2291</v>
      </c>
      <c r="CY40" s="1" t="s">
        <v>2291</v>
      </c>
      <c r="CZ40" s="1" t="s">
        <v>2291</v>
      </c>
      <c r="DA40" s="1" t="s">
        <v>2291</v>
      </c>
      <c r="DB40" s="1" t="s">
        <v>2291</v>
      </c>
      <c r="DC40" s="1" t="s">
        <v>2291</v>
      </c>
      <c r="DD40" s="1" t="s">
        <v>2291</v>
      </c>
      <c r="DE40" s="1" t="s">
        <v>2291</v>
      </c>
      <c r="DF40" s="1" t="s">
        <v>2291</v>
      </c>
      <c r="DG40" s="1" t="s">
        <v>2291</v>
      </c>
      <c r="DH40" s="1" t="s">
        <v>2291</v>
      </c>
      <c r="DI40" s="1" t="s">
        <v>2291</v>
      </c>
      <c r="DJ40" s="1" t="s">
        <v>2291</v>
      </c>
      <c r="DK40" s="1" t="s">
        <v>2291</v>
      </c>
      <c r="DL40" s="1" t="s">
        <v>2291</v>
      </c>
      <c r="DM40" s="1" t="s">
        <v>2291</v>
      </c>
      <c r="DN40" s="1" t="s">
        <v>2291</v>
      </c>
      <c r="DO40" s="1" t="s">
        <v>2291</v>
      </c>
      <c r="DP40" s="1" t="s">
        <v>2291</v>
      </c>
      <c r="DQ40" s="1" t="s">
        <v>2291</v>
      </c>
      <c r="DR40" s="1" t="s">
        <v>2291</v>
      </c>
      <c r="DS40" s="1" t="s">
        <v>2291</v>
      </c>
      <c r="DT40" s="1" t="s">
        <v>2291</v>
      </c>
      <c r="DU40" s="1" t="s">
        <v>2291</v>
      </c>
      <c r="DV40" s="1" t="s">
        <v>2291</v>
      </c>
      <c r="DW40" s="1" t="s">
        <v>2291</v>
      </c>
      <c r="DX40" s="1" t="s">
        <v>2291</v>
      </c>
      <c r="DY40" s="1" t="s">
        <v>2291</v>
      </c>
      <c r="DZ40" s="1" t="s">
        <v>2291</v>
      </c>
      <c r="EA40" s="1" t="s">
        <v>2291</v>
      </c>
      <c r="EB40" s="1" t="s">
        <v>2291</v>
      </c>
      <c r="EC40" s="1" t="s">
        <v>2291</v>
      </c>
      <c r="ED40" s="1" t="s">
        <v>2291</v>
      </c>
      <c r="EE40" s="1" t="s">
        <v>2291</v>
      </c>
      <c r="EF40" s="1" t="s">
        <v>2291</v>
      </c>
      <c r="EG40" s="1" t="s">
        <v>2291</v>
      </c>
      <c r="EH40" s="1" t="s">
        <v>2291</v>
      </c>
      <c r="EI40" s="1" t="s">
        <v>2291</v>
      </c>
      <c r="EJ40" s="1" t="s">
        <v>2291</v>
      </c>
      <c r="EK40" s="1" t="s">
        <v>2291</v>
      </c>
      <c r="EL40" s="1" t="s">
        <v>2291</v>
      </c>
      <c r="EM40" s="1" t="s">
        <v>2291</v>
      </c>
      <c r="EN40" s="1" t="s">
        <v>2291</v>
      </c>
      <c r="EO40" s="1" t="s">
        <v>2291</v>
      </c>
      <c r="EP40" s="1" t="s">
        <v>2291</v>
      </c>
      <c r="EQ40" s="1" t="s">
        <v>2291</v>
      </c>
      <c r="ER40" s="1" t="s">
        <v>2291</v>
      </c>
      <c r="ES40" s="1" t="s">
        <v>2291</v>
      </c>
      <c r="ET40" s="1" t="s">
        <v>2291</v>
      </c>
      <c r="EU40" s="1" t="s">
        <v>2291</v>
      </c>
      <c r="EV40" s="1" t="s">
        <v>2291</v>
      </c>
      <c r="EW40" s="1" t="s">
        <v>2291</v>
      </c>
      <c r="EX40" s="1" t="s">
        <v>2291</v>
      </c>
      <c r="EY40" s="1" t="s">
        <v>2291</v>
      </c>
      <c r="EZ40" s="1" t="s">
        <v>2291</v>
      </c>
      <c r="FA40" s="1" t="s">
        <v>2291</v>
      </c>
      <c r="FB40" s="1" t="s">
        <v>2291</v>
      </c>
      <c r="FC40" s="1" t="s">
        <v>2291</v>
      </c>
      <c r="FD40" s="1" t="s">
        <v>2291</v>
      </c>
      <c r="FE40" s="1" t="s">
        <v>2291</v>
      </c>
      <c r="FF40" s="1" t="s">
        <v>2291</v>
      </c>
      <c r="FG40" s="1" t="s">
        <v>2291</v>
      </c>
      <c r="FH40" s="1" t="s">
        <v>2291</v>
      </c>
      <c r="FI40" s="1" t="s">
        <v>2291</v>
      </c>
      <c r="FJ40" s="1" t="s">
        <v>2291</v>
      </c>
      <c r="FK40" s="1" t="s">
        <v>2291</v>
      </c>
      <c r="FL40" s="1" t="s">
        <v>2291</v>
      </c>
      <c r="FM40" s="7">
        <v>30</v>
      </c>
      <c r="FN40" s="7">
        <v>65</v>
      </c>
      <c r="FO40" s="7">
        <v>5</v>
      </c>
      <c r="FP40" s="7">
        <v>10</v>
      </c>
      <c r="FQ40" s="7">
        <v>15</v>
      </c>
      <c r="FR40" s="7">
        <v>30</v>
      </c>
      <c r="FS40" s="7" t="s">
        <v>2291</v>
      </c>
      <c r="FT40" s="7" t="s">
        <v>2291</v>
      </c>
      <c r="FU40" s="7">
        <v>10</v>
      </c>
      <c r="FV40" s="7">
        <v>30</v>
      </c>
      <c r="FW40" s="7">
        <v>7</v>
      </c>
      <c r="FX40" s="7" t="s">
        <v>2291</v>
      </c>
      <c r="FY40" s="7">
        <v>60</v>
      </c>
      <c r="FZ40" s="1" t="s">
        <v>1920</v>
      </c>
      <c r="GA40" s="1" t="s">
        <v>1920</v>
      </c>
      <c r="GB40" s="1" t="s">
        <v>1920</v>
      </c>
      <c r="GC40" s="1" t="s">
        <v>2291</v>
      </c>
      <c r="GD40" s="1" t="s">
        <v>2291</v>
      </c>
      <c r="GE40" s="1" t="s">
        <v>2291</v>
      </c>
      <c r="GF40" s="1" t="s">
        <v>1920</v>
      </c>
      <c r="GG40" s="1" t="s">
        <v>2291</v>
      </c>
      <c r="GH40" s="1" t="s">
        <v>2291</v>
      </c>
      <c r="GI40" s="1" t="s">
        <v>2291</v>
      </c>
      <c r="GJ40" s="1" t="s">
        <v>1223</v>
      </c>
      <c r="GK40" s="1" t="s">
        <v>1921</v>
      </c>
      <c r="GL40" s="1" t="s">
        <v>1921</v>
      </c>
      <c r="GM40" s="1" t="s">
        <v>1920</v>
      </c>
      <c r="GN40" s="1" t="s">
        <v>1921</v>
      </c>
      <c r="GO40" s="1" t="s">
        <v>1921</v>
      </c>
      <c r="GP40" s="1" t="s">
        <v>1921</v>
      </c>
      <c r="GQ40" s="1" t="s">
        <v>1921</v>
      </c>
      <c r="GR40" s="1" t="s">
        <v>1921</v>
      </c>
      <c r="GS40" s="7" t="s">
        <v>2291</v>
      </c>
      <c r="GT40" s="7" t="s">
        <v>2291</v>
      </c>
      <c r="GU40" s="7" t="s">
        <v>2291</v>
      </c>
      <c r="GV40" s="7" t="s">
        <v>2291</v>
      </c>
      <c r="GW40" s="7" t="s">
        <v>2291</v>
      </c>
      <c r="GX40" s="7" t="s">
        <v>2291</v>
      </c>
      <c r="GY40" s="7" t="s">
        <v>2291</v>
      </c>
      <c r="GZ40" s="7" t="s">
        <v>2291</v>
      </c>
      <c r="HA40" s="7">
        <v>1</v>
      </c>
      <c r="HB40" s="7" t="s">
        <v>2291</v>
      </c>
      <c r="HC40" s="7" t="s">
        <v>2291</v>
      </c>
      <c r="HD40" s="7" t="s">
        <v>2291</v>
      </c>
      <c r="HE40" s="7" t="s">
        <v>2291</v>
      </c>
      <c r="HF40" s="7" t="s">
        <v>2291</v>
      </c>
      <c r="HG40" s="7" t="s">
        <v>2291</v>
      </c>
      <c r="HH40" s="7" t="s">
        <v>2291</v>
      </c>
      <c r="HI40" s="1" t="s">
        <v>1957</v>
      </c>
      <c r="HJ40" s="1" t="s">
        <v>2116</v>
      </c>
      <c r="HK40" s="1" t="s">
        <v>1921</v>
      </c>
      <c r="HL40" s="1" t="s">
        <v>1921</v>
      </c>
      <c r="HM40" s="1" t="s">
        <v>1921</v>
      </c>
      <c r="HN40" s="1" t="s">
        <v>1920</v>
      </c>
      <c r="HO40" s="1" t="s">
        <v>1921</v>
      </c>
      <c r="HP40" s="1" t="s">
        <v>2125</v>
      </c>
      <c r="HQ40" s="1" t="s">
        <v>1921</v>
      </c>
      <c r="HR40" s="1" t="s">
        <v>1921</v>
      </c>
      <c r="HS40" s="1" t="s">
        <v>1920</v>
      </c>
      <c r="HT40" s="7" t="s">
        <v>2291</v>
      </c>
      <c r="HU40" s="7" t="s">
        <v>2291</v>
      </c>
      <c r="HV40" s="1" t="s">
        <v>2291</v>
      </c>
      <c r="HW40" s="1" t="s">
        <v>2291</v>
      </c>
      <c r="HX40" s="1" t="s">
        <v>2291</v>
      </c>
      <c r="HY40" s="1" t="s">
        <v>2126</v>
      </c>
      <c r="HZ40" s="1" t="s">
        <v>1921</v>
      </c>
      <c r="IA40" s="1" t="s">
        <v>1920</v>
      </c>
      <c r="IB40" s="7" t="s">
        <v>2291</v>
      </c>
      <c r="IC40" s="7">
        <v>300</v>
      </c>
      <c r="ID40" s="1" t="s">
        <v>1920</v>
      </c>
      <c r="IE40" s="1" t="s">
        <v>2291</v>
      </c>
      <c r="IF40" s="1" t="s">
        <v>2291</v>
      </c>
      <c r="IG40" s="1" t="s">
        <v>2291</v>
      </c>
      <c r="IH40" s="1" t="s">
        <v>2291</v>
      </c>
      <c r="II40" s="1" t="s">
        <v>2291</v>
      </c>
      <c r="IJ40" s="1" t="s">
        <v>2291</v>
      </c>
      <c r="IK40" s="1" t="s">
        <v>2291</v>
      </c>
      <c r="IL40" s="1" t="s">
        <v>2291</v>
      </c>
      <c r="IM40" s="1" t="s">
        <v>1949</v>
      </c>
      <c r="IN40" s="1" t="s">
        <v>1991</v>
      </c>
      <c r="IO40" s="1" t="s">
        <v>2291</v>
      </c>
      <c r="IP40" s="1" t="s">
        <v>2291</v>
      </c>
      <c r="IQ40" s="1" t="s">
        <v>2291</v>
      </c>
      <c r="IR40" s="1" t="s">
        <v>2291</v>
      </c>
      <c r="IS40" s="1" t="s">
        <v>2291</v>
      </c>
      <c r="IT40" s="1" t="s">
        <v>1921</v>
      </c>
      <c r="IU40" s="1" t="s">
        <v>2291</v>
      </c>
      <c r="IV40" s="1" t="s">
        <v>2291</v>
      </c>
      <c r="IW40" s="1" t="s">
        <v>2291</v>
      </c>
      <c r="IX40" s="1" t="s">
        <v>2291</v>
      </c>
      <c r="IY40" s="1" t="s">
        <v>2291</v>
      </c>
      <c r="IZ40" s="1" t="s">
        <v>2291</v>
      </c>
      <c r="JA40" s="1" t="s">
        <v>2291</v>
      </c>
      <c r="JB40" s="1" t="s">
        <v>2291</v>
      </c>
      <c r="JC40" s="1" t="s">
        <v>2291</v>
      </c>
      <c r="JD40" s="1" t="s">
        <v>763</v>
      </c>
      <c r="JE40" s="1" t="s">
        <v>1920</v>
      </c>
      <c r="JF40" s="1" t="s">
        <v>1921</v>
      </c>
      <c r="JG40" s="1" t="s">
        <v>1921</v>
      </c>
      <c r="JH40" s="1" t="s">
        <v>1921</v>
      </c>
      <c r="JI40" s="1" t="s">
        <v>1921</v>
      </c>
      <c r="JJ40" s="1" t="s">
        <v>1920</v>
      </c>
      <c r="JK40" s="1" t="s">
        <v>1920</v>
      </c>
      <c r="JL40" s="1" t="s">
        <v>1921</v>
      </c>
      <c r="JM40" s="1" t="s">
        <v>1921</v>
      </c>
      <c r="JN40" s="1" t="s">
        <v>1921</v>
      </c>
      <c r="JO40" s="1" t="s">
        <v>1921</v>
      </c>
      <c r="JP40" s="1" t="s">
        <v>1921</v>
      </c>
      <c r="JQ40" s="1" t="s">
        <v>1921</v>
      </c>
      <c r="JR40" s="1" t="s">
        <v>1921</v>
      </c>
      <c r="JS40" s="1" t="s">
        <v>2291</v>
      </c>
      <c r="JT40" s="1" t="s">
        <v>2291</v>
      </c>
      <c r="JU40" s="1" t="s">
        <v>2295</v>
      </c>
      <c r="JV40" s="1" t="s">
        <v>1920</v>
      </c>
      <c r="JW40" s="1" t="s">
        <v>1921</v>
      </c>
      <c r="JX40" s="1" t="s">
        <v>1921</v>
      </c>
      <c r="JY40" s="1" t="s">
        <v>1921</v>
      </c>
      <c r="JZ40" s="1" t="s">
        <v>1921</v>
      </c>
      <c r="KA40" s="1" t="s">
        <v>1921</v>
      </c>
      <c r="KB40" s="1" t="s">
        <v>1921</v>
      </c>
      <c r="KC40" s="1" t="s">
        <v>2291</v>
      </c>
      <c r="KD40" s="1" t="s">
        <v>1973</v>
      </c>
      <c r="KE40" s="1" t="s">
        <v>2291</v>
      </c>
      <c r="KF40" s="1" t="s">
        <v>1920</v>
      </c>
      <c r="KG40" s="1" t="s">
        <v>2141</v>
      </c>
      <c r="KH40" s="1" t="s">
        <v>1967</v>
      </c>
      <c r="KI40" s="1" t="s">
        <v>1923</v>
      </c>
      <c r="KJ40" s="1" t="s">
        <v>2291</v>
      </c>
      <c r="KK40" s="1" t="s">
        <v>1920</v>
      </c>
      <c r="KL40" s="1" t="s">
        <v>2044</v>
      </c>
      <c r="KM40" s="1" t="s">
        <v>1920</v>
      </c>
      <c r="KN40" s="1" t="s">
        <v>1921</v>
      </c>
      <c r="KO40" s="1" t="s">
        <v>1920</v>
      </c>
      <c r="KP40" s="1" t="s">
        <v>2291</v>
      </c>
      <c r="KQ40" s="1" t="s">
        <v>2291</v>
      </c>
      <c r="KR40" s="1">
        <v>2</v>
      </c>
      <c r="KS40" s="1" t="s">
        <v>310</v>
      </c>
      <c r="KT40" s="1" t="s">
        <v>305</v>
      </c>
      <c r="KU40" s="1" t="s">
        <v>2291</v>
      </c>
      <c r="KV40" s="1" t="s">
        <v>2291</v>
      </c>
      <c r="KW40" s="1" t="s">
        <v>2291</v>
      </c>
      <c r="KX40" s="1">
        <v>20</v>
      </c>
      <c r="KY40" s="11">
        <v>20</v>
      </c>
      <c r="KZ40" s="1" t="s">
        <v>1241</v>
      </c>
      <c r="LA40" s="1">
        <v>161895</v>
      </c>
      <c r="LB40" s="1" t="s">
        <v>1242</v>
      </c>
      <c r="LC40" s="1" t="s">
        <v>1243</v>
      </c>
      <c r="LD40" s="1">
        <v>101</v>
      </c>
      <c r="LE40" s="1" t="s">
        <v>2291</v>
      </c>
      <c r="LF40" s="1">
        <v>-1</v>
      </c>
      <c r="LG40" s="1" t="s">
        <v>2291</v>
      </c>
      <c r="LH40" s="1" t="s">
        <v>2291</v>
      </c>
      <c r="LI40" s="8">
        <v>101</v>
      </c>
      <c r="LJ40" s="8">
        <v>10</v>
      </c>
      <c r="LK40" s="8">
        <v>10</v>
      </c>
      <c r="LL40" s="8">
        <v>22</v>
      </c>
      <c r="LM40" s="8">
        <v>18</v>
      </c>
      <c r="LN40" s="8">
        <v>11</v>
      </c>
      <c r="LO40" s="8">
        <v>9</v>
      </c>
      <c r="LP40" s="8">
        <v>1</v>
      </c>
      <c r="LQ40" s="8">
        <v>3</v>
      </c>
      <c r="LR40" s="8">
        <v>17</v>
      </c>
      <c r="LS40" s="8">
        <v>20</v>
      </c>
      <c r="LT40" s="8">
        <v>3</v>
      </c>
      <c r="LU40" s="8">
        <v>3</v>
      </c>
      <c r="LV40" s="8">
        <v>127</v>
      </c>
      <c r="LW40" s="1" t="s">
        <v>1975</v>
      </c>
      <c r="LX40" s="1" t="s">
        <v>1979</v>
      </c>
      <c r="LY40" s="1" t="s">
        <v>568</v>
      </c>
      <c r="LZ40" s="1" t="b">
        <f>E40=AE40</f>
        <v>0</v>
      </c>
      <c r="MA40" s="1" t="b">
        <f>AG40=G40</f>
        <v>0</v>
      </c>
      <c r="MB40" s="1" t="b">
        <f>I40=AI40</f>
        <v>0</v>
      </c>
      <c r="MC40" s="1" t="s">
        <v>2291</v>
      </c>
    </row>
    <row r="41" spans="1:341" x14ac:dyDescent="0.3">
      <c r="A41" s="1" t="s">
        <v>1674</v>
      </c>
      <c r="B41" s="1" t="s">
        <v>1675</v>
      </c>
      <c r="C41" s="5">
        <v>43171</v>
      </c>
      <c r="D41" s="5">
        <v>43173</v>
      </c>
      <c r="E41" s="1" t="s">
        <v>294</v>
      </c>
      <c r="F41" s="1" t="s">
        <v>1934</v>
      </c>
      <c r="G41" s="1" t="s">
        <v>698</v>
      </c>
      <c r="H41" s="1" t="s">
        <v>333</v>
      </c>
      <c r="I41" s="1" t="s">
        <v>818</v>
      </c>
      <c r="J41" s="1" t="s">
        <v>1470</v>
      </c>
      <c r="K41" s="1" t="s">
        <v>2055</v>
      </c>
      <c r="L41" s="1" t="s">
        <v>1797</v>
      </c>
      <c r="M41" s="1" t="s">
        <v>1676</v>
      </c>
      <c r="N41" s="1">
        <v>13.5180526556</v>
      </c>
      <c r="O41" s="1">
        <v>14.100721891799999</v>
      </c>
      <c r="P41" s="1">
        <v>296.82150760000002</v>
      </c>
      <c r="Q41" s="1">
        <v>4</v>
      </c>
      <c r="R41" s="1" t="s">
        <v>1983</v>
      </c>
      <c r="S41" s="1" t="s">
        <v>2055</v>
      </c>
      <c r="T41" s="1">
        <v>1</v>
      </c>
      <c r="U41" s="1" t="s">
        <v>2292</v>
      </c>
      <c r="V41" s="1" t="s">
        <v>1982</v>
      </c>
      <c r="W41" s="1" t="s">
        <v>2291</v>
      </c>
      <c r="X41" s="1" t="s">
        <v>2089</v>
      </c>
      <c r="Y41" s="1" t="s">
        <v>1920</v>
      </c>
      <c r="Z41" s="1" t="s">
        <v>1921</v>
      </c>
      <c r="AA41" s="1" t="s">
        <v>1921</v>
      </c>
      <c r="AB41" s="1" t="s">
        <v>2291</v>
      </c>
      <c r="AC41" s="7">
        <v>78</v>
      </c>
      <c r="AD41" s="7">
        <v>326</v>
      </c>
      <c r="AE41" s="1" t="s">
        <v>294</v>
      </c>
      <c r="AF41" s="1" t="s">
        <v>1934</v>
      </c>
      <c r="AG41" s="1" t="s">
        <v>698</v>
      </c>
      <c r="AH41" s="1" t="s">
        <v>333</v>
      </c>
      <c r="AI41" s="1" t="s">
        <v>818</v>
      </c>
      <c r="AJ41" s="1" t="s">
        <v>1470</v>
      </c>
      <c r="AK41" s="14">
        <v>78</v>
      </c>
      <c r="AL41" s="14">
        <v>326</v>
      </c>
      <c r="AM41" s="5">
        <v>42005</v>
      </c>
      <c r="AN41" s="7" t="s">
        <v>2291</v>
      </c>
      <c r="AO41" s="7" t="s">
        <v>2291</v>
      </c>
      <c r="AP41" s="1" t="s">
        <v>2291</v>
      </c>
      <c r="AQ41" s="1" t="s">
        <v>2291</v>
      </c>
      <c r="AR41" s="1" t="s">
        <v>2291</v>
      </c>
      <c r="AS41" s="1" t="s">
        <v>2291</v>
      </c>
      <c r="AT41" s="1" t="s">
        <v>2291</v>
      </c>
      <c r="AU41" s="1" t="s">
        <v>2291</v>
      </c>
      <c r="AV41" s="1" t="s">
        <v>2291</v>
      </c>
      <c r="AW41" s="1" t="s">
        <v>2291</v>
      </c>
      <c r="AX41" s="1" t="s">
        <v>2291</v>
      </c>
      <c r="AY41" s="7" t="s">
        <v>2291</v>
      </c>
      <c r="AZ41" s="7" t="s">
        <v>2291</v>
      </c>
      <c r="BA41" s="1" t="s">
        <v>2291</v>
      </c>
      <c r="BB41" s="7" t="s">
        <v>2291</v>
      </c>
      <c r="BC41" s="7" t="s">
        <v>2291</v>
      </c>
      <c r="BD41" s="1" t="s">
        <v>2291</v>
      </c>
      <c r="BE41" s="1" t="s">
        <v>2291</v>
      </c>
      <c r="BF41" s="1" t="s">
        <v>2291</v>
      </c>
      <c r="BG41" s="1" t="s">
        <v>2291</v>
      </c>
      <c r="BH41" s="1" t="s">
        <v>2291</v>
      </c>
      <c r="BI41" s="1" t="s">
        <v>2291</v>
      </c>
      <c r="BJ41" s="1" t="s">
        <v>2291</v>
      </c>
      <c r="BK41" s="1" t="s">
        <v>2291</v>
      </c>
      <c r="BL41" s="1" t="s">
        <v>2291</v>
      </c>
      <c r="BM41" s="7" t="s">
        <v>2291</v>
      </c>
      <c r="BN41" s="7" t="s">
        <v>2291</v>
      </c>
      <c r="BO41" s="1" t="s">
        <v>2291</v>
      </c>
      <c r="BP41" s="7" t="s">
        <v>2291</v>
      </c>
      <c r="BQ41" s="7" t="s">
        <v>2291</v>
      </c>
      <c r="BR41" s="1">
        <v>0</v>
      </c>
      <c r="BS41" s="7">
        <v>78</v>
      </c>
      <c r="BT41" s="7">
        <v>0</v>
      </c>
      <c r="BU41" s="7">
        <v>0</v>
      </c>
      <c r="BV41" s="7">
        <v>0</v>
      </c>
      <c r="BW41" s="1" t="s">
        <v>1998</v>
      </c>
      <c r="BX41" s="1" t="s">
        <v>2291</v>
      </c>
      <c r="BY41" s="1" t="s">
        <v>868</v>
      </c>
      <c r="BZ41" s="1" t="s">
        <v>1920</v>
      </c>
      <c r="CA41" s="1" t="s">
        <v>1921</v>
      </c>
      <c r="CB41" s="1" t="s">
        <v>1921</v>
      </c>
      <c r="CC41" s="1" t="s">
        <v>1921</v>
      </c>
      <c r="CD41" s="1" t="s">
        <v>1921</v>
      </c>
      <c r="CE41" s="1" t="s">
        <v>1921</v>
      </c>
      <c r="CF41" s="1" t="s">
        <v>1921</v>
      </c>
      <c r="CG41" s="1" t="s">
        <v>1921</v>
      </c>
      <c r="CH41" s="1" t="s">
        <v>1920</v>
      </c>
      <c r="CI41" s="1" t="s">
        <v>1921</v>
      </c>
      <c r="CJ41" s="1" t="s">
        <v>1921</v>
      </c>
      <c r="CK41" s="1" t="s">
        <v>1953</v>
      </c>
      <c r="CL41" s="1" t="s">
        <v>1921</v>
      </c>
      <c r="CM41" s="1" t="s">
        <v>1921</v>
      </c>
      <c r="CN41" s="1" t="s">
        <v>1920</v>
      </c>
      <c r="CO41" s="1" t="s">
        <v>1921</v>
      </c>
      <c r="CP41" s="1" t="s">
        <v>1921</v>
      </c>
      <c r="CQ41" s="1" t="s">
        <v>2291</v>
      </c>
      <c r="CR41" s="1" t="s">
        <v>2029</v>
      </c>
      <c r="CS41" s="1" t="s">
        <v>320</v>
      </c>
      <c r="CT41" s="1" t="s">
        <v>1921</v>
      </c>
      <c r="CU41" s="1" t="s">
        <v>1921</v>
      </c>
      <c r="CV41" s="1" t="s">
        <v>1921</v>
      </c>
      <c r="CW41" s="1" t="s">
        <v>1920</v>
      </c>
      <c r="CX41" s="1" t="s">
        <v>1921</v>
      </c>
      <c r="CY41" s="1" t="s">
        <v>2291</v>
      </c>
      <c r="CZ41" s="1" t="s">
        <v>2029</v>
      </c>
      <c r="DA41" s="1" t="s">
        <v>2291</v>
      </c>
      <c r="DB41" s="1" t="s">
        <v>2291</v>
      </c>
      <c r="DC41" s="1" t="s">
        <v>2291</v>
      </c>
      <c r="DD41" s="1" t="s">
        <v>2291</v>
      </c>
      <c r="DE41" s="1" t="s">
        <v>2291</v>
      </c>
      <c r="DF41" s="1" t="s">
        <v>2291</v>
      </c>
      <c r="DG41" s="1" t="s">
        <v>2291</v>
      </c>
      <c r="DH41" s="1" t="s">
        <v>2291</v>
      </c>
      <c r="DI41" s="1" t="s">
        <v>2291</v>
      </c>
      <c r="DJ41" s="1" t="s">
        <v>2291</v>
      </c>
      <c r="DK41" s="1" t="s">
        <v>2291</v>
      </c>
      <c r="DL41" s="1" t="s">
        <v>2291</v>
      </c>
      <c r="DM41" s="1" t="s">
        <v>2291</v>
      </c>
      <c r="DN41" s="1" t="s">
        <v>2291</v>
      </c>
      <c r="DO41" s="1" t="s">
        <v>2291</v>
      </c>
      <c r="DP41" s="1" t="s">
        <v>2291</v>
      </c>
      <c r="DQ41" s="1" t="s">
        <v>2291</v>
      </c>
      <c r="DR41" s="1" t="s">
        <v>2291</v>
      </c>
      <c r="DS41" s="1" t="s">
        <v>2291</v>
      </c>
      <c r="DT41" s="1" t="s">
        <v>2291</v>
      </c>
      <c r="DU41" s="1" t="s">
        <v>2291</v>
      </c>
      <c r="DV41" s="1" t="s">
        <v>2291</v>
      </c>
      <c r="DW41" s="1" t="s">
        <v>2291</v>
      </c>
      <c r="DX41" s="1" t="s">
        <v>2291</v>
      </c>
      <c r="DY41" s="1" t="s">
        <v>2291</v>
      </c>
      <c r="DZ41" s="1" t="s">
        <v>2291</v>
      </c>
      <c r="EA41" s="1" t="s">
        <v>2291</v>
      </c>
      <c r="EB41" s="1" t="s">
        <v>2291</v>
      </c>
      <c r="EC41" s="1" t="s">
        <v>2291</v>
      </c>
      <c r="ED41" s="1" t="s">
        <v>2291</v>
      </c>
      <c r="EE41" s="1" t="s">
        <v>2291</v>
      </c>
      <c r="EF41" s="1" t="s">
        <v>2291</v>
      </c>
      <c r="EG41" s="1" t="s">
        <v>2291</v>
      </c>
      <c r="EH41" s="1" t="s">
        <v>2291</v>
      </c>
      <c r="EI41" s="1" t="s">
        <v>2291</v>
      </c>
      <c r="EJ41" s="1" t="s">
        <v>2291</v>
      </c>
      <c r="EK41" s="1" t="s">
        <v>2291</v>
      </c>
      <c r="EL41" s="1" t="s">
        <v>2291</v>
      </c>
      <c r="EM41" s="1" t="s">
        <v>2291</v>
      </c>
      <c r="EN41" s="1" t="s">
        <v>2291</v>
      </c>
      <c r="EO41" s="1" t="s">
        <v>2291</v>
      </c>
      <c r="EP41" s="1" t="s">
        <v>2291</v>
      </c>
      <c r="EQ41" s="1" t="s">
        <v>2291</v>
      </c>
      <c r="ER41" s="1" t="s">
        <v>2291</v>
      </c>
      <c r="ES41" s="1" t="s">
        <v>2291</v>
      </c>
      <c r="ET41" s="1" t="s">
        <v>2291</v>
      </c>
      <c r="EU41" s="1" t="s">
        <v>2291</v>
      </c>
      <c r="EV41" s="1" t="s">
        <v>2291</v>
      </c>
      <c r="EW41" s="1" t="s">
        <v>2291</v>
      </c>
      <c r="EX41" s="1" t="s">
        <v>2291</v>
      </c>
      <c r="EY41" s="1" t="s">
        <v>2291</v>
      </c>
      <c r="EZ41" s="1" t="s">
        <v>2291</v>
      </c>
      <c r="FA41" s="1" t="s">
        <v>2291</v>
      </c>
      <c r="FB41" s="1" t="s">
        <v>2291</v>
      </c>
      <c r="FC41" s="1" t="s">
        <v>2291</v>
      </c>
      <c r="FD41" s="1" t="s">
        <v>2291</v>
      </c>
      <c r="FE41" s="1" t="s">
        <v>2291</v>
      </c>
      <c r="FF41" s="1" t="s">
        <v>2291</v>
      </c>
      <c r="FG41" s="1" t="s">
        <v>2291</v>
      </c>
      <c r="FH41" s="1" t="s">
        <v>2291</v>
      </c>
      <c r="FI41" s="1" t="s">
        <v>2291</v>
      </c>
      <c r="FJ41" s="1" t="s">
        <v>2291</v>
      </c>
      <c r="FK41" s="1" t="s">
        <v>2291</v>
      </c>
      <c r="FL41" s="1" t="s">
        <v>2291</v>
      </c>
      <c r="FM41" s="7">
        <v>8</v>
      </c>
      <c r="FN41" s="7">
        <v>25</v>
      </c>
      <c r="FO41" s="7" t="s">
        <v>2291</v>
      </c>
      <c r="FP41" s="7">
        <v>1</v>
      </c>
      <c r="FQ41" s="7">
        <v>2</v>
      </c>
      <c r="FR41" s="7" t="s">
        <v>2291</v>
      </c>
      <c r="FS41" s="7" t="s">
        <v>2291</v>
      </c>
      <c r="FT41" s="7" t="s">
        <v>2291</v>
      </c>
      <c r="FU41" s="7" t="s">
        <v>2291</v>
      </c>
      <c r="FV41" s="7">
        <v>10</v>
      </c>
      <c r="FW41" s="7">
        <v>3</v>
      </c>
      <c r="FX41" s="7" t="s">
        <v>2291</v>
      </c>
      <c r="FY41" s="7">
        <v>15</v>
      </c>
      <c r="FZ41" s="1" t="s">
        <v>1920</v>
      </c>
      <c r="GA41" s="1" t="s">
        <v>1920</v>
      </c>
      <c r="GB41" s="1" t="s">
        <v>1920</v>
      </c>
      <c r="GC41" s="1" t="s">
        <v>2291</v>
      </c>
      <c r="GD41" s="1" t="s">
        <v>2291</v>
      </c>
      <c r="GE41" s="1" t="s">
        <v>2291</v>
      </c>
      <c r="GF41" s="1" t="s">
        <v>1920</v>
      </c>
      <c r="GG41" s="1" t="s">
        <v>2291</v>
      </c>
      <c r="GH41" s="1" t="s">
        <v>2291</v>
      </c>
      <c r="GI41" s="1" t="s">
        <v>2291</v>
      </c>
      <c r="GJ41" s="1" t="s">
        <v>322</v>
      </c>
      <c r="GK41" s="1" t="s">
        <v>1921</v>
      </c>
      <c r="GL41" s="1" t="s">
        <v>1921</v>
      </c>
      <c r="GM41" s="1" t="s">
        <v>1920</v>
      </c>
      <c r="GN41" s="1" t="s">
        <v>1921</v>
      </c>
      <c r="GO41" s="1" t="s">
        <v>1920</v>
      </c>
      <c r="GP41" s="1" t="s">
        <v>1921</v>
      </c>
      <c r="GQ41" s="1" t="s">
        <v>1921</v>
      </c>
      <c r="GR41" s="1" t="s">
        <v>1921</v>
      </c>
      <c r="GS41" s="7" t="s">
        <v>2291</v>
      </c>
      <c r="GT41" s="7" t="s">
        <v>2291</v>
      </c>
      <c r="GU41" s="7">
        <v>1</v>
      </c>
      <c r="GV41" s="7">
        <v>1</v>
      </c>
      <c r="GW41" s="7" t="s">
        <v>2291</v>
      </c>
      <c r="GX41" s="7" t="s">
        <v>2291</v>
      </c>
      <c r="GY41" s="7" t="s">
        <v>2291</v>
      </c>
      <c r="GZ41" s="7" t="s">
        <v>2291</v>
      </c>
      <c r="HA41" s="7">
        <v>1</v>
      </c>
      <c r="HB41" s="7" t="s">
        <v>2291</v>
      </c>
      <c r="HC41" s="7" t="s">
        <v>2291</v>
      </c>
      <c r="HD41" s="7" t="s">
        <v>2291</v>
      </c>
      <c r="HE41" s="7" t="s">
        <v>2291</v>
      </c>
      <c r="HF41" s="7" t="s">
        <v>2291</v>
      </c>
      <c r="HG41" s="7" t="s">
        <v>2291</v>
      </c>
      <c r="HH41" s="7" t="s">
        <v>2291</v>
      </c>
      <c r="HI41" s="1" t="s">
        <v>1956</v>
      </c>
      <c r="HJ41" s="1" t="s">
        <v>2116</v>
      </c>
      <c r="HK41" s="1" t="s">
        <v>1921</v>
      </c>
      <c r="HL41" s="1" t="s">
        <v>1921</v>
      </c>
      <c r="HM41" s="1" t="s">
        <v>1921</v>
      </c>
      <c r="HN41" s="1" t="s">
        <v>1920</v>
      </c>
      <c r="HO41" s="1" t="s">
        <v>1921</v>
      </c>
      <c r="HP41" s="1" t="s">
        <v>2125</v>
      </c>
      <c r="HQ41" s="1" t="s">
        <v>1921</v>
      </c>
      <c r="HR41" s="1" t="s">
        <v>1921</v>
      </c>
      <c r="HS41" s="1" t="s">
        <v>1920</v>
      </c>
      <c r="HT41" s="7" t="s">
        <v>2291</v>
      </c>
      <c r="HU41" s="7" t="s">
        <v>2291</v>
      </c>
      <c r="HV41" s="1" t="s">
        <v>2291</v>
      </c>
      <c r="HW41" s="1" t="s">
        <v>2291</v>
      </c>
      <c r="HX41" s="1" t="s">
        <v>2291</v>
      </c>
      <c r="HY41" s="1" t="s">
        <v>2126</v>
      </c>
      <c r="HZ41" s="1" t="s">
        <v>1921</v>
      </c>
      <c r="IA41" s="1" t="s">
        <v>1920</v>
      </c>
      <c r="IB41" s="7" t="s">
        <v>2291</v>
      </c>
      <c r="IC41" s="7">
        <v>78</v>
      </c>
      <c r="ID41" s="1" t="s">
        <v>1920</v>
      </c>
      <c r="IE41" s="1" t="s">
        <v>2291</v>
      </c>
      <c r="IF41" s="1" t="s">
        <v>2291</v>
      </c>
      <c r="IG41" s="1" t="s">
        <v>2291</v>
      </c>
      <c r="IH41" s="1" t="s">
        <v>2291</v>
      </c>
      <c r="II41" s="1" t="s">
        <v>2291</v>
      </c>
      <c r="IJ41" s="1" t="s">
        <v>2291</v>
      </c>
      <c r="IK41" s="1" t="s">
        <v>2291</v>
      </c>
      <c r="IL41" s="1" t="s">
        <v>2291</v>
      </c>
      <c r="IM41" s="1" t="s">
        <v>1949</v>
      </c>
      <c r="IN41" s="1" t="s">
        <v>1992</v>
      </c>
      <c r="IO41" s="1" t="s">
        <v>2291</v>
      </c>
      <c r="IP41" s="1" t="s">
        <v>2291</v>
      </c>
      <c r="IQ41" s="1" t="s">
        <v>2291</v>
      </c>
      <c r="IR41" s="1" t="s">
        <v>2291</v>
      </c>
      <c r="IS41" s="1" t="s">
        <v>2291</v>
      </c>
      <c r="IT41" s="1" t="s">
        <v>1921</v>
      </c>
      <c r="IU41" s="1" t="s">
        <v>2291</v>
      </c>
      <c r="IV41" s="1" t="s">
        <v>2291</v>
      </c>
      <c r="IW41" s="1" t="s">
        <v>2291</v>
      </c>
      <c r="IX41" s="1" t="s">
        <v>2291</v>
      </c>
      <c r="IY41" s="1" t="s">
        <v>2291</v>
      </c>
      <c r="IZ41" s="1" t="s">
        <v>2291</v>
      </c>
      <c r="JA41" s="1" t="s">
        <v>2291</v>
      </c>
      <c r="JB41" s="1" t="s">
        <v>2291</v>
      </c>
      <c r="JC41" s="1" t="s">
        <v>2291</v>
      </c>
      <c r="JD41" s="1" t="s">
        <v>1677</v>
      </c>
      <c r="JE41" s="1" t="s">
        <v>1921</v>
      </c>
      <c r="JF41" s="1" t="s">
        <v>1921</v>
      </c>
      <c r="JG41" s="1" t="s">
        <v>1921</v>
      </c>
      <c r="JH41" s="1" t="s">
        <v>1921</v>
      </c>
      <c r="JI41" s="1" t="s">
        <v>1921</v>
      </c>
      <c r="JJ41" s="1" t="s">
        <v>1920</v>
      </c>
      <c r="JK41" s="1" t="s">
        <v>1921</v>
      </c>
      <c r="JL41" s="1" t="s">
        <v>1921</v>
      </c>
      <c r="JM41" s="1" t="s">
        <v>1921</v>
      </c>
      <c r="JN41" s="1" t="s">
        <v>1921</v>
      </c>
      <c r="JO41" s="1" t="s">
        <v>1921</v>
      </c>
      <c r="JP41" s="1" t="s">
        <v>1920</v>
      </c>
      <c r="JQ41" s="1" t="s">
        <v>1921</v>
      </c>
      <c r="JR41" s="1" t="s">
        <v>1921</v>
      </c>
      <c r="JS41" s="1" t="s">
        <v>2291</v>
      </c>
      <c r="JT41" s="1" t="s">
        <v>2291</v>
      </c>
      <c r="JU41" s="1" t="s">
        <v>2298</v>
      </c>
      <c r="JV41" s="1" t="s">
        <v>1920</v>
      </c>
      <c r="JW41" s="1" t="s">
        <v>1921</v>
      </c>
      <c r="JX41" s="1" t="s">
        <v>1921</v>
      </c>
      <c r="JY41" s="1" t="s">
        <v>1921</v>
      </c>
      <c r="JZ41" s="1" t="s">
        <v>1921</v>
      </c>
      <c r="KA41" s="1" t="s">
        <v>1920</v>
      </c>
      <c r="KB41" s="1" t="s">
        <v>1921</v>
      </c>
      <c r="KC41" s="1" t="s">
        <v>2291</v>
      </c>
      <c r="KD41" s="1" t="s">
        <v>2294</v>
      </c>
      <c r="KE41" s="1" t="s">
        <v>2291</v>
      </c>
      <c r="KF41" s="1" t="s">
        <v>1920</v>
      </c>
      <c r="KG41" s="1" t="s">
        <v>1503</v>
      </c>
      <c r="KH41" s="1" t="s">
        <v>1967</v>
      </c>
      <c r="KI41" s="1" t="s">
        <v>1988</v>
      </c>
      <c r="KJ41" s="1" t="s">
        <v>2291</v>
      </c>
      <c r="KK41" s="1" t="s">
        <v>1920</v>
      </c>
      <c r="KL41" s="1" t="s">
        <v>2044</v>
      </c>
      <c r="KM41" s="1" t="s">
        <v>1920</v>
      </c>
      <c r="KN41" s="1" t="s">
        <v>1921</v>
      </c>
      <c r="KO41" s="1" t="s">
        <v>1920</v>
      </c>
      <c r="KP41" s="1" t="s">
        <v>2291</v>
      </c>
      <c r="KQ41" s="1" t="s">
        <v>2291</v>
      </c>
      <c r="KR41" s="1">
        <v>2</v>
      </c>
      <c r="KS41" s="1" t="s">
        <v>310</v>
      </c>
      <c r="KT41" s="1" t="s">
        <v>1678</v>
      </c>
      <c r="KU41" s="1" t="s">
        <v>2291</v>
      </c>
      <c r="KV41" s="1" t="s">
        <v>2291</v>
      </c>
      <c r="KW41" s="1" t="s">
        <v>2291</v>
      </c>
      <c r="KX41" s="1">
        <v>20</v>
      </c>
      <c r="KY41" s="11">
        <v>20</v>
      </c>
      <c r="KZ41" s="1" t="s">
        <v>1679</v>
      </c>
      <c r="LA41" s="1">
        <v>177399</v>
      </c>
      <c r="LB41" s="1" t="s">
        <v>1680</v>
      </c>
      <c r="LC41" s="1" t="s">
        <v>1681</v>
      </c>
      <c r="LD41" s="1">
        <v>160</v>
      </c>
      <c r="LE41" s="1" t="s">
        <v>2291</v>
      </c>
      <c r="LF41" s="1">
        <v>-1</v>
      </c>
      <c r="LG41" s="1" t="s">
        <v>2291</v>
      </c>
      <c r="LH41" s="1" t="s">
        <v>2291</v>
      </c>
      <c r="LI41" s="8">
        <v>160</v>
      </c>
      <c r="LJ41" s="8">
        <v>7</v>
      </c>
      <c r="LK41" s="8">
        <v>10</v>
      </c>
      <c r="LL41" s="8">
        <v>12</v>
      </c>
      <c r="LM41" s="8">
        <v>15</v>
      </c>
      <c r="LN41" s="8">
        <v>14</v>
      </c>
      <c r="LO41" s="8">
        <v>13</v>
      </c>
      <c r="LP41" s="8">
        <v>8</v>
      </c>
      <c r="LQ41" s="8">
        <v>9</v>
      </c>
      <c r="LR41" s="8">
        <v>20</v>
      </c>
      <c r="LS41" s="8">
        <v>23</v>
      </c>
      <c r="LT41" s="8">
        <v>1</v>
      </c>
      <c r="LU41" s="8">
        <v>1</v>
      </c>
      <c r="LV41" s="8">
        <v>133</v>
      </c>
      <c r="LW41" s="1" t="s">
        <v>1979</v>
      </c>
      <c r="LX41" s="1" t="s">
        <v>2035</v>
      </c>
      <c r="LY41" s="1" t="s">
        <v>2291</v>
      </c>
      <c r="LZ41" s="1" t="b">
        <f>E41=AE41</f>
        <v>1</v>
      </c>
      <c r="MA41" s="1" t="b">
        <f>AG41=G41</f>
        <v>1</v>
      </c>
      <c r="MB41" s="1" t="b">
        <f>I41=AI41</f>
        <v>1</v>
      </c>
      <c r="MC41" s="1" t="s">
        <v>2291</v>
      </c>
    </row>
    <row r="42" spans="1:341" x14ac:dyDescent="0.3">
      <c r="A42" s="1" t="s">
        <v>424</v>
      </c>
      <c r="B42" s="1" t="s">
        <v>425</v>
      </c>
      <c r="C42" s="5">
        <v>43154</v>
      </c>
      <c r="D42" s="5">
        <v>43154</v>
      </c>
      <c r="E42" s="1" t="s">
        <v>294</v>
      </c>
      <c r="F42" s="1" t="s">
        <v>1934</v>
      </c>
      <c r="G42" s="1" t="s">
        <v>400</v>
      </c>
      <c r="H42" s="1" t="s">
        <v>1948</v>
      </c>
      <c r="I42" s="1" t="s">
        <v>401</v>
      </c>
      <c r="J42" s="1" t="s">
        <v>429</v>
      </c>
      <c r="K42" s="1" t="s">
        <v>429</v>
      </c>
      <c r="L42" s="1" t="s">
        <v>426</v>
      </c>
      <c r="M42" s="1" t="s">
        <v>427</v>
      </c>
      <c r="N42" s="1">
        <v>14.418713526499999</v>
      </c>
      <c r="O42" s="1">
        <v>13.6107074504</v>
      </c>
      <c r="P42" s="1">
        <v>544.34500916699994</v>
      </c>
      <c r="Q42" s="1">
        <v>8</v>
      </c>
      <c r="R42" s="1" t="s">
        <v>1985</v>
      </c>
      <c r="S42" s="1" t="s">
        <v>2291</v>
      </c>
      <c r="T42" s="1" t="s">
        <v>2291</v>
      </c>
      <c r="U42" s="1" t="s">
        <v>2292</v>
      </c>
      <c r="V42" s="1" t="s">
        <v>1982</v>
      </c>
      <c r="W42" s="1" t="s">
        <v>2291</v>
      </c>
      <c r="X42" s="1" t="s">
        <v>2093</v>
      </c>
      <c r="Y42" s="1" t="s">
        <v>1920</v>
      </c>
      <c r="Z42" s="1" t="s">
        <v>1920</v>
      </c>
      <c r="AA42" s="1" t="s">
        <v>1921</v>
      </c>
      <c r="AB42" s="1" t="s">
        <v>2291</v>
      </c>
      <c r="AC42" s="7">
        <v>44</v>
      </c>
      <c r="AD42" s="7">
        <v>184</v>
      </c>
      <c r="AE42" s="1" t="s">
        <v>294</v>
      </c>
      <c r="AF42" s="1" t="s">
        <v>1934</v>
      </c>
      <c r="AG42" s="1" t="s">
        <v>400</v>
      </c>
      <c r="AH42" s="1" t="s">
        <v>1948</v>
      </c>
      <c r="AI42" s="1" t="s">
        <v>404</v>
      </c>
      <c r="AJ42" s="1" t="s">
        <v>2010</v>
      </c>
      <c r="AK42" s="14">
        <v>44</v>
      </c>
      <c r="AL42" s="14">
        <v>184</v>
      </c>
      <c r="AM42" s="5">
        <v>42309</v>
      </c>
      <c r="AN42" s="7">
        <v>49</v>
      </c>
      <c r="AO42" s="7">
        <v>205</v>
      </c>
      <c r="AP42" s="1" t="s">
        <v>298</v>
      </c>
      <c r="AQ42" s="1" t="s">
        <v>1926</v>
      </c>
      <c r="AR42" s="1" t="s">
        <v>299</v>
      </c>
      <c r="AS42" s="1" t="s">
        <v>1931</v>
      </c>
      <c r="AT42" s="1" t="s">
        <v>300</v>
      </c>
      <c r="AU42" s="1" t="s">
        <v>1931</v>
      </c>
      <c r="AV42" s="1" t="s">
        <v>2291</v>
      </c>
      <c r="AW42" s="1" t="s">
        <v>2291</v>
      </c>
      <c r="AX42" s="1" t="s">
        <v>2291</v>
      </c>
      <c r="AY42" s="7">
        <v>49</v>
      </c>
      <c r="AZ42" s="7">
        <v>205</v>
      </c>
      <c r="BA42" s="5">
        <v>42309</v>
      </c>
      <c r="BB42" s="7" t="s">
        <v>2291</v>
      </c>
      <c r="BC42" s="7" t="s">
        <v>2291</v>
      </c>
      <c r="BD42" s="1" t="s">
        <v>2291</v>
      </c>
      <c r="BE42" s="1" t="s">
        <v>2291</v>
      </c>
      <c r="BF42" s="1" t="s">
        <v>2291</v>
      </c>
      <c r="BG42" s="1" t="s">
        <v>2291</v>
      </c>
      <c r="BH42" s="1" t="s">
        <v>2291</v>
      </c>
      <c r="BI42" s="1" t="s">
        <v>2291</v>
      </c>
      <c r="BJ42" s="1" t="s">
        <v>2291</v>
      </c>
      <c r="BK42" s="1" t="s">
        <v>2291</v>
      </c>
      <c r="BL42" s="1" t="s">
        <v>2291</v>
      </c>
      <c r="BM42" s="7" t="s">
        <v>2291</v>
      </c>
      <c r="BN42" s="7" t="s">
        <v>2291</v>
      </c>
      <c r="BO42" s="1" t="s">
        <v>2291</v>
      </c>
      <c r="BP42" s="7" t="s">
        <v>2291</v>
      </c>
      <c r="BQ42" s="7" t="s">
        <v>2291</v>
      </c>
      <c r="BR42" s="1">
        <v>0</v>
      </c>
      <c r="BS42" s="7">
        <v>93</v>
      </c>
      <c r="BT42" s="7">
        <v>0</v>
      </c>
      <c r="BU42" s="7">
        <v>0</v>
      </c>
      <c r="BV42" s="7">
        <v>0</v>
      </c>
      <c r="BW42" s="1" t="s">
        <v>1998</v>
      </c>
      <c r="BX42" s="1" t="s">
        <v>2291</v>
      </c>
      <c r="BY42" s="1" t="s">
        <v>428</v>
      </c>
      <c r="BZ42" s="1" t="s">
        <v>1920</v>
      </c>
      <c r="CA42" s="1" t="s">
        <v>1920</v>
      </c>
      <c r="CB42" s="1" t="s">
        <v>1920</v>
      </c>
      <c r="CC42" s="1" t="s">
        <v>1921</v>
      </c>
      <c r="CD42" s="1" t="s">
        <v>1921</v>
      </c>
      <c r="CE42" s="1" t="s">
        <v>1921</v>
      </c>
      <c r="CF42" s="1" t="s">
        <v>1921</v>
      </c>
      <c r="CG42" s="1" t="s">
        <v>1921</v>
      </c>
      <c r="CH42" s="1" t="s">
        <v>1921</v>
      </c>
      <c r="CI42" s="1" t="s">
        <v>1920</v>
      </c>
      <c r="CJ42" s="1" t="s">
        <v>1921</v>
      </c>
      <c r="CK42" s="1" t="s">
        <v>2291</v>
      </c>
      <c r="CL42" s="1" t="s">
        <v>2291</v>
      </c>
      <c r="CM42" s="1" t="s">
        <v>2291</v>
      </c>
      <c r="CN42" s="1" t="s">
        <v>2291</v>
      </c>
      <c r="CO42" s="1" t="s">
        <v>2291</v>
      </c>
      <c r="CP42" s="1" t="s">
        <v>2291</v>
      </c>
      <c r="CQ42" s="1" t="s">
        <v>2291</v>
      </c>
      <c r="CR42" s="1" t="s">
        <v>2291</v>
      </c>
      <c r="CS42" s="1" t="s">
        <v>320</v>
      </c>
      <c r="CT42" s="1" t="s">
        <v>1921</v>
      </c>
      <c r="CU42" s="1" t="s">
        <v>1921</v>
      </c>
      <c r="CV42" s="1" t="s">
        <v>1921</v>
      </c>
      <c r="CW42" s="1" t="s">
        <v>1920</v>
      </c>
      <c r="CX42" s="1" t="s">
        <v>1921</v>
      </c>
      <c r="CY42" s="1" t="s">
        <v>2291</v>
      </c>
      <c r="CZ42" s="1" t="s">
        <v>2029</v>
      </c>
      <c r="DA42" s="1" t="s">
        <v>320</v>
      </c>
      <c r="DB42" s="1" t="s">
        <v>1921</v>
      </c>
      <c r="DC42" s="1" t="s">
        <v>1921</v>
      </c>
      <c r="DD42" s="1" t="s">
        <v>1921</v>
      </c>
      <c r="DE42" s="1" t="s">
        <v>1920</v>
      </c>
      <c r="DF42" s="1" t="s">
        <v>1921</v>
      </c>
      <c r="DG42" s="1" t="s">
        <v>2291</v>
      </c>
      <c r="DH42" s="1" t="s">
        <v>2029</v>
      </c>
      <c r="DI42" s="1" t="s">
        <v>2291</v>
      </c>
      <c r="DJ42" s="1" t="s">
        <v>2291</v>
      </c>
      <c r="DK42" s="1" t="s">
        <v>2291</v>
      </c>
      <c r="DL42" s="1" t="s">
        <v>2291</v>
      </c>
      <c r="DM42" s="1" t="s">
        <v>2291</v>
      </c>
      <c r="DN42" s="1" t="s">
        <v>2291</v>
      </c>
      <c r="DO42" s="1" t="s">
        <v>2291</v>
      </c>
      <c r="DP42" s="1" t="s">
        <v>2291</v>
      </c>
      <c r="DQ42" s="1" t="s">
        <v>2291</v>
      </c>
      <c r="DR42" s="1" t="s">
        <v>2291</v>
      </c>
      <c r="DS42" s="1" t="s">
        <v>2291</v>
      </c>
      <c r="DT42" s="1" t="s">
        <v>2291</v>
      </c>
      <c r="DU42" s="1" t="s">
        <v>2291</v>
      </c>
      <c r="DV42" s="1" t="s">
        <v>2291</v>
      </c>
      <c r="DW42" s="1" t="s">
        <v>2291</v>
      </c>
      <c r="DX42" s="1" t="s">
        <v>2291</v>
      </c>
      <c r="DY42" s="1" t="s">
        <v>2291</v>
      </c>
      <c r="DZ42" s="1" t="s">
        <v>2291</v>
      </c>
      <c r="EA42" s="1" t="s">
        <v>2291</v>
      </c>
      <c r="EB42" s="1" t="s">
        <v>2291</v>
      </c>
      <c r="EC42" s="1" t="s">
        <v>2291</v>
      </c>
      <c r="ED42" s="1" t="s">
        <v>2291</v>
      </c>
      <c r="EE42" s="1" t="s">
        <v>2291</v>
      </c>
      <c r="EF42" s="1" t="s">
        <v>2291</v>
      </c>
      <c r="EG42" s="1" t="s">
        <v>2291</v>
      </c>
      <c r="EH42" s="1" t="s">
        <v>2291</v>
      </c>
      <c r="EI42" s="1" t="s">
        <v>2291</v>
      </c>
      <c r="EJ42" s="1" t="s">
        <v>2291</v>
      </c>
      <c r="EK42" s="1" t="s">
        <v>2291</v>
      </c>
      <c r="EL42" s="1" t="s">
        <v>2291</v>
      </c>
      <c r="EM42" s="1" t="s">
        <v>2291</v>
      </c>
      <c r="EN42" s="1" t="s">
        <v>2291</v>
      </c>
      <c r="EO42" s="1" t="s">
        <v>320</v>
      </c>
      <c r="EP42" s="1" t="s">
        <v>1921</v>
      </c>
      <c r="EQ42" s="1" t="s">
        <v>1921</v>
      </c>
      <c r="ER42" s="1" t="s">
        <v>1921</v>
      </c>
      <c r="ES42" s="1" t="s">
        <v>1920</v>
      </c>
      <c r="ET42" s="1" t="s">
        <v>1921</v>
      </c>
      <c r="EU42" s="1" t="s">
        <v>2291</v>
      </c>
      <c r="EV42" s="1" t="s">
        <v>1996</v>
      </c>
      <c r="EW42" s="1" t="s">
        <v>2291</v>
      </c>
      <c r="EX42" s="1" t="s">
        <v>2291</v>
      </c>
      <c r="EY42" s="1" t="s">
        <v>2291</v>
      </c>
      <c r="EZ42" s="1" t="s">
        <v>2291</v>
      </c>
      <c r="FA42" s="1" t="s">
        <v>2291</v>
      </c>
      <c r="FB42" s="1" t="s">
        <v>2291</v>
      </c>
      <c r="FC42" s="1" t="s">
        <v>2291</v>
      </c>
      <c r="FD42" s="1" t="s">
        <v>2291</v>
      </c>
      <c r="FE42" s="1" t="s">
        <v>320</v>
      </c>
      <c r="FF42" s="1" t="s">
        <v>1921</v>
      </c>
      <c r="FG42" s="1" t="s">
        <v>1921</v>
      </c>
      <c r="FH42" s="1" t="s">
        <v>1921</v>
      </c>
      <c r="FI42" s="1" t="s">
        <v>1920</v>
      </c>
      <c r="FJ42" s="1" t="s">
        <v>1921</v>
      </c>
      <c r="FK42" s="1" t="s">
        <v>2291</v>
      </c>
      <c r="FL42" s="1" t="s">
        <v>1997</v>
      </c>
      <c r="FM42" s="7">
        <v>10</v>
      </c>
      <c r="FN42" s="7">
        <v>20</v>
      </c>
      <c r="FO42" s="7">
        <v>3</v>
      </c>
      <c r="FP42" s="7">
        <v>1</v>
      </c>
      <c r="FQ42" s="7" t="s">
        <v>2291</v>
      </c>
      <c r="FR42" s="7" t="s">
        <v>2291</v>
      </c>
      <c r="FS42" s="7" t="s">
        <v>2291</v>
      </c>
      <c r="FT42" s="7" t="s">
        <v>2291</v>
      </c>
      <c r="FU42" s="7">
        <v>5</v>
      </c>
      <c r="FV42" s="7">
        <v>4</v>
      </c>
      <c r="FW42" s="7">
        <v>5</v>
      </c>
      <c r="FX42" s="7" t="s">
        <v>2291</v>
      </c>
      <c r="FY42" s="7">
        <v>10</v>
      </c>
      <c r="FZ42" s="1" t="s">
        <v>1920</v>
      </c>
      <c r="GA42" s="1" t="s">
        <v>1920</v>
      </c>
      <c r="GB42" s="1" t="s">
        <v>1920</v>
      </c>
      <c r="GC42" s="1" t="s">
        <v>2291</v>
      </c>
      <c r="GD42" s="1" t="s">
        <v>2291</v>
      </c>
      <c r="GE42" s="1" t="s">
        <v>2291</v>
      </c>
      <c r="GF42" s="1" t="s">
        <v>1920</v>
      </c>
      <c r="GG42" s="1" t="s">
        <v>2291</v>
      </c>
      <c r="GH42" s="1" t="s">
        <v>2291</v>
      </c>
      <c r="GI42" s="1" t="s">
        <v>2291</v>
      </c>
      <c r="GJ42" s="1" t="s">
        <v>302</v>
      </c>
      <c r="GK42" s="1" t="s">
        <v>1921</v>
      </c>
      <c r="GL42" s="1" t="s">
        <v>1921</v>
      </c>
      <c r="GM42" s="1" t="s">
        <v>1921</v>
      </c>
      <c r="GN42" s="1" t="s">
        <v>1921</v>
      </c>
      <c r="GO42" s="1" t="s">
        <v>1920</v>
      </c>
      <c r="GP42" s="1" t="s">
        <v>1921</v>
      </c>
      <c r="GQ42" s="1" t="s">
        <v>1921</v>
      </c>
      <c r="GR42" s="1" t="s">
        <v>1921</v>
      </c>
      <c r="GS42" s="7" t="s">
        <v>2291</v>
      </c>
      <c r="GT42" s="7" t="s">
        <v>2291</v>
      </c>
      <c r="GU42" s="7">
        <v>1</v>
      </c>
      <c r="GV42" s="7" t="s">
        <v>2291</v>
      </c>
      <c r="GW42" s="7" t="s">
        <v>2291</v>
      </c>
      <c r="GX42" s="7" t="s">
        <v>2291</v>
      </c>
      <c r="GY42" s="7" t="s">
        <v>2291</v>
      </c>
      <c r="GZ42" s="7" t="s">
        <v>2291</v>
      </c>
      <c r="HA42" s="7" t="s">
        <v>2291</v>
      </c>
      <c r="HB42" s="7" t="s">
        <v>2291</v>
      </c>
      <c r="HC42" s="7" t="s">
        <v>2291</v>
      </c>
      <c r="HD42" s="7" t="s">
        <v>2291</v>
      </c>
      <c r="HE42" s="7" t="s">
        <v>2291</v>
      </c>
      <c r="HF42" s="7" t="s">
        <v>2291</v>
      </c>
      <c r="HG42" s="7" t="s">
        <v>2291</v>
      </c>
      <c r="HH42" s="7" t="s">
        <v>2291</v>
      </c>
      <c r="HI42" s="1" t="s">
        <v>869</v>
      </c>
      <c r="HJ42" s="1" t="s">
        <v>371</v>
      </c>
      <c r="HK42" s="1" t="s">
        <v>1920</v>
      </c>
      <c r="HL42" s="1" t="s">
        <v>1921</v>
      </c>
      <c r="HM42" s="1" t="s">
        <v>1921</v>
      </c>
      <c r="HN42" s="1" t="s">
        <v>1921</v>
      </c>
      <c r="HO42" s="1" t="s">
        <v>1921</v>
      </c>
      <c r="HP42" s="1" t="s">
        <v>2125</v>
      </c>
      <c r="HQ42" s="1" t="s">
        <v>1921</v>
      </c>
      <c r="HR42" s="1" t="s">
        <v>1921</v>
      </c>
      <c r="HS42" s="1" t="s">
        <v>1920</v>
      </c>
      <c r="HT42" s="7" t="s">
        <v>2291</v>
      </c>
      <c r="HU42" s="7" t="s">
        <v>2291</v>
      </c>
      <c r="HV42" s="1" t="s">
        <v>2291</v>
      </c>
      <c r="HW42" s="1" t="s">
        <v>2291</v>
      </c>
      <c r="HX42" s="1" t="s">
        <v>2291</v>
      </c>
      <c r="HY42" s="1" t="s">
        <v>2126</v>
      </c>
      <c r="HZ42" s="1" t="s">
        <v>1921</v>
      </c>
      <c r="IA42" s="1" t="s">
        <v>1920</v>
      </c>
      <c r="IB42" s="7" t="s">
        <v>2291</v>
      </c>
      <c r="IC42" s="7">
        <v>80</v>
      </c>
      <c r="ID42" s="1" t="s">
        <v>1920</v>
      </c>
      <c r="IE42" s="1" t="s">
        <v>2291</v>
      </c>
      <c r="IF42" s="1" t="s">
        <v>2291</v>
      </c>
      <c r="IG42" s="1" t="s">
        <v>2291</v>
      </c>
      <c r="IH42" s="1" t="s">
        <v>2291</v>
      </c>
      <c r="II42" s="1" t="s">
        <v>2291</v>
      </c>
      <c r="IJ42" s="1" t="s">
        <v>2291</v>
      </c>
      <c r="IK42" s="1" t="s">
        <v>2291</v>
      </c>
      <c r="IL42" s="1" t="s">
        <v>2291</v>
      </c>
      <c r="IM42" s="1" t="s">
        <v>1952</v>
      </c>
      <c r="IN42" s="1" t="s">
        <v>2291</v>
      </c>
      <c r="IO42" s="1" t="s">
        <v>2291</v>
      </c>
      <c r="IP42" s="1" t="s">
        <v>2161</v>
      </c>
      <c r="IQ42" s="1" t="s">
        <v>429</v>
      </c>
      <c r="IR42" s="1" t="s">
        <v>1957</v>
      </c>
      <c r="IS42" s="1" t="s">
        <v>2291</v>
      </c>
      <c r="IT42" s="1" t="s">
        <v>1920</v>
      </c>
      <c r="IU42" s="1" t="s">
        <v>2002</v>
      </c>
      <c r="IV42" s="1" t="s">
        <v>1920</v>
      </c>
      <c r="IW42" s="1" t="s">
        <v>1921</v>
      </c>
      <c r="IX42" s="1" t="s">
        <v>1921</v>
      </c>
      <c r="IY42" s="1" t="s">
        <v>1921</v>
      </c>
      <c r="IZ42" s="1" t="s">
        <v>1921</v>
      </c>
      <c r="JA42" s="1" t="s">
        <v>2291</v>
      </c>
      <c r="JB42" s="1" t="s">
        <v>1974</v>
      </c>
      <c r="JC42" s="1" t="s">
        <v>1968</v>
      </c>
      <c r="JD42" s="1" t="s">
        <v>339</v>
      </c>
      <c r="JE42" s="1" t="s">
        <v>1920</v>
      </c>
      <c r="JF42" s="1" t="s">
        <v>1920</v>
      </c>
      <c r="JG42" s="1" t="s">
        <v>1921</v>
      </c>
      <c r="JH42" s="1" t="s">
        <v>1921</v>
      </c>
      <c r="JI42" s="1" t="s">
        <v>1921</v>
      </c>
      <c r="JJ42" s="1" t="s">
        <v>1920</v>
      </c>
      <c r="JK42" s="1" t="s">
        <v>1921</v>
      </c>
      <c r="JL42" s="1" t="s">
        <v>1921</v>
      </c>
      <c r="JM42" s="1" t="s">
        <v>1921</v>
      </c>
      <c r="JN42" s="1" t="s">
        <v>1921</v>
      </c>
      <c r="JO42" s="1" t="s">
        <v>1921</v>
      </c>
      <c r="JP42" s="1" t="s">
        <v>1921</v>
      </c>
      <c r="JQ42" s="1" t="s">
        <v>1921</v>
      </c>
      <c r="JR42" s="1" t="s">
        <v>1921</v>
      </c>
      <c r="JS42" s="1" t="s">
        <v>2291</v>
      </c>
      <c r="JT42" s="1" t="s">
        <v>2291</v>
      </c>
      <c r="JU42" s="1" t="s">
        <v>2295</v>
      </c>
      <c r="JV42" s="1" t="s">
        <v>1920</v>
      </c>
      <c r="JW42" s="1" t="s">
        <v>1921</v>
      </c>
      <c r="JX42" s="1" t="s">
        <v>1921</v>
      </c>
      <c r="JY42" s="1" t="s">
        <v>1921</v>
      </c>
      <c r="JZ42" s="1" t="s">
        <v>1921</v>
      </c>
      <c r="KA42" s="1" t="s">
        <v>1921</v>
      </c>
      <c r="KB42" s="1" t="s">
        <v>1921</v>
      </c>
      <c r="KC42" s="1" t="s">
        <v>2291</v>
      </c>
      <c r="KD42" s="1" t="s">
        <v>2294</v>
      </c>
      <c r="KE42" s="1" t="s">
        <v>2291</v>
      </c>
      <c r="KF42" s="1" t="s">
        <v>1920</v>
      </c>
      <c r="KG42" s="1" t="s">
        <v>408</v>
      </c>
      <c r="KH42" s="1" t="s">
        <v>1968</v>
      </c>
      <c r="KI42" s="1" t="s">
        <v>1923</v>
      </c>
      <c r="KJ42" s="1" t="s">
        <v>2291</v>
      </c>
      <c r="KK42" s="1" t="s">
        <v>1920</v>
      </c>
      <c r="KL42" s="1" t="s">
        <v>409</v>
      </c>
      <c r="KM42" s="1" t="s">
        <v>1921</v>
      </c>
      <c r="KN42" s="1" t="s">
        <v>1921</v>
      </c>
      <c r="KO42" s="1" t="s">
        <v>1920</v>
      </c>
      <c r="KP42" s="1" t="s">
        <v>2291</v>
      </c>
      <c r="KQ42" s="1" t="s">
        <v>2291</v>
      </c>
      <c r="KR42" s="1">
        <v>3</v>
      </c>
      <c r="KS42" s="1" t="s">
        <v>304</v>
      </c>
      <c r="KT42" s="1" t="s">
        <v>2291</v>
      </c>
      <c r="KU42" s="1" t="s">
        <v>2291</v>
      </c>
      <c r="KV42" s="1" t="s">
        <v>2291</v>
      </c>
      <c r="KW42" s="1" t="s">
        <v>2291</v>
      </c>
      <c r="KX42" s="1">
        <v>19</v>
      </c>
      <c r="KY42" s="11">
        <v>19</v>
      </c>
      <c r="KZ42" s="1" t="s">
        <v>430</v>
      </c>
      <c r="LA42" s="1">
        <v>146942</v>
      </c>
      <c r="LB42" s="1" t="s">
        <v>431</v>
      </c>
      <c r="LC42" s="1" t="s">
        <v>432</v>
      </c>
      <c r="LD42" s="1">
        <v>11</v>
      </c>
      <c r="LE42" s="1" t="s">
        <v>2291</v>
      </c>
      <c r="LF42" s="1">
        <v>-1</v>
      </c>
      <c r="LG42" s="1" t="s">
        <v>2291</v>
      </c>
      <c r="LH42" s="1" t="s">
        <v>2291</v>
      </c>
      <c r="LI42" s="8">
        <v>11</v>
      </c>
      <c r="LJ42" s="8">
        <v>1</v>
      </c>
      <c r="LK42" s="8">
        <v>6</v>
      </c>
      <c r="LL42" s="8">
        <v>7</v>
      </c>
      <c r="LM42" s="8">
        <v>7</v>
      </c>
      <c r="LN42" s="8">
        <v>6</v>
      </c>
      <c r="LO42" s="8">
        <v>12</v>
      </c>
      <c r="LP42" s="8">
        <v>12</v>
      </c>
      <c r="LQ42" s="8">
        <v>7</v>
      </c>
      <c r="LR42" s="8">
        <v>14</v>
      </c>
      <c r="LS42" s="8">
        <v>16</v>
      </c>
      <c r="LT42" s="8">
        <v>3</v>
      </c>
      <c r="LU42" s="8">
        <v>3</v>
      </c>
      <c r="LV42" s="8">
        <v>94</v>
      </c>
      <c r="LW42" s="1" t="s">
        <v>1975</v>
      </c>
      <c r="LX42" s="1" t="s">
        <v>1976</v>
      </c>
      <c r="LY42" s="1" t="s">
        <v>1979</v>
      </c>
      <c r="LZ42" s="1" t="b">
        <f>E42=AE42</f>
        <v>1</v>
      </c>
      <c r="MA42" s="1" t="b">
        <f>AG42=G42</f>
        <v>1</v>
      </c>
      <c r="MB42" s="1" t="b">
        <f>I42=AI42</f>
        <v>0</v>
      </c>
      <c r="MC42" s="1" t="s">
        <v>2291</v>
      </c>
    </row>
    <row r="43" spans="1:341" x14ac:dyDescent="0.3">
      <c r="A43" s="1" t="s">
        <v>462</v>
      </c>
      <c r="B43" s="1" t="s">
        <v>463</v>
      </c>
      <c r="C43" s="5">
        <v>43153</v>
      </c>
      <c r="D43" s="5">
        <v>43153</v>
      </c>
      <c r="E43" s="1" t="s">
        <v>294</v>
      </c>
      <c r="F43" s="1" t="s">
        <v>1934</v>
      </c>
      <c r="G43" s="1" t="s">
        <v>400</v>
      </c>
      <c r="H43" s="1" t="s">
        <v>1948</v>
      </c>
      <c r="I43" s="1" t="s">
        <v>401</v>
      </c>
      <c r="J43" s="1" t="s">
        <v>429</v>
      </c>
      <c r="K43" s="1" t="s">
        <v>466</v>
      </c>
      <c r="L43" s="1" t="s">
        <v>467</v>
      </c>
      <c r="M43" s="1" t="s">
        <v>468</v>
      </c>
      <c r="N43" s="1">
        <v>14.392372074000001</v>
      </c>
      <c r="O43" s="1">
        <v>13.574466256699999</v>
      </c>
      <c r="P43" s="1">
        <v>301.22416085399999</v>
      </c>
      <c r="Q43" s="1">
        <v>8</v>
      </c>
      <c r="R43" s="1" t="s">
        <v>1983</v>
      </c>
      <c r="S43" s="1" t="s">
        <v>429</v>
      </c>
      <c r="T43" s="1">
        <v>9</v>
      </c>
      <c r="U43" s="1" t="s">
        <v>2292</v>
      </c>
      <c r="V43" s="1" t="s">
        <v>1982</v>
      </c>
      <c r="W43" s="1" t="s">
        <v>2291</v>
      </c>
      <c r="X43" s="1" t="s">
        <v>2089</v>
      </c>
      <c r="Y43" s="1" t="s">
        <v>1920</v>
      </c>
      <c r="Z43" s="1" t="s">
        <v>1921</v>
      </c>
      <c r="AA43" s="1" t="s">
        <v>1921</v>
      </c>
      <c r="AB43" s="1" t="s">
        <v>2291</v>
      </c>
      <c r="AC43" s="7">
        <v>34</v>
      </c>
      <c r="AD43" s="7">
        <v>134</v>
      </c>
      <c r="AE43" s="1" t="s">
        <v>294</v>
      </c>
      <c r="AF43" s="1" t="s">
        <v>1934</v>
      </c>
      <c r="AG43" s="1" t="s">
        <v>400</v>
      </c>
      <c r="AH43" s="1" t="s">
        <v>1948</v>
      </c>
      <c r="AI43" s="1" t="s">
        <v>401</v>
      </c>
      <c r="AJ43" s="1" t="s">
        <v>429</v>
      </c>
      <c r="AK43" s="14">
        <v>34</v>
      </c>
      <c r="AL43" s="14">
        <v>134</v>
      </c>
      <c r="AM43" s="5">
        <v>42036</v>
      </c>
      <c r="AN43" s="7" t="s">
        <v>2291</v>
      </c>
      <c r="AO43" s="7" t="s">
        <v>2291</v>
      </c>
      <c r="AP43" s="1" t="s">
        <v>2291</v>
      </c>
      <c r="AQ43" s="1" t="s">
        <v>2291</v>
      </c>
      <c r="AR43" s="1" t="s">
        <v>2291</v>
      </c>
      <c r="AS43" s="1" t="s">
        <v>2291</v>
      </c>
      <c r="AT43" s="1" t="s">
        <v>2291</v>
      </c>
      <c r="AU43" s="1" t="s">
        <v>2291</v>
      </c>
      <c r="AV43" s="1" t="s">
        <v>2291</v>
      </c>
      <c r="AW43" s="1" t="s">
        <v>2291</v>
      </c>
      <c r="AX43" s="1" t="s">
        <v>2291</v>
      </c>
      <c r="AY43" s="7" t="s">
        <v>2291</v>
      </c>
      <c r="AZ43" s="7" t="s">
        <v>2291</v>
      </c>
      <c r="BA43" s="1" t="s">
        <v>2291</v>
      </c>
      <c r="BB43" s="7" t="s">
        <v>2291</v>
      </c>
      <c r="BC43" s="7" t="s">
        <v>2291</v>
      </c>
      <c r="BD43" s="1" t="s">
        <v>2291</v>
      </c>
      <c r="BE43" s="1" t="s">
        <v>2291</v>
      </c>
      <c r="BF43" s="1" t="s">
        <v>2291</v>
      </c>
      <c r="BG43" s="1" t="s">
        <v>2291</v>
      </c>
      <c r="BH43" s="1" t="s">
        <v>2291</v>
      </c>
      <c r="BI43" s="1" t="s">
        <v>2291</v>
      </c>
      <c r="BJ43" s="1" t="s">
        <v>2291</v>
      </c>
      <c r="BK43" s="1" t="s">
        <v>2291</v>
      </c>
      <c r="BL43" s="1" t="s">
        <v>2291</v>
      </c>
      <c r="BM43" s="7" t="s">
        <v>2291</v>
      </c>
      <c r="BN43" s="7" t="s">
        <v>2291</v>
      </c>
      <c r="BO43" s="1" t="s">
        <v>2291</v>
      </c>
      <c r="BP43" s="7" t="s">
        <v>2291</v>
      </c>
      <c r="BQ43" s="7" t="s">
        <v>2291</v>
      </c>
      <c r="BR43" s="1">
        <v>0</v>
      </c>
      <c r="BS43" s="7">
        <v>24</v>
      </c>
      <c r="BT43" s="7">
        <v>0</v>
      </c>
      <c r="BU43" s="7">
        <v>0</v>
      </c>
      <c r="BV43" s="7">
        <v>10</v>
      </c>
      <c r="BW43" s="1" t="s">
        <v>1998</v>
      </c>
      <c r="BX43" s="1" t="s">
        <v>2291</v>
      </c>
      <c r="BY43" s="1" t="s">
        <v>469</v>
      </c>
      <c r="BZ43" s="1" t="s">
        <v>1921</v>
      </c>
      <c r="CA43" s="1" t="s">
        <v>1921</v>
      </c>
      <c r="CB43" s="1" t="s">
        <v>1921</v>
      </c>
      <c r="CC43" s="1" t="s">
        <v>1921</v>
      </c>
      <c r="CD43" s="1" t="s">
        <v>1921</v>
      </c>
      <c r="CE43" s="1" t="s">
        <v>1921</v>
      </c>
      <c r="CF43" s="1" t="s">
        <v>1921</v>
      </c>
      <c r="CG43" s="1" t="s">
        <v>1921</v>
      </c>
      <c r="CH43" s="1" t="s">
        <v>1921</v>
      </c>
      <c r="CI43" s="1" t="s">
        <v>1921</v>
      </c>
      <c r="CJ43" s="1" t="s">
        <v>1920</v>
      </c>
      <c r="CK43" s="1" t="s">
        <v>2291</v>
      </c>
      <c r="CL43" s="1" t="s">
        <v>2291</v>
      </c>
      <c r="CM43" s="1" t="s">
        <v>2291</v>
      </c>
      <c r="CN43" s="1" t="s">
        <v>2291</v>
      </c>
      <c r="CO43" s="1" t="s">
        <v>2291</v>
      </c>
      <c r="CP43" s="1" t="s">
        <v>2291</v>
      </c>
      <c r="CQ43" s="1" t="s">
        <v>2291</v>
      </c>
      <c r="CR43" s="1" t="s">
        <v>2291</v>
      </c>
      <c r="CS43" s="1" t="s">
        <v>2291</v>
      </c>
      <c r="CT43" s="1" t="s">
        <v>2291</v>
      </c>
      <c r="CU43" s="1" t="s">
        <v>2291</v>
      </c>
      <c r="CV43" s="1" t="s">
        <v>2291</v>
      </c>
      <c r="CW43" s="1" t="s">
        <v>2291</v>
      </c>
      <c r="CX43" s="1" t="s">
        <v>2291</v>
      </c>
      <c r="CY43" s="1" t="s">
        <v>2291</v>
      </c>
      <c r="CZ43" s="1" t="s">
        <v>2291</v>
      </c>
      <c r="DA43" s="1" t="s">
        <v>2291</v>
      </c>
      <c r="DB43" s="1" t="s">
        <v>2291</v>
      </c>
      <c r="DC43" s="1" t="s">
        <v>2291</v>
      </c>
      <c r="DD43" s="1" t="s">
        <v>2291</v>
      </c>
      <c r="DE43" s="1" t="s">
        <v>2291</v>
      </c>
      <c r="DF43" s="1" t="s">
        <v>2291</v>
      </c>
      <c r="DG43" s="1" t="s">
        <v>2291</v>
      </c>
      <c r="DH43" s="1" t="s">
        <v>2291</v>
      </c>
      <c r="DI43" s="1" t="s">
        <v>2291</v>
      </c>
      <c r="DJ43" s="1" t="s">
        <v>2291</v>
      </c>
      <c r="DK43" s="1" t="s">
        <v>2291</v>
      </c>
      <c r="DL43" s="1" t="s">
        <v>2291</v>
      </c>
      <c r="DM43" s="1" t="s">
        <v>2291</v>
      </c>
      <c r="DN43" s="1" t="s">
        <v>2291</v>
      </c>
      <c r="DO43" s="1" t="s">
        <v>2291</v>
      </c>
      <c r="DP43" s="1" t="s">
        <v>2291</v>
      </c>
      <c r="DQ43" s="1" t="s">
        <v>2291</v>
      </c>
      <c r="DR43" s="1" t="s">
        <v>2291</v>
      </c>
      <c r="DS43" s="1" t="s">
        <v>2291</v>
      </c>
      <c r="DT43" s="1" t="s">
        <v>2291</v>
      </c>
      <c r="DU43" s="1" t="s">
        <v>2291</v>
      </c>
      <c r="DV43" s="1" t="s">
        <v>2291</v>
      </c>
      <c r="DW43" s="1" t="s">
        <v>2291</v>
      </c>
      <c r="DX43" s="1" t="s">
        <v>2291</v>
      </c>
      <c r="DY43" s="1" t="s">
        <v>2291</v>
      </c>
      <c r="DZ43" s="1" t="s">
        <v>2291</v>
      </c>
      <c r="EA43" s="1" t="s">
        <v>2291</v>
      </c>
      <c r="EB43" s="1" t="s">
        <v>2291</v>
      </c>
      <c r="EC43" s="1" t="s">
        <v>2291</v>
      </c>
      <c r="ED43" s="1" t="s">
        <v>2291</v>
      </c>
      <c r="EE43" s="1" t="s">
        <v>2291</v>
      </c>
      <c r="EF43" s="1" t="s">
        <v>2291</v>
      </c>
      <c r="EG43" s="1" t="s">
        <v>2291</v>
      </c>
      <c r="EH43" s="1" t="s">
        <v>2291</v>
      </c>
      <c r="EI43" s="1" t="s">
        <v>2291</v>
      </c>
      <c r="EJ43" s="1" t="s">
        <v>2291</v>
      </c>
      <c r="EK43" s="1" t="s">
        <v>2291</v>
      </c>
      <c r="EL43" s="1" t="s">
        <v>2291</v>
      </c>
      <c r="EM43" s="1" t="s">
        <v>2291</v>
      </c>
      <c r="EN43" s="1" t="s">
        <v>2291</v>
      </c>
      <c r="EO43" s="1" t="s">
        <v>2291</v>
      </c>
      <c r="EP43" s="1" t="s">
        <v>2291</v>
      </c>
      <c r="EQ43" s="1" t="s">
        <v>2291</v>
      </c>
      <c r="ER43" s="1" t="s">
        <v>2291</v>
      </c>
      <c r="ES43" s="1" t="s">
        <v>2291</v>
      </c>
      <c r="ET43" s="1" t="s">
        <v>2291</v>
      </c>
      <c r="EU43" s="1" t="s">
        <v>2291</v>
      </c>
      <c r="EV43" s="1" t="s">
        <v>2291</v>
      </c>
      <c r="EW43" s="1" t="s">
        <v>2291</v>
      </c>
      <c r="EX43" s="1" t="s">
        <v>2291</v>
      </c>
      <c r="EY43" s="1" t="s">
        <v>2291</v>
      </c>
      <c r="EZ43" s="1" t="s">
        <v>2291</v>
      </c>
      <c r="FA43" s="1" t="s">
        <v>2291</v>
      </c>
      <c r="FB43" s="1" t="s">
        <v>2291</v>
      </c>
      <c r="FC43" s="1" t="s">
        <v>2291</v>
      </c>
      <c r="FD43" s="1" t="s">
        <v>2291</v>
      </c>
      <c r="FE43" s="1" t="s">
        <v>2291</v>
      </c>
      <c r="FF43" s="1" t="s">
        <v>2291</v>
      </c>
      <c r="FG43" s="1" t="s">
        <v>2291</v>
      </c>
      <c r="FH43" s="1" t="s">
        <v>2291</v>
      </c>
      <c r="FI43" s="1" t="s">
        <v>2291</v>
      </c>
      <c r="FJ43" s="1" t="s">
        <v>2291</v>
      </c>
      <c r="FK43" s="1" t="s">
        <v>2291</v>
      </c>
      <c r="FL43" s="1" t="s">
        <v>2291</v>
      </c>
      <c r="FM43" s="7">
        <v>5</v>
      </c>
      <c r="FN43" s="7">
        <v>10</v>
      </c>
      <c r="FO43" s="7" t="s">
        <v>2291</v>
      </c>
      <c r="FP43" s="7" t="s">
        <v>2291</v>
      </c>
      <c r="FQ43" s="7">
        <v>2</v>
      </c>
      <c r="FR43" s="7">
        <v>3</v>
      </c>
      <c r="FS43" s="7" t="s">
        <v>2291</v>
      </c>
      <c r="FT43" s="7" t="s">
        <v>2291</v>
      </c>
      <c r="FU43" s="7">
        <v>2</v>
      </c>
      <c r="FV43" s="7">
        <v>2</v>
      </c>
      <c r="FW43" s="7">
        <v>1</v>
      </c>
      <c r="FX43" s="7" t="s">
        <v>2291</v>
      </c>
      <c r="FY43" s="7">
        <v>5</v>
      </c>
      <c r="FZ43" s="1" t="s">
        <v>1920</v>
      </c>
      <c r="GA43" s="1" t="s">
        <v>1920</v>
      </c>
      <c r="GB43" s="1" t="s">
        <v>1920</v>
      </c>
      <c r="GC43" s="1" t="s">
        <v>2291</v>
      </c>
      <c r="GD43" s="1" t="s">
        <v>2291</v>
      </c>
      <c r="GE43" s="1" t="s">
        <v>2291</v>
      </c>
      <c r="GF43" s="1" t="s">
        <v>1920</v>
      </c>
      <c r="GG43" s="1" t="s">
        <v>2291</v>
      </c>
      <c r="GH43" s="1" t="s">
        <v>2291</v>
      </c>
      <c r="GI43" s="1" t="s">
        <v>2291</v>
      </c>
      <c r="GJ43" s="1" t="s">
        <v>406</v>
      </c>
      <c r="GK43" s="1" t="s">
        <v>1921</v>
      </c>
      <c r="GL43" s="1" t="s">
        <v>1921</v>
      </c>
      <c r="GM43" s="1" t="s">
        <v>1921</v>
      </c>
      <c r="GN43" s="1" t="s">
        <v>1921</v>
      </c>
      <c r="GO43" s="1" t="s">
        <v>1921</v>
      </c>
      <c r="GP43" s="1" t="s">
        <v>1921</v>
      </c>
      <c r="GQ43" s="1" t="s">
        <v>1920</v>
      </c>
      <c r="GR43" s="1" t="s">
        <v>1921</v>
      </c>
      <c r="GS43" s="7">
        <v>1</v>
      </c>
      <c r="GT43" s="7" t="s">
        <v>2291</v>
      </c>
      <c r="GU43" s="7" t="s">
        <v>2291</v>
      </c>
      <c r="GV43" s="7" t="s">
        <v>2291</v>
      </c>
      <c r="GW43" s="7" t="s">
        <v>2291</v>
      </c>
      <c r="GX43" s="7" t="s">
        <v>2291</v>
      </c>
      <c r="GY43" s="7" t="s">
        <v>2291</v>
      </c>
      <c r="GZ43" s="7" t="s">
        <v>2291</v>
      </c>
      <c r="HA43" s="7" t="s">
        <v>2291</v>
      </c>
      <c r="HB43" s="7" t="s">
        <v>2291</v>
      </c>
      <c r="HC43" s="7" t="s">
        <v>2291</v>
      </c>
      <c r="HD43" s="7" t="s">
        <v>2291</v>
      </c>
      <c r="HE43" s="7" t="s">
        <v>2291</v>
      </c>
      <c r="HF43" s="7" t="s">
        <v>2291</v>
      </c>
      <c r="HG43" s="7" t="s">
        <v>2291</v>
      </c>
      <c r="HH43" s="7" t="s">
        <v>2291</v>
      </c>
      <c r="HI43" s="1" t="s">
        <v>1956</v>
      </c>
      <c r="HJ43" s="1" t="s">
        <v>2111</v>
      </c>
      <c r="HK43" s="1" t="s">
        <v>1921</v>
      </c>
      <c r="HL43" s="1" t="s">
        <v>1920</v>
      </c>
      <c r="HM43" s="1" t="s">
        <v>1921</v>
      </c>
      <c r="HN43" s="1" t="s">
        <v>1921</v>
      </c>
      <c r="HO43" s="1" t="s">
        <v>1920</v>
      </c>
      <c r="HP43" s="1" t="s">
        <v>2125</v>
      </c>
      <c r="HQ43" s="1" t="s">
        <v>1921</v>
      </c>
      <c r="HR43" s="1" t="s">
        <v>1921</v>
      </c>
      <c r="HS43" s="1" t="s">
        <v>1920</v>
      </c>
      <c r="HT43" s="7" t="s">
        <v>2291</v>
      </c>
      <c r="HU43" s="7" t="s">
        <v>2291</v>
      </c>
      <c r="HV43" s="1" t="s">
        <v>2291</v>
      </c>
      <c r="HW43" s="1" t="s">
        <v>2291</v>
      </c>
      <c r="HX43" s="1" t="s">
        <v>2291</v>
      </c>
      <c r="HY43" s="1" t="s">
        <v>2127</v>
      </c>
      <c r="HZ43" s="1" t="s">
        <v>1920</v>
      </c>
      <c r="IA43" s="1" t="s">
        <v>1921</v>
      </c>
      <c r="IB43" s="7" t="s">
        <v>2291</v>
      </c>
      <c r="IC43" s="7" t="s">
        <v>2291</v>
      </c>
      <c r="ID43" s="1" t="s">
        <v>1961</v>
      </c>
      <c r="IE43" s="1" t="s">
        <v>2291</v>
      </c>
      <c r="IF43" s="1" t="s">
        <v>2291</v>
      </c>
      <c r="IG43" s="1" t="s">
        <v>2291</v>
      </c>
      <c r="IH43" s="1" t="s">
        <v>2291</v>
      </c>
      <c r="II43" s="1" t="s">
        <v>2291</v>
      </c>
      <c r="IJ43" s="1" t="s">
        <v>2291</v>
      </c>
      <c r="IK43" s="1" t="s">
        <v>2291</v>
      </c>
      <c r="IL43" s="1" t="s">
        <v>2291</v>
      </c>
      <c r="IM43" s="1" t="s">
        <v>1949</v>
      </c>
      <c r="IN43" s="1" t="s">
        <v>1991</v>
      </c>
      <c r="IO43" s="1" t="s">
        <v>2291</v>
      </c>
      <c r="IP43" s="1" t="s">
        <v>2291</v>
      </c>
      <c r="IQ43" s="1" t="s">
        <v>2291</v>
      </c>
      <c r="IR43" s="1" t="s">
        <v>2291</v>
      </c>
      <c r="IS43" s="1" t="s">
        <v>2291</v>
      </c>
      <c r="IT43" s="1" t="s">
        <v>1921</v>
      </c>
      <c r="IU43" s="1" t="s">
        <v>2291</v>
      </c>
      <c r="IV43" s="1" t="s">
        <v>2291</v>
      </c>
      <c r="IW43" s="1" t="s">
        <v>2291</v>
      </c>
      <c r="IX43" s="1" t="s">
        <v>2291</v>
      </c>
      <c r="IY43" s="1" t="s">
        <v>2291</v>
      </c>
      <c r="IZ43" s="1" t="s">
        <v>2291</v>
      </c>
      <c r="JA43" s="1" t="s">
        <v>2291</v>
      </c>
      <c r="JB43" s="1" t="s">
        <v>2291</v>
      </c>
      <c r="JC43" s="1" t="s">
        <v>2291</v>
      </c>
      <c r="JD43" s="1" t="s">
        <v>470</v>
      </c>
      <c r="JE43" s="1" t="s">
        <v>1920</v>
      </c>
      <c r="JF43" s="1" t="s">
        <v>1920</v>
      </c>
      <c r="JG43" s="1" t="s">
        <v>1921</v>
      </c>
      <c r="JH43" s="1" t="s">
        <v>1921</v>
      </c>
      <c r="JI43" s="1" t="s">
        <v>1921</v>
      </c>
      <c r="JJ43" s="1" t="s">
        <v>1921</v>
      </c>
      <c r="JK43" s="1" t="s">
        <v>1921</v>
      </c>
      <c r="JL43" s="1" t="s">
        <v>1920</v>
      </c>
      <c r="JM43" s="1" t="s">
        <v>1921</v>
      </c>
      <c r="JN43" s="1" t="s">
        <v>1921</v>
      </c>
      <c r="JO43" s="1" t="s">
        <v>1921</v>
      </c>
      <c r="JP43" s="1" t="s">
        <v>1921</v>
      </c>
      <c r="JQ43" s="1" t="s">
        <v>1921</v>
      </c>
      <c r="JR43" s="1" t="s">
        <v>1921</v>
      </c>
      <c r="JS43" s="1" t="s">
        <v>2291</v>
      </c>
      <c r="JT43" s="1" t="s">
        <v>2291</v>
      </c>
      <c r="JU43" s="1" t="s">
        <v>2295</v>
      </c>
      <c r="JV43" s="1" t="s">
        <v>1920</v>
      </c>
      <c r="JW43" s="1" t="s">
        <v>1921</v>
      </c>
      <c r="JX43" s="1" t="s">
        <v>1921</v>
      </c>
      <c r="JY43" s="1" t="s">
        <v>1921</v>
      </c>
      <c r="JZ43" s="1" t="s">
        <v>1921</v>
      </c>
      <c r="KA43" s="1" t="s">
        <v>1921</v>
      </c>
      <c r="KB43" s="1" t="s">
        <v>1921</v>
      </c>
      <c r="KC43" s="1" t="s">
        <v>2291</v>
      </c>
      <c r="KD43" s="1" t="s">
        <v>1972</v>
      </c>
      <c r="KE43" s="1" t="s">
        <v>1921</v>
      </c>
      <c r="KF43" s="1" t="s">
        <v>1920</v>
      </c>
      <c r="KG43" s="1" t="s">
        <v>408</v>
      </c>
      <c r="KH43" s="1" t="s">
        <v>1967</v>
      </c>
      <c r="KI43" s="1" t="s">
        <v>1987</v>
      </c>
      <c r="KJ43" s="1" t="s">
        <v>2291</v>
      </c>
      <c r="KK43" s="1" t="s">
        <v>1920</v>
      </c>
      <c r="KL43" s="1" t="s">
        <v>409</v>
      </c>
      <c r="KM43" s="1" t="s">
        <v>1921</v>
      </c>
      <c r="KN43" s="1" t="s">
        <v>1921</v>
      </c>
      <c r="KO43" s="1" t="s">
        <v>1920</v>
      </c>
      <c r="KP43" s="1" t="s">
        <v>2291</v>
      </c>
      <c r="KQ43" s="1" t="s">
        <v>2291</v>
      </c>
      <c r="KR43" s="1">
        <v>3</v>
      </c>
      <c r="KS43" s="1" t="s">
        <v>304</v>
      </c>
      <c r="KT43" s="1" t="s">
        <v>471</v>
      </c>
      <c r="KU43" s="1" t="s">
        <v>2291</v>
      </c>
      <c r="KV43" s="1" t="s">
        <v>2291</v>
      </c>
      <c r="KW43" s="1" t="s">
        <v>2291</v>
      </c>
      <c r="KX43" s="1">
        <v>20</v>
      </c>
      <c r="KY43" s="11">
        <v>20</v>
      </c>
      <c r="KZ43" s="1" t="s">
        <v>472</v>
      </c>
      <c r="LA43" s="1">
        <v>146962</v>
      </c>
      <c r="LB43" s="1" t="s">
        <v>473</v>
      </c>
      <c r="LC43" s="1" t="s">
        <v>474</v>
      </c>
      <c r="LD43" s="1">
        <v>15</v>
      </c>
      <c r="LE43" s="1" t="s">
        <v>2291</v>
      </c>
      <c r="LF43" s="1">
        <v>-1</v>
      </c>
      <c r="LG43" s="1" t="s">
        <v>2291</v>
      </c>
      <c r="LH43" s="1" t="s">
        <v>2291</v>
      </c>
      <c r="LI43" s="8">
        <v>15</v>
      </c>
      <c r="LJ43" s="8">
        <v>5</v>
      </c>
      <c r="LK43" s="8">
        <v>5</v>
      </c>
      <c r="LL43" s="8">
        <v>5</v>
      </c>
      <c r="LM43" s="8">
        <v>4</v>
      </c>
      <c r="LN43" s="8">
        <v>2</v>
      </c>
      <c r="LO43" s="8">
        <v>17</v>
      </c>
      <c r="LP43" s="8">
        <v>6</v>
      </c>
      <c r="LQ43" s="8">
        <v>13</v>
      </c>
      <c r="LR43" s="8">
        <v>18</v>
      </c>
      <c r="LS43" s="8">
        <v>22</v>
      </c>
      <c r="LT43" s="8">
        <v>2</v>
      </c>
      <c r="LU43" s="8">
        <v>0</v>
      </c>
      <c r="LV43" s="8">
        <v>99</v>
      </c>
      <c r="LW43" s="1" t="s">
        <v>1975</v>
      </c>
      <c r="LX43" s="1" t="s">
        <v>1976</v>
      </c>
      <c r="LY43" s="1" t="s">
        <v>1980</v>
      </c>
      <c r="LZ43" s="1" t="b">
        <f>E43=AE43</f>
        <v>1</v>
      </c>
      <c r="MA43" s="1" t="b">
        <f>AG43=G43</f>
        <v>1</v>
      </c>
      <c r="MB43" s="1" t="b">
        <f>I43=AI43</f>
        <v>1</v>
      </c>
      <c r="MC43" s="1" t="s">
        <v>2291</v>
      </c>
    </row>
    <row r="44" spans="1:341" x14ac:dyDescent="0.3">
      <c r="A44" s="1" t="s">
        <v>715</v>
      </c>
      <c r="B44" s="1" t="s">
        <v>716</v>
      </c>
      <c r="C44" s="5">
        <v>43154</v>
      </c>
      <c r="D44" s="5">
        <v>43154</v>
      </c>
      <c r="E44" s="1" t="s">
        <v>294</v>
      </c>
      <c r="F44" s="1" t="s">
        <v>1934</v>
      </c>
      <c r="G44" s="1" t="s">
        <v>400</v>
      </c>
      <c r="H44" s="1" t="s">
        <v>1948</v>
      </c>
      <c r="I44" s="1" t="s">
        <v>401</v>
      </c>
      <c r="J44" s="1" t="s">
        <v>429</v>
      </c>
      <c r="K44" s="1" t="s">
        <v>1798</v>
      </c>
      <c r="L44" s="1" t="s">
        <v>1798</v>
      </c>
      <c r="M44" s="1" t="s">
        <v>717</v>
      </c>
      <c r="N44" s="1">
        <v>14.4015174925</v>
      </c>
      <c r="O44" s="1">
        <v>13.638703209699999</v>
      </c>
      <c r="P44" s="1">
        <v>307.22531165300001</v>
      </c>
      <c r="Q44" s="1">
        <v>4</v>
      </c>
      <c r="R44" s="1" t="s">
        <v>1983</v>
      </c>
      <c r="S44" s="1" t="s">
        <v>429</v>
      </c>
      <c r="T44" s="1">
        <v>5</v>
      </c>
      <c r="U44" s="1" t="s">
        <v>2292</v>
      </c>
      <c r="V44" s="1" t="s">
        <v>1982</v>
      </c>
      <c r="W44" s="1" t="s">
        <v>2291</v>
      </c>
      <c r="X44" s="1" t="s">
        <v>2089</v>
      </c>
      <c r="Y44" s="1" t="s">
        <v>1920</v>
      </c>
      <c r="Z44" s="1" t="s">
        <v>1921</v>
      </c>
      <c r="AA44" s="1" t="s">
        <v>1921</v>
      </c>
      <c r="AB44" s="1" t="s">
        <v>2291</v>
      </c>
      <c r="AC44" s="7">
        <v>150</v>
      </c>
      <c r="AD44" s="7">
        <v>627</v>
      </c>
      <c r="AE44" s="1" t="s">
        <v>294</v>
      </c>
      <c r="AF44" s="1" t="s">
        <v>1934</v>
      </c>
      <c r="AG44" s="1" t="s">
        <v>400</v>
      </c>
      <c r="AH44" s="1" t="s">
        <v>1948</v>
      </c>
      <c r="AI44" s="1" t="s">
        <v>404</v>
      </c>
      <c r="AJ44" s="1" t="s">
        <v>2010</v>
      </c>
      <c r="AK44" s="14">
        <v>150</v>
      </c>
      <c r="AL44" s="14">
        <v>627</v>
      </c>
      <c r="AM44" s="5">
        <v>42036</v>
      </c>
      <c r="AN44" s="7" t="s">
        <v>2291</v>
      </c>
      <c r="AO44" s="7" t="s">
        <v>2291</v>
      </c>
      <c r="AP44" s="1" t="s">
        <v>2291</v>
      </c>
      <c r="AQ44" s="1" t="s">
        <v>2291</v>
      </c>
      <c r="AR44" s="1" t="s">
        <v>2291</v>
      </c>
      <c r="AS44" s="1" t="s">
        <v>2291</v>
      </c>
      <c r="AT44" s="1" t="s">
        <v>2291</v>
      </c>
      <c r="AU44" s="1" t="s">
        <v>2291</v>
      </c>
      <c r="AV44" s="1" t="s">
        <v>2291</v>
      </c>
      <c r="AW44" s="1" t="s">
        <v>2291</v>
      </c>
      <c r="AX44" s="1" t="s">
        <v>2291</v>
      </c>
      <c r="AY44" s="7" t="s">
        <v>2291</v>
      </c>
      <c r="AZ44" s="7" t="s">
        <v>2291</v>
      </c>
      <c r="BA44" s="1" t="s">
        <v>2291</v>
      </c>
      <c r="BB44" s="7" t="s">
        <v>2291</v>
      </c>
      <c r="BC44" s="7" t="s">
        <v>2291</v>
      </c>
      <c r="BD44" s="1" t="s">
        <v>2291</v>
      </c>
      <c r="BE44" s="1" t="s">
        <v>2291</v>
      </c>
      <c r="BF44" s="1" t="s">
        <v>2291</v>
      </c>
      <c r="BG44" s="1" t="s">
        <v>2291</v>
      </c>
      <c r="BH44" s="1" t="s">
        <v>2291</v>
      </c>
      <c r="BI44" s="1" t="s">
        <v>2291</v>
      </c>
      <c r="BJ44" s="1" t="s">
        <v>2291</v>
      </c>
      <c r="BK44" s="1" t="s">
        <v>2291</v>
      </c>
      <c r="BL44" s="1" t="s">
        <v>2291</v>
      </c>
      <c r="BM44" s="7" t="s">
        <v>2291</v>
      </c>
      <c r="BN44" s="7" t="s">
        <v>2291</v>
      </c>
      <c r="BO44" s="1" t="s">
        <v>2291</v>
      </c>
      <c r="BP44" s="7">
        <v>20</v>
      </c>
      <c r="BQ44" s="7">
        <v>84</v>
      </c>
      <c r="BR44" s="1">
        <v>0</v>
      </c>
      <c r="BS44" s="7">
        <v>155</v>
      </c>
      <c r="BT44" s="7">
        <v>0</v>
      </c>
      <c r="BU44" s="7">
        <v>0</v>
      </c>
      <c r="BV44" s="7">
        <v>0</v>
      </c>
      <c r="BW44" s="1" t="s">
        <v>1998</v>
      </c>
      <c r="BX44" s="1" t="s">
        <v>2291</v>
      </c>
      <c r="BY44" s="1" t="s">
        <v>708</v>
      </c>
      <c r="BZ44" s="1" t="s">
        <v>1920</v>
      </c>
      <c r="CA44" s="1" t="s">
        <v>1921</v>
      </c>
      <c r="CB44" s="1" t="s">
        <v>1921</v>
      </c>
      <c r="CC44" s="1" t="s">
        <v>1921</v>
      </c>
      <c r="CD44" s="1" t="s">
        <v>1921</v>
      </c>
      <c r="CE44" s="1" t="s">
        <v>1921</v>
      </c>
      <c r="CF44" s="1" t="s">
        <v>1921</v>
      </c>
      <c r="CG44" s="1" t="s">
        <v>1921</v>
      </c>
      <c r="CH44" s="1" t="s">
        <v>1920</v>
      </c>
      <c r="CI44" s="1" t="s">
        <v>1920</v>
      </c>
      <c r="CJ44" s="1" t="s">
        <v>1921</v>
      </c>
      <c r="CK44" s="1" t="s">
        <v>320</v>
      </c>
      <c r="CL44" s="1" t="s">
        <v>1921</v>
      </c>
      <c r="CM44" s="1" t="s">
        <v>1921</v>
      </c>
      <c r="CN44" s="1" t="s">
        <v>1921</v>
      </c>
      <c r="CO44" s="1" t="s">
        <v>1920</v>
      </c>
      <c r="CP44" s="1" t="s">
        <v>1921</v>
      </c>
      <c r="CQ44" s="1" t="s">
        <v>2291</v>
      </c>
      <c r="CR44" s="1" t="s">
        <v>2029</v>
      </c>
      <c r="CS44" s="1" t="s">
        <v>320</v>
      </c>
      <c r="CT44" s="1" t="s">
        <v>1921</v>
      </c>
      <c r="CU44" s="1" t="s">
        <v>1921</v>
      </c>
      <c r="CV44" s="1" t="s">
        <v>1921</v>
      </c>
      <c r="CW44" s="1" t="s">
        <v>1920</v>
      </c>
      <c r="CX44" s="1" t="s">
        <v>1921</v>
      </c>
      <c r="CY44" s="1" t="s">
        <v>2291</v>
      </c>
      <c r="CZ44" s="1" t="s">
        <v>2029</v>
      </c>
      <c r="DA44" s="1" t="s">
        <v>2291</v>
      </c>
      <c r="DB44" s="1" t="s">
        <v>2291</v>
      </c>
      <c r="DC44" s="1" t="s">
        <v>2291</v>
      </c>
      <c r="DD44" s="1" t="s">
        <v>2291</v>
      </c>
      <c r="DE44" s="1" t="s">
        <v>2291</v>
      </c>
      <c r="DF44" s="1" t="s">
        <v>2291</v>
      </c>
      <c r="DG44" s="1" t="s">
        <v>2291</v>
      </c>
      <c r="DH44" s="1" t="s">
        <v>2291</v>
      </c>
      <c r="DI44" s="1" t="s">
        <v>2291</v>
      </c>
      <c r="DJ44" s="1" t="s">
        <v>2291</v>
      </c>
      <c r="DK44" s="1" t="s">
        <v>2291</v>
      </c>
      <c r="DL44" s="1" t="s">
        <v>2291</v>
      </c>
      <c r="DM44" s="1" t="s">
        <v>2291</v>
      </c>
      <c r="DN44" s="1" t="s">
        <v>2291</v>
      </c>
      <c r="DO44" s="1" t="s">
        <v>2291</v>
      </c>
      <c r="DP44" s="1" t="s">
        <v>2291</v>
      </c>
      <c r="DQ44" s="1" t="s">
        <v>2291</v>
      </c>
      <c r="DR44" s="1" t="s">
        <v>2291</v>
      </c>
      <c r="DS44" s="1" t="s">
        <v>2291</v>
      </c>
      <c r="DT44" s="1" t="s">
        <v>2291</v>
      </c>
      <c r="DU44" s="1" t="s">
        <v>2291</v>
      </c>
      <c r="DV44" s="1" t="s">
        <v>2291</v>
      </c>
      <c r="DW44" s="1" t="s">
        <v>2291</v>
      </c>
      <c r="DX44" s="1" t="s">
        <v>2291</v>
      </c>
      <c r="DY44" s="1" t="s">
        <v>2291</v>
      </c>
      <c r="DZ44" s="1" t="s">
        <v>2291</v>
      </c>
      <c r="EA44" s="1" t="s">
        <v>2291</v>
      </c>
      <c r="EB44" s="1" t="s">
        <v>2291</v>
      </c>
      <c r="EC44" s="1" t="s">
        <v>2291</v>
      </c>
      <c r="ED44" s="1" t="s">
        <v>2291</v>
      </c>
      <c r="EE44" s="1" t="s">
        <v>2291</v>
      </c>
      <c r="EF44" s="1" t="s">
        <v>2291</v>
      </c>
      <c r="EG44" s="1" t="s">
        <v>2291</v>
      </c>
      <c r="EH44" s="1" t="s">
        <v>2291</v>
      </c>
      <c r="EI44" s="1" t="s">
        <v>2291</v>
      </c>
      <c r="EJ44" s="1" t="s">
        <v>2291</v>
      </c>
      <c r="EK44" s="1" t="s">
        <v>2291</v>
      </c>
      <c r="EL44" s="1" t="s">
        <v>2291</v>
      </c>
      <c r="EM44" s="1" t="s">
        <v>2291</v>
      </c>
      <c r="EN44" s="1" t="s">
        <v>2291</v>
      </c>
      <c r="EO44" s="1" t="s">
        <v>2291</v>
      </c>
      <c r="EP44" s="1" t="s">
        <v>2291</v>
      </c>
      <c r="EQ44" s="1" t="s">
        <v>2291</v>
      </c>
      <c r="ER44" s="1" t="s">
        <v>2291</v>
      </c>
      <c r="ES44" s="1" t="s">
        <v>2291</v>
      </c>
      <c r="ET44" s="1" t="s">
        <v>2291</v>
      </c>
      <c r="EU44" s="1" t="s">
        <v>2291</v>
      </c>
      <c r="EV44" s="1" t="s">
        <v>2291</v>
      </c>
      <c r="EW44" s="1" t="s">
        <v>2291</v>
      </c>
      <c r="EX44" s="1" t="s">
        <v>2291</v>
      </c>
      <c r="EY44" s="1" t="s">
        <v>2291</v>
      </c>
      <c r="EZ44" s="1" t="s">
        <v>2291</v>
      </c>
      <c r="FA44" s="1" t="s">
        <v>2291</v>
      </c>
      <c r="FB44" s="1" t="s">
        <v>2291</v>
      </c>
      <c r="FC44" s="1" t="s">
        <v>2291</v>
      </c>
      <c r="FD44" s="1" t="s">
        <v>2291</v>
      </c>
      <c r="FE44" s="1" t="s">
        <v>320</v>
      </c>
      <c r="FF44" s="1" t="s">
        <v>1921</v>
      </c>
      <c r="FG44" s="1" t="s">
        <v>1921</v>
      </c>
      <c r="FH44" s="1" t="s">
        <v>1921</v>
      </c>
      <c r="FI44" s="1" t="s">
        <v>1920</v>
      </c>
      <c r="FJ44" s="1" t="s">
        <v>1921</v>
      </c>
      <c r="FK44" s="1" t="s">
        <v>2291</v>
      </c>
      <c r="FL44" s="1" t="s">
        <v>1997</v>
      </c>
      <c r="FM44" s="7">
        <v>20</v>
      </c>
      <c r="FN44" s="7">
        <v>40</v>
      </c>
      <c r="FO44" s="7">
        <v>3</v>
      </c>
      <c r="FP44" s="7">
        <v>7</v>
      </c>
      <c r="FQ44" s="7">
        <v>2</v>
      </c>
      <c r="FR44" s="7">
        <v>5</v>
      </c>
      <c r="FS44" s="7" t="s">
        <v>2291</v>
      </c>
      <c r="FT44" s="7" t="s">
        <v>2291</v>
      </c>
      <c r="FU44" s="7" t="s">
        <v>2291</v>
      </c>
      <c r="FV44" s="7">
        <v>6</v>
      </c>
      <c r="FW44" s="7" t="s">
        <v>2291</v>
      </c>
      <c r="FX44" s="7" t="s">
        <v>2291</v>
      </c>
      <c r="FY44" s="7">
        <v>39</v>
      </c>
      <c r="FZ44" s="1" t="s">
        <v>1920</v>
      </c>
      <c r="GA44" s="1" t="s">
        <v>1920</v>
      </c>
      <c r="GB44" s="1" t="s">
        <v>1920</v>
      </c>
      <c r="GC44" s="1" t="s">
        <v>2291</v>
      </c>
      <c r="GD44" s="1" t="s">
        <v>2291</v>
      </c>
      <c r="GE44" s="1" t="s">
        <v>2291</v>
      </c>
      <c r="GF44" s="1" t="s">
        <v>1920</v>
      </c>
      <c r="GG44" s="1" t="s">
        <v>2291</v>
      </c>
      <c r="GH44" s="1" t="s">
        <v>2291</v>
      </c>
      <c r="GI44" s="1" t="s">
        <v>2291</v>
      </c>
      <c r="GJ44" s="1" t="s">
        <v>302</v>
      </c>
      <c r="GK44" s="1" t="s">
        <v>1921</v>
      </c>
      <c r="GL44" s="1" t="s">
        <v>1921</v>
      </c>
      <c r="GM44" s="1" t="s">
        <v>1921</v>
      </c>
      <c r="GN44" s="1" t="s">
        <v>1921</v>
      </c>
      <c r="GO44" s="1" t="s">
        <v>1920</v>
      </c>
      <c r="GP44" s="1" t="s">
        <v>1921</v>
      </c>
      <c r="GQ44" s="1" t="s">
        <v>1921</v>
      </c>
      <c r="GR44" s="1" t="s">
        <v>1921</v>
      </c>
      <c r="GS44" s="7" t="s">
        <v>2291</v>
      </c>
      <c r="GT44" s="7" t="s">
        <v>2291</v>
      </c>
      <c r="GU44" s="7">
        <v>3</v>
      </c>
      <c r="GV44" s="7">
        <v>1</v>
      </c>
      <c r="GW44" s="7" t="s">
        <v>2291</v>
      </c>
      <c r="GX44" s="7" t="s">
        <v>2291</v>
      </c>
      <c r="GY44" s="7" t="s">
        <v>2291</v>
      </c>
      <c r="GZ44" s="7" t="s">
        <v>2291</v>
      </c>
      <c r="HA44" s="7" t="s">
        <v>2291</v>
      </c>
      <c r="HB44" s="7" t="s">
        <v>2291</v>
      </c>
      <c r="HC44" s="7" t="s">
        <v>2291</v>
      </c>
      <c r="HD44" s="7" t="s">
        <v>2291</v>
      </c>
      <c r="HE44" s="7" t="s">
        <v>2291</v>
      </c>
      <c r="HF44" s="7" t="s">
        <v>2291</v>
      </c>
      <c r="HG44" s="7" t="s">
        <v>2291</v>
      </c>
      <c r="HH44" s="7" t="s">
        <v>2291</v>
      </c>
      <c r="HI44" s="1" t="s">
        <v>869</v>
      </c>
      <c r="HJ44" s="1" t="s">
        <v>2112</v>
      </c>
      <c r="HK44" s="1" t="s">
        <v>1921</v>
      </c>
      <c r="HL44" s="1" t="s">
        <v>1920</v>
      </c>
      <c r="HM44" s="1" t="s">
        <v>1920</v>
      </c>
      <c r="HN44" s="1" t="s">
        <v>1921</v>
      </c>
      <c r="HO44" s="1" t="s">
        <v>1921</v>
      </c>
      <c r="HP44" s="1" t="s">
        <v>2122</v>
      </c>
      <c r="HQ44" s="1" t="s">
        <v>1920</v>
      </c>
      <c r="HR44" s="1" t="s">
        <v>1921</v>
      </c>
      <c r="HS44" s="1" t="s">
        <v>1921</v>
      </c>
      <c r="HT44" s="7">
        <v>14</v>
      </c>
      <c r="HU44" s="7" t="s">
        <v>2291</v>
      </c>
      <c r="HV44" s="1" t="s">
        <v>2046</v>
      </c>
      <c r="HW44" s="1" t="s">
        <v>1921</v>
      </c>
      <c r="HX44" s="1" t="s">
        <v>1964</v>
      </c>
      <c r="HY44" s="1" t="s">
        <v>2126</v>
      </c>
      <c r="HZ44" s="1" t="s">
        <v>1921</v>
      </c>
      <c r="IA44" s="1" t="s">
        <v>1920</v>
      </c>
      <c r="IB44" s="7" t="s">
        <v>2291</v>
      </c>
      <c r="IC44" s="7">
        <v>150</v>
      </c>
      <c r="ID44" s="1" t="s">
        <v>1920</v>
      </c>
      <c r="IE44" s="1" t="s">
        <v>2291</v>
      </c>
      <c r="IF44" s="1" t="s">
        <v>2291</v>
      </c>
      <c r="IG44" s="1" t="s">
        <v>2291</v>
      </c>
      <c r="IH44" s="1" t="s">
        <v>2291</v>
      </c>
      <c r="II44" s="1" t="s">
        <v>2291</v>
      </c>
      <c r="IJ44" s="1" t="s">
        <v>2291</v>
      </c>
      <c r="IK44" s="1" t="s">
        <v>2291</v>
      </c>
      <c r="IL44" s="1" t="s">
        <v>2291</v>
      </c>
      <c r="IM44" s="1" t="s">
        <v>1952</v>
      </c>
      <c r="IN44" s="1" t="s">
        <v>2291</v>
      </c>
      <c r="IO44" s="1" t="s">
        <v>2291</v>
      </c>
      <c r="IP44" s="1" t="s">
        <v>2187</v>
      </c>
      <c r="IQ44" s="1" t="s">
        <v>2207</v>
      </c>
      <c r="IR44" s="1" t="s">
        <v>1957</v>
      </c>
      <c r="IS44" s="1" t="s">
        <v>2291</v>
      </c>
      <c r="IT44" s="1" t="s">
        <v>1920</v>
      </c>
      <c r="IU44" s="1" t="s">
        <v>2002</v>
      </c>
      <c r="IV44" s="1" t="s">
        <v>1920</v>
      </c>
      <c r="IW44" s="1" t="s">
        <v>1921</v>
      </c>
      <c r="IX44" s="1" t="s">
        <v>1921</v>
      </c>
      <c r="IY44" s="1" t="s">
        <v>1921</v>
      </c>
      <c r="IZ44" s="1" t="s">
        <v>1921</v>
      </c>
      <c r="JA44" s="1" t="s">
        <v>2291</v>
      </c>
      <c r="JB44" s="1" t="s">
        <v>1974</v>
      </c>
      <c r="JC44" s="1" t="s">
        <v>1967</v>
      </c>
      <c r="JD44" s="1" t="s">
        <v>718</v>
      </c>
      <c r="JE44" s="1" t="s">
        <v>1921</v>
      </c>
      <c r="JF44" s="1" t="s">
        <v>1921</v>
      </c>
      <c r="JG44" s="1" t="s">
        <v>1921</v>
      </c>
      <c r="JH44" s="1" t="s">
        <v>1921</v>
      </c>
      <c r="JI44" s="1" t="s">
        <v>1921</v>
      </c>
      <c r="JJ44" s="1" t="s">
        <v>1920</v>
      </c>
      <c r="JK44" s="1" t="s">
        <v>1920</v>
      </c>
      <c r="JL44" s="1" t="s">
        <v>1921</v>
      </c>
      <c r="JM44" s="1" t="s">
        <v>1920</v>
      </c>
      <c r="JN44" s="1" t="s">
        <v>1921</v>
      </c>
      <c r="JO44" s="1" t="s">
        <v>1921</v>
      </c>
      <c r="JP44" s="1" t="s">
        <v>1921</v>
      </c>
      <c r="JQ44" s="1" t="s">
        <v>1921</v>
      </c>
      <c r="JR44" s="1" t="s">
        <v>1921</v>
      </c>
      <c r="JS44" s="1" t="s">
        <v>2291</v>
      </c>
      <c r="JT44" s="1" t="s">
        <v>2291</v>
      </c>
      <c r="JU44" s="1" t="s">
        <v>2295</v>
      </c>
      <c r="JV44" s="1" t="s">
        <v>1920</v>
      </c>
      <c r="JW44" s="1" t="s">
        <v>1921</v>
      </c>
      <c r="JX44" s="1" t="s">
        <v>1921</v>
      </c>
      <c r="JY44" s="1" t="s">
        <v>1921</v>
      </c>
      <c r="JZ44" s="1" t="s">
        <v>1921</v>
      </c>
      <c r="KA44" s="1" t="s">
        <v>1921</v>
      </c>
      <c r="KB44" s="1" t="s">
        <v>1921</v>
      </c>
      <c r="KC44" s="1" t="s">
        <v>2291</v>
      </c>
      <c r="KD44" s="1" t="s">
        <v>1972</v>
      </c>
      <c r="KE44" s="1" t="s">
        <v>1921</v>
      </c>
      <c r="KF44" s="1" t="s">
        <v>1920</v>
      </c>
      <c r="KG44" s="1" t="s">
        <v>2144</v>
      </c>
      <c r="KH44" s="1" t="s">
        <v>1968</v>
      </c>
      <c r="KI44" s="1" t="s">
        <v>1923</v>
      </c>
      <c r="KJ44" s="1" t="s">
        <v>2291</v>
      </c>
      <c r="KK44" s="1" t="s">
        <v>1920</v>
      </c>
      <c r="KL44" s="1" t="s">
        <v>409</v>
      </c>
      <c r="KM44" s="1" t="s">
        <v>1921</v>
      </c>
      <c r="KN44" s="1" t="s">
        <v>1921</v>
      </c>
      <c r="KO44" s="1" t="s">
        <v>1920</v>
      </c>
      <c r="KP44" s="1" t="s">
        <v>2291</v>
      </c>
      <c r="KQ44" s="1" t="s">
        <v>2291</v>
      </c>
      <c r="KR44" s="1">
        <v>3</v>
      </c>
      <c r="KS44" s="1" t="s">
        <v>304</v>
      </c>
      <c r="KT44" s="1" t="s">
        <v>719</v>
      </c>
      <c r="KU44" s="1" t="s">
        <v>2291</v>
      </c>
      <c r="KV44" s="1" t="s">
        <v>2291</v>
      </c>
      <c r="KW44" s="1" t="s">
        <v>2291</v>
      </c>
      <c r="KX44" s="1">
        <v>15</v>
      </c>
      <c r="KY44" s="11">
        <v>15</v>
      </c>
      <c r="KZ44" s="1" t="s">
        <v>720</v>
      </c>
      <c r="LA44" s="1">
        <v>147014</v>
      </c>
      <c r="LB44" s="1" t="s">
        <v>721</v>
      </c>
      <c r="LC44" s="1" t="s">
        <v>722</v>
      </c>
      <c r="LD44" s="1">
        <v>40</v>
      </c>
      <c r="LE44" s="1" t="s">
        <v>2291</v>
      </c>
      <c r="LF44" s="1">
        <v>-1</v>
      </c>
      <c r="LG44" s="1" t="s">
        <v>2291</v>
      </c>
      <c r="LH44" s="1" t="s">
        <v>2291</v>
      </c>
      <c r="LI44" s="8">
        <v>40</v>
      </c>
      <c r="LJ44" s="8">
        <v>6</v>
      </c>
      <c r="LK44" s="8">
        <v>1</v>
      </c>
      <c r="LL44" s="8">
        <v>6</v>
      </c>
      <c r="LM44" s="8">
        <v>5</v>
      </c>
      <c r="LN44" s="8">
        <v>11</v>
      </c>
      <c r="LO44" s="8">
        <v>9</v>
      </c>
      <c r="LP44" s="8">
        <v>4</v>
      </c>
      <c r="LQ44" s="8">
        <v>10</v>
      </c>
      <c r="LR44" s="8">
        <v>15</v>
      </c>
      <c r="LS44" s="8">
        <v>14</v>
      </c>
      <c r="LT44" s="8">
        <v>2</v>
      </c>
      <c r="LU44" s="8">
        <v>3</v>
      </c>
      <c r="LV44" s="8">
        <v>86</v>
      </c>
      <c r="LW44" s="1" t="s">
        <v>1979</v>
      </c>
      <c r="LX44" s="1" t="s">
        <v>568</v>
      </c>
      <c r="LY44" s="1" t="s">
        <v>1981</v>
      </c>
      <c r="LZ44" s="1" t="b">
        <f>E44=AE44</f>
        <v>1</v>
      </c>
      <c r="MA44" s="1" t="b">
        <f>AG44=G44</f>
        <v>1</v>
      </c>
      <c r="MB44" s="1" t="b">
        <f>I44=AI44</f>
        <v>0</v>
      </c>
      <c r="MC44" s="1" t="s">
        <v>2291</v>
      </c>
    </row>
    <row r="45" spans="1:341" x14ac:dyDescent="0.3">
      <c r="A45" s="1" t="s">
        <v>1113</v>
      </c>
      <c r="B45" s="1" t="s">
        <v>1114</v>
      </c>
      <c r="C45" s="5">
        <v>43161</v>
      </c>
      <c r="D45" s="5">
        <v>43161</v>
      </c>
      <c r="E45" s="1" t="s">
        <v>294</v>
      </c>
      <c r="F45" s="1" t="s">
        <v>1934</v>
      </c>
      <c r="G45" s="1" t="s">
        <v>400</v>
      </c>
      <c r="H45" s="1" t="s">
        <v>1948</v>
      </c>
      <c r="I45" s="1" t="s">
        <v>915</v>
      </c>
      <c r="J45" s="1" t="s">
        <v>1057</v>
      </c>
      <c r="K45" s="1" t="s">
        <v>960</v>
      </c>
      <c r="L45" s="1" t="s">
        <v>1115</v>
      </c>
      <c r="M45" s="1" t="s">
        <v>1116</v>
      </c>
      <c r="N45" s="1">
        <v>13.801132920000001</v>
      </c>
      <c r="O45" s="1">
        <v>14.112235629800001</v>
      </c>
      <c r="P45" s="1">
        <v>297.01791970400001</v>
      </c>
      <c r="Q45" s="1">
        <v>8</v>
      </c>
      <c r="R45" s="1" t="s">
        <v>1983</v>
      </c>
      <c r="S45" s="1" t="s">
        <v>960</v>
      </c>
      <c r="T45" s="1">
        <v>2</v>
      </c>
      <c r="U45" s="1" t="s">
        <v>2292</v>
      </c>
      <c r="V45" s="1" t="s">
        <v>1982</v>
      </c>
      <c r="W45" s="1" t="s">
        <v>2291</v>
      </c>
      <c r="X45" s="1" t="s">
        <v>2093</v>
      </c>
      <c r="Y45" s="1" t="s">
        <v>1920</v>
      </c>
      <c r="Z45" s="1" t="s">
        <v>1920</v>
      </c>
      <c r="AA45" s="1" t="s">
        <v>1921</v>
      </c>
      <c r="AB45" s="1" t="s">
        <v>2291</v>
      </c>
      <c r="AC45" s="7">
        <v>42</v>
      </c>
      <c r="AD45" s="7">
        <v>175</v>
      </c>
      <c r="AE45" s="1" t="s">
        <v>294</v>
      </c>
      <c r="AF45" s="1" t="s">
        <v>1934</v>
      </c>
      <c r="AG45" s="1" t="s">
        <v>400</v>
      </c>
      <c r="AH45" s="1" t="s">
        <v>1948</v>
      </c>
      <c r="AI45" s="1" t="s">
        <v>915</v>
      </c>
      <c r="AJ45" s="1" t="s">
        <v>1057</v>
      </c>
      <c r="AK45" s="14">
        <v>42</v>
      </c>
      <c r="AL45" s="14">
        <v>175</v>
      </c>
      <c r="AM45" s="5">
        <v>41640</v>
      </c>
      <c r="AN45" s="7">
        <v>5</v>
      </c>
      <c r="AO45" s="7">
        <v>20</v>
      </c>
      <c r="AP45" s="1" t="s">
        <v>335</v>
      </c>
      <c r="AQ45" s="1" t="s">
        <v>1927</v>
      </c>
      <c r="AR45" s="1" t="s">
        <v>336</v>
      </c>
      <c r="AS45" s="1" t="s">
        <v>1932</v>
      </c>
      <c r="AT45" s="1" t="s">
        <v>835</v>
      </c>
      <c r="AU45" s="1" t="s">
        <v>1939</v>
      </c>
      <c r="AV45" s="1" t="s">
        <v>2291</v>
      </c>
      <c r="AW45" s="1" t="s">
        <v>2291</v>
      </c>
      <c r="AX45" s="1" t="s">
        <v>2291</v>
      </c>
      <c r="AY45" s="7">
        <v>5</v>
      </c>
      <c r="AZ45" s="7">
        <v>20</v>
      </c>
      <c r="BA45" s="5">
        <v>42522</v>
      </c>
      <c r="BB45" s="7" t="s">
        <v>2291</v>
      </c>
      <c r="BC45" s="7" t="s">
        <v>2291</v>
      </c>
      <c r="BD45" s="1" t="s">
        <v>2291</v>
      </c>
      <c r="BE45" s="1" t="s">
        <v>2291</v>
      </c>
      <c r="BF45" s="1" t="s">
        <v>2291</v>
      </c>
      <c r="BG45" s="1" t="s">
        <v>2291</v>
      </c>
      <c r="BH45" s="1" t="s">
        <v>2291</v>
      </c>
      <c r="BI45" s="1" t="s">
        <v>2291</v>
      </c>
      <c r="BJ45" s="1" t="s">
        <v>2291</v>
      </c>
      <c r="BK45" s="1" t="s">
        <v>2291</v>
      </c>
      <c r="BL45" s="1" t="s">
        <v>2291</v>
      </c>
      <c r="BM45" s="7" t="s">
        <v>2291</v>
      </c>
      <c r="BN45" s="7" t="s">
        <v>2291</v>
      </c>
      <c r="BO45" s="1" t="s">
        <v>2291</v>
      </c>
      <c r="BP45" s="7" t="s">
        <v>2291</v>
      </c>
      <c r="BQ45" s="7" t="s">
        <v>2291</v>
      </c>
      <c r="BR45" s="1">
        <v>0</v>
      </c>
      <c r="BS45" s="7">
        <v>195</v>
      </c>
      <c r="BT45" s="7">
        <v>0</v>
      </c>
      <c r="BU45" s="7">
        <v>0</v>
      </c>
      <c r="BV45" s="7">
        <v>0</v>
      </c>
      <c r="BW45" s="1" t="s">
        <v>1998</v>
      </c>
      <c r="BX45" s="1" t="s">
        <v>2291</v>
      </c>
      <c r="BY45" s="1" t="s">
        <v>533</v>
      </c>
      <c r="BZ45" s="1" t="s">
        <v>1921</v>
      </c>
      <c r="CA45" s="1" t="s">
        <v>1921</v>
      </c>
      <c r="CB45" s="1" t="s">
        <v>1921</v>
      </c>
      <c r="CC45" s="1" t="s">
        <v>1921</v>
      </c>
      <c r="CD45" s="1" t="s">
        <v>1921</v>
      </c>
      <c r="CE45" s="1" t="s">
        <v>1921</v>
      </c>
      <c r="CF45" s="1" t="s">
        <v>1921</v>
      </c>
      <c r="CG45" s="1" t="s">
        <v>1921</v>
      </c>
      <c r="CH45" s="1" t="s">
        <v>1920</v>
      </c>
      <c r="CI45" s="1" t="s">
        <v>1921</v>
      </c>
      <c r="CJ45" s="1" t="s">
        <v>1921</v>
      </c>
      <c r="CK45" s="1" t="s">
        <v>1953</v>
      </c>
      <c r="CL45" s="1" t="s">
        <v>1921</v>
      </c>
      <c r="CM45" s="1" t="s">
        <v>1921</v>
      </c>
      <c r="CN45" s="1" t="s">
        <v>1920</v>
      </c>
      <c r="CO45" s="1" t="s">
        <v>1921</v>
      </c>
      <c r="CP45" s="1" t="s">
        <v>1921</v>
      </c>
      <c r="CQ45" s="1" t="s">
        <v>837</v>
      </c>
      <c r="CR45" s="1" t="s">
        <v>2030</v>
      </c>
      <c r="CS45" s="1" t="s">
        <v>2291</v>
      </c>
      <c r="CT45" s="1" t="s">
        <v>2291</v>
      </c>
      <c r="CU45" s="1" t="s">
        <v>2291</v>
      </c>
      <c r="CV45" s="1" t="s">
        <v>2291</v>
      </c>
      <c r="CW45" s="1" t="s">
        <v>2291</v>
      </c>
      <c r="CX45" s="1" t="s">
        <v>2291</v>
      </c>
      <c r="CY45" s="1" t="s">
        <v>2291</v>
      </c>
      <c r="CZ45" s="1" t="s">
        <v>2291</v>
      </c>
      <c r="DA45" s="1" t="s">
        <v>2291</v>
      </c>
      <c r="DB45" s="1" t="s">
        <v>2291</v>
      </c>
      <c r="DC45" s="1" t="s">
        <v>2291</v>
      </c>
      <c r="DD45" s="1" t="s">
        <v>2291</v>
      </c>
      <c r="DE45" s="1" t="s">
        <v>2291</v>
      </c>
      <c r="DF45" s="1" t="s">
        <v>2291</v>
      </c>
      <c r="DG45" s="1" t="s">
        <v>2291</v>
      </c>
      <c r="DH45" s="1" t="s">
        <v>2291</v>
      </c>
      <c r="DI45" s="1" t="s">
        <v>2291</v>
      </c>
      <c r="DJ45" s="1" t="s">
        <v>2291</v>
      </c>
      <c r="DK45" s="1" t="s">
        <v>2291</v>
      </c>
      <c r="DL45" s="1" t="s">
        <v>2291</v>
      </c>
      <c r="DM45" s="1" t="s">
        <v>2291</v>
      </c>
      <c r="DN45" s="1" t="s">
        <v>2291</v>
      </c>
      <c r="DO45" s="1" t="s">
        <v>2291</v>
      </c>
      <c r="DP45" s="1" t="s">
        <v>2291</v>
      </c>
      <c r="DQ45" s="1" t="s">
        <v>2291</v>
      </c>
      <c r="DR45" s="1" t="s">
        <v>2291</v>
      </c>
      <c r="DS45" s="1" t="s">
        <v>2291</v>
      </c>
      <c r="DT45" s="1" t="s">
        <v>2291</v>
      </c>
      <c r="DU45" s="1" t="s">
        <v>2291</v>
      </c>
      <c r="DV45" s="1" t="s">
        <v>2291</v>
      </c>
      <c r="DW45" s="1" t="s">
        <v>2291</v>
      </c>
      <c r="DX45" s="1" t="s">
        <v>2291</v>
      </c>
      <c r="DY45" s="1" t="s">
        <v>2291</v>
      </c>
      <c r="DZ45" s="1" t="s">
        <v>2291</v>
      </c>
      <c r="EA45" s="1" t="s">
        <v>2291</v>
      </c>
      <c r="EB45" s="1" t="s">
        <v>2291</v>
      </c>
      <c r="EC45" s="1" t="s">
        <v>2291</v>
      </c>
      <c r="ED45" s="1" t="s">
        <v>2291</v>
      </c>
      <c r="EE45" s="1" t="s">
        <v>2291</v>
      </c>
      <c r="EF45" s="1" t="s">
        <v>2291</v>
      </c>
      <c r="EG45" s="1" t="s">
        <v>2291</v>
      </c>
      <c r="EH45" s="1" t="s">
        <v>2291</v>
      </c>
      <c r="EI45" s="1" t="s">
        <v>2291</v>
      </c>
      <c r="EJ45" s="1" t="s">
        <v>2291</v>
      </c>
      <c r="EK45" s="1" t="s">
        <v>2291</v>
      </c>
      <c r="EL45" s="1" t="s">
        <v>2291</v>
      </c>
      <c r="EM45" s="1" t="s">
        <v>2291</v>
      </c>
      <c r="EN45" s="1" t="s">
        <v>2291</v>
      </c>
      <c r="EO45" s="1" t="s">
        <v>2291</v>
      </c>
      <c r="EP45" s="1" t="s">
        <v>2291</v>
      </c>
      <c r="EQ45" s="1" t="s">
        <v>2291</v>
      </c>
      <c r="ER45" s="1" t="s">
        <v>2291</v>
      </c>
      <c r="ES45" s="1" t="s">
        <v>2291</v>
      </c>
      <c r="ET45" s="1" t="s">
        <v>2291</v>
      </c>
      <c r="EU45" s="1" t="s">
        <v>2291</v>
      </c>
      <c r="EV45" s="1" t="s">
        <v>2291</v>
      </c>
      <c r="EW45" s="1" t="s">
        <v>2291</v>
      </c>
      <c r="EX45" s="1" t="s">
        <v>2291</v>
      </c>
      <c r="EY45" s="1" t="s">
        <v>2291</v>
      </c>
      <c r="EZ45" s="1" t="s">
        <v>2291</v>
      </c>
      <c r="FA45" s="1" t="s">
        <v>2291</v>
      </c>
      <c r="FB45" s="1" t="s">
        <v>2291</v>
      </c>
      <c r="FC45" s="1" t="s">
        <v>2291</v>
      </c>
      <c r="FD45" s="1" t="s">
        <v>2291</v>
      </c>
      <c r="FE45" s="1" t="s">
        <v>2291</v>
      </c>
      <c r="FF45" s="1" t="s">
        <v>2291</v>
      </c>
      <c r="FG45" s="1" t="s">
        <v>2291</v>
      </c>
      <c r="FH45" s="1" t="s">
        <v>2291</v>
      </c>
      <c r="FI45" s="1" t="s">
        <v>2291</v>
      </c>
      <c r="FJ45" s="1" t="s">
        <v>2291</v>
      </c>
      <c r="FK45" s="1" t="s">
        <v>2291</v>
      </c>
      <c r="FL45" s="1" t="s">
        <v>2291</v>
      </c>
      <c r="FM45" s="7">
        <v>5</v>
      </c>
      <c r="FN45" s="7">
        <v>30</v>
      </c>
      <c r="FO45" s="7">
        <v>1</v>
      </c>
      <c r="FP45" s="7">
        <v>1</v>
      </c>
      <c r="FQ45" s="7">
        <v>3</v>
      </c>
      <c r="FR45" s="7">
        <v>3</v>
      </c>
      <c r="FS45" s="7">
        <v>2</v>
      </c>
      <c r="FT45" s="7" t="s">
        <v>2291</v>
      </c>
      <c r="FU45" s="7" t="s">
        <v>2291</v>
      </c>
      <c r="FV45" s="7">
        <v>6</v>
      </c>
      <c r="FW45" s="7" t="s">
        <v>2291</v>
      </c>
      <c r="FX45" s="7">
        <v>2</v>
      </c>
      <c r="FY45" s="7">
        <v>4</v>
      </c>
      <c r="FZ45" s="1" t="s">
        <v>1920</v>
      </c>
      <c r="GA45" s="1" t="s">
        <v>1920</v>
      </c>
      <c r="GB45" s="1" t="s">
        <v>1920</v>
      </c>
      <c r="GC45" s="1" t="s">
        <v>2291</v>
      </c>
      <c r="GD45" s="1" t="s">
        <v>2291</v>
      </c>
      <c r="GE45" s="1" t="s">
        <v>2291</v>
      </c>
      <c r="GF45" s="1" t="s">
        <v>1921</v>
      </c>
      <c r="GG45" s="1" t="s">
        <v>775</v>
      </c>
      <c r="GH45" s="1" t="s">
        <v>1117</v>
      </c>
      <c r="GI45" s="1" t="s">
        <v>2291</v>
      </c>
      <c r="GJ45" s="1" t="s">
        <v>406</v>
      </c>
      <c r="GK45" s="1" t="s">
        <v>1921</v>
      </c>
      <c r="GL45" s="1" t="s">
        <v>1921</v>
      </c>
      <c r="GM45" s="1" t="s">
        <v>1921</v>
      </c>
      <c r="GN45" s="1" t="s">
        <v>1921</v>
      </c>
      <c r="GO45" s="1" t="s">
        <v>1921</v>
      </c>
      <c r="GP45" s="1" t="s">
        <v>1921</v>
      </c>
      <c r="GQ45" s="1" t="s">
        <v>1920</v>
      </c>
      <c r="GR45" s="1" t="s">
        <v>1921</v>
      </c>
      <c r="GS45" s="7">
        <v>1</v>
      </c>
      <c r="GT45" s="7" t="s">
        <v>2291</v>
      </c>
      <c r="GU45" s="7" t="s">
        <v>2291</v>
      </c>
      <c r="GV45" s="7" t="s">
        <v>2291</v>
      </c>
      <c r="GW45" s="7" t="s">
        <v>2291</v>
      </c>
      <c r="GX45" s="7" t="s">
        <v>2291</v>
      </c>
      <c r="GY45" s="7" t="s">
        <v>2291</v>
      </c>
      <c r="GZ45" s="7" t="s">
        <v>2291</v>
      </c>
      <c r="HA45" s="7" t="s">
        <v>2291</v>
      </c>
      <c r="HB45" s="7" t="s">
        <v>2291</v>
      </c>
      <c r="HC45" s="7" t="s">
        <v>2291</v>
      </c>
      <c r="HD45" s="7" t="s">
        <v>2291</v>
      </c>
      <c r="HE45" s="7" t="s">
        <v>2291</v>
      </c>
      <c r="HF45" s="7" t="s">
        <v>2291</v>
      </c>
      <c r="HG45" s="7" t="s">
        <v>2291</v>
      </c>
      <c r="HH45" s="7" t="s">
        <v>2291</v>
      </c>
      <c r="HI45" s="1" t="s">
        <v>1958</v>
      </c>
      <c r="HJ45" s="1" t="s">
        <v>2117</v>
      </c>
      <c r="HK45" s="1" t="s">
        <v>1921</v>
      </c>
      <c r="HL45" s="1" t="s">
        <v>1921</v>
      </c>
      <c r="HM45" s="1" t="s">
        <v>1920</v>
      </c>
      <c r="HN45" s="1" t="s">
        <v>1920</v>
      </c>
      <c r="HO45" s="1" t="s">
        <v>1921</v>
      </c>
      <c r="HP45" s="1" t="s">
        <v>2125</v>
      </c>
      <c r="HQ45" s="1" t="s">
        <v>1921</v>
      </c>
      <c r="HR45" s="1" t="s">
        <v>1921</v>
      </c>
      <c r="HS45" s="1" t="s">
        <v>1920</v>
      </c>
      <c r="HT45" s="7" t="s">
        <v>2291</v>
      </c>
      <c r="HU45" s="7" t="s">
        <v>2291</v>
      </c>
      <c r="HV45" s="1" t="s">
        <v>2291</v>
      </c>
      <c r="HW45" s="1" t="s">
        <v>2291</v>
      </c>
      <c r="HX45" s="1" t="s">
        <v>2291</v>
      </c>
      <c r="HY45" s="1" t="s">
        <v>2126</v>
      </c>
      <c r="HZ45" s="1" t="s">
        <v>1921</v>
      </c>
      <c r="IA45" s="1" t="s">
        <v>1920</v>
      </c>
      <c r="IB45" s="7" t="s">
        <v>2291</v>
      </c>
      <c r="IC45" s="7">
        <v>95</v>
      </c>
      <c r="ID45" s="1" t="s">
        <v>1920</v>
      </c>
      <c r="IE45" s="1" t="s">
        <v>2291</v>
      </c>
      <c r="IF45" s="1" t="s">
        <v>2291</v>
      </c>
      <c r="IG45" s="1" t="s">
        <v>2291</v>
      </c>
      <c r="IH45" s="1" t="s">
        <v>2291</v>
      </c>
      <c r="II45" s="1" t="s">
        <v>2291</v>
      </c>
      <c r="IJ45" s="1" t="s">
        <v>2291</v>
      </c>
      <c r="IK45" s="1" t="s">
        <v>2291</v>
      </c>
      <c r="IL45" s="1" t="s">
        <v>2291</v>
      </c>
      <c r="IM45" s="1" t="s">
        <v>1952</v>
      </c>
      <c r="IN45" s="1" t="s">
        <v>2291</v>
      </c>
      <c r="IO45" s="1" t="s">
        <v>2291</v>
      </c>
      <c r="IP45" s="1" t="s">
        <v>2179</v>
      </c>
      <c r="IQ45" s="1" t="s">
        <v>960</v>
      </c>
      <c r="IR45" s="1" t="s">
        <v>1960</v>
      </c>
      <c r="IS45" s="1" t="s">
        <v>2291</v>
      </c>
      <c r="IT45" s="1" t="s">
        <v>1921</v>
      </c>
      <c r="IU45" s="1" t="s">
        <v>2291</v>
      </c>
      <c r="IV45" s="1" t="s">
        <v>2291</v>
      </c>
      <c r="IW45" s="1" t="s">
        <v>2291</v>
      </c>
      <c r="IX45" s="1" t="s">
        <v>2291</v>
      </c>
      <c r="IY45" s="1" t="s">
        <v>2291</v>
      </c>
      <c r="IZ45" s="1" t="s">
        <v>2291</v>
      </c>
      <c r="JA45" s="1" t="s">
        <v>2291</v>
      </c>
      <c r="JB45" s="1" t="s">
        <v>2291</v>
      </c>
      <c r="JC45" s="1" t="s">
        <v>2291</v>
      </c>
      <c r="JD45" s="1" t="s">
        <v>1118</v>
      </c>
      <c r="JE45" s="1" t="s">
        <v>1921</v>
      </c>
      <c r="JF45" s="1" t="s">
        <v>1920</v>
      </c>
      <c r="JG45" s="1" t="s">
        <v>1921</v>
      </c>
      <c r="JH45" s="1" t="s">
        <v>1921</v>
      </c>
      <c r="JI45" s="1" t="s">
        <v>1921</v>
      </c>
      <c r="JJ45" s="1" t="s">
        <v>1921</v>
      </c>
      <c r="JK45" s="1" t="s">
        <v>1921</v>
      </c>
      <c r="JL45" s="1" t="s">
        <v>1920</v>
      </c>
      <c r="JM45" s="1" t="s">
        <v>1920</v>
      </c>
      <c r="JN45" s="1" t="s">
        <v>1921</v>
      </c>
      <c r="JO45" s="1" t="s">
        <v>1921</v>
      </c>
      <c r="JP45" s="1" t="s">
        <v>1921</v>
      </c>
      <c r="JQ45" s="1" t="s">
        <v>1921</v>
      </c>
      <c r="JR45" s="1" t="s">
        <v>1921</v>
      </c>
      <c r="JS45" s="1" t="s">
        <v>2291</v>
      </c>
      <c r="JT45" s="1" t="s">
        <v>2291</v>
      </c>
      <c r="JU45" s="1" t="s">
        <v>2295</v>
      </c>
      <c r="JV45" s="1" t="s">
        <v>1920</v>
      </c>
      <c r="JW45" s="1" t="s">
        <v>1921</v>
      </c>
      <c r="JX45" s="1" t="s">
        <v>1921</v>
      </c>
      <c r="JY45" s="1" t="s">
        <v>1921</v>
      </c>
      <c r="JZ45" s="1" t="s">
        <v>1921</v>
      </c>
      <c r="KA45" s="1" t="s">
        <v>1921</v>
      </c>
      <c r="KB45" s="1" t="s">
        <v>1921</v>
      </c>
      <c r="KC45" s="1" t="s">
        <v>2291</v>
      </c>
      <c r="KD45" s="1" t="s">
        <v>1971</v>
      </c>
      <c r="KE45" s="1" t="s">
        <v>2291</v>
      </c>
      <c r="KF45" s="1" t="s">
        <v>1920</v>
      </c>
      <c r="KG45" s="1" t="s">
        <v>2145</v>
      </c>
      <c r="KH45" s="1" t="s">
        <v>1967</v>
      </c>
      <c r="KI45" s="1" t="s">
        <v>1988</v>
      </c>
      <c r="KJ45" s="1" t="s">
        <v>2291</v>
      </c>
      <c r="KK45" s="1" t="s">
        <v>1920</v>
      </c>
      <c r="KL45" s="1" t="s">
        <v>409</v>
      </c>
      <c r="KM45" s="1" t="s">
        <v>1921</v>
      </c>
      <c r="KN45" s="1" t="s">
        <v>1921</v>
      </c>
      <c r="KO45" s="1" t="s">
        <v>1920</v>
      </c>
      <c r="KP45" s="1" t="s">
        <v>2291</v>
      </c>
      <c r="KQ45" s="1" t="s">
        <v>2291</v>
      </c>
      <c r="KR45" s="1">
        <v>3</v>
      </c>
      <c r="KS45" s="1" t="s">
        <v>304</v>
      </c>
      <c r="KT45" s="1" t="s">
        <v>1119</v>
      </c>
      <c r="KU45" s="1" t="s">
        <v>2291</v>
      </c>
      <c r="KV45" s="1" t="s">
        <v>2291</v>
      </c>
      <c r="KW45" s="1" t="s">
        <v>2291</v>
      </c>
      <c r="KX45" s="1">
        <v>20</v>
      </c>
      <c r="KY45" s="11">
        <v>20</v>
      </c>
      <c r="KZ45" s="1" t="s">
        <v>1120</v>
      </c>
      <c r="LA45" s="1">
        <v>158784</v>
      </c>
      <c r="LB45" s="1" t="s">
        <v>1121</v>
      </c>
      <c r="LC45" s="1" t="s">
        <v>1122</v>
      </c>
      <c r="LD45" s="1">
        <v>86</v>
      </c>
      <c r="LE45" s="1" t="s">
        <v>2291</v>
      </c>
      <c r="LF45" s="1">
        <v>-1</v>
      </c>
      <c r="LG45" s="1" t="s">
        <v>2291</v>
      </c>
      <c r="LH45" s="1" t="s">
        <v>2291</v>
      </c>
      <c r="LI45" s="8">
        <v>86</v>
      </c>
      <c r="LJ45" s="8">
        <v>5</v>
      </c>
      <c r="LK45" s="8">
        <v>7</v>
      </c>
      <c r="LL45" s="8">
        <v>5</v>
      </c>
      <c r="LM45" s="8">
        <v>17</v>
      </c>
      <c r="LN45" s="8">
        <v>22</v>
      </c>
      <c r="LO45" s="8">
        <v>18</v>
      </c>
      <c r="LP45" s="8">
        <v>5</v>
      </c>
      <c r="LQ45" s="8">
        <v>16</v>
      </c>
      <c r="LR45" s="8">
        <v>33</v>
      </c>
      <c r="LS45" s="8">
        <v>28</v>
      </c>
      <c r="LT45" s="8">
        <v>2</v>
      </c>
      <c r="LU45" s="8">
        <v>2</v>
      </c>
      <c r="LV45" s="8">
        <v>160</v>
      </c>
      <c r="LW45" s="1" t="s">
        <v>1976</v>
      </c>
      <c r="LX45" s="1" t="s">
        <v>1980</v>
      </c>
      <c r="LY45" s="1" t="s">
        <v>1981</v>
      </c>
      <c r="LZ45" s="1" t="b">
        <f>E45=AE45</f>
        <v>1</v>
      </c>
      <c r="MA45" s="1" t="b">
        <f>AG45=G45</f>
        <v>1</v>
      </c>
      <c r="MB45" s="1" t="b">
        <f>I45=AI45</f>
        <v>1</v>
      </c>
      <c r="MC45" s="1" t="s">
        <v>2291</v>
      </c>
    </row>
    <row r="46" spans="1:341" x14ac:dyDescent="0.3">
      <c r="A46" s="1" t="s">
        <v>1309</v>
      </c>
      <c r="B46" s="1" t="s">
        <v>1310</v>
      </c>
      <c r="C46" s="5">
        <v>43162</v>
      </c>
      <c r="D46" s="5">
        <v>43162</v>
      </c>
      <c r="E46" s="1" t="s">
        <v>294</v>
      </c>
      <c r="F46" s="1" t="s">
        <v>1934</v>
      </c>
      <c r="G46" s="1" t="s">
        <v>698</v>
      </c>
      <c r="H46" s="1" t="s">
        <v>333</v>
      </c>
      <c r="I46" s="1" t="s">
        <v>781</v>
      </c>
      <c r="J46" s="1" t="s">
        <v>2009</v>
      </c>
      <c r="K46" s="1" t="s">
        <v>782</v>
      </c>
      <c r="L46" s="1" t="s">
        <v>1115</v>
      </c>
      <c r="M46" s="1" t="s">
        <v>1311</v>
      </c>
      <c r="N46" s="1">
        <v>13.4332059556</v>
      </c>
      <c r="O46" s="1">
        <v>14.4317284301</v>
      </c>
      <c r="P46" s="1">
        <v>293.44774737900002</v>
      </c>
      <c r="Q46" s="1">
        <v>4</v>
      </c>
      <c r="R46" s="1" t="s">
        <v>1984</v>
      </c>
      <c r="S46" s="1" t="s">
        <v>2291</v>
      </c>
      <c r="T46" s="1" t="s">
        <v>2291</v>
      </c>
      <c r="U46" s="1" t="s">
        <v>2292</v>
      </c>
      <c r="V46" s="1" t="s">
        <v>1982</v>
      </c>
      <c r="W46" s="1" t="s">
        <v>2291</v>
      </c>
      <c r="X46" s="1" t="s">
        <v>2089</v>
      </c>
      <c r="Y46" s="1" t="s">
        <v>1920</v>
      </c>
      <c r="Z46" s="1" t="s">
        <v>1921</v>
      </c>
      <c r="AA46" s="1" t="s">
        <v>1921</v>
      </c>
      <c r="AB46" s="1" t="s">
        <v>2291</v>
      </c>
      <c r="AC46" s="7">
        <v>65</v>
      </c>
      <c r="AD46" s="7">
        <v>272</v>
      </c>
      <c r="AE46" s="1" t="s">
        <v>294</v>
      </c>
      <c r="AF46" s="1" t="s">
        <v>1934</v>
      </c>
      <c r="AG46" s="1" t="s">
        <v>400</v>
      </c>
      <c r="AH46" s="1" t="s">
        <v>1948</v>
      </c>
      <c r="AI46" s="1" t="s">
        <v>404</v>
      </c>
      <c r="AJ46" s="1" t="s">
        <v>2010</v>
      </c>
      <c r="AK46" s="14">
        <v>65</v>
      </c>
      <c r="AL46" s="14">
        <v>272</v>
      </c>
      <c r="AM46" s="5">
        <v>42005</v>
      </c>
      <c r="AN46" s="7" t="s">
        <v>2291</v>
      </c>
      <c r="AO46" s="7" t="s">
        <v>2291</v>
      </c>
      <c r="AP46" s="1" t="s">
        <v>2291</v>
      </c>
      <c r="AQ46" s="1" t="s">
        <v>2291</v>
      </c>
      <c r="AR46" s="1" t="s">
        <v>2291</v>
      </c>
      <c r="AS46" s="1" t="s">
        <v>2291</v>
      </c>
      <c r="AT46" s="1" t="s">
        <v>2291</v>
      </c>
      <c r="AU46" s="1" t="s">
        <v>2291</v>
      </c>
      <c r="AV46" s="1" t="s">
        <v>2291</v>
      </c>
      <c r="AW46" s="1" t="s">
        <v>2291</v>
      </c>
      <c r="AX46" s="1" t="s">
        <v>2291</v>
      </c>
      <c r="AY46" s="7" t="s">
        <v>2291</v>
      </c>
      <c r="AZ46" s="7" t="s">
        <v>2291</v>
      </c>
      <c r="BA46" s="1" t="s">
        <v>2291</v>
      </c>
      <c r="BB46" s="7" t="s">
        <v>2291</v>
      </c>
      <c r="BC46" s="7" t="s">
        <v>2291</v>
      </c>
      <c r="BD46" s="1" t="s">
        <v>2291</v>
      </c>
      <c r="BE46" s="1" t="s">
        <v>2291</v>
      </c>
      <c r="BF46" s="1" t="s">
        <v>2291</v>
      </c>
      <c r="BG46" s="1" t="s">
        <v>2291</v>
      </c>
      <c r="BH46" s="1" t="s">
        <v>2291</v>
      </c>
      <c r="BI46" s="1" t="s">
        <v>2291</v>
      </c>
      <c r="BJ46" s="1" t="s">
        <v>2291</v>
      </c>
      <c r="BK46" s="1" t="s">
        <v>2291</v>
      </c>
      <c r="BL46" s="1" t="s">
        <v>2291</v>
      </c>
      <c r="BM46" s="7" t="s">
        <v>2291</v>
      </c>
      <c r="BN46" s="7" t="s">
        <v>2291</v>
      </c>
      <c r="BO46" s="1" t="s">
        <v>2291</v>
      </c>
      <c r="BP46" s="7" t="s">
        <v>2291</v>
      </c>
      <c r="BQ46" s="7" t="s">
        <v>2291</v>
      </c>
      <c r="BR46" s="1">
        <v>0</v>
      </c>
      <c r="BS46" s="7">
        <v>65</v>
      </c>
      <c r="BT46" s="7">
        <v>0</v>
      </c>
      <c r="BU46" s="7">
        <v>0</v>
      </c>
      <c r="BV46" s="7">
        <v>0</v>
      </c>
      <c r="BW46" s="1" t="s">
        <v>1998</v>
      </c>
      <c r="BX46" s="1" t="s">
        <v>2291</v>
      </c>
      <c r="BY46" s="1" t="s">
        <v>469</v>
      </c>
      <c r="BZ46" s="1" t="s">
        <v>1921</v>
      </c>
      <c r="CA46" s="1" t="s">
        <v>1921</v>
      </c>
      <c r="CB46" s="1" t="s">
        <v>1921</v>
      </c>
      <c r="CC46" s="1" t="s">
        <v>1921</v>
      </c>
      <c r="CD46" s="1" t="s">
        <v>1921</v>
      </c>
      <c r="CE46" s="1" t="s">
        <v>1921</v>
      </c>
      <c r="CF46" s="1" t="s">
        <v>1921</v>
      </c>
      <c r="CG46" s="1" t="s">
        <v>1921</v>
      </c>
      <c r="CH46" s="1" t="s">
        <v>1921</v>
      </c>
      <c r="CI46" s="1" t="s">
        <v>1921</v>
      </c>
      <c r="CJ46" s="1" t="s">
        <v>1920</v>
      </c>
      <c r="CK46" s="1" t="s">
        <v>2291</v>
      </c>
      <c r="CL46" s="1" t="s">
        <v>2291</v>
      </c>
      <c r="CM46" s="1" t="s">
        <v>2291</v>
      </c>
      <c r="CN46" s="1" t="s">
        <v>2291</v>
      </c>
      <c r="CO46" s="1" t="s">
        <v>2291</v>
      </c>
      <c r="CP46" s="1" t="s">
        <v>2291</v>
      </c>
      <c r="CQ46" s="1" t="s">
        <v>2291</v>
      </c>
      <c r="CR46" s="1" t="s">
        <v>2291</v>
      </c>
      <c r="CS46" s="1" t="s">
        <v>2291</v>
      </c>
      <c r="CT46" s="1" t="s">
        <v>2291</v>
      </c>
      <c r="CU46" s="1" t="s">
        <v>2291</v>
      </c>
      <c r="CV46" s="1" t="s">
        <v>2291</v>
      </c>
      <c r="CW46" s="1" t="s">
        <v>2291</v>
      </c>
      <c r="CX46" s="1" t="s">
        <v>2291</v>
      </c>
      <c r="CY46" s="1" t="s">
        <v>2291</v>
      </c>
      <c r="CZ46" s="1" t="s">
        <v>2291</v>
      </c>
      <c r="DA46" s="1" t="s">
        <v>2291</v>
      </c>
      <c r="DB46" s="1" t="s">
        <v>2291</v>
      </c>
      <c r="DC46" s="1" t="s">
        <v>2291</v>
      </c>
      <c r="DD46" s="1" t="s">
        <v>2291</v>
      </c>
      <c r="DE46" s="1" t="s">
        <v>2291</v>
      </c>
      <c r="DF46" s="1" t="s">
        <v>2291</v>
      </c>
      <c r="DG46" s="1" t="s">
        <v>2291</v>
      </c>
      <c r="DH46" s="1" t="s">
        <v>2291</v>
      </c>
      <c r="DI46" s="1" t="s">
        <v>2291</v>
      </c>
      <c r="DJ46" s="1" t="s">
        <v>2291</v>
      </c>
      <c r="DK46" s="1" t="s">
        <v>2291</v>
      </c>
      <c r="DL46" s="1" t="s">
        <v>2291</v>
      </c>
      <c r="DM46" s="1" t="s">
        <v>2291</v>
      </c>
      <c r="DN46" s="1" t="s">
        <v>2291</v>
      </c>
      <c r="DO46" s="1" t="s">
        <v>2291</v>
      </c>
      <c r="DP46" s="1" t="s">
        <v>2291</v>
      </c>
      <c r="DQ46" s="1" t="s">
        <v>2291</v>
      </c>
      <c r="DR46" s="1" t="s">
        <v>2291</v>
      </c>
      <c r="DS46" s="1" t="s">
        <v>2291</v>
      </c>
      <c r="DT46" s="1" t="s">
        <v>2291</v>
      </c>
      <c r="DU46" s="1" t="s">
        <v>2291</v>
      </c>
      <c r="DV46" s="1" t="s">
        <v>2291</v>
      </c>
      <c r="DW46" s="1" t="s">
        <v>2291</v>
      </c>
      <c r="DX46" s="1" t="s">
        <v>2291</v>
      </c>
      <c r="DY46" s="1" t="s">
        <v>2291</v>
      </c>
      <c r="DZ46" s="1" t="s">
        <v>2291</v>
      </c>
      <c r="EA46" s="1" t="s">
        <v>2291</v>
      </c>
      <c r="EB46" s="1" t="s">
        <v>2291</v>
      </c>
      <c r="EC46" s="1" t="s">
        <v>2291</v>
      </c>
      <c r="ED46" s="1" t="s">
        <v>2291</v>
      </c>
      <c r="EE46" s="1" t="s">
        <v>2291</v>
      </c>
      <c r="EF46" s="1" t="s">
        <v>2291</v>
      </c>
      <c r="EG46" s="1" t="s">
        <v>2291</v>
      </c>
      <c r="EH46" s="1" t="s">
        <v>2291</v>
      </c>
      <c r="EI46" s="1" t="s">
        <v>2291</v>
      </c>
      <c r="EJ46" s="1" t="s">
        <v>2291</v>
      </c>
      <c r="EK46" s="1" t="s">
        <v>2291</v>
      </c>
      <c r="EL46" s="1" t="s">
        <v>2291</v>
      </c>
      <c r="EM46" s="1" t="s">
        <v>2291</v>
      </c>
      <c r="EN46" s="1" t="s">
        <v>2291</v>
      </c>
      <c r="EO46" s="1" t="s">
        <v>2291</v>
      </c>
      <c r="EP46" s="1" t="s">
        <v>2291</v>
      </c>
      <c r="EQ46" s="1" t="s">
        <v>2291</v>
      </c>
      <c r="ER46" s="1" t="s">
        <v>2291</v>
      </c>
      <c r="ES46" s="1" t="s">
        <v>2291</v>
      </c>
      <c r="ET46" s="1" t="s">
        <v>2291</v>
      </c>
      <c r="EU46" s="1" t="s">
        <v>2291</v>
      </c>
      <c r="EV46" s="1" t="s">
        <v>2291</v>
      </c>
      <c r="EW46" s="1" t="s">
        <v>2291</v>
      </c>
      <c r="EX46" s="1" t="s">
        <v>2291</v>
      </c>
      <c r="EY46" s="1" t="s">
        <v>2291</v>
      </c>
      <c r="EZ46" s="1" t="s">
        <v>2291</v>
      </c>
      <c r="FA46" s="1" t="s">
        <v>2291</v>
      </c>
      <c r="FB46" s="1" t="s">
        <v>2291</v>
      </c>
      <c r="FC46" s="1" t="s">
        <v>2291</v>
      </c>
      <c r="FD46" s="1" t="s">
        <v>2291</v>
      </c>
      <c r="FE46" s="1" t="s">
        <v>2291</v>
      </c>
      <c r="FF46" s="1" t="s">
        <v>2291</v>
      </c>
      <c r="FG46" s="1" t="s">
        <v>2291</v>
      </c>
      <c r="FH46" s="1" t="s">
        <v>2291</v>
      </c>
      <c r="FI46" s="1" t="s">
        <v>2291</v>
      </c>
      <c r="FJ46" s="1" t="s">
        <v>2291</v>
      </c>
      <c r="FK46" s="1" t="s">
        <v>2291</v>
      </c>
      <c r="FL46" s="1" t="s">
        <v>2291</v>
      </c>
      <c r="FM46" s="7">
        <v>20</v>
      </c>
      <c r="FN46" s="7">
        <v>50</v>
      </c>
      <c r="FO46" s="7">
        <v>4</v>
      </c>
      <c r="FP46" s="7" t="s">
        <v>2291</v>
      </c>
      <c r="FQ46" s="7">
        <v>10</v>
      </c>
      <c r="FR46" s="7">
        <v>2</v>
      </c>
      <c r="FS46" s="7" t="s">
        <v>2291</v>
      </c>
      <c r="FT46" s="7" t="s">
        <v>2291</v>
      </c>
      <c r="FU46" s="7" t="s">
        <v>2291</v>
      </c>
      <c r="FV46" s="7">
        <v>3</v>
      </c>
      <c r="FW46" s="7">
        <v>4</v>
      </c>
      <c r="FX46" s="7" t="s">
        <v>2291</v>
      </c>
      <c r="FY46" s="7">
        <v>8</v>
      </c>
      <c r="FZ46" s="1" t="s">
        <v>1920</v>
      </c>
      <c r="GA46" s="1" t="s">
        <v>1920</v>
      </c>
      <c r="GB46" s="1" t="s">
        <v>1920</v>
      </c>
      <c r="GC46" s="1" t="s">
        <v>2291</v>
      </c>
      <c r="GD46" s="1" t="s">
        <v>2291</v>
      </c>
      <c r="GE46" s="1" t="s">
        <v>2291</v>
      </c>
      <c r="GF46" s="1" t="s">
        <v>1920</v>
      </c>
      <c r="GG46" s="1" t="s">
        <v>2291</v>
      </c>
      <c r="GH46" s="1" t="s">
        <v>2291</v>
      </c>
      <c r="GI46" s="1" t="s">
        <v>2291</v>
      </c>
      <c r="GJ46" s="1" t="s">
        <v>1223</v>
      </c>
      <c r="GK46" s="1" t="s">
        <v>1921</v>
      </c>
      <c r="GL46" s="1" t="s">
        <v>1921</v>
      </c>
      <c r="GM46" s="1" t="s">
        <v>1920</v>
      </c>
      <c r="GN46" s="1" t="s">
        <v>1921</v>
      </c>
      <c r="GO46" s="1" t="s">
        <v>1921</v>
      </c>
      <c r="GP46" s="1" t="s">
        <v>1921</v>
      </c>
      <c r="GQ46" s="1" t="s">
        <v>1921</v>
      </c>
      <c r="GR46" s="1" t="s">
        <v>1921</v>
      </c>
      <c r="GS46" s="7" t="s">
        <v>2291</v>
      </c>
      <c r="GT46" s="7" t="s">
        <v>2291</v>
      </c>
      <c r="GU46" s="7" t="s">
        <v>2291</v>
      </c>
      <c r="GV46" s="7" t="s">
        <v>2291</v>
      </c>
      <c r="GW46" s="7" t="s">
        <v>2291</v>
      </c>
      <c r="GX46" s="7" t="s">
        <v>2291</v>
      </c>
      <c r="GY46" s="7" t="s">
        <v>2291</v>
      </c>
      <c r="GZ46" s="7" t="s">
        <v>2291</v>
      </c>
      <c r="HA46" s="7" t="s">
        <v>2291</v>
      </c>
      <c r="HB46" s="7" t="s">
        <v>2291</v>
      </c>
      <c r="HC46" s="7" t="s">
        <v>2291</v>
      </c>
      <c r="HD46" s="7" t="s">
        <v>2291</v>
      </c>
      <c r="HE46" s="7" t="s">
        <v>2291</v>
      </c>
      <c r="HF46" s="7" t="s">
        <v>2291</v>
      </c>
      <c r="HG46" s="7" t="s">
        <v>2291</v>
      </c>
      <c r="HH46" s="7" t="s">
        <v>2291</v>
      </c>
      <c r="HI46" s="1" t="s">
        <v>869</v>
      </c>
      <c r="HJ46" s="1" t="s">
        <v>2116</v>
      </c>
      <c r="HK46" s="1" t="s">
        <v>1921</v>
      </c>
      <c r="HL46" s="1" t="s">
        <v>1921</v>
      </c>
      <c r="HM46" s="1" t="s">
        <v>1921</v>
      </c>
      <c r="HN46" s="1" t="s">
        <v>1920</v>
      </c>
      <c r="HO46" s="1" t="s">
        <v>1921</v>
      </c>
      <c r="HP46" s="1" t="s">
        <v>2125</v>
      </c>
      <c r="HQ46" s="1" t="s">
        <v>1921</v>
      </c>
      <c r="HR46" s="1" t="s">
        <v>1921</v>
      </c>
      <c r="HS46" s="1" t="s">
        <v>1920</v>
      </c>
      <c r="HT46" s="7" t="s">
        <v>2291</v>
      </c>
      <c r="HU46" s="7" t="s">
        <v>2291</v>
      </c>
      <c r="HV46" s="1" t="s">
        <v>2291</v>
      </c>
      <c r="HW46" s="1" t="s">
        <v>2291</v>
      </c>
      <c r="HX46" s="1" t="s">
        <v>2291</v>
      </c>
      <c r="HY46" s="1" t="s">
        <v>2126</v>
      </c>
      <c r="HZ46" s="1" t="s">
        <v>1921</v>
      </c>
      <c r="IA46" s="1" t="s">
        <v>1920</v>
      </c>
      <c r="IB46" s="7" t="s">
        <v>2291</v>
      </c>
      <c r="IC46" s="7">
        <v>65</v>
      </c>
      <c r="ID46" s="1" t="s">
        <v>1920</v>
      </c>
      <c r="IE46" s="1" t="s">
        <v>2291</v>
      </c>
      <c r="IF46" s="1" t="s">
        <v>2291</v>
      </c>
      <c r="IG46" s="1" t="s">
        <v>2291</v>
      </c>
      <c r="IH46" s="1" t="s">
        <v>2291</v>
      </c>
      <c r="II46" s="1" t="s">
        <v>2291</v>
      </c>
      <c r="IJ46" s="1" t="s">
        <v>2291</v>
      </c>
      <c r="IK46" s="1" t="s">
        <v>2291</v>
      </c>
      <c r="IL46" s="1" t="s">
        <v>2291</v>
      </c>
      <c r="IM46" s="1" t="s">
        <v>1949</v>
      </c>
      <c r="IN46" s="1" t="s">
        <v>1991</v>
      </c>
      <c r="IO46" s="1" t="s">
        <v>2291</v>
      </c>
      <c r="IP46" s="1" t="s">
        <v>2291</v>
      </c>
      <c r="IQ46" s="1" t="s">
        <v>2291</v>
      </c>
      <c r="IR46" s="1" t="s">
        <v>2291</v>
      </c>
      <c r="IS46" s="1" t="s">
        <v>2291</v>
      </c>
      <c r="IT46" s="1" t="s">
        <v>1921</v>
      </c>
      <c r="IU46" s="1" t="s">
        <v>2291</v>
      </c>
      <c r="IV46" s="1" t="s">
        <v>2291</v>
      </c>
      <c r="IW46" s="1" t="s">
        <v>2291</v>
      </c>
      <c r="IX46" s="1" t="s">
        <v>2291</v>
      </c>
      <c r="IY46" s="1" t="s">
        <v>2291</v>
      </c>
      <c r="IZ46" s="1" t="s">
        <v>2291</v>
      </c>
      <c r="JA46" s="1" t="s">
        <v>2291</v>
      </c>
      <c r="JB46" s="1" t="s">
        <v>2291</v>
      </c>
      <c r="JC46" s="1" t="s">
        <v>2291</v>
      </c>
      <c r="JD46" s="1" t="s">
        <v>392</v>
      </c>
      <c r="JE46" s="1" t="s">
        <v>1921</v>
      </c>
      <c r="JF46" s="1" t="s">
        <v>1921</v>
      </c>
      <c r="JG46" s="1" t="s">
        <v>1921</v>
      </c>
      <c r="JH46" s="1" t="s">
        <v>1921</v>
      </c>
      <c r="JI46" s="1" t="s">
        <v>1921</v>
      </c>
      <c r="JJ46" s="1" t="s">
        <v>1920</v>
      </c>
      <c r="JK46" s="1" t="s">
        <v>1921</v>
      </c>
      <c r="JL46" s="1" t="s">
        <v>1920</v>
      </c>
      <c r="JM46" s="1" t="s">
        <v>1920</v>
      </c>
      <c r="JN46" s="1" t="s">
        <v>1921</v>
      </c>
      <c r="JO46" s="1" t="s">
        <v>1921</v>
      </c>
      <c r="JP46" s="1" t="s">
        <v>1921</v>
      </c>
      <c r="JQ46" s="1" t="s">
        <v>1921</v>
      </c>
      <c r="JR46" s="1" t="s">
        <v>1921</v>
      </c>
      <c r="JS46" s="1" t="s">
        <v>2291</v>
      </c>
      <c r="JT46" s="1" t="s">
        <v>2291</v>
      </c>
      <c r="JU46" s="1" t="s">
        <v>2295</v>
      </c>
      <c r="JV46" s="1" t="s">
        <v>1920</v>
      </c>
      <c r="JW46" s="1" t="s">
        <v>1921</v>
      </c>
      <c r="JX46" s="1" t="s">
        <v>1921</v>
      </c>
      <c r="JY46" s="1" t="s">
        <v>1921</v>
      </c>
      <c r="JZ46" s="1" t="s">
        <v>1921</v>
      </c>
      <c r="KA46" s="1" t="s">
        <v>1921</v>
      </c>
      <c r="KB46" s="1" t="s">
        <v>1921</v>
      </c>
      <c r="KC46" s="1" t="s">
        <v>2291</v>
      </c>
      <c r="KD46" s="1" t="s">
        <v>1971</v>
      </c>
      <c r="KE46" s="1" t="s">
        <v>2291</v>
      </c>
      <c r="KF46" s="1" t="s">
        <v>1920</v>
      </c>
      <c r="KG46" s="1" t="s">
        <v>2141</v>
      </c>
      <c r="KH46" s="1" t="s">
        <v>1967</v>
      </c>
      <c r="KI46" s="1" t="s">
        <v>1988</v>
      </c>
      <c r="KJ46" s="1" t="s">
        <v>2291</v>
      </c>
      <c r="KK46" s="1" t="s">
        <v>1920</v>
      </c>
      <c r="KL46" s="1" t="s">
        <v>2044</v>
      </c>
      <c r="KM46" s="1" t="s">
        <v>1920</v>
      </c>
      <c r="KN46" s="1" t="s">
        <v>1921</v>
      </c>
      <c r="KO46" s="1" t="s">
        <v>1920</v>
      </c>
      <c r="KP46" s="1" t="s">
        <v>2291</v>
      </c>
      <c r="KQ46" s="1" t="s">
        <v>2291</v>
      </c>
      <c r="KR46" s="1">
        <v>1</v>
      </c>
      <c r="KS46" s="1" t="s">
        <v>313</v>
      </c>
      <c r="KT46" s="1" t="s">
        <v>1312</v>
      </c>
      <c r="KU46" s="1" t="s">
        <v>2291</v>
      </c>
      <c r="KV46" s="1" t="s">
        <v>2291</v>
      </c>
      <c r="KW46" s="1" t="s">
        <v>2291</v>
      </c>
      <c r="KX46" s="1">
        <v>20</v>
      </c>
      <c r="KY46" s="11">
        <v>20</v>
      </c>
      <c r="KZ46" s="1" t="s">
        <v>1313</v>
      </c>
      <c r="LA46" s="1">
        <v>161905</v>
      </c>
      <c r="LB46" s="1" t="s">
        <v>1314</v>
      </c>
      <c r="LC46" s="1" t="s">
        <v>1315</v>
      </c>
      <c r="LD46" s="1">
        <v>111</v>
      </c>
      <c r="LE46" s="1" t="s">
        <v>2291</v>
      </c>
      <c r="LF46" s="1">
        <v>-1</v>
      </c>
      <c r="LG46" s="1" t="s">
        <v>2291</v>
      </c>
      <c r="LH46" s="1" t="s">
        <v>2291</v>
      </c>
      <c r="LI46" s="8">
        <v>111</v>
      </c>
      <c r="LJ46" s="8">
        <v>15</v>
      </c>
      <c r="LK46" s="8">
        <v>15</v>
      </c>
      <c r="LL46" s="8">
        <v>21</v>
      </c>
      <c r="LM46" s="8">
        <v>20</v>
      </c>
      <c r="LN46" s="8">
        <v>19</v>
      </c>
      <c r="LO46" s="8">
        <v>18</v>
      </c>
      <c r="LP46" s="8">
        <v>15</v>
      </c>
      <c r="LQ46" s="8">
        <v>10</v>
      </c>
      <c r="LR46" s="8">
        <v>18</v>
      </c>
      <c r="LS46" s="8">
        <v>28</v>
      </c>
      <c r="LT46" s="8">
        <v>1</v>
      </c>
      <c r="LU46" s="8">
        <v>2</v>
      </c>
      <c r="LV46" s="8">
        <v>182</v>
      </c>
      <c r="LW46" s="1" t="s">
        <v>1979</v>
      </c>
      <c r="LX46" s="1" t="s">
        <v>1980</v>
      </c>
      <c r="LY46" s="1" t="s">
        <v>1981</v>
      </c>
      <c r="LZ46" s="1" t="b">
        <f>E46=AE46</f>
        <v>1</v>
      </c>
      <c r="MA46" s="1" t="b">
        <f>AG46=G46</f>
        <v>0</v>
      </c>
      <c r="MB46" s="1" t="b">
        <f>I46=AI46</f>
        <v>0</v>
      </c>
      <c r="MC46" s="1" t="s">
        <v>2291</v>
      </c>
    </row>
    <row r="47" spans="1:341" x14ac:dyDescent="0.3">
      <c r="A47" s="1" t="s">
        <v>968</v>
      </c>
      <c r="B47" s="1" t="s">
        <v>969</v>
      </c>
      <c r="C47" s="5">
        <v>43161</v>
      </c>
      <c r="D47" s="5">
        <v>43161</v>
      </c>
      <c r="E47" s="1" t="s">
        <v>294</v>
      </c>
      <c r="F47" s="1" t="s">
        <v>1934</v>
      </c>
      <c r="G47" s="1" t="s">
        <v>400</v>
      </c>
      <c r="H47" s="1" t="s">
        <v>1948</v>
      </c>
      <c r="I47" s="1" t="s">
        <v>915</v>
      </c>
      <c r="J47" s="1" t="s">
        <v>1057</v>
      </c>
      <c r="K47" s="1" t="s">
        <v>960</v>
      </c>
      <c r="L47" s="1" t="s">
        <v>972</v>
      </c>
      <c r="M47" s="1" t="s">
        <v>973</v>
      </c>
      <c r="N47" s="1">
        <v>13.757790394800001</v>
      </c>
      <c r="O47" s="1">
        <v>14.1202271934</v>
      </c>
      <c r="P47" s="1">
        <v>295.53016843299997</v>
      </c>
      <c r="Q47" s="1">
        <v>6</v>
      </c>
      <c r="R47" s="1" t="s">
        <v>1983</v>
      </c>
      <c r="S47" s="1" t="s">
        <v>960</v>
      </c>
      <c r="T47" s="1">
        <v>8</v>
      </c>
      <c r="U47" s="1" t="s">
        <v>2292</v>
      </c>
      <c r="V47" s="1" t="s">
        <v>1982</v>
      </c>
      <c r="W47" s="1" t="s">
        <v>2291</v>
      </c>
      <c r="X47" s="1" t="s">
        <v>2089</v>
      </c>
      <c r="Y47" s="1" t="s">
        <v>1920</v>
      </c>
      <c r="Z47" s="1" t="s">
        <v>1921</v>
      </c>
      <c r="AA47" s="1" t="s">
        <v>1921</v>
      </c>
      <c r="AB47" s="1" t="s">
        <v>2291</v>
      </c>
      <c r="AC47" s="7">
        <v>135</v>
      </c>
      <c r="AD47" s="7">
        <v>400</v>
      </c>
      <c r="AE47" s="1" t="s">
        <v>294</v>
      </c>
      <c r="AF47" s="1" t="s">
        <v>1934</v>
      </c>
      <c r="AG47" s="1" t="s">
        <v>400</v>
      </c>
      <c r="AH47" s="1" t="s">
        <v>1948</v>
      </c>
      <c r="AI47" s="1" t="s">
        <v>915</v>
      </c>
      <c r="AJ47" s="1" t="s">
        <v>1057</v>
      </c>
      <c r="AK47" s="14">
        <v>135</v>
      </c>
      <c r="AL47" s="14">
        <v>400</v>
      </c>
      <c r="AM47" s="5">
        <v>42005</v>
      </c>
      <c r="AN47" s="7" t="s">
        <v>2291</v>
      </c>
      <c r="AO47" s="7" t="s">
        <v>2291</v>
      </c>
      <c r="AP47" s="1" t="s">
        <v>2291</v>
      </c>
      <c r="AQ47" s="1" t="s">
        <v>2291</v>
      </c>
      <c r="AR47" s="1" t="s">
        <v>2291</v>
      </c>
      <c r="AS47" s="1" t="s">
        <v>2291</v>
      </c>
      <c r="AT47" s="1" t="s">
        <v>2291</v>
      </c>
      <c r="AU47" s="1" t="s">
        <v>2291</v>
      </c>
      <c r="AV47" s="1" t="s">
        <v>2291</v>
      </c>
      <c r="AW47" s="1" t="s">
        <v>2291</v>
      </c>
      <c r="AX47" s="1" t="s">
        <v>2291</v>
      </c>
      <c r="AY47" s="7" t="s">
        <v>2291</v>
      </c>
      <c r="AZ47" s="7" t="s">
        <v>2291</v>
      </c>
      <c r="BA47" s="1" t="s">
        <v>2291</v>
      </c>
      <c r="BB47" s="7" t="s">
        <v>2291</v>
      </c>
      <c r="BC47" s="7" t="s">
        <v>2291</v>
      </c>
      <c r="BD47" s="1" t="s">
        <v>2291</v>
      </c>
      <c r="BE47" s="1" t="s">
        <v>2291</v>
      </c>
      <c r="BF47" s="1" t="s">
        <v>2291</v>
      </c>
      <c r="BG47" s="1" t="s">
        <v>2291</v>
      </c>
      <c r="BH47" s="1" t="s">
        <v>2291</v>
      </c>
      <c r="BI47" s="1" t="s">
        <v>2291</v>
      </c>
      <c r="BJ47" s="1" t="s">
        <v>2291</v>
      </c>
      <c r="BK47" s="1" t="s">
        <v>2291</v>
      </c>
      <c r="BL47" s="1" t="s">
        <v>2291</v>
      </c>
      <c r="BM47" s="7" t="s">
        <v>2291</v>
      </c>
      <c r="BN47" s="7" t="s">
        <v>2291</v>
      </c>
      <c r="BO47" s="1" t="s">
        <v>2291</v>
      </c>
      <c r="BP47" s="7" t="s">
        <v>2291</v>
      </c>
      <c r="BQ47" s="7" t="s">
        <v>2291</v>
      </c>
      <c r="BR47" s="1">
        <v>0</v>
      </c>
      <c r="BS47" s="7">
        <v>150</v>
      </c>
      <c r="BT47" s="7">
        <v>0</v>
      </c>
      <c r="BU47" s="7">
        <v>1</v>
      </c>
      <c r="BV47" s="7">
        <v>0</v>
      </c>
      <c r="BW47" s="1" t="s">
        <v>1999</v>
      </c>
      <c r="BX47" s="1" t="s">
        <v>2291</v>
      </c>
      <c r="BY47" s="1" t="s">
        <v>974</v>
      </c>
      <c r="BZ47" s="1" t="s">
        <v>1921</v>
      </c>
      <c r="CA47" s="1" t="s">
        <v>1921</v>
      </c>
      <c r="CB47" s="1" t="s">
        <v>1920</v>
      </c>
      <c r="CC47" s="1" t="s">
        <v>1921</v>
      </c>
      <c r="CD47" s="1" t="s">
        <v>1921</v>
      </c>
      <c r="CE47" s="1" t="s">
        <v>1921</v>
      </c>
      <c r="CF47" s="1" t="s">
        <v>1921</v>
      </c>
      <c r="CG47" s="1" t="s">
        <v>1920</v>
      </c>
      <c r="CH47" s="1" t="s">
        <v>1920</v>
      </c>
      <c r="CI47" s="1" t="s">
        <v>1921</v>
      </c>
      <c r="CJ47" s="1" t="s">
        <v>1921</v>
      </c>
      <c r="CK47" s="1" t="s">
        <v>320</v>
      </c>
      <c r="CL47" s="1" t="s">
        <v>1921</v>
      </c>
      <c r="CM47" s="1" t="s">
        <v>1921</v>
      </c>
      <c r="CN47" s="1" t="s">
        <v>1921</v>
      </c>
      <c r="CO47" s="1" t="s">
        <v>1920</v>
      </c>
      <c r="CP47" s="1" t="s">
        <v>1921</v>
      </c>
      <c r="CQ47" s="1" t="s">
        <v>2291</v>
      </c>
      <c r="CR47" s="1" t="s">
        <v>2029</v>
      </c>
      <c r="CS47" s="1" t="s">
        <v>2291</v>
      </c>
      <c r="CT47" s="1" t="s">
        <v>2291</v>
      </c>
      <c r="CU47" s="1" t="s">
        <v>2291</v>
      </c>
      <c r="CV47" s="1" t="s">
        <v>2291</v>
      </c>
      <c r="CW47" s="1" t="s">
        <v>2291</v>
      </c>
      <c r="CX47" s="1" t="s">
        <v>2291</v>
      </c>
      <c r="CY47" s="1" t="s">
        <v>2291</v>
      </c>
      <c r="CZ47" s="1" t="s">
        <v>2291</v>
      </c>
      <c r="DA47" s="1" t="s">
        <v>2291</v>
      </c>
      <c r="DB47" s="1" t="s">
        <v>2291</v>
      </c>
      <c r="DC47" s="1" t="s">
        <v>2291</v>
      </c>
      <c r="DD47" s="1" t="s">
        <v>2291</v>
      </c>
      <c r="DE47" s="1" t="s">
        <v>2291</v>
      </c>
      <c r="DF47" s="1" t="s">
        <v>2291</v>
      </c>
      <c r="DG47" s="1" t="s">
        <v>2291</v>
      </c>
      <c r="DH47" s="1" t="s">
        <v>2291</v>
      </c>
      <c r="DI47" s="1" t="s">
        <v>2291</v>
      </c>
      <c r="DJ47" s="1" t="s">
        <v>2291</v>
      </c>
      <c r="DK47" s="1" t="s">
        <v>2291</v>
      </c>
      <c r="DL47" s="1" t="s">
        <v>2291</v>
      </c>
      <c r="DM47" s="1" t="s">
        <v>2291</v>
      </c>
      <c r="DN47" s="1" t="s">
        <v>2291</v>
      </c>
      <c r="DO47" s="1" t="s">
        <v>2291</v>
      </c>
      <c r="DP47" s="1" t="s">
        <v>2291</v>
      </c>
      <c r="DQ47" s="1" t="s">
        <v>2291</v>
      </c>
      <c r="DR47" s="1" t="s">
        <v>2291</v>
      </c>
      <c r="DS47" s="1" t="s">
        <v>2291</v>
      </c>
      <c r="DT47" s="1" t="s">
        <v>2291</v>
      </c>
      <c r="DU47" s="1" t="s">
        <v>2291</v>
      </c>
      <c r="DV47" s="1" t="s">
        <v>2291</v>
      </c>
      <c r="DW47" s="1" t="s">
        <v>2291</v>
      </c>
      <c r="DX47" s="1" t="s">
        <v>2291</v>
      </c>
      <c r="DY47" s="1" t="s">
        <v>320</v>
      </c>
      <c r="DZ47" s="1" t="s">
        <v>1921</v>
      </c>
      <c r="EA47" s="1" t="s">
        <v>1921</v>
      </c>
      <c r="EB47" s="1" t="s">
        <v>1921</v>
      </c>
      <c r="EC47" s="1" t="s">
        <v>1920</v>
      </c>
      <c r="ED47" s="1" t="s">
        <v>1921</v>
      </c>
      <c r="EE47" s="1" t="s">
        <v>2291</v>
      </c>
      <c r="EF47" s="1" t="s">
        <v>1996</v>
      </c>
      <c r="EG47" s="1" t="s">
        <v>2291</v>
      </c>
      <c r="EH47" s="1" t="s">
        <v>2291</v>
      </c>
      <c r="EI47" s="1" t="s">
        <v>2291</v>
      </c>
      <c r="EJ47" s="1" t="s">
        <v>2291</v>
      </c>
      <c r="EK47" s="1" t="s">
        <v>2291</v>
      </c>
      <c r="EL47" s="1" t="s">
        <v>2291</v>
      </c>
      <c r="EM47" s="1" t="s">
        <v>2291</v>
      </c>
      <c r="EN47" s="1" t="s">
        <v>2291</v>
      </c>
      <c r="EO47" s="1" t="s">
        <v>320</v>
      </c>
      <c r="EP47" s="1" t="s">
        <v>1921</v>
      </c>
      <c r="EQ47" s="1" t="s">
        <v>1921</v>
      </c>
      <c r="ER47" s="1" t="s">
        <v>1921</v>
      </c>
      <c r="ES47" s="1" t="s">
        <v>1920</v>
      </c>
      <c r="ET47" s="1" t="s">
        <v>1921</v>
      </c>
      <c r="EU47" s="1" t="s">
        <v>2291</v>
      </c>
      <c r="EV47" s="1" t="s">
        <v>1996</v>
      </c>
      <c r="EW47" s="1" t="s">
        <v>2291</v>
      </c>
      <c r="EX47" s="1" t="s">
        <v>2291</v>
      </c>
      <c r="EY47" s="1" t="s">
        <v>2291</v>
      </c>
      <c r="EZ47" s="1" t="s">
        <v>2291</v>
      </c>
      <c r="FA47" s="1" t="s">
        <v>2291</v>
      </c>
      <c r="FB47" s="1" t="s">
        <v>2291</v>
      </c>
      <c r="FC47" s="1" t="s">
        <v>2291</v>
      </c>
      <c r="FD47" s="1" t="s">
        <v>2291</v>
      </c>
      <c r="FE47" s="1" t="s">
        <v>2291</v>
      </c>
      <c r="FF47" s="1" t="s">
        <v>2291</v>
      </c>
      <c r="FG47" s="1" t="s">
        <v>2291</v>
      </c>
      <c r="FH47" s="1" t="s">
        <v>2291</v>
      </c>
      <c r="FI47" s="1" t="s">
        <v>2291</v>
      </c>
      <c r="FJ47" s="1" t="s">
        <v>2291</v>
      </c>
      <c r="FK47" s="1" t="s">
        <v>2291</v>
      </c>
      <c r="FL47" s="1" t="s">
        <v>2291</v>
      </c>
      <c r="FM47" s="7">
        <v>30</v>
      </c>
      <c r="FN47" s="7">
        <v>40</v>
      </c>
      <c r="FO47" s="7">
        <v>1</v>
      </c>
      <c r="FP47" s="7" t="s">
        <v>2291</v>
      </c>
      <c r="FQ47" s="7">
        <v>3</v>
      </c>
      <c r="FR47" s="7">
        <v>2</v>
      </c>
      <c r="FS47" s="7" t="s">
        <v>2291</v>
      </c>
      <c r="FT47" s="7" t="s">
        <v>2291</v>
      </c>
      <c r="FU47" s="7" t="s">
        <v>2291</v>
      </c>
      <c r="FV47" s="7">
        <v>20</v>
      </c>
      <c r="FW47" s="7">
        <v>1</v>
      </c>
      <c r="FX47" s="7" t="s">
        <v>2291</v>
      </c>
      <c r="FY47" s="7">
        <v>20</v>
      </c>
      <c r="FZ47" s="1" t="s">
        <v>1920</v>
      </c>
      <c r="GA47" s="1" t="s">
        <v>1920</v>
      </c>
      <c r="GB47" s="1" t="s">
        <v>1920</v>
      </c>
      <c r="GC47" s="1" t="s">
        <v>2291</v>
      </c>
      <c r="GD47" s="1" t="s">
        <v>2291</v>
      </c>
      <c r="GE47" s="1" t="s">
        <v>2291</v>
      </c>
      <c r="GF47" s="1" t="s">
        <v>1920</v>
      </c>
      <c r="GG47" s="1" t="s">
        <v>2291</v>
      </c>
      <c r="GH47" s="1" t="s">
        <v>2291</v>
      </c>
      <c r="GI47" s="1" t="s">
        <v>2291</v>
      </c>
      <c r="GJ47" s="1" t="s">
        <v>975</v>
      </c>
      <c r="GK47" s="1" t="s">
        <v>1921</v>
      </c>
      <c r="GL47" s="1" t="s">
        <v>1921</v>
      </c>
      <c r="GM47" s="1" t="s">
        <v>1921</v>
      </c>
      <c r="GN47" s="1" t="s">
        <v>1921</v>
      </c>
      <c r="GO47" s="1" t="s">
        <v>1920</v>
      </c>
      <c r="GP47" s="1" t="s">
        <v>1920</v>
      </c>
      <c r="GQ47" s="1" t="s">
        <v>1920</v>
      </c>
      <c r="GR47" s="1" t="s">
        <v>1921</v>
      </c>
      <c r="GS47" s="7">
        <v>1</v>
      </c>
      <c r="GT47" s="7" t="s">
        <v>2291</v>
      </c>
      <c r="GU47" s="7">
        <v>1</v>
      </c>
      <c r="GV47" s="7">
        <v>1</v>
      </c>
      <c r="GW47" s="7">
        <v>1</v>
      </c>
      <c r="GX47" s="7" t="s">
        <v>2291</v>
      </c>
      <c r="GY47" s="7" t="s">
        <v>2291</v>
      </c>
      <c r="GZ47" s="7" t="s">
        <v>2291</v>
      </c>
      <c r="HA47" s="7" t="s">
        <v>2291</v>
      </c>
      <c r="HB47" s="7" t="s">
        <v>2291</v>
      </c>
      <c r="HC47" s="7" t="s">
        <v>2291</v>
      </c>
      <c r="HD47" s="7" t="s">
        <v>2291</v>
      </c>
      <c r="HE47" s="7" t="s">
        <v>2291</v>
      </c>
      <c r="HF47" s="7" t="s">
        <v>2291</v>
      </c>
      <c r="HG47" s="7" t="s">
        <v>2291</v>
      </c>
      <c r="HH47" s="7" t="s">
        <v>2291</v>
      </c>
      <c r="HI47" s="1" t="s">
        <v>869</v>
      </c>
      <c r="HJ47" s="1" t="s">
        <v>2115</v>
      </c>
      <c r="HK47" s="1" t="s">
        <v>1921</v>
      </c>
      <c r="HL47" s="1" t="s">
        <v>1920</v>
      </c>
      <c r="HM47" s="1" t="s">
        <v>1920</v>
      </c>
      <c r="HN47" s="1" t="s">
        <v>1920</v>
      </c>
      <c r="HO47" s="1" t="s">
        <v>1921</v>
      </c>
      <c r="HP47" s="1" t="s">
        <v>2125</v>
      </c>
      <c r="HQ47" s="1" t="s">
        <v>1921</v>
      </c>
      <c r="HR47" s="1" t="s">
        <v>1921</v>
      </c>
      <c r="HS47" s="1" t="s">
        <v>1920</v>
      </c>
      <c r="HT47" s="7" t="s">
        <v>2291</v>
      </c>
      <c r="HU47" s="7" t="s">
        <v>2291</v>
      </c>
      <c r="HV47" s="1" t="s">
        <v>2291</v>
      </c>
      <c r="HW47" s="1" t="s">
        <v>2291</v>
      </c>
      <c r="HX47" s="1" t="s">
        <v>2291</v>
      </c>
      <c r="HY47" s="1" t="s">
        <v>2126</v>
      </c>
      <c r="HZ47" s="1" t="s">
        <v>1921</v>
      </c>
      <c r="IA47" s="1" t="s">
        <v>1920</v>
      </c>
      <c r="IB47" s="7" t="s">
        <v>2291</v>
      </c>
      <c r="IC47" s="7">
        <v>54</v>
      </c>
      <c r="ID47" s="1" t="s">
        <v>1961</v>
      </c>
      <c r="IE47" s="1" t="s">
        <v>2291</v>
      </c>
      <c r="IF47" s="1" t="s">
        <v>2291</v>
      </c>
      <c r="IG47" s="1" t="s">
        <v>2291</v>
      </c>
      <c r="IH47" s="1" t="s">
        <v>2291</v>
      </c>
      <c r="II47" s="1" t="s">
        <v>2291</v>
      </c>
      <c r="IJ47" s="1" t="s">
        <v>2291</v>
      </c>
      <c r="IK47" s="1" t="s">
        <v>2291</v>
      </c>
      <c r="IL47" s="1" t="s">
        <v>2291</v>
      </c>
      <c r="IM47" s="1" t="s">
        <v>1949</v>
      </c>
      <c r="IN47" s="1" t="s">
        <v>1991</v>
      </c>
      <c r="IO47" s="1" t="s">
        <v>2291</v>
      </c>
      <c r="IP47" s="1" t="s">
        <v>2291</v>
      </c>
      <c r="IQ47" s="1" t="s">
        <v>2291</v>
      </c>
      <c r="IR47" s="1" t="s">
        <v>2291</v>
      </c>
      <c r="IS47" s="1" t="s">
        <v>2291</v>
      </c>
      <c r="IT47" s="1" t="s">
        <v>1921</v>
      </c>
      <c r="IU47" s="1" t="s">
        <v>2291</v>
      </c>
      <c r="IV47" s="1" t="s">
        <v>2291</v>
      </c>
      <c r="IW47" s="1" t="s">
        <v>2291</v>
      </c>
      <c r="IX47" s="1" t="s">
        <v>2291</v>
      </c>
      <c r="IY47" s="1" t="s">
        <v>2291</v>
      </c>
      <c r="IZ47" s="1" t="s">
        <v>2291</v>
      </c>
      <c r="JA47" s="1" t="s">
        <v>2291</v>
      </c>
      <c r="JB47" s="1" t="s">
        <v>2291</v>
      </c>
      <c r="JC47" s="1" t="s">
        <v>2291</v>
      </c>
      <c r="JD47" s="1" t="s">
        <v>976</v>
      </c>
      <c r="JE47" s="1" t="s">
        <v>1921</v>
      </c>
      <c r="JF47" s="1" t="s">
        <v>1921</v>
      </c>
      <c r="JG47" s="1" t="s">
        <v>1921</v>
      </c>
      <c r="JH47" s="1" t="s">
        <v>1921</v>
      </c>
      <c r="JI47" s="1" t="s">
        <v>1921</v>
      </c>
      <c r="JJ47" s="1" t="s">
        <v>1921</v>
      </c>
      <c r="JK47" s="1" t="s">
        <v>1921</v>
      </c>
      <c r="JL47" s="1" t="s">
        <v>1920</v>
      </c>
      <c r="JM47" s="1" t="s">
        <v>1920</v>
      </c>
      <c r="JN47" s="1" t="s">
        <v>1921</v>
      </c>
      <c r="JO47" s="1" t="s">
        <v>1921</v>
      </c>
      <c r="JP47" s="1" t="s">
        <v>1921</v>
      </c>
      <c r="JQ47" s="1" t="s">
        <v>1921</v>
      </c>
      <c r="JR47" s="1" t="s">
        <v>1921</v>
      </c>
      <c r="JS47" s="1" t="s">
        <v>2291</v>
      </c>
      <c r="JT47" s="1" t="s">
        <v>2291</v>
      </c>
      <c r="JU47" s="1" t="s">
        <v>2301</v>
      </c>
      <c r="JV47" s="1" t="s">
        <v>1921</v>
      </c>
      <c r="JW47" s="1" t="s">
        <v>1921</v>
      </c>
      <c r="JX47" s="1" t="s">
        <v>1921</v>
      </c>
      <c r="JY47" s="1" t="s">
        <v>1920</v>
      </c>
      <c r="JZ47" s="1" t="s">
        <v>1920</v>
      </c>
      <c r="KA47" s="1" t="s">
        <v>1921</v>
      </c>
      <c r="KB47" s="1" t="s">
        <v>1921</v>
      </c>
      <c r="KC47" s="1" t="s">
        <v>2291</v>
      </c>
      <c r="KD47" s="1" t="s">
        <v>1973</v>
      </c>
      <c r="KE47" s="1" t="s">
        <v>2291</v>
      </c>
      <c r="KF47" s="1" t="s">
        <v>1920</v>
      </c>
      <c r="KG47" s="1" t="s">
        <v>2145</v>
      </c>
      <c r="KH47" s="1" t="s">
        <v>1967</v>
      </c>
      <c r="KI47" s="1" t="s">
        <v>1987</v>
      </c>
      <c r="KJ47" s="1" t="s">
        <v>2291</v>
      </c>
      <c r="KK47" s="1" t="s">
        <v>1920</v>
      </c>
      <c r="KL47" s="1" t="s">
        <v>409</v>
      </c>
      <c r="KM47" s="1" t="s">
        <v>1921</v>
      </c>
      <c r="KN47" s="1" t="s">
        <v>1921</v>
      </c>
      <c r="KO47" s="1" t="s">
        <v>1920</v>
      </c>
      <c r="KP47" s="1" t="s">
        <v>2291</v>
      </c>
      <c r="KQ47" s="1" t="s">
        <v>2291</v>
      </c>
      <c r="KR47" s="1">
        <v>3</v>
      </c>
      <c r="KS47" s="1" t="s">
        <v>304</v>
      </c>
      <c r="KT47" s="1" t="s">
        <v>2291</v>
      </c>
      <c r="KU47" s="1" t="s">
        <v>2291</v>
      </c>
      <c r="KV47" s="1" t="s">
        <v>2291</v>
      </c>
      <c r="KW47" s="1" t="s">
        <v>2291</v>
      </c>
      <c r="KX47" s="1">
        <v>20</v>
      </c>
      <c r="KY47" s="11">
        <v>20</v>
      </c>
      <c r="KZ47" s="1" t="s">
        <v>977</v>
      </c>
      <c r="LA47" s="1">
        <v>158769</v>
      </c>
      <c r="LB47" s="1" t="s">
        <v>978</v>
      </c>
      <c r="LC47" s="1" t="s">
        <v>979</v>
      </c>
      <c r="LD47" s="1">
        <v>71</v>
      </c>
      <c r="LE47" s="1" t="s">
        <v>2291</v>
      </c>
      <c r="LF47" s="1">
        <v>-1</v>
      </c>
      <c r="LG47" s="1" t="s">
        <v>2291</v>
      </c>
      <c r="LH47" s="1" t="s">
        <v>2291</v>
      </c>
      <c r="LI47" s="8">
        <v>71</v>
      </c>
      <c r="LJ47" s="8">
        <v>4</v>
      </c>
      <c r="LK47" s="8">
        <v>8</v>
      </c>
      <c r="LL47" s="8">
        <v>9</v>
      </c>
      <c r="LM47" s="8">
        <v>8</v>
      </c>
      <c r="LN47" s="8">
        <v>14</v>
      </c>
      <c r="LO47" s="8">
        <v>20</v>
      </c>
      <c r="LP47" s="8">
        <v>7</v>
      </c>
      <c r="LQ47" s="8">
        <v>4</v>
      </c>
      <c r="LR47" s="8">
        <v>17</v>
      </c>
      <c r="LS47" s="8">
        <v>20</v>
      </c>
      <c r="LT47" s="8">
        <v>2</v>
      </c>
      <c r="LU47" s="8">
        <v>0</v>
      </c>
      <c r="LV47" s="8">
        <v>113</v>
      </c>
      <c r="LW47" s="1" t="s">
        <v>1980</v>
      </c>
      <c r="LX47" s="1" t="s">
        <v>1981</v>
      </c>
      <c r="LY47" s="1" t="s">
        <v>2291</v>
      </c>
      <c r="LZ47" s="1" t="b">
        <f>E47=AE47</f>
        <v>1</v>
      </c>
      <c r="MA47" s="1" t="b">
        <f>AG47=G47</f>
        <v>1</v>
      </c>
      <c r="MB47" s="1" t="b">
        <f>I47=AI47</f>
        <v>1</v>
      </c>
      <c r="MC47" s="1" t="s">
        <v>2291</v>
      </c>
    </row>
    <row r="48" spans="1:341" x14ac:dyDescent="0.3">
      <c r="A48" s="1" t="s">
        <v>1175</v>
      </c>
      <c r="B48" s="1" t="s">
        <v>1176</v>
      </c>
      <c r="C48" s="5">
        <v>43161</v>
      </c>
      <c r="D48" s="5">
        <v>43161</v>
      </c>
      <c r="E48" s="1" t="s">
        <v>294</v>
      </c>
      <c r="F48" s="1" t="s">
        <v>1934</v>
      </c>
      <c r="G48" s="1" t="s">
        <v>400</v>
      </c>
      <c r="H48" s="1" t="s">
        <v>1948</v>
      </c>
      <c r="I48" s="1" t="s">
        <v>915</v>
      </c>
      <c r="J48" s="1" t="s">
        <v>1057</v>
      </c>
      <c r="K48" s="1" t="s">
        <v>960</v>
      </c>
      <c r="L48" s="1" t="s">
        <v>1799</v>
      </c>
      <c r="M48" s="1" t="s">
        <v>1178</v>
      </c>
      <c r="N48" s="1">
        <v>13.727803825900001</v>
      </c>
      <c r="O48" s="1">
        <v>14.1171548867</v>
      </c>
      <c r="P48" s="1">
        <v>311.21413026499999</v>
      </c>
      <c r="Q48" s="1">
        <v>4</v>
      </c>
      <c r="R48" s="1" t="s">
        <v>1983</v>
      </c>
      <c r="S48" s="1" t="s">
        <v>972</v>
      </c>
      <c r="T48" s="1">
        <v>1</v>
      </c>
      <c r="U48" s="1" t="s">
        <v>2292</v>
      </c>
      <c r="V48" s="1" t="s">
        <v>1982</v>
      </c>
      <c r="W48" s="1" t="s">
        <v>2291</v>
      </c>
      <c r="X48" s="1" t="s">
        <v>2089</v>
      </c>
      <c r="Y48" s="1" t="s">
        <v>1920</v>
      </c>
      <c r="Z48" s="1" t="s">
        <v>1921</v>
      </c>
      <c r="AA48" s="1" t="s">
        <v>1921</v>
      </c>
      <c r="AB48" s="1" t="s">
        <v>2291</v>
      </c>
      <c r="AC48" s="7">
        <v>84</v>
      </c>
      <c r="AD48" s="7">
        <v>351</v>
      </c>
      <c r="AE48" s="1" t="s">
        <v>294</v>
      </c>
      <c r="AF48" s="1" t="s">
        <v>1934</v>
      </c>
      <c r="AG48" s="1" t="s">
        <v>400</v>
      </c>
      <c r="AH48" s="1" t="s">
        <v>1948</v>
      </c>
      <c r="AI48" s="1" t="s">
        <v>915</v>
      </c>
      <c r="AJ48" s="1" t="s">
        <v>1057</v>
      </c>
      <c r="AK48" s="14">
        <v>84</v>
      </c>
      <c r="AL48" s="14">
        <v>351</v>
      </c>
      <c r="AM48" s="5">
        <v>42795</v>
      </c>
      <c r="AN48" s="7" t="s">
        <v>2291</v>
      </c>
      <c r="AO48" s="7" t="s">
        <v>2291</v>
      </c>
      <c r="AP48" s="1" t="s">
        <v>2291</v>
      </c>
      <c r="AQ48" s="1" t="s">
        <v>2291</v>
      </c>
      <c r="AR48" s="1" t="s">
        <v>2291</v>
      </c>
      <c r="AS48" s="1" t="s">
        <v>2291</v>
      </c>
      <c r="AT48" s="1" t="s">
        <v>2291</v>
      </c>
      <c r="AU48" s="1" t="s">
        <v>2291</v>
      </c>
      <c r="AV48" s="1" t="s">
        <v>2291</v>
      </c>
      <c r="AW48" s="1" t="s">
        <v>2291</v>
      </c>
      <c r="AX48" s="1" t="s">
        <v>2291</v>
      </c>
      <c r="AY48" s="7" t="s">
        <v>2291</v>
      </c>
      <c r="AZ48" s="7" t="s">
        <v>2291</v>
      </c>
      <c r="BA48" s="1" t="s">
        <v>2291</v>
      </c>
      <c r="BB48" s="7" t="s">
        <v>2291</v>
      </c>
      <c r="BC48" s="7" t="s">
        <v>2291</v>
      </c>
      <c r="BD48" s="1" t="s">
        <v>2291</v>
      </c>
      <c r="BE48" s="1" t="s">
        <v>2291</v>
      </c>
      <c r="BF48" s="1" t="s">
        <v>2291</v>
      </c>
      <c r="BG48" s="1" t="s">
        <v>2291</v>
      </c>
      <c r="BH48" s="1" t="s">
        <v>2291</v>
      </c>
      <c r="BI48" s="1" t="s">
        <v>2291</v>
      </c>
      <c r="BJ48" s="1" t="s">
        <v>2291</v>
      </c>
      <c r="BK48" s="1" t="s">
        <v>2291</v>
      </c>
      <c r="BL48" s="1" t="s">
        <v>2291</v>
      </c>
      <c r="BM48" s="7" t="s">
        <v>2291</v>
      </c>
      <c r="BN48" s="7" t="s">
        <v>2291</v>
      </c>
      <c r="BO48" s="1" t="s">
        <v>2291</v>
      </c>
      <c r="BP48" s="7" t="s">
        <v>2291</v>
      </c>
      <c r="BQ48" s="7" t="s">
        <v>2291</v>
      </c>
      <c r="BR48" s="1">
        <v>0</v>
      </c>
      <c r="BS48" s="7">
        <v>84</v>
      </c>
      <c r="BT48" s="7">
        <v>0</v>
      </c>
      <c r="BU48" s="7">
        <v>0</v>
      </c>
      <c r="BV48" s="7">
        <v>0</v>
      </c>
      <c r="BW48" s="1" t="s">
        <v>1998</v>
      </c>
      <c r="BX48" s="1" t="s">
        <v>2291</v>
      </c>
      <c r="BY48" s="1" t="s">
        <v>469</v>
      </c>
      <c r="BZ48" s="1" t="s">
        <v>1921</v>
      </c>
      <c r="CA48" s="1" t="s">
        <v>1921</v>
      </c>
      <c r="CB48" s="1" t="s">
        <v>1921</v>
      </c>
      <c r="CC48" s="1" t="s">
        <v>1921</v>
      </c>
      <c r="CD48" s="1" t="s">
        <v>1921</v>
      </c>
      <c r="CE48" s="1" t="s">
        <v>1921</v>
      </c>
      <c r="CF48" s="1" t="s">
        <v>1921</v>
      </c>
      <c r="CG48" s="1" t="s">
        <v>1921</v>
      </c>
      <c r="CH48" s="1" t="s">
        <v>1921</v>
      </c>
      <c r="CI48" s="1" t="s">
        <v>1921</v>
      </c>
      <c r="CJ48" s="1" t="s">
        <v>1920</v>
      </c>
      <c r="CK48" s="1" t="s">
        <v>2291</v>
      </c>
      <c r="CL48" s="1" t="s">
        <v>2291</v>
      </c>
      <c r="CM48" s="1" t="s">
        <v>2291</v>
      </c>
      <c r="CN48" s="1" t="s">
        <v>2291</v>
      </c>
      <c r="CO48" s="1" t="s">
        <v>2291</v>
      </c>
      <c r="CP48" s="1" t="s">
        <v>2291</v>
      </c>
      <c r="CQ48" s="1" t="s">
        <v>2291</v>
      </c>
      <c r="CR48" s="1" t="s">
        <v>2291</v>
      </c>
      <c r="CS48" s="1" t="s">
        <v>2291</v>
      </c>
      <c r="CT48" s="1" t="s">
        <v>2291</v>
      </c>
      <c r="CU48" s="1" t="s">
        <v>2291</v>
      </c>
      <c r="CV48" s="1" t="s">
        <v>2291</v>
      </c>
      <c r="CW48" s="1" t="s">
        <v>2291</v>
      </c>
      <c r="CX48" s="1" t="s">
        <v>2291</v>
      </c>
      <c r="CY48" s="1" t="s">
        <v>2291</v>
      </c>
      <c r="CZ48" s="1" t="s">
        <v>2291</v>
      </c>
      <c r="DA48" s="1" t="s">
        <v>2291</v>
      </c>
      <c r="DB48" s="1" t="s">
        <v>2291</v>
      </c>
      <c r="DC48" s="1" t="s">
        <v>2291</v>
      </c>
      <c r="DD48" s="1" t="s">
        <v>2291</v>
      </c>
      <c r="DE48" s="1" t="s">
        <v>2291</v>
      </c>
      <c r="DF48" s="1" t="s">
        <v>2291</v>
      </c>
      <c r="DG48" s="1" t="s">
        <v>2291</v>
      </c>
      <c r="DH48" s="1" t="s">
        <v>2291</v>
      </c>
      <c r="DI48" s="1" t="s">
        <v>2291</v>
      </c>
      <c r="DJ48" s="1" t="s">
        <v>2291</v>
      </c>
      <c r="DK48" s="1" t="s">
        <v>2291</v>
      </c>
      <c r="DL48" s="1" t="s">
        <v>2291</v>
      </c>
      <c r="DM48" s="1" t="s">
        <v>2291</v>
      </c>
      <c r="DN48" s="1" t="s">
        <v>2291</v>
      </c>
      <c r="DO48" s="1" t="s">
        <v>2291</v>
      </c>
      <c r="DP48" s="1" t="s">
        <v>2291</v>
      </c>
      <c r="DQ48" s="1" t="s">
        <v>2291</v>
      </c>
      <c r="DR48" s="1" t="s">
        <v>2291</v>
      </c>
      <c r="DS48" s="1" t="s">
        <v>2291</v>
      </c>
      <c r="DT48" s="1" t="s">
        <v>2291</v>
      </c>
      <c r="DU48" s="1" t="s">
        <v>2291</v>
      </c>
      <c r="DV48" s="1" t="s">
        <v>2291</v>
      </c>
      <c r="DW48" s="1" t="s">
        <v>2291</v>
      </c>
      <c r="DX48" s="1" t="s">
        <v>2291</v>
      </c>
      <c r="DY48" s="1" t="s">
        <v>2291</v>
      </c>
      <c r="DZ48" s="1" t="s">
        <v>2291</v>
      </c>
      <c r="EA48" s="1" t="s">
        <v>2291</v>
      </c>
      <c r="EB48" s="1" t="s">
        <v>2291</v>
      </c>
      <c r="EC48" s="1" t="s">
        <v>2291</v>
      </c>
      <c r="ED48" s="1" t="s">
        <v>2291</v>
      </c>
      <c r="EE48" s="1" t="s">
        <v>2291</v>
      </c>
      <c r="EF48" s="1" t="s">
        <v>2291</v>
      </c>
      <c r="EG48" s="1" t="s">
        <v>2291</v>
      </c>
      <c r="EH48" s="1" t="s">
        <v>2291</v>
      </c>
      <c r="EI48" s="1" t="s">
        <v>2291</v>
      </c>
      <c r="EJ48" s="1" t="s">
        <v>2291</v>
      </c>
      <c r="EK48" s="1" t="s">
        <v>2291</v>
      </c>
      <c r="EL48" s="1" t="s">
        <v>2291</v>
      </c>
      <c r="EM48" s="1" t="s">
        <v>2291</v>
      </c>
      <c r="EN48" s="1" t="s">
        <v>2291</v>
      </c>
      <c r="EO48" s="1" t="s">
        <v>2291</v>
      </c>
      <c r="EP48" s="1" t="s">
        <v>2291</v>
      </c>
      <c r="EQ48" s="1" t="s">
        <v>2291</v>
      </c>
      <c r="ER48" s="1" t="s">
        <v>2291</v>
      </c>
      <c r="ES48" s="1" t="s">
        <v>2291</v>
      </c>
      <c r="ET48" s="1" t="s">
        <v>2291</v>
      </c>
      <c r="EU48" s="1" t="s">
        <v>2291</v>
      </c>
      <c r="EV48" s="1" t="s">
        <v>2291</v>
      </c>
      <c r="EW48" s="1" t="s">
        <v>2291</v>
      </c>
      <c r="EX48" s="1" t="s">
        <v>2291</v>
      </c>
      <c r="EY48" s="1" t="s">
        <v>2291</v>
      </c>
      <c r="EZ48" s="1" t="s">
        <v>2291</v>
      </c>
      <c r="FA48" s="1" t="s">
        <v>2291</v>
      </c>
      <c r="FB48" s="1" t="s">
        <v>2291</v>
      </c>
      <c r="FC48" s="1" t="s">
        <v>2291</v>
      </c>
      <c r="FD48" s="1" t="s">
        <v>2291</v>
      </c>
      <c r="FE48" s="1" t="s">
        <v>2291</v>
      </c>
      <c r="FF48" s="1" t="s">
        <v>2291</v>
      </c>
      <c r="FG48" s="1" t="s">
        <v>2291</v>
      </c>
      <c r="FH48" s="1" t="s">
        <v>2291</v>
      </c>
      <c r="FI48" s="1" t="s">
        <v>2291</v>
      </c>
      <c r="FJ48" s="1" t="s">
        <v>2291</v>
      </c>
      <c r="FK48" s="1" t="s">
        <v>2291</v>
      </c>
      <c r="FL48" s="1" t="s">
        <v>2291</v>
      </c>
      <c r="FM48" s="7">
        <v>21</v>
      </c>
      <c r="FN48" s="7">
        <v>25</v>
      </c>
      <c r="FO48" s="7">
        <v>1</v>
      </c>
      <c r="FP48" s="7">
        <v>2</v>
      </c>
      <c r="FQ48" s="7">
        <v>6</v>
      </c>
      <c r="FR48" s="7">
        <v>6</v>
      </c>
      <c r="FS48" s="7" t="s">
        <v>2291</v>
      </c>
      <c r="FT48" s="7" t="s">
        <v>2291</v>
      </c>
      <c r="FU48" s="7">
        <v>6</v>
      </c>
      <c r="FV48" s="7">
        <v>10</v>
      </c>
      <c r="FW48" s="7">
        <v>2</v>
      </c>
      <c r="FX48" s="7" t="s">
        <v>2291</v>
      </c>
      <c r="FY48" s="7">
        <v>60</v>
      </c>
      <c r="FZ48" s="1" t="s">
        <v>1920</v>
      </c>
      <c r="GA48" s="1" t="s">
        <v>1920</v>
      </c>
      <c r="GB48" s="1" t="s">
        <v>1920</v>
      </c>
      <c r="GC48" s="1" t="s">
        <v>2291</v>
      </c>
      <c r="GD48" s="1" t="s">
        <v>2291</v>
      </c>
      <c r="GE48" s="1" t="s">
        <v>2291</v>
      </c>
      <c r="GF48" s="1" t="s">
        <v>1921</v>
      </c>
      <c r="GG48" s="1" t="s">
        <v>1868</v>
      </c>
      <c r="GH48" s="1" t="s">
        <v>2291</v>
      </c>
      <c r="GI48" s="1" t="s">
        <v>2291</v>
      </c>
      <c r="GJ48" s="1" t="s">
        <v>406</v>
      </c>
      <c r="GK48" s="1" t="s">
        <v>1921</v>
      </c>
      <c r="GL48" s="1" t="s">
        <v>1921</v>
      </c>
      <c r="GM48" s="1" t="s">
        <v>1921</v>
      </c>
      <c r="GN48" s="1" t="s">
        <v>1921</v>
      </c>
      <c r="GO48" s="1" t="s">
        <v>1921</v>
      </c>
      <c r="GP48" s="1" t="s">
        <v>1921</v>
      </c>
      <c r="GQ48" s="1" t="s">
        <v>1920</v>
      </c>
      <c r="GR48" s="1" t="s">
        <v>1921</v>
      </c>
      <c r="GS48" s="7">
        <v>1</v>
      </c>
      <c r="GT48" s="7" t="s">
        <v>2291</v>
      </c>
      <c r="GU48" s="7" t="s">
        <v>2291</v>
      </c>
      <c r="GV48" s="7" t="s">
        <v>2291</v>
      </c>
      <c r="GW48" s="7" t="s">
        <v>2291</v>
      </c>
      <c r="GX48" s="7" t="s">
        <v>2291</v>
      </c>
      <c r="GY48" s="7" t="s">
        <v>2291</v>
      </c>
      <c r="GZ48" s="7" t="s">
        <v>2291</v>
      </c>
      <c r="HA48" s="7" t="s">
        <v>2291</v>
      </c>
      <c r="HB48" s="7" t="s">
        <v>2291</v>
      </c>
      <c r="HC48" s="7" t="s">
        <v>2291</v>
      </c>
      <c r="HD48" s="7" t="s">
        <v>2291</v>
      </c>
      <c r="HE48" s="7" t="s">
        <v>2291</v>
      </c>
      <c r="HF48" s="7" t="s">
        <v>2291</v>
      </c>
      <c r="HG48" s="7" t="s">
        <v>2291</v>
      </c>
      <c r="HH48" s="7" t="s">
        <v>2291</v>
      </c>
      <c r="HI48" s="1" t="s">
        <v>869</v>
      </c>
      <c r="HJ48" s="1" t="s">
        <v>2121</v>
      </c>
      <c r="HK48" s="1" t="s">
        <v>1921</v>
      </c>
      <c r="HL48" s="1" t="s">
        <v>1920</v>
      </c>
      <c r="HM48" s="1" t="s">
        <v>1920</v>
      </c>
      <c r="HN48" s="1" t="s">
        <v>1920</v>
      </c>
      <c r="HO48" s="1" t="s">
        <v>1920</v>
      </c>
      <c r="HP48" s="1" t="s">
        <v>2125</v>
      </c>
      <c r="HQ48" s="1" t="s">
        <v>1921</v>
      </c>
      <c r="HR48" s="1" t="s">
        <v>1921</v>
      </c>
      <c r="HS48" s="1" t="s">
        <v>1920</v>
      </c>
      <c r="HT48" s="7" t="s">
        <v>2291</v>
      </c>
      <c r="HU48" s="7" t="s">
        <v>2291</v>
      </c>
      <c r="HV48" s="1" t="s">
        <v>2291</v>
      </c>
      <c r="HW48" s="1" t="s">
        <v>2291</v>
      </c>
      <c r="HX48" s="1" t="s">
        <v>2291</v>
      </c>
      <c r="HY48" s="1" t="s">
        <v>2126</v>
      </c>
      <c r="HZ48" s="1" t="s">
        <v>1921</v>
      </c>
      <c r="IA48" s="1" t="s">
        <v>1920</v>
      </c>
      <c r="IB48" s="7" t="s">
        <v>2291</v>
      </c>
      <c r="IC48" s="7">
        <v>50</v>
      </c>
      <c r="ID48" s="1" t="s">
        <v>1920</v>
      </c>
      <c r="IE48" s="1" t="s">
        <v>2291</v>
      </c>
      <c r="IF48" s="1" t="s">
        <v>2291</v>
      </c>
      <c r="IG48" s="1" t="s">
        <v>2291</v>
      </c>
      <c r="IH48" s="1" t="s">
        <v>2291</v>
      </c>
      <c r="II48" s="1" t="s">
        <v>2291</v>
      </c>
      <c r="IJ48" s="1" t="s">
        <v>2291</v>
      </c>
      <c r="IK48" s="1" t="s">
        <v>2291</v>
      </c>
      <c r="IL48" s="1" t="s">
        <v>2291</v>
      </c>
      <c r="IM48" s="1" t="s">
        <v>1949</v>
      </c>
      <c r="IN48" s="1" t="s">
        <v>1991</v>
      </c>
      <c r="IO48" s="1" t="s">
        <v>2291</v>
      </c>
      <c r="IP48" s="1" t="s">
        <v>2291</v>
      </c>
      <c r="IQ48" s="1" t="s">
        <v>2291</v>
      </c>
      <c r="IR48" s="1" t="s">
        <v>2291</v>
      </c>
      <c r="IS48" s="1" t="s">
        <v>2291</v>
      </c>
      <c r="IT48" s="1" t="s">
        <v>1921</v>
      </c>
      <c r="IU48" s="1" t="s">
        <v>2291</v>
      </c>
      <c r="IV48" s="1" t="s">
        <v>2291</v>
      </c>
      <c r="IW48" s="1" t="s">
        <v>2291</v>
      </c>
      <c r="IX48" s="1" t="s">
        <v>2291</v>
      </c>
      <c r="IY48" s="1" t="s">
        <v>2291</v>
      </c>
      <c r="IZ48" s="1" t="s">
        <v>2291</v>
      </c>
      <c r="JA48" s="1" t="s">
        <v>2291</v>
      </c>
      <c r="JB48" s="1" t="s">
        <v>2291</v>
      </c>
      <c r="JC48" s="1" t="s">
        <v>2291</v>
      </c>
      <c r="JD48" s="1" t="s">
        <v>1061</v>
      </c>
      <c r="JE48" s="1" t="s">
        <v>1920</v>
      </c>
      <c r="JF48" s="1" t="s">
        <v>1921</v>
      </c>
      <c r="JG48" s="1" t="s">
        <v>1921</v>
      </c>
      <c r="JH48" s="1" t="s">
        <v>1921</v>
      </c>
      <c r="JI48" s="1" t="s">
        <v>1921</v>
      </c>
      <c r="JJ48" s="1" t="s">
        <v>1920</v>
      </c>
      <c r="JK48" s="1" t="s">
        <v>1921</v>
      </c>
      <c r="JL48" s="1" t="s">
        <v>1921</v>
      </c>
      <c r="JM48" s="1" t="s">
        <v>1921</v>
      </c>
      <c r="JN48" s="1" t="s">
        <v>1921</v>
      </c>
      <c r="JO48" s="1" t="s">
        <v>1921</v>
      </c>
      <c r="JP48" s="1" t="s">
        <v>1921</v>
      </c>
      <c r="JQ48" s="1" t="s">
        <v>1920</v>
      </c>
      <c r="JR48" s="1" t="s">
        <v>1921</v>
      </c>
      <c r="JS48" s="1" t="s">
        <v>2135</v>
      </c>
      <c r="JT48" s="1" t="s">
        <v>2291</v>
      </c>
      <c r="JU48" s="1" t="s">
        <v>2295</v>
      </c>
      <c r="JV48" s="1" t="s">
        <v>1920</v>
      </c>
      <c r="JW48" s="1" t="s">
        <v>1921</v>
      </c>
      <c r="JX48" s="1" t="s">
        <v>1921</v>
      </c>
      <c r="JY48" s="1" t="s">
        <v>1921</v>
      </c>
      <c r="JZ48" s="1" t="s">
        <v>1921</v>
      </c>
      <c r="KA48" s="1" t="s">
        <v>1921</v>
      </c>
      <c r="KB48" s="1" t="s">
        <v>1921</v>
      </c>
      <c r="KC48" s="1" t="s">
        <v>2291</v>
      </c>
      <c r="KD48" s="1" t="s">
        <v>1971</v>
      </c>
      <c r="KE48" s="1" t="s">
        <v>2291</v>
      </c>
      <c r="KF48" s="1" t="s">
        <v>1920</v>
      </c>
      <c r="KG48" s="1" t="s">
        <v>2145</v>
      </c>
      <c r="KH48" s="1" t="s">
        <v>1967</v>
      </c>
      <c r="KI48" s="1" t="s">
        <v>1988</v>
      </c>
      <c r="KJ48" s="1" t="s">
        <v>2291</v>
      </c>
      <c r="KK48" s="1" t="s">
        <v>1920</v>
      </c>
      <c r="KL48" s="1" t="s">
        <v>409</v>
      </c>
      <c r="KM48" s="1" t="s">
        <v>1921</v>
      </c>
      <c r="KN48" s="1" t="s">
        <v>1921</v>
      </c>
      <c r="KO48" s="1" t="s">
        <v>1920</v>
      </c>
      <c r="KP48" s="1" t="s">
        <v>2291</v>
      </c>
      <c r="KQ48" s="1" t="s">
        <v>2291</v>
      </c>
      <c r="KR48" s="1">
        <v>3</v>
      </c>
      <c r="KS48" s="1" t="s">
        <v>304</v>
      </c>
      <c r="KT48" s="1" t="s">
        <v>2291</v>
      </c>
      <c r="KU48" s="1" t="s">
        <v>2291</v>
      </c>
      <c r="KV48" s="1" t="s">
        <v>2291</v>
      </c>
      <c r="KW48" s="1" t="s">
        <v>2291</v>
      </c>
      <c r="KX48" s="1">
        <v>20</v>
      </c>
      <c r="KY48" s="11">
        <v>20</v>
      </c>
      <c r="KZ48" s="1" t="s">
        <v>1179</v>
      </c>
      <c r="LA48" s="1">
        <v>160182</v>
      </c>
      <c r="LB48" s="1" t="s">
        <v>1180</v>
      </c>
      <c r="LC48" s="1" t="s">
        <v>1181</v>
      </c>
      <c r="LD48" s="1">
        <v>93</v>
      </c>
      <c r="LE48" s="1" t="s">
        <v>2291</v>
      </c>
      <c r="LF48" s="1">
        <v>-1</v>
      </c>
      <c r="LG48" s="1" t="s">
        <v>2291</v>
      </c>
      <c r="LH48" s="1" t="s">
        <v>2291</v>
      </c>
      <c r="LI48" s="8">
        <v>93</v>
      </c>
      <c r="LJ48" s="8">
        <v>4</v>
      </c>
      <c r="LK48" s="8">
        <v>3</v>
      </c>
      <c r="LL48" s="8">
        <v>4</v>
      </c>
      <c r="LM48" s="8">
        <v>9</v>
      </c>
      <c r="LN48" s="8">
        <v>6</v>
      </c>
      <c r="LO48" s="8">
        <v>11</v>
      </c>
      <c r="LP48" s="8">
        <v>7</v>
      </c>
      <c r="LQ48" s="8">
        <v>13</v>
      </c>
      <c r="LR48" s="8">
        <v>15</v>
      </c>
      <c r="LS48" s="8">
        <v>23</v>
      </c>
      <c r="LT48" s="8">
        <v>5</v>
      </c>
      <c r="LU48" s="8">
        <v>4</v>
      </c>
      <c r="LV48" s="8">
        <v>104</v>
      </c>
      <c r="LW48" s="1" t="s">
        <v>1975</v>
      </c>
      <c r="LX48" s="1" t="s">
        <v>1979</v>
      </c>
      <c r="LY48" s="1" t="s">
        <v>1922</v>
      </c>
      <c r="LZ48" s="1" t="b">
        <f>E48=AE48</f>
        <v>1</v>
      </c>
      <c r="MA48" s="1" t="b">
        <f>AG48=G48</f>
        <v>1</v>
      </c>
      <c r="MB48" s="1" t="b">
        <f>I48=AI48</f>
        <v>1</v>
      </c>
      <c r="MC48" s="1" t="s">
        <v>2291</v>
      </c>
    </row>
    <row r="49" spans="1:341" x14ac:dyDescent="0.3">
      <c r="A49" s="1" t="s">
        <v>344</v>
      </c>
      <c r="B49" s="1" t="s">
        <v>345</v>
      </c>
      <c r="C49" s="5">
        <v>43152</v>
      </c>
      <c r="D49" s="5">
        <v>43152</v>
      </c>
      <c r="E49" s="1" t="s">
        <v>294</v>
      </c>
      <c r="F49" s="1" t="s">
        <v>1934</v>
      </c>
      <c r="G49" s="1" t="s">
        <v>295</v>
      </c>
      <c r="H49" s="1" t="s">
        <v>1947</v>
      </c>
      <c r="I49" s="1" t="s">
        <v>296</v>
      </c>
      <c r="J49" s="1" t="s">
        <v>332</v>
      </c>
      <c r="K49" s="1" t="s">
        <v>332</v>
      </c>
      <c r="L49" s="1" t="s">
        <v>1790</v>
      </c>
      <c r="M49" s="1" t="s">
        <v>346</v>
      </c>
      <c r="N49" s="1">
        <v>13.530208998199999</v>
      </c>
      <c r="O49" s="1">
        <v>14.6269320371</v>
      </c>
      <c r="P49" s="1">
        <v>305.40773093199999</v>
      </c>
      <c r="Q49" s="1">
        <v>8</v>
      </c>
      <c r="R49" s="1" t="s">
        <v>1984</v>
      </c>
      <c r="S49" s="1" t="s">
        <v>2291</v>
      </c>
      <c r="T49" s="1" t="s">
        <v>2291</v>
      </c>
      <c r="U49" s="1" t="s">
        <v>2292</v>
      </c>
      <c r="V49" s="1" t="s">
        <v>1982</v>
      </c>
      <c r="W49" s="1" t="s">
        <v>2291</v>
      </c>
      <c r="X49" s="1" t="s">
        <v>2089</v>
      </c>
      <c r="Y49" s="1" t="s">
        <v>1920</v>
      </c>
      <c r="Z49" s="1" t="s">
        <v>1921</v>
      </c>
      <c r="AA49" s="1" t="s">
        <v>1921</v>
      </c>
      <c r="AB49" s="1" t="s">
        <v>2291</v>
      </c>
      <c r="AC49" s="7">
        <v>503</v>
      </c>
      <c r="AD49" s="7">
        <v>2103</v>
      </c>
      <c r="AE49" s="1" t="s">
        <v>294</v>
      </c>
      <c r="AF49" s="1" t="s">
        <v>1934</v>
      </c>
      <c r="AG49" s="1" t="s">
        <v>295</v>
      </c>
      <c r="AH49" s="1" t="s">
        <v>1947</v>
      </c>
      <c r="AI49" s="1" t="s">
        <v>296</v>
      </c>
      <c r="AJ49" s="1" t="s">
        <v>332</v>
      </c>
      <c r="AK49" s="14">
        <v>503</v>
      </c>
      <c r="AL49" s="14">
        <v>2103</v>
      </c>
      <c r="AM49" s="5">
        <v>42005</v>
      </c>
      <c r="AN49" s="7" t="s">
        <v>2291</v>
      </c>
      <c r="AO49" s="7" t="s">
        <v>2291</v>
      </c>
      <c r="AP49" s="1" t="s">
        <v>2291</v>
      </c>
      <c r="AQ49" s="1" t="s">
        <v>2291</v>
      </c>
      <c r="AR49" s="1" t="s">
        <v>2291</v>
      </c>
      <c r="AS49" s="1" t="s">
        <v>2291</v>
      </c>
      <c r="AT49" s="1" t="s">
        <v>2291</v>
      </c>
      <c r="AU49" s="1" t="s">
        <v>2291</v>
      </c>
      <c r="AV49" s="1" t="s">
        <v>2291</v>
      </c>
      <c r="AW49" s="1" t="s">
        <v>2291</v>
      </c>
      <c r="AX49" s="1" t="s">
        <v>2291</v>
      </c>
      <c r="AY49" s="7" t="s">
        <v>2291</v>
      </c>
      <c r="AZ49" s="7" t="s">
        <v>2291</v>
      </c>
      <c r="BA49" s="1" t="s">
        <v>2291</v>
      </c>
      <c r="BB49" s="7" t="s">
        <v>2291</v>
      </c>
      <c r="BC49" s="7" t="s">
        <v>2291</v>
      </c>
      <c r="BD49" s="1" t="s">
        <v>2291</v>
      </c>
      <c r="BE49" s="1" t="s">
        <v>2291</v>
      </c>
      <c r="BF49" s="1" t="s">
        <v>2291</v>
      </c>
      <c r="BG49" s="1" t="s">
        <v>2291</v>
      </c>
      <c r="BH49" s="1" t="s">
        <v>2291</v>
      </c>
      <c r="BI49" s="1" t="s">
        <v>2291</v>
      </c>
      <c r="BJ49" s="1" t="s">
        <v>2291</v>
      </c>
      <c r="BK49" s="1" t="s">
        <v>2291</v>
      </c>
      <c r="BL49" s="1" t="s">
        <v>2291</v>
      </c>
      <c r="BM49" s="7" t="s">
        <v>2291</v>
      </c>
      <c r="BN49" s="7" t="s">
        <v>2291</v>
      </c>
      <c r="BO49" s="1" t="s">
        <v>2291</v>
      </c>
      <c r="BP49" s="7" t="s">
        <v>2291</v>
      </c>
      <c r="BQ49" s="7" t="s">
        <v>2291</v>
      </c>
      <c r="BR49" s="1">
        <v>0</v>
      </c>
      <c r="BS49" s="7">
        <v>503</v>
      </c>
      <c r="BT49" s="7">
        <v>0</v>
      </c>
      <c r="BU49" s="7">
        <v>0</v>
      </c>
      <c r="BV49" s="7">
        <v>0</v>
      </c>
      <c r="BW49" s="1" t="s">
        <v>1998</v>
      </c>
      <c r="BX49" s="1" t="s">
        <v>2291</v>
      </c>
      <c r="BY49" s="1" t="s">
        <v>301</v>
      </c>
      <c r="BZ49" s="1" t="s">
        <v>1921</v>
      </c>
      <c r="CA49" s="1" t="s">
        <v>1921</v>
      </c>
      <c r="CB49" s="1" t="s">
        <v>1921</v>
      </c>
      <c r="CC49" s="1" t="s">
        <v>1921</v>
      </c>
      <c r="CD49" s="1" t="s">
        <v>1921</v>
      </c>
      <c r="CE49" s="1" t="s">
        <v>1921</v>
      </c>
      <c r="CF49" s="1" t="s">
        <v>1921</v>
      </c>
      <c r="CG49" s="1" t="s">
        <v>1921</v>
      </c>
      <c r="CH49" s="1" t="s">
        <v>1921</v>
      </c>
      <c r="CI49" s="1" t="s">
        <v>1920</v>
      </c>
      <c r="CJ49" s="1" t="s">
        <v>1921</v>
      </c>
      <c r="CK49" s="1" t="s">
        <v>2291</v>
      </c>
      <c r="CL49" s="1" t="s">
        <v>2291</v>
      </c>
      <c r="CM49" s="1" t="s">
        <v>2291</v>
      </c>
      <c r="CN49" s="1" t="s">
        <v>2291</v>
      </c>
      <c r="CO49" s="1" t="s">
        <v>2291</v>
      </c>
      <c r="CP49" s="1" t="s">
        <v>2291</v>
      </c>
      <c r="CQ49" s="1" t="s">
        <v>2291</v>
      </c>
      <c r="CR49" s="1" t="s">
        <v>2291</v>
      </c>
      <c r="CS49" s="1" t="s">
        <v>2291</v>
      </c>
      <c r="CT49" s="1" t="s">
        <v>2291</v>
      </c>
      <c r="CU49" s="1" t="s">
        <v>2291</v>
      </c>
      <c r="CV49" s="1" t="s">
        <v>2291</v>
      </c>
      <c r="CW49" s="1" t="s">
        <v>2291</v>
      </c>
      <c r="CX49" s="1" t="s">
        <v>2291</v>
      </c>
      <c r="CY49" s="1" t="s">
        <v>2291</v>
      </c>
      <c r="CZ49" s="1" t="s">
        <v>2291</v>
      </c>
      <c r="DA49" s="1" t="s">
        <v>2291</v>
      </c>
      <c r="DB49" s="1" t="s">
        <v>2291</v>
      </c>
      <c r="DC49" s="1" t="s">
        <v>2291</v>
      </c>
      <c r="DD49" s="1" t="s">
        <v>2291</v>
      </c>
      <c r="DE49" s="1" t="s">
        <v>2291</v>
      </c>
      <c r="DF49" s="1" t="s">
        <v>2291</v>
      </c>
      <c r="DG49" s="1" t="s">
        <v>2291</v>
      </c>
      <c r="DH49" s="1" t="s">
        <v>2291</v>
      </c>
      <c r="DI49" s="1" t="s">
        <v>2291</v>
      </c>
      <c r="DJ49" s="1" t="s">
        <v>2291</v>
      </c>
      <c r="DK49" s="1" t="s">
        <v>2291</v>
      </c>
      <c r="DL49" s="1" t="s">
        <v>2291</v>
      </c>
      <c r="DM49" s="1" t="s">
        <v>2291</v>
      </c>
      <c r="DN49" s="1" t="s">
        <v>2291</v>
      </c>
      <c r="DO49" s="1" t="s">
        <v>2291</v>
      </c>
      <c r="DP49" s="1" t="s">
        <v>2291</v>
      </c>
      <c r="DQ49" s="1" t="s">
        <v>2291</v>
      </c>
      <c r="DR49" s="1" t="s">
        <v>2291</v>
      </c>
      <c r="DS49" s="1" t="s">
        <v>2291</v>
      </c>
      <c r="DT49" s="1" t="s">
        <v>2291</v>
      </c>
      <c r="DU49" s="1" t="s">
        <v>2291</v>
      </c>
      <c r="DV49" s="1" t="s">
        <v>2291</v>
      </c>
      <c r="DW49" s="1" t="s">
        <v>2291</v>
      </c>
      <c r="DX49" s="1" t="s">
        <v>2291</v>
      </c>
      <c r="DY49" s="1" t="s">
        <v>2291</v>
      </c>
      <c r="DZ49" s="1" t="s">
        <v>2291</v>
      </c>
      <c r="EA49" s="1" t="s">
        <v>2291</v>
      </c>
      <c r="EB49" s="1" t="s">
        <v>2291</v>
      </c>
      <c r="EC49" s="1" t="s">
        <v>2291</v>
      </c>
      <c r="ED49" s="1" t="s">
        <v>2291</v>
      </c>
      <c r="EE49" s="1" t="s">
        <v>2291</v>
      </c>
      <c r="EF49" s="1" t="s">
        <v>2291</v>
      </c>
      <c r="EG49" s="1" t="s">
        <v>2291</v>
      </c>
      <c r="EH49" s="1" t="s">
        <v>2291</v>
      </c>
      <c r="EI49" s="1" t="s">
        <v>2291</v>
      </c>
      <c r="EJ49" s="1" t="s">
        <v>2291</v>
      </c>
      <c r="EK49" s="1" t="s">
        <v>2291</v>
      </c>
      <c r="EL49" s="1" t="s">
        <v>2291</v>
      </c>
      <c r="EM49" s="1" t="s">
        <v>2291</v>
      </c>
      <c r="EN49" s="1" t="s">
        <v>2291</v>
      </c>
      <c r="EO49" s="1" t="s">
        <v>2291</v>
      </c>
      <c r="EP49" s="1" t="s">
        <v>2291</v>
      </c>
      <c r="EQ49" s="1" t="s">
        <v>2291</v>
      </c>
      <c r="ER49" s="1" t="s">
        <v>2291</v>
      </c>
      <c r="ES49" s="1" t="s">
        <v>2291</v>
      </c>
      <c r="ET49" s="1" t="s">
        <v>2291</v>
      </c>
      <c r="EU49" s="1" t="s">
        <v>2291</v>
      </c>
      <c r="EV49" s="1" t="s">
        <v>2291</v>
      </c>
      <c r="EW49" s="1" t="s">
        <v>2291</v>
      </c>
      <c r="EX49" s="1" t="s">
        <v>2291</v>
      </c>
      <c r="EY49" s="1" t="s">
        <v>2291</v>
      </c>
      <c r="EZ49" s="1" t="s">
        <v>2291</v>
      </c>
      <c r="FA49" s="1" t="s">
        <v>2291</v>
      </c>
      <c r="FB49" s="1" t="s">
        <v>2291</v>
      </c>
      <c r="FC49" s="1" t="s">
        <v>2291</v>
      </c>
      <c r="FD49" s="1" t="s">
        <v>2291</v>
      </c>
      <c r="FE49" s="1" t="s">
        <v>1953</v>
      </c>
      <c r="FF49" s="1" t="s">
        <v>1921</v>
      </c>
      <c r="FG49" s="1" t="s">
        <v>1921</v>
      </c>
      <c r="FH49" s="1" t="s">
        <v>1920</v>
      </c>
      <c r="FI49" s="1" t="s">
        <v>1921</v>
      </c>
      <c r="FJ49" s="1" t="s">
        <v>1921</v>
      </c>
      <c r="FK49" s="1" t="s">
        <v>2291</v>
      </c>
      <c r="FL49" s="1" t="s">
        <v>1997</v>
      </c>
      <c r="FM49" s="7">
        <v>40</v>
      </c>
      <c r="FN49" s="7">
        <v>70</v>
      </c>
      <c r="FO49" s="7">
        <v>6</v>
      </c>
      <c r="FP49" s="7">
        <v>9</v>
      </c>
      <c r="FQ49" s="7">
        <v>15</v>
      </c>
      <c r="FR49" s="7">
        <v>14</v>
      </c>
      <c r="FS49" s="7" t="s">
        <v>2291</v>
      </c>
      <c r="FT49" s="7" t="s">
        <v>2291</v>
      </c>
      <c r="FU49" s="7" t="s">
        <v>2291</v>
      </c>
      <c r="FV49" s="7">
        <v>18</v>
      </c>
      <c r="FW49" s="7">
        <v>11</v>
      </c>
      <c r="FX49" s="7">
        <v>3</v>
      </c>
      <c r="FY49" s="7">
        <v>130</v>
      </c>
      <c r="FZ49" s="1" t="s">
        <v>1920</v>
      </c>
      <c r="GA49" s="1" t="s">
        <v>1920</v>
      </c>
      <c r="GB49" s="1" t="s">
        <v>1920</v>
      </c>
      <c r="GC49" s="1" t="s">
        <v>2291</v>
      </c>
      <c r="GD49" s="1" t="s">
        <v>2291</v>
      </c>
      <c r="GE49" s="1" t="s">
        <v>2291</v>
      </c>
      <c r="GF49" s="1" t="s">
        <v>1920</v>
      </c>
      <c r="GG49" s="1" t="s">
        <v>2291</v>
      </c>
      <c r="GH49" s="1" t="s">
        <v>2291</v>
      </c>
      <c r="GI49" s="1" t="s">
        <v>2291</v>
      </c>
      <c r="GJ49" s="1" t="s">
        <v>302</v>
      </c>
      <c r="GK49" s="1" t="s">
        <v>1921</v>
      </c>
      <c r="GL49" s="1" t="s">
        <v>1921</v>
      </c>
      <c r="GM49" s="1" t="s">
        <v>1921</v>
      </c>
      <c r="GN49" s="1" t="s">
        <v>1921</v>
      </c>
      <c r="GO49" s="1" t="s">
        <v>1920</v>
      </c>
      <c r="GP49" s="1" t="s">
        <v>1921</v>
      </c>
      <c r="GQ49" s="1" t="s">
        <v>1921</v>
      </c>
      <c r="GR49" s="1" t="s">
        <v>1921</v>
      </c>
      <c r="GS49" s="7" t="s">
        <v>2291</v>
      </c>
      <c r="GT49" s="7" t="s">
        <v>2291</v>
      </c>
      <c r="GU49" s="7">
        <v>3</v>
      </c>
      <c r="GV49" s="7" t="s">
        <v>2291</v>
      </c>
      <c r="GW49" s="7" t="s">
        <v>2291</v>
      </c>
      <c r="GX49" s="7" t="s">
        <v>2291</v>
      </c>
      <c r="GY49" s="7" t="s">
        <v>2291</v>
      </c>
      <c r="GZ49" s="7" t="s">
        <v>2291</v>
      </c>
      <c r="HA49" s="7" t="s">
        <v>2291</v>
      </c>
      <c r="HB49" s="7" t="s">
        <v>2291</v>
      </c>
      <c r="HC49" s="7" t="s">
        <v>2291</v>
      </c>
      <c r="HD49" s="7" t="s">
        <v>2291</v>
      </c>
      <c r="HE49" s="7" t="s">
        <v>2291</v>
      </c>
      <c r="HF49" s="7" t="s">
        <v>2291</v>
      </c>
      <c r="HG49" s="7" t="s">
        <v>2291</v>
      </c>
      <c r="HH49" s="7" t="s">
        <v>2291</v>
      </c>
      <c r="HI49" s="1" t="s">
        <v>869</v>
      </c>
      <c r="HJ49" s="1" t="s">
        <v>1995</v>
      </c>
      <c r="HK49" s="1" t="s">
        <v>1921</v>
      </c>
      <c r="HL49" s="1" t="s">
        <v>1921</v>
      </c>
      <c r="HM49" s="1" t="s">
        <v>1920</v>
      </c>
      <c r="HN49" s="1" t="s">
        <v>1921</v>
      </c>
      <c r="HO49" s="1" t="s">
        <v>1921</v>
      </c>
      <c r="HP49" s="1" t="s">
        <v>2125</v>
      </c>
      <c r="HQ49" s="1" t="s">
        <v>1921</v>
      </c>
      <c r="HR49" s="1" t="s">
        <v>1921</v>
      </c>
      <c r="HS49" s="1" t="s">
        <v>1920</v>
      </c>
      <c r="HT49" s="7" t="s">
        <v>2291</v>
      </c>
      <c r="HU49" s="7" t="s">
        <v>2291</v>
      </c>
      <c r="HV49" s="1" t="s">
        <v>2291</v>
      </c>
      <c r="HW49" s="1" t="s">
        <v>2291</v>
      </c>
      <c r="HX49" s="1" t="s">
        <v>2291</v>
      </c>
      <c r="HY49" s="1" t="s">
        <v>2128</v>
      </c>
      <c r="HZ49" s="1" t="s">
        <v>1920</v>
      </c>
      <c r="IA49" s="1" t="s">
        <v>1920</v>
      </c>
      <c r="IB49" s="7">
        <v>100</v>
      </c>
      <c r="IC49" s="7">
        <v>403</v>
      </c>
      <c r="ID49" s="1" t="s">
        <v>1920</v>
      </c>
      <c r="IE49" s="1" t="s">
        <v>2291</v>
      </c>
      <c r="IF49" s="1" t="s">
        <v>2291</v>
      </c>
      <c r="IG49" s="1" t="s">
        <v>2291</v>
      </c>
      <c r="IH49" s="1" t="s">
        <v>2291</v>
      </c>
      <c r="II49" s="1" t="s">
        <v>2291</v>
      </c>
      <c r="IJ49" s="1" t="s">
        <v>2291</v>
      </c>
      <c r="IK49" s="1" t="s">
        <v>2291</v>
      </c>
      <c r="IL49" s="1" t="s">
        <v>2291</v>
      </c>
      <c r="IM49" s="1" t="s">
        <v>1952</v>
      </c>
      <c r="IN49" s="1" t="s">
        <v>2291</v>
      </c>
      <c r="IO49" s="1" t="s">
        <v>2291</v>
      </c>
      <c r="IP49" s="1" t="s">
        <v>2170</v>
      </c>
      <c r="IQ49" s="1" t="s">
        <v>1790</v>
      </c>
      <c r="IR49" s="1" t="s">
        <v>1957</v>
      </c>
      <c r="IS49" s="1" t="s">
        <v>2291</v>
      </c>
      <c r="IT49" s="1" t="s">
        <v>1921</v>
      </c>
      <c r="IU49" s="1" t="s">
        <v>2291</v>
      </c>
      <c r="IV49" s="1" t="s">
        <v>2291</v>
      </c>
      <c r="IW49" s="1" t="s">
        <v>2291</v>
      </c>
      <c r="IX49" s="1" t="s">
        <v>2291</v>
      </c>
      <c r="IY49" s="1" t="s">
        <v>2291</v>
      </c>
      <c r="IZ49" s="1" t="s">
        <v>2291</v>
      </c>
      <c r="JA49" s="1" t="s">
        <v>2291</v>
      </c>
      <c r="JB49" s="1" t="s">
        <v>2291</v>
      </c>
      <c r="JC49" s="1" t="s">
        <v>2291</v>
      </c>
      <c r="JD49" s="1" t="s">
        <v>347</v>
      </c>
      <c r="JE49" s="1" t="s">
        <v>1921</v>
      </c>
      <c r="JF49" s="1" t="s">
        <v>1920</v>
      </c>
      <c r="JG49" s="1" t="s">
        <v>1921</v>
      </c>
      <c r="JH49" s="1" t="s">
        <v>1921</v>
      </c>
      <c r="JI49" s="1" t="s">
        <v>1921</v>
      </c>
      <c r="JJ49" s="1" t="s">
        <v>1920</v>
      </c>
      <c r="JK49" s="1" t="s">
        <v>1921</v>
      </c>
      <c r="JL49" s="1" t="s">
        <v>1921</v>
      </c>
      <c r="JM49" s="1" t="s">
        <v>1921</v>
      </c>
      <c r="JN49" s="1" t="s">
        <v>1921</v>
      </c>
      <c r="JO49" s="1" t="s">
        <v>1921</v>
      </c>
      <c r="JP49" s="1" t="s">
        <v>1921</v>
      </c>
      <c r="JQ49" s="1" t="s">
        <v>1921</v>
      </c>
      <c r="JR49" s="1" t="s">
        <v>1921</v>
      </c>
      <c r="JS49" s="1" t="s">
        <v>2291</v>
      </c>
      <c r="JT49" s="1" t="s">
        <v>2291</v>
      </c>
      <c r="JU49" s="1" t="s">
        <v>2297</v>
      </c>
      <c r="JV49" s="1" t="s">
        <v>1920</v>
      </c>
      <c r="JW49" s="1" t="s">
        <v>1921</v>
      </c>
      <c r="JX49" s="1" t="s">
        <v>1921</v>
      </c>
      <c r="JY49" s="1" t="s">
        <v>1920</v>
      </c>
      <c r="JZ49" s="1" t="s">
        <v>1921</v>
      </c>
      <c r="KA49" s="1" t="s">
        <v>1921</v>
      </c>
      <c r="KB49" s="1" t="s">
        <v>1921</v>
      </c>
      <c r="KC49" s="1" t="s">
        <v>2291</v>
      </c>
      <c r="KD49" s="1" t="s">
        <v>1972</v>
      </c>
      <c r="KE49" s="1" t="s">
        <v>1921</v>
      </c>
      <c r="KF49" s="1" t="s">
        <v>1920</v>
      </c>
      <c r="KG49" s="1" t="s">
        <v>1720</v>
      </c>
      <c r="KH49" s="1" t="s">
        <v>1967</v>
      </c>
      <c r="KI49" s="1" t="s">
        <v>1923</v>
      </c>
      <c r="KJ49" s="1" t="s">
        <v>2291</v>
      </c>
      <c r="KK49" s="1" t="s">
        <v>1920</v>
      </c>
      <c r="KL49" s="1" t="s">
        <v>2044</v>
      </c>
      <c r="KM49" s="1" t="s">
        <v>1920</v>
      </c>
      <c r="KN49" s="1" t="s">
        <v>1921</v>
      </c>
      <c r="KO49" s="1" t="s">
        <v>1920</v>
      </c>
      <c r="KP49" s="1" t="s">
        <v>2291</v>
      </c>
      <c r="KQ49" s="1" t="s">
        <v>2291</v>
      </c>
      <c r="KR49" s="1">
        <v>3</v>
      </c>
      <c r="KS49" s="1" t="s">
        <v>304</v>
      </c>
      <c r="KT49" s="1" t="s">
        <v>305</v>
      </c>
      <c r="KU49" s="1" t="s">
        <v>2291</v>
      </c>
      <c r="KV49" s="1" t="s">
        <v>2291</v>
      </c>
      <c r="KW49" s="1" t="s">
        <v>2291</v>
      </c>
      <c r="KX49" s="1">
        <v>20</v>
      </c>
      <c r="KY49" s="11">
        <v>20</v>
      </c>
      <c r="KZ49" s="1" t="s">
        <v>348</v>
      </c>
      <c r="LA49" s="1">
        <v>133566</v>
      </c>
      <c r="LB49" s="1" t="s">
        <v>349</v>
      </c>
      <c r="LC49" s="1" t="s">
        <v>350</v>
      </c>
      <c r="LD49" s="1">
        <v>4</v>
      </c>
      <c r="LE49" s="1" t="s">
        <v>2291</v>
      </c>
      <c r="LF49" s="1">
        <v>-1</v>
      </c>
      <c r="LG49" s="1" t="s">
        <v>2291</v>
      </c>
      <c r="LH49" s="1" t="s">
        <v>2291</v>
      </c>
      <c r="LI49" s="8">
        <v>4</v>
      </c>
      <c r="LJ49" s="8">
        <v>9</v>
      </c>
      <c r="LK49" s="8">
        <v>9</v>
      </c>
      <c r="LL49" s="8">
        <v>19</v>
      </c>
      <c r="LM49" s="8">
        <v>16</v>
      </c>
      <c r="LN49" s="8">
        <v>23</v>
      </c>
      <c r="LO49" s="8">
        <v>27</v>
      </c>
      <c r="LP49" s="8">
        <v>13</v>
      </c>
      <c r="LQ49" s="8">
        <v>9</v>
      </c>
      <c r="LR49" s="8">
        <v>17</v>
      </c>
      <c r="LS49" s="8">
        <v>32</v>
      </c>
      <c r="LT49" s="8">
        <v>5</v>
      </c>
      <c r="LU49" s="8">
        <v>2</v>
      </c>
      <c r="LV49" s="8">
        <v>181</v>
      </c>
      <c r="LW49" s="1" t="s">
        <v>1976</v>
      </c>
      <c r="LX49" s="1" t="s">
        <v>1979</v>
      </c>
      <c r="LY49" s="1" t="s">
        <v>2291</v>
      </c>
      <c r="LZ49" s="1" t="b">
        <f>E49=AE49</f>
        <v>1</v>
      </c>
      <c r="MA49" s="1" t="b">
        <f>AG49=G49</f>
        <v>1</v>
      </c>
      <c r="MB49" s="1" t="b">
        <f>I49=AI49</f>
        <v>1</v>
      </c>
      <c r="MC49" s="1" t="s">
        <v>2291</v>
      </c>
    </row>
    <row r="50" spans="1:341" x14ac:dyDescent="0.3">
      <c r="A50" s="1" t="s">
        <v>1065</v>
      </c>
      <c r="B50" s="1" t="s">
        <v>1066</v>
      </c>
      <c r="C50" s="5">
        <v>43161</v>
      </c>
      <c r="D50" s="5">
        <v>43161</v>
      </c>
      <c r="E50" s="1" t="s">
        <v>294</v>
      </c>
      <c r="F50" s="1" t="s">
        <v>1934</v>
      </c>
      <c r="G50" s="1" t="s">
        <v>400</v>
      </c>
      <c r="H50" s="1" t="s">
        <v>1948</v>
      </c>
      <c r="I50" s="1" t="s">
        <v>915</v>
      </c>
      <c r="J50" s="1" t="s">
        <v>1057</v>
      </c>
      <c r="K50" s="1" t="s">
        <v>960</v>
      </c>
      <c r="L50" s="1" t="s">
        <v>1067</v>
      </c>
      <c r="M50" s="1" t="s">
        <v>1068</v>
      </c>
      <c r="N50" s="1">
        <v>13.7880671281</v>
      </c>
      <c r="O50" s="1">
        <v>14.1427884359</v>
      </c>
      <c r="P50" s="1">
        <v>301.48755490000002</v>
      </c>
      <c r="Q50" s="1">
        <v>4</v>
      </c>
      <c r="R50" s="1" t="s">
        <v>1984</v>
      </c>
      <c r="S50" s="1" t="s">
        <v>2291</v>
      </c>
      <c r="T50" s="1" t="s">
        <v>2291</v>
      </c>
      <c r="U50" s="1" t="s">
        <v>2292</v>
      </c>
      <c r="V50" s="1" t="s">
        <v>1982</v>
      </c>
      <c r="W50" s="1" t="s">
        <v>2291</v>
      </c>
      <c r="X50" s="1" t="s">
        <v>2089</v>
      </c>
      <c r="Y50" s="1" t="s">
        <v>1920</v>
      </c>
      <c r="Z50" s="1" t="s">
        <v>1921</v>
      </c>
      <c r="AA50" s="1" t="s">
        <v>1921</v>
      </c>
      <c r="AB50" s="1" t="s">
        <v>2291</v>
      </c>
      <c r="AC50" s="7">
        <v>23</v>
      </c>
      <c r="AD50" s="7">
        <v>81</v>
      </c>
      <c r="AE50" s="1" t="s">
        <v>294</v>
      </c>
      <c r="AF50" s="1" t="s">
        <v>1934</v>
      </c>
      <c r="AG50" s="1" t="s">
        <v>400</v>
      </c>
      <c r="AH50" s="1" t="s">
        <v>1948</v>
      </c>
      <c r="AI50" s="1" t="s">
        <v>915</v>
      </c>
      <c r="AJ50" s="1" t="s">
        <v>1057</v>
      </c>
      <c r="AK50" s="14">
        <v>23</v>
      </c>
      <c r="AL50" s="14">
        <v>81</v>
      </c>
      <c r="AM50" s="5">
        <v>42005</v>
      </c>
      <c r="AN50" s="7" t="s">
        <v>2291</v>
      </c>
      <c r="AO50" s="7" t="s">
        <v>2291</v>
      </c>
      <c r="AP50" s="1" t="s">
        <v>2291</v>
      </c>
      <c r="AQ50" s="1" t="s">
        <v>2291</v>
      </c>
      <c r="AR50" s="1" t="s">
        <v>2291</v>
      </c>
      <c r="AS50" s="1" t="s">
        <v>2291</v>
      </c>
      <c r="AT50" s="1" t="s">
        <v>2291</v>
      </c>
      <c r="AU50" s="1" t="s">
        <v>2291</v>
      </c>
      <c r="AV50" s="1" t="s">
        <v>2291</v>
      </c>
      <c r="AW50" s="1" t="s">
        <v>2291</v>
      </c>
      <c r="AX50" s="1" t="s">
        <v>2291</v>
      </c>
      <c r="AY50" s="7" t="s">
        <v>2291</v>
      </c>
      <c r="AZ50" s="7" t="s">
        <v>2291</v>
      </c>
      <c r="BA50" s="1" t="s">
        <v>2291</v>
      </c>
      <c r="BB50" s="7" t="s">
        <v>2291</v>
      </c>
      <c r="BC50" s="7" t="s">
        <v>2291</v>
      </c>
      <c r="BD50" s="1" t="s">
        <v>2291</v>
      </c>
      <c r="BE50" s="1" t="s">
        <v>2291</v>
      </c>
      <c r="BF50" s="1" t="s">
        <v>2291</v>
      </c>
      <c r="BG50" s="1" t="s">
        <v>2291</v>
      </c>
      <c r="BH50" s="1" t="s">
        <v>2291</v>
      </c>
      <c r="BI50" s="1" t="s">
        <v>2291</v>
      </c>
      <c r="BJ50" s="1" t="s">
        <v>2291</v>
      </c>
      <c r="BK50" s="1" t="s">
        <v>2291</v>
      </c>
      <c r="BL50" s="1" t="s">
        <v>2291</v>
      </c>
      <c r="BM50" s="7" t="s">
        <v>2291</v>
      </c>
      <c r="BN50" s="7" t="s">
        <v>2291</v>
      </c>
      <c r="BO50" s="1" t="s">
        <v>2291</v>
      </c>
      <c r="BP50" s="7" t="s">
        <v>2291</v>
      </c>
      <c r="BQ50" s="7" t="s">
        <v>2291</v>
      </c>
      <c r="BR50" s="1">
        <v>0</v>
      </c>
      <c r="BS50" s="7">
        <v>23</v>
      </c>
      <c r="BT50" s="7">
        <v>0</v>
      </c>
      <c r="BU50" s="7">
        <v>0</v>
      </c>
      <c r="BV50" s="7">
        <v>0</v>
      </c>
      <c r="BW50" s="1" t="s">
        <v>1998</v>
      </c>
      <c r="BX50" s="1" t="s">
        <v>2291</v>
      </c>
      <c r="BY50" s="1" t="s">
        <v>469</v>
      </c>
      <c r="BZ50" s="1" t="s">
        <v>1921</v>
      </c>
      <c r="CA50" s="1" t="s">
        <v>1921</v>
      </c>
      <c r="CB50" s="1" t="s">
        <v>1921</v>
      </c>
      <c r="CC50" s="1" t="s">
        <v>1921</v>
      </c>
      <c r="CD50" s="1" t="s">
        <v>1921</v>
      </c>
      <c r="CE50" s="1" t="s">
        <v>1921</v>
      </c>
      <c r="CF50" s="1" t="s">
        <v>1921</v>
      </c>
      <c r="CG50" s="1" t="s">
        <v>1921</v>
      </c>
      <c r="CH50" s="1" t="s">
        <v>1921</v>
      </c>
      <c r="CI50" s="1" t="s">
        <v>1921</v>
      </c>
      <c r="CJ50" s="1" t="s">
        <v>1920</v>
      </c>
      <c r="CK50" s="1" t="s">
        <v>2291</v>
      </c>
      <c r="CL50" s="1" t="s">
        <v>2291</v>
      </c>
      <c r="CM50" s="1" t="s">
        <v>2291</v>
      </c>
      <c r="CN50" s="1" t="s">
        <v>2291</v>
      </c>
      <c r="CO50" s="1" t="s">
        <v>2291</v>
      </c>
      <c r="CP50" s="1" t="s">
        <v>2291</v>
      </c>
      <c r="CQ50" s="1" t="s">
        <v>2291</v>
      </c>
      <c r="CR50" s="1" t="s">
        <v>2291</v>
      </c>
      <c r="CS50" s="1" t="s">
        <v>2291</v>
      </c>
      <c r="CT50" s="1" t="s">
        <v>2291</v>
      </c>
      <c r="CU50" s="1" t="s">
        <v>2291</v>
      </c>
      <c r="CV50" s="1" t="s">
        <v>2291</v>
      </c>
      <c r="CW50" s="1" t="s">
        <v>2291</v>
      </c>
      <c r="CX50" s="1" t="s">
        <v>2291</v>
      </c>
      <c r="CY50" s="1" t="s">
        <v>2291</v>
      </c>
      <c r="CZ50" s="1" t="s">
        <v>2291</v>
      </c>
      <c r="DA50" s="1" t="s">
        <v>2291</v>
      </c>
      <c r="DB50" s="1" t="s">
        <v>2291</v>
      </c>
      <c r="DC50" s="1" t="s">
        <v>2291</v>
      </c>
      <c r="DD50" s="1" t="s">
        <v>2291</v>
      </c>
      <c r="DE50" s="1" t="s">
        <v>2291</v>
      </c>
      <c r="DF50" s="1" t="s">
        <v>2291</v>
      </c>
      <c r="DG50" s="1" t="s">
        <v>2291</v>
      </c>
      <c r="DH50" s="1" t="s">
        <v>2291</v>
      </c>
      <c r="DI50" s="1" t="s">
        <v>2291</v>
      </c>
      <c r="DJ50" s="1" t="s">
        <v>2291</v>
      </c>
      <c r="DK50" s="1" t="s">
        <v>2291</v>
      </c>
      <c r="DL50" s="1" t="s">
        <v>2291</v>
      </c>
      <c r="DM50" s="1" t="s">
        <v>2291</v>
      </c>
      <c r="DN50" s="1" t="s">
        <v>2291</v>
      </c>
      <c r="DO50" s="1" t="s">
        <v>2291</v>
      </c>
      <c r="DP50" s="1" t="s">
        <v>2291</v>
      </c>
      <c r="DQ50" s="1" t="s">
        <v>2291</v>
      </c>
      <c r="DR50" s="1" t="s">
        <v>2291</v>
      </c>
      <c r="DS50" s="1" t="s">
        <v>2291</v>
      </c>
      <c r="DT50" s="1" t="s">
        <v>2291</v>
      </c>
      <c r="DU50" s="1" t="s">
        <v>2291</v>
      </c>
      <c r="DV50" s="1" t="s">
        <v>2291</v>
      </c>
      <c r="DW50" s="1" t="s">
        <v>2291</v>
      </c>
      <c r="DX50" s="1" t="s">
        <v>2291</v>
      </c>
      <c r="DY50" s="1" t="s">
        <v>2291</v>
      </c>
      <c r="DZ50" s="1" t="s">
        <v>2291</v>
      </c>
      <c r="EA50" s="1" t="s">
        <v>2291</v>
      </c>
      <c r="EB50" s="1" t="s">
        <v>2291</v>
      </c>
      <c r="EC50" s="1" t="s">
        <v>2291</v>
      </c>
      <c r="ED50" s="1" t="s">
        <v>2291</v>
      </c>
      <c r="EE50" s="1" t="s">
        <v>2291</v>
      </c>
      <c r="EF50" s="1" t="s">
        <v>2291</v>
      </c>
      <c r="EG50" s="1" t="s">
        <v>2291</v>
      </c>
      <c r="EH50" s="1" t="s">
        <v>2291</v>
      </c>
      <c r="EI50" s="1" t="s">
        <v>2291</v>
      </c>
      <c r="EJ50" s="1" t="s">
        <v>2291</v>
      </c>
      <c r="EK50" s="1" t="s">
        <v>2291</v>
      </c>
      <c r="EL50" s="1" t="s">
        <v>2291</v>
      </c>
      <c r="EM50" s="1" t="s">
        <v>2291</v>
      </c>
      <c r="EN50" s="1" t="s">
        <v>2291</v>
      </c>
      <c r="EO50" s="1" t="s">
        <v>2291</v>
      </c>
      <c r="EP50" s="1" t="s">
        <v>2291</v>
      </c>
      <c r="EQ50" s="1" t="s">
        <v>2291</v>
      </c>
      <c r="ER50" s="1" t="s">
        <v>2291</v>
      </c>
      <c r="ES50" s="1" t="s">
        <v>2291</v>
      </c>
      <c r="ET50" s="1" t="s">
        <v>2291</v>
      </c>
      <c r="EU50" s="1" t="s">
        <v>2291</v>
      </c>
      <c r="EV50" s="1" t="s">
        <v>2291</v>
      </c>
      <c r="EW50" s="1" t="s">
        <v>2291</v>
      </c>
      <c r="EX50" s="1" t="s">
        <v>2291</v>
      </c>
      <c r="EY50" s="1" t="s">
        <v>2291</v>
      </c>
      <c r="EZ50" s="1" t="s">
        <v>2291</v>
      </c>
      <c r="FA50" s="1" t="s">
        <v>2291</v>
      </c>
      <c r="FB50" s="1" t="s">
        <v>2291</v>
      </c>
      <c r="FC50" s="1" t="s">
        <v>2291</v>
      </c>
      <c r="FD50" s="1" t="s">
        <v>2291</v>
      </c>
      <c r="FE50" s="1" t="s">
        <v>2291</v>
      </c>
      <c r="FF50" s="1" t="s">
        <v>2291</v>
      </c>
      <c r="FG50" s="1" t="s">
        <v>2291</v>
      </c>
      <c r="FH50" s="1" t="s">
        <v>2291</v>
      </c>
      <c r="FI50" s="1" t="s">
        <v>2291</v>
      </c>
      <c r="FJ50" s="1" t="s">
        <v>2291</v>
      </c>
      <c r="FK50" s="1" t="s">
        <v>2291</v>
      </c>
      <c r="FL50" s="1" t="s">
        <v>2291</v>
      </c>
      <c r="FM50" s="7">
        <v>2</v>
      </c>
      <c r="FN50" s="7">
        <v>4</v>
      </c>
      <c r="FO50" s="7">
        <v>8</v>
      </c>
      <c r="FP50" s="7">
        <v>3</v>
      </c>
      <c r="FQ50" s="7">
        <v>1</v>
      </c>
      <c r="FR50" s="7" t="s">
        <v>2291</v>
      </c>
      <c r="FS50" s="7" t="s">
        <v>2291</v>
      </c>
      <c r="FT50" s="7" t="s">
        <v>2291</v>
      </c>
      <c r="FU50" s="7">
        <v>4</v>
      </c>
      <c r="FV50" s="7">
        <v>4</v>
      </c>
      <c r="FW50" s="7" t="s">
        <v>2291</v>
      </c>
      <c r="FX50" s="7" t="s">
        <v>2291</v>
      </c>
      <c r="FY50" s="7">
        <v>10</v>
      </c>
      <c r="FZ50" s="1" t="s">
        <v>1920</v>
      </c>
      <c r="GA50" s="1" t="s">
        <v>1920</v>
      </c>
      <c r="GB50" s="1" t="s">
        <v>1920</v>
      </c>
      <c r="GC50" s="1" t="s">
        <v>2291</v>
      </c>
      <c r="GD50" s="1" t="s">
        <v>2291</v>
      </c>
      <c r="GE50" s="1" t="s">
        <v>2291</v>
      </c>
      <c r="GF50" s="1" t="s">
        <v>1920</v>
      </c>
      <c r="GG50" s="1" t="s">
        <v>2291</v>
      </c>
      <c r="GH50" s="1" t="s">
        <v>2291</v>
      </c>
      <c r="GI50" s="1" t="s">
        <v>2291</v>
      </c>
      <c r="GJ50" s="1" t="s">
        <v>406</v>
      </c>
      <c r="GK50" s="1" t="s">
        <v>1921</v>
      </c>
      <c r="GL50" s="1" t="s">
        <v>1921</v>
      </c>
      <c r="GM50" s="1" t="s">
        <v>1921</v>
      </c>
      <c r="GN50" s="1" t="s">
        <v>1921</v>
      </c>
      <c r="GO50" s="1" t="s">
        <v>1921</v>
      </c>
      <c r="GP50" s="1" t="s">
        <v>1921</v>
      </c>
      <c r="GQ50" s="1" t="s">
        <v>1920</v>
      </c>
      <c r="GR50" s="1" t="s">
        <v>1921</v>
      </c>
      <c r="GS50" s="7">
        <v>1</v>
      </c>
      <c r="GT50" s="7" t="s">
        <v>2291</v>
      </c>
      <c r="GU50" s="7" t="s">
        <v>2291</v>
      </c>
      <c r="GV50" s="7" t="s">
        <v>2291</v>
      </c>
      <c r="GW50" s="7" t="s">
        <v>2291</v>
      </c>
      <c r="GX50" s="7" t="s">
        <v>2291</v>
      </c>
      <c r="GY50" s="7" t="s">
        <v>2291</v>
      </c>
      <c r="GZ50" s="7" t="s">
        <v>2291</v>
      </c>
      <c r="HA50" s="7" t="s">
        <v>2291</v>
      </c>
      <c r="HB50" s="7" t="s">
        <v>2291</v>
      </c>
      <c r="HC50" s="7" t="s">
        <v>2291</v>
      </c>
      <c r="HD50" s="7" t="s">
        <v>2291</v>
      </c>
      <c r="HE50" s="7" t="s">
        <v>2291</v>
      </c>
      <c r="HF50" s="7" t="s">
        <v>2291</v>
      </c>
      <c r="HG50" s="7" t="s">
        <v>2291</v>
      </c>
      <c r="HH50" s="7" t="s">
        <v>2291</v>
      </c>
      <c r="HI50" s="1" t="s">
        <v>1958</v>
      </c>
      <c r="HJ50" s="1" t="s">
        <v>2115</v>
      </c>
      <c r="HK50" s="1" t="s">
        <v>1921</v>
      </c>
      <c r="HL50" s="1" t="s">
        <v>1920</v>
      </c>
      <c r="HM50" s="1" t="s">
        <v>1920</v>
      </c>
      <c r="HN50" s="1" t="s">
        <v>1920</v>
      </c>
      <c r="HO50" s="1" t="s">
        <v>1921</v>
      </c>
      <c r="HP50" s="1" t="s">
        <v>2125</v>
      </c>
      <c r="HQ50" s="1" t="s">
        <v>1921</v>
      </c>
      <c r="HR50" s="1" t="s">
        <v>1921</v>
      </c>
      <c r="HS50" s="1" t="s">
        <v>1920</v>
      </c>
      <c r="HT50" s="7" t="s">
        <v>2291</v>
      </c>
      <c r="HU50" s="7" t="s">
        <v>2291</v>
      </c>
      <c r="HV50" s="1" t="s">
        <v>2291</v>
      </c>
      <c r="HW50" s="1" t="s">
        <v>2291</v>
      </c>
      <c r="HX50" s="1" t="s">
        <v>2291</v>
      </c>
      <c r="HY50" s="1" t="s">
        <v>2126</v>
      </c>
      <c r="HZ50" s="1" t="s">
        <v>1921</v>
      </c>
      <c r="IA50" s="1" t="s">
        <v>1920</v>
      </c>
      <c r="IB50" s="7" t="s">
        <v>2291</v>
      </c>
      <c r="IC50" s="7">
        <v>15</v>
      </c>
      <c r="ID50" s="1" t="s">
        <v>1961</v>
      </c>
      <c r="IE50" s="1" t="s">
        <v>2291</v>
      </c>
      <c r="IF50" s="1" t="s">
        <v>2291</v>
      </c>
      <c r="IG50" s="1" t="s">
        <v>2291</v>
      </c>
      <c r="IH50" s="1" t="s">
        <v>2291</v>
      </c>
      <c r="II50" s="1" t="s">
        <v>2291</v>
      </c>
      <c r="IJ50" s="1" t="s">
        <v>2291</v>
      </c>
      <c r="IK50" s="1" t="s">
        <v>2291</v>
      </c>
      <c r="IL50" s="1" t="s">
        <v>2291</v>
      </c>
      <c r="IM50" s="1" t="s">
        <v>1949</v>
      </c>
      <c r="IN50" s="1" t="s">
        <v>1991</v>
      </c>
      <c r="IO50" s="1" t="s">
        <v>2291</v>
      </c>
      <c r="IP50" s="1" t="s">
        <v>2291</v>
      </c>
      <c r="IQ50" s="1" t="s">
        <v>2291</v>
      </c>
      <c r="IR50" s="1" t="s">
        <v>2291</v>
      </c>
      <c r="IS50" s="1" t="s">
        <v>2291</v>
      </c>
      <c r="IT50" s="1" t="s">
        <v>1921</v>
      </c>
      <c r="IU50" s="1" t="s">
        <v>2291</v>
      </c>
      <c r="IV50" s="1" t="s">
        <v>2291</v>
      </c>
      <c r="IW50" s="1" t="s">
        <v>2291</v>
      </c>
      <c r="IX50" s="1" t="s">
        <v>2291</v>
      </c>
      <c r="IY50" s="1" t="s">
        <v>2291</v>
      </c>
      <c r="IZ50" s="1" t="s">
        <v>2291</v>
      </c>
      <c r="JA50" s="1" t="s">
        <v>2291</v>
      </c>
      <c r="JB50" s="1" t="s">
        <v>2291</v>
      </c>
      <c r="JC50" s="1" t="s">
        <v>2291</v>
      </c>
      <c r="JD50" s="1" t="s">
        <v>687</v>
      </c>
      <c r="JE50" s="1" t="s">
        <v>1920</v>
      </c>
      <c r="JF50" s="1" t="s">
        <v>1921</v>
      </c>
      <c r="JG50" s="1" t="s">
        <v>1921</v>
      </c>
      <c r="JH50" s="1" t="s">
        <v>1921</v>
      </c>
      <c r="JI50" s="1" t="s">
        <v>1921</v>
      </c>
      <c r="JJ50" s="1" t="s">
        <v>1921</v>
      </c>
      <c r="JK50" s="1" t="s">
        <v>1921</v>
      </c>
      <c r="JL50" s="1" t="s">
        <v>1920</v>
      </c>
      <c r="JM50" s="1" t="s">
        <v>1920</v>
      </c>
      <c r="JN50" s="1" t="s">
        <v>1921</v>
      </c>
      <c r="JO50" s="1" t="s">
        <v>1921</v>
      </c>
      <c r="JP50" s="1" t="s">
        <v>1921</v>
      </c>
      <c r="JQ50" s="1" t="s">
        <v>1921</v>
      </c>
      <c r="JR50" s="1" t="s">
        <v>1921</v>
      </c>
      <c r="JS50" s="1" t="s">
        <v>2291</v>
      </c>
      <c r="JT50" s="1" t="s">
        <v>2291</v>
      </c>
      <c r="JU50" s="1" t="s">
        <v>2302</v>
      </c>
      <c r="JV50" s="1" t="s">
        <v>1921</v>
      </c>
      <c r="JW50" s="1" t="s">
        <v>1921</v>
      </c>
      <c r="JX50" s="1" t="s">
        <v>1921</v>
      </c>
      <c r="JY50" s="1" t="s">
        <v>1921</v>
      </c>
      <c r="JZ50" s="1" t="s">
        <v>1920</v>
      </c>
      <c r="KA50" s="1" t="s">
        <v>1920</v>
      </c>
      <c r="KB50" s="1" t="s">
        <v>1921</v>
      </c>
      <c r="KC50" s="1" t="s">
        <v>2291</v>
      </c>
      <c r="KD50" s="1" t="s">
        <v>1972</v>
      </c>
      <c r="KE50" s="1" t="s">
        <v>1921</v>
      </c>
      <c r="KF50" s="1" t="s">
        <v>1920</v>
      </c>
      <c r="KG50" s="1" t="s">
        <v>2145</v>
      </c>
      <c r="KH50" s="1" t="s">
        <v>1965</v>
      </c>
      <c r="KI50" s="1" t="s">
        <v>1987</v>
      </c>
      <c r="KJ50" s="1" t="s">
        <v>2291</v>
      </c>
      <c r="KK50" s="1" t="s">
        <v>1920</v>
      </c>
      <c r="KL50" s="1" t="s">
        <v>409</v>
      </c>
      <c r="KM50" s="1" t="s">
        <v>1921</v>
      </c>
      <c r="KN50" s="1" t="s">
        <v>1921</v>
      </c>
      <c r="KO50" s="1" t="s">
        <v>1920</v>
      </c>
      <c r="KP50" s="1" t="s">
        <v>2291</v>
      </c>
      <c r="KQ50" s="1" t="s">
        <v>2291</v>
      </c>
      <c r="KR50" s="1">
        <v>3</v>
      </c>
      <c r="KS50" s="1" t="s">
        <v>304</v>
      </c>
      <c r="KT50" s="1" t="s">
        <v>1069</v>
      </c>
      <c r="KU50" s="1" t="s">
        <v>2291</v>
      </c>
      <c r="KV50" s="1" t="s">
        <v>2291</v>
      </c>
      <c r="KW50" s="1" t="s">
        <v>2291</v>
      </c>
      <c r="KX50" s="1">
        <v>20</v>
      </c>
      <c r="KY50" s="11">
        <v>20</v>
      </c>
      <c r="KZ50" s="1" t="s">
        <v>1070</v>
      </c>
      <c r="LA50" s="1">
        <v>158779</v>
      </c>
      <c r="LB50" s="1" t="s">
        <v>1071</v>
      </c>
      <c r="LC50" s="1" t="s">
        <v>1072</v>
      </c>
      <c r="LD50" s="1">
        <v>81</v>
      </c>
      <c r="LE50" s="1" t="s">
        <v>2291</v>
      </c>
      <c r="LF50" s="1">
        <v>-1</v>
      </c>
      <c r="LG50" s="1" t="s">
        <v>2291</v>
      </c>
      <c r="LH50" s="1" t="s">
        <v>2291</v>
      </c>
      <c r="LI50" s="8">
        <v>81</v>
      </c>
      <c r="LJ50" s="8">
        <v>8</v>
      </c>
      <c r="LK50" s="8">
        <v>11</v>
      </c>
      <c r="LL50" s="8">
        <v>7</v>
      </c>
      <c r="LM50" s="8">
        <v>15</v>
      </c>
      <c r="LN50" s="8">
        <v>6</v>
      </c>
      <c r="LO50" s="8">
        <v>8</v>
      </c>
      <c r="LP50" s="8">
        <v>3</v>
      </c>
      <c r="LQ50" s="8">
        <v>2</v>
      </c>
      <c r="LR50" s="8">
        <v>23</v>
      </c>
      <c r="LS50" s="8">
        <v>20</v>
      </c>
      <c r="LT50" s="8">
        <v>3</v>
      </c>
      <c r="LU50" s="8">
        <v>8</v>
      </c>
      <c r="LV50" s="8">
        <v>114</v>
      </c>
      <c r="LW50" s="1" t="s">
        <v>1975</v>
      </c>
      <c r="LX50" s="1" t="s">
        <v>1980</v>
      </c>
      <c r="LY50" s="1" t="s">
        <v>1981</v>
      </c>
      <c r="LZ50" s="1" t="b">
        <f>E50=AE50</f>
        <v>1</v>
      </c>
      <c r="MA50" s="1" t="b">
        <f>AG50=G50</f>
        <v>1</v>
      </c>
      <c r="MB50" s="1" t="b">
        <f>I50=AI50</f>
        <v>1</v>
      </c>
      <c r="MC50" s="1" t="s">
        <v>2291</v>
      </c>
    </row>
    <row r="51" spans="1:341" x14ac:dyDescent="0.3">
      <c r="A51" s="1" t="s">
        <v>1559</v>
      </c>
      <c r="B51" s="1" t="s">
        <v>1560</v>
      </c>
      <c r="C51" s="5">
        <v>43171</v>
      </c>
      <c r="D51" s="5">
        <v>43171</v>
      </c>
      <c r="E51" s="1" t="s">
        <v>294</v>
      </c>
      <c r="F51" s="1" t="s">
        <v>1934</v>
      </c>
      <c r="G51" s="1" t="s">
        <v>698</v>
      </c>
      <c r="H51" s="1" t="s">
        <v>333</v>
      </c>
      <c r="I51" s="1" t="s">
        <v>818</v>
      </c>
      <c r="J51" s="1" t="s">
        <v>1470</v>
      </c>
      <c r="K51" s="1" t="s">
        <v>1563</v>
      </c>
      <c r="L51" s="1" t="s">
        <v>1563</v>
      </c>
      <c r="M51" s="1" t="s">
        <v>1562</v>
      </c>
      <c r="N51" s="1">
        <v>13.6026262534</v>
      </c>
      <c r="O51" s="1">
        <v>14.1349885004</v>
      </c>
      <c r="P51" s="1">
        <v>357.31027713499998</v>
      </c>
      <c r="Q51" s="1">
        <v>12</v>
      </c>
      <c r="R51" s="1" t="s">
        <v>1983</v>
      </c>
      <c r="S51" s="1" t="s">
        <v>1470</v>
      </c>
      <c r="T51" s="1">
        <v>20</v>
      </c>
      <c r="U51" s="1" t="s">
        <v>2296</v>
      </c>
      <c r="V51" s="1" t="s">
        <v>1982</v>
      </c>
      <c r="W51" s="1" t="s">
        <v>2291</v>
      </c>
      <c r="X51" s="1" t="s">
        <v>2089</v>
      </c>
      <c r="Y51" s="1" t="s">
        <v>1920</v>
      </c>
      <c r="Z51" s="1" t="s">
        <v>1921</v>
      </c>
      <c r="AA51" s="1" t="s">
        <v>1921</v>
      </c>
      <c r="AB51" s="1" t="s">
        <v>2291</v>
      </c>
      <c r="AC51" s="7">
        <v>1424</v>
      </c>
      <c r="AD51" s="7">
        <v>5256</v>
      </c>
      <c r="AE51" s="1" t="s">
        <v>294</v>
      </c>
      <c r="AF51" s="1" t="s">
        <v>1934</v>
      </c>
      <c r="AG51" s="1" t="s">
        <v>698</v>
      </c>
      <c r="AH51" s="1" t="s">
        <v>333</v>
      </c>
      <c r="AI51" s="1" t="s">
        <v>818</v>
      </c>
      <c r="AJ51" s="1" t="s">
        <v>1470</v>
      </c>
      <c r="AK51" s="14">
        <v>1424</v>
      </c>
      <c r="AL51" s="14">
        <v>5256</v>
      </c>
      <c r="AM51" s="5">
        <v>42005</v>
      </c>
      <c r="AN51" s="7" t="s">
        <v>2291</v>
      </c>
      <c r="AO51" s="7" t="s">
        <v>2291</v>
      </c>
      <c r="AP51" s="1" t="s">
        <v>2291</v>
      </c>
      <c r="AQ51" s="1" t="s">
        <v>2291</v>
      </c>
      <c r="AR51" s="1" t="s">
        <v>2291</v>
      </c>
      <c r="AS51" s="1" t="s">
        <v>2291</v>
      </c>
      <c r="AT51" s="1" t="s">
        <v>2291</v>
      </c>
      <c r="AU51" s="1" t="s">
        <v>2291</v>
      </c>
      <c r="AV51" s="1" t="s">
        <v>2291</v>
      </c>
      <c r="AW51" s="1" t="s">
        <v>2291</v>
      </c>
      <c r="AX51" s="1" t="s">
        <v>2291</v>
      </c>
      <c r="AY51" s="7" t="s">
        <v>2291</v>
      </c>
      <c r="AZ51" s="7" t="s">
        <v>2291</v>
      </c>
      <c r="BA51" s="1" t="s">
        <v>2291</v>
      </c>
      <c r="BB51" s="7" t="s">
        <v>2291</v>
      </c>
      <c r="BC51" s="7" t="s">
        <v>2291</v>
      </c>
      <c r="BD51" s="1" t="s">
        <v>2291</v>
      </c>
      <c r="BE51" s="1" t="s">
        <v>2291</v>
      </c>
      <c r="BF51" s="1" t="s">
        <v>2291</v>
      </c>
      <c r="BG51" s="1" t="s">
        <v>2291</v>
      </c>
      <c r="BH51" s="1" t="s">
        <v>2291</v>
      </c>
      <c r="BI51" s="1" t="s">
        <v>2291</v>
      </c>
      <c r="BJ51" s="1" t="s">
        <v>2291</v>
      </c>
      <c r="BK51" s="1" t="s">
        <v>2291</v>
      </c>
      <c r="BL51" s="1" t="s">
        <v>2291</v>
      </c>
      <c r="BM51" s="7" t="s">
        <v>2291</v>
      </c>
      <c r="BN51" s="7" t="s">
        <v>2291</v>
      </c>
      <c r="BO51" s="1" t="s">
        <v>2291</v>
      </c>
      <c r="BP51" s="7">
        <v>150</v>
      </c>
      <c r="BQ51" s="7">
        <v>627</v>
      </c>
      <c r="BR51" s="1">
        <v>0</v>
      </c>
      <c r="BS51" s="7">
        <v>1424</v>
      </c>
      <c r="BT51" s="7">
        <v>0</v>
      </c>
      <c r="BU51" s="7">
        <v>0</v>
      </c>
      <c r="BV51" s="7">
        <v>0</v>
      </c>
      <c r="BW51" s="1" t="s">
        <v>1998</v>
      </c>
      <c r="BX51" s="1" t="s">
        <v>2291</v>
      </c>
      <c r="BY51" s="1" t="s">
        <v>811</v>
      </c>
      <c r="BZ51" s="1" t="s">
        <v>1921</v>
      </c>
      <c r="CA51" s="1" t="s">
        <v>1921</v>
      </c>
      <c r="CB51" s="1" t="s">
        <v>1920</v>
      </c>
      <c r="CC51" s="1" t="s">
        <v>1920</v>
      </c>
      <c r="CD51" s="1" t="s">
        <v>1921</v>
      </c>
      <c r="CE51" s="1" t="s">
        <v>1921</v>
      </c>
      <c r="CF51" s="1" t="s">
        <v>1921</v>
      </c>
      <c r="CG51" s="1" t="s">
        <v>1920</v>
      </c>
      <c r="CH51" s="1" t="s">
        <v>1920</v>
      </c>
      <c r="CI51" s="1" t="s">
        <v>1921</v>
      </c>
      <c r="CJ51" s="1" t="s">
        <v>1921</v>
      </c>
      <c r="CK51" s="1" t="s">
        <v>1953</v>
      </c>
      <c r="CL51" s="1" t="s">
        <v>1921</v>
      </c>
      <c r="CM51" s="1" t="s">
        <v>1921</v>
      </c>
      <c r="CN51" s="1" t="s">
        <v>1920</v>
      </c>
      <c r="CO51" s="1" t="s">
        <v>1921</v>
      </c>
      <c r="CP51" s="1" t="s">
        <v>1921</v>
      </c>
      <c r="CQ51" s="1" t="s">
        <v>2291</v>
      </c>
      <c r="CR51" s="1" t="s">
        <v>2030</v>
      </c>
      <c r="CS51" s="1" t="s">
        <v>2291</v>
      </c>
      <c r="CT51" s="1" t="s">
        <v>2291</v>
      </c>
      <c r="CU51" s="1" t="s">
        <v>2291</v>
      </c>
      <c r="CV51" s="1" t="s">
        <v>2291</v>
      </c>
      <c r="CW51" s="1" t="s">
        <v>2291</v>
      </c>
      <c r="CX51" s="1" t="s">
        <v>2291</v>
      </c>
      <c r="CY51" s="1" t="s">
        <v>2291</v>
      </c>
      <c r="CZ51" s="1" t="s">
        <v>2291</v>
      </c>
      <c r="DA51" s="1" t="s">
        <v>2291</v>
      </c>
      <c r="DB51" s="1" t="s">
        <v>2291</v>
      </c>
      <c r="DC51" s="1" t="s">
        <v>2291</v>
      </c>
      <c r="DD51" s="1" t="s">
        <v>2291</v>
      </c>
      <c r="DE51" s="1" t="s">
        <v>2291</v>
      </c>
      <c r="DF51" s="1" t="s">
        <v>2291</v>
      </c>
      <c r="DG51" s="1" t="s">
        <v>2291</v>
      </c>
      <c r="DH51" s="1" t="s">
        <v>2291</v>
      </c>
      <c r="DI51" s="1" t="s">
        <v>2291</v>
      </c>
      <c r="DJ51" s="1" t="s">
        <v>2291</v>
      </c>
      <c r="DK51" s="1" t="s">
        <v>2291</v>
      </c>
      <c r="DL51" s="1" t="s">
        <v>2291</v>
      </c>
      <c r="DM51" s="1" t="s">
        <v>2291</v>
      </c>
      <c r="DN51" s="1" t="s">
        <v>2291</v>
      </c>
      <c r="DO51" s="1" t="s">
        <v>2291</v>
      </c>
      <c r="DP51" s="1" t="s">
        <v>2291</v>
      </c>
      <c r="DQ51" s="1" t="s">
        <v>2291</v>
      </c>
      <c r="DR51" s="1" t="s">
        <v>2291</v>
      </c>
      <c r="DS51" s="1" t="s">
        <v>2291</v>
      </c>
      <c r="DT51" s="1" t="s">
        <v>2291</v>
      </c>
      <c r="DU51" s="1" t="s">
        <v>2291</v>
      </c>
      <c r="DV51" s="1" t="s">
        <v>2291</v>
      </c>
      <c r="DW51" s="1" t="s">
        <v>2291</v>
      </c>
      <c r="DX51" s="1" t="s">
        <v>2291</v>
      </c>
      <c r="DY51" s="1" t="s">
        <v>320</v>
      </c>
      <c r="DZ51" s="1" t="s">
        <v>1921</v>
      </c>
      <c r="EA51" s="1" t="s">
        <v>1921</v>
      </c>
      <c r="EB51" s="1" t="s">
        <v>1921</v>
      </c>
      <c r="EC51" s="1" t="s">
        <v>1920</v>
      </c>
      <c r="ED51" s="1" t="s">
        <v>1921</v>
      </c>
      <c r="EE51" s="1" t="s">
        <v>2291</v>
      </c>
      <c r="EF51" s="1" t="s">
        <v>1997</v>
      </c>
      <c r="EG51" s="1" t="s">
        <v>2291</v>
      </c>
      <c r="EH51" s="1" t="s">
        <v>2291</v>
      </c>
      <c r="EI51" s="1" t="s">
        <v>2291</v>
      </c>
      <c r="EJ51" s="1" t="s">
        <v>2291</v>
      </c>
      <c r="EK51" s="1" t="s">
        <v>2291</v>
      </c>
      <c r="EL51" s="1" t="s">
        <v>2291</v>
      </c>
      <c r="EM51" s="1" t="s">
        <v>2291</v>
      </c>
      <c r="EN51" s="1" t="s">
        <v>2291</v>
      </c>
      <c r="EO51" s="1" t="s">
        <v>320</v>
      </c>
      <c r="EP51" s="1" t="s">
        <v>1921</v>
      </c>
      <c r="EQ51" s="1" t="s">
        <v>1921</v>
      </c>
      <c r="ER51" s="1" t="s">
        <v>1921</v>
      </c>
      <c r="ES51" s="1" t="s">
        <v>1920</v>
      </c>
      <c r="ET51" s="1" t="s">
        <v>1921</v>
      </c>
      <c r="EU51" s="1" t="s">
        <v>2291</v>
      </c>
      <c r="EV51" s="1" t="s">
        <v>1996</v>
      </c>
      <c r="EW51" s="1" t="s">
        <v>320</v>
      </c>
      <c r="EX51" s="1" t="s">
        <v>1921</v>
      </c>
      <c r="EY51" s="1" t="s">
        <v>1921</v>
      </c>
      <c r="EZ51" s="1" t="s">
        <v>1921</v>
      </c>
      <c r="FA51" s="1" t="s">
        <v>1920</v>
      </c>
      <c r="FB51" s="1" t="s">
        <v>1921</v>
      </c>
      <c r="FC51" s="1" t="s">
        <v>2291</v>
      </c>
      <c r="FD51" s="1" t="s">
        <v>1996</v>
      </c>
      <c r="FE51" s="1" t="s">
        <v>2291</v>
      </c>
      <c r="FF51" s="1" t="s">
        <v>2291</v>
      </c>
      <c r="FG51" s="1" t="s">
        <v>2291</v>
      </c>
      <c r="FH51" s="1" t="s">
        <v>2291</v>
      </c>
      <c r="FI51" s="1" t="s">
        <v>2291</v>
      </c>
      <c r="FJ51" s="1" t="s">
        <v>2291</v>
      </c>
      <c r="FK51" s="1" t="s">
        <v>2291</v>
      </c>
      <c r="FL51" s="1" t="s">
        <v>2291</v>
      </c>
      <c r="FM51" s="7">
        <v>250</v>
      </c>
      <c r="FN51" s="7">
        <v>380</v>
      </c>
      <c r="FO51" s="7">
        <v>25</v>
      </c>
      <c r="FP51" s="7">
        <v>26</v>
      </c>
      <c r="FQ51" s="7">
        <v>60</v>
      </c>
      <c r="FR51" s="7">
        <v>44</v>
      </c>
      <c r="FS51" s="7" t="s">
        <v>2291</v>
      </c>
      <c r="FT51" s="7" t="s">
        <v>2291</v>
      </c>
      <c r="FU51" s="7">
        <v>24</v>
      </c>
      <c r="FV51" s="7">
        <v>40</v>
      </c>
      <c r="FW51" s="7">
        <v>27</v>
      </c>
      <c r="FX51" s="7" t="s">
        <v>2291</v>
      </c>
      <c r="FY51" s="7">
        <v>100</v>
      </c>
      <c r="FZ51" s="1" t="s">
        <v>1920</v>
      </c>
      <c r="GA51" s="1" t="s">
        <v>1920</v>
      </c>
      <c r="GB51" s="1" t="s">
        <v>1920</v>
      </c>
      <c r="GC51" s="1" t="s">
        <v>2291</v>
      </c>
      <c r="GD51" s="1" t="s">
        <v>2291</v>
      </c>
      <c r="GE51" s="1" t="s">
        <v>2291</v>
      </c>
      <c r="GF51" s="1" t="s">
        <v>1920</v>
      </c>
      <c r="GG51" s="1" t="s">
        <v>2291</v>
      </c>
      <c r="GH51" s="1" t="s">
        <v>2291</v>
      </c>
      <c r="GI51" s="1" t="s">
        <v>2291</v>
      </c>
      <c r="GJ51" s="1" t="s">
        <v>302</v>
      </c>
      <c r="GK51" s="1" t="s">
        <v>1921</v>
      </c>
      <c r="GL51" s="1" t="s">
        <v>1921</v>
      </c>
      <c r="GM51" s="1" t="s">
        <v>1921</v>
      </c>
      <c r="GN51" s="1" t="s">
        <v>1921</v>
      </c>
      <c r="GO51" s="1" t="s">
        <v>1920</v>
      </c>
      <c r="GP51" s="1" t="s">
        <v>1921</v>
      </c>
      <c r="GQ51" s="1" t="s">
        <v>1921</v>
      </c>
      <c r="GR51" s="1" t="s">
        <v>1921</v>
      </c>
      <c r="GS51" s="7" t="s">
        <v>2291</v>
      </c>
      <c r="GT51" s="7" t="s">
        <v>2291</v>
      </c>
      <c r="GU51" s="7">
        <v>5</v>
      </c>
      <c r="GV51" s="7">
        <v>2</v>
      </c>
      <c r="GW51" s="7" t="s">
        <v>2291</v>
      </c>
      <c r="GX51" s="7" t="s">
        <v>2291</v>
      </c>
      <c r="GY51" s="7" t="s">
        <v>2291</v>
      </c>
      <c r="GZ51" s="7" t="s">
        <v>2291</v>
      </c>
      <c r="HA51" s="7" t="s">
        <v>2291</v>
      </c>
      <c r="HB51" s="7" t="s">
        <v>2291</v>
      </c>
      <c r="HC51" s="7" t="s">
        <v>2291</v>
      </c>
      <c r="HD51" s="7" t="s">
        <v>2291</v>
      </c>
      <c r="HE51" s="7" t="s">
        <v>2291</v>
      </c>
      <c r="HF51" s="7" t="s">
        <v>2291</v>
      </c>
      <c r="HG51" s="7" t="s">
        <v>2291</v>
      </c>
      <c r="HH51" s="7" t="s">
        <v>2291</v>
      </c>
      <c r="HI51" s="1" t="s">
        <v>869</v>
      </c>
      <c r="HJ51" s="1" t="s">
        <v>371</v>
      </c>
      <c r="HK51" s="1" t="s">
        <v>1920</v>
      </c>
      <c r="HL51" s="1" t="s">
        <v>1921</v>
      </c>
      <c r="HM51" s="1" t="s">
        <v>1921</v>
      </c>
      <c r="HN51" s="1" t="s">
        <v>1921</v>
      </c>
      <c r="HO51" s="1" t="s">
        <v>1921</v>
      </c>
      <c r="HP51" s="1" t="s">
        <v>2122</v>
      </c>
      <c r="HQ51" s="1" t="s">
        <v>1920</v>
      </c>
      <c r="HR51" s="1" t="s">
        <v>1921</v>
      </c>
      <c r="HS51" s="1" t="s">
        <v>1921</v>
      </c>
      <c r="HT51" s="7">
        <v>42</v>
      </c>
      <c r="HU51" s="7" t="s">
        <v>2291</v>
      </c>
      <c r="HV51" s="1" t="s">
        <v>2047</v>
      </c>
      <c r="HW51" s="1" t="s">
        <v>1921</v>
      </c>
      <c r="HX51" s="1" t="s">
        <v>1964</v>
      </c>
      <c r="HY51" s="1" t="s">
        <v>2126</v>
      </c>
      <c r="HZ51" s="1" t="s">
        <v>1921</v>
      </c>
      <c r="IA51" s="1" t="s">
        <v>1920</v>
      </c>
      <c r="IB51" s="7" t="s">
        <v>2291</v>
      </c>
      <c r="IC51" s="7">
        <v>1424</v>
      </c>
      <c r="ID51" s="1" t="s">
        <v>1920</v>
      </c>
      <c r="IE51" s="1" t="s">
        <v>2291</v>
      </c>
      <c r="IF51" s="1" t="s">
        <v>2291</v>
      </c>
      <c r="IG51" s="1" t="s">
        <v>2291</v>
      </c>
      <c r="IH51" s="1" t="s">
        <v>2291</v>
      </c>
      <c r="II51" s="1" t="s">
        <v>2291</v>
      </c>
      <c r="IJ51" s="1" t="s">
        <v>2291</v>
      </c>
      <c r="IK51" s="1" t="s">
        <v>2291</v>
      </c>
      <c r="IL51" s="1" t="s">
        <v>2291</v>
      </c>
      <c r="IM51" s="1" t="s">
        <v>1952</v>
      </c>
      <c r="IN51" s="1" t="s">
        <v>2291</v>
      </c>
      <c r="IO51" s="1" t="s">
        <v>2291</v>
      </c>
      <c r="IP51" s="1" t="s">
        <v>2185</v>
      </c>
      <c r="IQ51" s="1" t="s">
        <v>1563</v>
      </c>
      <c r="IR51" s="1" t="s">
        <v>1957</v>
      </c>
      <c r="IS51" s="1" t="s">
        <v>2291</v>
      </c>
      <c r="IT51" s="1" t="s">
        <v>1920</v>
      </c>
      <c r="IU51" s="1" t="s">
        <v>2003</v>
      </c>
      <c r="IV51" s="1" t="s">
        <v>1921</v>
      </c>
      <c r="IW51" s="1" t="s">
        <v>1920</v>
      </c>
      <c r="IX51" s="1" t="s">
        <v>1921</v>
      </c>
      <c r="IY51" s="1" t="s">
        <v>1921</v>
      </c>
      <c r="IZ51" s="1" t="s">
        <v>1921</v>
      </c>
      <c r="JA51" s="1" t="s">
        <v>2291</v>
      </c>
      <c r="JB51" s="1" t="s">
        <v>869</v>
      </c>
      <c r="JC51" s="1" t="s">
        <v>2291</v>
      </c>
      <c r="JD51" s="1" t="s">
        <v>383</v>
      </c>
      <c r="JE51" s="1" t="s">
        <v>1920</v>
      </c>
      <c r="JF51" s="1" t="s">
        <v>1921</v>
      </c>
      <c r="JG51" s="1" t="s">
        <v>1921</v>
      </c>
      <c r="JH51" s="1" t="s">
        <v>1921</v>
      </c>
      <c r="JI51" s="1" t="s">
        <v>1921</v>
      </c>
      <c r="JJ51" s="1" t="s">
        <v>1920</v>
      </c>
      <c r="JK51" s="1" t="s">
        <v>1921</v>
      </c>
      <c r="JL51" s="1" t="s">
        <v>1920</v>
      </c>
      <c r="JM51" s="1" t="s">
        <v>1921</v>
      </c>
      <c r="JN51" s="1" t="s">
        <v>1921</v>
      </c>
      <c r="JO51" s="1" t="s">
        <v>1921</v>
      </c>
      <c r="JP51" s="1" t="s">
        <v>1921</v>
      </c>
      <c r="JQ51" s="1" t="s">
        <v>1921</v>
      </c>
      <c r="JR51" s="1" t="s">
        <v>1921</v>
      </c>
      <c r="JS51" s="1" t="s">
        <v>2291</v>
      </c>
      <c r="JT51" s="1" t="s">
        <v>2291</v>
      </c>
      <c r="JU51" s="1" t="s">
        <v>2293</v>
      </c>
      <c r="JV51" s="1" t="s">
        <v>1921</v>
      </c>
      <c r="JW51" s="1" t="s">
        <v>1921</v>
      </c>
      <c r="JX51" s="1" t="s">
        <v>1921</v>
      </c>
      <c r="JY51" s="1" t="s">
        <v>1920</v>
      </c>
      <c r="JZ51" s="1" t="s">
        <v>1921</v>
      </c>
      <c r="KA51" s="1" t="s">
        <v>1920</v>
      </c>
      <c r="KB51" s="1" t="s">
        <v>1921</v>
      </c>
      <c r="KC51" s="1" t="s">
        <v>2291</v>
      </c>
      <c r="KD51" s="1" t="s">
        <v>1973</v>
      </c>
      <c r="KE51" s="1" t="s">
        <v>2291</v>
      </c>
      <c r="KF51" s="1" t="s">
        <v>1920</v>
      </c>
      <c r="KG51" s="1" t="s">
        <v>2156</v>
      </c>
      <c r="KH51" s="1" t="s">
        <v>1968</v>
      </c>
      <c r="KI51" s="1" t="s">
        <v>1923</v>
      </c>
      <c r="KJ51" s="1" t="s">
        <v>2291</v>
      </c>
      <c r="KK51" s="1" t="s">
        <v>1920</v>
      </c>
      <c r="KL51" s="1" t="s">
        <v>2044</v>
      </c>
      <c r="KM51" s="1" t="s">
        <v>1920</v>
      </c>
      <c r="KN51" s="1" t="s">
        <v>1921</v>
      </c>
      <c r="KO51" s="1" t="s">
        <v>1920</v>
      </c>
      <c r="KP51" s="1" t="s">
        <v>2291</v>
      </c>
      <c r="KQ51" s="1" t="s">
        <v>2291</v>
      </c>
      <c r="KR51" s="1">
        <v>3</v>
      </c>
      <c r="KS51" s="1" t="s">
        <v>304</v>
      </c>
      <c r="KT51" s="1" t="s">
        <v>305</v>
      </c>
      <c r="KU51" s="1" t="s">
        <v>2291</v>
      </c>
      <c r="KV51" s="1" t="s">
        <v>2291</v>
      </c>
      <c r="KW51" s="1" t="s">
        <v>2291</v>
      </c>
      <c r="KX51" s="1">
        <v>20</v>
      </c>
      <c r="KY51" s="11">
        <v>20</v>
      </c>
      <c r="KZ51" s="1" t="s">
        <v>1564</v>
      </c>
      <c r="LA51" s="1">
        <v>177359</v>
      </c>
      <c r="LB51" s="1" t="s">
        <v>1565</v>
      </c>
      <c r="LC51" s="1" t="s">
        <v>1566</v>
      </c>
      <c r="LD51" s="1">
        <v>144</v>
      </c>
      <c r="LE51" s="1" t="s">
        <v>2291</v>
      </c>
      <c r="LF51" s="1">
        <v>-1</v>
      </c>
      <c r="LG51" s="1" t="s">
        <v>2291</v>
      </c>
      <c r="LH51" s="1" t="s">
        <v>2291</v>
      </c>
      <c r="LI51" s="8">
        <v>144</v>
      </c>
      <c r="LJ51" s="8">
        <v>6</v>
      </c>
      <c r="LK51" s="8">
        <v>13</v>
      </c>
      <c r="LL51" s="8">
        <v>17</v>
      </c>
      <c r="LM51" s="8">
        <v>23</v>
      </c>
      <c r="LN51" s="8">
        <v>12</v>
      </c>
      <c r="LO51" s="8">
        <v>21</v>
      </c>
      <c r="LP51" s="8">
        <v>0</v>
      </c>
      <c r="LQ51" s="8">
        <v>0</v>
      </c>
      <c r="LR51" s="8">
        <v>20</v>
      </c>
      <c r="LS51" s="8">
        <v>20</v>
      </c>
      <c r="LT51" s="8">
        <v>1</v>
      </c>
      <c r="LU51" s="8">
        <v>0</v>
      </c>
      <c r="LV51" s="8">
        <v>133</v>
      </c>
      <c r="LW51" s="1" t="s">
        <v>1975</v>
      </c>
      <c r="LX51" s="1" t="s">
        <v>1979</v>
      </c>
      <c r="LY51" s="1" t="s">
        <v>1980</v>
      </c>
      <c r="LZ51" s="1" t="b">
        <f>E51=AE51</f>
        <v>1</v>
      </c>
      <c r="MA51" s="1" t="b">
        <f>AG51=G51</f>
        <v>1</v>
      </c>
      <c r="MB51" s="1" t="b">
        <f>I51=AI51</f>
        <v>1</v>
      </c>
      <c r="MC51" s="1" t="s">
        <v>2291</v>
      </c>
    </row>
    <row r="52" spans="1:341" x14ac:dyDescent="0.3">
      <c r="A52" s="1" t="s">
        <v>1396</v>
      </c>
      <c r="B52" s="1" t="s">
        <v>1397</v>
      </c>
      <c r="C52" s="5">
        <v>43169</v>
      </c>
      <c r="D52" s="5">
        <v>43169</v>
      </c>
      <c r="E52" s="1" t="s">
        <v>294</v>
      </c>
      <c r="F52" s="1" t="s">
        <v>1934</v>
      </c>
      <c r="G52" s="1" t="s">
        <v>400</v>
      </c>
      <c r="H52" s="1" t="s">
        <v>1948</v>
      </c>
      <c r="I52" s="1" t="s">
        <v>404</v>
      </c>
      <c r="J52" s="1" t="s">
        <v>2010</v>
      </c>
      <c r="K52" s="1" t="s">
        <v>1398</v>
      </c>
      <c r="L52" s="1" t="s">
        <v>1399</v>
      </c>
      <c r="M52" s="1" t="s">
        <v>1400</v>
      </c>
      <c r="N52" s="1">
        <v>14.026470696000001</v>
      </c>
      <c r="O52" s="1">
        <v>13.786660923499999</v>
      </c>
      <c r="P52" s="1">
        <v>303.79113079699999</v>
      </c>
      <c r="Q52" s="1">
        <v>6</v>
      </c>
      <c r="R52" s="1" t="s">
        <v>1983</v>
      </c>
      <c r="S52" s="1" t="s">
        <v>1398</v>
      </c>
      <c r="T52" s="1">
        <v>15</v>
      </c>
      <c r="U52" s="1" t="s">
        <v>2292</v>
      </c>
      <c r="V52" s="1" t="s">
        <v>1982</v>
      </c>
      <c r="W52" s="1" t="s">
        <v>2291</v>
      </c>
      <c r="X52" s="1" t="s">
        <v>2093</v>
      </c>
      <c r="Y52" s="1" t="s">
        <v>1920</v>
      </c>
      <c r="Z52" s="1" t="s">
        <v>1920</v>
      </c>
      <c r="AA52" s="1" t="s">
        <v>1921</v>
      </c>
      <c r="AB52" s="1" t="s">
        <v>2291</v>
      </c>
      <c r="AC52" s="7">
        <v>96</v>
      </c>
      <c r="AD52" s="7">
        <v>400</v>
      </c>
      <c r="AE52" s="1" t="s">
        <v>294</v>
      </c>
      <c r="AF52" s="1" t="s">
        <v>1934</v>
      </c>
      <c r="AG52" s="1" t="s">
        <v>400</v>
      </c>
      <c r="AH52" s="1" t="s">
        <v>1948</v>
      </c>
      <c r="AI52" s="1" t="s">
        <v>404</v>
      </c>
      <c r="AJ52" s="1" t="s">
        <v>2010</v>
      </c>
      <c r="AK52" s="14">
        <v>96</v>
      </c>
      <c r="AL52" s="14">
        <v>400</v>
      </c>
      <c r="AM52" s="5">
        <v>42430</v>
      </c>
      <c r="AN52" s="7">
        <v>5</v>
      </c>
      <c r="AO52" s="7">
        <v>21</v>
      </c>
      <c r="AP52" s="1" t="s">
        <v>298</v>
      </c>
      <c r="AQ52" s="1" t="s">
        <v>1926</v>
      </c>
      <c r="AR52" s="1" t="s">
        <v>299</v>
      </c>
      <c r="AS52" s="1" t="s">
        <v>1931</v>
      </c>
      <c r="AT52" s="1" t="s">
        <v>594</v>
      </c>
      <c r="AU52" s="1" t="s">
        <v>1937</v>
      </c>
      <c r="AV52" s="1" t="s">
        <v>2291</v>
      </c>
      <c r="AW52" s="1" t="s">
        <v>2291</v>
      </c>
      <c r="AX52" s="1" t="s">
        <v>2291</v>
      </c>
      <c r="AY52" s="7">
        <v>5</v>
      </c>
      <c r="AZ52" s="7">
        <v>21</v>
      </c>
      <c r="BA52" s="5">
        <v>42430</v>
      </c>
      <c r="BB52" s="7" t="s">
        <v>2291</v>
      </c>
      <c r="BC52" s="7" t="s">
        <v>2291</v>
      </c>
      <c r="BD52" s="1" t="s">
        <v>2291</v>
      </c>
      <c r="BE52" s="1" t="s">
        <v>2291</v>
      </c>
      <c r="BF52" s="1" t="s">
        <v>2291</v>
      </c>
      <c r="BG52" s="1" t="s">
        <v>2291</v>
      </c>
      <c r="BH52" s="1" t="s">
        <v>2291</v>
      </c>
      <c r="BI52" s="1" t="s">
        <v>2291</v>
      </c>
      <c r="BJ52" s="1" t="s">
        <v>2291</v>
      </c>
      <c r="BK52" s="1" t="s">
        <v>2291</v>
      </c>
      <c r="BL52" s="1" t="s">
        <v>2291</v>
      </c>
      <c r="BM52" s="7" t="s">
        <v>2291</v>
      </c>
      <c r="BN52" s="7" t="s">
        <v>2291</v>
      </c>
      <c r="BO52" s="1" t="s">
        <v>2291</v>
      </c>
      <c r="BP52" s="7" t="s">
        <v>2291</v>
      </c>
      <c r="BQ52" s="7" t="s">
        <v>2291</v>
      </c>
      <c r="BR52" s="1">
        <v>0</v>
      </c>
      <c r="BS52" s="7">
        <v>80</v>
      </c>
      <c r="BT52" s="7">
        <v>0</v>
      </c>
      <c r="BU52" s="7">
        <v>0</v>
      </c>
      <c r="BV52" s="7">
        <v>40</v>
      </c>
      <c r="BW52" s="1" t="s">
        <v>1998</v>
      </c>
      <c r="BX52" s="1" t="s">
        <v>2291</v>
      </c>
      <c r="BY52" s="1" t="s">
        <v>469</v>
      </c>
      <c r="BZ52" s="1" t="s">
        <v>1921</v>
      </c>
      <c r="CA52" s="1" t="s">
        <v>1921</v>
      </c>
      <c r="CB52" s="1" t="s">
        <v>1921</v>
      </c>
      <c r="CC52" s="1" t="s">
        <v>1921</v>
      </c>
      <c r="CD52" s="1" t="s">
        <v>1921</v>
      </c>
      <c r="CE52" s="1" t="s">
        <v>1921</v>
      </c>
      <c r="CF52" s="1" t="s">
        <v>1921</v>
      </c>
      <c r="CG52" s="1" t="s">
        <v>1921</v>
      </c>
      <c r="CH52" s="1" t="s">
        <v>1921</v>
      </c>
      <c r="CI52" s="1" t="s">
        <v>1921</v>
      </c>
      <c r="CJ52" s="1" t="s">
        <v>1920</v>
      </c>
      <c r="CK52" s="1" t="s">
        <v>2291</v>
      </c>
      <c r="CL52" s="1" t="s">
        <v>2291</v>
      </c>
      <c r="CM52" s="1" t="s">
        <v>2291</v>
      </c>
      <c r="CN52" s="1" t="s">
        <v>2291</v>
      </c>
      <c r="CO52" s="1" t="s">
        <v>2291</v>
      </c>
      <c r="CP52" s="1" t="s">
        <v>2291</v>
      </c>
      <c r="CQ52" s="1" t="s">
        <v>2291</v>
      </c>
      <c r="CR52" s="1" t="s">
        <v>2291</v>
      </c>
      <c r="CS52" s="1" t="s">
        <v>2291</v>
      </c>
      <c r="CT52" s="1" t="s">
        <v>2291</v>
      </c>
      <c r="CU52" s="1" t="s">
        <v>2291</v>
      </c>
      <c r="CV52" s="1" t="s">
        <v>2291</v>
      </c>
      <c r="CW52" s="1" t="s">
        <v>2291</v>
      </c>
      <c r="CX52" s="1" t="s">
        <v>2291</v>
      </c>
      <c r="CY52" s="1" t="s">
        <v>2291</v>
      </c>
      <c r="CZ52" s="1" t="s">
        <v>2291</v>
      </c>
      <c r="DA52" s="1" t="s">
        <v>2291</v>
      </c>
      <c r="DB52" s="1" t="s">
        <v>2291</v>
      </c>
      <c r="DC52" s="1" t="s">
        <v>2291</v>
      </c>
      <c r="DD52" s="1" t="s">
        <v>2291</v>
      </c>
      <c r="DE52" s="1" t="s">
        <v>2291</v>
      </c>
      <c r="DF52" s="1" t="s">
        <v>2291</v>
      </c>
      <c r="DG52" s="1" t="s">
        <v>2291</v>
      </c>
      <c r="DH52" s="1" t="s">
        <v>2291</v>
      </c>
      <c r="DI52" s="1" t="s">
        <v>2291</v>
      </c>
      <c r="DJ52" s="1" t="s">
        <v>2291</v>
      </c>
      <c r="DK52" s="1" t="s">
        <v>2291</v>
      </c>
      <c r="DL52" s="1" t="s">
        <v>2291</v>
      </c>
      <c r="DM52" s="1" t="s">
        <v>2291</v>
      </c>
      <c r="DN52" s="1" t="s">
        <v>2291</v>
      </c>
      <c r="DO52" s="1" t="s">
        <v>2291</v>
      </c>
      <c r="DP52" s="1" t="s">
        <v>2291</v>
      </c>
      <c r="DQ52" s="1" t="s">
        <v>2291</v>
      </c>
      <c r="DR52" s="1" t="s">
        <v>2291</v>
      </c>
      <c r="DS52" s="1" t="s">
        <v>2291</v>
      </c>
      <c r="DT52" s="1" t="s">
        <v>2291</v>
      </c>
      <c r="DU52" s="1" t="s">
        <v>2291</v>
      </c>
      <c r="DV52" s="1" t="s">
        <v>2291</v>
      </c>
      <c r="DW52" s="1" t="s">
        <v>2291</v>
      </c>
      <c r="DX52" s="1" t="s">
        <v>2291</v>
      </c>
      <c r="DY52" s="1" t="s">
        <v>2291</v>
      </c>
      <c r="DZ52" s="1" t="s">
        <v>2291</v>
      </c>
      <c r="EA52" s="1" t="s">
        <v>2291</v>
      </c>
      <c r="EB52" s="1" t="s">
        <v>2291</v>
      </c>
      <c r="EC52" s="1" t="s">
        <v>2291</v>
      </c>
      <c r="ED52" s="1" t="s">
        <v>2291</v>
      </c>
      <c r="EE52" s="1" t="s">
        <v>2291</v>
      </c>
      <c r="EF52" s="1" t="s">
        <v>2291</v>
      </c>
      <c r="EG52" s="1" t="s">
        <v>2291</v>
      </c>
      <c r="EH52" s="1" t="s">
        <v>2291</v>
      </c>
      <c r="EI52" s="1" t="s">
        <v>2291</v>
      </c>
      <c r="EJ52" s="1" t="s">
        <v>2291</v>
      </c>
      <c r="EK52" s="1" t="s">
        <v>2291</v>
      </c>
      <c r="EL52" s="1" t="s">
        <v>2291</v>
      </c>
      <c r="EM52" s="1" t="s">
        <v>2291</v>
      </c>
      <c r="EN52" s="1" t="s">
        <v>2291</v>
      </c>
      <c r="EO52" s="1" t="s">
        <v>2291</v>
      </c>
      <c r="EP52" s="1" t="s">
        <v>2291</v>
      </c>
      <c r="EQ52" s="1" t="s">
        <v>2291</v>
      </c>
      <c r="ER52" s="1" t="s">
        <v>2291</v>
      </c>
      <c r="ES52" s="1" t="s">
        <v>2291</v>
      </c>
      <c r="ET52" s="1" t="s">
        <v>2291</v>
      </c>
      <c r="EU52" s="1" t="s">
        <v>2291</v>
      </c>
      <c r="EV52" s="1" t="s">
        <v>2291</v>
      </c>
      <c r="EW52" s="1" t="s">
        <v>2291</v>
      </c>
      <c r="EX52" s="1" t="s">
        <v>2291</v>
      </c>
      <c r="EY52" s="1" t="s">
        <v>2291</v>
      </c>
      <c r="EZ52" s="1" t="s">
        <v>2291</v>
      </c>
      <c r="FA52" s="1" t="s">
        <v>2291</v>
      </c>
      <c r="FB52" s="1" t="s">
        <v>2291</v>
      </c>
      <c r="FC52" s="1" t="s">
        <v>2291</v>
      </c>
      <c r="FD52" s="1" t="s">
        <v>2291</v>
      </c>
      <c r="FE52" s="1" t="s">
        <v>2291</v>
      </c>
      <c r="FF52" s="1" t="s">
        <v>2291</v>
      </c>
      <c r="FG52" s="1" t="s">
        <v>2291</v>
      </c>
      <c r="FH52" s="1" t="s">
        <v>2291</v>
      </c>
      <c r="FI52" s="1" t="s">
        <v>2291</v>
      </c>
      <c r="FJ52" s="1" t="s">
        <v>2291</v>
      </c>
      <c r="FK52" s="1" t="s">
        <v>2291</v>
      </c>
      <c r="FL52" s="1" t="s">
        <v>2291</v>
      </c>
      <c r="FM52" s="7">
        <v>6</v>
      </c>
      <c r="FN52" s="7">
        <v>12</v>
      </c>
      <c r="FO52" s="7">
        <v>5</v>
      </c>
      <c r="FP52" s="7" t="s">
        <v>2291</v>
      </c>
      <c r="FQ52" s="7">
        <v>4</v>
      </c>
      <c r="FR52" s="7" t="s">
        <v>2291</v>
      </c>
      <c r="FS52" s="7" t="s">
        <v>2291</v>
      </c>
      <c r="FT52" s="7" t="s">
        <v>2291</v>
      </c>
      <c r="FU52" s="7">
        <v>10</v>
      </c>
      <c r="FV52" s="7">
        <v>8</v>
      </c>
      <c r="FW52" s="7">
        <v>2</v>
      </c>
      <c r="FX52" s="7" t="s">
        <v>2291</v>
      </c>
      <c r="FY52" s="7">
        <v>10</v>
      </c>
      <c r="FZ52" s="1" t="s">
        <v>1921</v>
      </c>
      <c r="GA52" s="1" t="s">
        <v>1921</v>
      </c>
      <c r="GB52" s="1" t="s">
        <v>1921</v>
      </c>
      <c r="GC52" s="1" t="s">
        <v>1401</v>
      </c>
      <c r="GD52" s="1" t="s">
        <v>1401</v>
      </c>
      <c r="GE52" s="1" t="s">
        <v>1401</v>
      </c>
      <c r="GF52" s="1" t="s">
        <v>1920</v>
      </c>
      <c r="GG52" s="1" t="s">
        <v>2291</v>
      </c>
      <c r="GH52" s="1" t="s">
        <v>2291</v>
      </c>
      <c r="GI52" s="1" t="s">
        <v>2291</v>
      </c>
      <c r="GJ52" s="1" t="s">
        <v>406</v>
      </c>
      <c r="GK52" s="1" t="s">
        <v>1921</v>
      </c>
      <c r="GL52" s="1" t="s">
        <v>1921</v>
      </c>
      <c r="GM52" s="1" t="s">
        <v>1921</v>
      </c>
      <c r="GN52" s="1" t="s">
        <v>1921</v>
      </c>
      <c r="GO52" s="1" t="s">
        <v>1921</v>
      </c>
      <c r="GP52" s="1" t="s">
        <v>1921</v>
      </c>
      <c r="GQ52" s="1" t="s">
        <v>1920</v>
      </c>
      <c r="GR52" s="1" t="s">
        <v>1921</v>
      </c>
      <c r="GS52" s="7">
        <v>2</v>
      </c>
      <c r="GT52" s="7" t="s">
        <v>2291</v>
      </c>
      <c r="GU52" s="7" t="s">
        <v>2291</v>
      </c>
      <c r="GV52" s="7" t="s">
        <v>2291</v>
      </c>
      <c r="GW52" s="7" t="s">
        <v>2291</v>
      </c>
      <c r="GX52" s="7" t="s">
        <v>2291</v>
      </c>
      <c r="GY52" s="7" t="s">
        <v>2291</v>
      </c>
      <c r="GZ52" s="7" t="s">
        <v>2291</v>
      </c>
      <c r="HA52" s="7" t="s">
        <v>2291</v>
      </c>
      <c r="HB52" s="7" t="s">
        <v>2291</v>
      </c>
      <c r="HC52" s="7" t="s">
        <v>2291</v>
      </c>
      <c r="HD52" s="7" t="s">
        <v>2291</v>
      </c>
      <c r="HE52" s="7" t="s">
        <v>2291</v>
      </c>
      <c r="HF52" s="7" t="s">
        <v>2291</v>
      </c>
      <c r="HG52" s="7" t="s">
        <v>2291</v>
      </c>
      <c r="HH52" s="7" t="s">
        <v>2291</v>
      </c>
      <c r="HI52" s="1" t="s">
        <v>869</v>
      </c>
      <c r="HJ52" s="1" t="s">
        <v>2117</v>
      </c>
      <c r="HK52" s="1" t="s">
        <v>1921</v>
      </c>
      <c r="HL52" s="1" t="s">
        <v>1921</v>
      </c>
      <c r="HM52" s="1" t="s">
        <v>1920</v>
      </c>
      <c r="HN52" s="1" t="s">
        <v>1920</v>
      </c>
      <c r="HO52" s="1" t="s">
        <v>1921</v>
      </c>
      <c r="HP52" s="1" t="s">
        <v>2125</v>
      </c>
      <c r="HQ52" s="1" t="s">
        <v>1921</v>
      </c>
      <c r="HR52" s="1" t="s">
        <v>1921</v>
      </c>
      <c r="HS52" s="1" t="s">
        <v>1920</v>
      </c>
      <c r="HT52" s="7" t="s">
        <v>2291</v>
      </c>
      <c r="HU52" s="7" t="s">
        <v>2291</v>
      </c>
      <c r="HV52" s="1" t="s">
        <v>2291</v>
      </c>
      <c r="HW52" s="1" t="s">
        <v>2291</v>
      </c>
      <c r="HX52" s="1" t="s">
        <v>2291</v>
      </c>
      <c r="HY52" s="1" t="s">
        <v>2126</v>
      </c>
      <c r="HZ52" s="1" t="s">
        <v>1921</v>
      </c>
      <c r="IA52" s="1" t="s">
        <v>1920</v>
      </c>
      <c r="IB52" s="7" t="s">
        <v>2291</v>
      </c>
      <c r="IC52" s="7" t="s">
        <v>2291</v>
      </c>
      <c r="ID52" s="1" t="s">
        <v>1961</v>
      </c>
      <c r="IE52" s="1" t="s">
        <v>2291</v>
      </c>
      <c r="IF52" s="1" t="s">
        <v>2291</v>
      </c>
      <c r="IG52" s="1" t="s">
        <v>2291</v>
      </c>
      <c r="IH52" s="1" t="s">
        <v>2291</v>
      </c>
      <c r="II52" s="1" t="s">
        <v>2291</v>
      </c>
      <c r="IJ52" s="1" t="s">
        <v>2291</v>
      </c>
      <c r="IK52" s="1" t="s">
        <v>2291</v>
      </c>
      <c r="IL52" s="1" t="s">
        <v>2291</v>
      </c>
      <c r="IM52" s="1" t="s">
        <v>1949</v>
      </c>
      <c r="IN52" s="1" t="s">
        <v>1991</v>
      </c>
      <c r="IO52" s="1" t="s">
        <v>2291</v>
      </c>
      <c r="IP52" s="1" t="s">
        <v>2291</v>
      </c>
      <c r="IQ52" s="1" t="s">
        <v>2291</v>
      </c>
      <c r="IR52" s="1" t="s">
        <v>2291</v>
      </c>
      <c r="IS52" s="1" t="s">
        <v>2291</v>
      </c>
      <c r="IT52" s="1" t="s">
        <v>1921</v>
      </c>
      <c r="IU52" s="1" t="s">
        <v>2291</v>
      </c>
      <c r="IV52" s="1" t="s">
        <v>2291</v>
      </c>
      <c r="IW52" s="1" t="s">
        <v>2291</v>
      </c>
      <c r="IX52" s="1" t="s">
        <v>2291</v>
      </c>
      <c r="IY52" s="1" t="s">
        <v>2291</v>
      </c>
      <c r="IZ52" s="1" t="s">
        <v>2291</v>
      </c>
      <c r="JA52" s="1" t="s">
        <v>2291</v>
      </c>
      <c r="JB52" s="1" t="s">
        <v>2291</v>
      </c>
      <c r="JC52" s="1" t="s">
        <v>2291</v>
      </c>
      <c r="JD52" s="1" t="s">
        <v>1402</v>
      </c>
      <c r="JE52" s="1" t="s">
        <v>1921</v>
      </c>
      <c r="JF52" s="1" t="s">
        <v>1920</v>
      </c>
      <c r="JG52" s="1" t="s">
        <v>1921</v>
      </c>
      <c r="JH52" s="1" t="s">
        <v>1921</v>
      </c>
      <c r="JI52" s="1" t="s">
        <v>1920</v>
      </c>
      <c r="JJ52" s="1" t="s">
        <v>1920</v>
      </c>
      <c r="JK52" s="1" t="s">
        <v>1921</v>
      </c>
      <c r="JL52" s="1" t="s">
        <v>1921</v>
      </c>
      <c r="JM52" s="1" t="s">
        <v>1921</v>
      </c>
      <c r="JN52" s="1" t="s">
        <v>1921</v>
      </c>
      <c r="JO52" s="1" t="s">
        <v>1921</v>
      </c>
      <c r="JP52" s="1" t="s">
        <v>1921</v>
      </c>
      <c r="JQ52" s="1" t="s">
        <v>1921</v>
      </c>
      <c r="JR52" s="1" t="s">
        <v>1921</v>
      </c>
      <c r="JS52" s="1" t="s">
        <v>2291</v>
      </c>
      <c r="JT52" s="1" t="s">
        <v>2291</v>
      </c>
      <c r="JU52" s="1" t="s">
        <v>2298</v>
      </c>
      <c r="JV52" s="1" t="s">
        <v>1920</v>
      </c>
      <c r="JW52" s="1" t="s">
        <v>1921</v>
      </c>
      <c r="JX52" s="1" t="s">
        <v>1921</v>
      </c>
      <c r="JY52" s="1" t="s">
        <v>1921</v>
      </c>
      <c r="JZ52" s="1" t="s">
        <v>1921</v>
      </c>
      <c r="KA52" s="1" t="s">
        <v>1920</v>
      </c>
      <c r="KB52" s="1" t="s">
        <v>1921</v>
      </c>
      <c r="KC52" s="1" t="s">
        <v>2291</v>
      </c>
      <c r="KD52" s="1" t="s">
        <v>1971</v>
      </c>
      <c r="KE52" s="1" t="s">
        <v>2291</v>
      </c>
      <c r="KF52" s="1" t="s">
        <v>1920</v>
      </c>
      <c r="KG52" s="1" t="s">
        <v>2155</v>
      </c>
      <c r="KH52" s="1" t="s">
        <v>1967</v>
      </c>
      <c r="KI52" s="1" t="s">
        <v>1988</v>
      </c>
      <c r="KJ52" s="1" t="s">
        <v>2291</v>
      </c>
      <c r="KK52" s="1" t="s">
        <v>1920</v>
      </c>
      <c r="KL52" s="1" t="s">
        <v>409</v>
      </c>
      <c r="KM52" s="1" t="s">
        <v>1921</v>
      </c>
      <c r="KN52" s="1" t="s">
        <v>1921</v>
      </c>
      <c r="KO52" s="1" t="s">
        <v>1920</v>
      </c>
      <c r="KP52" s="1" t="s">
        <v>2291</v>
      </c>
      <c r="KQ52" s="1" t="s">
        <v>2291</v>
      </c>
      <c r="KR52" s="1">
        <v>3</v>
      </c>
      <c r="KS52" s="1" t="s">
        <v>304</v>
      </c>
      <c r="KT52" s="1" t="s">
        <v>2291</v>
      </c>
      <c r="KU52" s="1" t="s">
        <v>2291</v>
      </c>
      <c r="KV52" s="1" t="s">
        <v>2291</v>
      </c>
      <c r="KW52" s="1" t="s">
        <v>2291</v>
      </c>
      <c r="KX52" s="1">
        <v>10</v>
      </c>
      <c r="KY52" s="11">
        <v>10</v>
      </c>
      <c r="KZ52" s="1" t="s">
        <v>1403</v>
      </c>
      <c r="LA52" s="1">
        <v>174129</v>
      </c>
      <c r="LB52" s="1" t="s">
        <v>1404</v>
      </c>
      <c r="LC52" s="1" t="s">
        <v>1405</v>
      </c>
      <c r="LD52" s="1">
        <v>124</v>
      </c>
      <c r="LE52" s="1" t="s">
        <v>2291</v>
      </c>
      <c r="LF52" s="1">
        <v>-1</v>
      </c>
      <c r="LG52" s="1" t="s">
        <v>2291</v>
      </c>
      <c r="LH52" s="1" t="s">
        <v>2291</v>
      </c>
      <c r="LI52" s="8">
        <v>124</v>
      </c>
      <c r="LJ52" s="8">
        <v>1</v>
      </c>
      <c r="LK52" s="8">
        <v>4</v>
      </c>
      <c r="LL52" s="8">
        <v>3</v>
      </c>
      <c r="LM52" s="8">
        <v>4</v>
      </c>
      <c r="LN52" s="8">
        <v>5</v>
      </c>
      <c r="LO52" s="8">
        <v>7</v>
      </c>
      <c r="LP52" s="8">
        <v>4</v>
      </c>
      <c r="LQ52" s="8">
        <v>8</v>
      </c>
      <c r="LR52" s="8">
        <v>9</v>
      </c>
      <c r="LS52" s="8">
        <v>10</v>
      </c>
      <c r="LT52" s="8">
        <v>1</v>
      </c>
      <c r="LU52" s="8">
        <v>3</v>
      </c>
      <c r="LV52" s="8">
        <v>59</v>
      </c>
      <c r="LW52" s="1" t="s">
        <v>1976</v>
      </c>
      <c r="LX52" s="1" t="s">
        <v>1978</v>
      </c>
      <c r="LY52" s="1" t="s">
        <v>1979</v>
      </c>
      <c r="LZ52" s="1" t="b">
        <f>E52=AE52</f>
        <v>1</v>
      </c>
      <c r="MA52" s="1" t="b">
        <f>AG52=G52</f>
        <v>1</v>
      </c>
      <c r="MB52" s="1" t="b">
        <f>I52=AI52</f>
        <v>1</v>
      </c>
      <c r="MC52" s="1" t="s">
        <v>2291</v>
      </c>
    </row>
    <row r="53" spans="1:341" x14ac:dyDescent="0.3">
      <c r="A53" s="1" t="s">
        <v>1856</v>
      </c>
      <c r="B53" s="1" t="s">
        <v>1857</v>
      </c>
      <c r="C53" s="5">
        <v>43163</v>
      </c>
      <c r="D53" s="5">
        <v>43163</v>
      </c>
      <c r="E53" s="1" t="s">
        <v>294</v>
      </c>
      <c r="F53" s="1" t="s">
        <v>1934</v>
      </c>
      <c r="G53" s="1" t="s">
        <v>400</v>
      </c>
      <c r="H53" s="1" t="s">
        <v>1948</v>
      </c>
      <c r="I53" s="1" t="s">
        <v>915</v>
      </c>
      <c r="J53" s="1" t="s">
        <v>1057</v>
      </c>
      <c r="K53" s="1" t="s">
        <v>1860</v>
      </c>
      <c r="L53" s="1" t="s">
        <v>1860</v>
      </c>
      <c r="M53" s="1" t="s">
        <v>1861</v>
      </c>
      <c r="N53" s="1">
        <v>13.816259175200001</v>
      </c>
      <c r="O53" s="1">
        <v>14.015422620800001</v>
      </c>
      <c r="P53" s="1">
        <v>299.270624199</v>
      </c>
      <c r="Q53" s="1">
        <v>4</v>
      </c>
      <c r="R53" s="1" t="s">
        <v>1983</v>
      </c>
      <c r="S53" s="1" t="s">
        <v>2081</v>
      </c>
      <c r="T53" s="1">
        <v>2</v>
      </c>
      <c r="U53" s="1" t="s">
        <v>2292</v>
      </c>
      <c r="V53" s="1" t="s">
        <v>1982</v>
      </c>
      <c r="W53" s="1" t="s">
        <v>2291</v>
      </c>
      <c r="X53" s="1" t="s">
        <v>2089</v>
      </c>
      <c r="Y53" s="1" t="s">
        <v>1920</v>
      </c>
      <c r="Z53" s="1" t="s">
        <v>1921</v>
      </c>
      <c r="AA53" s="1" t="s">
        <v>1921</v>
      </c>
      <c r="AB53" s="1" t="s">
        <v>2291</v>
      </c>
      <c r="AC53" s="7">
        <v>100</v>
      </c>
      <c r="AD53" s="7">
        <v>418</v>
      </c>
      <c r="AE53" s="1" t="s">
        <v>294</v>
      </c>
      <c r="AF53" s="1" t="s">
        <v>1934</v>
      </c>
      <c r="AG53" s="1" t="s">
        <v>400</v>
      </c>
      <c r="AH53" s="1" t="s">
        <v>1948</v>
      </c>
      <c r="AI53" s="1" t="s">
        <v>915</v>
      </c>
      <c r="AJ53" s="1" t="s">
        <v>1057</v>
      </c>
      <c r="AK53" s="14">
        <v>100</v>
      </c>
      <c r="AL53" s="14">
        <v>418</v>
      </c>
      <c r="AM53" s="5">
        <v>42795</v>
      </c>
      <c r="AN53" s="7" t="s">
        <v>2291</v>
      </c>
      <c r="AO53" s="7" t="s">
        <v>2291</v>
      </c>
      <c r="AP53" s="1" t="s">
        <v>2291</v>
      </c>
      <c r="AQ53" s="1" t="s">
        <v>2291</v>
      </c>
      <c r="AR53" s="1" t="s">
        <v>2291</v>
      </c>
      <c r="AS53" s="1" t="s">
        <v>2291</v>
      </c>
      <c r="AT53" s="1" t="s">
        <v>2291</v>
      </c>
      <c r="AU53" s="1" t="s">
        <v>2291</v>
      </c>
      <c r="AV53" s="1" t="s">
        <v>2291</v>
      </c>
      <c r="AW53" s="1" t="s">
        <v>2291</v>
      </c>
      <c r="AX53" s="1" t="s">
        <v>2291</v>
      </c>
      <c r="AY53" s="7" t="s">
        <v>2291</v>
      </c>
      <c r="AZ53" s="7" t="s">
        <v>2291</v>
      </c>
      <c r="BA53" s="1" t="s">
        <v>2291</v>
      </c>
      <c r="BB53" s="7" t="s">
        <v>2291</v>
      </c>
      <c r="BC53" s="7" t="s">
        <v>2291</v>
      </c>
      <c r="BD53" s="1" t="s">
        <v>2291</v>
      </c>
      <c r="BE53" s="1" t="s">
        <v>2291</v>
      </c>
      <c r="BF53" s="1" t="s">
        <v>2291</v>
      </c>
      <c r="BG53" s="1" t="s">
        <v>2291</v>
      </c>
      <c r="BH53" s="1" t="s">
        <v>2291</v>
      </c>
      <c r="BI53" s="1" t="s">
        <v>2291</v>
      </c>
      <c r="BJ53" s="1" t="s">
        <v>2291</v>
      </c>
      <c r="BK53" s="1" t="s">
        <v>2291</v>
      </c>
      <c r="BL53" s="1" t="s">
        <v>2291</v>
      </c>
      <c r="BM53" s="7" t="s">
        <v>2291</v>
      </c>
      <c r="BN53" s="7" t="s">
        <v>2291</v>
      </c>
      <c r="BO53" s="1" t="s">
        <v>2291</v>
      </c>
      <c r="BP53" s="7" t="s">
        <v>2291</v>
      </c>
      <c r="BQ53" s="7" t="s">
        <v>2291</v>
      </c>
      <c r="BR53" s="1">
        <v>0</v>
      </c>
      <c r="BS53" s="7">
        <v>100</v>
      </c>
      <c r="BT53" s="7">
        <v>0</v>
      </c>
      <c r="BU53" s="7">
        <v>0</v>
      </c>
      <c r="BV53" s="7">
        <v>0</v>
      </c>
      <c r="BW53" s="1" t="s">
        <v>1998</v>
      </c>
      <c r="BX53" s="1" t="s">
        <v>2291</v>
      </c>
      <c r="BY53" s="1" t="s">
        <v>974</v>
      </c>
      <c r="BZ53" s="1" t="s">
        <v>1921</v>
      </c>
      <c r="CA53" s="1" t="s">
        <v>1921</v>
      </c>
      <c r="CB53" s="1" t="s">
        <v>1920</v>
      </c>
      <c r="CC53" s="1" t="s">
        <v>1921</v>
      </c>
      <c r="CD53" s="1" t="s">
        <v>1921</v>
      </c>
      <c r="CE53" s="1" t="s">
        <v>1921</v>
      </c>
      <c r="CF53" s="1" t="s">
        <v>1921</v>
      </c>
      <c r="CG53" s="1" t="s">
        <v>1920</v>
      </c>
      <c r="CH53" s="1" t="s">
        <v>1920</v>
      </c>
      <c r="CI53" s="1" t="s">
        <v>1919</v>
      </c>
      <c r="CJ53" s="1" t="s">
        <v>1921</v>
      </c>
      <c r="CK53" s="1" t="s">
        <v>320</v>
      </c>
      <c r="CL53" s="1" t="s">
        <v>1921</v>
      </c>
      <c r="CM53" s="1" t="s">
        <v>1921</v>
      </c>
      <c r="CN53" s="1" t="s">
        <v>1921</v>
      </c>
      <c r="CO53" s="1" t="s">
        <v>1920</v>
      </c>
      <c r="CP53" s="1" t="s">
        <v>1921</v>
      </c>
      <c r="CQ53" s="1" t="s">
        <v>2291</v>
      </c>
      <c r="CR53" s="1" t="s">
        <v>2029</v>
      </c>
      <c r="CS53" s="1" t="s">
        <v>2291</v>
      </c>
      <c r="CT53" s="1" t="s">
        <v>2291</v>
      </c>
      <c r="CU53" s="1" t="s">
        <v>2291</v>
      </c>
      <c r="CV53" s="1" t="s">
        <v>2291</v>
      </c>
      <c r="CW53" s="1" t="s">
        <v>2291</v>
      </c>
      <c r="CX53" s="1" t="s">
        <v>2291</v>
      </c>
      <c r="CY53" s="1" t="s">
        <v>2291</v>
      </c>
      <c r="CZ53" s="1" t="s">
        <v>2291</v>
      </c>
      <c r="DA53" s="1" t="s">
        <v>2291</v>
      </c>
      <c r="DB53" s="1" t="s">
        <v>2291</v>
      </c>
      <c r="DC53" s="1" t="s">
        <v>2291</v>
      </c>
      <c r="DD53" s="1" t="s">
        <v>2291</v>
      </c>
      <c r="DE53" s="1" t="s">
        <v>2291</v>
      </c>
      <c r="DF53" s="1" t="s">
        <v>2291</v>
      </c>
      <c r="DG53" s="1" t="s">
        <v>2291</v>
      </c>
      <c r="DH53" s="1" t="s">
        <v>2291</v>
      </c>
      <c r="DI53" s="1" t="s">
        <v>2291</v>
      </c>
      <c r="DJ53" s="1" t="s">
        <v>2291</v>
      </c>
      <c r="DK53" s="1" t="s">
        <v>2291</v>
      </c>
      <c r="DL53" s="1" t="s">
        <v>2291</v>
      </c>
      <c r="DM53" s="1" t="s">
        <v>2291</v>
      </c>
      <c r="DN53" s="1" t="s">
        <v>2291</v>
      </c>
      <c r="DO53" s="1" t="s">
        <v>2291</v>
      </c>
      <c r="DP53" s="1" t="s">
        <v>2291</v>
      </c>
      <c r="DQ53" s="1" t="s">
        <v>2291</v>
      </c>
      <c r="DR53" s="1" t="s">
        <v>2291</v>
      </c>
      <c r="DS53" s="1" t="s">
        <v>2291</v>
      </c>
      <c r="DT53" s="1" t="s">
        <v>2291</v>
      </c>
      <c r="DU53" s="1" t="s">
        <v>2291</v>
      </c>
      <c r="DV53" s="1" t="s">
        <v>2291</v>
      </c>
      <c r="DW53" s="1" t="s">
        <v>2291</v>
      </c>
      <c r="DX53" s="1" t="s">
        <v>2291</v>
      </c>
      <c r="DY53" s="1" t="s">
        <v>320</v>
      </c>
      <c r="DZ53" s="1" t="s">
        <v>1921</v>
      </c>
      <c r="EA53" s="1" t="s">
        <v>1921</v>
      </c>
      <c r="EB53" s="1" t="s">
        <v>1921</v>
      </c>
      <c r="EC53" s="1" t="s">
        <v>1920</v>
      </c>
      <c r="ED53" s="1" t="s">
        <v>1921</v>
      </c>
      <c r="EE53" s="1" t="s">
        <v>2291</v>
      </c>
      <c r="EF53" s="1" t="s">
        <v>1996</v>
      </c>
      <c r="EG53" s="1" t="s">
        <v>2291</v>
      </c>
      <c r="EH53" s="1" t="s">
        <v>2291</v>
      </c>
      <c r="EI53" s="1" t="s">
        <v>2291</v>
      </c>
      <c r="EJ53" s="1" t="s">
        <v>2291</v>
      </c>
      <c r="EK53" s="1" t="s">
        <v>2291</v>
      </c>
      <c r="EL53" s="1" t="s">
        <v>2291</v>
      </c>
      <c r="EM53" s="1" t="s">
        <v>2291</v>
      </c>
      <c r="EN53" s="1" t="s">
        <v>2291</v>
      </c>
      <c r="EO53" s="1" t="s">
        <v>320</v>
      </c>
      <c r="EP53" s="1" t="s">
        <v>1921</v>
      </c>
      <c r="EQ53" s="1" t="s">
        <v>1921</v>
      </c>
      <c r="ER53" s="1" t="s">
        <v>1921</v>
      </c>
      <c r="ES53" s="1" t="s">
        <v>1920</v>
      </c>
      <c r="ET53" s="1" t="s">
        <v>1921</v>
      </c>
      <c r="EU53" s="1" t="s">
        <v>2291</v>
      </c>
      <c r="EV53" s="1" t="s">
        <v>1996</v>
      </c>
      <c r="EW53" s="1" t="s">
        <v>2291</v>
      </c>
      <c r="EX53" s="1" t="s">
        <v>2291</v>
      </c>
      <c r="EY53" s="1" t="s">
        <v>2291</v>
      </c>
      <c r="EZ53" s="1" t="s">
        <v>2291</v>
      </c>
      <c r="FA53" s="1" t="s">
        <v>2291</v>
      </c>
      <c r="FB53" s="1" t="s">
        <v>2291</v>
      </c>
      <c r="FC53" s="1" t="s">
        <v>2291</v>
      </c>
      <c r="FD53" s="1" t="s">
        <v>2291</v>
      </c>
      <c r="FE53" s="1" t="s">
        <v>2291</v>
      </c>
      <c r="FF53" s="1" t="s">
        <v>2291</v>
      </c>
      <c r="FG53" s="1" t="s">
        <v>2291</v>
      </c>
      <c r="FH53" s="1" t="s">
        <v>2291</v>
      </c>
      <c r="FI53" s="1" t="s">
        <v>2291</v>
      </c>
      <c r="FJ53" s="1" t="s">
        <v>2291</v>
      </c>
      <c r="FK53" s="1" t="s">
        <v>2291</v>
      </c>
      <c r="FL53" s="1" t="s">
        <v>2291</v>
      </c>
      <c r="FM53" s="7">
        <v>30</v>
      </c>
      <c r="FN53" s="7">
        <v>51</v>
      </c>
      <c r="FO53" s="7">
        <v>7</v>
      </c>
      <c r="FP53" s="7">
        <v>7</v>
      </c>
      <c r="FQ53" s="7">
        <v>7</v>
      </c>
      <c r="FR53" s="7" t="s">
        <v>2291</v>
      </c>
      <c r="FS53" s="7" t="s">
        <v>2291</v>
      </c>
      <c r="FT53" s="7" t="s">
        <v>2291</v>
      </c>
      <c r="FU53" s="7">
        <v>8</v>
      </c>
      <c r="FV53" s="7">
        <v>12</v>
      </c>
      <c r="FW53" s="7">
        <v>10</v>
      </c>
      <c r="FX53" s="7" t="s">
        <v>2291</v>
      </c>
      <c r="FY53" s="7">
        <v>25</v>
      </c>
      <c r="FZ53" s="1" t="s">
        <v>1920</v>
      </c>
      <c r="GA53" s="1" t="s">
        <v>1920</v>
      </c>
      <c r="GB53" s="1" t="s">
        <v>1920</v>
      </c>
      <c r="GC53" s="1" t="s">
        <v>2291</v>
      </c>
      <c r="GD53" s="1" t="s">
        <v>2291</v>
      </c>
      <c r="GE53" s="1" t="s">
        <v>2291</v>
      </c>
      <c r="GF53" s="1" t="s">
        <v>1921</v>
      </c>
      <c r="GG53" s="1" t="s">
        <v>1868</v>
      </c>
      <c r="GH53" s="1" t="s">
        <v>2291</v>
      </c>
      <c r="GI53" s="1" t="s">
        <v>2291</v>
      </c>
      <c r="GJ53" s="1" t="s">
        <v>302</v>
      </c>
      <c r="GK53" s="1" t="s">
        <v>1921</v>
      </c>
      <c r="GL53" s="1" t="s">
        <v>1921</v>
      </c>
      <c r="GM53" s="1" t="s">
        <v>1921</v>
      </c>
      <c r="GN53" s="1" t="s">
        <v>1921</v>
      </c>
      <c r="GO53" s="1" t="s">
        <v>1920</v>
      </c>
      <c r="GP53" s="1" t="s">
        <v>1921</v>
      </c>
      <c r="GQ53" s="1" t="s">
        <v>1921</v>
      </c>
      <c r="GR53" s="1" t="s">
        <v>1921</v>
      </c>
      <c r="GS53" s="7" t="s">
        <v>2291</v>
      </c>
      <c r="GT53" s="7" t="s">
        <v>2291</v>
      </c>
      <c r="GU53" s="7">
        <v>2</v>
      </c>
      <c r="GV53" s="7" t="s">
        <v>2291</v>
      </c>
      <c r="GW53" s="7" t="s">
        <v>2291</v>
      </c>
      <c r="GX53" s="7" t="s">
        <v>2291</v>
      </c>
      <c r="GY53" s="7" t="s">
        <v>2291</v>
      </c>
      <c r="GZ53" s="7" t="s">
        <v>2291</v>
      </c>
      <c r="HA53" s="7" t="s">
        <v>2291</v>
      </c>
      <c r="HB53" s="7" t="s">
        <v>2291</v>
      </c>
      <c r="HC53" s="7" t="s">
        <v>2291</v>
      </c>
      <c r="HD53" s="7" t="s">
        <v>2291</v>
      </c>
      <c r="HE53" s="7" t="s">
        <v>2291</v>
      </c>
      <c r="HF53" s="7" t="s">
        <v>2291</v>
      </c>
      <c r="HG53" s="7" t="s">
        <v>2291</v>
      </c>
      <c r="HH53" s="7" t="s">
        <v>2291</v>
      </c>
      <c r="HI53" s="1" t="s">
        <v>869</v>
      </c>
      <c r="HJ53" s="1" t="s">
        <v>371</v>
      </c>
      <c r="HK53" s="1" t="s">
        <v>1920</v>
      </c>
      <c r="HL53" s="1" t="s">
        <v>1921</v>
      </c>
      <c r="HM53" s="1" t="s">
        <v>1921</v>
      </c>
      <c r="HN53" s="1" t="s">
        <v>1921</v>
      </c>
      <c r="HO53" s="1" t="s">
        <v>1921</v>
      </c>
      <c r="HP53" s="1" t="s">
        <v>2291</v>
      </c>
      <c r="HQ53" s="1" t="s">
        <v>1921</v>
      </c>
      <c r="HR53" s="1" t="s">
        <v>1921</v>
      </c>
      <c r="HS53" s="1" t="s">
        <v>1921</v>
      </c>
      <c r="HT53" s="7" t="s">
        <v>2291</v>
      </c>
      <c r="HU53" s="7" t="s">
        <v>2291</v>
      </c>
      <c r="HV53" s="1" t="s">
        <v>2291</v>
      </c>
      <c r="HW53" s="1" t="s">
        <v>2291</v>
      </c>
      <c r="HX53" s="1" t="s">
        <v>2291</v>
      </c>
      <c r="HY53" s="1" t="s">
        <v>2126</v>
      </c>
      <c r="HZ53" s="1" t="s">
        <v>1921</v>
      </c>
      <c r="IA53" s="1" t="s">
        <v>1920</v>
      </c>
      <c r="IB53" s="7" t="s">
        <v>2291</v>
      </c>
      <c r="IC53" s="7">
        <v>80</v>
      </c>
      <c r="ID53" s="1" t="s">
        <v>1920</v>
      </c>
      <c r="IE53" s="1" t="s">
        <v>2291</v>
      </c>
      <c r="IF53" s="1" t="s">
        <v>2291</v>
      </c>
      <c r="IG53" s="1" t="s">
        <v>2291</v>
      </c>
      <c r="IH53" s="1" t="s">
        <v>2291</v>
      </c>
      <c r="II53" s="1" t="s">
        <v>2291</v>
      </c>
      <c r="IJ53" s="1" t="s">
        <v>2291</v>
      </c>
      <c r="IK53" s="1" t="s">
        <v>2291</v>
      </c>
      <c r="IL53" s="1" t="s">
        <v>2291</v>
      </c>
      <c r="IM53" s="1" t="s">
        <v>1952</v>
      </c>
      <c r="IN53" s="1" t="s">
        <v>2291</v>
      </c>
      <c r="IO53" s="1" t="s">
        <v>2291</v>
      </c>
      <c r="IP53" s="1" t="s">
        <v>2173</v>
      </c>
      <c r="IQ53" s="1" t="s">
        <v>985</v>
      </c>
      <c r="IR53" s="1" t="s">
        <v>1960</v>
      </c>
      <c r="IS53" s="1" t="s">
        <v>2291</v>
      </c>
      <c r="IT53" s="1" t="s">
        <v>1920</v>
      </c>
      <c r="IU53" s="1" t="s">
        <v>2003</v>
      </c>
      <c r="IV53" s="1" t="s">
        <v>1921</v>
      </c>
      <c r="IW53" s="1" t="s">
        <v>1920</v>
      </c>
      <c r="IX53" s="1" t="s">
        <v>1921</v>
      </c>
      <c r="IY53" s="1" t="s">
        <v>1921</v>
      </c>
      <c r="IZ53" s="1" t="s">
        <v>1921</v>
      </c>
      <c r="JA53" s="1" t="s">
        <v>2291</v>
      </c>
      <c r="JB53" s="1" t="s">
        <v>869</v>
      </c>
      <c r="JC53" s="1" t="s">
        <v>2291</v>
      </c>
      <c r="JD53" s="1" t="s">
        <v>2133</v>
      </c>
      <c r="JE53" s="1" t="s">
        <v>1920</v>
      </c>
      <c r="JF53" s="1" t="s">
        <v>1921</v>
      </c>
      <c r="JG53" s="1" t="s">
        <v>1921</v>
      </c>
      <c r="JH53" s="1" t="s">
        <v>1921</v>
      </c>
      <c r="JI53" s="1" t="s">
        <v>1921</v>
      </c>
      <c r="JJ53" s="1" t="s">
        <v>1920</v>
      </c>
      <c r="JK53" s="1" t="s">
        <v>1921</v>
      </c>
      <c r="JL53" s="1" t="s">
        <v>1921</v>
      </c>
      <c r="JM53" s="1" t="s">
        <v>1921</v>
      </c>
      <c r="JN53" s="1" t="s">
        <v>1920</v>
      </c>
      <c r="JO53" s="1" t="s">
        <v>1921</v>
      </c>
      <c r="JP53" s="1" t="s">
        <v>1921</v>
      </c>
      <c r="JQ53" s="1" t="s">
        <v>1920</v>
      </c>
      <c r="JR53" s="1" t="s">
        <v>1921</v>
      </c>
      <c r="JS53" s="1" t="s">
        <v>2291</v>
      </c>
      <c r="JT53" s="1" t="s">
        <v>2291</v>
      </c>
      <c r="JU53" s="1" t="s">
        <v>2299</v>
      </c>
      <c r="JV53" s="1" t="s">
        <v>1921</v>
      </c>
      <c r="JW53" s="1" t="s">
        <v>1920</v>
      </c>
      <c r="JX53" s="1" t="s">
        <v>1921</v>
      </c>
      <c r="JY53" s="1" t="s">
        <v>1921</v>
      </c>
      <c r="JZ53" s="1" t="s">
        <v>1921</v>
      </c>
      <c r="KA53" s="1" t="s">
        <v>1921</v>
      </c>
      <c r="KB53" s="1" t="s">
        <v>1921</v>
      </c>
      <c r="KC53" s="1" t="s">
        <v>1921</v>
      </c>
      <c r="KD53" s="1" t="s">
        <v>1972</v>
      </c>
      <c r="KE53" s="1" t="s">
        <v>1961</v>
      </c>
      <c r="KF53" s="1" t="s">
        <v>1920</v>
      </c>
      <c r="KG53" s="1" t="s">
        <v>2150</v>
      </c>
      <c r="KH53" s="1" t="s">
        <v>1967</v>
      </c>
      <c r="KI53" s="1" t="s">
        <v>1988</v>
      </c>
      <c r="KJ53" s="1" t="s">
        <v>2291</v>
      </c>
      <c r="KK53" s="1" t="s">
        <v>1920</v>
      </c>
      <c r="KL53" s="1" t="s">
        <v>409</v>
      </c>
      <c r="KM53" s="1" t="s">
        <v>1921</v>
      </c>
      <c r="KN53" s="1" t="s">
        <v>1921</v>
      </c>
      <c r="KO53" s="1" t="s">
        <v>1920</v>
      </c>
      <c r="KP53" s="1" t="s">
        <v>2291</v>
      </c>
      <c r="KQ53" s="1" t="s">
        <v>2291</v>
      </c>
      <c r="KR53" s="1">
        <v>3</v>
      </c>
      <c r="KS53" s="1" t="s">
        <v>304</v>
      </c>
      <c r="KT53" s="1" t="s">
        <v>2291</v>
      </c>
      <c r="KU53" s="1" t="s">
        <v>2291</v>
      </c>
      <c r="KV53" s="1" t="s">
        <v>2291</v>
      </c>
      <c r="KW53" s="1" t="s">
        <v>2291</v>
      </c>
      <c r="KX53" s="1">
        <v>20</v>
      </c>
      <c r="KY53" s="11">
        <v>20</v>
      </c>
      <c r="KZ53" s="1" t="s">
        <v>1862</v>
      </c>
      <c r="LA53" s="1">
        <v>493608</v>
      </c>
      <c r="LB53" s="1" t="s">
        <v>1863</v>
      </c>
      <c r="LC53" s="1" t="s">
        <v>1864</v>
      </c>
      <c r="LD53" s="1">
        <v>279</v>
      </c>
      <c r="LE53" s="1" t="s">
        <v>2291</v>
      </c>
      <c r="LF53" s="1">
        <v>-1</v>
      </c>
      <c r="LG53" s="1" t="s">
        <v>2291</v>
      </c>
      <c r="LH53" s="1" t="s">
        <v>2291</v>
      </c>
      <c r="LI53" s="8">
        <v>279</v>
      </c>
      <c r="LJ53" s="8">
        <v>5</v>
      </c>
      <c r="LK53" s="8">
        <v>6</v>
      </c>
      <c r="LL53" s="8">
        <v>3</v>
      </c>
      <c r="LM53" s="8">
        <v>7</v>
      </c>
      <c r="LN53" s="8">
        <v>11</v>
      </c>
      <c r="LO53" s="8">
        <v>9</v>
      </c>
      <c r="LP53" s="8">
        <v>1</v>
      </c>
      <c r="LQ53" s="8">
        <v>12</v>
      </c>
      <c r="LR53" s="8">
        <v>18</v>
      </c>
      <c r="LS53" s="8">
        <v>23</v>
      </c>
      <c r="LT53" s="8">
        <v>0</v>
      </c>
      <c r="LU53" s="8">
        <v>1</v>
      </c>
      <c r="LV53" s="8">
        <v>96</v>
      </c>
      <c r="LW53" s="1" t="s">
        <v>1975</v>
      </c>
      <c r="LX53" s="1" t="s">
        <v>1979</v>
      </c>
      <c r="LY53" s="1" t="s">
        <v>2034</v>
      </c>
      <c r="LZ53" s="1" t="b">
        <f>E53=AE53</f>
        <v>1</v>
      </c>
      <c r="MA53" s="1" t="b">
        <f>AG53=G53</f>
        <v>1</v>
      </c>
      <c r="MB53" s="1" t="b">
        <f>I53=AI53</f>
        <v>1</v>
      </c>
      <c r="MC53" s="1" t="s">
        <v>2291</v>
      </c>
    </row>
    <row r="54" spans="1:341" x14ac:dyDescent="0.3">
      <c r="A54" s="1" t="s">
        <v>1689</v>
      </c>
      <c r="B54" s="1" t="s">
        <v>1690</v>
      </c>
      <c r="C54" s="5">
        <v>43174</v>
      </c>
      <c r="D54" s="5">
        <v>43174</v>
      </c>
      <c r="E54" s="1" t="s">
        <v>294</v>
      </c>
      <c r="F54" s="1" t="s">
        <v>1934</v>
      </c>
      <c r="G54" s="1" t="s">
        <v>698</v>
      </c>
      <c r="H54" s="1" t="s">
        <v>333</v>
      </c>
      <c r="I54" s="1" t="s">
        <v>818</v>
      </c>
      <c r="J54" s="1" t="s">
        <v>1470</v>
      </c>
      <c r="K54" s="1" t="s">
        <v>1691</v>
      </c>
      <c r="L54" s="1" t="s">
        <v>1691</v>
      </c>
      <c r="M54" s="1" t="s">
        <v>1853</v>
      </c>
      <c r="N54" s="1">
        <v>13.550135040600001</v>
      </c>
      <c r="O54" s="1">
        <v>13.981988448299999</v>
      </c>
      <c r="P54" s="1">
        <v>301.20291153599999</v>
      </c>
      <c r="Q54" s="1">
        <v>4</v>
      </c>
      <c r="R54" s="1" t="s">
        <v>1984</v>
      </c>
      <c r="S54" s="1" t="s">
        <v>2291</v>
      </c>
      <c r="T54" s="1" t="s">
        <v>2291</v>
      </c>
      <c r="U54" s="1" t="s">
        <v>2292</v>
      </c>
      <c r="V54" s="1" t="s">
        <v>1982</v>
      </c>
      <c r="W54" s="1" t="s">
        <v>2291</v>
      </c>
      <c r="X54" s="1" t="s">
        <v>2093</v>
      </c>
      <c r="Y54" s="1" t="s">
        <v>1920</v>
      </c>
      <c r="Z54" s="1" t="s">
        <v>1920</v>
      </c>
      <c r="AA54" s="1" t="s">
        <v>1921</v>
      </c>
      <c r="AB54" s="1" t="s">
        <v>2291</v>
      </c>
      <c r="AC54" s="7">
        <v>85</v>
      </c>
      <c r="AD54" s="7">
        <v>425</v>
      </c>
      <c r="AE54" s="1" t="s">
        <v>294</v>
      </c>
      <c r="AF54" s="1" t="s">
        <v>1934</v>
      </c>
      <c r="AG54" s="1" t="s">
        <v>698</v>
      </c>
      <c r="AH54" s="1" t="s">
        <v>333</v>
      </c>
      <c r="AI54" s="1" t="s">
        <v>818</v>
      </c>
      <c r="AJ54" s="1" t="s">
        <v>1470</v>
      </c>
      <c r="AK54" s="14">
        <v>85</v>
      </c>
      <c r="AL54" s="14">
        <v>425</v>
      </c>
      <c r="AM54" s="5">
        <v>42005</v>
      </c>
      <c r="AN54" s="7">
        <v>40</v>
      </c>
      <c r="AO54" s="7">
        <v>200</v>
      </c>
      <c r="AP54" s="1" t="s">
        <v>298</v>
      </c>
      <c r="AQ54" s="1" t="s">
        <v>1926</v>
      </c>
      <c r="AR54" s="1" t="s">
        <v>299</v>
      </c>
      <c r="AS54" s="1" t="s">
        <v>1931</v>
      </c>
      <c r="AT54" s="1" t="s">
        <v>300</v>
      </c>
      <c r="AU54" s="1" t="s">
        <v>1931</v>
      </c>
      <c r="AV54" s="1" t="s">
        <v>2291</v>
      </c>
      <c r="AW54" s="1" t="s">
        <v>2291</v>
      </c>
      <c r="AX54" s="1" t="s">
        <v>2291</v>
      </c>
      <c r="AY54" s="7">
        <v>40</v>
      </c>
      <c r="AZ54" s="7">
        <v>200</v>
      </c>
      <c r="BA54" s="5">
        <v>42005</v>
      </c>
      <c r="BB54" s="7" t="s">
        <v>2291</v>
      </c>
      <c r="BC54" s="7" t="s">
        <v>2291</v>
      </c>
      <c r="BD54" s="1" t="s">
        <v>2291</v>
      </c>
      <c r="BE54" s="1" t="s">
        <v>2291</v>
      </c>
      <c r="BF54" s="1" t="s">
        <v>2291</v>
      </c>
      <c r="BG54" s="1" t="s">
        <v>2291</v>
      </c>
      <c r="BH54" s="1" t="s">
        <v>2291</v>
      </c>
      <c r="BI54" s="1" t="s">
        <v>2291</v>
      </c>
      <c r="BJ54" s="1" t="s">
        <v>2291</v>
      </c>
      <c r="BK54" s="1" t="s">
        <v>2291</v>
      </c>
      <c r="BL54" s="1" t="s">
        <v>2291</v>
      </c>
      <c r="BM54" s="7" t="s">
        <v>2291</v>
      </c>
      <c r="BN54" s="7" t="s">
        <v>2291</v>
      </c>
      <c r="BO54" s="1" t="s">
        <v>2291</v>
      </c>
      <c r="BP54" s="7" t="s">
        <v>2291</v>
      </c>
      <c r="BQ54" s="7" t="s">
        <v>2291</v>
      </c>
      <c r="BR54" s="1">
        <v>0</v>
      </c>
      <c r="BS54" s="7">
        <v>100</v>
      </c>
      <c r="BT54" s="7">
        <v>35</v>
      </c>
      <c r="BU54" s="7">
        <v>0</v>
      </c>
      <c r="BV54" s="7">
        <v>0</v>
      </c>
      <c r="BW54" s="1" t="s">
        <v>1998</v>
      </c>
      <c r="BX54" s="1" t="s">
        <v>2291</v>
      </c>
      <c r="BY54" s="1" t="s">
        <v>469</v>
      </c>
      <c r="BZ54" s="1" t="s">
        <v>1921</v>
      </c>
      <c r="CA54" s="1" t="s">
        <v>1921</v>
      </c>
      <c r="CB54" s="1" t="s">
        <v>1921</v>
      </c>
      <c r="CC54" s="1" t="s">
        <v>1921</v>
      </c>
      <c r="CD54" s="1" t="s">
        <v>1921</v>
      </c>
      <c r="CE54" s="1" t="s">
        <v>1921</v>
      </c>
      <c r="CF54" s="1" t="s">
        <v>1921</v>
      </c>
      <c r="CG54" s="1" t="s">
        <v>1921</v>
      </c>
      <c r="CH54" s="1" t="s">
        <v>1921</v>
      </c>
      <c r="CI54" s="1" t="s">
        <v>1921</v>
      </c>
      <c r="CJ54" s="1" t="s">
        <v>1920</v>
      </c>
      <c r="CK54" s="1" t="s">
        <v>2291</v>
      </c>
      <c r="CL54" s="1" t="s">
        <v>2291</v>
      </c>
      <c r="CM54" s="1" t="s">
        <v>2291</v>
      </c>
      <c r="CN54" s="1" t="s">
        <v>2291</v>
      </c>
      <c r="CO54" s="1" t="s">
        <v>2291</v>
      </c>
      <c r="CP54" s="1" t="s">
        <v>2291</v>
      </c>
      <c r="CQ54" s="1" t="s">
        <v>2291</v>
      </c>
      <c r="CR54" s="1" t="s">
        <v>2291</v>
      </c>
      <c r="CS54" s="1" t="s">
        <v>2291</v>
      </c>
      <c r="CT54" s="1" t="s">
        <v>2291</v>
      </c>
      <c r="CU54" s="1" t="s">
        <v>2291</v>
      </c>
      <c r="CV54" s="1" t="s">
        <v>2291</v>
      </c>
      <c r="CW54" s="1" t="s">
        <v>2291</v>
      </c>
      <c r="CX54" s="1" t="s">
        <v>2291</v>
      </c>
      <c r="CY54" s="1" t="s">
        <v>2291</v>
      </c>
      <c r="CZ54" s="1" t="s">
        <v>2291</v>
      </c>
      <c r="DA54" s="1" t="s">
        <v>2291</v>
      </c>
      <c r="DB54" s="1" t="s">
        <v>2291</v>
      </c>
      <c r="DC54" s="1" t="s">
        <v>2291</v>
      </c>
      <c r="DD54" s="1" t="s">
        <v>2291</v>
      </c>
      <c r="DE54" s="1" t="s">
        <v>2291</v>
      </c>
      <c r="DF54" s="1" t="s">
        <v>2291</v>
      </c>
      <c r="DG54" s="1" t="s">
        <v>2291</v>
      </c>
      <c r="DH54" s="1" t="s">
        <v>2291</v>
      </c>
      <c r="DI54" s="1" t="s">
        <v>2291</v>
      </c>
      <c r="DJ54" s="1" t="s">
        <v>2291</v>
      </c>
      <c r="DK54" s="1" t="s">
        <v>2291</v>
      </c>
      <c r="DL54" s="1" t="s">
        <v>2291</v>
      </c>
      <c r="DM54" s="1" t="s">
        <v>2291</v>
      </c>
      <c r="DN54" s="1" t="s">
        <v>2291</v>
      </c>
      <c r="DO54" s="1" t="s">
        <v>2291</v>
      </c>
      <c r="DP54" s="1" t="s">
        <v>2291</v>
      </c>
      <c r="DQ54" s="1" t="s">
        <v>2291</v>
      </c>
      <c r="DR54" s="1" t="s">
        <v>2291</v>
      </c>
      <c r="DS54" s="1" t="s">
        <v>2291</v>
      </c>
      <c r="DT54" s="1" t="s">
        <v>2291</v>
      </c>
      <c r="DU54" s="1" t="s">
        <v>2291</v>
      </c>
      <c r="DV54" s="1" t="s">
        <v>2291</v>
      </c>
      <c r="DW54" s="1" t="s">
        <v>2291</v>
      </c>
      <c r="DX54" s="1" t="s">
        <v>2291</v>
      </c>
      <c r="DY54" s="1" t="s">
        <v>2291</v>
      </c>
      <c r="DZ54" s="1" t="s">
        <v>2291</v>
      </c>
      <c r="EA54" s="1" t="s">
        <v>2291</v>
      </c>
      <c r="EB54" s="1" t="s">
        <v>2291</v>
      </c>
      <c r="EC54" s="1" t="s">
        <v>2291</v>
      </c>
      <c r="ED54" s="1" t="s">
        <v>2291</v>
      </c>
      <c r="EE54" s="1" t="s">
        <v>2291</v>
      </c>
      <c r="EF54" s="1" t="s">
        <v>2291</v>
      </c>
      <c r="EG54" s="1" t="s">
        <v>2291</v>
      </c>
      <c r="EH54" s="1" t="s">
        <v>2291</v>
      </c>
      <c r="EI54" s="1" t="s">
        <v>2291</v>
      </c>
      <c r="EJ54" s="1" t="s">
        <v>2291</v>
      </c>
      <c r="EK54" s="1" t="s">
        <v>2291</v>
      </c>
      <c r="EL54" s="1" t="s">
        <v>2291</v>
      </c>
      <c r="EM54" s="1" t="s">
        <v>2291</v>
      </c>
      <c r="EN54" s="1" t="s">
        <v>2291</v>
      </c>
      <c r="EO54" s="1" t="s">
        <v>2291</v>
      </c>
      <c r="EP54" s="1" t="s">
        <v>2291</v>
      </c>
      <c r="EQ54" s="1" t="s">
        <v>2291</v>
      </c>
      <c r="ER54" s="1" t="s">
        <v>2291</v>
      </c>
      <c r="ES54" s="1" t="s">
        <v>2291</v>
      </c>
      <c r="ET54" s="1" t="s">
        <v>2291</v>
      </c>
      <c r="EU54" s="1" t="s">
        <v>2291</v>
      </c>
      <c r="EV54" s="1" t="s">
        <v>2291</v>
      </c>
      <c r="EW54" s="1" t="s">
        <v>2291</v>
      </c>
      <c r="EX54" s="1" t="s">
        <v>2291</v>
      </c>
      <c r="EY54" s="1" t="s">
        <v>2291</v>
      </c>
      <c r="EZ54" s="1" t="s">
        <v>2291</v>
      </c>
      <c r="FA54" s="1" t="s">
        <v>2291</v>
      </c>
      <c r="FB54" s="1" t="s">
        <v>2291</v>
      </c>
      <c r="FC54" s="1" t="s">
        <v>2291</v>
      </c>
      <c r="FD54" s="1" t="s">
        <v>2291</v>
      </c>
      <c r="FE54" s="1" t="s">
        <v>2291</v>
      </c>
      <c r="FF54" s="1" t="s">
        <v>2291</v>
      </c>
      <c r="FG54" s="1" t="s">
        <v>2291</v>
      </c>
      <c r="FH54" s="1" t="s">
        <v>2291</v>
      </c>
      <c r="FI54" s="1" t="s">
        <v>2291</v>
      </c>
      <c r="FJ54" s="1" t="s">
        <v>2291</v>
      </c>
      <c r="FK54" s="1" t="s">
        <v>2291</v>
      </c>
      <c r="FL54" s="1" t="s">
        <v>2291</v>
      </c>
      <c r="FM54" s="7">
        <v>25</v>
      </c>
      <c r="FN54" s="7">
        <v>36</v>
      </c>
      <c r="FO54" s="7">
        <v>3</v>
      </c>
      <c r="FP54" s="7">
        <v>3</v>
      </c>
      <c r="FQ54" s="7">
        <v>3</v>
      </c>
      <c r="FR54" s="7" t="s">
        <v>2291</v>
      </c>
      <c r="FS54" s="7" t="s">
        <v>2291</v>
      </c>
      <c r="FT54" s="7" t="s">
        <v>2291</v>
      </c>
      <c r="FU54" s="7">
        <v>10</v>
      </c>
      <c r="FV54" s="7">
        <v>3</v>
      </c>
      <c r="FW54" s="7">
        <v>4</v>
      </c>
      <c r="FX54" s="7" t="s">
        <v>2291</v>
      </c>
      <c r="FY54" s="7">
        <v>16</v>
      </c>
      <c r="FZ54" s="1" t="s">
        <v>1920</v>
      </c>
      <c r="GA54" s="1" t="s">
        <v>1920</v>
      </c>
      <c r="GB54" s="1" t="s">
        <v>1920</v>
      </c>
      <c r="GC54" s="1" t="s">
        <v>2291</v>
      </c>
      <c r="GD54" s="1" t="s">
        <v>2291</v>
      </c>
      <c r="GE54" s="1" t="s">
        <v>2291</v>
      </c>
      <c r="GF54" s="1" t="s">
        <v>1920</v>
      </c>
      <c r="GG54" s="1" t="s">
        <v>2291</v>
      </c>
      <c r="GH54" s="1" t="s">
        <v>2291</v>
      </c>
      <c r="GI54" s="1" t="s">
        <v>2291</v>
      </c>
      <c r="GJ54" s="1" t="s">
        <v>1223</v>
      </c>
      <c r="GK54" s="1" t="s">
        <v>1921</v>
      </c>
      <c r="GL54" s="1" t="s">
        <v>1921</v>
      </c>
      <c r="GM54" s="1" t="s">
        <v>1920</v>
      </c>
      <c r="GN54" s="1" t="s">
        <v>1921</v>
      </c>
      <c r="GO54" s="1" t="s">
        <v>1921</v>
      </c>
      <c r="GP54" s="1" t="s">
        <v>1921</v>
      </c>
      <c r="GQ54" s="1" t="s">
        <v>1921</v>
      </c>
      <c r="GR54" s="1" t="s">
        <v>1921</v>
      </c>
      <c r="GS54" s="7" t="s">
        <v>2291</v>
      </c>
      <c r="GT54" s="7" t="s">
        <v>2291</v>
      </c>
      <c r="GU54" s="7" t="s">
        <v>2291</v>
      </c>
      <c r="GV54" s="7" t="s">
        <v>2291</v>
      </c>
      <c r="GW54" s="7" t="s">
        <v>2291</v>
      </c>
      <c r="GX54" s="7" t="s">
        <v>2291</v>
      </c>
      <c r="GY54" s="7" t="s">
        <v>2291</v>
      </c>
      <c r="GZ54" s="7" t="s">
        <v>2291</v>
      </c>
      <c r="HA54" s="7">
        <v>1</v>
      </c>
      <c r="HB54" s="7" t="s">
        <v>2291</v>
      </c>
      <c r="HC54" s="7" t="s">
        <v>2291</v>
      </c>
      <c r="HD54" s="7" t="s">
        <v>2291</v>
      </c>
      <c r="HE54" s="7" t="s">
        <v>2291</v>
      </c>
      <c r="HF54" s="7" t="s">
        <v>2291</v>
      </c>
      <c r="HG54" s="7" t="s">
        <v>2291</v>
      </c>
      <c r="HH54" s="7" t="s">
        <v>2291</v>
      </c>
      <c r="HI54" s="1" t="s">
        <v>1958</v>
      </c>
      <c r="HJ54" s="1" t="s">
        <v>2115</v>
      </c>
      <c r="HK54" s="1" t="s">
        <v>1921</v>
      </c>
      <c r="HL54" s="1" t="s">
        <v>1920</v>
      </c>
      <c r="HM54" s="1" t="s">
        <v>1920</v>
      </c>
      <c r="HN54" s="1" t="s">
        <v>1920</v>
      </c>
      <c r="HO54" s="1" t="s">
        <v>1921</v>
      </c>
      <c r="HP54" s="1" t="s">
        <v>2125</v>
      </c>
      <c r="HQ54" s="1" t="s">
        <v>1921</v>
      </c>
      <c r="HR54" s="1" t="s">
        <v>1921</v>
      </c>
      <c r="HS54" s="1" t="s">
        <v>1920</v>
      </c>
      <c r="HT54" s="7" t="s">
        <v>2291</v>
      </c>
      <c r="HU54" s="7" t="s">
        <v>2291</v>
      </c>
      <c r="HV54" s="1" t="s">
        <v>2291</v>
      </c>
      <c r="HW54" s="1" t="s">
        <v>2291</v>
      </c>
      <c r="HX54" s="1" t="s">
        <v>2291</v>
      </c>
      <c r="HY54" s="1" t="s">
        <v>2127</v>
      </c>
      <c r="HZ54" s="1" t="s">
        <v>1920</v>
      </c>
      <c r="IA54" s="1" t="s">
        <v>1921</v>
      </c>
      <c r="IB54" s="7" t="s">
        <v>2291</v>
      </c>
      <c r="IC54" s="7" t="s">
        <v>2291</v>
      </c>
      <c r="ID54" s="1" t="s">
        <v>1920</v>
      </c>
      <c r="IE54" s="1" t="s">
        <v>2291</v>
      </c>
      <c r="IF54" s="1" t="s">
        <v>2291</v>
      </c>
      <c r="IG54" s="1" t="s">
        <v>2291</v>
      </c>
      <c r="IH54" s="1" t="s">
        <v>2291</v>
      </c>
      <c r="II54" s="1" t="s">
        <v>2291</v>
      </c>
      <c r="IJ54" s="1" t="s">
        <v>2291</v>
      </c>
      <c r="IK54" s="1" t="s">
        <v>2291</v>
      </c>
      <c r="IL54" s="1" t="s">
        <v>2291</v>
      </c>
      <c r="IM54" s="1" t="s">
        <v>1949</v>
      </c>
      <c r="IN54" s="1" t="s">
        <v>1991</v>
      </c>
      <c r="IO54" s="1" t="s">
        <v>2291</v>
      </c>
      <c r="IP54" s="1" t="s">
        <v>2291</v>
      </c>
      <c r="IQ54" s="1" t="s">
        <v>2291</v>
      </c>
      <c r="IR54" s="1" t="s">
        <v>2291</v>
      </c>
      <c r="IS54" s="1" t="s">
        <v>2291</v>
      </c>
      <c r="IT54" s="1" t="s">
        <v>1921</v>
      </c>
      <c r="IU54" s="1" t="s">
        <v>2291</v>
      </c>
      <c r="IV54" s="1" t="s">
        <v>2291</v>
      </c>
      <c r="IW54" s="1" t="s">
        <v>2291</v>
      </c>
      <c r="IX54" s="1" t="s">
        <v>2291</v>
      </c>
      <c r="IY54" s="1" t="s">
        <v>2291</v>
      </c>
      <c r="IZ54" s="1" t="s">
        <v>2291</v>
      </c>
      <c r="JA54" s="1" t="s">
        <v>2291</v>
      </c>
      <c r="JB54" s="1" t="s">
        <v>2291</v>
      </c>
      <c r="JC54" s="1" t="s">
        <v>2291</v>
      </c>
      <c r="JD54" s="1" t="s">
        <v>339</v>
      </c>
      <c r="JE54" s="1" t="s">
        <v>1920</v>
      </c>
      <c r="JF54" s="1" t="s">
        <v>1920</v>
      </c>
      <c r="JG54" s="1" t="s">
        <v>1921</v>
      </c>
      <c r="JH54" s="1" t="s">
        <v>1921</v>
      </c>
      <c r="JI54" s="1" t="s">
        <v>1921</v>
      </c>
      <c r="JJ54" s="1" t="s">
        <v>1920</v>
      </c>
      <c r="JK54" s="1" t="s">
        <v>1921</v>
      </c>
      <c r="JL54" s="1" t="s">
        <v>1921</v>
      </c>
      <c r="JM54" s="1" t="s">
        <v>1921</v>
      </c>
      <c r="JN54" s="1" t="s">
        <v>1921</v>
      </c>
      <c r="JO54" s="1" t="s">
        <v>1921</v>
      </c>
      <c r="JP54" s="1" t="s">
        <v>1921</v>
      </c>
      <c r="JQ54" s="1" t="s">
        <v>1921</v>
      </c>
      <c r="JR54" s="1" t="s">
        <v>1921</v>
      </c>
      <c r="JS54" s="1" t="s">
        <v>2291</v>
      </c>
      <c r="JT54" s="1" t="s">
        <v>2291</v>
      </c>
      <c r="JU54" s="1" t="s">
        <v>2298</v>
      </c>
      <c r="JV54" s="1" t="s">
        <v>1920</v>
      </c>
      <c r="JW54" s="1" t="s">
        <v>1921</v>
      </c>
      <c r="JX54" s="1" t="s">
        <v>1921</v>
      </c>
      <c r="JY54" s="1" t="s">
        <v>1921</v>
      </c>
      <c r="JZ54" s="1" t="s">
        <v>1921</v>
      </c>
      <c r="KA54" s="1" t="s">
        <v>1920</v>
      </c>
      <c r="KB54" s="1" t="s">
        <v>1921</v>
      </c>
      <c r="KC54" s="1" t="s">
        <v>2291</v>
      </c>
      <c r="KD54" s="1" t="s">
        <v>2294</v>
      </c>
      <c r="KE54" s="1" t="s">
        <v>2291</v>
      </c>
      <c r="KF54" s="1" t="s">
        <v>1920</v>
      </c>
      <c r="KG54" s="1" t="s">
        <v>1503</v>
      </c>
      <c r="KH54" s="1" t="s">
        <v>1968</v>
      </c>
      <c r="KI54" s="1" t="s">
        <v>1923</v>
      </c>
      <c r="KJ54" s="1" t="s">
        <v>2291</v>
      </c>
      <c r="KK54" s="1" t="s">
        <v>1920</v>
      </c>
      <c r="KL54" s="1" t="s">
        <v>2044</v>
      </c>
      <c r="KM54" s="1" t="s">
        <v>1920</v>
      </c>
      <c r="KN54" s="1" t="s">
        <v>1921</v>
      </c>
      <c r="KO54" s="1" t="s">
        <v>1920</v>
      </c>
      <c r="KP54" s="1" t="s">
        <v>2291</v>
      </c>
      <c r="KQ54" s="1" t="s">
        <v>2291</v>
      </c>
      <c r="KR54" s="1">
        <v>1</v>
      </c>
      <c r="KS54" s="1" t="s">
        <v>313</v>
      </c>
      <c r="KT54" s="1" t="s">
        <v>1692</v>
      </c>
      <c r="KU54" s="1" t="s">
        <v>2291</v>
      </c>
      <c r="KV54" s="1" t="s">
        <v>2291</v>
      </c>
      <c r="KW54" s="1" t="s">
        <v>2291</v>
      </c>
      <c r="KX54" s="1" t="s">
        <v>2291</v>
      </c>
      <c r="KY54" s="7" t="s">
        <v>2291</v>
      </c>
      <c r="KZ54" s="1" t="s">
        <v>1693</v>
      </c>
      <c r="LA54" s="1">
        <v>180261</v>
      </c>
      <c r="LB54" s="1" t="s">
        <v>1694</v>
      </c>
      <c r="LC54" s="1" t="s">
        <v>1695</v>
      </c>
      <c r="LD54" s="1">
        <v>162</v>
      </c>
      <c r="LE54" s="1" t="s">
        <v>2291</v>
      </c>
      <c r="LF54" s="1">
        <v>-1</v>
      </c>
      <c r="LG54" s="1" t="s">
        <v>2291</v>
      </c>
      <c r="LH54" s="1" t="s">
        <v>2291</v>
      </c>
      <c r="LI54" s="13" t="s">
        <v>2291</v>
      </c>
      <c r="LJ54" s="13">
        <v>0</v>
      </c>
      <c r="LK54" s="13">
        <v>0</v>
      </c>
      <c r="LL54" s="13">
        <v>0</v>
      </c>
      <c r="LM54" s="13">
        <v>0</v>
      </c>
      <c r="LN54" s="13">
        <v>0</v>
      </c>
      <c r="LO54" s="13">
        <v>0</v>
      </c>
      <c r="LP54" s="13">
        <v>0</v>
      </c>
      <c r="LQ54" s="13">
        <v>0</v>
      </c>
      <c r="LR54" s="13">
        <v>0</v>
      </c>
      <c r="LS54" s="13">
        <v>0</v>
      </c>
      <c r="LT54" s="13">
        <v>0</v>
      </c>
      <c r="LU54" s="13">
        <v>0</v>
      </c>
      <c r="LV54" s="13">
        <v>0</v>
      </c>
      <c r="LW54" s="1" t="s">
        <v>1975</v>
      </c>
      <c r="LX54" s="1" t="s">
        <v>1976</v>
      </c>
      <c r="LY54" s="1" t="s">
        <v>1979</v>
      </c>
      <c r="LZ54" s="1" t="b">
        <f>E54=AE54</f>
        <v>1</v>
      </c>
      <c r="MA54" s="1" t="b">
        <f>AG54=G54</f>
        <v>1</v>
      </c>
      <c r="MB54" s="1" t="b">
        <f>I54=AI54</f>
        <v>1</v>
      </c>
      <c r="MC54" s="1" t="s">
        <v>2291</v>
      </c>
    </row>
    <row r="55" spans="1:341" x14ac:dyDescent="0.3">
      <c r="A55" s="1" t="s">
        <v>1131</v>
      </c>
      <c r="B55" s="1" t="s">
        <v>1132</v>
      </c>
      <c r="C55" s="5">
        <v>43162</v>
      </c>
      <c r="D55" s="5">
        <v>43162</v>
      </c>
      <c r="E55" s="1" t="s">
        <v>294</v>
      </c>
      <c r="F55" s="1" t="s">
        <v>1934</v>
      </c>
      <c r="G55" s="1" t="s">
        <v>400</v>
      </c>
      <c r="H55" s="1" t="s">
        <v>1948</v>
      </c>
      <c r="I55" s="1" t="s">
        <v>915</v>
      </c>
      <c r="J55" s="1" t="s">
        <v>1057</v>
      </c>
      <c r="K55" s="1" t="s">
        <v>1133</v>
      </c>
      <c r="L55" s="1" t="s">
        <v>1134</v>
      </c>
      <c r="M55" s="1" t="s">
        <v>1135</v>
      </c>
      <c r="N55" s="1">
        <v>14.203272305500001</v>
      </c>
      <c r="O55" s="1">
        <v>14.0139502802</v>
      </c>
      <c r="P55" s="1">
        <v>295.80001456600002</v>
      </c>
      <c r="Q55" s="1">
        <v>6</v>
      </c>
      <c r="R55" s="1" t="s">
        <v>1984</v>
      </c>
      <c r="S55" s="1" t="s">
        <v>2291</v>
      </c>
      <c r="T55" s="1" t="s">
        <v>2291</v>
      </c>
      <c r="U55" s="1" t="s">
        <v>2292</v>
      </c>
      <c r="V55" s="1" t="s">
        <v>1982</v>
      </c>
      <c r="W55" s="1" t="s">
        <v>2291</v>
      </c>
      <c r="X55" s="1" t="s">
        <v>2093</v>
      </c>
      <c r="Y55" s="1" t="s">
        <v>1920</v>
      </c>
      <c r="Z55" s="1" t="s">
        <v>1920</v>
      </c>
      <c r="AA55" s="1" t="s">
        <v>1921</v>
      </c>
      <c r="AB55" s="1" t="s">
        <v>2291</v>
      </c>
      <c r="AC55" s="7">
        <v>56</v>
      </c>
      <c r="AD55" s="7">
        <v>235</v>
      </c>
      <c r="AE55" s="1" t="s">
        <v>294</v>
      </c>
      <c r="AF55" s="1" t="s">
        <v>1934</v>
      </c>
      <c r="AG55" s="1" t="s">
        <v>400</v>
      </c>
      <c r="AH55" s="1" t="s">
        <v>1948</v>
      </c>
      <c r="AI55" s="1" t="s">
        <v>404</v>
      </c>
      <c r="AJ55" s="1" t="s">
        <v>2010</v>
      </c>
      <c r="AK55" s="14">
        <v>56</v>
      </c>
      <c r="AL55" s="14">
        <v>235</v>
      </c>
      <c r="AM55" s="5">
        <v>42156</v>
      </c>
      <c r="AN55" s="7">
        <v>4</v>
      </c>
      <c r="AO55" s="7">
        <v>15</v>
      </c>
      <c r="AP55" s="1" t="s">
        <v>298</v>
      </c>
      <c r="AQ55" s="1" t="s">
        <v>1926</v>
      </c>
      <c r="AR55" s="1" t="s">
        <v>299</v>
      </c>
      <c r="AS55" s="1" t="s">
        <v>1931</v>
      </c>
      <c r="AT55" s="1" t="s">
        <v>501</v>
      </c>
      <c r="AU55" s="1" t="s">
        <v>1938</v>
      </c>
      <c r="AV55" s="1" t="s">
        <v>2291</v>
      </c>
      <c r="AW55" s="1" t="s">
        <v>2291</v>
      </c>
      <c r="AX55" s="1" t="s">
        <v>2291</v>
      </c>
      <c r="AY55" s="7">
        <v>4</v>
      </c>
      <c r="AZ55" s="7">
        <v>15</v>
      </c>
      <c r="BA55" s="5">
        <v>42156</v>
      </c>
      <c r="BB55" s="7" t="s">
        <v>2291</v>
      </c>
      <c r="BC55" s="7" t="s">
        <v>2291</v>
      </c>
      <c r="BD55" s="1" t="s">
        <v>2291</v>
      </c>
      <c r="BE55" s="1" t="s">
        <v>2291</v>
      </c>
      <c r="BF55" s="1" t="s">
        <v>2291</v>
      </c>
      <c r="BG55" s="1" t="s">
        <v>2291</v>
      </c>
      <c r="BH55" s="1" t="s">
        <v>2291</v>
      </c>
      <c r="BI55" s="1" t="s">
        <v>2291</v>
      </c>
      <c r="BJ55" s="1" t="s">
        <v>2291</v>
      </c>
      <c r="BK55" s="1" t="s">
        <v>2291</v>
      </c>
      <c r="BL55" s="1" t="s">
        <v>2291</v>
      </c>
      <c r="BM55" s="7" t="s">
        <v>2291</v>
      </c>
      <c r="BN55" s="7" t="s">
        <v>2291</v>
      </c>
      <c r="BO55" s="1" t="s">
        <v>2291</v>
      </c>
      <c r="BP55" s="7" t="s">
        <v>2291</v>
      </c>
      <c r="BQ55" s="7" t="s">
        <v>2291</v>
      </c>
      <c r="BR55" s="1">
        <v>0</v>
      </c>
      <c r="BS55" s="7">
        <v>60</v>
      </c>
      <c r="BT55" s="7">
        <v>0</v>
      </c>
      <c r="BU55" s="7">
        <v>0</v>
      </c>
      <c r="BV55" s="7">
        <v>0</v>
      </c>
      <c r="BW55" s="1" t="s">
        <v>1998</v>
      </c>
      <c r="BX55" s="1" t="s">
        <v>2291</v>
      </c>
      <c r="BY55" s="1" t="s">
        <v>1136</v>
      </c>
      <c r="BZ55" s="1" t="s">
        <v>1921</v>
      </c>
      <c r="CA55" s="1" t="s">
        <v>1921</v>
      </c>
      <c r="CB55" s="1" t="s">
        <v>1920</v>
      </c>
      <c r="CC55" s="1" t="s">
        <v>1921</v>
      </c>
      <c r="CD55" s="1" t="s">
        <v>1921</v>
      </c>
      <c r="CE55" s="1" t="s">
        <v>1921</v>
      </c>
      <c r="CF55" s="1" t="s">
        <v>1921</v>
      </c>
      <c r="CG55" s="1" t="s">
        <v>1921</v>
      </c>
      <c r="CH55" s="1" t="s">
        <v>1921</v>
      </c>
      <c r="CI55" s="1" t="s">
        <v>1921</v>
      </c>
      <c r="CJ55" s="1" t="s">
        <v>1921</v>
      </c>
      <c r="CK55" s="1" t="s">
        <v>2291</v>
      </c>
      <c r="CL55" s="1" t="s">
        <v>2291</v>
      </c>
      <c r="CM55" s="1" t="s">
        <v>2291</v>
      </c>
      <c r="CN55" s="1" t="s">
        <v>2291</v>
      </c>
      <c r="CO55" s="1" t="s">
        <v>2291</v>
      </c>
      <c r="CP55" s="1" t="s">
        <v>2291</v>
      </c>
      <c r="CQ55" s="1" t="s">
        <v>2291</v>
      </c>
      <c r="CR55" s="1" t="s">
        <v>2291</v>
      </c>
      <c r="CS55" s="1" t="s">
        <v>2291</v>
      </c>
      <c r="CT55" s="1" t="s">
        <v>2291</v>
      </c>
      <c r="CU55" s="1" t="s">
        <v>2291</v>
      </c>
      <c r="CV55" s="1" t="s">
        <v>2291</v>
      </c>
      <c r="CW55" s="1" t="s">
        <v>2291</v>
      </c>
      <c r="CX55" s="1" t="s">
        <v>2291</v>
      </c>
      <c r="CY55" s="1" t="s">
        <v>2291</v>
      </c>
      <c r="CZ55" s="1" t="s">
        <v>2291</v>
      </c>
      <c r="DA55" s="1" t="s">
        <v>2291</v>
      </c>
      <c r="DB55" s="1" t="s">
        <v>2291</v>
      </c>
      <c r="DC55" s="1" t="s">
        <v>2291</v>
      </c>
      <c r="DD55" s="1" t="s">
        <v>2291</v>
      </c>
      <c r="DE55" s="1" t="s">
        <v>2291</v>
      </c>
      <c r="DF55" s="1" t="s">
        <v>2291</v>
      </c>
      <c r="DG55" s="1" t="s">
        <v>2291</v>
      </c>
      <c r="DH55" s="1" t="s">
        <v>2291</v>
      </c>
      <c r="DI55" s="1" t="s">
        <v>2291</v>
      </c>
      <c r="DJ55" s="1" t="s">
        <v>2291</v>
      </c>
      <c r="DK55" s="1" t="s">
        <v>2291</v>
      </c>
      <c r="DL55" s="1" t="s">
        <v>2291</v>
      </c>
      <c r="DM55" s="1" t="s">
        <v>2291</v>
      </c>
      <c r="DN55" s="1" t="s">
        <v>2291</v>
      </c>
      <c r="DO55" s="1" t="s">
        <v>2291</v>
      </c>
      <c r="DP55" s="1" t="s">
        <v>2291</v>
      </c>
      <c r="DQ55" s="1" t="s">
        <v>2291</v>
      </c>
      <c r="DR55" s="1" t="s">
        <v>2291</v>
      </c>
      <c r="DS55" s="1" t="s">
        <v>2291</v>
      </c>
      <c r="DT55" s="1" t="s">
        <v>2291</v>
      </c>
      <c r="DU55" s="1" t="s">
        <v>2291</v>
      </c>
      <c r="DV55" s="1" t="s">
        <v>2291</v>
      </c>
      <c r="DW55" s="1" t="s">
        <v>2291</v>
      </c>
      <c r="DX55" s="1" t="s">
        <v>2291</v>
      </c>
      <c r="DY55" s="1" t="s">
        <v>2291</v>
      </c>
      <c r="DZ55" s="1" t="s">
        <v>2291</v>
      </c>
      <c r="EA55" s="1" t="s">
        <v>2291</v>
      </c>
      <c r="EB55" s="1" t="s">
        <v>2291</v>
      </c>
      <c r="EC55" s="1" t="s">
        <v>2291</v>
      </c>
      <c r="ED55" s="1" t="s">
        <v>2291</v>
      </c>
      <c r="EE55" s="1" t="s">
        <v>2291</v>
      </c>
      <c r="EF55" s="1" t="s">
        <v>2291</v>
      </c>
      <c r="EG55" s="1" t="s">
        <v>2291</v>
      </c>
      <c r="EH55" s="1" t="s">
        <v>2291</v>
      </c>
      <c r="EI55" s="1" t="s">
        <v>2291</v>
      </c>
      <c r="EJ55" s="1" t="s">
        <v>2291</v>
      </c>
      <c r="EK55" s="1" t="s">
        <v>2291</v>
      </c>
      <c r="EL55" s="1" t="s">
        <v>2291</v>
      </c>
      <c r="EM55" s="1" t="s">
        <v>2291</v>
      </c>
      <c r="EN55" s="1" t="s">
        <v>2291</v>
      </c>
      <c r="EO55" s="1" t="s">
        <v>320</v>
      </c>
      <c r="EP55" s="1" t="s">
        <v>1921</v>
      </c>
      <c r="EQ55" s="1" t="s">
        <v>1921</v>
      </c>
      <c r="ER55" s="1" t="s">
        <v>1921</v>
      </c>
      <c r="ES55" s="1" t="s">
        <v>1920</v>
      </c>
      <c r="ET55" s="1" t="s">
        <v>1921</v>
      </c>
      <c r="EU55" s="1" t="s">
        <v>1137</v>
      </c>
      <c r="EV55" s="1" t="s">
        <v>1997</v>
      </c>
      <c r="EW55" s="1" t="s">
        <v>2291</v>
      </c>
      <c r="EX55" s="1" t="s">
        <v>2291</v>
      </c>
      <c r="EY55" s="1" t="s">
        <v>2291</v>
      </c>
      <c r="EZ55" s="1" t="s">
        <v>2291</v>
      </c>
      <c r="FA55" s="1" t="s">
        <v>2291</v>
      </c>
      <c r="FB55" s="1" t="s">
        <v>2291</v>
      </c>
      <c r="FC55" s="1" t="s">
        <v>2291</v>
      </c>
      <c r="FD55" s="1" t="s">
        <v>2291</v>
      </c>
      <c r="FE55" s="1" t="s">
        <v>2291</v>
      </c>
      <c r="FF55" s="1" t="s">
        <v>2291</v>
      </c>
      <c r="FG55" s="1" t="s">
        <v>2291</v>
      </c>
      <c r="FH55" s="1" t="s">
        <v>2291</v>
      </c>
      <c r="FI55" s="1" t="s">
        <v>2291</v>
      </c>
      <c r="FJ55" s="1" t="s">
        <v>2291</v>
      </c>
      <c r="FK55" s="1" t="s">
        <v>2291</v>
      </c>
      <c r="FL55" s="1" t="s">
        <v>2291</v>
      </c>
      <c r="FM55" s="7">
        <v>10</v>
      </c>
      <c r="FN55" s="7">
        <v>20</v>
      </c>
      <c r="FO55" s="7">
        <v>2</v>
      </c>
      <c r="FP55" s="7">
        <v>1</v>
      </c>
      <c r="FQ55" s="7">
        <v>1</v>
      </c>
      <c r="FR55" s="7" t="s">
        <v>2291</v>
      </c>
      <c r="FS55" s="7" t="s">
        <v>2291</v>
      </c>
      <c r="FT55" s="7" t="s">
        <v>2291</v>
      </c>
      <c r="FU55" s="7" t="s">
        <v>2291</v>
      </c>
      <c r="FV55" s="7">
        <v>3</v>
      </c>
      <c r="FW55" s="7">
        <v>2</v>
      </c>
      <c r="FX55" s="7">
        <v>1</v>
      </c>
      <c r="FY55" s="7">
        <v>10</v>
      </c>
      <c r="FZ55" s="1" t="s">
        <v>1920</v>
      </c>
      <c r="GA55" s="1" t="s">
        <v>1920</v>
      </c>
      <c r="GB55" s="1" t="s">
        <v>1920</v>
      </c>
      <c r="GC55" s="1" t="s">
        <v>2291</v>
      </c>
      <c r="GD55" s="1" t="s">
        <v>2291</v>
      </c>
      <c r="GE55" s="1" t="s">
        <v>2291</v>
      </c>
      <c r="GF55" s="1" t="s">
        <v>1920</v>
      </c>
      <c r="GG55" s="1" t="s">
        <v>2291</v>
      </c>
      <c r="GH55" s="1" t="s">
        <v>2291</v>
      </c>
      <c r="GI55" s="1" t="s">
        <v>2291</v>
      </c>
      <c r="GJ55" s="1" t="s">
        <v>302</v>
      </c>
      <c r="GK55" s="1" t="s">
        <v>1921</v>
      </c>
      <c r="GL55" s="1" t="s">
        <v>1921</v>
      </c>
      <c r="GM55" s="1" t="s">
        <v>1921</v>
      </c>
      <c r="GN55" s="1" t="s">
        <v>1921</v>
      </c>
      <c r="GO55" s="1" t="s">
        <v>1920</v>
      </c>
      <c r="GP55" s="1" t="s">
        <v>1921</v>
      </c>
      <c r="GQ55" s="1" t="s">
        <v>1921</v>
      </c>
      <c r="GR55" s="1" t="s">
        <v>1921</v>
      </c>
      <c r="GS55" s="7" t="s">
        <v>2291</v>
      </c>
      <c r="GT55" s="7" t="s">
        <v>2291</v>
      </c>
      <c r="GU55" s="7">
        <v>1</v>
      </c>
      <c r="GV55" s="7" t="s">
        <v>2291</v>
      </c>
      <c r="GW55" s="7" t="s">
        <v>2291</v>
      </c>
      <c r="GX55" s="7" t="s">
        <v>2291</v>
      </c>
      <c r="GY55" s="7" t="s">
        <v>2291</v>
      </c>
      <c r="GZ55" s="7" t="s">
        <v>2291</v>
      </c>
      <c r="HA55" s="7" t="s">
        <v>2291</v>
      </c>
      <c r="HB55" s="7" t="s">
        <v>2291</v>
      </c>
      <c r="HC55" s="7" t="s">
        <v>2291</v>
      </c>
      <c r="HD55" s="7" t="s">
        <v>2291</v>
      </c>
      <c r="HE55" s="7" t="s">
        <v>2291</v>
      </c>
      <c r="HF55" s="7" t="s">
        <v>2291</v>
      </c>
      <c r="HG55" s="7" t="s">
        <v>2291</v>
      </c>
      <c r="HH55" s="7" t="s">
        <v>2291</v>
      </c>
      <c r="HI55" s="1" t="s">
        <v>869</v>
      </c>
      <c r="HJ55" s="1" t="s">
        <v>2116</v>
      </c>
      <c r="HK55" s="1" t="s">
        <v>1921</v>
      </c>
      <c r="HL55" s="1" t="s">
        <v>1921</v>
      </c>
      <c r="HM55" s="1" t="s">
        <v>1921</v>
      </c>
      <c r="HN55" s="1" t="s">
        <v>1920</v>
      </c>
      <c r="HO55" s="1" t="s">
        <v>1921</v>
      </c>
      <c r="HP55" s="1" t="s">
        <v>2125</v>
      </c>
      <c r="HQ55" s="1" t="s">
        <v>1921</v>
      </c>
      <c r="HR55" s="1" t="s">
        <v>1921</v>
      </c>
      <c r="HS55" s="1" t="s">
        <v>1920</v>
      </c>
      <c r="HT55" s="7" t="s">
        <v>2291</v>
      </c>
      <c r="HU55" s="7" t="s">
        <v>2291</v>
      </c>
      <c r="HV55" s="1" t="s">
        <v>2291</v>
      </c>
      <c r="HW55" s="1" t="s">
        <v>2291</v>
      </c>
      <c r="HX55" s="1" t="s">
        <v>2291</v>
      </c>
      <c r="HY55" s="1" t="s">
        <v>2126</v>
      </c>
      <c r="HZ55" s="1" t="s">
        <v>1921</v>
      </c>
      <c r="IA55" s="1" t="s">
        <v>1920</v>
      </c>
      <c r="IB55" s="7" t="s">
        <v>2291</v>
      </c>
      <c r="IC55" s="7">
        <v>60</v>
      </c>
      <c r="ID55" s="1" t="s">
        <v>1920</v>
      </c>
      <c r="IE55" s="1" t="s">
        <v>2291</v>
      </c>
      <c r="IF55" s="1" t="s">
        <v>2291</v>
      </c>
      <c r="IG55" s="1" t="s">
        <v>2291</v>
      </c>
      <c r="IH55" s="1" t="s">
        <v>2291</v>
      </c>
      <c r="II55" s="1" t="s">
        <v>2291</v>
      </c>
      <c r="IJ55" s="1" t="s">
        <v>2291</v>
      </c>
      <c r="IK55" s="1" t="s">
        <v>2291</v>
      </c>
      <c r="IL55" s="1" t="s">
        <v>2291</v>
      </c>
      <c r="IM55" s="1" t="s">
        <v>1949</v>
      </c>
      <c r="IN55" s="1" t="s">
        <v>1991</v>
      </c>
      <c r="IO55" s="1" t="s">
        <v>2291</v>
      </c>
      <c r="IP55" s="1" t="s">
        <v>2291</v>
      </c>
      <c r="IQ55" s="1" t="s">
        <v>2291</v>
      </c>
      <c r="IR55" s="1" t="s">
        <v>2291</v>
      </c>
      <c r="IS55" s="1" t="s">
        <v>2291</v>
      </c>
      <c r="IT55" s="1" t="s">
        <v>1921</v>
      </c>
      <c r="IU55" s="1" t="s">
        <v>2291</v>
      </c>
      <c r="IV55" s="1" t="s">
        <v>2291</v>
      </c>
      <c r="IW55" s="1" t="s">
        <v>2291</v>
      </c>
      <c r="IX55" s="1" t="s">
        <v>2291</v>
      </c>
      <c r="IY55" s="1" t="s">
        <v>2291</v>
      </c>
      <c r="IZ55" s="1" t="s">
        <v>2291</v>
      </c>
      <c r="JA55" s="1" t="s">
        <v>2291</v>
      </c>
      <c r="JB55" s="1" t="s">
        <v>2291</v>
      </c>
      <c r="JC55" s="1" t="s">
        <v>2291</v>
      </c>
      <c r="JD55" s="1" t="s">
        <v>392</v>
      </c>
      <c r="JE55" s="1" t="s">
        <v>1921</v>
      </c>
      <c r="JF55" s="1" t="s">
        <v>1921</v>
      </c>
      <c r="JG55" s="1" t="s">
        <v>1921</v>
      </c>
      <c r="JH55" s="1" t="s">
        <v>1921</v>
      </c>
      <c r="JI55" s="1" t="s">
        <v>1921</v>
      </c>
      <c r="JJ55" s="1" t="s">
        <v>1920</v>
      </c>
      <c r="JK55" s="1" t="s">
        <v>1921</v>
      </c>
      <c r="JL55" s="1" t="s">
        <v>1920</v>
      </c>
      <c r="JM55" s="1" t="s">
        <v>1920</v>
      </c>
      <c r="JN55" s="1" t="s">
        <v>1921</v>
      </c>
      <c r="JO55" s="1" t="s">
        <v>1921</v>
      </c>
      <c r="JP55" s="1" t="s">
        <v>1921</v>
      </c>
      <c r="JQ55" s="1" t="s">
        <v>1921</v>
      </c>
      <c r="JR55" s="1" t="s">
        <v>1921</v>
      </c>
      <c r="JS55" s="1" t="s">
        <v>2291</v>
      </c>
      <c r="JT55" s="1" t="s">
        <v>2291</v>
      </c>
      <c r="JU55" s="1" t="s">
        <v>2295</v>
      </c>
      <c r="JV55" s="1" t="s">
        <v>1920</v>
      </c>
      <c r="JW55" s="1" t="s">
        <v>1921</v>
      </c>
      <c r="JX55" s="1" t="s">
        <v>1921</v>
      </c>
      <c r="JY55" s="1" t="s">
        <v>1921</v>
      </c>
      <c r="JZ55" s="1" t="s">
        <v>1921</v>
      </c>
      <c r="KA55" s="1" t="s">
        <v>1921</v>
      </c>
      <c r="KB55" s="1" t="s">
        <v>1921</v>
      </c>
      <c r="KC55" s="1" t="s">
        <v>2291</v>
      </c>
      <c r="KD55" s="1" t="s">
        <v>1971</v>
      </c>
      <c r="KE55" s="1" t="s">
        <v>2291</v>
      </c>
      <c r="KF55" s="1" t="s">
        <v>1920</v>
      </c>
      <c r="KG55" s="1" t="s">
        <v>2144</v>
      </c>
      <c r="KH55" s="1" t="s">
        <v>1967</v>
      </c>
      <c r="KI55" s="1" t="s">
        <v>1988</v>
      </c>
      <c r="KJ55" s="1" t="s">
        <v>2291</v>
      </c>
      <c r="KK55" s="1" t="s">
        <v>1920</v>
      </c>
      <c r="KL55" s="1" t="s">
        <v>409</v>
      </c>
      <c r="KM55" s="1" t="s">
        <v>1921</v>
      </c>
      <c r="KN55" s="1" t="s">
        <v>1921</v>
      </c>
      <c r="KO55" s="1" t="s">
        <v>1920</v>
      </c>
      <c r="KP55" s="1" t="s">
        <v>2291</v>
      </c>
      <c r="KQ55" s="1" t="s">
        <v>2291</v>
      </c>
      <c r="KR55" s="1">
        <v>3</v>
      </c>
      <c r="KS55" s="1" t="s">
        <v>304</v>
      </c>
      <c r="KT55" s="1" t="s">
        <v>1138</v>
      </c>
      <c r="KU55" s="1" t="s">
        <v>2291</v>
      </c>
      <c r="KV55" s="1" t="s">
        <v>2291</v>
      </c>
      <c r="KW55" s="1" t="s">
        <v>2291</v>
      </c>
      <c r="KX55" s="1">
        <v>20</v>
      </c>
      <c r="KY55" s="11">
        <v>20</v>
      </c>
      <c r="KZ55" s="1" t="s">
        <v>1139</v>
      </c>
      <c r="LA55" s="1">
        <v>158786</v>
      </c>
      <c r="LB55" s="1" t="s">
        <v>1140</v>
      </c>
      <c r="LC55" s="1" t="s">
        <v>1141</v>
      </c>
      <c r="LD55" s="1">
        <v>88</v>
      </c>
      <c r="LE55" s="1" t="s">
        <v>2291</v>
      </c>
      <c r="LF55" s="1">
        <v>-1</v>
      </c>
      <c r="LG55" s="1" t="s">
        <v>2291</v>
      </c>
      <c r="LH55" s="1" t="s">
        <v>2291</v>
      </c>
      <c r="LI55" s="8">
        <v>88</v>
      </c>
      <c r="LJ55" s="8">
        <v>4</v>
      </c>
      <c r="LK55" s="8">
        <v>6</v>
      </c>
      <c r="LL55" s="8">
        <v>8</v>
      </c>
      <c r="LM55" s="8">
        <v>10</v>
      </c>
      <c r="LN55" s="8">
        <v>14</v>
      </c>
      <c r="LO55" s="8">
        <v>21</v>
      </c>
      <c r="LP55" s="8">
        <v>11</v>
      </c>
      <c r="LQ55" s="8">
        <v>10</v>
      </c>
      <c r="LR55" s="8">
        <v>21</v>
      </c>
      <c r="LS55" s="8">
        <v>23</v>
      </c>
      <c r="LT55" s="8">
        <v>6</v>
      </c>
      <c r="LU55" s="8">
        <v>3</v>
      </c>
      <c r="LV55" s="8">
        <v>137</v>
      </c>
      <c r="LW55" s="1" t="s">
        <v>1979</v>
      </c>
      <c r="LX55" s="1" t="s">
        <v>1980</v>
      </c>
      <c r="LY55" s="1" t="s">
        <v>1981</v>
      </c>
      <c r="LZ55" s="1" t="b">
        <f>E55=AE55</f>
        <v>1</v>
      </c>
      <c r="MA55" s="1" t="b">
        <f>AG55=G55</f>
        <v>1</v>
      </c>
      <c r="MB55" s="1" t="b">
        <f>I55=AI55</f>
        <v>0</v>
      </c>
      <c r="MC55" s="1" t="s">
        <v>2291</v>
      </c>
    </row>
    <row r="56" spans="1:341" x14ac:dyDescent="0.3">
      <c r="A56" s="1" t="s">
        <v>1046</v>
      </c>
      <c r="B56" s="1" t="s">
        <v>1047</v>
      </c>
      <c r="C56" s="5">
        <v>43163</v>
      </c>
      <c r="D56" s="5">
        <v>43163</v>
      </c>
      <c r="E56" s="1" t="s">
        <v>294</v>
      </c>
      <c r="F56" s="1" t="s">
        <v>1934</v>
      </c>
      <c r="G56" s="1" t="s">
        <v>400</v>
      </c>
      <c r="H56" s="1" t="s">
        <v>1948</v>
      </c>
      <c r="I56" s="1" t="s">
        <v>915</v>
      </c>
      <c r="J56" s="1" t="s">
        <v>1057</v>
      </c>
      <c r="K56" s="1" t="s">
        <v>1013</v>
      </c>
      <c r="L56" s="1" t="s">
        <v>1048</v>
      </c>
      <c r="M56" s="1" t="s">
        <v>1049</v>
      </c>
      <c r="N56" s="1">
        <v>13.797274481600001</v>
      </c>
      <c r="O56" s="1">
        <v>14.087010666399999</v>
      </c>
      <c r="P56" s="1">
        <v>296.95821566900003</v>
      </c>
      <c r="Q56" s="1">
        <v>4</v>
      </c>
      <c r="R56" s="1" t="s">
        <v>1983</v>
      </c>
      <c r="S56" s="1" t="s">
        <v>1013</v>
      </c>
      <c r="T56" s="1">
        <v>16</v>
      </c>
      <c r="U56" s="1" t="s">
        <v>2292</v>
      </c>
      <c r="V56" s="1" t="s">
        <v>1982</v>
      </c>
      <c r="W56" s="1" t="s">
        <v>2291</v>
      </c>
      <c r="X56" s="1" t="s">
        <v>2089</v>
      </c>
      <c r="Y56" s="1" t="s">
        <v>1920</v>
      </c>
      <c r="Z56" s="1" t="s">
        <v>1921</v>
      </c>
      <c r="AA56" s="1" t="s">
        <v>1921</v>
      </c>
      <c r="AB56" s="1" t="s">
        <v>2291</v>
      </c>
      <c r="AC56" s="7">
        <v>476</v>
      </c>
      <c r="AD56" s="7">
        <v>1990</v>
      </c>
      <c r="AE56" s="1" t="s">
        <v>294</v>
      </c>
      <c r="AF56" s="1" t="s">
        <v>1934</v>
      </c>
      <c r="AG56" s="1" t="s">
        <v>400</v>
      </c>
      <c r="AH56" s="1" t="s">
        <v>1948</v>
      </c>
      <c r="AI56" s="1" t="s">
        <v>915</v>
      </c>
      <c r="AJ56" s="1" t="s">
        <v>1057</v>
      </c>
      <c r="AK56" s="14">
        <v>476</v>
      </c>
      <c r="AL56" s="14">
        <v>1990</v>
      </c>
      <c r="AM56" s="5">
        <v>42064</v>
      </c>
      <c r="AN56" s="7" t="s">
        <v>2291</v>
      </c>
      <c r="AO56" s="7" t="s">
        <v>2291</v>
      </c>
      <c r="AP56" s="1" t="s">
        <v>2291</v>
      </c>
      <c r="AQ56" s="1" t="s">
        <v>2291</v>
      </c>
      <c r="AR56" s="1" t="s">
        <v>2291</v>
      </c>
      <c r="AS56" s="1" t="s">
        <v>2291</v>
      </c>
      <c r="AT56" s="1" t="s">
        <v>2291</v>
      </c>
      <c r="AU56" s="1" t="s">
        <v>2291</v>
      </c>
      <c r="AV56" s="1" t="s">
        <v>2291</v>
      </c>
      <c r="AW56" s="1" t="s">
        <v>2291</v>
      </c>
      <c r="AX56" s="1" t="s">
        <v>2291</v>
      </c>
      <c r="AY56" s="7" t="s">
        <v>2291</v>
      </c>
      <c r="AZ56" s="7" t="s">
        <v>2291</v>
      </c>
      <c r="BA56" s="1" t="s">
        <v>2291</v>
      </c>
      <c r="BB56" s="7" t="s">
        <v>2291</v>
      </c>
      <c r="BC56" s="7" t="s">
        <v>2291</v>
      </c>
      <c r="BD56" s="1" t="s">
        <v>2291</v>
      </c>
      <c r="BE56" s="1" t="s">
        <v>2291</v>
      </c>
      <c r="BF56" s="1" t="s">
        <v>2291</v>
      </c>
      <c r="BG56" s="1" t="s">
        <v>2291</v>
      </c>
      <c r="BH56" s="1" t="s">
        <v>2291</v>
      </c>
      <c r="BI56" s="1" t="s">
        <v>2291</v>
      </c>
      <c r="BJ56" s="1" t="s">
        <v>2291</v>
      </c>
      <c r="BK56" s="1" t="s">
        <v>2291</v>
      </c>
      <c r="BL56" s="1" t="s">
        <v>2291</v>
      </c>
      <c r="BM56" s="7" t="s">
        <v>2291</v>
      </c>
      <c r="BN56" s="7" t="s">
        <v>2291</v>
      </c>
      <c r="BO56" s="1" t="s">
        <v>2291</v>
      </c>
      <c r="BP56" s="7" t="s">
        <v>2291</v>
      </c>
      <c r="BQ56" s="7" t="s">
        <v>2291</v>
      </c>
      <c r="BR56" s="1">
        <v>0</v>
      </c>
      <c r="BS56" s="7">
        <v>470</v>
      </c>
      <c r="BT56" s="7">
        <v>0</v>
      </c>
      <c r="BU56" s="7">
        <v>0</v>
      </c>
      <c r="BV56" s="7">
        <v>6</v>
      </c>
      <c r="BW56" s="1" t="s">
        <v>1998</v>
      </c>
      <c r="BX56" s="1" t="s">
        <v>2291</v>
      </c>
      <c r="BY56" s="1" t="s">
        <v>1050</v>
      </c>
      <c r="BZ56" s="1" t="s">
        <v>1921</v>
      </c>
      <c r="CA56" s="1" t="s">
        <v>1921</v>
      </c>
      <c r="CB56" s="1" t="s">
        <v>1920</v>
      </c>
      <c r="CC56" s="1" t="s">
        <v>1921</v>
      </c>
      <c r="CD56" s="1" t="s">
        <v>1921</v>
      </c>
      <c r="CE56" s="1" t="s">
        <v>1921</v>
      </c>
      <c r="CF56" s="1" t="s">
        <v>1921</v>
      </c>
      <c r="CG56" s="1" t="s">
        <v>1921</v>
      </c>
      <c r="CH56" s="1" t="s">
        <v>1920</v>
      </c>
      <c r="CI56" s="1" t="s">
        <v>1921</v>
      </c>
      <c r="CJ56" s="1" t="s">
        <v>1921</v>
      </c>
      <c r="CK56" s="1" t="s">
        <v>1953</v>
      </c>
      <c r="CL56" s="1" t="s">
        <v>1921</v>
      </c>
      <c r="CM56" s="1" t="s">
        <v>1921</v>
      </c>
      <c r="CN56" s="1" t="s">
        <v>1920</v>
      </c>
      <c r="CO56" s="1" t="s">
        <v>1921</v>
      </c>
      <c r="CP56" s="1" t="s">
        <v>1921</v>
      </c>
      <c r="CQ56" s="1" t="s">
        <v>2291</v>
      </c>
      <c r="CR56" s="1" t="s">
        <v>2029</v>
      </c>
      <c r="CS56" s="1" t="s">
        <v>2291</v>
      </c>
      <c r="CT56" s="1" t="s">
        <v>2291</v>
      </c>
      <c r="CU56" s="1" t="s">
        <v>2291</v>
      </c>
      <c r="CV56" s="1" t="s">
        <v>2291</v>
      </c>
      <c r="CW56" s="1" t="s">
        <v>2291</v>
      </c>
      <c r="CX56" s="1" t="s">
        <v>2291</v>
      </c>
      <c r="CY56" s="1" t="s">
        <v>2291</v>
      </c>
      <c r="CZ56" s="1" t="s">
        <v>2291</v>
      </c>
      <c r="DA56" s="1" t="s">
        <v>2291</v>
      </c>
      <c r="DB56" s="1" t="s">
        <v>2291</v>
      </c>
      <c r="DC56" s="1" t="s">
        <v>2291</v>
      </c>
      <c r="DD56" s="1" t="s">
        <v>2291</v>
      </c>
      <c r="DE56" s="1" t="s">
        <v>2291</v>
      </c>
      <c r="DF56" s="1" t="s">
        <v>2291</v>
      </c>
      <c r="DG56" s="1" t="s">
        <v>2291</v>
      </c>
      <c r="DH56" s="1" t="s">
        <v>2291</v>
      </c>
      <c r="DI56" s="1" t="s">
        <v>2291</v>
      </c>
      <c r="DJ56" s="1" t="s">
        <v>2291</v>
      </c>
      <c r="DK56" s="1" t="s">
        <v>2291</v>
      </c>
      <c r="DL56" s="1" t="s">
        <v>2291</v>
      </c>
      <c r="DM56" s="1" t="s">
        <v>2291</v>
      </c>
      <c r="DN56" s="1" t="s">
        <v>2291</v>
      </c>
      <c r="DO56" s="1" t="s">
        <v>2291</v>
      </c>
      <c r="DP56" s="1" t="s">
        <v>2291</v>
      </c>
      <c r="DQ56" s="1" t="s">
        <v>2291</v>
      </c>
      <c r="DR56" s="1" t="s">
        <v>2291</v>
      </c>
      <c r="DS56" s="1" t="s">
        <v>2291</v>
      </c>
      <c r="DT56" s="1" t="s">
        <v>2291</v>
      </c>
      <c r="DU56" s="1" t="s">
        <v>2291</v>
      </c>
      <c r="DV56" s="1" t="s">
        <v>2291</v>
      </c>
      <c r="DW56" s="1" t="s">
        <v>2291</v>
      </c>
      <c r="DX56" s="1" t="s">
        <v>2291</v>
      </c>
      <c r="DY56" s="1" t="s">
        <v>2291</v>
      </c>
      <c r="DZ56" s="1" t="s">
        <v>2291</v>
      </c>
      <c r="EA56" s="1" t="s">
        <v>2291</v>
      </c>
      <c r="EB56" s="1" t="s">
        <v>2291</v>
      </c>
      <c r="EC56" s="1" t="s">
        <v>2291</v>
      </c>
      <c r="ED56" s="1" t="s">
        <v>2291</v>
      </c>
      <c r="EE56" s="1" t="s">
        <v>2291</v>
      </c>
      <c r="EF56" s="1" t="s">
        <v>2291</v>
      </c>
      <c r="EG56" s="1" t="s">
        <v>2291</v>
      </c>
      <c r="EH56" s="1" t="s">
        <v>2291</v>
      </c>
      <c r="EI56" s="1" t="s">
        <v>2291</v>
      </c>
      <c r="EJ56" s="1" t="s">
        <v>2291</v>
      </c>
      <c r="EK56" s="1" t="s">
        <v>2291</v>
      </c>
      <c r="EL56" s="1" t="s">
        <v>2291</v>
      </c>
      <c r="EM56" s="1" t="s">
        <v>2291</v>
      </c>
      <c r="EN56" s="1" t="s">
        <v>2291</v>
      </c>
      <c r="EO56" s="1" t="s">
        <v>320</v>
      </c>
      <c r="EP56" s="1" t="s">
        <v>1921</v>
      </c>
      <c r="EQ56" s="1" t="s">
        <v>1921</v>
      </c>
      <c r="ER56" s="1" t="s">
        <v>1921</v>
      </c>
      <c r="ES56" s="1" t="s">
        <v>1920</v>
      </c>
      <c r="ET56" s="1" t="s">
        <v>1921</v>
      </c>
      <c r="EU56" s="1" t="s">
        <v>2291</v>
      </c>
      <c r="EV56" s="1" t="s">
        <v>1996</v>
      </c>
      <c r="EW56" s="1" t="s">
        <v>2291</v>
      </c>
      <c r="EX56" s="1" t="s">
        <v>2291</v>
      </c>
      <c r="EY56" s="1" t="s">
        <v>2291</v>
      </c>
      <c r="EZ56" s="1" t="s">
        <v>2291</v>
      </c>
      <c r="FA56" s="1" t="s">
        <v>2291</v>
      </c>
      <c r="FB56" s="1" t="s">
        <v>2291</v>
      </c>
      <c r="FC56" s="1" t="s">
        <v>2291</v>
      </c>
      <c r="FD56" s="1" t="s">
        <v>2291</v>
      </c>
      <c r="FE56" s="1" t="s">
        <v>2291</v>
      </c>
      <c r="FF56" s="1" t="s">
        <v>2291</v>
      </c>
      <c r="FG56" s="1" t="s">
        <v>2291</v>
      </c>
      <c r="FH56" s="1" t="s">
        <v>2291</v>
      </c>
      <c r="FI56" s="1" t="s">
        <v>2291</v>
      </c>
      <c r="FJ56" s="1" t="s">
        <v>2291</v>
      </c>
      <c r="FK56" s="1" t="s">
        <v>2291</v>
      </c>
      <c r="FL56" s="1" t="s">
        <v>2291</v>
      </c>
      <c r="FM56" s="7">
        <v>95</v>
      </c>
      <c r="FN56" s="7">
        <v>150</v>
      </c>
      <c r="FO56" s="7">
        <v>10</v>
      </c>
      <c r="FP56" s="7">
        <v>25</v>
      </c>
      <c r="FQ56" s="7">
        <v>10</v>
      </c>
      <c r="FR56" s="7">
        <v>25</v>
      </c>
      <c r="FS56" s="7" t="s">
        <v>2291</v>
      </c>
      <c r="FT56" s="7" t="s">
        <v>2291</v>
      </c>
      <c r="FU56" s="7">
        <v>100</v>
      </c>
      <c r="FV56" s="7">
        <v>80</v>
      </c>
      <c r="FW56" s="7">
        <v>50</v>
      </c>
      <c r="FX56" s="7">
        <v>30</v>
      </c>
      <c r="FY56" s="7">
        <v>150</v>
      </c>
      <c r="FZ56" s="1" t="s">
        <v>1920</v>
      </c>
      <c r="GA56" s="1" t="s">
        <v>1920</v>
      </c>
      <c r="GB56" s="1" t="s">
        <v>1920</v>
      </c>
      <c r="GC56" s="1" t="s">
        <v>2291</v>
      </c>
      <c r="GD56" s="1" t="s">
        <v>2291</v>
      </c>
      <c r="GE56" s="1" t="s">
        <v>2291</v>
      </c>
      <c r="GF56" s="1" t="s">
        <v>1920</v>
      </c>
      <c r="GG56" s="1" t="s">
        <v>2291</v>
      </c>
      <c r="GH56" s="1" t="s">
        <v>2291</v>
      </c>
      <c r="GI56" s="1" t="s">
        <v>2291</v>
      </c>
      <c r="GJ56" s="1" t="s">
        <v>302</v>
      </c>
      <c r="GK56" s="1" t="s">
        <v>1921</v>
      </c>
      <c r="GL56" s="1" t="s">
        <v>1921</v>
      </c>
      <c r="GM56" s="1" t="s">
        <v>1921</v>
      </c>
      <c r="GN56" s="1" t="s">
        <v>1921</v>
      </c>
      <c r="GO56" s="1" t="s">
        <v>1920</v>
      </c>
      <c r="GP56" s="1" t="s">
        <v>1921</v>
      </c>
      <c r="GQ56" s="1" t="s">
        <v>1921</v>
      </c>
      <c r="GR56" s="1" t="s">
        <v>1921</v>
      </c>
      <c r="GS56" s="7" t="s">
        <v>2291</v>
      </c>
      <c r="GT56" s="7" t="s">
        <v>2291</v>
      </c>
      <c r="GU56" s="7">
        <v>4</v>
      </c>
      <c r="GV56" s="7" t="s">
        <v>2291</v>
      </c>
      <c r="GW56" s="7" t="s">
        <v>2291</v>
      </c>
      <c r="GX56" s="7" t="s">
        <v>2291</v>
      </c>
      <c r="GY56" s="7" t="s">
        <v>2291</v>
      </c>
      <c r="GZ56" s="7" t="s">
        <v>2291</v>
      </c>
      <c r="HA56" s="7" t="s">
        <v>2291</v>
      </c>
      <c r="HB56" s="7" t="s">
        <v>2291</v>
      </c>
      <c r="HC56" s="7" t="s">
        <v>2291</v>
      </c>
      <c r="HD56" s="7" t="s">
        <v>2291</v>
      </c>
      <c r="HE56" s="7" t="s">
        <v>2291</v>
      </c>
      <c r="HF56" s="7" t="s">
        <v>2291</v>
      </c>
      <c r="HG56" s="7" t="s">
        <v>2291</v>
      </c>
      <c r="HH56" s="7" t="s">
        <v>2291</v>
      </c>
      <c r="HI56" s="1" t="s">
        <v>869</v>
      </c>
      <c r="HJ56" s="1" t="s">
        <v>371</v>
      </c>
      <c r="HK56" s="1" t="s">
        <v>1920</v>
      </c>
      <c r="HL56" s="1" t="s">
        <v>1921</v>
      </c>
      <c r="HM56" s="1" t="s">
        <v>1921</v>
      </c>
      <c r="HN56" s="1" t="s">
        <v>1921</v>
      </c>
      <c r="HO56" s="1" t="s">
        <v>1921</v>
      </c>
      <c r="HP56" s="1" t="s">
        <v>2125</v>
      </c>
      <c r="HQ56" s="1" t="s">
        <v>1921</v>
      </c>
      <c r="HR56" s="1" t="s">
        <v>1921</v>
      </c>
      <c r="HS56" s="1" t="s">
        <v>1920</v>
      </c>
      <c r="HT56" s="7" t="s">
        <v>2291</v>
      </c>
      <c r="HU56" s="7" t="s">
        <v>2291</v>
      </c>
      <c r="HV56" s="1" t="s">
        <v>2291</v>
      </c>
      <c r="HW56" s="1" t="s">
        <v>2291</v>
      </c>
      <c r="HX56" s="1" t="s">
        <v>2291</v>
      </c>
      <c r="HY56" s="1" t="s">
        <v>2126</v>
      </c>
      <c r="HZ56" s="1" t="s">
        <v>1921</v>
      </c>
      <c r="IA56" s="1" t="s">
        <v>1920</v>
      </c>
      <c r="IB56" s="7" t="s">
        <v>2291</v>
      </c>
      <c r="IC56" s="7">
        <v>300</v>
      </c>
      <c r="ID56" s="1" t="s">
        <v>1920</v>
      </c>
      <c r="IE56" s="1" t="s">
        <v>2291</v>
      </c>
      <c r="IF56" s="1" t="s">
        <v>2291</v>
      </c>
      <c r="IG56" s="1" t="s">
        <v>2291</v>
      </c>
      <c r="IH56" s="1" t="s">
        <v>2291</v>
      </c>
      <c r="II56" s="1" t="s">
        <v>2291</v>
      </c>
      <c r="IJ56" s="1" t="s">
        <v>2291</v>
      </c>
      <c r="IK56" s="1" t="s">
        <v>2291</v>
      </c>
      <c r="IL56" s="1" t="s">
        <v>2291</v>
      </c>
      <c r="IM56" s="1" t="s">
        <v>1952</v>
      </c>
      <c r="IN56" s="1" t="s">
        <v>2291</v>
      </c>
      <c r="IO56" s="1" t="s">
        <v>2291</v>
      </c>
      <c r="IP56" s="1" t="s">
        <v>1146</v>
      </c>
      <c r="IQ56" s="1" t="s">
        <v>2209</v>
      </c>
      <c r="IR56" s="1" t="s">
        <v>1957</v>
      </c>
      <c r="IS56" s="1" t="s">
        <v>2291</v>
      </c>
      <c r="IT56" s="1" t="s">
        <v>1920</v>
      </c>
      <c r="IU56" s="1" t="s">
        <v>2003</v>
      </c>
      <c r="IV56" s="1" t="s">
        <v>1921</v>
      </c>
      <c r="IW56" s="1" t="s">
        <v>1920</v>
      </c>
      <c r="IX56" s="1" t="s">
        <v>1921</v>
      </c>
      <c r="IY56" s="1" t="s">
        <v>1921</v>
      </c>
      <c r="IZ56" s="1" t="s">
        <v>1921</v>
      </c>
      <c r="JA56" s="1" t="s">
        <v>2291</v>
      </c>
      <c r="JB56" s="1" t="s">
        <v>1974</v>
      </c>
      <c r="JC56" s="1" t="s">
        <v>1968</v>
      </c>
      <c r="JD56" s="1" t="s">
        <v>470</v>
      </c>
      <c r="JE56" s="1" t="s">
        <v>1920</v>
      </c>
      <c r="JF56" s="1" t="s">
        <v>1920</v>
      </c>
      <c r="JG56" s="1" t="s">
        <v>1921</v>
      </c>
      <c r="JH56" s="1" t="s">
        <v>1921</v>
      </c>
      <c r="JI56" s="1" t="s">
        <v>1921</v>
      </c>
      <c r="JJ56" s="1" t="s">
        <v>1921</v>
      </c>
      <c r="JK56" s="1" t="s">
        <v>1921</v>
      </c>
      <c r="JL56" s="1" t="s">
        <v>1920</v>
      </c>
      <c r="JM56" s="1" t="s">
        <v>1921</v>
      </c>
      <c r="JN56" s="1" t="s">
        <v>1921</v>
      </c>
      <c r="JO56" s="1" t="s">
        <v>1921</v>
      </c>
      <c r="JP56" s="1" t="s">
        <v>1921</v>
      </c>
      <c r="JQ56" s="1" t="s">
        <v>1921</v>
      </c>
      <c r="JR56" s="1" t="s">
        <v>1921</v>
      </c>
      <c r="JS56" s="1" t="s">
        <v>2291</v>
      </c>
      <c r="JT56" s="1" t="s">
        <v>2291</v>
      </c>
      <c r="JU56" s="1" t="s">
        <v>2299</v>
      </c>
      <c r="JV56" s="1" t="s">
        <v>1921</v>
      </c>
      <c r="JW56" s="1" t="s">
        <v>1921</v>
      </c>
      <c r="JX56" s="1" t="s">
        <v>1921</v>
      </c>
      <c r="JY56" s="1" t="s">
        <v>1920</v>
      </c>
      <c r="JZ56" s="1" t="s">
        <v>1921</v>
      </c>
      <c r="KA56" s="1" t="s">
        <v>1921</v>
      </c>
      <c r="KB56" s="1" t="s">
        <v>1921</v>
      </c>
      <c r="KC56" s="1" t="s">
        <v>2291</v>
      </c>
      <c r="KD56" s="1" t="s">
        <v>1972</v>
      </c>
      <c r="KE56" s="1" t="s">
        <v>1921</v>
      </c>
      <c r="KF56" s="1" t="s">
        <v>1920</v>
      </c>
      <c r="KG56" s="1" t="s">
        <v>2158</v>
      </c>
      <c r="KH56" s="1" t="s">
        <v>1967</v>
      </c>
      <c r="KI56" s="1" t="s">
        <v>1923</v>
      </c>
      <c r="KJ56" s="1" t="s">
        <v>2291</v>
      </c>
      <c r="KK56" s="1" t="s">
        <v>1920</v>
      </c>
      <c r="KL56" s="1" t="s">
        <v>409</v>
      </c>
      <c r="KM56" s="1" t="s">
        <v>1921</v>
      </c>
      <c r="KN56" s="1" t="s">
        <v>1921</v>
      </c>
      <c r="KO56" s="1" t="s">
        <v>1920</v>
      </c>
      <c r="KP56" s="1" t="s">
        <v>2291</v>
      </c>
      <c r="KQ56" s="1" t="s">
        <v>2291</v>
      </c>
      <c r="KR56" s="1">
        <v>3</v>
      </c>
      <c r="KS56" s="1" t="s">
        <v>304</v>
      </c>
      <c r="KT56" s="1" t="s">
        <v>1051</v>
      </c>
      <c r="KU56" s="1" t="s">
        <v>2291</v>
      </c>
      <c r="KV56" s="1" t="s">
        <v>2291</v>
      </c>
      <c r="KW56" s="1" t="s">
        <v>2291</v>
      </c>
      <c r="KX56" s="1">
        <v>17</v>
      </c>
      <c r="KY56" s="11">
        <v>17</v>
      </c>
      <c r="KZ56" s="1" t="s">
        <v>1052</v>
      </c>
      <c r="LA56" s="1">
        <v>158777</v>
      </c>
      <c r="LB56" s="1" t="s">
        <v>1053</v>
      </c>
      <c r="LC56" s="1" t="s">
        <v>1054</v>
      </c>
      <c r="LD56" s="1">
        <v>79</v>
      </c>
      <c r="LE56" s="1" t="s">
        <v>2291</v>
      </c>
      <c r="LF56" s="1">
        <v>-1</v>
      </c>
      <c r="LG56" s="1" t="s">
        <v>2291</v>
      </c>
      <c r="LH56" s="1" t="s">
        <v>2291</v>
      </c>
      <c r="LI56" s="8">
        <v>79</v>
      </c>
      <c r="LJ56" s="8">
        <v>7</v>
      </c>
      <c r="LK56" s="8">
        <v>5</v>
      </c>
      <c r="LL56" s="8">
        <v>10</v>
      </c>
      <c r="LM56" s="8">
        <v>14</v>
      </c>
      <c r="LN56" s="8">
        <v>17</v>
      </c>
      <c r="LO56" s="8">
        <v>14</v>
      </c>
      <c r="LP56" s="8">
        <v>7</v>
      </c>
      <c r="LQ56" s="8">
        <v>12</v>
      </c>
      <c r="LR56" s="8">
        <v>14</v>
      </c>
      <c r="LS56" s="8">
        <v>23</v>
      </c>
      <c r="LT56" s="8">
        <v>6</v>
      </c>
      <c r="LU56" s="8">
        <v>3</v>
      </c>
      <c r="LV56" s="8">
        <v>132</v>
      </c>
      <c r="LW56" s="1" t="s">
        <v>1975</v>
      </c>
      <c r="LX56" s="1" t="s">
        <v>1976</v>
      </c>
      <c r="LY56" s="1" t="s">
        <v>1980</v>
      </c>
      <c r="LZ56" s="1" t="b">
        <f>E56=AE56</f>
        <v>1</v>
      </c>
      <c r="MA56" s="1" t="b">
        <f>AG56=G56</f>
        <v>1</v>
      </c>
      <c r="MB56" s="1" t="b">
        <f>I56=AI56</f>
        <v>1</v>
      </c>
      <c r="MC56" s="1" t="s">
        <v>2291</v>
      </c>
    </row>
    <row r="57" spans="1:341" x14ac:dyDescent="0.3">
      <c r="A57" s="1" t="s">
        <v>906</v>
      </c>
      <c r="B57" s="1" t="s">
        <v>907</v>
      </c>
      <c r="C57" s="5">
        <v>43160</v>
      </c>
      <c r="D57" s="5">
        <v>43160</v>
      </c>
      <c r="E57" s="1" t="s">
        <v>294</v>
      </c>
      <c r="F57" s="1" t="s">
        <v>1934</v>
      </c>
      <c r="G57" s="1" t="s">
        <v>698</v>
      </c>
      <c r="H57" s="1" t="s">
        <v>333</v>
      </c>
      <c r="I57" s="1" t="s">
        <v>781</v>
      </c>
      <c r="J57" s="1" t="s">
        <v>2009</v>
      </c>
      <c r="K57" s="1" t="s">
        <v>782</v>
      </c>
      <c r="L57" s="1" t="s">
        <v>1841</v>
      </c>
      <c r="M57" s="1" t="s">
        <v>908</v>
      </c>
      <c r="N57" s="1">
        <v>13.529905983000001</v>
      </c>
      <c r="O57" s="1">
        <v>14.333434805</v>
      </c>
      <c r="P57" s="1">
        <v>307.77714225199998</v>
      </c>
      <c r="Q57" s="1">
        <v>4</v>
      </c>
      <c r="R57" s="1" t="s">
        <v>1984</v>
      </c>
      <c r="S57" s="1" t="s">
        <v>2291</v>
      </c>
      <c r="T57" s="1" t="s">
        <v>2291</v>
      </c>
      <c r="U57" s="1" t="s">
        <v>2292</v>
      </c>
      <c r="V57" s="1" t="s">
        <v>1982</v>
      </c>
      <c r="W57" s="1" t="s">
        <v>2291</v>
      </c>
      <c r="X57" s="1" t="s">
        <v>2089</v>
      </c>
      <c r="Y57" s="1" t="s">
        <v>1920</v>
      </c>
      <c r="Z57" s="1" t="s">
        <v>1921</v>
      </c>
      <c r="AA57" s="1" t="s">
        <v>1921</v>
      </c>
      <c r="AB57" s="1" t="s">
        <v>2291</v>
      </c>
      <c r="AC57" s="7">
        <v>957</v>
      </c>
      <c r="AD57" s="7">
        <v>4000</v>
      </c>
      <c r="AE57" s="1" t="s">
        <v>294</v>
      </c>
      <c r="AF57" s="1" t="s">
        <v>1934</v>
      </c>
      <c r="AG57" s="1" t="s">
        <v>698</v>
      </c>
      <c r="AH57" s="1" t="s">
        <v>333</v>
      </c>
      <c r="AI57" s="1" t="s">
        <v>781</v>
      </c>
      <c r="AJ57" s="1" t="s">
        <v>2009</v>
      </c>
      <c r="AK57" s="14">
        <v>957</v>
      </c>
      <c r="AL57" s="14">
        <v>4000</v>
      </c>
      <c r="AM57" s="5">
        <v>41640</v>
      </c>
      <c r="AN57" s="7" t="s">
        <v>2291</v>
      </c>
      <c r="AO57" s="7" t="s">
        <v>2291</v>
      </c>
      <c r="AP57" s="1" t="s">
        <v>2291</v>
      </c>
      <c r="AQ57" s="1" t="s">
        <v>2291</v>
      </c>
      <c r="AR57" s="1" t="s">
        <v>2291</v>
      </c>
      <c r="AS57" s="1" t="s">
        <v>2291</v>
      </c>
      <c r="AT57" s="1" t="s">
        <v>2291</v>
      </c>
      <c r="AU57" s="1" t="s">
        <v>2291</v>
      </c>
      <c r="AV57" s="1" t="s">
        <v>2291</v>
      </c>
      <c r="AW57" s="1" t="s">
        <v>2291</v>
      </c>
      <c r="AX57" s="1" t="s">
        <v>2291</v>
      </c>
      <c r="AY57" s="7" t="s">
        <v>2291</v>
      </c>
      <c r="AZ57" s="7" t="s">
        <v>2291</v>
      </c>
      <c r="BA57" s="1" t="s">
        <v>2291</v>
      </c>
      <c r="BB57" s="7" t="s">
        <v>2291</v>
      </c>
      <c r="BC57" s="7" t="s">
        <v>2291</v>
      </c>
      <c r="BD57" s="1" t="s">
        <v>2291</v>
      </c>
      <c r="BE57" s="1" t="s">
        <v>2291</v>
      </c>
      <c r="BF57" s="1" t="s">
        <v>2291</v>
      </c>
      <c r="BG57" s="1" t="s">
        <v>2291</v>
      </c>
      <c r="BH57" s="1" t="s">
        <v>2291</v>
      </c>
      <c r="BI57" s="1" t="s">
        <v>2291</v>
      </c>
      <c r="BJ57" s="1" t="s">
        <v>2291</v>
      </c>
      <c r="BK57" s="1" t="s">
        <v>2291</v>
      </c>
      <c r="BL57" s="1" t="s">
        <v>2291</v>
      </c>
      <c r="BM57" s="7" t="s">
        <v>2291</v>
      </c>
      <c r="BN57" s="7" t="s">
        <v>2291</v>
      </c>
      <c r="BO57" s="1" t="s">
        <v>2291</v>
      </c>
      <c r="BP57" s="7" t="s">
        <v>2291</v>
      </c>
      <c r="BQ57" s="7" t="s">
        <v>2291</v>
      </c>
      <c r="BR57" s="1">
        <v>0</v>
      </c>
      <c r="BS57" s="7">
        <v>3900</v>
      </c>
      <c r="BT57" s="7">
        <v>100</v>
      </c>
      <c r="BU57" s="7">
        <v>0</v>
      </c>
      <c r="BV57" s="7">
        <v>0</v>
      </c>
      <c r="BW57" s="1" t="s">
        <v>1998</v>
      </c>
      <c r="BX57" s="1" t="s">
        <v>2291</v>
      </c>
      <c r="BY57" s="1" t="s">
        <v>909</v>
      </c>
      <c r="BZ57" s="1" t="s">
        <v>1921</v>
      </c>
      <c r="CA57" s="1" t="s">
        <v>1920</v>
      </c>
      <c r="CB57" s="1" t="s">
        <v>1921</v>
      </c>
      <c r="CC57" s="1" t="s">
        <v>1921</v>
      </c>
      <c r="CD57" s="1" t="s">
        <v>1921</v>
      </c>
      <c r="CE57" s="1" t="s">
        <v>1921</v>
      </c>
      <c r="CF57" s="1" t="s">
        <v>1921</v>
      </c>
      <c r="CG57" s="1" t="s">
        <v>1920</v>
      </c>
      <c r="CH57" s="1" t="s">
        <v>1920</v>
      </c>
      <c r="CI57" s="1" t="s">
        <v>1920</v>
      </c>
      <c r="CJ57" s="1" t="s">
        <v>1921</v>
      </c>
      <c r="CK57" s="1" t="s">
        <v>1953</v>
      </c>
      <c r="CL57" s="1" t="s">
        <v>1921</v>
      </c>
      <c r="CM57" s="1" t="s">
        <v>1921</v>
      </c>
      <c r="CN57" s="1" t="s">
        <v>1920</v>
      </c>
      <c r="CO57" s="1" t="s">
        <v>1921</v>
      </c>
      <c r="CP57" s="1" t="s">
        <v>1921</v>
      </c>
      <c r="CQ57" s="1" t="s">
        <v>2291</v>
      </c>
      <c r="CR57" s="1" t="s">
        <v>2029</v>
      </c>
      <c r="CS57" s="1" t="s">
        <v>2291</v>
      </c>
      <c r="CT57" s="1" t="s">
        <v>2291</v>
      </c>
      <c r="CU57" s="1" t="s">
        <v>2291</v>
      </c>
      <c r="CV57" s="1" t="s">
        <v>2291</v>
      </c>
      <c r="CW57" s="1" t="s">
        <v>2291</v>
      </c>
      <c r="CX57" s="1" t="s">
        <v>2291</v>
      </c>
      <c r="CY57" s="1" t="s">
        <v>2291</v>
      </c>
      <c r="CZ57" s="1" t="s">
        <v>2291</v>
      </c>
      <c r="DA57" s="1" t="s">
        <v>320</v>
      </c>
      <c r="DB57" s="1" t="s">
        <v>1921</v>
      </c>
      <c r="DC57" s="1" t="s">
        <v>1921</v>
      </c>
      <c r="DD57" s="1" t="s">
        <v>1921</v>
      </c>
      <c r="DE57" s="1" t="s">
        <v>1920</v>
      </c>
      <c r="DF57" s="1" t="s">
        <v>1921</v>
      </c>
      <c r="DG57" s="1" t="s">
        <v>2291</v>
      </c>
      <c r="DH57" s="1" t="s">
        <v>2029</v>
      </c>
      <c r="DI57" s="1" t="s">
        <v>2291</v>
      </c>
      <c r="DJ57" s="1" t="s">
        <v>2291</v>
      </c>
      <c r="DK57" s="1" t="s">
        <v>2291</v>
      </c>
      <c r="DL57" s="1" t="s">
        <v>2291</v>
      </c>
      <c r="DM57" s="1" t="s">
        <v>2291</v>
      </c>
      <c r="DN57" s="1" t="s">
        <v>2291</v>
      </c>
      <c r="DO57" s="1" t="s">
        <v>2291</v>
      </c>
      <c r="DP57" s="1" t="s">
        <v>2291</v>
      </c>
      <c r="DQ57" s="1" t="s">
        <v>2291</v>
      </c>
      <c r="DR57" s="1" t="s">
        <v>2291</v>
      </c>
      <c r="DS57" s="1" t="s">
        <v>2291</v>
      </c>
      <c r="DT57" s="1" t="s">
        <v>2291</v>
      </c>
      <c r="DU57" s="1" t="s">
        <v>2291</v>
      </c>
      <c r="DV57" s="1" t="s">
        <v>2291</v>
      </c>
      <c r="DW57" s="1" t="s">
        <v>2291</v>
      </c>
      <c r="DX57" s="1" t="s">
        <v>2291</v>
      </c>
      <c r="DY57" s="1" t="s">
        <v>320</v>
      </c>
      <c r="DZ57" s="1" t="s">
        <v>1921</v>
      </c>
      <c r="EA57" s="1" t="s">
        <v>1921</v>
      </c>
      <c r="EB57" s="1" t="s">
        <v>1921</v>
      </c>
      <c r="EC57" s="1" t="s">
        <v>1920</v>
      </c>
      <c r="ED57" s="1" t="s">
        <v>1921</v>
      </c>
      <c r="EE57" s="1" t="s">
        <v>2291</v>
      </c>
      <c r="EF57" s="1" t="s">
        <v>1996</v>
      </c>
      <c r="EG57" s="1" t="s">
        <v>2291</v>
      </c>
      <c r="EH57" s="1" t="s">
        <v>2291</v>
      </c>
      <c r="EI57" s="1" t="s">
        <v>2291</v>
      </c>
      <c r="EJ57" s="1" t="s">
        <v>2291</v>
      </c>
      <c r="EK57" s="1" t="s">
        <v>2291</v>
      </c>
      <c r="EL57" s="1" t="s">
        <v>2291</v>
      </c>
      <c r="EM57" s="1" t="s">
        <v>2291</v>
      </c>
      <c r="EN57" s="1" t="s">
        <v>2291</v>
      </c>
      <c r="EO57" s="1" t="s">
        <v>2291</v>
      </c>
      <c r="EP57" s="1" t="s">
        <v>2291</v>
      </c>
      <c r="EQ57" s="1" t="s">
        <v>2291</v>
      </c>
      <c r="ER57" s="1" t="s">
        <v>2291</v>
      </c>
      <c r="ES57" s="1" t="s">
        <v>2291</v>
      </c>
      <c r="ET57" s="1" t="s">
        <v>2291</v>
      </c>
      <c r="EU57" s="1" t="s">
        <v>2291</v>
      </c>
      <c r="EV57" s="1" t="s">
        <v>2291</v>
      </c>
      <c r="EW57" s="1" t="s">
        <v>2291</v>
      </c>
      <c r="EX57" s="1" t="s">
        <v>2291</v>
      </c>
      <c r="EY57" s="1" t="s">
        <v>2291</v>
      </c>
      <c r="EZ57" s="1" t="s">
        <v>2291</v>
      </c>
      <c r="FA57" s="1" t="s">
        <v>2291</v>
      </c>
      <c r="FB57" s="1" t="s">
        <v>2291</v>
      </c>
      <c r="FC57" s="1" t="s">
        <v>2291</v>
      </c>
      <c r="FD57" s="1" t="s">
        <v>2291</v>
      </c>
      <c r="FE57" s="1" t="s">
        <v>1953</v>
      </c>
      <c r="FF57" s="1" t="s">
        <v>1921</v>
      </c>
      <c r="FG57" s="1" t="s">
        <v>1921</v>
      </c>
      <c r="FH57" s="1" t="s">
        <v>1920</v>
      </c>
      <c r="FI57" s="1" t="s">
        <v>1921</v>
      </c>
      <c r="FJ57" s="1" t="s">
        <v>1921</v>
      </c>
      <c r="FK57" s="1" t="s">
        <v>2291</v>
      </c>
      <c r="FL57" s="1" t="s">
        <v>1996</v>
      </c>
      <c r="FM57" s="7">
        <v>400</v>
      </c>
      <c r="FN57" s="7">
        <v>300</v>
      </c>
      <c r="FO57" s="7">
        <v>50</v>
      </c>
      <c r="FP57" s="7">
        <v>10</v>
      </c>
      <c r="FQ57" s="7">
        <v>10</v>
      </c>
      <c r="FR57" s="7">
        <v>30</v>
      </c>
      <c r="FS57" s="7" t="s">
        <v>2291</v>
      </c>
      <c r="FT57" s="7">
        <v>10</v>
      </c>
      <c r="FU57" s="7">
        <v>20</v>
      </c>
      <c r="FV57" s="7">
        <v>50</v>
      </c>
      <c r="FW57" s="7">
        <v>60</v>
      </c>
      <c r="FX57" s="7">
        <v>50</v>
      </c>
      <c r="FY57" s="7">
        <v>90</v>
      </c>
      <c r="FZ57" s="1" t="s">
        <v>1920</v>
      </c>
      <c r="GA57" s="1" t="s">
        <v>1920</v>
      </c>
      <c r="GB57" s="1" t="s">
        <v>1920</v>
      </c>
      <c r="GC57" s="1" t="s">
        <v>2291</v>
      </c>
      <c r="GD57" s="1" t="s">
        <v>2291</v>
      </c>
      <c r="GE57" s="1" t="s">
        <v>2291</v>
      </c>
      <c r="GF57" s="1" t="s">
        <v>1920</v>
      </c>
      <c r="GG57" s="1" t="s">
        <v>2291</v>
      </c>
      <c r="GH57" s="1" t="s">
        <v>2291</v>
      </c>
      <c r="GI57" s="1" t="s">
        <v>2291</v>
      </c>
      <c r="GJ57" s="1" t="s">
        <v>302</v>
      </c>
      <c r="GK57" s="1" t="s">
        <v>1921</v>
      </c>
      <c r="GL57" s="1" t="s">
        <v>1921</v>
      </c>
      <c r="GM57" s="1" t="s">
        <v>1921</v>
      </c>
      <c r="GN57" s="1" t="s">
        <v>1921</v>
      </c>
      <c r="GO57" s="1" t="s">
        <v>1920</v>
      </c>
      <c r="GP57" s="1" t="s">
        <v>1921</v>
      </c>
      <c r="GQ57" s="1" t="s">
        <v>1921</v>
      </c>
      <c r="GR57" s="1" t="s">
        <v>1921</v>
      </c>
      <c r="GS57" s="7" t="s">
        <v>2291</v>
      </c>
      <c r="GT57" s="7" t="s">
        <v>2291</v>
      </c>
      <c r="GU57" s="7">
        <v>3</v>
      </c>
      <c r="GV57" s="7">
        <v>3</v>
      </c>
      <c r="GW57" s="7" t="s">
        <v>2291</v>
      </c>
      <c r="GX57" s="7" t="s">
        <v>2291</v>
      </c>
      <c r="GY57" s="7" t="s">
        <v>2291</v>
      </c>
      <c r="GZ57" s="7" t="s">
        <v>2291</v>
      </c>
      <c r="HA57" s="7" t="s">
        <v>2291</v>
      </c>
      <c r="HB57" s="7" t="s">
        <v>2291</v>
      </c>
      <c r="HC57" s="7" t="s">
        <v>2291</v>
      </c>
      <c r="HD57" s="7" t="s">
        <v>2291</v>
      </c>
      <c r="HE57" s="7" t="s">
        <v>2291</v>
      </c>
      <c r="HF57" s="7" t="s">
        <v>2291</v>
      </c>
      <c r="HG57" s="7" t="s">
        <v>2291</v>
      </c>
      <c r="HH57" s="7" t="s">
        <v>2291</v>
      </c>
      <c r="HI57" s="1" t="s">
        <v>869</v>
      </c>
      <c r="HJ57" s="1" t="s">
        <v>1995</v>
      </c>
      <c r="HK57" s="1" t="s">
        <v>1921</v>
      </c>
      <c r="HL57" s="1" t="s">
        <v>1921</v>
      </c>
      <c r="HM57" s="1" t="s">
        <v>1920</v>
      </c>
      <c r="HN57" s="1" t="s">
        <v>1921</v>
      </c>
      <c r="HO57" s="1" t="s">
        <v>1921</v>
      </c>
      <c r="HP57" s="1" t="s">
        <v>2125</v>
      </c>
      <c r="HQ57" s="1" t="s">
        <v>1921</v>
      </c>
      <c r="HR57" s="1" t="s">
        <v>1921</v>
      </c>
      <c r="HS57" s="1" t="s">
        <v>1920</v>
      </c>
      <c r="HT57" s="7" t="s">
        <v>2291</v>
      </c>
      <c r="HU57" s="7" t="s">
        <v>2291</v>
      </c>
      <c r="HV57" s="1" t="s">
        <v>2291</v>
      </c>
      <c r="HW57" s="1" t="s">
        <v>2291</v>
      </c>
      <c r="HX57" s="1" t="s">
        <v>2291</v>
      </c>
      <c r="HY57" s="1" t="s">
        <v>2127</v>
      </c>
      <c r="HZ57" s="1" t="s">
        <v>1920</v>
      </c>
      <c r="IA57" s="1" t="s">
        <v>1921</v>
      </c>
      <c r="IB57" s="7">
        <v>4000</v>
      </c>
      <c r="IC57" s="7" t="s">
        <v>2291</v>
      </c>
      <c r="ID57" s="1" t="s">
        <v>1920</v>
      </c>
      <c r="IE57" s="1" t="s">
        <v>2291</v>
      </c>
      <c r="IF57" s="1" t="s">
        <v>2291</v>
      </c>
      <c r="IG57" s="1" t="s">
        <v>2291</v>
      </c>
      <c r="IH57" s="1" t="s">
        <v>2291</v>
      </c>
      <c r="II57" s="1" t="s">
        <v>2291</v>
      </c>
      <c r="IJ57" s="1" t="s">
        <v>2291</v>
      </c>
      <c r="IK57" s="1" t="s">
        <v>2291</v>
      </c>
      <c r="IL57" s="1" t="s">
        <v>2291</v>
      </c>
      <c r="IM57" s="1" t="s">
        <v>1952</v>
      </c>
      <c r="IN57" s="1" t="s">
        <v>2291</v>
      </c>
      <c r="IO57" s="1" t="s">
        <v>2291</v>
      </c>
      <c r="IP57" s="1" t="s">
        <v>2176</v>
      </c>
      <c r="IQ57" s="1" t="s">
        <v>782</v>
      </c>
      <c r="IR57" s="1" t="s">
        <v>1959</v>
      </c>
      <c r="IS57" s="1" t="s">
        <v>2291</v>
      </c>
      <c r="IT57" s="1" t="s">
        <v>1920</v>
      </c>
      <c r="IU57" s="1" t="s">
        <v>2002</v>
      </c>
      <c r="IV57" s="1" t="s">
        <v>1920</v>
      </c>
      <c r="IW57" s="1" t="s">
        <v>1921</v>
      </c>
      <c r="IX57" s="1" t="s">
        <v>1921</v>
      </c>
      <c r="IY57" s="1" t="s">
        <v>1921</v>
      </c>
      <c r="IZ57" s="1" t="s">
        <v>1921</v>
      </c>
      <c r="JA57" s="1" t="s">
        <v>2291</v>
      </c>
      <c r="JB57" s="1" t="s">
        <v>869</v>
      </c>
      <c r="JC57" s="1" t="s">
        <v>2291</v>
      </c>
      <c r="JD57" s="1" t="s">
        <v>718</v>
      </c>
      <c r="JE57" s="1" t="s">
        <v>1921</v>
      </c>
      <c r="JF57" s="1" t="s">
        <v>1921</v>
      </c>
      <c r="JG57" s="1" t="s">
        <v>1921</v>
      </c>
      <c r="JH57" s="1" t="s">
        <v>1921</v>
      </c>
      <c r="JI57" s="1" t="s">
        <v>1921</v>
      </c>
      <c r="JJ57" s="1" t="s">
        <v>1920</v>
      </c>
      <c r="JK57" s="1" t="s">
        <v>1920</v>
      </c>
      <c r="JL57" s="1" t="s">
        <v>1921</v>
      </c>
      <c r="JM57" s="1" t="s">
        <v>1920</v>
      </c>
      <c r="JN57" s="1" t="s">
        <v>1921</v>
      </c>
      <c r="JO57" s="1" t="s">
        <v>1921</v>
      </c>
      <c r="JP57" s="1" t="s">
        <v>1921</v>
      </c>
      <c r="JQ57" s="1" t="s">
        <v>1921</v>
      </c>
      <c r="JR57" s="1" t="s">
        <v>1921</v>
      </c>
      <c r="JS57" s="1" t="s">
        <v>2291</v>
      </c>
      <c r="JT57" s="1" t="s">
        <v>2291</v>
      </c>
      <c r="JU57" s="1" t="s">
        <v>2295</v>
      </c>
      <c r="JV57" s="1" t="s">
        <v>1920</v>
      </c>
      <c r="JW57" s="1" t="s">
        <v>1921</v>
      </c>
      <c r="JX57" s="1" t="s">
        <v>1921</v>
      </c>
      <c r="JY57" s="1" t="s">
        <v>1921</v>
      </c>
      <c r="JZ57" s="1" t="s">
        <v>1921</v>
      </c>
      <c r="KA57" s="1" t="s">
        <v>1921</v>
      </c>
      <c r="KB57" s="1" t="s">
        <v>1921</v>
      </c>
      <c r="KC57" s="1" t="s">
        <v>2291</v>
      </c>
      <c r="KD57" s="1" t="s">
        <v>2294</v>
      </c>
      <c r="KE57" s="1" t="s">
        <v>2291</v>
      </c>
      <c r="KF57" s="1" t="s">
        <v>1920</v>
      </c>
      <c r="KG57" s="1" t="s">
        <v>2143</v>
      </c>
      <c r="KH57" s="1" t="s">
        <v>1966</v>
      </c>
      <c r="KI57" s="1" t="s">
        <v>1988</v>
      </c>
      <c r="KJ57" s="1" t="s">
        <v>2291</v>
      </c>
      <c r="KK57" s="1" t="s">
        <v>1920</v>
      </c>
      <c r="KL57" s="1" t="s">
        <v>2044</v>
      </c>
      <c r="KM57" s="1" t="s">
        <v>1920</v>
      </c>
      <c r="KN57" s="1" t="s">
        <v>1921</v>
      </c>
      <c r="KO57" s="1" t="s">
        <v>1920</v>
      </c>
      <c r="KP57" s="1" t="s">
        <v>2291</v>
      </c>
      <c r="KQ57" s="1" t="s">
        <v>2291</v>
      </c>
      <c r="KR57" s="1">
        <v>3</v>
      </c>
      <c r="KS57" s="1" t="s">
        <v>304</v>
      </c>
      <c r="KT57" s="1" t="s">
        <v>305</v>
      </c>
      <c r="KU57" s="1" t="s">
        <v>2291</v>
      </c>
      <c r="KV57" s="1" t="s">
        <v>2291</v>
      </c>
      <c r="KW57" s="1" t="s">
        <v>2291</v>
      </c>
      <c r="KX57" s="1">
        <v>20</v>
      </c>
      <c r="KY57" s="11">
        <v>20</v>
      </c>
      <c r="KZ57" s="1" t="s">
        <v>910</v>
      </c>
      <c r="LA57" s="1">
        <v>150135</v>
      </c>
      <c r="LB57" s="1" t="s">
        <v>911</v>
      </c>
      <c r="LC57" s="1" t="s">
        <v>912</v>
      </c>
      <c r="LD57" s="1">
        <v>63</v>
      </c>
      <c r="LE57" s="1" t="s">
        <v>2291</v>
      </c>
      <c r="LF57" s="1">
        <v>-1</v>
      </c>
      <c r="LG57" s="1" t="s">
        <v>2291</v>
      </c>
      <c r="LH57" s="1" t="s">
        <v>2291</v>
      </c>
      <c r="LI57" s="8">
        <v>63</v>
      </c>
      <c r="LJ57" s="8">
        <v>5</v>
      </c>
      <c r="LK57" s="8">
        <v>8</v>
      </c>
      <c r="LL57" s="8">
        <v>17</v>
      </c>
      <c r="LM57" s="8">
        <v>15</v>
      </c>
      <c r="LN57" s="8">
        <v>17</v>
      </c>
      <c r="LO57" s="8">
        <v>12</v>
      </c>
      <c r="LP57" s="8">
        <v>7</v>
      </c>
      <c r="LQ57" s="8">
        <v>8</v>
      </c>
      <c r="LR57" s="8">
        <v>20</v>
      </c>
      <c r="LS57" s="8">
        <v>22</v>
      </c>
      <c r="LT57" s="8">
        <v>5</v>
      </c>
      <c r="LU57" s="8">
        <v>0</v>
      </c>
      <c r="LV57" s="8">
        <v>136</v>
      </c>
      <c r="LW57" s="1" t="s">
        <v>1979</v>
      </c>
      <c r="LX57" s="1" t="s">
        <v>568</v>
      </c>
      <c r="LY57" s="1" t="s">
        <v>1981</v>
      </c>
      <c r="LZ57" s="1" t="b">
        <f>E57=AE57</f>
        <v>1</v>
      </c>
      <c r="MA57" s="1" t="b">
        <f>AG57=G57</f>
        <v>1</v>
      </c>
      <c r="MB57" s="1" t="b">
        <f>I57=AI57</f>
        <v>1</v>
      </c>
      <c r="MC57" s="1" t="s">
        <v>2291</v>
      </c>
    </row>
    <row r="58" spans="1:341" x14ac:dyDescent="0.3">
      <c r="A58" s="1" t="s">
        <v>1371</v>
      </c>
      <c r="B58" s="1" t="s">
        <v>1372</v>
      </c>
      <c r="C58" s="5">
        <v>43169</v>
      </c>
      <c r="D58" s="5">
        <v>43169</v>
      </c>
      <c r="E58" s="1" t="s">
        <v>294</v>
      </c>
      <c r="F58" s="1" t="s">
        <v>1934</v>
      </c>
      <c r="G58" s="1" t="s">
        <v>400</v>
      </c>
      <c r="H58" s="1" t="s">
        <v>1948</v>
      </c>
      <c r="I58" s="1" t="s">
        <v>404</v>
      </c>
      <c r="J58" s="1" t="s">
        <v>2010</v>
      </c>
      <c r="K58" s="1" t="s">
        <v>1408</v>
      </c>
      <c r="L58" s="1" t="s">
        <v>1835</v>
      </c>
      <c r="M58" s="1" t="s">
        <v>1373</v>
      </c>
      <c r="N58" s="1">
        <v>13.9628816537</v>
      </c>
      <c r="O58" s="1">
        <v>13.6959853562</v>
      </c>
      <c r="P58" s="1">
        <v>298.89125702899997</v>
      </c>
      <c r="Q58" s="1">
        <v>4</v>
      </c>
      <c r="R58" s="1" t="s">
        <v>1983</v>
      </c>
      <c r="S58" s="1" t="s">
        <v>960</v>
      </c>
      <c r="T58" s="1">
        <v>65</v>
      </c>
      <c r="U58" s="1" t="s">
        <v>2292</v>
      </c>
      <c r="V58" s="1" t="s">
        <v>1982</v>
      </c>
      <c r="W58" s="1" t="s">
        <v>2291</v>
      </c>
      <c r="X58" s="1" t="s">
        <v>2094</v>
      </c>
      <c r="Y58" s="1" t="s">
        <v>1920</v>
      </c>
      <c r="Z58" s="1" t="s">
        <v>1920</v>
      </c>
      <c r="AA58" s="1" t="s">
        <v>1920</v>
      </c>
      <c r="AB58" s="1" t="s">
        <v>2291</v>
      </c>
      <c r="AC58" s="7">
        <v>759</v>
      </c>
      <c r="AD58" s="7">
        <v>3172</v>
      </c>
      <c r="AE58" s="1" t="s">
        <v>294</v>
      </c>
      <c r="AF58" s="1" t="s">
        <v>1934</v>
      </c>
      <c r="AG58" s="1" t="s">
        <v>400</v>
      </c>
      <c r="AH58" s="1" t="s">
        <v>1948</v>
      </c>
      <c r="AI58" s="1" t="s">
        <v>404</v>
      </c>
      <c r="AJ58" s="1" t="s">
        <v>2010</v>
      </c>
      <c r="AK58" s="14">
        <v>759</v>
      </c>
      <c r="AL58" s="14">
        <v>3172</v>
      </c>
      <c r="AM58" s="5">
        <v>41883</v>
      </c>
      <c r="AN58" s="7">
        <v>208</v>
      </c>
      <c r="AO58" s="7">
        <v>869</v>
      </c>
      <c r="AP58" s="1" t="s">
        <v>335</v>
      </c>
      <c r="AQ58" s="1" t="s">
        <v>1927</v>
      </c>
      <c r="AR58" s="1" t="s">
        <v>336</v>
      </c>
      <c r="AS58" s="1" t="s">
        <v>1932</v>
      </c>
      <c r="AT58" s="1" t="s">
        <v>761</v>
      </c>
      <c r="AU58" s="1" t="s">
        <v>1945</v>
      </c>
      <c r="AV58" s="1" t="s">
        <v>2291</v>
      </c>
      <c r="AW58" s="1" t="s">
        <v>2291</v>
      </c>
      <c r="AX58" s="1" t="s">
        <v>2291</v>
      </c>
      <c r="AY58" s="7">
        <v>208</v>
      </c>
      <c r="AZ58" s="7">
        <v>869</v>
      </c>
      <c r="BA58" s="5">
        <v>41883</v>
      </c>
      <c r="BB58" s="7">
        <v>222</v>
      </c>
      <c r="BC58" s="7">
        <v>928</v>
      </c>
      <c r="BD58" s="1" t="s">
        <v>335</v>
      </c>
      <c r="BE58" s="1" t="s">
        <v>1927</v>
      </c>
      <c r="BF58" s="1" t="s">
        <v>336</v>
      </c>
      <c r="BG58" s="1" t="s">
        <v>1932</v>
      </c>
      <c r="BH58" s="1" t="s">
        <v>356</v>
      </c>
      <c r="BI58" s="1" t="s">
        <v>1943</v>
      </c>
      <c r="BJ58" s="1" t="s">
        <v>2291</v>
      </c>
      <c r="BK58" s="1" t="s">
        <v>2291</v>
      </c>
      <c r="BL58" s="1" t="s">
        <v>2291</v>
      </c>
      <c r="BM58" s="7">
        <v>222</v>
      </c>
      <c r="BN58" s="7">
        <v>928</v>
      </c>
      <c r="BO58" s="5">
        <v>41883</v>
      </c>
      <c r="BP58" s="7">
        <v>10</v>
      </c>
      <c r="BQ58" s="7">
        <v>42</v>
      </c>
      <c r="BR58" s="1">
        <v>0</v>
      </c>
      <c r="BS58" s="7">
        <v>1171</v>
      </c>
      <c r="BT58" s="7">
        <v>0</v>
      </c>
      <c r="BU58" s="7">
        <v>18</v>
      </c>
      <c r="BV58" s="7">
        <v>0</v>
      </c>
      <c r="BW58" s="1" t="s">
        <v>1998</v>
      </c>
      <c r="BX58" s="1" t="s">
        <v>2291</v>
      </c>
      <c r="BY58" s="1" t="s">
        <v>1374</v>
      </c>
      <c r="BZ58" s="1" t="s">
        <v>1921</v>
      </c>
      <c r="CA58" s="1" t="s">
        <v>1921</v>
      </c>
      <c r="CB58" s="1" t="s">
        <v>1921</v>
      </c>
      <c r="CC58" s="1" t="s">
        <v>1921</v>
      </c>
      <c r="CD58" s="1" t="s">
        <v>1921</v>
      </c>
      <c r="CE58" s="1" t="s">
        <v>1921</v>
      </c>
      <c r="CF58" s="1" t="s">
        <v>1921</v>
      </c>
      <c r="CG58" s="1" t="s">
        <v>1920</v>
      </c>
      <c r="CH58" s="1" t="s">
        <v>1920</v>
      </c>
      <c r="CI58" s="1" t="s">
        <v>1921</v>
      </c>
      <c r="CJ58" s="1" t="s">
        <v>1921</v>
      </c>
      <c r="CK58" s="1" t="s">
        <v>320</v>
      </c>
      <c r="CL58" s="1" t="s">
        <v>1921</v>
      </c>
      <c r="CM58" s="1" t="s">
        <v>1921</v>
      </c>
      <c r="CN58" s="1" t="s">
        <v>1921</v>
      </c>
      <c r="CO58" s="1" t="s">
        <v>1920</v>
      </c>
      <c r="CP58" s="1" t="s">
        <v>1921</v>
      </c>
      <c r="CQ58" s="1" t="s">
        <v>2291</v>
      </c>
      <c r="CR58" s="1" t="s">
        <v>2029</v>
      </c>
      <c r="CS58" s="1" t="s">
        <v>2291</v>
      </c>
      <c r="CT58" s="1" t="s">
        <v>2291</v>
      </c>
      <c r="CU58" s="1" t="s">
        <v>2291</v>
      </c>
      <c r="CV58" s="1" t="s">
        <v>2291</v>
      </c>
      <c r="CW58" s="1" t="s">
        <v>2291</v>
      </c>
      <c r="CX58" s="1" t="s">
        <v>2291</v>
      </c>
      <c r="CY58" s="1" t="s">
        <v>2291</v>
      </c>
      <c r="CZ58" s="1" t="s">
        <v>2291</v>
      </c>
      <c r="DA58" s="1" t="s">
        <v>2291</v>
      </c>
      <c r="DB58" s="1" t="s">
        <v>2291</v>
      </c>
      <c r="DC58" s="1" t="s">
        <v>2291</v>
      </c>
      <c r="DD58" s="1" t="s">
        <v>2291</v>
      </c>
      <c r="DE58" s="1" t="s">
        <v>2291</v>
      </c>
      <c r="DF58" s="1" t="s">
        <v>2291</v>
      </c>
      <c r="DG58" s="1" t="s">
        <v>2291</v>
      </c>
      <c r="DH58" s="1" t="s">
        <v>2291</v>
      </c>
      <c r="DI58" s="1" t="s">
        <v>2291</v>
      </c>
      <c r="DJ58" s="1" t="s">
        <v>2291</v>
      </c>
      <c r="DK58" s="1" t="s">
        <v>2291</v>
      </c>
      <c r="DL58" s="1" t="s">
        <v>2291</v>
      </c>
      <c r="DM58" s="1" t="s">
        <v>2291</v>
      </c>
      <c r="DN58" s="1" t="s">
        <v>2291</v>
      </c>
      <c r="DO58" s="1" t="s">
        <v>2291</v>
      </c>
      <c r="DP58" s="1" t="s">
        <v>2291</v>
      </c>
      <c r="DQ58" s="1" t="s">
        <v>2291</v>
      </c>
      <c r="DR58" s="1" t="s">
        <v>2291</v>
      </c>
      <c r="DS58" s="1" t="s">
        <v>2291</v>
      </c>
      <c r="DT58" s="1" t="s">
        <v>2291</v>
      </c>
      <c r="DU58" s="1" t="s">
        <v>2291</v>
      </c>
      <c r="DV58" s="1" t="s">
        <v>2291</v>
      </c>
      <c r="DW58" s="1" t="s">
        <v>2291</v>
      </c>
      <c r="DX58" s="1" t="s">
        <v>2291</v>
      </c>
      <c r="DY58" s="1" t="s">
        <v>320</v>
      </c>
      <c r="DZ58" s="1" t="s">
        <v>1921</v>
      </c>
      <c r="EA58" s="1" t="s">
        <v>1921</v>
      </c>
      <c r="EB58" s="1" t="s">
        <v>1921</v>
      </c>
      <c r="EC58" s="1" t="s">
        <v>1920</v>
      </c>
      <c r="ED58" s="1" t="s">
        <v>1921</v>
      </c>
      <c r="EE58" s="1" t="s">
        <v>2291</v>
      </c>
      <c r="EF58" s="1" t="s">
        <v>1997</v>
      </c>
      <c r="EG58" s="1" t="s">
        <v>2291</v>
      </c>
      <c r="EH58" s="1" t="s">
        <v>2291</v>
      </c>
      <c r="EI58" s="1" t="s">
        <v>2291</v>
      </c>
      <c r="EJ58" s="1" t="s">
        <v>2291</v>
      </c>
      <c r="EK58" s="1" t="s">
        <v>2291</v>
      </c>
      <c r="EL58" s="1" t="s">
        <v>2291</v>
      </c>
      <c r="EM58" s="1" t="s">
        <v>2291</v>
      </c>
      <c r="EN58" s="1" t="s">
        <v>2291</v>
      </c>
      <c r="EO58" s="1" t="s">
        <v>2291</v>
      </c>
      <c r="EP58" s="1" t="s">
        <v>2291</v>
      </c>
      <c r="EQ58" s="1" t="s">
        <v>2291</v>
      </c>
      <c r="ER58" s="1" t="s">
        <v>2291</v>
      </c>
      <c r="ES58" s="1" t="s">
        <v>2291</v>
      </c>
      <c r="ET58" s="1" t="s">
        <v>2291</v>
      </c>
      <c r="EU58" s="1" t="s">
        <v>2291</v>
      </c>
      <c r="EV58" s="1" t="s">
        <v>2291</v>
      </c>
      <c r="EW58" s="1" t="s">
        <v>2291</v>
      </c>
      <c r="EX58" s="1" t="s">
        <v>2291</v>
      </c>
      <c r="EY58" s="1" t="s">
        <v>2291</v>
      </c>
      <c r="EZ58" s="1" t="s">
        <v>2291</v>
      </c>
      <c r="FA58" s="1" t="s">
        <v>2291</v>
      </c>
      <c r="FB58" s="1" t="s">
        <v>2291</v>
      </c>
      <c r="FC58" s="1" t="s">
        <v>2291</v>
      </c>
      <c r="FD58" s="1" t="s">
        <v>2291</v>
      </c>
      <c r="FE58" s="1" t="s">
        <v>2291</v>
      </c>
      <c r="FF58" s="1" t="s">
        <v>2291</v>
      </c>
      <c r="FG58" s="1" t="s">
        <v>2291</v>
      </c>
      <c r="FH58" s="1" t="s">
        <v>2291</v>
      </c>
      <c r="FI58" s="1" t="s">
        <v>2291</v>
      </c>
      <c r="FJ58" s="1" t="s">
        <v>2291</v>
      </c>
      <c r="FK58" s="1" t="s">
        <v>2291</v>
      </c>
      <c r="FL58" s="1" t="s">
        <v>2291</v>
      </c>
      <c r="FM58" s="7">
        <v>208</v>
      </c>
      <c r="FN58" s="7">
        <v>160</v>
      </c>
      <c r="FO58" s="7">
        <v>2</v>
      </c>
      <c r="FP58" s="7">
        <v>45</v>
      </c>
      <c r="FQ58" s="7">
        <v>9</v>
      </c>
      <c r="FR58" s="7">
        <v>78</v>
      </c>
      <c r="FS58" s="7" t="s">
        <v>2291</v>
      </c>
      <c r="FT58" s="7" t="s">
        <v>2291</v>
      </c>
      <c r="FU58" s="7">
        <v>89</v>
      </c>
      <c r="FV58" s="7">
        <v>52</v>
      </c>
      <c r="FW58" s="7">
        <v>24</v>
      </c>
      <c r="FX58" s="7" t="s">
        <v>2291</v>
      </c>
      <c r="FY58" s="7">
        <v>109</v>
      </c>
      <c r="FZ58" s="1" t="s">
        <v>1920</v>
      </c>
      <c r="GA58" s="1" t="s">
        <v>1920</v>
      </c>
      <c r="GB58" s="1" t="s">
        <v>1920</v>
      </c>
      <c r="GC58" s="1" t="s">
        <v>2291</v>
      </c>
      <c r="GD58" s="1" t="s">
        <v>2291</v>
      </c>
      <c r="GE58" s="1" t="s">
        <v>2291</v>
      </c>
      <c r="GF58" s="1" t="s">
        <v>1920</v>
      </c>
      <c r="GG58" s="1" t="s">
        <v>2291</v>
      </c>
      <c r="GH58" s="1" t="s">
        <v>2291</v>
      </c>
      <c r="GI58" s="1" t="s">
        <v>2291</v>
      </c>
      <c r="GJ58" s="1" t="s">
        <v>419</v>
      </c>
      <c r="GK58" s="1" t="s">
        <v>1921</v>
      </c>
      <c r="GL58" s="1" t="s">
        <v>1921</v>
      </c>
      <c r="GM58" s="1" t="s">
        <v>1921</v>
      </c>
      <c r="GN58" s="1" t="s">
        <v>1921</v>
      </c>
      <c r="GO58" s="1" t="s">
        <v>1920</v>
      </c>
      <c r="GP58" s="1" t="s">
        <v>1921</v>
      </c>
      <c r="GQ58" s="1" t="s">
        <v>1920</v>
      </c>
      <c r="GR58" s="1" t="s">
        <v>1921</v>
      </c>
      <c r="GS58" s="7">
        <v>1</v>
      </c>
      <c r="GT58" s="7" t="s">
        <v>2291</v>
      </c>
      <c r="GU58" s="7">
        <v>4</v>
      </c>
      <c r="GV58" s="7" t="s">
        <v>2291</v>
      </c>
      <c r="GW58" s="7" t="s">
        <v>2291</v>
      </c>
      <c r="GX58" s="7" t="s">
        <v>2291</v>
      </c>
      <c r="GY58" s="7" t="s">
        <v>2291</v>
      </c>
      <c r="GZ58" s="7" t="s">
        <v>2291</v>
      </c>
      <c r="HA58" s="7" t="s">
        <v>2291</v>
      </c>
      <c r="HB58" s="7" t="s">
        <v>2291</v>
      </c>
      <c r="HC58" s="7" t="s">
        <v>2291</v>
      </c>
      <c r="HD58" s="7" t="s">
        <v>2291</v>
      </c>
      <c r="HE58" s="7" t="s">
        <v>2291</v>
      </c>
      <c r="HF58" s="7" t="s">
        <v>2291</v>
      </c>
      <c r="HG58" s="7" t="s">
        <v>2291</v>
      </c>
      <c r="HH58" s="7" t="s">
        <v>2291</v>
      </c>
      <c r="HI58" s="1" t="s">
        <v>1957</v>
      </c>
      <c r="HJ58" s="1" t="s">
        <v>2115</v>
      </c>
      <c r="HK58" s="1" t="s">
        <v>1921</v>
      </c>
      <c r="HL58" s="1" t="s">
        <v>1920</v>
      </c>
      <c r="HM58" s="1" t="s">
        <v>1920</v>
      </c>
      <c r="HN58" s="1" t="s">
        <v>1920</v>
      </c>
      <c r="HO58" s="1" t="s">
        <v>1921</v>
      </c>
      <c r="HP58" s="1" t="s">
        <v>2122</v>
      </c>
      <c r="HQ58" s="1" t="s">
        <v>1920</v>
      </c>
      <c r="HR58" s="1" t="s">
        <v>1921</v>
      </c>
      <c r="HS58" s="1" t="s">
        <v>1921</v>
      </c>
      <c r="HT58" s="7">
        <v>589</v>
      </c>
      <c r="HU58" s="7" t="s">
        <v>2291</v>
      </c>
      <c r="HV58" s="1" t="s">
        <v>2047</v>
      </c>
      <c r="HW58" s="1" t="s">
        <v>1921</v>
      </c>
      <c r="HX58" s="1" t="s">
        <v>1964</v>
      </c>
      <c r="HY58" s="1" t="s">
        <v>2126</v>
      </c>
      <c r="HZ58" s="1" t="s">
        <v>1921</v>
      </c>
      <c r="IA58" s="1" t="s">
        <v>1920</v>
      </c>
      <c r="IB58" s="7" t="s">
        <v>2291</v>
      </c>
      <c r="IC58" s="7">
        <v>4000</v>
      </c>
      <c r="ID58" s="1" t="s">
        <v>1920</v>
      </c>
      <c r="IE58" s="1" t="s">
        <v>2291</v>
      </c>
      <c r="IF58" s="1" t="s">
        <v>2291</v>
      </c>
      <c r="IG58" s="1" t="s">
        <v>2291</v>
      </c>
      <c r="IH58" s="1" t="s">
        <v>2291</v>
      </c>
      <c r="II58" s="1" t="s">
        <v>2291</v>
      </c>
      <c r="IJ58" s="1" t="s">
        <v>2291</v>
      </c>
      <c r="IK58" s="1" t="s">
        <v>2291</v>
      </c>
      <c r="IL58" s="1" t="s">
        <v>2291</v>
      </c>
      <c r="IM58" s="1" t="s">
        <v>1949</v>
      </c>
      <c r="IN58" s="1" t="s">
        <v>1991</v>
      </c>
      <c r="IO58" s="1" t="s">
        <v>2291</v>
      </c>
      <c r="IP58" s="1" t="s">
        <v>2291</v>
      </c>
      <c r="IQ58" s="1" t="s">
        <v>2291</v>
      </c>
      <c r="IR58" s="1" t="s">
        <v>2291</v>
      </c>
      <c r="IS58" s="1" t="s">
        <v>2291</v>
      </c>
      <c r="IT58" s="1" t="s">
        <v>1921</v>
      </c>
      <c r="IU58" s="1" t="s">
        <v>2291</v>
      </c>
      <c r="IV58" s="1" t="s">
        <v>2291</v>
      </c>
      <c r="IW58" s="1" t="s">
        <v>2291</v>
      </c>
      <c r="IX58" s="1" t="s">
        <v>2291</v>
      </c>
      <c r="IY58" s="1" t="s">
        <v>2291</v>
      </c>
      <c r="IZ58" s="1" t="s">
        <v>2291</v>
      </c>
      <c r="JA58" s="1" t="s">
        <v>2291</v>
      </c>
      <c r="JB58" s="1" t="s">
        <v>2291</v>
      </c>
      <c r="JC58" s="1" t="s">
        <v>2291</v>
      </c>
      <c r="JD58" s="1" t="s">
        <v>841</v>
      </c>
      <c r="JE58" s="1" t="s">
        <v>1920</v>
      </c>
      <c r="JF58" s="1" t="s">
        <v>1921</v>
      </c>
      <c r="JG58" s="1" t="s">
        <v>1920</v>
      </c>
      <c r="JH58" s="1" t="s">
        <v>1921</v>
      </c>
      <c r="JI58" s="1" t="s">
        <v>1921</v>
      </c>
      <c r="JJ58" s="1" t="s">
        <v>1921</v>
      </c>
      <c r="JK58" s="1" t="s">
        <v>1921</v>
      </c>
      <c r="JL58" s="1" t="s">
        <v>1920</v>
      </c>
      <c r="JM58" s="1" t="s">
        <v>1921</v>
      </c>
      <c r="JN58" s="1" t="s">
        <v>1921</v>
      </c>
      <c r="JO58" s="1" t="s">
        <v>1921</v>
      </c>
      <c r="JP58" s="1" t="s">
        <v>1921</v>
      </c>
      <c r="JQ58" s="1" t="s">
        <v>1921</v>
      </c>
      <c r="JR58" s="1" t="s">
        <v>1921</v>
      </c>
      <c r="JS58" s="1" t="s">
        <v>2291</v>
      </c>
      <c r="JT58" s="1" t="s">
        <v>2291</v>
      </c>
      <c r="JU58" s="1" t="s">
        <v>2298</v>
      </c>
      <c r="JV58" s="1" t="s">
        <v>1920</v>
      </c>
      <c r="JW58" s="1" t="s">
        <v>1921</v>
      </c>
      <c r="JX58" s="1" t="s">
        <v>1921</v>
      </c>
      <c r="JY58" s="1" t="s">
        <v>1921</v>
      </c>
      <c r="JZ58" s="1" t="s">
        <v>1921</v>
      </c>
      <c r="KA58" s="1" t="s">
        <v>1920</v>
      </c>
      <c r="KB58" s="1" t="s">
        <v>1921</v>
      </c>
      <c r="KC58" s="1" t="s">
        <v>2291</v>
      </c>
      <c r="KD58" s="1" t="s">
        <v>1972</v>
      </c>
      <c r="KE58" s="1" t="s">
        <v>1921</v>
      </c>
      <c r="KF58" s="1" t="s">
        <v>1920</v>
      </c>
      <c r="KG58" s="1" t="s">
        <v>1383</v>
      </c>
      <c r="KH58" s="1" t="s">
        <v>1967</v>
      </c>
      <c r="KI58" s="1" t="s">
        <v>1923</v>
      </c>
      <c r="KJ58" s="1" t="s">
        <v>2291</v>
      </c>
      <c r="KK58" s="1" t="s">
        <v>1921</v>
      </c>
      <c r="KL58" s="1" t="s">
        <v>2291</v>
      </c>
      <c r="KM58" s="1" t="s">
        <v>2291</v>
      </c>
      <c r="KN58" s="1" t="s">
        <v>2291</v>
      </c>
      <c r="KO58" s="1" t="s">
        <v>2291</v>
      </c>
      <c r="KP58" s="1" t="s">
        <v>2291</v>
      </c>
      <c r="KQ58" s="1" t="s">
        <v>2291</v>
      </c>
      <c r="KR58" s="1">
        <v>2</v>
      </c>
      <c r="KS58" s="1" t="s">
        <v>310</v>
      </c>
      <c r="KT58" s="1" t="s">
        <v>1375</v>
      </c>
      <c r="KU58" s="1" t="s">
        <v>2291</v>
      </c>
      <c r="KV58" s="1" t="s">
        <v>2291</v>
      </c>
      <c r="KW58" s="1" t="s">
        <v>2291</v>
      </c>
      <c r="KX58" s="1">
        <v>20</v>
      </c>
      <c r="KY58" s="11">
        <v>20</v>
      </c>
      <c r="KZ58" s="1" t="s">
        <v>1376</v>
      </c>
      <c r="LA58" s="1">
        <v>173995</v>
      </c>
      <c r="LB58" s="1" t="s">
        <v>1377</v>
      </c>
      <c r="LC58" s="1" t="s">
        <v>1378</v>
      </c>
      <c r="LD58" s="1">
        <v>121</v>
      </c>
      <c r="LE58" s="1" t="s">
        <v>2291</v>
      </c>
      <c r="LF58" s="1">
        <v>-1</v>
      </c>
      <c r="LG58" s="1" t="s">
        <v>2291</v>
      </c>
      <c r="LH58" s="1" t="s">
        <v>2291</v>
      </c>
      <c r="LI58" s="8">
        <v>121</v>
      </c>
      <c r="LJ58" s="8">
        <v>7</v>
      </c>
      <c r="LK58" s="8">
        <v>10</v>
      </c>
      <c r="LL58" s="8">
        <v>9</v>
      </c>
      <c r="LM58" s="8">
        <v>13</v>
      </c>
      <c r="LN58" s="8">
        <v>17</v>
      </c>
      <c r="LO58" s="8">
        <v>14</v>
      </c>
      <c r="LP58" s="8">
        <v>5</v>
      </c>
      <c r="LQ58" s="8">
        <v>11</v>
      </c>
      <c r="LR58" s="8">
        <v>14</v>
      </c>
      <c r="LS58" s="8">
        <v>21</v>
      </c>
      <c r="LT58" s="8">
        <v>4</v>
      </c>
      <c r="LU58" s="8">
        <v>1</v>
      </c>
      <c r="LV58" s="8">
        <v>126</v>
      </c>
      <c r="LW58" s="1" t="s">
        <v>1975</v>
      </c>
      <c r="LX58" s="1" t="s">
        <v>1977</v>
      </c>
      <c r="LY58" s="1" t="s">
        <v>1980</v>
      </c>
      <c r="LZ58" s="1" t="b">
        <f>E58=AE58</f>
        <v>1</v>
      </c>
      <c r="MA58" s="1" t="b">
        <f>AG58=G58</f>
        <v>1</v>
      </c>
      <c r="MB58" s="1" t="b">
        <f>I58=AI58</f>
        <v>1</v>
      </c>
      <c r="MC58" s="1" t="s">
        <v>2291</v>
      </c>
    </row>
    <row r="59" spans="1:341" x14ac:dyDescent="0.3">
      <c r="A59" s="1" t="s">
        <v>1491</v>
      </c>
      <c r="B59" s="1" t="s">
        <v>1492</v>
      </c>
      <c r="C59" s="5">
        <v>43173</v>
      </c>
      <c r="D59" s="5">
        <v>43173</v>
      </c>
      <c r="E59" s="1" t="s">
        <v>294</v>
      </c>
      <c r="F59" s="1" t="s">
        <v>1934</v>
      </c>
      <c r="G59" s="1" t="s">
        <v>698</v>
      </c>
      <c r="H59" s="1" t="s">
        <v>333</v>
      </c>
      <c r="I59" s="1" t="s">
        <v>818</v>
      </c>
      <c r="J59" s="1" t="s">
        <v>1470</v>
      </c>
      <c r="K59" s="1" t="s">
        <v>1493</v>
      </c>
      <c r="L59" s="1" t="s">
        <v>1494</v>
      </c>
      <c r="M59" s="1" t="s">
        <v>1495</v>
      </c>
      <c r="N59" s="1">
        <v>13.4703030902</v>
      </c>
      <c r="O59" s="1">
        <v>14.066235517699999</v>
      </c>
      <c r="P59" s="1">
        <v>294.41070893599999</v>
      </c>
      <c r="Q59" s="1">
        <v>4</v>
      </c>
      <c r="R59" s="1" t="s">
        <v>1983</v>
      </c>
      <c r="S59" s="1" t="s">
        <v>1493</v>
      </c>
      <c r="T59" s="1">
        <v>2</v>
      </c>
      <c r="U59" s="1" t="s">
        <v>2296</v>
      </c>
      <c r="V59" s="1" t="s">
        <v>1982</v>
      </c>
      <c r="W59" s="1" t="s">
        <v>2291</v>
      </c>
      <c r="X59" s="1" t="s">
        <v>1955</v>
      </c>
      <c r="Y59" s="1" t="s">
        <v>1921</v>
      </c>
      <c r="Z59" s="1" t="s">
        <v>1920</v>
      </c>
      <c r="AA59" s="1" t="s">
        <v>1921</v>
      </c>
      <c r="AB59" s="1" t="s">
        <v>2291</v>
      </c>
      <c r="AC59" s="7" t="s">
        <v>2291</v>
      </c>
      <c r="AD59" s="7" t="s">
        <v>2291</v>
      </c>
      <c r="AE59" s="1" t="s">
        <v>2291</v>
      </c>
      <c r="AF59" s="1" t="s">
        <v>2291</v>
      </c>
      <c r="AG59" s="1" t="s">
        <v>2291</v>
      </c>
      <c r="AH59" s="1" t="s">
        <v>2291</v>
      </c>
      <c r="AI59" s="1" t="s">
        <v>2291</v>
      </c>
      <c r="AJ59" s="1" t="s">
        <v>2291</v>
      </c>
      <c r="AK59" s="14" t="s">
        <v>2291</v>
      </c>
      <c r="AL59" s="14" t="s">
        <v>2291</v>
      </c>
      <c r="AM59" s="1" t="s">
        <v>2291</v>
      </c>
      <c r="AN59" s="7">
        <v>150</v>
      </c>
      <c r="AO59" s="7">
        <v>627</v>
      </c>
      <c r="AP59" s="1" t="s">
        <v>335</v>
      </c>
      <c r="AQ59" s="1" t="s">
        <v>1927</v>
      </c>
      <c r="AR59" s="1" t="s">
        <v>336</v>
      </c>
      <c r="AS59" s="1" t="s">
        <v>1932</v>
      </c>
      <c r="AT59" s="1" t="s">
        <v>356</v>
      </c>
      <c r="AU59" s="1" t="s">
        <v>1943</v>
      </c>
      <c r="AV59" s="1" t="s">
        <v>2291</v>
      </c>
      <c r="AW59" s="1" t="s">
        <v>2291</v>
      </c>
      <c r="AX59" s="1" t="s">
        <v>2291</v>
      </c>
      <c r="AY59" s="7">
        <v>150</v>
      </c>
      <c r="AZ59" s="7">
        <v>627</v>
      </c>
      <c r="BA59" s="5">
        <v>42005</v>
      </c>
      <c r="BB59" s="7" t="s">
        <v>2291</v>
      </c>
      <c r="BC59" s="7" t="s">
        <v>2291</v>
      </c>
      <c r="BD59" s="1" t="s">
        <v>2291</v>
      </c>
      <c r="BE59" s="1" t="s">
        <v>2291</v>
      </c>
      <c r="BF59" s="1" t="s">
        <v>2291</v>
      </c>
      <c r="BG59" s="1" t="s">
        <v>2291</v>
      </c>
      <c r="BH59" s="1" t="s">
        <v>2291</v>
      </c>
      <c r="BI59" s="1" t="s">
        <v>2291</v>
      </c>
      <c r="BJ59" s="1" t="s">
        <v>2291</v>
      </c>
      <c r="BK59" s="1" t="s">
        <v>2291</v>
      </c>
      <c r="BL59" s="1" t="s">
        <v>2291</v>
      </c>
      <c r="BM59" s="7" t="s">
        <v>2291</v>
      </c>
      <c r="BN59" s="7" t="s">
        <v>2291</v>
      </c>
      <c r="BO59" s="1" t="s">
        <v>2291</v>
      </c>
      <c r="BP59" s="7">
        <v>22</v>
      </c>
      <c r="BQ59" s="7">
        <v>92</v>
      </c>
      <c r="BR59" s="1">
        <v>0</v>
      </c>
      <c r="BS59" s="7">
        <v>242</v>
      </c>
      <c r="BT59" s="7">
        <v>0</v>
      </c>
      <c r="BU59" s="7">
        <v>0</v>
      </c>
      <c r="BV59" s="7">
        <v>0</v>
      </c>
      <c r="BW59" s="1" t="s">
        <v>1998</v>
      </c>
      <c r="BX59" s="1" t="s">
        <v>2291</v>
      </c>
      <c r="BY59" s="1" t="s">
        <v>1472</v>
      </c>
      <c r="BZ59" s="1" t="s">
        <v>1920</v>
      </c>
      <c r="CA59" s="1" t="s">
        <v>1921</v>
      </c>
      <c r="CB59" s="1" t="s">
        <v>1921</v>
      </c>
      <c r="CC59" s="1" t="s">
        <v>1921</v>
      </c>
      <c r="CD59" s="1" t="s">
        <v>1921</v>
      </c>
      <c r="CE59" s="1" t="s">
        <v>1920</v>
      </c>
      <c r="CF59" s="1" t="s">
        <v>1921</v>
      </c>
      <c r="CG59" s="1" t="s">
        <v>1921</v>
      </c>
      <c r="CH59" s="1" t="s">
        <v>1920</v>
      </c>
      <c r="CI59" s="1" t="s">
        <v>1921</v>
      </c>
      <c r="CJ59" s="1" t="s">
        <v>1921</v>
      </c>
      <c r="CK59" s="1" t="s">
        <v>1953</v>
      </c>
      <c r="CL59" s="1" t="s">
        <v>1921</v>
      </c>
      <c r="CM59" s="1" t="s">
        <v>1921</v>
      </c>
      <c r="CN59" s="1" t="s">
        <v>1920</v>
      </c>
      <c r="CO59" s="1" t="s">
        <v>1921</v>
      </c>
      <c r="CP59" s="1" t="s">
        <v>1921</v>
      </c>
      <c r="CQ59" s="1" t="s">
        <v>2291</v>
      </c>
      <c r="CR59" s="1" t="s">
        <v>2029</v>
      </c>
      <c r="CS59" s="1" t="s">
        <v>320</v>
      </c>
      <c r="CT59" s="1" t="s">
        <v>1921</v>
      </c>
      <c r="CU59" s="1" t="s">
        <v>1921</v>
      </c>
      <c r="CV59" s="1" t="s">
        <v>1921</v>
      </c>
      <c r="CW59" s="1" t="s">
        <v>1920</v>
      </c>
      <c r="CX59" s="1" t="s">
        <v>1921</v>
      </c>
      <c r="CY59" s="1" t="s">
        <v>2291</v>
      </c>
      <c r="CZ59" s="1" t="s">
        <v>2029</v>
      </c>
      <c r="DA59" s="1" t="s">
        <v>2291</v>
      </c>
      <c r="DB59" s="1" t="s">
        <v>2291</v>
      </c>
      <c r="DC59" s="1" t="s">
        <v>2291</v>
      </c>
      <c r="DD59" s="1" t="s">
        <v>2291</v>
      </c>
      <c r="DE59" s="1" t="s">
        <v>2291</v>
      </c>
      <c r="DF59" s="1" t="s">
        <v>2291</v>
      </c>
      <c r="DG59" s="1" t="s">
        <v>2291</v>
      </c>
      <c r="DH59" s="1" t="s">
        <v>2291</v>
      </c>
      <c r="DI59" s="1" t="s">
        <v>2291</v>
      </c>
      <c r="DJ59" s="1" t="s">
        <v>2291</v>
      </c>
      <c r="DK59" s="1" t="s">
        <v>2291</v>
      </c>
      <c r="DL59" s="1" t="s">
        <v>2291</v>
      </c>
      <c r="DM59" s="1" t="s">
        <v>2291</v>
      </c>
      <c r="DN59" s="1" t="s">
        <v>2291</v>
      </c>
      <c r="DO59" s="1" t="s">
        <v>2291</v>
      </c>
      <c r="DP59" s="1" t="s">
        <v>2291</v>
      </c>
      <c r="DQ59" s="1" t="s">
        <v>1953</v>
      </c>
      <c r="DR59" s="1" t="s">
        <v>1921</v>
      </c>
      <c r="DS59" s="1" t="s">
        <v>1921</v>
      </c>
      <c r="DT59" s="1" t="s">
        <v>1920</v>
      </c>
      <c r="DU59" s="1" t="s">
        <v>1921</v>
      </c>
      <c r="DV59" s="1" t="s">
        <v>1921</v>
      </c>
      <c r="DW59" s="1" t="s">
        <v>2291</v>
      </c>
      <c r="DX59" s="1" t="s">
        <v>2029</v>
      </c>
      <c r="DY59" s="1" t="s">
        <v>2291</v>
      </c>
      <c r="DZ59" s="1" t="s">
        <v>2291</v>
      </c>
      <c r="EA59" s="1" t="s">
        <v>2291</v>
      </c>
      <c r="EB59" s="1" t="s">
        <v>2291</v>
      </c>
      <c r="EC59" s="1" t="s">
        <v>2291</v>
      </c>
      <c r="ED59" s="1" t="s">
        <v>2291</v>
      </c>
      <c r="EE59" s="1" t="s">
        <v>2291</v>
      </c>
      <c r="EF59" s="1" t="s">
        <v>2291</v>
      </c>
      <c r="EG59" s="1" t="s">
        <v>2291</v>
      </c>
      <c r="EH59" s="1" t="s">
        <v>2291</v>
      </c>
      <c r="EI59" s="1" t="s">
        <v>2291</v>
      </c>
      <c r="EJ59" s="1" t="s">
        <v>2291</v>
      </c>
      <c r="EK59" s="1" t="s">
        <v>2291</v>
      </c>
      <c r="EL59" s="1" t="s">
        <v>2291</v>
      </c>
      <c r="EM59" s="1" t="s">
        <v>2291</v>
      </c>
      <c r="EN59" s="1" t="s">
        <v>2291</v>
      </c>
      <c r="EO59" s="1" t="s">
        <v>2291</v>
      </c>
      <c r="EP59" s="1" t="s">
        <v>2291</v>
      </c>
      <c r="EQ59" s="1" t="s">
        <v>2291</v>
      </c>
      <c r="ER59" s="1" t="s">
        <v>2291</v>
      </c>
      <c r="ES59" s="1" t="s">
        <v>2291</v>
      </c>
      <c r="ET59" s="1" t="s">
        <v>2291</v>
      </c>
      <c r="EU59" s="1" t="s">
        <v>2291</v>
      </c>
      <c r="EV59" s="1" t="s">
        <v>2291</v>
      </c>
      <c r="EW59" s="1" t="s">
        <v>2291</v>
      </c>
      <c r="EX59" s="1" t="s">
        <v>2291</v>
      </c>
      <c r="EY59" s="1" t="s">
        <v>2291</v>
      </c>
      <c r="EZ59" s="1" t="s">
        <v>2291</v>
      </c>
      <c r="FA59" s="1" t="s">
        <v>2291</v>
      </c>
      <c r="FB59" s="1" t="s">
        <v>2291</v>
      </c>
      <c r="FC59" s="1" t="s">
        <v>2291</v>
      </c>
      <c r="FD59" s="1" t="s">
        <v>2291</v>
      </c>
      <c r="FE59" s="1" t="s">
        <v>2291</v>
      </c>
      <c r="FF59" s="1" t="s">
        <v>2291</v>
      </c>
      <c r="FG59" s="1" t="s">
        <v>2291</v>
      </c>
      <c r="FH59" s="1" t="s">
        <v>2291</v>
      </c>
      <c r="FI59" s="1" t="s">
        <v>2291</v>
      </c>
      <c r="FJ59" s="1" t="s">
        <v>2291</v>
      </c>
      <c r="FK59" s="1" t="s">
        <v>2291</v>
      </c>
      <c r="FL59" s="1" t="s">
        <v>2291</v>
      </c>
      <c r="FM59" s="7">
        <v>21</v>
      </c>
      <c r="FN59" s="7">
        <v>24</v>
      </c>
      <c r="FO59" s="7">
        <v>2</v>
      </c>
      <c r="FP59" s="7">
        <v>3</v>
      </c>
      <c r="FQ59" s="7">
        <v>4</v>
      </c>
      <c r="FR59" s="7">
        <v>5</v>
      </c>
      <c r="FS59" s="7" t="s">
        <v>2291</v>
      </c>
      <c r="FT59" s="7" t="s">
        <v>2291</v>
      </c>
      <c r="FU59" s="7">
        <v>2</v>
      </c>
      <c r="FV59" s="7">
        <v>20</v>
      </c>
      <c r="FW59" s="7">
        <v>3</v>
      </c>
      <c r="FX59" s="7" t="s">
        <v>2291</v>
      </c>
      <c r="FY59" s="7">
        <v>15</v>
      </c>
      <c r="FZ59" s="1" t="s">
        <v>1920</v>
      </c>
      <c r="GA59" s="1" t="s">
        <v>1920</v>
      </c>
      <c r="GB59" s="1" t="s">
        <v>1920</v>
      </c>
      <c r="GC59" s="1" t="s">
        <v>2291</v>
      </c>
      <c r="GD59" s="1" t="s">
        <v>2291</v>
      </c>
      <c r="GE59" s="1" t="s">
        <v>2291</v>
      </c>
      <c r="GF59" s="1" t="s">
        <v>1920</v>
      </c>
      <c r="GG59" s="1" t="s">
        <v>2291</v>
      </c>
      <c r="GH59" s="1" t="s">
        <v>2291</v>
      </c>
      <c r="GI59" s="1" t="s">
        <v>2291</v>
      </c>
      <c r="GJ59" s="1" t="s">
        <v>302</v>
      </c>
      <c r="GK59" s="1" t="s">
        <v>1921</v>
      </c>
      <c r="GL59" s="1" t="s">
        <v>1921</v>
      </c>
      <c r="GM59" s="1" t="s">
        <v>1921</v>
      </c>
      <c r="GN59" s="1" t="s">
        <v>1921</v>
      </c>
      <c r="GO59" s="1" t="s">
        <v>1920</v>
      </c>
      <c r="GP59" s="1" t="s">
        <v>1921</v>
      </c>
      <c r="GQ59" s="1" t="s">
        <v>1921</v>
      </c>
      <c r="GR59" s="1" t="s">
        <v>1921</v>
      </c>
      <c r="GS59" s="7" t="s">
        <v>2291</v>
      </c>
      <c r="GT59" s="7" t="s">
        <v>2291</v>
      </c>
      <c r="GU59" s="7">
        <v>3</v>
      </c>
      <c r="GV59" s="7" t="s">
        <v>2291</v>
      </c>
      <c r="GW59" s="7" t="s">
        <v>2291</v>
      </c>
      <c r="GX59" s="7" t="s">
        <v>2291</v>
      </c>
      <c r="GY59" s="7" t="s">
        <v>2291</v>
      </c>
      <c r="GZ59" s="7" t="s">
        <v>2291</v>
      </c>
      <c r="HA59" s="7" t="s">
        <v>2291</v>
      </c>
      <c r="HB59" s="7" t="s">
        <v>2291</v>
      </c>
      <c r="HC59" s="7" t="s">
        <v>2291</v>
      </c>
      <c r="HD59" s="7" t="s">
        <v>2291</v>
      </c>
      <c r="HE59" s="7" t="s">
        <v>2291</v>
      </c>
      <c r="HF59" s="7" t="s">
        <v>2291</v>
      </c>
      <c r="HG59" s="7" t="s">
        <v>2291</v>
      </c>
      <c r="HH59" s="7" t="s">
        <v>2291</v>
      </c>
      <c r="HI59" s="1" t="s">
        <v>869</v>
      </c>
      <c r="HJ59" s="1" t="s">
        <v>2116</v>
      </c>
      <c r="HK59" s="1" t="s">
        <v>1921</v>
      </c>
      <c r="HL59" s="1" t="s">
        <v>1921</v>
      </c>
      <c r="HM59" s="1" t="s">
        <v>1921</v>
      </c>
      <c r="HN59" s="1" t="s">
        <v>1920</v>
      </c>
      <c r="HO59" s="1" t="s">
        <v>1921</v>
      </c>
      <c r="HP59" s="1" t="s">
        <v>2122</v>
      </c>
      <c r="HQ59" s="1" t="s">
        <v>1920</v>
      </c>
      <c r="HR59" s="1" t="s">
        <v>1921</v>
      </c>
      <c r="HS59" s="1" t="s">
        <v>1921</v>
      </c>
      <c r="HT59" s="7">
        <v>6</v>
      </c>
      <c r="HU59" s="7" t="s">
        <v>2291</v>
      </c>
      <c r="HV59" s="1" t="s">
        <v>2046</v>
      </c>
      <c r="HW59" s="1" t="s">
        <v>2001</v>
      </c>
      <c r="HX59" s="1" t="s">
        <v>1962</v>
      </c>
      <c r="HY59" s="1" t="s">
        <v>2126</v>
      </c>
      <c r="HZ59" s="1" t="s">
        <v>1921</v>
      </c>
      <c r="IA59" s="1" t="s">
        <v>1920</v>
      </c>
      <c r="IB59" s="7" t="s">
        <v>2291</v>
      </c>
      <c r="IC59" s="7">
        <v>242</v>
      </c>
      <c r="ID59" s="1" t="s">
        <v>1920</v>
      </c>
      <c r="IE59" s="1" t="s">
        <v>2291</v>
      </c>
      <c r="IF59" s="1" t="s">
        <v>2291</v>
      </c>
      <c r="IG59" s="1" t="s">
        <v>2291</v>
      </c>
      <c r="IH59" s="1" t="s">
        <v>2291</v>
      </c>
      <c r="II59" s="1" t="s">
        <v>2291</v>
      </c>
      <c r="IJ59" s="1" t="s">
        <v>2291</v>
      </c>
      <c r="IK59" s="1" t="s">
        <v>2291</v>
      </c>
      <c r="IL59" s="1" t="s">
        <v>2291</v>
      </c>
      <c r="IM59" s="1" t="s">
        <v>1951</v>
      </c>
      <c r="IN59" s="1" t="s">
        <v>1994</v>
      </c>
      <c r="IO59" s="1" t="s">
        <v>2291</v>
      </c>
      <c r="IP59" s="1" t="s">
        <v>2183</v>
      </c>
      <c r="IQ59" s="1" t="s">
        <v>1494</v>
      </c>
      <c r="IR59" s="1" t="s">
        <v>1957</v>
      </c>
      <c r="IS59" s="1" t="s">
        <v>2291</v>
      </c>
      <c r="IT59" s="1" t="s">
        <v>1921</v>
      </c>
      <c r="IU59" s="1" t="s">
        <v>2291</v>
      </c>
      <c r="IV59" s="1" t="s">
        <v>2291</v>
      </c>
      <c r="IW59" s="1" t="s">
        <v>2291</v>
      </c>
      <c r="IX59" s="1" t="s">
        <v>2291</v>
      </c>
      <c r="IY59" s="1" t="s">
        <v>2291</v>
      </c>
      <c r="IZ59" s="1" t="s">
        <v>2291</v>
      </c>
      <c r="JA59" s="1" t="s">
        <v>2291</v>
      </c>
      <c r="JB59" s="1" t="s">
        <v>2291</v>
      </c>
      <c r="JC59" s="1" t="s">
        <v>2291</v>
      </c>
      <c r="JD59" s="1" t="s">
        <v>392</v>
      </c>
      <c r="JE59" s="1" t="s">
        <v>1921</v>
      </c>
      <c r="JF59" s="1" t="s">
        <v>1921</v>
      </c>
      <c r="JG59" s="1" t="s">
        <v>1921</v>
      </c>
      <c r="JH59" s="1" t="s">
        <v>1921</v>
      </c>
      <c r="JI59" s="1" t="s">
        <v>1921</v>
      </c>
      <c r="JJ59" s="1" t="s">
        <v>1920</v>
      </c>
      <c r="JK59" s="1" t="s">
        <v>1921</v>
      </c>
      <c r="JL59" s="1" t="s">
        <v>1920</v>
      </c>
      <c r="JM59" s="1" t="s">
        <v>1920</v>
      </c>
      <c r="JN59" s="1" t="s">
        <v>1921</v>
      </c>
      <c r="JO59" s="1" t="s">
        <v>1921</v>
      </c>
      <c r="JP59" s="1" t="s">
        <v>1921</v>
      </c>
      <c r="JQ59" s="1" t="s">
        <v>1921</v>
      </c>
      <c r="JR59" s="1" t="s">
        <v>1921</v>
      </c>
      <c r="JS59" s="1" t="s">
        <v>2291</v>
      </c>
      <c r="JT59" s="1" t="s">
        <v>2291</v>
      </c>
      <c r="JU59" s="1" t="s">
        <v>2298</v>
      </c>
      <c r="JV59" s="1" t="s">
        <v>1920</v>
      </c>
      <c r="JW59" s="1" t="s">
        <v>1921</v>
      </c>
      <c r="JX59" s="1" t="s">
        <v>1921</v>
      </c>
      <c r="JY59" s="1" t="s">
        <v>1921</v>
      </c>
      <c r="JZ59" s="1" t="s">
        <v>1921</v>
      </c>
      <c r="KA59" s="1" t="s">
        <v>1920</v>
      </c>
      <c r="KB59" s="1" t="s">
        <v>1921</v>
      </c>
      <c r="KC59" s="1" t="s">
        <v>2291</v>
      </c>
      <c r="KD59" s="1" t="s">
        <v>2294</v>
      </c>
      <c r="KE59" s="1" t="s">
        <v>2291</v>
      </c>
      <c r="KF59" s="1" t="s">
        <v>1920</v>
      </c>
      <c r="KG59" s="1" t="s">
        <v>1503</v>
      </c>
      <c r="KH59" s="1" t="s">
        <v>1967</v>
      </c>
      <c r="KI59" s="1" t="s">
        <v>1988</v>
      </c>
      <c r="KJ59" s="1" t="s">
        <v>2291</v>
      </c>
      <c r="KK59" s="1" t="s">
        <v>1920</v>
      </c>
      <c r="KL59" s="1" t="s">
        <v>2044</v>
      </c>
      <c r="KM59" s="1" t="s">
        <v>1920</v>
      </c>
      <c r="KN59" s="1" t="s">
        <v>1921</v>
      </c>
      <c r="KO59" s="1" t="s">
        <v>1920</v>
      </c>
      <c r="KP59" s="1" t="s">
        <v>2291</v>
      </c>
      <c r="KQ59" s="1" t="s">
        <v>2291</v>
      </c>
      <c r="KR59" s="1">
        <v>3</v>
      </c>
      <c r="KS59" s="1" t="s">
        <v>304</v>
      </c>
      <c r="KT59" s="1" t="s">
        <v>1496</v>
      </c>
      <c r="KU59" s="1" t="s">
        <v>2291</v>
      </c>
      <c r="KV59" s="1" t="s">
        <v>2291</v>
      </c>
      <c r="KW59" s="1" t="s">
        <v>2291</v>
      </c>
      <c r="KX59" s="1">
        <v>20</v>
      </c>
      <c r="KY59" s="11">
        <v>20</v>
      </c>
      <c r="KZ59" s="1" t="s">
        <v>1497</v>
      </c>
      <c r="LA59" s="1">
        <v>177351</v>
      </c>
      <c r="LB59" s="1" t="s">
        <v>1498</v>
      </c>
      <c r="LC59" s="1" t="s">
        <v>1499</v>
      </c>
      <c r="LD59" s="1">
        <v>136</v>
      </c>
      <c r="LE59" s="1" t="s">
        <v>2291</v>
      </c>
      <c r="LF59" s="1">
        <v>-1</v>
      </c>
      <c r="LG59" s="1" t="s">
        <v>2291</v>
      </c>
      <c r="LH59" s="1" t="s">
        <v>2291</v>
      </c>
      <c r="LI59" s="8">
        <v>136</v>
      </c>
      <c r="LJ59" s="8">
        <v>13</v>
      </c>
      <c r="LK59" s="8">
        <v>9</v>
      </c>
      <c r="LL59" s="8">
        <v>17</v>
      </c>
      <c r="LM59" s="8">
        <v>18</v>
      </c>
      <c r="LN59" s="8">
        <v>16</v>
      </c>
      <c r="LO59" s="8">
        <v>12</v>
      </c>
      <c r="LP59" s="8">
        <v>5</v>
      </c>
      <c r="LQ59" s="8">
        <v>4</v>
      </c>
      <c r="LR59" s="8">
        <v>17</v>
      </c>
      <c r="LS59" s="8">
        <v>23</v>
      </c>
      <c r="LT59" s="8">
        <v>3</v>
      </c>
      <c r="LU59" s="8">
        <v>1</v>
      </c>
      <c r="LV59" s="8">
        <v>138</v>
      </c>
      <c r="LW59" s="1" t="s">
        <v>1979</v>
      </c>
      <c r="LX59" s="1" t="s">
        <v>1980</v>
      </c>
      <c r="LY59" s="1" t="s">
        <v>1981</v>
      </c>
      <c r="LZ59" s="1" t="b">
        <f>E59=AE59</f>
        <v>0</v>
      </c>
      <c r="MA59" s="1" t="b">
        <f>AG59=G59</f>
        <v>0</v>
      </c>
      <c r="MB59" s="1" t="b">
        <f>I59=AI59</f>
        <v>0</v>
      </c>
      <c r="MC59" s="1" t="s">
        <v>2291</v>
      </c>
    </row>
    <row r="60" spans="1:341" x14ac:dyDescent="0.3">
      <c r="A60" s="1" t="s">
        <v>1710</v>
      </c>
      <c r="B60" s="1" t="s">
        <v>1711</v>
      </c>
      <c r="C60" s="5">
        <v>43175</v>
      </c>
      <c r="D60" s="5">
        <v>43164</v>
      </c>
      <c r="E60" s="1" t="s">
        <v>294</v>
      </c>
      <c r="F60" s="1" t="s">
        <v>1934</v>
      </c>
      <c r="G60" s="1" t="s">
        <v>295</v>
      </c>
      <c r="H60" s="1" t="s">
        <v>1947</v>
      </c>
      <c r="I60" s="1" t="s">
        <v>810</v>
      </c>
      <c r="J60" s="1" t="s">
        <v>1230</v>
      </c>
      <c r="K60" s="1" t="s">
        <v>1230</v>
      </c>
      <c r="L60" s="1" t="s">
        <v>1230</v>
      </c>
      <c r="M60" s="1" t="s">
        <v>2078</v>
      </c>
      <c r="N60" s="1">
        <v>13.236950802000001</v>
      </c>
      <c r="O60" s="1">
        <v>14.1114690537</v>
      </c>
      <c r="P60" s="1">
        <v>298.81404232199998</v>
      </c>
      <c r="Q60" s="1">
        <v>8</v>
      </c>
      <c r="R60" s="1" t="s">
        <v>1983</v>
      </c>
      <c r="S60" s="1" t="s">
        <v>1704</v>
      </c>
      <c r="T60" s="1">
        <v>7</v>
      </c>
      <c r="U60" s="1" t="s">
        <v>2296</v>
      </c>
      <c r="V60" s="1" t="s">
        <v>1982</v>
      </c>
      <c r="W60" s="1" t="s">
        <v>2291</v>
      </c>
      <c r="X60" s="1" t="s">
        <v>2089</v>
      </c>
      <c r="Y60" s="1" t="s">
        <v>1920</v>
      </c>
      <c r="Z60" s="1" t="s">
        <v>1921</v>
      </c>
      <c r="AA60" s="1" t="s">
        <v>1921</v>
      </c>
      <c r="AB60" s="1" t="s">
        <v>2291</v>
      </c>
      <c r="AC60" s="7">
        <v>144</v>
      </c>
      <c r="AD60" s="7">
        <v>600</v>
      </c>
      <c r="AE60" s="1" t="s">
        <v>294</v>
      </c>
      <c r="AF60" s="1" t="s">
        <v>1934</v>
      </c>
      <c r="AG60" s="1" t="s">
        <v>295</v>
      </c>
      <c r="AH60" s="1" t="s">
        <v>1947</v>
      </c>
      <c r="AI60" s="1" t="s">
        <v>810</v>
      </c>
      <c r="AJ60" s="1" t="s">
        <v>1230</v>
      </c>
      <c r="AK60" s="14">
        <v>144</v>
      </c>
      <c r="AL60" s="14">
        <v>600</v>
      </c>
      <c r="AM60" s="5">
        <v>41699</v>
      </c>
      <c r="AN60" s="7" t="s">
        <v>2291</v>
      </c>
      <c r="AO60" s="7" t="s">
        <v>2291</v>
      </c>
      <c r="AP60" s="1" t="s">
        <v>2291</v>
      </c>
      <c r="AQ60" s="1" t="s">
        <v>2291</v>
      </c>
      <c r="AR60" s="1" t="s">
        <v>2291</v>
      </c>
      <c r="AS60" s="1" t="s">
        <v>2291</v>
      </c>
      <c r="AT60" s="1" t="s">
        <v>2291</v>
      </c>
      <c r="AU60" s="1" t="s">
        <v>2291</v>
      </c>
      <c r="AV60" s="1" t="s">
        <v>2291</v>
      </c>
      <c r="AW60" s="1" t="s">
        <v>2291</v>
      </c>
      <c r="AX60" s="1" t="s">
        <v>2291</v>
      </c>
      <c r="AY60" s="7" t="s">
        <v>2291</v>
      </c>
      <c r="AZ60" s="7" t="s">
        <v>2291</v>
      </c>
      <c r="BA60" s="1" t="s">
        <v>2291</v>
      </c>
      <c r="BB60" s="7" t="s">
        <v>2291</v>
      </c>
      <c r="BC60" s="7" t="s">
        <v>2291</v>
      </c>
      <c r="BD60" s="1" t="s">
        <v>2291</v>
      </c>
      <c r="BE60" s="1" t="s">
        <v>2291</v>
      </c>
      <c r="BF60" s="1" t="s">
        <v>2291</v>
      </c>
      <c r="BG60" s="1" t="s">
        <v>2291</v>
      </c>
      <c r="BH60" s="1" t="s">
        <v>2291</v>
      </c>
      <c r="BI60" s="1" t="s">
        <v>2291</v>
      </c>
      <c r="BJ60" s="1" t="s">
        <v>2291</v>
      </c>
      <c r="BK60" s="1" t="s">
        <v>2291</v>
      </c>
      <c r="BL60" s="1" t="s">
        <v>2291</v>
      </c>
      <c r="BM60" s="7" t="s">
        <v>2291</v>
      </c>
      <c r="BN60" s="7" t="s">
        <v>2291</v>
      </c>
      <c r="BO60" s="1" t="s">
        <v>2291</v>
      </c>
      <c r="BP60" s="7" t="s">
        <v>2291</v>
      </c>
      <c r="BQ60" s="7" t="s">
        <v>2291</v>
      </c>
      <c r="BR60" s="1">
        <v>0</v>
      </c>
      <c r="BS60" s="7">
        <v>144</v>
      </c>
      <c r="BT60" s="7">
        <v>0</v>
      </c>
      <c r="BU60" s="7">
        <v>0</v>
      </c>
      <c r="BV60" s="7">
        <v>0</v>
      </c>
      <c r="BW60" s="1" t="s">
        <v>1998</v>
      </c>
      <c r="BX60" s="1" t="s">
        <v>2291</v>
      </c>
      <c r="BY60" s="1" t="s">
        <v>469</v>
      </c>
      <c r="BZ60" s="1" t="s">
        <v>1921</v>
      </c>
      <c r="CA60" s="1" t="s">
        <v>1921</v>
      </c>
      <c r="CB60" s="1" t="s">
        <v>1921</v>
      </c>
      <c r="CC60" s="1" t="s">
        <v>1921</v>
      </c>
      <c r="CD60" s="1" t="s">
        <v>1921</v>
      </c>
      <c r="CE60" s="1" t="s">
        <v>1921</v>
      </c>
      <c r="CF60" s="1" t="s">
        <v>1921</v>
      </c>
      <c r="CG60" s="1" t="s">
        <v>1921</v>
      </c>
      <c r="CH60" s="1" t="s">
        <v>1921</v>
      </c>
      <c r="CI60" s="1" t="s">
        <v>1921</v>
      </c>
      <c r="CJ60" s="1" t="s">
        <v>1920</v>
      </c>
      <c r="CK60" s="1" t="s">
        <v>2291</v>
      </c>
      <c r="CL60" s="1" t="s">
        <v>2291</v>
      </c>
      <c r="CM60" s="1" t="s">
        <v>2291</v>
      </c>
      <c r="CN60" s="1" t="s">
        <v>2291</v>
      </c>
      <c r="CO60" s="1" t="s">
        <v>2291</v>
      </c>
      <c r="CP60" s="1" t="s">
        <v>2291</v>
      </c>
      <c r="CQ60" s="1" t="s">
        <v>2291</v>
      </c>
      <c r="CR60" s="1" t="s">
        <v>2291</v>
      </c>
      <c r="CS60" s="1" t="s">
        <v>2291</v>
      </c>
      <c r="CT60" s="1" t="s">
        <v>2291</v>
      </c>
      <c r="CU60" s="1" t="s">
        <v>2291</v>
      </c>
      <c r="CV60" s="1" t="s">
        <v>2291</v>
      </c>
      <c r="CW60" s="1" t="s">
        <v>2291</v>
      </c>
      <c r="CX60" s="1" t="s">
        <v>2291</v>
      </c>
      <c r="CY60" s="1" t="s">
        <v>2291</v>
      </c>
      <c r="CZ60" s="1" t="s">
        <v>2291</v>
      </c>
      <c r="DA60" s="1" t="s">
        <v>2291</v>
      </c>
      <c r="DB60" s="1" t="s">
        <v>2291</v>
      </c>
      <c r="DC60" s="1" t="s">
        <v>2291</v>
      </c>
      <c r="DD60" s="1" t="s">
        <v>2291</v>
      </c>
      <c r="DE60" s="1" t="s">
        <v>2291</v>
      </c>
      <c r="DF60" s="1" t="s">
        <v>2291</v>
      </c>
      <c r="DG60" s="1" t="s">
        <v>2291</v>
      </c>
      <c r="DH60" s="1" t="s">
        <v>2291</v>
      </c>
      <c r="DI60" s="1" t="s">
        <v>2291</v>
      </c>
      <c r="DJ60" s="1" t="s">
        <v>2291</v>
      </c>
      <c r="DK60" s="1" t="s">
        <v>2291</v>
      </c>
      <c r="DL60" s="1" t="s">
        <v>2291</v>
      </c>
      <c r="DM60" s="1" t="s">
        <v>2291</v>
      </c>
      <c r="DN60" s="1" t="s">
        <v>2291</v>
      </c>
      <c r="DO60" s="1" t="s">
        <v>2291</v>
      </c>
      <c r="DP60" s="1" t="s">
        <v>2291</v>
      </c>
      <c r="DQ60" s="1" t="s">
        <v>2291</v>
      </c>
      <c r="DR60" s="1" t="s">
        <v>2291</v>
      </c>
      <c r="DS60" s="1" t="s">
        <v>2291</v>
      </c>
      <c r="DT60" s="1" t="s">
        <v>2291</v>
      </c>
      <c r="DU60" s="1" t="s">
        <v>2291</v>
      </c>
      <c r="DV60" s="1" t="s">
        <v>2291</v>
      </c>
      <c r="DW60" s="1" t="s">
        <v>2291</v>
      </c>
      <c r="DX60" s="1" t="s">
        <v>2291</v>
      </c>
      <c r="DY60" s="1" t="s">
        <v>2291</v>
      </c>
      <c r="DZ60" s="1" t="s">
        <v>2291</v>
      </c>
      <c r="EA60" s="1" t="s">
        <v>2291</v>
      </c>
      <c r="EB60" s="1" t="s">
        <v>2291</v>
      </c>
      <c r="EC60" s="1" t="s">
        <v>2291</v>
      </c>
      <c r="ED60" s="1" t="s">
        <v>2291</v>
      </c>
      <c r="EE60" s="1" t="s">
        <v>2291</v>
      </c>
      <c r="EF60" s="1" t="s">
        <v>2291</v>
      </c>
      <c r="EG60" s="1" t="s">
        <v>2291</v>
      </c>
      <c r="EH60" s="1" t="s">
        <v>2291</v>
      </c>
      <c r="EI60" s="1" t="s">
        <v>2291</v>
      </c>
      <c r="EJ60" s="1" t="s">
        <v>2291</v>
      </c>
      <c r="EK60" s="1" t="s">
        <v>2291</v>
      </c>
      <c r="EL60" s="1" t="s">
        <v>2291</v>
      </c>
      <c r="EM60" s="1" t="s">
        <v>2291</v>
      </c>
      <c r="EN60" s="1" t="s">
        <v>2291</v>
      </c>
      <c r="EO60" s="1" t="s">
        <v>2291</v>
      </c>
      <c r="EP60" s="1" t="s">
        <v>2291</v>
      </c>
      <c r="EQ60" s="1" t="s">
        <v>2291</v>
      </c>
      <c r="ER60" s="1" t="s">
        <v>2291</v>
      </c>
      <c r="ES60" s="1" t="s">
        <v>2291</v>
      </c>
      <c r="ET60" s="1" t="s">
        <v>2291</v>
      </c>
      <c r="EU60" s="1" t="s">
        <v>2291</v>
      </c>
      <c r="EV60" s="1" t="s">
        <v>2291</v>
      </c>
      <c r="EW60" s="1" t="s">
        <v>2291</v>
      </c>
      <c r="EX60" s="1" t="s">
        <v>2291</v>
      </c>
      <c r="EY60" s="1" t="s">
        <v>2291</v>
      </c>
      <c r="EZ60" s="1" t="s">
        <v>2291</v>
      </c>
      <c r="FA60" s="1" t="s">
        <v>2291</v>
      </c>
      <c r="FB60" s="1" t="s">
        <v>2291</v>
      </c>
      <c r="FC60" s="1" t="s">
        <v>2291</v>
      </c>
      <c r="FD60" s="1" t="s">
        <v>2291</v>
      </c>
      <c r="FE60" s="1" t="s">
        <v>2291</v>
      </c>
      <c r="FF60" s="1" t="s">
        <v>2291</v>
      </c>
      <c r="FG60" s="1" t="s">
        <v>2291</v>
      </c>
      <c r="FH60" s="1" t="s">
        <v>2291</v>
      </c>
      <c r="FI60" s="1" t="s">
        <v>2291</v>
      </c>
      <c r="FJ60" s="1" t="s">
        <v>2291</v>
      </c>
      <c r="FK60" s="1" t="s">
        <v>2291</v>
      </c>
      <c r="FL60" s="1" t="s">
        <v>2291</v>
      </c>
      <c r="FM60" s="7">
        <v>17</v>
      </c>
      <c r="FN60" s="7">
        <v>32</v>
      </c>
      <c r="FO60" s="7">
        <v>4</v>
      </c>
      <c r="FP60" s="7" t="s">
        <v>2291</v>
      </c>
      <c r="FQ60" s="7">
        <v>2</v>
      </c>
      <c r="FR60" s="7">
        <v>1</v>
      </c>
      <c r="FS60" s="7" t="s">
        <v>2291</v>
      </c>
      <c r="FT60" s="7" t="s">
        <v>2291</v>
      </c>
      <c r="FU60" s="7">
        <v>14</v>
      </c>
      <c r="FV60" s="7">
        <v>4</v>
      </c>
      <c r="FW60" s="7">
        <v>9</v>
      </c>
      <c r="FX60" s="7" t="s">
        <v>2291</v>
      </c>
      <c r="FY60" s="7">
        <v>16</v>
      </c>
      <c r="FZ60" s="1" t="s">
        <v>1920</v>
      </c>
      <c r="GA60" s="1" t="s">
        <v>1920</v>
      </c>
      <c r="GB60" s="1" t="s">
        <v>1920</v>
      </c>
      <c r="GC60" s="1" t="s">
        <v>2291</v>
      </c>
      <c r="GD60" s="1" t="s">
        <v>2291</v>
      </c>
      <c r="GE60" s="1" t="s">
        <v>2291</v>
      </c>
      <c r="GF60" s="1" t="s">
        <v>1920</v>
      </c>
      <c r="GG60" s="1" t="s">
        <v>2291</v>
      </c>
      <c r="GH60" s="1" t="s">
        <v>2291</v>
      </c>
      <c r="GI60" s="1" t="s">
        <v>2291</v>
      </c>
      <c r="GJ60" s="1" t="s">
        <v>1223</v>
      </c>
      <c r="GK60" s="1" t="s">
        <v>1921</v>
      </c>
      <c r="GL60" s="1" t="s">
        <v>1921</v>
      </c>
      <c r="GM60" s="1" t="s">
        <v>1920</v>
      </c>
      <c r="GN60" s="1" t="s">
        <v>1921</v>
      </c>
      <c r="GO60" s="1" t="s">
        <v>1921</v>
      </c>
      <c r="GP60" s="1" t="s">
        <v>1921</v>
      </c>
      <c r="GQ60" s="1" t="s">
        <v>1921</v>
      </c>
      <c r="GR60" s="1" t="s">
        <v>1921</v>
      </c>
      <c r="GS60" s="7" t="s">
        <v>2291</v>
      </c>
      <c r="GT60" s="7" t="s">
        <v>2291</v>
      </c>
      <c r="GU60" s="7" t="s">
        <v>2291</v>
      </c>
      <c r="GV60" s="7" t="s">
        <v>2291</v>
      </c>
      <c r="GW60" s="7" t="s">
        <v>2291</v>
      </c>
      <c r="GX60" s="7" t="s">
        <v>2291</v>
      </c>
      <c r="GY60" s="7" t="s">
        <v>2291</v>
      </c>
      <c r="GZ60" s="7" t="s">
        <v>2291</v>
      </c>
      <c r="HA60" s="7">
        <v>1</v>
      </c>
      <c r="HB60" s="7" t="s">
        <v>2291</v>
      </c>
      <c r="HC60" s="7" t="s">
        <v>2291</v>
      </c>
      <c r="HD60" s="7" t="s">
        <v>2291</v>
      </c>
      <c r="HE60" s="7" t="s">
        <v>2291</v>
      </c>
      <c r="HF60" s="7" t="s">
        <v>2291</v>
      </c>
      <c r="HG60" s="7" t="s">
        <v>2291</v>
      </c>
      <c r="HH60" s="7" t="s">
        <v>2291</v>
      </c>
      <c r="HI60" s="1" t="s">
        <v>1957</v>
      </c>
      <c r="HJ60" s="1" t="s">
        <v>2121</v>
      </c>
      <c r="HK60" s="1" t="s">
        <v>1921</v>
      </c>
      <c r="HL60" s="1" t="s">
        <v>1920</v>
      </c>
      <c r="HM60" s="1" t="s">
        <v>1920</v>
      </c>
      <c r="HN60" s="1" t="s">
        <v>1920</v>
      </c>
      <c r="HO60" s="1" t="s">
        <v>1920</v>
      </c>
      <c r="HP60" s="1" t="s">
        <v>2125</v>
      </c>
      <c r="HQ60" s="1" t="s">
        <v>1921</v>
      </c>
      <c r="HR60" s="1" t="s">
        <v>1921</v>
      </c>
      <c r="HS60" s="1" t="s">
        <v>1920</v>
      </c>
      <c r="HT60" s="7" t="s">
        <v>2291</v>
      </c>
      <c r="HU60" s="7" t="s">
        <v>2291</v>
      </c>
      <c r="HV60" s="1" t="s">
        <v>2291</v>
      </c>
      <c r="HW60" s="1" t="s">
        <v>2291</v>
      </c>
      <c r="HX60" s="1" t="s">
        <v>2291</v>
      </c>
      <c r="HY60" s="1" t="s">
        <v>2127</v>
      </c>
      <c r="HZ60" s="1" t="s">
        <v>1920</v>
      </c>
      <c r="IA60" s="1" t="s">
        <v>1921</v>
      </c>
      <c r="IB60" s="7" t="s">
        <v>2291</v>
      </c>
      <c r="IC60" s="7" t="s">
        <v>2291</v>
      </c>
      <c r="ID60" s="1" t="s">
        <v>1920</v>
      </c>
      <c r="IE60" s="1" t="s">
        <v>2291</v>
      </c>
      <c r="IF60" s="1" t="s">
        <v>2291</v>
      </c>
      <c r="IG60" s="1" t="s">
        <v>2291</v>
      </c>
      <c r="IH60" s="1" t="s">
        <v>2291</v>
      </c>
      <c r="II60" s="1" t="s">
        <v>2291</v>
      </c>
      <c r="IJ60" s="1" t="s">
        <v>2291</v>
      </c>
      <c r="IK60" s="1" t="s">
        <v>2291</v>
      </c>
      <c r="IL60" s="1" t="s">
        <v>2291</v>
      </c>
      <c r="IM60" s="1" t="s">
        <v>1949</v>
      </c>
      <c r="IN60" s="1" t="s">
        <v>1991</v>
      </c>
      <c r="IO60" s="1" t="s">
        <v>2291</v>
      </c>
      <c r="IP60" s="1" t="s">
        <v>2291</v>
      </c>
      <c r="IQ60" s="1" t="s">
        <v>2291</v>
      </c>
      <c r="IR60" s="1" t="s">
        <v>2291</v>
      </c>
      <c r="IS60" s="1" t="s">
        <v>2291</v>
      </c>
      <c r="IT60" s="1" t="s">
        <v>1921</v>
      </c>
      <c r="IU60" s="1" t="s">
        <v>2291</v>
      </c>
      <c r="IV60" s="1" t="s">
        <v>2291</v>
      </c>
      <c r="IW60" s="1" t="s">
        <v>2291</v>
      </c>
      <c r="IX60" s="1" t="s">
        <v>2291</v>
      </c>
      <c r="IY60" s="1" t="s">
        <v>2291</v>
      </c>
      <c r="IZ60" s="1" t="s">
        <v>2291</v>
      </c>
      <c r="JA60" s="1" t="s">
        <v>2291</v>
      </c>
      <c r="JB60" s="1" t="s">
        <v>2291</v>
      </c>
      <c r="JC60" s="1" t="s">
        <v>2291</v>
      </c>
      <c r="JD60" s="1" t="s">
        <v>1712</v>
      </c>
      <c r="JE60" s="1" t="s">
        <v>1920</v>
      </c>
      <c r="JF60" s="1" t="s">
        <v>1921</v>
      </c>
      <c r="JG60" s="1" t="s">
        <v>1921</v>
      </c>
      <c r="JH60" s="1" t="s">
        <v>1920</v>
      </c>
      <c r="JI60" s="1" t="s">
        <v>1921</v>
      </c>
      <c r="JJ60" s="1" t="s">
        <v>1920</v>
      </c>
      <c r="JK60" s="1" t="s">
        <v>1921</v>
      </c>
      <c r="JL60" s="1" t="s">
        <v>1921</v>
      </c>
      <c r="JM60" s="1" t="s">
        <v>1921</v>
      </c>
      <c r="JN60" s="1" t="s">
        <v>1921</v>
      </c>
      <c r="JO60" s="1" t="s">
        <v>1921</v>
      </c>
      <c r="JP60" s="1" t="s">
        <v>1921</v>
      </c>
      <c r="JQ60" s="1" t="s">
        <v>1921</v>
      </c>
      <c r="JR60" s="1" t="s">
        <v>1921</v>
      </c>
      <c r="JS60" s="1" t="s">
        <v>2291</v>
      </c>
      <c r="JT60" s="1" t="s">
        <v>2291</v>
      </c>
      <c r="JU60" s="1" t="s">
        <v>2298</v>
      </c>
      <c r="JV60" s="1" t="s">
        <v>1920</v>
      </c>
      <c r="JW60" s="1" t="s">
        <v>1921</v>
      </c>
      <c r="JX60" s="1" t="s">
        <v>1921</v>
      </c>
      <c r="JY60" s="1" t="s">
        <v>1921</v>
      </c>
      <c r="JZ60" s="1" t="s">
        <v>1921</v>
      </c>
      <c r="KA60" s="1" t="s">
        <v>1920</v>
      </c>
      <c r="KB60" s="1" t="s">
        <v>1921</v>
      </c>
      <c r="KC60" s="1" t="s">
        <v>2291</v>
      </c>
      <c r="KD60" s="1" t="s">
        <v>1973</v>
      </c>
      <c r="KE60" s="1" t="s">
        <v>2291</v>
      </c>
      <c r="KF60" s="1" t="s">
        <v>1920</v>
      </c>
      <c r="KG60" s="1" t="s">
        <v>1705</v>
      </c>
      <c r="KH60" s="1" t="s">
        <v>1968</v>
      </c>
      <c r="KI60" s="1" t="s">
        <v>1923</v>
      </c>
      <c r="KJ60" s="1" t="s">
        <v>2291</v>
      </c>
      <c r="KK60" s="1" t="s">
        <v>1920</v>
      </c>
      <c r="KL60" s="1" t="s">
        <v>2044</v>
      </c>
      <c r="KM60" s="1" t="s">
        <v>1920</v>
      </c>
      <c r="KN60" s="1" t="s">
        <v>1921</v>
      </c>
      <c r="KO60" s="1" t="s">
        <v>1920</v>
      </c>
      <c r="KP60" s="1" t="s">
        <v>2291</v>
      </c>
      <c r="KQ60" s="1" t="s">
        <v>2291</v>
      </c>
      <c r="KR60" s="1">
        <v>1</v>
      </c>
      <c r="KS60" s="1" t="s">
        <v>313</v>
      </c>
      <c r="KT60" s="1" t="s">
        <v>1713</v>
      </c>
      <c r="KU60" s="1" t="s">
        <v>2291</v>
      </c>
      <c r="KV60" s="1" t="s">
        <v>2291</v>
      </c>
      <c r="KW60" s="1" t="s">
        <v>2291</v>
      </c>
      <c r="KX60" s="1" t="s">
        <v>2291</v>
      </c>
      <c r="KY60" s="7" t="s">
        <v>2291</v>
      </c>
      <c r="KZ60" s="1" t="s">
        <v>1714</v>
      </c>
      <c r="LA60" s="1">
        <v>180264</v>
      </c>
      <c r="LB60" s="1" t="s">
        <v>1715</v>
      </c>
      <c r="LC60" s="1" t="s">
        <v>1716</v>
      </c>
      <c r="LD60" s="1">
        <v>165</v>
      </c>
      <c r="LE60" s="1" t="s">
        <v>2291</v>
      </c>
      <c r="LF60" s="1">
        <v>-1</v>
      </c>
      <c r="LG60" s="1" t="s">
        <v>2291</v>
      </c>
      <c r="LH60" s="1" t="s">
        <v>2291</v>
      </c>
      <c r="LI60" s="13" t="s">
        <v>2291</v>
      </c>
      <c r="LJ60" s="13">
        <v>0</v>
      </c>
      <c r="LK60" s="13">
        <v>0</v>
      </c>
      <c r="LL60" s="13">
        <v>0</v>
      </c>
      <c r="LM60" s="13">
        <v>0</v>
      </c>
      <c r="LN60" s="13">
        <v>0</v>
      </c>
      <c r="LO60" s="13">
        <v>0</v>
      </c>
      <c r="LP60" s="13">
        <v>0</v>
      </c>
      <c r="LQ60" s="13">
        <v>0</v>
      </c>
      <c r="LR60" s="13">
        <v>0</v>
      </c>
      <c r="LS60" s="13">
        <v>0</v>
      </c>
      <c r="LT60" s="13">
        <v>0</v>
      </c>
      <c r="LU60" s="13">
        <v>0</v>
      </c>
      <c r="LV60" s="13">
        <v>0</v>
      </c>
      <c r="LW60" s="1" t="s">
        <v>1975</v>
      </c>
      <c r="LX60" s="1" t="s">
        <v>2036</v>
      </c>
      <c r="LY60" s="1" t="s">
        <v>1979</v>
      </c>
      <c r="LZ60" s="1" t="b">
        <f>E60=AE60</f>
        <v>1</v>
      </c>
      <c r="MA60" s="1" t="b">
        <f>AG60=G60</f>
        <v>1</v>
      </c>
      <c r="MB60" s="1" t="b">
        <f>I60=AI60</f>
        <v>1</v>
      </c>
      <c r="MC60" s="1" t="s">
        <v>2291</v>
      </c>
    </row>
    <row r="61" spans="1:341" x14ac:dyDescent="0.3">
      <c r="A61" s="1" t="s">
        <v>475</v>
      </c>
      <c r="B61" s="1" t="s">
        <v>476</v>
      </c>
      <c r="C61" s="5">
        <v>43154</v>
      </c>
      <c r="D61" s="5">
        <v>43154</v>
      </c>
      <c r="E61" s="1" t="s">
        <v>294</v>
      </c>
      <c r="F61" s="1" t="s">
        <v>1934</v>
      </c>
      <c r="G61" s="1" t="s">
        <v>400</v>
      </c>
      <c r="H61" s="1" t="s">
        <v>1948</v>
      </c>
      <c r="I61" s="1" t="s">
        <v>401</v>
      </c>
      <c r="J61" s="1" t="s">
        <v>429</v>
      </c>
      <c r="K61" s="1" t="s">
        <v>2058</v>
      </c>
      <c r="L61" s="1" t="s">
        <v>2058</v>
      </c>
      <c r="M61" s="1" t="s">
        <v>478</v>
      </c>
      <c r="N61" s="1">
        <v>14.4310149354</v>
      </c>
      <c r="O61" s="1">
        <v>13.645045036300001</v>
      </c>
      <c r="P61" s="1">
        <v>303.00599644800002</v>
      </c>
      <c r="Q61" s="1">
        <v>8</v>
      </c>
      <c r="R61" s="1" t="s">
        <v>1984</v>
      </c>
      <c r="S61" s="1" t="s">
        <v>2291</v>
      </c>
      <c r="T61" s="1" t="s">
        <v>2291</v>
      </c>
      <c r="U61" s="1" t="s">
        <v>2292</v>
      </c>
      <c r="V61" s="1" t="s">
        <v>1982</v>
      </c>
      <c r="W61" s="1" t="s">
        <v>2291</v>
      </c>
      <c r="X61" s="1" t="s">
        <v>2089</v>
      </c>
      <c r="Y61" s="1" t="s">
        <v>1920</v>
      </c>
      <c r="Z61" s="1" t="s">
        <v>1921</v>
      </c>
      <c r="AA61" s="1" t="s">
        <v>1921</v>
      </c>
      <c r="AB61" s="1" t="s">
        <v>2291</v>
      </c>
      <c r="AC61" s="7">
        <v>125</v>
      </c>
      <c r="AD61" s="7">
        <v>522</v>
      </c>
      <c r="AE61" s="1" t="s">
        <v>294</v>
      </c>
      <c r="AF61" s="1" t="s">
        <v>1934</v>
      </c>
      <c r="AG61" s="1" t="s">
        <v>400</v>
      </c>
      <c r="AH61" s="1" t="s">
        <v>1948</v>
      </c>
      <c r="AI61" s="1" t="s">
        <v>401</v>
      </c>
      <c r="AJ61" s="1" t="s">
        <v>429</v>
      </c>
      <c r="AK61" s="14">
        <v>125</v>
      </c>
      <c r="AL61" s="14">
        <v>522</v>
      </c>
      <c r="AM61" s="5">
        <v>42401</v>
      </c>
      <c r="AN61" s="7" t="s">
        <v>2291</v>
      </c>
      <c r="AO61" s="7" t="s">
        <v>2291</v>
      </c>
      <c r="AP61" s="1" t="s">
        <v>2291</v>
      </c>
      <c r="AQ61" s="1" t="s">
        <v>2291</v>
      </c>
      <c r="AR61" s="1" t="s">
        <v>2291</v>
      </c>
      <c r="AS61" s="1" t="s">
        <v>2291</v>
      </c>
      <c r="AT61" s="1" t="s">
        <v>2291</v>
      </c>
      <c r="AU61" s="1" t="s">
        <v>2291</v>
      </c>
      <c r="AV61" s="1" t="s">
        <v>2291</v>
      </c>
      <c r="AW61" s="1" t="s">
        <v>2291</v>
      </c>
      <c r="AX61" s="1" t="s">
        <v>2291</v>
      </c>
      <c r="AY61" s="7" t="s">
        <v>2291</v>
      </c>
      <c r="AZ61" s="7" t="s">
        <v>2291</v>
      </c>
      <c r="BA61" s="1" t="s">
        <v>2291</v>
      </c>
      <c r="BB61" s="7" t="s">
        <v>2291</v>
      </c>
      <c r="BC61" s="7" t="s">
        <v>2291</v>
      </c>
      <c r="BD61" s="1" t="s">
        <v>2291</v>
      </c>
      <c r="BE61" s="1" t="s">
        <v>2291</v>
      </c>
      <c r="BF61" s="1" t="s">
        <v>2291</v>
      </c>
      <c r="BG61" s="1" t="s">
        <v>2291</v>
      </c>
      <c r="BH61" s="1" t="s">
        <v>2291</v>
      </c>
      <c r="BI61" s="1" t="s">
        <v>2291</v>
      </c>
      <c r="BJ61" s="1" t="s">
        <v>2291</v>
      </c>
      <c r="BK61" s="1" t="s">
        <v>2291</v>
      </c>
      <c r="BL61" s="1" t="s">
        <v>2291</v>
      </c>
      <c r="BM61" s="7" t="s">
        <v>2291</v>
      </c>
      <c r="BN61" s="7" t="s">
        <v>2291</v>
      </c>
      <c r="BO61" s="1" t="s">
        <v>2291</v>
      </c>
      <c r="BP61" s="7" t="s">
        <v>2291</v>
      </c>
      <c r="BQ61" s="7" t="s">
        <v>2291</v>
      </c>
      <c r="BR61" s="1">
        <v>0</v>
      </c>
      <c r="BS61" s="7">
        <v>130</v>
      </c>
      <c r="BT61" s="7">
        <v>0</v>
      </c>
      <c r="BU61" s="7">
        <v>0</v>
      </c>
      <c r="BV61" s="7">
        <v>0</v>
      </c>
      <c r="BW61" s="1" t="s">
        <v>1998</v>
      </c>
      <c r="BX61" s="1" t="s">
        <v>2291</v>
      </c>
      <c r="BY61" s="1" t="s">
        <v>479</v>
      </c>
      <c r="BZ61" s="1" t="s">
        <v>1921</v>
      </c>
      <c r="CA61" s="1" t="s">
        <v>1920</v>
      </c>
      <c r="CB61" s="1" t="s">
        <v>1921</v>
      </c>
      <c r="CC61" s="1" t="s">
        <v>1921</v>
      </c>
      <c r="CD61" s="1" t="s">
        <v>1921</v>
      </c>
      <c r="CE61" s="1" t="s">
        <v>1921</v>
      </c>
      <c r="CF61" s="1" t="s">
        <v>1921</v>
      </c>
      <c r="CG61" s="1" t="s">
        <v>1921</v>
      </c>
      <c r="CH61" s="1" t="s">
        <v>1920</v>
      </c>
      <c r="CI61" s="1" t="s">
        <v>1920</v>
      </c>
      <c r="CJ61" s="1" t="s">
        <v>1921</v>
      </c>
      <c r="CK61" s="1" t="s">
        <v>320</v>
      </c>
      <c r="CL61" s="1" t="s">
        <v>1921</v>
      </c>
      <c r="CM61" s="1" t="s">
        <v>1921</v>
      </c>
      <c r="CN61" s="1" t="s">
        <v>1921</v>
      </c>
      <c r="CO61" s="1" t="s">
        <v>1920</v>
      </c>
      <c r="CP61" s="1" t="s">
        <v>1921</v>
      </c>
      <c r="CQ61" s="1" t="s">
        <v>2050</v>
      </c>
      <c r="CR61" s="1" t="s">
        <v>2029</v>
      </c>
      <c r="CS61" s="1" t="s">
        <v>2291</v>
      </c>
      <c r="CT61" s="1" t="s">
        <v>2291</v>
      </c>
      <c r="CU61" s="1" t="s">
        <v>2291</v>
      </c>
      <c r="CV61" s="1" t="s">
        <v>2291</v>
      </c>
      <c r="CW61" s="1" t="s">
        <v>2291</v>
      </c>
      <c r="CX61" s="1" t="s">
        <v>2291</v>
      </c>
      <c r="CY61" s="1" t="s">
        <v>2291</v>
      </c>
      <c r="CZ61" s="1" t="s">
        <v>2291</v>
      </c>
      <c r="DA61" s="1" t="s">
        <v>320</v>
      </c>
      <c r="DB61" s="1" t="s">
        <v>1921</v>
      </c>
      <c r="DC61" s="1" t="s">
        <v>1921</v>
      </c>
      <c r="DD61" s="1" t="s">
        <v>1921</v>
      </c>
      <c r="DE61" s="1" t="s">
        <v>1920</v>
      </c>
      <c r="DF61" s="1" t="s">
        <v>1921</v>
      </c>
      <c r="DG61" s="1" t="s">
        <v>480</v>
      </c>
      <c r="DH61" s="1" t="s">
        <v>2029</v>
      </c>
      <c r="DI61" s="1" t="s">
        <v>2291</v>
      </c>
      <c r="DJ61" s="1" t="s">
        <v>2291</v>
      </c>
      <c r="DK61" s="1" t="s">
        <v>2291</v>
      </c>
      <c r="DL61" s="1" t="s">
        <v>2291</v>
      </c>
      <c r="DM61" s="1" t="s">
        <v>2291</v>
      </c>
      <c r="DN61" s="1" t="s">
        <v>2291</v>
      </c>
      <c r="DO61" s="1" t="s">
        <v>2291</v>
      </c>
      <c r="DP61" s="1" t="s">
        <v>2291</v>
      </c>
      <c r="DQ61" s="1" t="s">
        <v>2291</v>
      </c>
      <c r="DR61" s="1" t="s">
        <v>2291</v>
      </c>
      <c r="DS61" s="1" t="s">
        <v>2291</v>
      </c>
      <c r="DT61" s="1" t="s">
        <v>2291</v>
      </c>
      <c r="DU61" s="1" t="s">
        <v>2291</v>
      </c>
      <c r="DV61" s="1" t="s">
        <v>2291</v>
      </c>
      <c r="DW61" s="1" t="s">
        <v>2291</v>
      </c>
      <c r="DX61" s="1" t="s">
        <v>2291</v>
      </c>
      <c r="DY61" s="1" t="s">
        <v>2291</v>
      </c>
      <c r="DZ61" s="1" t="s">
        <v>2291</v>
      </c>
      <c r="EA61" s="1" t="s">
        <v>2291</v>
      </c>
      <c r="EB61" s="1" t="s">
        <v>2291</v>
      </c>
      <c r="EC61" s="1" t="s">
        <v>2291</v>
      </c>
      <c r="ED61" s="1" t="s">
        <v>2291</v>
      </c>
      <c r="EE61" s="1" t="s">
        <v>2291</v>
      </c>
      <c r="EF61" s="1" t="s">
        <v>2291</v>
      </c>
      <c r="EG61" s="1" t="s">
        <v>2291</v>
      </c>
      <c r="EH61" s="1" t="s">
        <v>2291</v>
      </c>
      <c r="EI61" s="1" t="s">
        <v>2291</v>
      </c>
      <c r="EJ61" s="1" t="s">
        <v>2291</v>
      </c>
      <c r="EK61" s="1" t="s">
        <v>2291</v>
      </c>
      <c r="EL61" s="1" t="s">
        <v>2291</v>
      </c>
      <c r="EM61" s="1" t="s">
        <v>2291</v>
      </c>
      <c r="EN61" s="1" t="s">
        <v>2291</v>
      </c>
      <c r="EO61" s="1" t="s">
        <v>2291</v>
      </c>
      <c r="EP61" s="1" t="s">
        <v>2291</v>
      </c>
      <c r="EQ61" s="1" t="s">
        <v>2291</v>
      </c>
      <c r="ER61" s="1" t="s">
        <v>2291</v>
      </c>
      <c r="ES61" s="1" t="s">
        <v>2291</v>
      </c>
      <c r="ET61" s="1" t="s">
        <v>2291</v>
      </c>
      <c r="EU61" s="1" t="s">
        <v>2291</v>
      </c>
      <c r="EV61" s="1" t="s">
        <v>2291</v>
      </c>
      <c r="EW61" s="1" t="s">
        <v>2291</v>
      </c>
      <c r="EX61" s="1" t="s">
        <v>2291</v>
      </c>
      <c r="EY61" s="1" t="s">
        <v>2291</v>
      </c>
      <c r="EZ61" s="1" t="s">
        <v>2291</v>
      </c>
      <c r="FA61" s="1" t="s">
        <v>2291</v>
      </c>
      <c r="FB61" s="1" t="s">
        <v>2291</v>
      </c>
      <c r="FC61" s="1" t="s">
        <v>2291</v>
      </c>
      <c r="FD61" s="1" t="s">
        <v>2291</v>
      </c>
      <c r="FE61" s="1" t="s">
        <v>320</v>
      </c>
      <c r="FF61" s="1" t="s">
        <v>1921</v>
      </c>
      <c r="FG61" s="1" t="s">
        <v>1921</v>
      </c>
      <c r="FH61" s="1" t="s">
        <v>1921</v>
      </c>
      <c r="FI61" s="1" t="s">
        <v>1920</v>
      </c>
      <c r="FJ61" s="1" t="s">
        <v>1921</v>
      </c>
      <c r="FK61" s="1" t="s">
        <v>480</v>
      </c>
      <c r="FL61" s="1" t="s">
        <v>1997</v>
      </c>
      <c r="FM61" s="7">
        <v>11</v>
      </c>
      <c r="FN61" s="7">
        <v>20</v>
      </c>
      <c r="FO61" s="7">
        <v>3</v>
      </c>
      <c r="FP61" s="7">
        <v>3</v>
      </c>
      <c r="FQ61" s="7">
        <v>7</v>
      </c>
      <c r="FR61" s="7">
        <v>5</v>
      </c>
      <c r="FS61" s="7">
        <v>1</v>
      </c>
      <c r="FT61" s="7" t="s">
        <v>2291</v>
      </c>
      <c r="FU61" s="7" t="s">
        <v>2291</v>
      </c>
      <c r="FV61" s="7">
        <v>15</v>
      </c>
      <c r="FW61" s="7">
        <v>10</v>
      </c>
      <c r="FX61" s="7" t="s">
        <v>2291</v>
      </c>
      <c r="FY61" s="7">
        <v>60</v>
      </c>
      <c r="FZ61" s="1" t="s">
        <v>1920</v>
      </c>
      <c r="GA61" s="1" t="s">
        <v>1920</v>
      </c>
      <c r="GB61" s="1" t="s">
        <v>1920</v>
      </c>
      <c r="GC61" s="1" t="s">
        <v>2291</v>
      </c>
      <c r="GD61" s="1" t="s">
        <v>2291</v>
      </c>
      <c r="GE61" s="1" t="s">
        <v>2291</v>
      </c>
      <c r="GF61" s="1" t="s">
        <v>1920</v>
      </c>
      <c r="GG61" s="1" t="s">
        <v>2291</v>
      </c>
      <c r="GH61" s="1" t="s">
        <v>2291</v>
      </c>
      <c r="GI61" s="1" t="s">
        <v>2291</v>
      </c>
      <c r="GJ61" s="1" t="s">
        <v>419</v>
      </c>
      <c r="GK61" s="1" t="s">
        <v>1921</v>
      </c>
      <c r="GL61" s="1" t="s">
        <v>1921</v>
      </c>
      <c r="GM61" s="1" t="s">
        <v>1921</v>
      </c>
      <c r="GN61" s="1" t="s">
        <v>1921</v>
      </c>
      <c r="GO61" s="1" t="s">
        <v>1920</v>
      </c>
      <c r="GP61" s="1" t="s">
        <v>1921</v>
      </c>
      <c r="GQ61" s="1" t="s">
        <v>1920</v>
      </c>
      <c r="GR61" s="1" t="s">
        <v>1921</v>
      </c>
      <c r="GS61" s="7">
        <v>1</v>
      </c>
      <c r="GT61" s="7" t="s">
        <v>2291</v>
      </c>
      <c r="GU61" s="7">
        <v>1</v>
      </c>
      <c r="GV61" s="7">
        <v>2</v>
      </c>
      <c r="GW61" s="7" t="s">
        <v>2291</v>
      </c>
      <c r="GX61" s="7" t="s">
        <v>2291</v>
      </c>
      <c r="GY61" s="7" t="s">
        <v>2291</v>
      </c>
      <c r="GZ61" s="7" t="s">
        <v>2291</v>
      </c>
      <c r="HA61" s="7" t="s">
        <v>2291</v>
      </c>
      <c r="HB61" s="7" t="s">
        <v>2291</v>
      </c>
      <c r="HC61" s="7" t="s">
        <v>2291</v>
      </c>
      <c r="HD61" s="7" t="s">
        <v>2291</v>
      </c>
      <c r="HE61" s="7" t="s">
        <v>2291</v>
      </c>
      <c r="HF61" s="7" t="s">
        <v>2291</v>
      </c>
      <c r="HG61" s="7" t="s">
        <v>2291</v>
      </c>
      <c r="HH61" s="7" t="s">
        <v>2291</v>
      </c>
      <c r="HI61" s="1" t="s">
        <v>869</v>
      </c>
      <c r="HJ61" s="1" t="s">
        <v>2113</v>
      </c>
      <c r="HK61" s="1" t="s">
        <v>1921</v>
      </c>
      <c r="HL61" s="1" t="s">
        <v>1921</v>
      </c>
      <c r="HM61" s="1" t="s">
        <v>1920</v>
      </c>
      <c r="HN61" s="1" t="s">
        <v>1921</v>
      </c>
      <c r="HO61" s="1" t="s">
        <v>1920</v>
      </c>
      <c r="HP61" s="1" t="s">
        <v>2122</v>
      </c>
      <c r="HQ61" s="1" t="s">
        <v>1920</v>
      </c>
      <c r="HR61" s="1" t="s">
        <v>1921</v>
      </c>
      <c r="HS61" s="1" t="s">
        <v>1921</v>
      </c>
      <c r="HT61" s="7">
        <v>10</v>
      </c>
      <c r="HU61" s="7" t="s">
        <v>2291</v>
      </c>
      <c r="HV61" s="1" t="s">
        <v>2046</v>
      </c>
      <c r="HW61" s="1" t="s">
        <v>1921</v>
      </c>
      <c r="HX61" s="1" t="s">
        <v>1962</v>
      </c>
      <c r="HY61" s="1" t="s">
        <v>2127</v>
      </c>
      <c r="HZ61" s="1" t="s">
        <v>1920</v>
      </c>
      <c r="IA61" s="1" t="s">
        <v>1921</v>
      </c>
      <c r="IB61" s="7">
        <v>10</v>
      </c>
      <c r="IC61" s="7" t="s">
        <v>2291</v>
      </c>
      <c r="ID61" s="1" t="s">
        <v>1920</v>
      </c>
      <c r="IE61" s="1" t="s">
        <v>2291</v>
      </c>
      <c r="IF61" s="1" t="s">
        <v>2291</v>
      </c>
      <c r="IG61" s="1" t="s">
        <v>2291</v>
      </c>
      <c r="IH61" s="1" t="s">
        <v>2291</v>
      </c>
      <c r="II61" s="1" t="s">
        <v>2291</v>
      </c>
      <c r="IJ61" s="1" t="s">
        <v>2291</v>
      </c>
      <c r="IK61" s="1" t="s">
        <v>2291</v>
      </c>
      <c r="IL61" s="1" t="s">
        <v>2291</v>
      </c>
      <c r="IM61" s="1" t="s">
        <v>1949</v>
      </c>
      <c r="IN61" s="1" t="s">
        <v>1991</v>
      </c>
      <c r="IO61" s="1" t="s">
        <v>2291</v>
      </c>
      <c r="IP61" s="1" t="s">
        <v>2291</v>
      </c>
      <c r="IQ61" s="1" t="s">
        <v>2291</v>
      </c>
      <c r="IR61" s="1" t="s">
        <v>2291</v>
      </c>
      <c r="IS61" s="1" t="s">
        <v>2291</v>
      </c>
      <c r="IT61" s="1" t="s">
        <v>1921</v>
      </c>
      <c r="IU61" s="1" t="s">
        <v>2291</v>
      </c>
      <c r="IV61" s="1" t="s">
        <v>2291</v>
      </c>
      <c r="IW61" s="1" t="s">
        <v>2291</v>
      </c>
      <c r="IX61" s="1" t="s">
        <v>2291</v>
      </c>
      <c r="IY61" s="1" t="s">
        <v>2291</v>
      </c>
      <c r="IZ61" s="1" t="s">
        <v>2291</v>
      </c>
      <c r="JA61" s="1" t="s">
        <v>2291</v>
      </c>
      <c r="JB61" s="1" t="s">
        <v>2291</v>
      </c>
      <c r="JC61" s="1" t="s">
        <v>2291</v>
      </c>
      <c r="JD61" s="1" t="s">
        <v>481</v>
      </c>
      <c r="JE61" s="1" t="s">
        <v>1921</v>
      </c>
      <c r="JF61" s="1" t="s">
        <v>1921</v>
      </c>
      <c r="JG61" s="1" t="s">
        <v>1921</v>
      </c>
      <c r="JH61" s="1" t="s">
        <v>1921</v>
      </c>
      <c r="JI61" s="1" t="s">
        <v>1921</v>
      </c>
      <c r="JJ61" s="1" t="s">
        <v>1921</v>
      </c>
      <c r="JK61" s="1" t="s">
        <v>1920</v>
      </c>
      <c r="JL61" s="1" t="s">
        <v>1921</v>
      </c>
      <c r="JM61" s="1" t="s">
        <v>1920</v>
      </c>
      <c r="JN61" s="1" t="s">
        <v>1921</v>
      </c>
      <c r="JO61" s="1" t="s">
        <v>1921</v>
      </c>
      <c r="JP61" s="1" t="s">
        <v>1921</v>
      </c>
      <c r="JQ61" s="1" t="s">
        <v>1921</v>
      </c>
      <c r="JR61" s="1" t="s">
        <v>1920</v>
      </c>
      <c r="JS61" s="1" t="s">
        <v>2291</v>
      </c>
      <c r="JT61" s="1" t="s">
        <v>2291</v>
      </c>
      <c r="JU61" s="1" t="s">
        <v>2302</v>
      </c>
      <c r="JV61" s="1" t="s">
        <v>1921</v>
      </c>
      <c r="JW61" s="1" t="s">
        <v>1921</v>
      </c>
      <c r="JX61" s="1" t="s">
        <v>1921</v>
      </c>
      <c r="JY61" s="1" t="s">
        <v>1921</v>
      </c>
      <c r="JZ61" s="1" t="s">
        <v>1920</v>
      </c>
      <c r="KA61" s="1" t="s">
        <v>1920</v>
      </c>
      <c r="KB61" s="1" t="s">
        <v>1921</v>
      </c>
      <c r="KC61" s="1" t="s">
        <v>2291</v>
      </c>
      <c r="KD61" s="1" t="s">
        <v>1971</v>
      </c>
      <c r="KE61" s="1" t="s">
        <v>2291</v>
      </c>
      <c r="KF61" s="1" t="s">
        <v>1920</v>
      </c>
      <c r="KG61" s="1" t="s">
        <v>408</v>
      </c>
      <c r="KH61" s="1" t="s">
        <v>1966</v>
      </c>
      <c r="KI61" s="1" t="s">
        <v>1987</v>
      </c>
      <c r="KJ61" s="1" t="s">
        <v>2291</v>
      </c>
      <c r="KK61" s="1" t="s">
        <v>1920</v>
      </c>
      <c r="KL61" s="1" t="s">
        <v>409</v>
      </c>
      <c r="KM61" s="1" t="s">
        <v>1921</v>
      </c>
      <c r="KN61" s="1" t="s">
        <v>1921</v>
      </c>
      <c r="KO61" s="1" t="s">
        <v>1920</v>
      </c>
      <c r="KP61" s="1" t="s">
        <v>2291</v>
      </c>
      <c r="KQ61" s="1" t="s">
        <v>2291</v>
      </c>
      <c r="KR61" s="1">
        <v>3</v>
      </c>
      <c r="KS61" s="1" t="s">
        <v>304</v>
      </c>
      <c r="KT61" s="1" t="s">
        <v>482</v>
      </c>
      <c r="KU61" s="1" t="s">
        <v>2291</v>
      </c>
      <c r="KV61" s="1" t="s">
        <v>2291</v>
      </c>
      <c r="KW61" s="1" t="s">
        <v>2291</v>
      </c>
      <c r="KX61" s="1">
        <v>20</v>
      </c>
      <c r="KY61" s="11">
        <v>20</v>
      </c>
      <c r="KZ61" s="1" t="s">
        <v>483</v>
      </c>
      <c r="LA61" s="1">
        <v>146963</v>
      </c>
      <c r="LB61" s="1" t="s">
        <v>484</v>
      </c>
      <c r="LC61" s="1" t="s">
        <v>485</v>
      </c>
      <c r="LD61" s="1">
        <v>16</v>
      </c>
      <c r="LE61" s="1" t="s">
        <v>2291</v>
      </c>
      <c r="LF61" s="1">
        <v>-1</v>
      </c>
      <c r="LG61" s="1" t="s">
        <v>2291</v>
      </c>
      <c r="LH61" s="1" t="s">
        <v>2291</v>
      </c>
      <c r="LI61" s="8">
        <v>16</v>
      </c>
      <c r="LJ61" s="8">
        <v>4</v>
      </c>
      <c r="LK61" s="8">
        <v>9</v>
      </c>
      <c r="LL61" s="8">
        <v>11</v>
      </c>
      <c r="LM61" s="8">
        <v>5</v>
      </c>
      <c r="LN61" s="8">
        <v>10</v>
      </c>
      <c r="LO61" s="8">
        <v>12</v>
      </c>
      <c r="LP61" s="8">
        <v>4</v>
      </c>
      <c r="LQ61" s="8">
        <v>10</v>
      </c>
      <c r="LR61" s="8">
        <v>26</v>
      </c>
      <c r="LS61" s="8">
        <v>21</v>
      </c>
      <c r="LT61" s="8">
        <v>4</v>
      </c>
      <c r="LU61" s="8">
        <v>1</v>
      </c>
      <c r="LV61" s="8">
        <v>117</v>
      </c>
      <c r="LW61" s="1" t="s">
        <v>568</v>
      </c>
      <c r="LX61" s="1" t="s">
        <v>1981</v>
      </c>
      <c r="LY61" s="1" t="s">
        <v>1982</v>
      </c>
      <c r="LZ61" s="1" t="b">
        <f>E61=AE61</f>
        <v>1</v>
      </c>
      <c r="MA61" s="1" t="b">
        <f>AG61=G61</f>
        <v>1</v>
      </c>
      <c r="MB61" s="1" t="b">
        <f>I61=AI61</f>
        <v>1</v>
      </c>
      <c r="MC61" s="1" t="s">
        <v>2291</v>
      </c>
    </row>
    <row r="62" spans="1:341" x14ac:dyDescent="0.3">
      <c r="A62" s="1" t="s">
        <v>640</v>
      </c>
      <c r="B62" s="1" t="s">
        <v>641</v>
      </c>
      <c r="C62" s="5">
        <v>43153</v>
      </c>
      <c r="D62" s="5">
        <v>43153</v>
      </c>
      <c r="E62" s="1" t="s">
        <v>294</v>
      </c>
      <c r="F62" s="1" t="s">
        <v>1934</v>
      </c>
      <c r="G62" s="1" t="s">
        <v>400</v>
      </c>
      <c r="H62" s="1" t="s">
        <v>1948</v>
      </c>
      <c r="I62" s="1" t="s">
        <v>401</v>
      </c>
      <c r="J62" s="1" t="s">
        <v>429</v>
      </c>
      <c r="K62" s="1" t="s">
        <v>429</v>
      </c>
      <c r="L62" s="1" t="s">
        <v>642</v>
      </c>
      <c r="M62" s="1" t="s">
        <v>643</v>
      </c>
      <c r="N62" s="1">
        <v>14.401263259</v>
      </c>
      <c r="O62" s="1">
        <v>13.763877196099999</v>
      </c>
      <c r="P62" s="1">
        <v>309.77064661899999</v>
      </c>
      <c r="Q62" s="1">
        <v>4</v>
      </c>
      <c r="R62" s="1" t="s">
        <v>1983</v>
      </c>
      <c r="S62" s="1" t="s">
        <v>542</v>
      </c>
      <c r="T62" s="1">
        <v>5</v>
      </c>
      <c r="U62" s="1" t="s">
        <v>2296</v>
      </c>
      <c r="V62" s="1" t="s">
        <v>1982</v>
      </c>
      <c r="W62" s="1" t="s">
        <v>2291</v>
      </c>
      <c r="X62" s="1" t="s">
        <v>2093</v>
      </c>
      <c r="Y62" s="1" t="s">
        <v>1920</v>
      </c>
      <c r="Z62" s="1" t="s">
        <v>1920</v>
      </c>
      <c r="AA62" s="1" t="s">
        <v>1921</v>
      </c>
      <c r="AB62" s="1" t="s">
        <v>2291</v>
      </c>
      <c r="AC62" s="7">
        <v>200</v>
      </c>
      <c r="AD62" s="7">
        <v>400</v>
      </c>
      <c r="AE62" s="1" t="s">
        <v>294</v>
      </c>
      <c r="AF62" s="1" t="s">
        <v>1934</v>
      </c>
      <c r="AG62" s="1" t="s">
        <v>400</v>
      </c>
      <c r="AH62" s="1" t="s">
        <v>1948</v>
      </c>
      <c r="AI62" s="1" t="s">
        <v>404</v>
      </c>
      <c r="AJ62" s="1" t="s">
        <v>2010</v>
      </c>
      <c r="AK62" s="14">
        <v>200</v>
      </c>
      <c r="AL62" s="14">
        <v>400</v>
      </c>
      <c r="AM62" s="5">
        <v>42370</v>
      </c>
      <c r="AN62" s="7">
        <v>7</v>
      </c>
      <c r="AO62" s="7">
        <v>30</v>
      </c>
      <c r="AP62" s="1" t="s">
        <v>298</v>
      </c>
      <c r="AQ62" s="1" t="s">
        <v>1926</v>
      </c>
      <c r="AR62" s="1" t="s">
        <v>299</v>
      </c>
      <c r="AS62" s="1" t="s">
        <v>1931</v>
      </c>
      <c r="AT62" s="1" t="s">
        <v>300</v>
      </c>
      <c r="AU62" s="1" t="s">
        <v>1931</v>
      </c>
      <c r="AV62" s="1" t="s">
        <v>2291</v>
      </c>
      <c r="AW62" s="1" t="s">
        <v>2291</v>
      </c>
      <c r="AX62" s="1" t="s">
        <v>2291</v>
      </c>
      <c r="AY62" s="7">
        <v>7</v>
      </c>
      <c r="AZ62" s="7">
        <v>30</v>
      </c>
      <c r="BA62" s="5">
        <v>42370</v>
      </c>
      <c r="BB62" s="7" t="s">
        <v>2291</v>
      </c>
      <c r="BC62" s="7" t="s">
        <v>2291</v>
      </c>
      <c r="BD62" s="1" t="s">
        <v>2291</v>
      </c>
      <c r="BE62" s="1" t="s">
        <v>2291</v>
      </c>
      <c r="BF62" s="1" t="s">
        <v>2291</v>
      </c>
      <c r="BG62" s="1" t="s">
        <v>2291</v>
      </c>
      <c r="BH62" s="1" t="s">
        <v>2291</v>
      </c>
      <c r="BI62" s="1" t="s">
        <v>2291</v>
      </c>
      <c r="BJ62" s="1" t="s">
        <v>2291</v>
      </c>
      <c r="BK62" s="1" t="s">
        <v>2291</v>
      </c>
      <c r="BL62" s="1" t="s">
        <v>2291</v>
      </c>
      <c r="BM62" s="7" t="s">
        <v>2291</v>
      </c>
      <c r="BN62" s="7" t="s">
        <v>2291</v>
      </c>
      <c r="BO62" s="1" t="s">
        <v>2291</v>
      </c>
      <c r="BP62" s="7">
        <v>5</v>
      </c>
      <c r="BQ62" s="7">
        <v>25</v>
      </c>
      <c r="BR62" s="1">
        <v>0</v>
      </c>
      <c r="BS62" s="7">
        <v>200</v>
      </c>
      <c r="BT62" s="7">
        <v>0</v>
      </c>
      <c r="BU62" s="7">
        <v>15</v>
      </c>
      <c r="BV62" s="7">
        <v>0</v>
      </c>
      <c r="BW62" s="1" t="s">
        <v>1998</v>
      </c>
      <c r="BX62" s="1" t="s">
        <v>2291</v>
      </c>
      <c r="BY62" s="1" t="s">
        <v>512</v>
      </c>
      <c r="BZ62" s="1" t="s">
        <v>1921</v>
      </c>
      <c r="CA62" s="1" t="s">
        <v>1920</v>
      </c>
      <c r="CB62" s="1" t="s">
        <v>1920</v>
      </c>
      <c r="CC62" s="1" t="s">
        <v>1921</v>
      </c>
      <c r="CD62" s="1" t="s">
        <v>1921</v>
      </c>
      <c r="CE62" s="1" t="s">
        <v>1921</v>
      </c>
      <c r="CF62" s="1" t="s">
        <v>1921</v>
      </c>
      <c r="CG62" s="1" t="s">
        <v>1921</v>
      </c>
      <c r="CH62" s="1" t="s">
        <v>1920</v>
      </c>
      <c r="CI62" s="1" t="s">
        <v>1920</v>
      </c>
      <c r="CJ62" s="1" t="s">
        <v>1921</v>
      </c>
      <c r="CK62" s="1" t="s">
        <v>320</v>
      </c>
      <c r="CL62" s="1" t="s">
        <v>1921</v>
      </c>
      <c r="CM62" s="1" t="s">
        <v>1921</v>
      </c>
      <c r="CN62" s="1" t="s">
        <v>1921</v>
      </c>
      <c r="CO62" s="1" t="s">
        <v>1920</v>
      </c>
      <c r="CP62" s="1" t="s">
        <v>1921</v>
      </c>
      <c r="CQ62" s="1" t="s">
        <v>2291</v>
      </c>
      <c r="CR62" s="1" t="s">
        <v>2030</v>
      </c>
      <c r="CS62" s="1" t="s">
        <v>2291</v>
      </c>
      <c r="CT62" s="1" t="s">
        <v>2291</v>
      </c>
      <c r="CU62" s="1" t="s">
        <v>2291</v>
      </c>
      <c r="CV62" s="1" t="s">
        <v>2291</v>
      </c>
      <c r="CW62" s="1" t="s">
        <v>2291</v>
      </c>
      <c r="CX62" s="1" t="s">
        <v>2291</v>
      </c>
      <c r="CY62" s="1" t="s">
        <v>2291</v>
      </c>
      <c r="CZ62" s="1" t="s">
        <v>2291</v>
      </c>
      <c r="DA62" s="1" t="s">
        <v>320</v>
      </c>
      <c r="DB62" s="1" t="s">
        <v>1921</v>
      </c>
      <c r="DC62" s="1" t="s">
        <v>1921</v>
      </c>
      <c r="DD62" s="1" t="s">
        <v>1921</v>
      </c>
      <c r="DE62" s="1" t="s">
        <v>1920</v>
      </c>
      <c r="DF62" s="1" t="s">
        <v>1921</v>
      </c>
      <c r="DG62" s="1" t="s">
        <v>2291</v>
      </c>
      <c r="DH62" s="1" t="s">
        <v>2030</v>
      </c>
      <c r="DI62" s="1" t="s">
        <v>2291</v>
      </c>
      <c r="DJ62" s="1" t="s">
        <v>2291</v>
      </c>
      <c r="DK62" s="1" t="s">
        <v>2291</v>
      </c>
      <c r="DL62" s="1" t="s">
        <v>2291</v>
      </c>
      <c r="DM62" s="1" t="s">
        <v>2291</v>
      </c>
      <c r="DN62" s="1" t="s">
        <v>2291</v>
      </c>
      <c r="DO62" s="1" t="s">
        <v>2291</v>
      </c>
      <c r="DP62" s="1" t="s">
        <v>2291</v>
      </c>
      <c r="DQ62" s="1" t="s">
        <v>2291</v>
      </c>
      <c r="DR62" s="1" t="s">
        <v>2291</v>
      </c>
      <c r="DS62" s="1" t="s">
        <v>2291</v>
      </c>
      <c r="DT62" s="1" t="s">
        <v>2291</v>
      </c>
      <c r="DU62" s="1" t="s">
        <v>2291</v>
      </c>
      <c r="DV62" s="1" t="s">
        <v>2291</v>
      </c>
      <c r="DW62" s="1" t="s">
        <v>2291</v>
      </c>
      <c r="DX62" s="1" t="s">
        <v>2291</v>
      </c>
      <c r="DY62" s="1" t="s">
        <v>2291</v>
      </c>
      <c r="DZ62" s="1" t="s">
        <v>2291</v>
      </c>
      <c r="EA62" s="1" t="s">
        <v>2291</v>
      </c>
      <c r="EB62" s="1" t="s">
        <v>2291</v>
      </c>
      <c r="EC62" s="1" t="s">
        <v>2291</v>
      </c>
      <c r="ED62" s="1" t="s">
        <v>2291</v>
      </c>
      <c r="EE62" s="1" t="s">
        <v>2291</v>
      </c>
      <c r="EF62" s="1" t="s">
        <v>2291</v>
      </c>
      <c r="EG62" s="1" t="s">
        <v>2291</v>
      </c>
      <c r="EH62" s="1" t="s">
        <v>2291</v>
      </c>
      <c r="EI62" s="1" t="s">
        <v>2291</v>
      </c>
      <c r="EJ62" s="1" t="s">
        <v>2291</v>
      </c>
      <c r="EK62" s="1" t="s">
        <v>2291</v>
      </c>
      <c r="EL62" s="1" t="s">
        <v>2291</v>
      </c>
      <c r="EM62" s="1" t="s">
        <v>2291</v>
      </c>
      <c r="EN62" s="1" t="s">
        <v>2291</v>
      </c>
      <c r="EO62" s="1" t="s">
        <v>320</v>
      </c>
      <c r="EP62" s="1" t="s">
        <v>1921</v>
      </c>
      <c r="EQ62" s="1" t="s">
        <v>1921</v>
      </c>
      <c r="ER62" s="1" t="s">
        <v>1921</v>
      </c>
      <c r="ES62" s="1" t="s">
        <v>1920</v>
      </c>
      <c r="ET62" s="1" t="s">
        <v>1921</v>
      </c>
      <c r="EU62" s="1" t="s">
        <v>2291</v>
      </c>
      <c r="EV62" s="1" t="s">
        <v>1996</v>
      </c>
      <c r="EW62" s="1" t="s">
        <v>2291</v>
      </c>
      <c r="EX62" s="1" t="s">
        <v>2291</v>
      </c>
      <c r="EY62" s="1" t="s">
        <v>2291</v>
      </c>
      <c r="EZ62" s="1" t="s">
        <v>2291</v>
      </c>
      <c r="FA62" s="1" t="s">
        <v>2291</v>
      </c>
      <c r="FB62" s="1" t="s">
        <v>2291</v>
      </c>
      <c r="FC62" s="1" t="s">
        <v>2291</v>
      </c>
      <c r="FD62" s="1" t="s">
        <v>2291</v>
      </c>
      <c r="FE62" s="1" t="s">
        <v>320</v>
      </c>
      <c r="FF62" s="1" t="s">
        <v>1921</v>
      </c>
      <c r="FG62" s="1" t="s">
        <v>1921</v>
      </c>
      <c r="FH62" s="1" t="s">
        <v>1921</v>
      </c>
      <c r="FI62" s="1" t="s">
        <v>1920</v>
      </c>
      <c r="FJ62" s="1" t="s">
        <v>1921</v>
      </c>
      <c r="FK62" s="1" t="s">
        <v>2291</v>
      </c>
      <c r="FL62" s="1" t="s">
        <v>1997</v>
      </c>
      <c r="FM62" s="7">
        <v>15</v>
      </c>
      <c r="FN62" s="7">
        <v>50</v>
      </c>
      <c r="FO62" s="7" t="s">
        <v>2291</v>
      </c>
      <c r="FP62" s="7">
        <v>10</v>
      </c>
      <c r="FQ62" s="7" t="s">
        <v>2291</v>
      </c>
      <c r="FR62" s="7">
        <v>10</v>
      </c>
      <c r="FS62" s="7" t="s">
        <v>2291</v>
      </c>
      <c r="FT62" s="7">
        <v>10</v>
      </c>
      <c r="FU62" s="7" t="s">
        <v>2291</v>
      </c>
      <c r="FV62" s="7">
        <v>15</v>
      </c>
      <c r="FW62" s="7">
        <v>15</v>
      </c>
      <c r="FX62" s="7" t="s">
        <v>2291</v>
      </c>
      <c r="FY62" s="7">
        <v>50</v>
      </c>
      <c r="FZ62" s="1" t="s">
        <v>1920</v>
      </c>
      <c r="GA62" s="1" t="s">
        <v>1920</v>
      </c>
      <c r="GB62" s="1" t="s">
        <v>1920</v>
      </c>
      <c r="GC62" s="1" t="s">
        <v>2291</v>
      </c>
      <c r="GD62" s="1" t="s">
        <v>2291</v>
      </c>
      <c r="GE62" s="1" t="s">
        <v>2291</v>
      </c>
      <c r="GF62" s="1" t="s">
        <v>1920</v>
      </c>
      <c r="GG62" s="1" t="s">
        <v>2291</v>
      </c>
      <c r="GH62" s="1" t="s">
        <v>2291</v>
      </c>
      <c r="GI62" s="1" t="s">
        <v>2291</v>
      </c>
      <c r="GJ62" s="1" t="s">
        <v>302</v>
      </c>
      <c r="GK62" s="1" t="s">
        <v>1921</v>
      </c>
      <c r="GL62" s="1" t="s">
        <v>1921</v>
      </c>
      <c r="GM62" s="1" t="s">
        <v>1921</v>
      </c>
      <c r="GN62" s="1" t="s">
        <v>1921</v>
      </c>
      <c r="GO62" s="1" t="s">
        <v>1920</v>
      </c>
      <c r="GP62" s="1" t="s">
        <v>1921</v>
      </c>
      <c r="GQ62" s="1" t="s">
        <v>1921</v>
      </c>
      <c r="GR62" s="1" t="s">
        <v>1921</v>
      </c>
      <c r="GS62" s="7" t="s">
        <v>2291</v>
      </c>
      <c r="GT62" s="7" t="s">
        <v>2291</v>
      </c>
      <c r="GU62" s="7">
        <v>2</v>
      </c>
      <c r="GV62" s="7">
        <v>1</v>
      </c>
      <c r="GW62" s="7" t="s">
        <v>2291</v>
      </c>
      <c r="GX62" s="7" t="s">
        <v>2291</v>
      </c>
      <c r="GY62" s="7" t="s">
        <v>2291</v>
      </c>
      <c r="GZ62" s="7" t="s">
        <v>2291</v>
      </c>
      <c r="HA62" s="7" t="s">
        <v>2291</v>
      </c>
      <c r="HB62" s="7" t="s">
        <v>2291</v>
      </c>
      <c r="HC62" s="7" t="s">
        <v>2291</v>
      </c>
      <c r="HD62" s="7" t="s">
        <v>2291</v>
      </c>
      <c r="HE62" s="7" t="s">
        <v>2291</v>
      </c>
      <c r="HF62" s="7" t="s">
        <v>2291</v>
      </c>
      <c r="HG62" s="7" t="s">
        <v>2291</v>
      </c>
      <c r="HH62" s="7" t="s">
        <v>2291</v>
      </c>
      <c r="HI62" s="1" t="s">
        <v>869</v>
      </c>
      <c r="HJ62" s="1" t="s">
        <v>2115</v>
      </c>
      <c r="HK62" s="1" t="s">
        <v>1921</v>
      </c>
      <c r="HL62" s="1" t="s">
        <v>1920</v>
      </c>
      <c r="HM62" s="1" t="s">
        <v>1920</v>
      </c>
      <c r="HN62" s="1" t="s">
        <v>1920</v>
      </c>
      <c r="HO62" s="1" t="s">
        <v>1921</v>
      </c>
      <c r="HP62" s="1" t="s">
        <v>2122</v>
      </c>
      <c r="HQ62" s="1" t="s">
        <v>1920</v>
      </c>
      <c r="HR62" s="1" t="s">
        <v>1921</v>
      </c>
      <c r="HS62" s="1" t="s">
        <v>1921</v>
      </c>
      <c r="HT62" s="7">
        <v>51</v>
      </c>
      <c r="HU62" s="7" t="s">
        <v>2291</v>
      </c>
      <c r="HV62" s="1" t="s">
        <v>2046</v>
      </c>
      <c r="HW62" s="1" t="s">
        <v>1921</v>
      </c>
      <c r="HX62" s="1" t="s">
        <v>1962</v>
      </c>
      <c r="HY62" s="1" t="s">
        <v>2126</v>
      </c>
      <c r="HZ62" s="1" t="s">
        <v>1921</v>
      </c>
      <c r="IA62" s="1" t="s">
        <v>1920</v>
      </c>
      <c r="IB62" s="7" t="s">
        <v>2291</v>
      </c>
      <c r="IC62" s="7">
        <v>100</v>
      </c>
      <c r="ID62" s="1" t="s">
        <v>1961</v>
      </c>
      <c r="IE62" s="1" t="s">
        <v>2291</v>
      </c>
      <c r="IF62" s="1" t="s">
        <v>2291</v>
      </c>
      <c r="IG62" s="1" t="s">
        <v>2291</v>
      </c>
      <c r="IH62" s="1" t="s">
        <v>2291</v>
      </c>
      <c r="II62" s="1" t="s">
        <v>2291</v>
      </c>
      <c r="IJ62" s="1" t="s">
        <v>2291</v>
      </c>
      <c r="IK62" s="1" t="s">
        <v>2291</v>
      </c>
      <c r="IL62" s="1" t="s">
        <v>2291</v>
      </c>
      <c r="IM62" s="1" t="s">
        <v>1949</v>
      </c>
      <c r="IN62" s="1" t="s">
        <v>1991</v>
      </c>
      <c r="IO62" s="1" t="s">
        <v>2291</v>
      </c>
      <c r="IP62" s="1" t="s">
        <v>2291</v>
      </c>
      <c r="IQ62" s="1" t="s">
        <v>2291</v>
      </c>
      <c r="IR62" s="1" t="s">
        <v>2291</v>
      </c>
      <c r="IS62" s="1" t="s">
        <v>2291</v>
      </c>
      <c r="IT62" s="1" t="s">
        <v>1921</v>
      </c>
      <c r="IU62" s="1" t="s">
        <v>2291</v>
      </c>
      <c r="IV62" s="1" t="s">
        <v>2291</v>
      </c>
      <c r="IW62" s="1" t="s">
        <v>2291</v>
      </c>
      <c r="IX62" s="1" t="s">
        <v>2291</v>
      </c>
      <c r="IY62" s="1" t="s">
        <v>2291</v>
      </c>
      <c r="IZ62" s="1" t="s">
        <v>2291</v>
      </c>
      <c r="JA62" s="1" t="s">
        <v>2291</v>
      </c>
      <c r="JB62" s="1" t="s">
        <v>2291</v>
      </c>
      <c r="JC62" s="1" t="s">
        <v>2291</v>
      </c>
      <c r="JD62" s="1" t="s">
        <v>383</v>
      </c>
      <c r="JE62" s="1" t="s">
        <v>1920</v>
      </c>
      <c r="JF62" s="1" t="s">
        <v>1921</v>
      </c>
      <c r="JG62" s="1" t="s">
        <v>1921</v>
      </c>
      <c r="JH62" s="1" t="s">
        <v>1921</v>
      </c>
      <c r="JI62" s="1" t="s">
        <v>1921</v>
      </c>
      <c r="JJ62" s="1" t="s">
        <v>1920</v>
      </c>
      <c r="JK62" s="1" t="s">
        <v>1921</v>
      </c>
      <c r="JL62" s="1" t="s">
        <v>1920</v>
      </c>
      <c r="JM62" s="1" t="s">
        <v>1921</v>
      </c>
      <c r="JN62" s="1" t="s">
        <v>1921</v>
      </c>
      <c r="JO62" s="1" t="s">
        <v>1921</v>
      </c>
      <c r="JP62" s="1" t="s">
        <v>1921</v>
      </c>
      <c r="JQ62" s="1" t="s">
        <v>1921</v>
      </c>
      <c r="JR62" s="1" t="s">
        <v>1921</v>
      </c>
      <c r="JS62" s="1" t="s">
        <v>2291</v>
      </c>
      <c r="JT62" s="1" t="s">
        <v>2291</v>
      </c>
      <c r="JU62" s="1" t="s">
        <v>2293</v>
      </c>
      <c r="JV62" s="1" t="s">
        <v>1921</v>
      </c>
      <c r="JW62" s="1" t="s">
        <v>1921</v>
      </c>
      <c r="JX62" s="1" t="s">
        <v>1921</v>
      </c>
      <c r="JY62" s="1" t="s">
        <v>1920</v>
      </c>
      <c r="JZ62" s="1" t="s">
        <v>1921</v>
      </c>
      <c r="KA62" s="1" t="s">
        <v>1920</v>
      </c>
      <c r="KB62" s="1" t="s">
        <v>1921</v>
      </c>
      <c r="KC62" s="1" t="s">
        <v>2291</v>
      </c>
      <c r="KD62" s="1" t="s">
        <v>1973</v>
      </c>
      <c r="KE62" s="1" t="s">
        <v>2291</v>
      </c>
      <c r="KF62" s="1" t="s">
        <v>1920</v>
      </c>
      <c r="KG62" s="1" t="s">
        <v>2151</v>
      </c>
      <c r="KH62" s="1" t="s">
        <v>1967</v>
      </c>
      <c r="KI62" s="1" t="s">
        <v>1987</v>
      </c>
      <c r="KJ62" s="1" t="s">
        <v>2291</v>
      </c>
      <c r="KK62" s="1" t="s">
        <v>1920</v>
      </c>
      <c r="KL62" s="1" t="s">
        <v>409</v>
      </c>
      <c r="KM62" s="1" t="s">
        <v>1921</v>
      </c>
      <c r="KN62" s="1" t="s">
        <v>1921</v>
      </c>
      <c r="KO62" s="1" t="s">
        <v>1920</v>
      </c>
      <c r="KP62" s="1" t="s">
        <v>2291</v>
      </c>
      <c r="KQ62" s="1" t="s">
        <v>2291</v>
      </c>
      <c r="KR62" s="1">
        <v>3</v>
      </c>
      <c r="KS62" s="1" t="s">
        <v>304</v>
      </c>
      <c r="KT62" s="1" t="s">
        <v>644</v>
      </c>
      <c r="KU62" s="1" t="s">
        <v>2291</v>
      </c>
      <c r="KV62" s="1" t="s">
        <v>2291</v>
      </c>
      <c r="KW62" s="1" t="s">
        <v>2291</v>
      </c>
      <c r="KX62" s="1">
        <v>20</v>
      </c>
      <c r="KY62" s="11">
        <v>20</v>
      </c>
      <c r="KZ62" s="1" t="s">
        <v>645</v>
      </c>
      <c r="LA62" s="1">
        <v>146995</v>
      </c>
      <c r="LB62" s="1" t="s">
        <v>646</v>
      </c>
      <c r="LC62" s="1" t="s">
        <v>647</v>
      </c>
      <c r="LD62" s="1">
        <v>32</v>
      </c>
      <c r="LE62" s="1" t="s">
        <v>2291</v>
      </c>
      <c r="LF62" s="1">
        <v>-1</v>
      </c>
      <c r="LG62" s="1" t="s">
        <v>2291</v>
      </c>
      <c r="LH62" s="1" t="s">
        <v>2291</v>
      </c>
      <c r="LI62" s="8">
        <v>32</v>
      </c>
      <c r="LJ62" s="8">
        <v>6</v>
      </c>
      <c r="LK62" s="8">
        <v>9</v>
      </c>
      <c r="LL62" s="8">
        <v>6</v>
      </c>
      <c r="LM62" s="8">
        <v>11</v>
      </c>
      <c r="LN62" s="8">
        <v>18</v>
      </c>
      <c r="LO62" s="8">
        <v>17</v>
      </c>
      <c r="LP62" s="8">
        <v>7</v>
      </c>
      <c r="LQ62" s="8">
        <v>10</v>
      </c>
      <c r="LR62" s="8">
        <v>16</v>
      </c>
      <c r="LS62" s="8">
        <v>18</v>
      </c>
      <c r="LT62" s="8">
        <v>5</v>
      </c>
      <c r="LU62" s="8">
        <v>3</v>
      </c>
      <c r="LV62" s="8">
        <v>126</v>
      </c>
      <c r="LW62" s="1" t="s">
        <v>1975</v>
      </c>
      <c r="LX62" s="1" t="s">
        <v>1979</v>
      </c>
      <c r="LY62" s="1" t="s">
        <v>1980</v>
      </c>
      <c r="LZ62" s="1" t="b">
        <f>E62=AE62</f>
        <v>1</v>
      </c>
      <c r="MA62" s="1" t="b">
        <f>AG62=G62</f>
        <v>1</v>
      </c>
      <c r="MB62" s="1" t="b">
        <f>I62=AI62</f>
        <v>0</v>
      </c>
      <c r="MC62" s="1" t="s">
        <v>2291</v>
      </c>
    </row>
    <row r="63" spans="1:341" x14ac:dyDescent="0.3">
      <c r="A63" s="1" t="s">
        <v>1648</v>
      </c>
      <c r="B63" s="1" t="s">
        <v>1649</v>
      </c>
      <c r="C63" s="5">
        <v>43173</v>
      </c>
      <c r="D63" s="5">
        <v>43173</v>
      </c>
      <c r="E63" s="1" t="s">
        <v>294</v>
      </c>
      <c r="F63" s="1" t="s">
        <v>1934</v>
      </c>
      <c r="G63" s="1" t="s">
        <v>698</v>
      </c>
      <c r="H63" s="1" t="s">
        <v>333</v>
      </c>
      <c r="I63" s="1" t="s">
        <v>818</v>
      </c>
      <c r="J63" s="1" t="s">
        <v>1470</v>
      </c>
      <c r="K63" s="1" t="s">
        <v>1650</v>
      </c>
      <c r="L63" s="1" t="s">
        <v>1650</v>
      </c>
      <c r="M63" s="1" t="s">
        <v>1651</v>
      </c>
      <c r="N63" s="1">
        <v>13.471602523</v>
      </c>
      <c r="O63" s="1">
        <v>14.0575586368</v>
      </c>
      <c r="P63" s="1">
        <v>289.89008005900001</v>
      </c>
      <c r="Q63" s="1">
        <v>12</v>
      </c>
      <c r="R63" s="1" t="s">
        <v>1983</v>
      </c>
      <c r="S63" s="1" t="s">
        <v>1470</v>
      </c>
      <c r="T63" s="1">
        <v>8</v>
      </c>
      <c r="U63" s="1" t="s">
        <v>2292</v>
      </c>
      <c r="V63" s="1" t="s">
        <v>1982</v>
      </c>
      <c r="W63" s="1" t="s">
        <v>2291</v>
      </c>
      <c r="X63" s="1" t="s">
        <v>2093</v>
      </c>
      <c r="Y63" s="1" t="s">
        <v>1920</v>
      </c>
      <c r="Z63" s="1" t="s">
        <v>1920</v>
      </c>
      <c r="AA63" s="1" t="s">
        <v>1921</v>
      </c>
      <c r="AB63" s="1" t="s">
        <v>2291</v>
      </c>
      <c r="AC63" s="7">
        <v>90</v>
      </c>
      <c r="AD63" s="7">
        <v>376</v>
      </c>
      <c r="AE63" s="1" t="s">
        <v>294</v>
      </c>
      <c r="AF63" s="1" t="s">
        <v>1934</v>
      </c>
      <c r="AG63" s="1" t="s">
        <v>698</v>
      </c>
      <c r="AH63" s="1" t="s">
        <v>333</v>
      </c>
      <c r="AI63" s="1" t="s">
        <v>818</v>
      </c>
      <c r="AJ63" s="1" t="s">
        <v>1470</v>
      </c>
      <c r="AK63" s="14">
        <v>90</v>
      </c>
      <c r="AL63" s="14">
        <v>376</v>
      </c>
      <c r="AM63" s="5">
        <v>42430</v>
      </c>
      <c r="AN63" s="7">
        <v>6</v>
      </c>
      <c r="AO63" s="7">
        <v>26</v>
      </c>
      <c r="AP63" s="1" t="s">
        <v>335</v>
      </c>
      <c r="AQ63" s="1" t="s">
        <v>1927</v>
      </c>
      <c r="AR63" s="1" t="s">
        <v>336</v>
      </c>
      <c r="AS63" s="1" t="s">
        <v>1932</v>
      </c>
      <c r="AT63" s="1" t="s">
        <v>356</v>
      </c>
      <c r="AU63" s="1" t="s">
        <v>1943</v>
      </c>
      <c r="AV63" s="1" t="s">
        <v>2291</v>
      </c>
      <c r="AW63" s="1" t="s">
        <v>2291</v>
      </c>
      <c r="AX63" s="1" t="s">
        <v>2291</v>
      </c>
      <c r="AY63" s="7">
        <v>6</v>
      </c>
      <c r="AZ63" s="7">
        <v>26</v>
      </c>
      <c r="BA63" s="5">
        <v>42430</v>
      </c>
      <c r="BB63" s="7" t="s">
        <v>2291</v>
      </c>
      <c r="BC63" s="7" t="s">
        <v>2291</v>
      </c>
      <c r="BD63" s="1" t="s">
        <v>2291</v>
      </c>
      <c r="BE63" s="1" t="s">
        <v>2291</v>
      </c>
      <c r="BF63" s="1" t="s">
        <v>2291</v>
      </c>
      <c r="BG63" s="1" t="s">
        <v>2291</v>
      </c>
      <c r="BH63" s="1" t="s">
        <v>2291</v>
      </c>
      <c r="BI63" s="1" t="s">
        <v>2291</v>
      </c>
      <c r="BJ63" s="1" t="s">
        <v>2291</v>
      </c>
      <c r="BK63" s="1" t="s">
        <v>2291</v>
      </c>
      <c r="BL63" s="1" t="s">
        <v>2291</v>
      </c>
      <c r="BM63" s="7" t="s">
        <v>2291</v>
      </c>
      <c r="BN63" s="7" t="s">
        <v>2291</v>
      </c>
      <c r="BO63" s="1" t="s">
        <v>2291</v>
      </c>
      <c r="BP63" s="7" t="s">
        <v>2291</v>
      </c>
      <c r="BQ63" s="7" t="s">
        <v>2291</v>
      </c>
      <c r="BR63" s="1">
        <v>0</v>
      </c>
      <c r="BS63" s="7">
        <v>96</v>
      </c>
      <c r="BT63" s="7">
        <v>0</v>
      </c>
      <c r="BU63" s="7">
        <v>0</v>
      </c>
      <c r="BV63" s="7">
        <v>0</v>
      </c>
      <c r="BW63" s="1" t="s">
        <v>1998</v>
      </c>
      <c r="BX63" s="1" t="s">
        <v>2291</v>
      </c>
      <c r="BY63" s="1" t="s">
        <v>1652</v>
      </c>
      <c r="BZ63" s="1" t="s">
        <v>1920</v>
      </c>
      <c r="CA63" s="1" t="s">
        <v>1921</v>
      </c>
      <c r="CB63" s="1" t="s">
        <v>1921</v>
      </c>
      <c r="CC63" s="1" t="s">
        <v>1921</v>
      </c>
      <c r="CD63" s="1" t="s">
        <v>1921</v>
      </c>
      <c r="CE63" s="1" t="s">
        <v>1920</v>
      </c>
      <c r="CF63" s="1" t="s">
        <v>1921</v>
      </c>
      <c r="CG63" s="1" t="s">
        <v>1921</v>
      </c>
      <c r="CH63" s="1" t="s">
        <v>1921</v>
      </c>
      <c r="CI63" s="1" t="s">
        <v>1921</v>
      </c>
      <c r="CJ63" s="1" t="s">
        <v>1921</v>
      </c>
      <c r="CK63" s="1" t="s">
        <v>2291</v>
      </c>
      <c r="CL63" s="1" t="s">
        <v>2291</v>
      </c>
      <c r="CM63" s="1" t="s">
        <v>2291</v>
      </c>
      <c r="CN63" s="1" t="s">
        <v>2291</v>
      </c>
      <c r="CO63" s="1" t="s">
        <v>2291</v>
      </c>
      <c r="CP63" s="1" t="s">
        <v>2291</v>
      </c>
      <c r="CQ63" s="1" t="s">
        <v>2291</v>
      </c>
      <c r="CR63" s="1" t="s">
        <v>2291</v>
      </c>
      <c r="CS63" s="1" t="s">
        <v>320</v>
      </c>
      <c r="CT63" s="1" t="s">
        <v>1921</v>
      </c>
      <c r="CU63" s="1" t="s">
        <v>1921</v>
      </c>
      <c r="CV63" s="1" t="s">
        <v>1921</v>
      </c>
      <c r="CW63" s="1" t="s">
        <v>1920</v>
      </c>
      <c r="CX63" s="1" t="s">
        <v>1921</v>
      </c>
      <c r="CY63" s="1" t="s">
        <v>2291</v>
      </c>
      <c r="CZ63" s="1" t="s">
        <v>2029</v>
      </c>
      <c r="DA63" s="1" t="s">
        <v>2291</v>
      </c>
      <c r="DB63" s="1" t="s">
        <v>2291</v>
      </c>
      <c r="DC63" s="1" t="s">
        <v>2291</v>
      </c>
      <c r="DD63" s="1" t="s">
        <v>2291</v>
      </c>
      <c r="DE63" s="1" t="s">
        <v>2291</v>
      </c>
      <c r="DF63" s="1" t="s">
        <v>2291</v>
      </c>
      <c r="DG63" s="1" t="s">
        <v>2291</v>
      </c>
      <c r="DH63" s="1" t="s">
        <v>2291</v>
      </c>
      <c r="DI63" s="1" t="s">
        <v>2291</v>
      </c>
      <c r="DJ63" s="1" t="s">
        <v>2291</v>
      </c>
      <c r="DK63" s="1" t="s">
        <v>2291</v>
      </c>
      <c r="DL63" s="1" t="s">
        <v>2291</v>
      </c>
      <c r="DM63" s="1" t="s">
        <v>2291</v>
      </c>
      <c r="DN63" s="1" t="s">
        <v>2291</v>
      </c>
      <c r="DO63" s="1" t="s">
        <v>2291</v>
      </c>
      <c r="DP63" s="1" t="s">
        <v>2291</v>
      </c>
      <c r="DQ63" s="1" t="s">
        <v>320</v>
      </c>
      <c r="DR63" s="1" t="s">
        <v>1921</v>
      </c>
      <c r="DS63" s="1" t="s">
        <v>1921</v>
      </c>
      <c r="DT63" s="1" t="s">
        <v>1921</v>
      </c>
      <c r="DU63" s="1" t="s">
        <v>1920</v>
      </c>
      <c r="DV63" s="1" t="s">
        <v>1921</v>
      </c>
      <c r="DW63" s="1" t="s">
        <v>2291</v>
      </c>
      <c r="DX63" s="1" t="s">
        <v>2029</v>
      </c>
      <c r="DY63" s="1" t="s">
        <v>2291</v>
      </c>
      <c r="DZ63" s="1" t="s">
        <v>2291</v>
      </c>
      <c r="EA63" s="1" t="s">
        <v>2291</v>
      </c>
      <c r="EB63" s="1" t="s">
        <v>2291</v>
      </c>
      <c r="EC63" s="1" t="s">
        <v>2291</v>
      </c>
      <c r="ED63" s="1" t="s">
        <v>2291</v>
      </c>
      <c r="EE63" s="1" t="s">
        <v>2291</v>
      </c>
      <c r="EF63" s="1" t="s">
        <v>2291</v>
      </c>
      <c r="EG63" s="1" t="s">
        <v>2291</v>
      </c>
      <c r="EH63" s="1" t="s">
        <v>2291</v>
      </c>
      <c r="EI63" s="1" t="s">
        <v>2291</v>
      </c>
      <c r="EJ63" s="1" t="s">
        <v>2291</v>
      </c>
      <c r="EK63" s="1" t="s">
        <v>2291</v>
      </c>
      <c r="EL63" s="1" t="s">
        <v>2291</v>
      </c>
      <c r="EM63" s="1" t="s">
        <v>2291</v>
      </c>
      <c r="EN63" s="1" t="s">
        <v>2291</v>
      </c>
      <c r="EO63" s="1" t="s">
        <v>2291</v>
      </c>
      <c r="EP63" s="1" t="s">
        <v>2291</v>
      </c>
      <c r="EQ63" s="1" t="s">
        <v>2291</v>
      </c>
      <c r="ER63" s="1" t="s">
        <v>2291</v>
      </c>
      <c r="ES63" s="1" t="s">
        <v>2291</v>
      </c>
      <c r="ET63" s="1" t="s">
        <v>2291</v>
      </c>
      <c r="EU63" s="1" t="s">
        <v>2291</v>
      </c>
      <c r="EV63" s="1" t="s">
        <v>2291</v>
      </c>
      <c r="EW63" s="1" t="s">
        <v>2291</v>
      </c>
      <c r="EX63" s="1" t="s">
        <v>2291</v>
      </c>
      <c r="EY63" s="1" t="s">
        <v>2291</v>
      </c>
      <c r="EZ63" s="1" t="s">
        <v>2291</v>
      </c>
      <c r="FA63" s="1" t="s">
        <v>2291</v>
      </c>
      <c r="FB63" s="1" t="s">
        <v>2291</v>
      </c>
      <c r="FC63" s="1" t="s">
        <v>2291</v>
      </c>
      <c r="FD63" s="1" t="s">
        <v>2291</v>
      </c>
      <c r="FE63" s="1" t="s">
        <v>2291</v>
      </c>
      <c r="FF63" s="1" t="s">
        <v>2291</v>
      </c>
      <c r="FG63" s="1" t="s">
        <v>2291</v>
      </c>
      <c r="FH63" s="1" t="s">
        <v>2291</v>
      </c>
      <c r="FI63" s="1" t="s">
        <v>2291</v>
      </c>
      <c r="FJ63" s="1" t="s">
        <v>2291</v>
      </c>
      <c r="FK63" s="1" t="s">
        <v>2291</v>
      </c>
      <c r="FL63" s="1" t="s">
        <v>2291</v>
      </c>
      <c r="FM63" s="7">
        <v>10</v>
      </c>
      <c r="FN63" s="7">
        <v>20</v>
      </c>
      <c r="FO63" s="7">
        <v>1</v>
      </c>
      <c r="FP63" s="7">
        <v>2</v>
      </c>
      <c r="FQ63" s="7">
        <v>1</v>
      </c>
      <c r="FR63" s="7" t="s">
        <v>2291</v>
      </c>
      <c r="FS63" s="7" t="s">
        <v>2291</v>
      </c>
      <c r="FT63" s="7" t="s">
        <v>2291</v>
      </c>
      <c r="FU63" s="7">
        <v>2</v>
      </c>
      <c r="FV63" s="7">
        <v>3</v>
      </c>
      <c r="FW63" s="7" t="s">
        <v>2291</v>
      </c>
      <c r="FX63" s="7" t="s">
        <v>2291</v>
      </c>
      <c r="FY63" s="7">
        <v>15</v>
      </c>
      <c r="FZ63" s="1" t="s">
        <v>1920</v>
      </c>
      <c r="GA63" s="1" t="s">
        <v>1920</v>
      </c>
      <c r="GB63" s="1" t="s">
        <v>1920</v>
      </c>
      <c r="GC63" s="1" t="s">
        <v>2291</v>
      </c>
      <c r="GD63" s="1" t="s">
        <v>2291</v>
      </c>
      <c r="GE63" s="1" t="s">
        <v>2291</v>
      </c>
      <c r="GF63" s="1" t="s">
        <v>1920</v>
      </c>
      <c r="GG63" s="1" t="s">
        <v>2291</v>
      </c>
      <c r="GH63" s="1" t="s">
        <v>2291</v>
      </c>
      <c r="GI63" s="1" t="s">
        <v>2291</v>
      </c>
      <c r="GJ63" s="1" t="s">
        <v>1653</v>
      </c>
      <c r="GK63" s="1" t="s">
        <v>1921</v>
      </c>
      <c r="GL63" s="1" t="s">
        <v>1921</v>
      </c>
      <c r="GM63" s="1" t="s">
        <v>1921</v>
      </c>
      <c r="GN63" s="1" t="s">
        <v>1921</v>
      </c>
      <c r="GO63" s="1" t="s">
        <v>1921</v>
      </c>
      <c r="GP63" s="1" t="s">
        <v>1920</v>
      </c>
      <c r="GQ63" s="1" t="s">
        <v>1921</v>
      </c>
      <c r="GR63" s="1" t="s">
        <v>1921</v>
      </c>
      <c r="GS63" s="7" t="s">
        <v>2291</v>
      </c>
      <c r="GT63" s="7" t="s">
        <v>2291</v>
      </c>
      <c r="GU63" s="7" t="s">
        <v>2291</v>
      </c>
      <c r="GV63" s="7" t="s">
        <v>2291</v>
      </c>
      <c r="GW63" s="7">
        <v>1</v>
      </c>
      <c r="GX63" s="7" t="s">
        <v>2291</v>
      </c>
      <c r="GY63" s="7" t="s">
        <v>2291</v>
      </c>
      <c r="GZ63" s="7" t="s">
        <v>2291</v>
      </c>
      <c r="HA63" s="7" t="s">
        <v>2291</v>
      </c>
      <c r="HB63" s="7" t="s">
        <v>2291</v>
      </c>
      <c r="HC63" s="7" t="s">
        <v>2291</v>
      </c>
      <c r="HD63" s="7" t="s">
        <v>2291</v>
      </c>
      <c r="HE63" s="7" t="s">
        <v>2291</v>
      </c>
      <c r="HF63" s="7" t="s">
        <v>2291</v>
      </c>
      <c r="HG63" s="7" t="s">
        <v>2291</v>
      </c>
      <c r="HH63" s="7" t="s">
        <v>2291</v>
      </c>
      <c r="HI63" s="1" t="s">
        <v>869</v>
      </c>
      <c r="HJ63" s="1" t="s">
        <v>2117</v>
      </c>
      <c r="HK63" s="1" t="s">
        <v>1921</v>
      </c>
      <c r="HL63" s="1" t="s">
        <v>1921</v>
      </c>
      <c r="HM63" s="1" t="s">
        <v>1920</v>
      </c>
      <c r="HN63" s="1" t="s">
        <v>1920</v>
      </c>
      <c r="HO63" s="1" t="s">
        <v>1921</v>
      </c>
      <c r="HP63" s="1" t="s">
        <v>2122</v>
      </c>
      <c r="HQ63" s="1" t="s">
        <v>1920</v>
      </c>
      <c r="HR63" s="1" t="s">
        <v>1921</v>
      </c>
      <c r="HS63" s="1" t="s">
        <v>1921</v>
      </c>
      <c r="HT63" s="7">
        <v>6</v>
      </c>
      <c r="HU63" s="7" t="s">
        <v>2291</v>
      </c>
      <c r="HV63" s="1" t="s">
        <v>2046</v>
      </c>
      <c r="HW63" s="1" t="s">
        <v>1921</v>
      </c>
      <c r="HX63" s="1" t="s">
        <v>1964</v>
      </c>
      <c r="HY63" s="1" t="s">
        <v>2127</v>
      </c>
      <c r="HZ63" s="1" t="s">
        <v>1920</v>
      </c>
      <c r="IA63" s="1" t="s">
        <v>1921</v>
      </c>
      <c r="IB63" s="7">
        <v>80</v>
      </c>
      <c r="IC63" s="7" t="s">
        <v>2291</v>
      </c>
      <c r="ID63" s="1" t="s">
        <v>1920</v>
      </c>
      <c r="IE63" s="1" t="s">
        <v>2291</v>
      </c>
      <c r="IF63" s="1" t="s">
        <v>2291</v>
      </c>
      <c r="IG63" s="1" t="s">
        <v>2291</v>
      </c>
      <c r="IH63" s="1" t="s">
        <v>2291</v>
      </c>
      <c r="II63" s="1" t="s">
        <v>2291</v>
      </c>
      <c r="IJ63" s="1" t="s">
        <v>2291</v>
      </c>
      <c r="IK63" s="1" t="s">
        <v>2291</v>
      </c>
      <c r="IL63" s="1" t="s">
        <v>2291</v>
      </c>
      <c r="IM63" s="1" t="s">
        <v>1951</v>
      </c>
      <c r="IN63" s="1" t="s">
        <v>2168</v>
      </c>
      <c r="IO63" s="1" t="s">
        <v>2291</v>
      </c>
      <c r="IP63" s="1" t="s">
        <v>2195</v>
      </c>
      <c r="IQ63" s="1" t="s">
        <v>1470</v>
      </c>
      <c r="IR63" s="1" t="s">
        <v>1960</v>
      </c>
      <c r="IS63" s="1" t="s">
        <v>2291</v>
      </c>
      <c r="IT63" s="1" t="s">
        <v>1921</v>
      </c>
      <c r="IU63" s="1" t="s">
        <v>2291</v>
      </c>
      <c r="IV63" s="1" t="s">
        <v>2291</v>
      </c>
      <c r="IW63" s="1" t="s">
        <v>2291</v>
      </c>
      <c r="IX63" s="1" t="s">
        <v>2291</v>
      </c>
      <c r="IY63" s="1" t="s">
        <v>2291</v>
      </c>
      <c r="IZ63" s="1" t="s">
        <v>2291</v>
      </c>
      <c r="JA63" s="1" t="s">
        <v>2291</v>
      </c>
      <c r="JB63" s="1" t="s">
        <v>2291</v>
      </c>
      <c r="JC63" s="1" t="s">
        <v>2291</v>
      </c>
      <c r="JD63" s="1" t="s">
        <v>1628</v>
      </c>
      <c r="JE63" s="1" t="s">
        <v>1921</v>
      </c>
      <c r="JF63" s="1" t="s">
        <v>1921</v>
      </c>
      <c r="JG63" s="1" t="s">
        <v>1921</v>
      </c>
      <c r="JH63" s="1" t="s">
        <v>1920</v>
      </c>
      <c r="JI63" s="1" t="s">
        <v>1921</v>
      </c>
      <c r="JJ63" s="1" t="s">
        <v>1920</v>
      </c>
      <c r="JK63" s="1" t="s">
        <v>1920</v>
      </c>
      <c r="JL63" s="1" t="s">
        <v>1921</v>
      </c>
      <c r="JM63" s="1" t="s">
        <v>1921</v>
      </c>
      <c r="JN63" s="1" t="s">
        <v>1921</v>
      </c>
      <c r="JO63" s="1" t="s">
        <v>1921</v>
      </c>
      <c r="JP63" s="1" t="s">
        <v>1921</v>
      </c>
      <c r="JQ63" s="1" t="s">
        <v>1921</v>
      </c>
      <c r="JR63" s="1" t="s">
        <v>1921</v>
      </c>
      <c r="JS63" s="1" t="s">
        <v>2291</v>
      </c>
      <c r="JT63" s="1" t="s">
        <v>2291</v>
      </c>
      <c r="JU63" s="1" t="s">
        <v>2295</v>
      </c>
      <c r="JV63" s="1" t="s">
        <v>1920</v>
      </c>
      <c r="JW63" s="1" t="s">
        <v>1921</v>
      </c>
      <c r="JX63" s="1" t="s">
        <v>1921</v>
      </c>
      <c r="JY63" s="1" t="s">
        <v>1921</v>
      </c>
      <c r="JZ63" s="1" t="s">
        <v>1921</v>
      </c>
      <c r="KA63" s="1" t="s">
        <v>1921</v>
      </c>
      <c r="KB63" s="1" t="s">
        <v>1921</v>
      </c>
      <c r="KC63" s="1" t="s">
        <v>2291</v>
      </c>
      <c r="KD63" s="1" t="s">
        <v>1973</v>
      </c>
      <c r="KE63" s="1" t="s">
        <v>2291</v>
      </c>
      <c r="KF63" s="1" t="s">
        <v>1920</v>
      </c>
      <c r="KG63" s="1" t="s">
        <v>1503</v>
      </c>
      <c r="KH63" s="1" t="s">
        <v>1967</v>
      </c>
      <c r="KI63" s="1" t="s">
        <v>1923</v>
      </c>
      <c r="KJ63" s="1" t="s">
        <v>2291</v>
      </c>
      <c r="KK63" s="1" t="s">
        <v>1920</v>
      </c>
      <c r="KL63" s="1" t="s">
        <v>2044</v>
      </c>
      <c r="KM63" s="1" t="s">
        <v>1920</v>
      </c>
      <c r="KN63" s="1" t="s">
        <v>1921</v>
      </c>
      <c r="KO63" s="1" t="s">
        <v>1920</v>
      </c>
      <c r="KP63" s="1" t="s">
        <v>2291</v>
      </c>
      <c r="KQ63" s="1" t="s">
        <v>2291</v>
      </c>
      <c r="KR63" s="1">
        <v>3</v>
      </c>
      <c r="KS63" s="1" t="s">
        <v>304</v>
      </c>
      <c r="KT63" s="1" t="s">
        <v>1654</v>
      </c>
      <c r="KU63" s="1" t="s">
        <v>2291</v>
      </c>
      <c r="KV63" s="1" t="s">
        <v>2291</v>
      </c>
      <c r="KW63" s="1" t="s">
        <v>2291</v>
      </c>
      <c r="KX63" s="1">
        <v>20</v>
      </c>
      <c r="KY63" s="11">
        <v>20</v>
      </c>
      <c r="KZ63" s="1" t="s">
        <v>1655</v>
      </c>
      <c r="LA63" s="1">
        <v>177372</v>
      </c>
      <c r="LB63" s="1" t="s">
        <v>1656</v>
      </c>
      <c r="LC63" s="1" t="s">
        <v>1657</v>
      </c>
      <c r="LD63" s="1">
        <v>157</v>
      </c>
      <c r="LE63" s="1" t="s">
        <v>2291</v>
      </c>
      <c r="LF63" s="1">
        <v>-1</v>
      </c>
      <c r="LG63" s="1" t="s">
        <v>2291</v>
      </c>
      <c r="LH63" s="1" t="s">
        <v>2291</v>
      </c>
      <c r="LI63" s="8">
        <v>157</v>
      </c>
      <c r="LJ63" s="8">
        <v>3</v>
      </c>
      <c r="LK63" s="8">
        <v>8</v>
      </c>
      <c r="LL63" s="8">
        <v>12</v>
      </c>
      <c r="LM63" s="8">
        <v>9</v>
      </c>
      <c r="LN63" s="8">
        <v>7</v>
      </c>
      <c r="LO63" s="8">
        <v>11</v>
      </c>
      <c r="LP63" s="8">
        <v>9</v>
      </c>
      <c r="LQ63" s="8">
        <v>7</v>
      </c>
      <c r="LR63" s="8">
        <v>21</v>
      </c>
      <c r="LS63" s="8">
        <v>21</v>
      </c>
      <c r="LT63" s="8">
        <v>4</v>
      </c>
      <c r="LU63" s="8">
        <v>0</v>
      </c>
      <c r="LV63" s="8">
        <v>112</v>
      </c>
      <c r="LW63" s="1" t="s">
        <v>2036</v>
      </c>
      <c r="LX63" s="1" t="s">
        <v>1979</v>
      </c>
      <c r="LY63" s="1" t="s">
        <v>568</v>
      </c>
      <c r="LZ63" s="1" t="b">
        <f>E63=AE63</f>
        <v>1</v>
      </c>
      <c r="MA63" s="1" t="b">
        <f>AG63=G63</f>
        <v>1</v>
      </c>
      <c r="MB63" s="1" t="b">
        <f>I63=AI63</f>
        <v>1</v>
      </c>
      <c r="MC63" s="1" t="s">
        <v>2291</v>
      </c>
    </row>
    <row r="64" spans="1:341" x14ac:dyDescent="0.3">
      <c r="A64" s="1" t="s">
        <v>1204</v>
      </c>
      <c r="B64" s="1" t="s">
        <v>1205</v>
      </c>
      <c r="C64" s="5">
        <v>43163</v>
      </c>
      <c r="D64" s="5">
        <v>43163</v>
      </c>
      <c r="E64" s="1" t="s">
        <v>294</v>
      </c>
      <c r="F64" s="1" t="s">
        <v>1934</v>
      </c>
      <c r="G64" s="1" t="s">
        <v>400</v>
      </c>
      <c r="H64" s="1" t="s">
        <v>1948</v>
      </c>
      <c r="I64" s="1" t="s">
        <v>915</v>
      </c>
      <c r="J64" s="1" t="s">
        <v>1057</v>
      </c>
      <c r="K64" s="1" t="s">
        <v>2063</v>
      </c>
      <c r="L64" s="1" t="s">
        <v>1822</v>
      </c>
      <c r="M64" s="1" t="s">
        <v>1206</v>
      </c>
      <c r="N64" s="1">
        <v>14.0415276008</v>
      </c>
      <c r="O64" s="1">
        <v>13.941295824399999</v>
      </c>
      <c r="P64" s="1">
        <v>292.99248394900002</v>
      </c>
      <c r="Q64" s="1">
        <v>4</v>
      </c>
      <c r="R64" s="1" t="s">
        <v>1984</v>
      </c>
      <c r="S64" s="1" t="s">
        <v>2291</v>
      </c>
      <c r="T64" s="1" t="s">
        <v>2291</v>
      </c>
      <c r="U64" s="1" t="s">
        <v>2292</v>
      </c>
      <c r="V64" s="1" t="s">
        <v>1982</v>
      </c>
      <c r="W64" s="1" t="s">
        <v>2291</v>
      </c>
      <c r="X64" s="1" t="s">
        <v>2089</v>
      </c>
      <c r="Y64" s="1" t="s">
        <v>1920</v>
      </c>
      <c r="Z64" s="1" t="s">
        <v>1921</v>
      </c>
      <c r="AA64" s="1" t="s">
        <v>1921</v>
      </c>
      <c r="AB64" s="1" t="s">
        <v>2291</v>
      </c>
      <c r="AC64" s="7">
        <v>560</v>
      </c>
      <c r="AD64" s="7">
        <v>2341</v>
      </c>
      <c r="AE64" s="1" t="s">
        <v>294</v>
      </c>
      <c r="AF64" s="1" t="s">
        <v>1934</v>
      </c>
      <c r="AG64" s="1" t="s">
        <v>400</v>
      </c>
      <c r="AH64" s="1" t="s">
        <v>1948</v>
      </c>
      <c r="AI64" s="1" t="s">
        <v>915</v>
      </c>
      <c r="AJ64" s="1" t="s">
        <v>1057</v>
      </c>
      <c r="AK64" s="14">
        <v>560</v>
      </c>
      <c r="AL64" s="14">
        <v>2341</v>
      </c>
      <c r="AM64" s="5">
        <v>42795</v>
      </c>
      <c r="AN64" s="7" t="s">
        <v>2291</v>
      </c>
      <c r="AO64" s="7" t="s">
        <v>2291</v>
      </c>
      <c r="AP64" s="1" t="s">
        <v>2291</v>
      </c>
      <c r="AQ64" s="1" t="s">
        <v>2291</v>
      </c>
      <c r="AR64" s="1" t="s">
        <v>2291</v>
      </c>
      <c r="AS64" s="1" t="s">
        <v>2291</v>
      </c>
      <c r="AT64" s="1" t="s">
        <v>2291</v>
      </c>
      <c r="AU64" s="1" t="s">
        <v>2291</v>
      </c>
      <c r="AV64" s="1" t="s">
        <v>2291</v>
      </c>
      <c r="AW64" s="1" t="s">
        <v>2291</v>
      </c>
      <c r="AX64" s="1" t="s">
        <v>2291</v>
      </c>
      <c r="AY64" s="7" t="s">
        <v>2291</v>
      </c>
      <c r="AZ64" s="7" t="s">
        <v>2291</v>
      </c>
      <c r="BA64" s="1" t="s">
        <v>2291</v>
      </c>
      <c r="BB64" s="7" t="s">
        <v>2291</v>
      </c>
      <c r="BC64" s="7" t="s">
        <v>2291</v>
      </c>
      <c r="BD64" s="1" t="s">
        <v>2291</v>
      </c>
      <c r="BE64" s="1" t="s">
        <v>2291</v>
      </c>
      <c r="BF64" s="1" t="s">
        <v>2291</v>
      </c>
      <c r="BG64" s="1" t="s">
        <v>2291</v>
      </c>
      <c r="BH64" s="1" t="s">
        <v>2291</v>
      </c>
      <c r="BI64" s="1" t="s">
        <v>2291</v>
      </c>
      <c r="BJ64" s="1" t="s">
        <v>2291</v>
      </c>
      <c r="BK64" s="1" t="s">
        <v>2291</v>
      </c>
      <c r="BL64" s="1" t="s">
        <v>2291</v>
      </c>
      <c r="BM64" s="7" t="s">
        <v>2291</v>
      </c>
      <c r="BN64" s="7" t="s">
        <v>2291</v>
      </c>
      <c r="BO64" s="1" t="s">
        <v>2291</v>
      </c>
      <c r="BP64" s="7" t="s">
        <v>2291</v>
      </c>
      <c r="BQ64" s="7" t="s">
        <v>2291</v>
      </c>
      <c r="BR64" s="1">
        <v>0</v>
      </c>
      <c r="BS64" s="7">
        <v>100</v>
      </c>
      <c r="BT64" s="7">
        <v>500</v>
      </c>
      <c r="BU64" s="7">
        <v>0</v>
      </c>
      <c r="BV64" s="7">
        <v>0</v>
      </c>
      <c r="BW64" s="1" t="s">
        <v>1998</v>
      </c>
      <c r="BX64" s="1" t="s">
        <v>2291</v>
      </c>
      <c r="BY64" s="1" t="s">
        <v>1207</v>
      </c>
      <c r="BZ64" s="1" t="s">
        <v>1921</v>
      </c>
      <c r="CA64" s="1" t="s">
        <v>1920</v>
      </c>
      <c r="CB64" s="1" t="s">
        <v>1921</v>
      </c>
      <c r="CC64" s="1" t="s">
        <v>1921</v>
      </c>
      <c r="CD64" s="1" t="s">
        <v>1921</v>
      </c>
      <c r="CE64" s="1" t="s">
        <v>1921</v>
      </c>
      <c r="CF64" s="1" t="s">
        <v>1921</v>
      </c>
      <c r="CG64" s="1" t="s">
        <v>1920</v>
      </c>
      <c r="CH64" s="1" t="s">
        <v>1920</v>
      </c>
      <c r="CI64" s="1" t="s">
        <v>1921</v>
      </c>
      <c r="CJ64" s="1" t="s">
        <v>1921</v>
      </c>
      <c r="CK64" s="1" t="s">
        <v>1953</v>
      </c>
      <c r="CL64" s="1" t="s">
        <v>1921</v>
      </c>
      <c r="CM64" s="1" t="s">
        <v>1921</v>
      </c>
      <c r="CN64" s="1" t="s">
        <v>1920</v>
      </c>
      <c r="CO64" s="1" t="s">
        <v>1921</v>
      </c>
      <c r="CP64" s="1" t="s">
        <v>1921</v>
      </c>
      <c r="CQ64" s="1" t="s">
        <v>2291</v>
      </c>
      <c r="CR64" s="1" t="s">
        <v>2029</v>
      </c>
      <c r="CS64" s="1" t="s">
        <v>2291</v>
      </c>
      <c r="CT64" s="1" t="s">
        <v>2291</v>
      </c>
      <c r="CU64" s="1" t="s">
        <v>2291</v>
      </c>
      <c r="CV64" s="1" t="s">
        <v>2291</v>
      </c>
      <c r="CW64" s="1" t="s">
        <v>2291</v>
      </c>
      <c r="CX64" s="1" t="s">
        <v>2291</v>
      </c>
      <c r="CY64" s="1" t="s">
        <v>2291</v>
      </c>
      <c r="CZ64" s="1" t="s">
        <v>2291</v>
      </c>
      <c r="DA64" s="1" t="s">
        <v>320</v>
      </c>
      <c r="DB64" s="1" t="s">
        <v>1921</v>
      </c>
      <c r="DC64" s="1" t="s">
        <v>1921</v>
      </c>
      <c r="DD64" s="1" t="s">
        <v>1921</v>
      </c>
      <c r="DE64" s="1" t="s">
        <v>1920</v>
      </c>
      <c r="DF64" s="1" t="s">
        <v>1921</v>
      </c>
      <c r="DG64" s="1" t="s">
        <v>2291</v>
      </c>
      <c r="DH64" s="1" t="s">
        <v>2029</v>
      </c>
      <c r="DI64" s="1" t="s">
        <v>2291</v>
      </c>
      <c r="DJ64" s="1" t="s">
        <v>2291</v>
      </c>
      <c r="DK64" s="1" t="s">
        <v>2291</v>
      </c>
      <c r="DL64" s="1" t="s">
        <v>2291</v>
      </c>
      <c r="DM64" s="1" t="s">
        <v>2291</v>
      </c>
      <c r="DN64" s="1" t="s">
        <v>2291</v>
      </c>
      <c r="DO64" s="1" t="s">
        <v>2291</v>
      </c>
      <c r="DP64" s="1" t="s">
        <v>2291</v>
      </c>
      <c r="DQ64" s="1" t="s">
        <v>2291</v>
      </c>
      <c r="DR64" s="1" t="s">
        <v>2291</v>
      </c>
      <c r="DS64" s="1" t="s">
        <v>2291</v>
      </c>
      <c r="DT64" s="1" t="s">
        <v>2291</v>
      </c>
      <c r="DU64" s="1" t="s">
        <v>2291</v>
      </c>
      <c r="DV64" s="1" t="s">
        <v>2291</v>
      </c>
      <c r="DW64" s="1" t="s">
        <v>2291</v>
      </c>
      <c r="DX64" s="1" t="s">
        <v>2291</v>
      </c>
      <c r="DY64" s="1" t="s">
        <v>1953</v>
      </c>
      <c r="DZ64" s="1" t="s">
        <v>1921</v>
      </c>
      <c r="EA64" s="1" t="s">
        <v>1921</v>
      </c>
      <c r="EB64" s="1" t="s">
        <v>1920</v>
      </c>
      <c r="EC64" s="1" t="s">
        <v>1921</v>
      </c>
      <c r="ED64" s="1" t="s">
        <v>1921</v>
      </c>
      <c r="EE64" s="1" t="s">
        <v>2291</v>
      </c>
      <c r="EF64" s="1" t="s">
        <v>1996</v>
      </c>
      <c r="EG64" s="1" t="s">
        <v>2291</v>
      </c>
      <c r="EH64" s="1" t="s">
        <v>2291</v>
      </c>
      <c r="EI64" s="1" t="s">
        <v>2291</v>
      </c>
      <c r="EJ64" s="1" t="s">
        <v>2291</v>
      </c>
      <c r="EK64" s="1" t="s">
        <v>2291</v>
      </c>
      <c r="EL64" s="1" t="s">
        <v>2291</v>
      </c>
      <c r="EM64" s="1" t="s">
        <v>2291</v>
      </c>
      <c r="EN64" s="1" t="s">
        <v>2291</v>
      </c>
      <c r="EO64" s="1" t="s">
        <v>2291</v>
      </c>
      <c r="EP64" s="1" t="s">
        <v>2291</v>
      </c>
      <c r="EQ64" s="1" t="s">
        <v>2291</v>
      </c>
      <c r="ER64" s="1" t="s">
        <v>2291</v>
      </c>
      <c r="ES64" s="1" t="s">
        <v>2291</v>
      </c>
      <c r="ET64" s="1" t="s">
        <v>2291</v>
      </c>
      <c r="EU64" s="1" t="s">
        <v>2291</v>
      </c>
      <c r="EV64" s="1" t="s">
        <v>2291</v>
      </c>
      <c r="EW64" s="1" t="s">
        <v>2291</v>
      </c>
      <c r="EX64" s="1" t="s">
        <v>2291</v>
      </c>
      <c r="EY64" s="1" t="s">
        <v>2291</v>
      </c>
      <c r="EZ64" s="1" t="s">
        <v>2291</v>
      </c>
      <c r="FA64" s="1" t="s">
        <v>2291</v>
      </c>
      <c r="FB64" s="1" t="s">
        <v>2291</v>
      </c>
      <c r="FC64" s="1" t="s">
        <v>2291</v>
      </c>
      <c r="FD64" s="1" t="s">
        <v>2291</v>
      </c>
      <c r="FE64" s="1" t="s">
        <v>2291</v>
      </c>
      <c r="FF64" s="1" t="s">
        <v>2291</v>
      </c>
      <c r="FG64" s="1" t="s">
        <v>2291</v>
      </c>
      <c r="FH64" s="1" t="s">
        <v>2291</v>
      </c>
      <c r="FI64" s="1" t="s">
        <v>2291</v>
      </c>
      <c r="FJ64" s="1" t="s">
        <v>2291</v>
      </c>
      <c r="FK64" s="1" t="s">
        <v>2291</v>
      </c>
      <c r="FL64" s="1" t="s">
        <v>2291</v>
      </c>
      <c r="FM64" s="7">
        <v>60</v>
      </c>
      <c r="FN64" s="7">
        <v>150</v>
      </c>
      <c r="FO64" s="7">
        <v>5</v>
      </c>
      <c r="FP64" s="7">
        <v>10</v>
      </c>
      <c r="FQ64" s="7">
        <v>15</v>
      </c>
      <c r="FR64" s="7">
        <v>20</v>
      </c>
      <c r="FS64" s="7" t="s">
        <v>2291</v>
      </c>
      <c r="FT64" s="7" t="s">
        <v>2291</v>
      </c>
      <c r="FU64" s="7">
        <v>35</v>
      </c>
      <c r="FV64" s="7">
        <v>160</v>
      </c>
      <c r="FW64" s="7">
        <v>50</v>
      </c>
      <c r="FX64" s="7">
        <v>10</v>
      </c>
      <c r="FY64" s="7">
        <v>140</v>
      </c>
      <c r="FZ64" s="1" t="s">
        <v>1920</v>
      </c>
      <c r="GA64" s="1" t="s">
        <v>1920</v>
      </c>
      <c r="GB64" s="1" t="s">
        <v>1920</v>
      </c>
      <c r="GC64" s="1" t="s">
        <v>2291</v>
      </c>
      <c r="GD64" s="1" t="s">
        <v>2291</v>
      </c>
      <c r="GE64" s="1" t="s">
        <v>2291</v>
      </c>
      <c r="GF64" s="1" t="s">
        <v>1920</v>
      </c>
      <c r="GG64" s="1" t="s">
        <v>2291</v>
      </c>
      <c r="GH64" s="1" t="s">
        <v>2291</v>
      </c>
      <c r="GI64" s="1" t="s">
        <v>2291</v>
      </c>
      <c r="GJ64" s="1" t="s">
        <v>419</v>
      </c>
      <c r="GK64" s="1" t="s">
        <v>1921</v>
      </c>
      <c r="GL64" s="1" t="s">
        <v>1921</v>
      </c>
      <c r="GM64" s="1" t="s">
        <v>1921</v>
      </c>
      <c r="GN64" s="1" t="s">
        <v>1921</v>
      </c>
      <c r="GO64" s="1" t="s">
        <v>1920</v>
      </c>
      <c r="GP64" s="1" t="s">
        <v>1921</v>
      </c>
      <c r="GQ64" s="1" t="s">
        <v>1920</v>
      </c>
      <c r="GR64" s="1" t="s">
        <v>1921</v>
      </c>
      <c r="GS64" s="7">
        <v>1</v>
      </c>
      <c r="GT64" s="7" t="s">
        <v>2291</v>
      </c>
      <c r="GU64" s="7">
        <v>1</v>
      </c>
      <c r="GV64" s="7">
        <v>1</v>
      </c>
      <c r="GW64" s="7" t="s">
        <v>2291</v>
      </c>
      <c r="GX64" s="7" t="s">
        <v>2291</v>
      </c>
      <c r="GY64" s="7" t="s">
        <v>2291</v>
      </c>
      <c r="GZ64" s="7" t="s">
        <v>2291</v>
      </c>
      <c r="HA64" s="7" t="s">
        <v>2291</v>
      </c>
      <c r="HB64" s="7" t="s">
        <v>2291</v>
      </c>
      <c r="HC64" s="7" t="s">
        <v>2291</v>
      </c>
      <c r="HD64" s="7" t="s">
        <v>2291</v>
      </c>
      <c r="HE64" s="7" t="s">
        <v>2291</v>
      </c>
      <c r="HF64" s="7" t="s">
        <v>2291</v>
      </c>
      <c r="HG64" s="7" t="s">
        <v>2291</v>
      </c>
      <c r="HH64" s="7" t="s">
        <v>2291</v>
      </c>
      <c r="HI64" s="1" t="s">
        <v>1956</v>
      </c>
      <c r="HJ64" s="1" t="s">
        <v>2110</v>
      </c>
      <c r="HK64" s="1" t="s">
        <v>1921</v>
      </c>
      <c r="HL64" s="1" t="s">
        <v>1920</v>
      </c>
      <c r="HM64" s="1" t="s">
        <v>1921</v>
      </c>
      <c r="HN64" s="1" t="s">
        <v>1921</v>
      </c>
      <c r="HO64" s="1" t="s">
        <v>1921</v>
      </c>
      <c r="HP64" s="1" t="s">
        <v>2122</v>
      </c>
      <c r="HQ64" s="1" t="s">
        <v>1920</v>
      </c>
      <c r="HR64" s="1" t="s">
        <v>1921</v>
      </c>
      <c r="HS64" s="1" t="s">
        <v>1921</v>
      </c>
      <c r="HT64" s="7">
        <v>40</v>
      </c>
      <c r="HU64" s="7" t="s">
        <v>2291</v>
      </c>
      <c r="HV64" s="1" t="s">
        <v>2046</v>
      </c>
      <c r="HW64" s="1" t="s">
        <v>2001</v>
      </c>
      <c r="HX64" s="1" t="s">
        <v>1962</v>
      </c>
      <c r="HY64" s="1" t="s">
        <v>2126</v>
      </c>
      <c r="HZ64" s="1" t="s">
        <v>1921</v>
      </c>
      <c r="IA64" s="1" t="s">
        <v>1920</v>
      </c>
      <c r="IB64" s="7" t="s">
        <v>2291</v>
      </c>
      <c r="IC64" s="7">
        <v>200</v>
      </c>
      <c r="ID64" s="1" t="s">
        <v>1920</v>
      </c>
      <c r="IE64" s="1" t="s">
        <v>2291</v>
      </c>
      <c r="IF64" s="1" t="s">
        <v>2291</v>
      </c>
      <c r="IG64" s="1" t="s">
        <v>2291</v>
      </c>
      <c r="IH64" s="1" t="s">
        <v>2291</v>
      </c>
      <c r="II64" s="1" t="s">
        <v>2291</v>
      </c>
      <c r="IJ64" s="1" t="s">
        <v>2291</v>
      </c>
      <c r="IK64" s="1" t="s">
        <v>2291</v>
      </c>
      <c r="IL64" s="1" t="s">
        <v>2291</v>
      </c>
      <c r="IM64" s="1" t="s">
        <v>1949</v>
      </c>
      <c r="IN64" s="1" t="s">
        <v>1991</v>
      </c>
      <c r="IO64" s="1" t="s">
        <v>2291</v>
      </c>
      <c r="IP64" s="1" t="s">
        <v>2291</v>
      </c>
      <c r="IQ64" s="1" t="s">
        <v>2291</v>
      </c>
      <c r="IR64" s="1" t="s">
        <v>2291</v>
      </c>
      <c r="IS64" s="1" t="s">
        <v>2291</v>
      </c>
      <c r="IT64" s="1" t="s">
        <v>1920</v>
      </c>
      <c r="IU64" s="1" t="s">
        <v>2002</v>
      </c>
      <c r="IV64" s="1" t="s">
        <v>1920</v>
      </c>
      <c r="IW64" s="1" t="s">
        <v>1921</v>
      </c>
      <c r="IX64" s="1" t="s">
        <v>1921</v>
      </c>
      <c r="IY64" s="1" t="s">
        <v>1921</v>
      </c>
      <c r="IZ64" s="1" t="s">
        <v>1921</v>
      </c>
      <c r="JA64" s="1" t="s">
        <v>2291</v>
      </c>
      <c r="JB64" s="1" t="s">
        <v>869</v>
      </c>
      <c r="JC64" s="1" t="s">
        <v>2291</v>
      </c>
      <c r="JD64" s="1" t="s">
        <v>1208</v>
      </c>
      <c r="JE64" s="1" t="s">
        <v>1920</v>
      </c>
      <c r="JF64" s="1" t="s">
        <v>1921</v>
      </c>
      <c r="JG64" s="1" t="s">
        <v>1921</v>
      </c>
      <c r="JH64" s="1" t="s">
        <v>1921</v>
      </c>
      <c r="JI64" s="1" t="s">
        <v>1920</v>
      </c>
      <c r="JJ64" s="1" t="s">
        <v>1921</v>
      </c>
      <c r="JK64" s="1" t="s">
        <v>1921</v>
      </c>
      <c r="JL64" s="1" t="s">
        <v>1921</v>
      </c>
      <c r="JM64" s="1" t="s">
        <v>1920</v>
      </c>
      <c r="JN64" s="1" t="s">
        <v>1921</v>
      </c>
      <c r="JO64" s="1" t="s">
        <v>1921</v>
      </c>
      <c r="JP64" s="1" t="s">
        <v>1921</v>
      </c>
      <c r="JQ64" s="1" t="s">
        <v>1921</v>
      </c>
      <c r="JR64" s="1" t="s">
        <v>1921</v>
      </c>
      <c r="JS64" s="1" t="s">
        <v>2291</v>
      </c>
      <c r="JT64" s="1" t="s">
        <v>2291</v>
      </c>
      <c r="JU64" s="1" t="s">
        <v>2295</v>
      </c>
      <c r="JV64" s="1" t="s">
        <v>1920</v>
      </c>
      <c r="JW64" s="1" t="s">
        <v>1921</v>
      </c>
      <c r="JX64" s="1" t="s">
        <v>1921</v>
      </c>
      <c r="JY64" s="1" t="s">
        <v>1921</v>
      </c>
      <c r="JZ64" s="1" t="s">
        <v>1921</v>
      </c>
      <c r="KA64" s="1" t="s">
        <v>1921</v>
      </c>
      <c r="KB64" s="1" t="s">
        <v>1921</v>
      </c>
      <c r="KC64" s="1" t="s">
        <v>2291</v>
      </c>
      <c r="KD64" s="1" t="s">
        <v>1971</v>
      </c>
      <c r="KE64" s="1" t="s">
        <v>2291</v>
      </c>
      <c r="KF64" s="1" t="s">
        <v>1920</v>
      </c>
      <c r="KG64" s="1" t="s">
        <v>1383</v>
      </c>
      <c r="KH64" s="1" t="s">
        <v>1967</v>
      </c>
      <c r="KI64" s="1" t="s">
        <v>1988</v>
      </c>
      <c r="KJ64" s="1" t="s">
        <v>2291</v>
      </c>
      <c r="KK64" s="1" t="s">
        <v>1920</v>
      </c>
      <c r="KL64" s="1" t="s">
        <v>409</v>
      </c>
      <c r="KM64" s="1" t="s">
        <v>1921</v>
      </c>
      <c r="KN64" s="1" t="s">
        <v>1921</v>
      </c>
      <c r="KO64" s="1" t="s">
        <v>1920</v>
      </c>
      <c r="KP64" s="1" t="s">
        <v>2291</v>
      </c>
      <c r="KQ64" s="1" t="s">
        <v>2291</v>
      </c>
      <c r="KR64" s="1">
        <v>3</v>
      </c>
      <c r="KS64" s="1" t="s">
        <v>304</v>
      </c>
      <c r="KT64" s="1" t="s">
        <v>374</v>
      </c>
      <c r="KU64" s="1" t="s">
        <v>2291</v>
      </c>
      <c r="KV64" s="1" t="s">
        <v>2291</v>
      </c>
      <c r="KW64" s="1" t="s">
        <v>2291</v>
      </c>
      <c r="KX64" s="1">
        <v>20</v>
      </c>
      <c r="KY64" s="11">
        <v>20</v>
      </c>
      <c r="KZ64" s="1" t="s">
        <v>1209</v>
      </c>
      <c r="LA64" s="1">
        <v>160186</v>
      </c>
      <c r="LB64" s="1" t="s">
        <v>1210</v>
      </c>
      <c r="LC64" s="1" t="s">
        <v>1211</v>
      </c>
      <c r="LD64" s="1">
        <v>97</v>
      </c>
      <c r="LE64" s="1" t="s">
        <v>2291</v>
      </c>
      <c r="LF64" s="1">
        <v>-1</v>
      </c>
      <c r="LG64" s="1" t="s">
        <v>2291</v>
      </c>
      <c r="LH64" s="1" t="s">
        <v>2291</v>
      </c>
      <c r="LI64" s="8">
        <v>97</v>
      </c>
      <c r="LJ64" s="8">
        <v>5</v>
      </c>
      <c r="LK64" s="8">
        <v>3</v>
      </c>
      <c r="LL64" s="8">
        <v>10</v>
      </c>
      <c r="LM64" s="8">
        <v>6</v>
      </c>
      <c r="LN64" s="8">
        <v>13</v>
      </c>
      <c r="LO64" s="8">
        <v>11</v>
      </c>
      <c r="LP64" s="8">
        <v>15</v>
      </c>
      <c r="LQ64" s="8">
        <v>7</v>
      </c>
      <c r="LR64" s="8">
        <v>16</v>
      </c>
      <c r="LS64" s="8">
        <v>20</v>
      </c>
      <c r="LT64" s="8">
        <v>6</v>
      </c>
      <c r="LU64" s="8">
        <v>2</v>
      </c>
      <c r="LV64" s="8">
        <v>114</v>
      </c>
      <c r="LW64" s="1" t="s">
        <v>1975</v>
      </c>
      <c r="LX64" s="1" t="s">
        <v>1978</v>
      </c>
      <c r="LY64" s="1" t="s">
        <v>1981</v>
      </c>
      <c r="LZ64" s="1" t="b">
        <f>E64=AE64</f>
        <v>1</v>
      </c>
      <c r="MA64" s="1" t="b">
        <f>AG64=G64</f>
        <v>1</v>
      </c>
      <c r="MB64" s="1" t="b">
        <f>I64=AI64</f>
        <v>1</v>
      </c>
      <c r="MC64" s="1" t="s">
        <v>2291</v>
      </c>
    </row>
    <row r="65" spans="1:341" x14ac:dyDescent="0.3">
      <c r="A65" s="1" t="s">
        <v>682</v>
      </c>
      <c r="B65" s="1" t="s">
        <v>683</v>
      </c>
      <c r="C65" s="5">
        <v>43157</v>
      </c>
      <c r="D65" s="5">
        <v>43157</v>
      </c>
      <c r="E65" s="1" t="s">
        <v>294</v>
      </c>
      <c r="F65" s="1" t="s">
        <v>1934</v>
      </c>
      <c r="G65" s="1" t="s">
        <v>400</v>
      </c>
      <c r="H65" s="1" t="s">
        <v>1948</v>
      </c>
      <c r="I65" s="1" t="s">
        <v>401</v>
      </c>
      <c r="J65" s="1" t="s">
        <v>429</v>
      </c>
      <c r="K65" s="1" t="s">
        <v>429</v>
      </c>
      <c r="L65" s="1" t="s">
        <v>685</v>
      </c>
      <c r="M65" s="1" t="s">
        <v>686</v>
      </c>
      <c r="N65" s="1">
        <v>14.370642842000001</v>
      </c>
      <c r="O65" s="1">
        <v>14.038444568699999</v>
      </c>
      <c r="P65" s="1">
        <v>312.01117504500002</v>
      </c>
      <c r="Q65" s="1">
        <v>4</v>
      </c>
      <c r="R65" s="1" t="s">
        <v>1984</v>
      </c>
      <c r="S65" s="1" t="s">
        <v>2291</v>
      </c>
      <c r="T65" s="1" t="s">
        <v>2291</v>
      </c>
      <c r="U65" s="1" t="s">
        <v>2292</v>
      </c>
      <c r="V65" s="1" t="s">
        <v>1982</v>
      </c>
      <c r="W65" s="1" t="s">
        <v>2291</v>
      </c>
      <c r="X65" s="1" t="s">
        <v>2089</v>
      </c>
      <c r="Y65" s="1" t="s">
        <v>1920</v>
      </c>
      <c r="Z65" s="1" t="s">
        <v>1921</v>
      </c>
      <c r="AA65" s="1" t="s">
        <v>1921</v>
      </c>
      <c r="AB65" s="1" t="s">
        <v>2291</v>
      </c>
      <c r="AC65" s="7">
        <v>70</v>
      </c>
      <c r="AD65" s="7">
        <v>280</v>
      </c>
      <c r="AE65" s="1" t="s">
        <v>294</v>
      </c>
      <c r="AF65" s="1" t="s">
        <v>1934</v>
      </c>
      <c r="AG65" s="1" t="s">
        <v>400</v>
      </c>
      <c r="AH65" s="1" t="s">
        <v>1948</v>
      </c>
      <c r="AI65" s="1" t="s">
        <v>404</v>
      </c>
      <c r="AJ65" s="1" t="s">
        <v>2010</v>
      </c>
      <c r="AK65" s="14">
        <v>70</v>
      </c>
      <c r="AL65" s="14">
        <v>280</v>
      </c>
      <c r="AM65" s="5">
        <v>42005</v>
      </c>
      <c r="AN65" s="7" t="s">
        <v>2291</v>
      </c>
      <c r="AO65" s="7" t="s">
        <v>2291</v>
      </c>
      <c r="AP65" s="1" t="s">
        <v>2291</v>
      </c>
      <c r="AQ65" s="1" t="s">
        <v>2291</v>
      </c>
      <c r="AR65" s="1" t="s">
        <v>2291</v>
      </c>
      <c r="AS65" s="1" t="s">
        <v>2291</v>
      </c>
      <c r="AT65" s="1" t="s">
        <v>2291</v>
      </c>
      <c r="AU65" s="1" t="s">
        <v>2291</v>
      </c>
      <c r="AV65" s="1" t="s">
        <v>2291</v>
      </c>
      <c r="AW65" s="1" t="s">
        <v>2291</v>
      </c>
      <c r="AX65" s="1" t="s">
        <v>2291</v>
      </c>
      <c r="AY65" s="7" t="s">
        <v>2291</v>
      </c>
      <c r="AZ65" s="7" t="s">
        <v>2291</v>
      </c>
      <c r="BA65" s="1" t="s">
        <v>2291</v>
      </c>
      <c r="BB65" s="7" t="s">
        <v>2291</v>
      </c>
      <c r="BC65" s="7" t="s">
        <v>2291</v>
      </c>
      <c r="BD65" s="1" t="s">
        <v>2291</v>
      </c>
      <c r="BE65" s="1" t="s">
        <v>2291</v>
      </c>
      <c r="BF65" s="1" t="s">
        <v>2291</v>
      </c>
      <c r="BG65" s="1" t="s">
        <v>2291</v>
      </c>
      <c r="BH65" s="1" t="s">
        <v>2291</v>
      </c>
      <c r="BI65" s="1" t="s">
        <v>2291</v>
      </c>
      <c r="BJ65" s="1" t="s">
        <v>2291</v>
      </c>
      <c r="BK65" s="1" t="s">
        <v>2291</v>
      </c>
      <c r="BL65" s="1" t="s">
        <v>2291</v>
      </c>
      <c r="BM65" s="7" t="s">
        <v>2291</v>
      </c>
      <c r="BN65" s="7" t="s">
        <v>2291</v>
      </c>
      <c r="BO65" s="1" t="s">
        <v>2291</v>
      </c>
      <c r="BP65" s="7" t="s">
        <v>2291</v>
      </c>
      <c r="BQ65" s="7" t="s">
        <v>2291</v>
      </c>
      <c r="BR65" s="1">
        <v>0</v>
      </c>
      <c r="BS65" s="7">
        <v>70</v>
      </c>
      <c r="BT65" s="7">
        <v>0</v>
      </c>
      <c r="BU65" s="7">
        <v>0</v>
      </c>
      <c r="BV65" s="7">
        <v>0</v>
      </c>
      <c r="BW65" s="1" t="s">
        <v>1998</v>
      </c>
      <c r="BX65" s="1" t="s">
        <v>2291</v>
      </c>
      <c r="BY65" s="1" t="s">
        <v>469</v>
      </c>
      <c r="BZ65" s="1" t="s">
        <v>1921</v>
      </c>
      <c r="CA65" s="1" t="s">
        <v>1921</v>
      </c>
      <c r="CB65" s="1" t="s">
        <v>1921</v>
      </c>
      <c r="CC65" s="1" t="s">
        <v>1921</v>
      </c>
      <c r="CD65" s="1" t="s">
        <v>1921</v>
      </c>
      <c r="CE65" s="1" t="s">
        <v>1921</v>
      </c>
      <c r="CF65" s="1" t="s">
        <v>1921</v>
      </c>
      <c r="CG65" s="1" t="s">
        <v>1921</v>
      </c>
      <c r="CH65" s="1" t="s">
        <v>1921</v>
      </c>
      <c r="CI65" s="1" t="s">
        <v>1921</v>
      </c>
      <c r="CJ65" s="1" t="s">
        <v>1920</v>
      </c>
      <c r="CK65" s="1" t="s">
        <v>2291</v>
      </c>
      <c r="CL65" s="1" t="s">
        <v>2291</v>
      </c>
      <c r="CM65" s="1" t="s">
        <v>2291</v>
      </c>
      <c r="CN65" s="1" t="s">
        <v>2291</v>
      </c>
      <c r="CO65" s="1" t="s">
        <v>2291</v>
      </c>
      <c r="CP65" s="1" t="s">
        <v>2291</v>
      </c>
      <c r="CQ65" s="1" t="s">
        <v>2291</v>
      </c>
      <c r="CR65" s="1" t="s">
        <v>2291</v>
      </c>
      <c r="CS65" s="1" t="s">
        <v>2291</v>
      </c>
      <c r="CT65" s="1" t="s">
        <v>2291</v>
      </c>
      <c r="CU65" s="1" t="s">
        <v>2291</v>
      </c>
      <c r="CV65" s="1" t="s">
        <v>2291</v>
      </c>
      <c r="CW65" s="1" t="s">
        <v>2291</v>
      </c>
      <c r="CX65" s="1" t="s">
        <v>2291</v>
      </c>
      <c r="CY65" s="1" t="s">
        <v>2291</v>
      </c>
      <c r="CZ65" s="1" t="s">
        <v>2291</v>
      </c>
      <c r="DA65" s="1" t="s">
        <v>2291</v>
      </c>
      <c r="DB65" s="1" t="s">
        <v>2291</v>
      </c>
      <c r="DC65" s="1" t="s">
        <v>2291</v>
      </c>
      <c r="DD65" s="1" t="s">
        <v>2291</v>
      </c>
      <c r="DE65" s="1" t="s">
        <v>2291</v>
      </c>
      <c r="DF65" s="1" t="s">
        <v>2291</v>
      </c>
      <c r="DG65" s="1" t="s">
        <v>2291</v>
      </c>
      <c r="DH65" s="1" t="s">
        <v>2291</v>
      </c>
      <c r="DI65" s="1" t="s">
        <v>2291</v>
      </c>
      <c r="DJ65" s="1" t="s">
        <v>2291</v>
      </c>
      <c r="DK65" s="1" t="s">
        <v>2291</v>
      </c>
      <c r="DL65" s="1" t="s">
        <v>2291</v>
      </c>
      <c r="DM65" s="1" t="s">
        <v>2291</v>
      </c>
      <c r="DN65" s="1" t="s">
        <v>2291</v>
      </c>
      <c r="DO65" s="1" t="s">
        <v>2291</v>
      </c>
      <c r="DP65" s="1" t="s">
        <v>2291</v>
      </c>
      <c r="DQ65" s="1" t="s">
        <v>2291</v>
      </c>
      <c r="DR65" s="1" t="s">
        <v>2291</v>
      </c>
      <c r="DS65" s="1" t="s">
        <v>2291</v>
      </c>
      <c r="DT65" s="1" t="s">
        <v>2291</v>
      </c>
      <c r="DU65" s="1" t="s">
        <v>2291</v>
      </c>
      <c r="DV65" s="1" t="s">
        <v>2291</v>
      </c>
      <c r="DW65" s="1" t="s">
        <v>2291</v>
      </c>
      <c r="DX65" s="1" t="s">
        <v>2291</v>
      </c>
      <c r="DY65" s="1" t="s">
        <v>2291</v>
      </c>
      <c r="DZ65" s="1" t="s">
        <v>2291</v>
      </c>
      <c r="EA65" s="1" t="s">
        <v>2291</v>
      </c>
      <c r="EB65" s="1" t="s">
        <v>2291</v>
      </c>
      <c r="EC65" s="1" t="s">
        <v>2291</v>
      </c>
      <c r="ED65" s="1" t="s">
        <v>2291</v>
      </c>
      <c r="EE65" s="1" t="s">
        <v>2291</v>
      </c>
      <c r="EF65" s="1" t="s">
        <v>2291</v>
      </c>
      <c r="EG65" s="1" t="s">
        <v>2291</v>
      </c>
      <c r="EH65" s="1" t="s">
        <v>2291</v>
      </c>
      <c r="EI65" s="1" t="s">
        <v>2291</v>
      </c>
      <c r="EJ65" s="1" t="s">
        <v>2291</v>
      </c>
      <c r="EK65" s="1" t="s">
        <v>2291</v>
      </c>
      <c r="EL65" s="1" t="s">
        <v>2291</v>
      </c>
      <c r="EM65" s="1" t="s">
        <v>2291</v>
      </c>
      <c r="EN65" s="1" t="s">
        <v>2291</v>
      </c>
      <c r="EO65" s="1" t="s">
        <v>2291</v>
      </c>
      <c r="EP65" s="1" t="s">
        <v>2291</v>
      </c>
      <c r="EQ65" s="1" t="s">
        <v>2291</v>
      </c>
      <c r="ER65" s="1" t="s">
        <v>2291</v>
      </c>
      <c r="ES65" s="1" t="s">
        <v>2291</v>
      </c>
      <c r="ET65" s="1" t="s">
        <v>2291</v>
      </c>
      <c r="EU65" s="1" t="s">
        <v>2291</v>
      </c>
      <c r="EV65" s="1" t="s">
        <v>2291</v>
      </c>
      <c r="EW65" s="1" t="s">
        <v>2291</v>
      </c>
      <c r="EX65" s="1" t="s">
        <v>2291</v>
      </c>
      <c r="EY65" s="1" t="s">
        <v>2291</v>
      </c>
      <c r="EZ65" s="1" t="s">
        <v>2291</v>
      </c>
      <c r="FA65" s="1" t="s">
        <v>2291</v>
      </c>
      <c r="FB65" s="1" t="s">
        <v>2291</v>
      </c>
      <c r="FC65" s="1" t="s">
        <v>2291</v>
      </c>
      <c r="FD65" s="1" t="s">
        <v>2291</v>
      </c>
      <c r="FE65" s="1" t="s">
        <v>2291</v>
      </c>
      <c r="FF65" s="1" t="s">
        <v>2291</v>
      </c>
      <c r="FG65" s="1" t="s">
        <v>2291</v>
      </c>
      <c r="FH65" s="1" t="s">
        <v>2291</v>
      </c>
      <c r="FI65" s="1" t="s">
        <v>2291</v>
      </c>
      <c r="FJ65" s="1" t="s">
        <v>2291</v>
      </c>
      <c r="FK65" s="1" t="s">
        <v>2291</v>
      </c>
      <c r="FL65" s="1" t="s">
        <v>2291</v>
      </c>
      <c r="FM65" s="7">
        <v>14</v>
      </c>
      <c r="FN65" s="7">
        <v>20</v>
      </c>
      <c r="FO65" s="7">
        <v>2</v>
      </c>
      <c r="FP65" s="7">
        <v>3</v>
      </c>
      <c r="FQ65" s="7">
        <v>2</v>
      </c>
      <c r="FR65" s="7">
        <v>8</v>
      </c>
      <c r="FS65" s="7" t="s">
        <v>2291</v>
      </c>
      <c r="FT65" s="7" t="s">
        <v>2291</v>
      </c>
      <c r="FU65" s="7" t="s">
        <v>2291</v>
      </c>
      <c r="FV65" s="7">
        <v>6</v>
      </c>
      <c r="FW65" s="7">
        <v>3</v>
      </c>
      <c r="FX65" s="7" t="s">
        <v>2291</v>
      </c>
      <c r="FY65" s="7">
        <v>15</v>
      </c>
      <c r="FZ65" s="1" t="s">
        <v>1920</v>
      </c>
      <c r="GA65" s="1" t="s">
        <v>1920</v>
      </c>
      <c r="GB65" s="1" t="s">
        <v>1920</v>
      </c>
      <c r="GC65" s="1" t="s">
        <v>2291</v>
      </c>
      <c r="GD65" s="1" t="s">
        <v>2291</v>
      </c>
      <c r="GE65" s="1" t="s">
        <v>2291</v>
      </c>
      <c r="GF65" s="1" t="s">
        <v>1920</v>
      </c>
      <c r="GG65" s="1" t="s">
        <v>2291</v>
      </c>
      <c r="GH65" s="1" t="s">
        <v>2291</v>
      </c>
      <c r="GI65" s="1" t="s">
        <v>2291</v>
      </c>
      <c r="GJ65" s="1" t="s">
        <v>406</v>
      </c>
      <c r="GK65" s="1" t="s">
        <v>1921</v>
      </c>
      <c r="GL65" s="1" t="s">
        <v>1921</v>
      </c>
      <c r="GM65" s="1" t="s">
        <v>1921</v>
      </c>
      <c r="GN65" s="1" t="s">
        <v>1921</v>
      </c>
      <c r="GO65" s="1" t="s">
        <v>1921</v>
      </c>
      <c r="GP65" s="1" t="s">
        <v>1921</v>
      </c>
      <c r="GQ65" s="1" t="s">
        <v>1920</v>
      </c>
      <c r="GR65" s="1" t="s">
        <v>1921</v>
      </c>
      <c r="GS65" s="7">
        <v>1</v>
      </c>
      <c r="GT65" s="7" t="s">
        <v>2291</v>
      </c>
      <c r="GU65" s="7" t="s">
        <v>2291</v>
      </c>
      <c r="GV65" s="7" t="s">
        <v>2291</v>
      </c>
      <c r="GW65" s="7" t="s">
        <v>2291</v>
      </c>
      <c r="GX65" s="7" t="s">
        <v>2291</v>
      </c>
      <c r="GY65" s="7" t="s">
        <v>2291</v>
      </c>
      <c r="GZ65" s="7" t="s">
        <v>2291</v>
      </c>
      <c r="HA65" s="7" t="s">
        <v>2291</v>
      </c>
      <c r="HB65" s="7" t="s">
        <v>2291</v>
      </c>
      <c r="HC65" s="7" t="s">
        <v>2291</v>
      </c>
      <c r="HD65" s="7" t="s">
        <v>2291</v>
      </c>
      <c r="HE65" s="7" t="s">
        <v>2291</v>
      </c>
      <c r="HF65" s="7" t="s">
        <v>2291</v>
      </c>
      <c r="HG65" s="7" t="s">
        <v>2291</v>
      </c>
      <c r="HH65" s="7" t="s">
        <v>2291</v>
      </c>
      <c r="HI65" s="1" t="s">
        <v>1957</v>
      </c>
      <c r="HJ65" s="1" t="s">
        <v>2115</v>
      </c>
      <c r="HK65" s="1" t="s">
        <v>1921</v>
      </c>
      <c r="HL65" s="1" t="s">
        <v>1920</v>
      </c>
      <c r="HM65" s="1" t="s">
        <v>1920</v>
      </c>
      <c r="HN65" s="1" t="s">
        <v>1920</v>
      </c>
      <c r="HO65" s="1" t="s">
        <v>1921</v>
      </c>
      <c r="HP65" s="1" t="s">
        <v>2125</v>
      </c>
      <c r="HQ65" s="1" t="s">
        <v>1921</v>
      </c>
      <c r="HR65" s="1" t="s">
        <v>1921</v>
      </c>
      <c r="HS65" s="1" t="s">
        <v>1920</v>
      </c>
      <c r="HT65" s="7" t="s">
        <v>2291</v>
      </c>
      <c r="HU65" s="7" t="s">
        <v>2291</v>
      </c>
      <c r="HV65" s="1" t="s">
        <v>2291</v>
      </c>
      <c r="HW65" s="1" t="s">
        <v>2291</v>
      </c>
      <c r="HX65" s="1" t="s">
        <v>2291</v>
      </c>
      <c r="HY65" s="1" t="s">
        <v>2126</v>
      </c>
      <c r="HZ65" s="1" t="s">
        <v>1921</v>
      </c>
      <c r="IA65" s="1" t="s">
        <v>1920</v>
      </c>
      <c r="IB65" s="7" t="s">
        <v>2291</v>
      </c>
      <c r="IC65" s="7">
        <v>16</v>
      </c>
      <c r="ID65" s="1" t="s">
        <v>1961</v>
      </c>
      <c r="IE65" s="1" t="s">
        <v>2291</v>
      </c>
      <c r="IF65" s="1" t="s">
        <v>2291</v>
      </c>
      <c r="IG65" s="1" t="s">
        <v>2291</v>
      </c>
      <c r="IH65" s="1" t="s">
        <v>2291</v>
      </c>
      <c r="II65" s="1" t="s">
        <v>2291</v>
      </c>
      <c r="IJ65" s="1" t="s">
        <v>2291</v>
      </c>
      <c r="IK65" s="1" t="s">
        <v>2291</v>
      </c>
      <c r="IL65" s="1" t="s">
        <v>2291</v>
      </c>
      <c r="IM65" s="1" t="s">
        <v>1949</v>
      </c>
      <c r="IN65" s="1" t="s">
        <v>1991</v>
      </c>
      <c r="IO65" s="1" t="s">
        <v>2291</v>
      </c>
      <c r="IP65" s="1" t="s">
        <v>2291</v>
      </c>
      <c r="IQ65" s="1" t="s">
        <v>2291</v>
      </c>
      <c r="IR65" s="1" t="s">
        <v>2291</v>
      </c>
      <c r="IS65" s="1" t="s">
        <v>2291</v>
      </c>
      <c r="IT65" s="1" t="s">
        <v>1921</v>
      </c>
      <c r="IU65" s="1" t="s">
        <v>2291</v>
      </c>
      <c r="IV65" s="1" t="s">
        <v>2291</v>
      </c>
      <c r="IW65" s="1" t="s">
        <v>2291</v>
      </c>
      <c r="IX65" s="1" t="s">
        <v>2291</v>
      </c>
      <c r="IY65" s="1" t="s">
        <v>2291</v>
      </c>
      <c r="IZ65" s="1" t="s">
        <v>2291</v>
      </c>
      <c r="JA65" s="1" t="s">
        <v>2291</v>
      </c>
      <c r="JB65" s="1" t="s">
        <v>2291</v>
      </c>
      <c r="JC65" s="1" t="s">
        <v>2291</v>
      </c>
      <c r="JD65" s="1" t="s">
        <v>687</v>
      </c>
      <c r="JE65" s="1" t="s">
        <v>1920</v>
      </c>
      <c r="JF65" s="1" t="s">
        <v>1921</v>
      </c>
      <c r="JG65" s="1" t="s">
        <v>1921</v>
      </c>
      <c r="JH65" s="1" t="s">
        <v>1921</v>
      </c>
      <c r="JI65" s="1" t="s">
        <v>1921</v>
      </c>
      <c r="JJ65" s="1" t="s">
        <v>1921</v>
      </c>
      <c r="JK65" s="1" t="s">
        <v>1921</v>
      </c>
      <c r="JL65" s="1" t="s">
        <v>1920</v>
      </c>
      <c r="JM65" s="1" t="s">
        <v>1920</v>
      </c>
      <c r="JN65" s="1" t="s">
        <v>1921</v>
      </c>
      <c r="JO65" s="1" t="s">
        <v>1921</v>
      </c>
      <c r="JP65" s="1" t="s">
        <v>1921</v>
      </c>
      <c r="JQ65" s="1" t="s">
        <v>1921</v>
      </c>
      <c r="JR65" s="1" t="s">
        <v>1921</v>
      </c>
      <c r="JS65" s="1" t="s">
        <v>2291</v>
      </c>
      <c r="JT65" s="1" t="s">
        <v>2291</v>
      </c>
      <c r="JU65" s="1" t="s">
        <v>2302</v>
      </c>
      <c r="JV65" s="1" t="s">
        <v>1921</v>
      </c>
      <c r="JW65" s="1" t="s">
        <v>1921</v>
      </c>
      <c r="JX65" s="1" t="s">
        <v>1921</v>
      </c>
      <c r="JY65" s="1" t="s">
        <v>1921</v>
      </c>
      <c r="JZ65" s="1" t="s">
        <v>1920</v>
      </c>
      <c r="KA65" s="1" t="s">
        <v>1920</v>
      </c>
      <c r="KB65" s="1" t="s">
        <v>1921</v>
      </c>
      <c r="KC65" s="1" t="s">
        <v>2291</v>
      </c>
      <c r="KD65" s="1" t="s">
        <v>1972</v>
      </c>
      <c r="KE65" s="1" t="s">
        <v>1921</v>
      </c>
      <c r="KF65" s="1" t="s">
        <v>1921</v>
      </c>
      <c r="KG65" s="1" t="s">
        <v>2291</v>
      </c>
      <c r="KH65" s="1" t="s">
        <v>2291</v>
      </c>
      <c r="KI65" s="1" t="s">
        <v>2291</v>
      </c>
      <c r="KJ65" s="1" t="s">
        <v>2291</v>
      </c>
      <c r="KK65" s="1" t="s">
        <v>1920</v>
      </c>
      <c r="KL65" s="1" t="s">
        <v>409</v>
      </c>
      <c r="KM65" s="1" t="s">
        <v>1921</v>
      </c>
      <c r="KN65" s="1" t="s">
        <v>1921</v>
      </c>
      <c r="KO65" s="1" t="s">
        <v>1920</v>
      </c>
      <c r="KP65" s="1" t="s">
        <v>2291</v>
      </c>
      <c r="KQ65" s="1" t="s">
        <v>2291</v>
      </c>
      <c r="KR65" s="1">
        <v>3</v>
      </c>
      <c r="KS65" s="1" t="s">
        <v>304</v>
      </c>
      <c r="KT65" s="1" t="s">
        <v>2291</v>
      </c>
      <c r="KU65" s="1" t="s">
        <v>2291</v>
      </c>
      <c r="KV65" s="1" t="s">
        <v>2291</v>
      </c>
      <c r="KW65" s="1" t="s">
        <v>2291</v>
      </c>
      <c r="KX65" s="1">
        <v>20</v>
      </c>
      <c r="KY65" s="11">
        <v>20</v>
      </c>
      <c r="KZ65" s="1" t="s">
        <v>688</v>
      </c>
      <c r="LA65" s="1">
        <v>147001</v>
      </c>
      <c r="LB65" s="1" t="s">
        <v>689</v>
      </c>
      <c r="LC65" s="1" t="s">
        <v>690</v>
      </c>
      <c r="LD65" s="1">
        <v>37</v>
      </c>
      <c r="LE65" s="1" t="s">
        <v>2291</v>
      </c>
      <c r="LF65" s="1">
        <v>-1</v>
      </c>
      <c r="LG65" s="1" t="s">
        <v>2291</v>
      </c>
      <c r="LH65" s="1" t="s">
        <v>2291</v>
      </c>
      <c r="LI65" s="8">
        <v>37</v>
      </c>
      <c r="LJ65" s="8">
        <v>8</v>
      </c>
      <c r="LK65" s="8">
        <v>8</v>
      </c>
      <c r="LL65" s="8">
        <v>13</v>
      </c>
      <c r="LM65" s="8">
        <v>10</v>
      </c>
      <c r="LN65" s="8">
        <v>9</v>
      </c>
      <c r="LO65" s="8">
        <v>13</v>
      </c>
      <c r="LP65" s="8">
        <v>8</v>
      </c>
      <c r="LQ65" s="8">
        <v>3</v>
      </c>
      <c r="LR65" s="8">
        <v>24</v>
      </c>
      <c r="LS65" s="8">
        <v>24</v>
      </c>
      <c r="LT65" s="8">
        <v>6</v>
      </c>
      <c r="LU65" s="8">
        <v>5</v>
      </c>
      <c r="LV65" s="8">
        <v>131</v>
      </c>
      <c r="LW65" s="1" t="s">
        <v>1975</v>
      </c>
      <c r="LX65" s="1" t="s">
        <v>1980</v>
      </c>
      <c r="LY65" s="1" t="s">
        <v>1981</v>
      </c>
      <c r="LZ65" s="1" t="b">
        <f>E65=AE65</f>
        <v>1</v>
      </c>
      <c r="MA65" s="1" t="b">
        <f>AG65=G65</f>
        <v>1</v>
      </c>
      <c r="MB65" s="1" t="b">
        <f>I65=AI65</f>
        <v>0</v>
      </c>
      <c r="MC65" s="1" t="s">
        <v>2291</v>
      </c>
    </row>
    <row r="66" spans="1:341" x14ac:dyDescent="0.3">
      <c r="A66" s="1" t="s">
        <v>1894</v>
      </c>
      <c r="B66" s="1" t="s">
        <v>1895</v>
      </c>
      <c r="C66" s="5">
        <v>43167</v>
      </c>
      <c r="D66" s="5">
        <v>43167</v>
      </c>
      <c r="E66" s="1" t="s">
        <v>294</v>
      </c>
      <c r="F66" s="1" t="s">
        <v>1934</v>
      </c>
      <c r="G66" s="1" t="s">
        <v>400</v>
      </c>
      <c r="H66" s="1" t="s">
        <v>1948</v>
      </c>
      <c r="I66" s="1" t="s">
        <v>915</v>
      </c>
      <c r="J66" s="1" t="s">
        <v>1057</v>
      </c>
      <c r="K66" s="1" t="s">
        <v>1896</v>
      </c>
      <c r="L66" s="1" t="s">
        <v>1896</v>
      </c>
      <c r="M66" s="6" t="s">
        <v>2291</v>
      </c>
      <c r="N66" s="6" t="s">
        <v>2291</v>
      </c>
      <c r="O66" s="6" t="s">
        <v>2291</v>
      </c>
      <c r="P66" s="6" t="s">
        <v>2291</v>
      </c>
      <c r="Q66" s="6" t="s">
        <v>2291</v>
      </c>
      <c r="R66" s="1" t="s">
        <v>1983</v>
      </c>
      <c r="S66" s="1" t="s">
        <v>1860</v>
      </c>
      <c r="T66" s="1">
        <v>7</v>
      </c>
      <c r="U66" s="1" t="s">
        <v>2292</v>
      </c>
      <c r="V66" s="1" t="s">
        <v>1982</v>
      </c>
      <c r="W66" s="1" t="s">
        <v>2291</v>
      </c>
      <c r="X66" s="1" t="s">
        <v>2089</v>
      </c>
      <c r="Y66" s="1" t="s">
        <v>1920</v>
      </c>
      <c r="Z66" s="1" t="s">
        <v>1921</v>
      </c>
      <c r="AA66" s="1" t="s">
        <v>1921</v>
      </c>
      <c r="AB66" s="1" t="s">
        <v>2291</v>
      </c>
      <c r="AC66" s="7">
        <v>100</v>
      </c>
      <c r="AD66" s="7">
        <v>300</v>
      </c>
      <c r="AE66" s="1" t="s">
        <v>294</v>
      </c>
      <c r="AF66" s="1" t="s">
        <v>1934</v>
      </c>
      <c r="AG66" s="1" t="s">
        <v>400</v>
      </c>
      <c r="AH66" s="1" t="s">
        <v>1948</v>
      </c>
      <c r="AI66" s="1" t="s">
        <v>915</v>
      </c>
      <c r="AJ66" s="1" t="s">
        <v>1057</v>
      </c>
      <c r="AK66" s="14">
        <v>100</v>
      </c>
      <c r="AL66" s="14">
        <v>300</v>
      </c>
      <c r="AM66" s="5">
        <v>42430</v>
      </c>
      <c r="AN66" s="7" t="s">
        <v>2291</v>
      </c>
      <c r="AO66" s="7" t="s">
        <v>2291</v>
      </c>
      <c r="AP66" s="1" t="s">
        <v>2291</v>
      </c>
      <c r="AQ66" s="1" t="s">
        <v>2291</v>
      </c>
      <c r="AR66" s="1" t="s">
        <v>2291</v>
      </c>
      <c r="AS66" s="1" t="s">
        <v>2291</v>
      </c>
      <c r="AT66" s="1" t="s">
        <v>2291</v>
      </c>
      <c r="AU66" s="1" t="s">
        <v>2291</v>
      </c>
      <c r="AV66" s="1" t="s">
        <v>2291</v>
      </c>
      <c r="AW66" s="1" t="s">
        <v>2291</v>
      </c>
      <c r="AX66" s="1" t="s">
        <v>2291</v>
      </c>
      <c r="AY66" s="7" t="s">
        <v>2291</v>
      </c>
      <c r="AZ66" s="7" t="s">
        <v>2291</v>
      </c>
      <c r="BA66" s="1" t="s">
        <v>2291</v>
      </c>
      <c r="BB66" s="7" t="s">
        <v>2291</v>
      </c>
      <c r="BC66" s="7" t="s">
        <v>2291</v>
      </c>
      <c r="BD66" s="1" t="s">
        <v>2291</v>
      </c>
      <c r="BE66" s="1" t="s">
        <v>2291</v>
      </c>
      <c r="BF66" s="1" t="s">
        <v>2291</v>
      </c>
      <c r="BG66" s="1" t="s">
        <v>2291</v>
      </c>
      <c r="BH66" s="1" t="s">
        <v>2291</v>
      </c>
      <c r="BI66" s="1" t="s">
        <v>2291</v>
      </c>
      <c r="BJ66" s="1" t="s">
        <v>2291</v>
      </c>
      <c r="BK66" s="1" t="s">
        <v>2291</v>
      </c>
      <c r="BL66" s="1" t="s">
        <v>2291</v>
      </c>
      <c r="BM66" s="7" t="s">
        <v>2291</v>
      </c>
      <c r="BN66" s="7" t="s">
        <v>2291</v>
      </c>
      <c r="BO66" s="1" t="s">
        <v>2291</v>
      </c>
      <c r="BP66" s="7" t="s">
        <v>2291</v>
      </c>
      <c r="BQ66" s="7" t="s">
        <v>2291</v>
      </c>
      <c r="BR66" s="1">
        <v>0</v>
      </c>
      <c r="BS66" s="7">
        <v>100</v>
      </c>
      <c r="BT66" s="7">
        <v>0</v>
      </c>
      <c r="BU66" s="7">
        <v>0</v>
      </c>
      <c r="BV66" s="7">
        <v>0</v>
      </c>
      <c r="BW66" s="1" t="s">
        <v>1998</v>
      </c>
      <c r="BX66" s="1" t="s">
        <v>2291</v>
      </c>
      <c r="BY66" s="1" t="s">
        <v>1427</v>
      </c>
      <c r="BZ66" s="1" t="s">
        <v>1920</v>
      </c>
      <c r="CA66" s="1" t="s">
        <v>1921</v>
      </c>
      <c r="CB66" s="1" t="s">
        <v>1921</v>
      </c>
      <c r="CC66" s="1" t="s">
        <v>1921</v>
      </c>
      <c r="CD66" s="1" t="s">
        <v>1921</v>
      </c>
      <c r="CE66" s="1" t="s">
        <v>1921</v>
      </c>
      <c r="CF66" s="1" t="s">
        <v>1921</v>
      </c>
      <c r="CG66" s="1" t="s">
        <v>1921</v>
      </c>
      <c r="CH66" s="1" t="s">
        <v>1921</v>
      </c>
      <c r="CI66" s="1" t="s">
        <v>1919</v>
      </c>
      <c r="CJ66" s="1" t="s">
        <v>1921</v>
      </c>
      <c r="CK66" s="1" t="s">
        <v>2291</v>
      </c>
      <c r="CL66" s="1" t="s">
        <v>2291</v>
      </c>
      <c r="CM66" s="1" t="s">
        <v>2291</v>
      </c>
      <c r="CN66" s="1" t="s">
        <v>2291</v>
      </c>
      <c r="CO66" s="1" t="s">
        <v>2291</v>
      </c>
      <c r="CP66" s="1" t="s">
        <v>2291</v>
      </c>
      <c r="CQ66" s="1" t="s">
        <v>2291</v>
      </c>
      <c r="CR66" s="1" t="s">
        <v>2291</v>
      </c>
      <c r="CS66" s="1" t="s">
        <v>1922</v>
      </c>
      <c r="CT66" s="1" t="s">
        <v>1921</v>
      </c>
      <c r="CU66" s="1" t="s">
        <v>1921</v>
      </c>
      <c r="CV66" s="1" t="s">
        <v>1921</v>
      </c>
      <c r="CW66" s="1" t="s">
        <v>1921</v>
      </c>
      <c r="CX66" s="1" t="s">
        <v>1921</v>
      </c>
      <c r="CY66" s="1" t="s">
        <v>2291</v>
      </c>
      <c r="CZ66" s="1" t="s">
        <v>2029</v>
      </c>
      <c r="DA66" s="1" t="s">
        <v>2291</v>
      </c>
      <c r="DB66" s="1" t="s">
        <v>2291</v>
      </c>
      <c r="DC66" s="1" t="s">
        <v>2291</v>
      </c>
      <c r="DD66" s="1" t="s">
        <v>2291</v>
      </c>
      <c r="DE66" s="1" t="s">
        <v>2291</v>
      </c>
      <c r="DF66" s="1" t="s">
        <v>2291</v>
      </c>
      <c r="DG66" s="1" t="s">
        <v>2291</v>
      </c>
      <c r="DH66" s="1" t="s">
        <v>2291</v>
      </c>
      <c r="DI66" s="1" t="s">
        <v>2291</v>
      </c>
      <c r="DJ66" s="1" t="s">
        <v>2291</v>
      </c>
      <c r="DK66" s="1" t="s">
        <v>2291</v>
      </c>
      <c r="DL66" s="1" t="s">
        <v>2291</v>
      </c>
      <c r="DM66" s="1" t="s">
        <v>2291</v>
      </c>
      <c r="DN66" s="1" t="s">
        <v>2291</v>
      </c>
      <c r="DO66" s="1" t="s">
        <v>2291</v>
      </c>
      <c r="DP66" s="1" t="s">
        <v>2291</v>
      </c>
      <c r="DQ66" s="1" t="s">
        <v>2291</v>
      </c>
      <c r="DR66" s="1" t="s">
        <v>2291</v>
      </c>
      <c r="DS66" s="1" t="s">
        <v>2291</v>
      </c>
      <c r="DT66" s="1" t="s">
        <v>2291</v>
      </c>
      <c r="DU66" s="1" t="s">
        <v>2291</v>
      </c>
      <c r="DV66" s="1" t="s">
        <v>2291</v>
      </c>
      <c r="DW66" s="1" t="s">
        <v>2291</v>
      </c>
      <c r="DX66" s="1" t="s">
        <v>2291</v>
      </c>
      <c r="DY66" s="1" t="s">
        <v>2291</v>
      </c>
      <c r="DZ66" s="1" t="s">
        <v>2291</v>
      </c>
      <c r="EA66" s="1" t="s">
        <v>2291</v>
      </c>
      <c r="EB66" s="1" t="s">
        <v>2291</v>
      </c>
      <c r="EC66" s="1" t="s">
        <v>2291</v>
      </c>
      <c r="ED66" s="1" t="s">
        <v>2291</v>
      </c>
      <c r="EE66" s="1" t="s">
        <v>2291</v>
      </c>
      <c r="EF66" s="1" t="s">
        <v>2291</v>
      </c>
      <c r="EG66" s="1" t="s">
        <v>2291</v>
      </c>
      <c r="EH66" s="1" t="s">
        <v>2291</v>
      </c>
      <c r="EI66" s="1" t="s">
        <v>2291</v>
      </c>
      <c r="EJ66" s="1" t="s">
        <v>2291</v>
      </c>
      <c r="EK66" s="1" t="s">
        <v>2291</v>
      </c>
      <c r="EL66" s="1" t="s">
        <v>2291</v>
      </c>
      <c r="EM66" s="1" t="s">
        <v>2291</v>
      </c>
      <c r="EN66" s="1" t="s">
        <v>2291</v>
      </c>
      <c r="EO66" s="1" t="s">
        <v>2291</v>
      </c>
      <c r="EP66" s="1" t="s">
        <v>2291</v>
      </c>
      <c r="EQ66" s="1" t="s">
        <v>2291</v>
      </c>
      <c r="ER66" s="1" t="s">
        <v>2291</v>
      </c>
      <c r="ES66" s="1" t="s">
        <v>2291</v>
      </c>
      <c r="ET66" s="1" t="s">
        <v>2291</v>
      </c>
      <c r="EU66" s="1" t="s">
        <v>2291</v>
      </c>
      <c r="EV66" s="1" t="s">
        <v>2291</v>
      </c>
      <c r="EW66" s="1" t="s">
        <v>2291</v>
      </c>
      <c r="EX66" s="1" t="s">
        <v>2291</v>
      </c>
      <c r="EY66" s="1" t="s">
        <v>2291</v>
      </c>
      <c r="EZ66" s="1" t="s">
        <v>2291</v>
      </c>
      <c r="FA66" s="1" t="s">
        <v>2291</v>
      </c>
      <c r="FB66" s="1" t="s">
        <v>2291</v>
      </c>
      <c r="FC66" s="1" t="s">
        <v>2291</v>
      </c>
      <c r="FD66" s="1" t="s">
        <v>2291</v>
      </c>
      <c r="FE66" s="1" t="s">
        <v>2291</v>
      </c>
      <c r="FF66" s="1" t="s">
        <v>2291</v>
      </c>
      <c r="FG66" s="1" t="s">
        <v>2291</v>
      </c>
      <c r="FH66" s="1" t="s">
        <v>2291</v>
      </c>
      <c r="FI66" s="1" t="s">
        <v>2291</v>
      </c>
      <c r="FJ66" s="1" t="s">
        <v>2291</v>
      </c>
      <c r="FK66" s="1" t="s">
        <v>2291</v>
      </c>
      <c r="FL66" s="1" t="s">
        <v>2291</v>
      </c>
      <c r="FM66" s="7">
        <v>31</v>
      </c>
      <c r="FN66" s="7">
        <v>48</v>
      </c>
      <c r="FO66" s="7">
        <v>2</v>
      </c>
      <c r="FP66" s="7">
        <v>5</v>
      </c>
      <c r="FQ66" s="7">
        <v>2</v>
      </c>
      <c r="FR66" s="7">
        <v>5</v>
      </c>
      <c r="FS66" s="7" t="s">
        <v>2291</v>
      </c>
      <c r="FT66" s="7" t="s">
        <v>2291</v>
      </c>
      <c r="FU66" s="7">
        <v>9</v>
      </c>
      <c r="FV66" s="7">
        <v>11</v>
      </c>
      <c r="FW66" s="7">
        <v>4</v>
      </c>
      <c r="FX66" s="7" t="s">
        <v>2291</v>
      </c>
      <c r="FY66" s="7">
        <v>65</v>
      </c>
      <c r="FZ66" s="1" t="s">
        <v>1920</v>
      </c>
      <c r="GA66" s="1" t="s">
        <v>1920</v>
      </c>
      <c r="GB66" s="1" t="s">
        <v>1920</v>
      </c>
      <c r="GC66" s="1" t="s">
        <v>2291</v>
      </c>
      <c r="GD66" s="1" t="s">
        <v>2291</v>
      </c>
      <c r="GE66" s="1" t="s">
        <v>2291</v>
      </c>
      <c r="GF66" s="1" t="s">
        <v>1961</v>
      </c>
      <c r="GG66" s="1" t="s">
        <v>2291</v>
      </c>
      <c r="GH66" s="1" t="s">
        <v>2291</v>
      </c>
      <c r="GI66" s="1" t="s">
        <v>2291</v>
      </c>
      <c r="GJ66" s="1" t="s">
        <v>1250</v>
      </c>
      <c r="GK66" s="1" t="s">
        <v>1921</v>
      </c>
      <c r="GL66" s="1" t="s">
        <v>1921</v>
      </c>
      <c r="GM66" s="1" t="s">
        <v>1920</v>
      </c>
      <c r="GN66" s="1" t="s">
        <v>1921</v>
      </c>
      <c r="GO66" s="1" t="s">
        <v>1921</v>
      </c>
      <c r="GP66" s="1" t="s">
        <v>1921</v>
      </c>
      <c r="GQ66" s="1" t="s">
        <v>1920</v>
      </c>
      <c r="GR66" s="1" t="s">
        <v>1921</v>
      </c>
      <c r="GS66" s="7">
        <v>1</v>
      </c>
      <c r="GT66" s="7" t="s">
        <v>2291</v>
      </c>
      <c r="GU66" s="7" t="s">
        <v>2291</v>
      </c>
      <c r="GV66" s="7" t="s">
        <v>2291</v>
      </c>
      <c r="GW66" s="7" t="s">
        <v>2291</v>
      </c>
      <c r="GX66" s="7" t="s">
        <v>2291</v>
      </c>
      <c r="GY66" s="7" t="s">
        <v>2291</v>
      </c>
      <c r="GZ66" s="7" t="s">
        <v>2291</v>
      </c>
      <c r="HA66" s="7">
        <v>1</v>
      </c>
      <c r="HB66" s="7" t="s">
        <v>2291</v>
      </c>
      <c r="HC66" s="7" t="s">
        <v>2291</v>
      </c>
      <c r="HD66" s="7" t="s">
        <v>2291</v>
      </c>
      <c r="HE66" s="7" t="s">
        <v>2291</v>
      </c>
      <c r="HF66" s="7" t="s">
        <v>2291</v>
      </c>
      <c r="HG66" s="7" t="s">
        <v>2291</v>
      </c>
      <c r="HH66" s="7" t="s">
        <v>2291</v>
      </c>
      <c r="HI66" s="1" t="s">
        <v>1956</v>
      </c>
      <c r="HJ66" s="1" t="s">
        <v>2116</v>
      </c>
      <c r="HK66" s="1" t="s">
        <v>1921</v>
      </c>
      <c r="HL66" s="1" t="s">
        <v>1921</v>
      </c>
      <c r="HM66" s="1" t="s">
        <v>1921</v>
      </c>
      <c r="HN66" s="1" t="s">
        <v>1920</v>
      </c>
      <c r="HO66" s="1" t="s">
        <v>1921</v>
      </c>
      <c r="HP66" s="1" t="s">
        <v>2291</v>
      </c>
      <c r="HQ66" s="1" t="s">
        <v>1921</v>
      </c>
      <c r="HR66" s="1" t="s">
        <v>1921</v>
      </c>
      <c r="HS66" s="1" t="s">
        <v>1921</v>
      </c>
      <c r="HT66" s="7" t="s">
        <v>2291</v>
      </c>
      <c r="HU66" s="7" t="s">
        <v>2291</v>
      </c>
      <c r="HV66" s="1" t="s">
        <v>2291</v>
      </c>
      <c r="HW66" s="1" t="s">
        <v>2291</v>
      </c>
      <c r="HX66" s="1" t="s">
        <v>2291</v>
      </c>
      <c r="HY66" s="1" t="s">
        <v>2126</v>
      </c>
      <c r="HZ66" s="1" t="s">
        <v>1921</v>
      </c>
      <c r="IA66" s="1" t="s">
        <v>1920</v>
      </c>
      <c r="IB66" s="7" t="s">
        <v>2291</v>
      </c>
      <c r="IC66" s="7">
        <v>80</v>
      </c>
      <c r="ID66" s="1" t="s">
        <v>1920</v>
      </c>
      <c r="IE66" s="1" t="s">
        <v>2291</v>
      </c>
      <c r="IF66" s="1" t="s">
        <v>2291</v>
      </c>
      <c r="IG66" s="1" t="s">
        <v>2291</v>
      </c>
      <c r="IH66" s="1" t="s">
        <v>2291</v>
      </c>
      <c r="II66" s="1" t="s">
        <v>2291</v>
      </c>
      <c r="IJ66" s="1" t="s">
        <v>2291</v>
      </c>
      <c r="IK66" s="1" t="s">
        <v>2291</v>
      </c>
      <c r="IL66" s="1" t="s">
        <v>2291</v>
      </c>
      <c r="IM66" s="1" t="s">
        <v>1949</v>
      </c>
      <c r="IN66" s="1" t="s">
        <v>1991</v>
      </c>
      <c r="IO66" s="1" t="s">
        <v>2291</v>
      </c>
      <c r="IP66" s="1" t="s">
        <v>2291</v>
      </c>
      <c r="IQ66" s="1" t="s">
        <v>2291</v>
      </c>
      <c r="IR66" s="1" t="s">
        <v>2291</v>
      </c>
      <c r="IS66" s="1" t="s">
        <v>2291</v>
      </c>
      <c r="IT66" s="1" t="s">
        <v>1921</v>
      </c>
      <c r="IU66" s="1" t="s">
        <v>2291</v>
      </c>
      <c r="IV66" s="1" t="s">
        <v>2291</v>
      </c>
      <c r="IW66" s="1" t="s">
        <v>2291</v>
      </c>
      <c r="IX66" s="1" t="s">
        <v>2291</v>
      </c>
      <c r="IY66" s="1" t="s">
        <v>2291</v>
      </c>
      <c r="IZ66" s="1" t="s">
        <v>2291</v>
      </c>
      <c r="JA66" s="1" t="s">
        <v>2291</v>
      </c>
      <c r="JB66" s="1" t="s">
        <v>2291</v>
      </c>
      <c r="JC66" s="1" t="s">
        <v>2291</v>
      </c>
      <c r="JD66" s="1" t="s">
        <v>1897</v>
      </c>
      <c r="JE66" s="1" t="s">
        <v>1920</v>
      </c>
      <c r="JF66" s="1" t="s">
        <v>1921</v>
      </c>
      <c r="JG66" s="1" t="s">
        <v>1921</v>
      </c>
      <c r="JH66" s="1" t="s">
        <v>1921</v>
      </c>
      <c r="JI66" s="1" t="s">
        <v>1920</v>
      </c>
      <c r="JJ66" s="1" t="s">
        <v>1920</v>
      </c>
      <c r="JK66" s="1" t="s">
        <v>1921</v>
      </c>
      <c r="JL66" s="1" t="s">
        <v>1921</v>
      </c>
      <c r="JM66" s="1" t="s">
        <v>1921</v>
      </c>
      <c r="JN66" s="1" t="s">
        <v>1921</v>
      </c>
      <c r="JO66" s="1" t="s">
        <v>1921</v>
      </c>
      <c r="JP66" s="1" t="s">
        <v>1921</v>
      </c>
      <c r="JQ66" s="1" t="s">
        <v>1921</v>
      </c>
      <c r="JR66" s="1" t="s">
        <v>1921</v>
      </c>
      <c r="JS66" s="1" t="s">
        <v>2291</v>
      </c>
      <c r="JT66" s="1" t="s">
        <v>2291</v>
      </c>
      <c r="JU66" s="1" t="s">
        <v>2295</v>
      </c>
      <c r="JV66" s="1" t="s">
        <v>1920</v>
      </c>
      <c r="JW66" s="1" t="s">
        <v>1921</v>
      </c>
      <c r="JX66" s="1" t="s">
        <v>1921</v>
      </c>
      <c r="JY66" s="1" t="s">
        <v>1921</v>
      </c>
      <c r="JZ66" s="1" t="s">
        <v>1921</v>
      </c>
      <c r="KA66" s="1" t="s">
        <v>1921</v>
      </c>
      <c r="KB66" s="1" t="s">
        <v>1921</v>
      </c>
      <c r="KC66" s="1" t="s">
        <v>1921</v>
      </c>
      <c r="KD66" s="1" t="s">
        <v>1972</v>
      </c>
      <c r="KE66" s="1" t="s">
        <v>1961</v>
      </c>
      <c r="KF66" s="1" t="s">
        <v>1920</v>
      </c>
      <c r="KG66" s="1" t="s">
        <v>2150</v>
      </c>
      <c r="KH66" s="1" t="s">
        <v>1967</v>
      </c>
      <c r="KI66" s="1" t="s">
        <v>1923</v>
      </c>
      <c r="KJ66" s="1" t="s">
        <v>2291</v>
      </c>
      <c r="KK66" s="1" t="s">
        <v>1920</v>
      </c>
      <c r="KL66" s="1" t="s">
        <v>409</v>
      </c>
      <c r="KM66" s="1" t="s">
        <v>1921</v>
      </c>
      <c r="KN66" s="1" t="s">
        <v>1921</v>
      </c>
      <c r="KO66" s="1" t="s">
        <v>1920</v>
      </c>
      <c r="KP66" s="1" t="s">
        <v>2291</v>
      </c>
      <c r="KQ66" s="1" t="s">
        <v>2291</v>
      </c>
      <c r="KR66" s="1">
        <v>2</v>
      </c>
      <c r="KS66" s="1" t="s">
        <v>310</v>
      </c>
      <c r="KT66" s="1" t="s">
        <v>1898</v>
      </c>
      <c r="KU66" s="1" t="s">
        <v>2291</v>
      </c>
      <c r="KV66" s="1" t="s">
        <v>2291</v>
      </c>
      <c r="KW66" s="1" t="s">
        <v>2291</v>
      </c>
      <c r="KX66" s="1">
        <v>5</v>
      </c>
      <c r="KY66" s="11">
        <v>5</v>
      </c>
      <c r="KZ66" s="1" t="s">
        <v>1899</v>
      </c>
      <c r="LA66" s="1">
        <v>494958</v>
      </c>
      <c r="LB66" s="1" t="s">
        <v>1900</v>
      </c>
      <c r="LC66" s="1" t="s">
        <v>1901</v>
      </c>
      <c r="LD66" s="1">
        <v>284</v>
      </c>
      <c r="LE66" s="1" t="s">
        <v>2291</v>
      </c>
      <c r="LF66" s="1">
        <v>-1</v>
      </c>
      <c r="LG66" s="1" t="s">
        <v>2291</v>
      </c>
      <c r="LH66" s="1" t="s">
        <v>2291</v>
      </c>
      <c r="LI66" s="8">
        <v>284</v>
      </c>
      <c r="LJ66" s="8">
        <v>3</v>
      </c>
      <c r="LK66" s="8">
        <v>1</v>
      </c>
      <c r="LL66" s="8">
        <v>0</v>
      </c>
      <c r="LM66" s="8">
        <v>2</v>
      </c>
      <c r="LN66" s="8">
        <v>2</v>
      </c>
      <c r="LO66" s="8">
        <v>0</v>
      </c>
      <c r="LP66" s="8">
        <v>2</v>
      </c>
      <c r="LQ66" s="8">
        <v>6</v>
      </c>
      <c r="LR66" s="8">
        <v>6</v>
      </c>
      <c r="LS66" s="8">
        <v>6</v>
      </c>
      <c r="LT66" s="8">
        <v>1</v>
      </c>
      <c r="LU66" s="8">
        <v>1</v>
      </c>
      <c r="LV66" s="8">
        <v>30</v>
      </c>
      <c r="LW66" s="1" t="s">
        <v>1975</v>
      </c>
      <c r="LX66" s="1" t="s">
        <v>1978</v>
      </c>
      <c r="LY66" s="1" t="s">
        <v>1979</v>
      </c>
      <c r="LZ66" s="1" t="b">
        <f>E66=AE66</f>
        <v>1</v>
      </c>
      <c r="MA66" s="1" t="b">
        <f>AG66=G66</f>
        <v>1</v>
      </c>
      <c r="MB66" s="1" t="b">
        <f>I66=AI66</f>
        <v>1</v>
      </c>
      <c r="MC66" s="1" t="s">
        <v>2291</v>
      </c>
    </row>
    <row r="67" spans="1:341" x14ac:dyDescent="0.3">
      <c r="A67" s="1" t="s">
        <v>328</v>
      </c>
      <c r="B67" s="1" t="s">
        <v>329</v>
      </c>
      <c r="C67" s="5">
        <v>43151</v>
      </c>
      <c r="D67" s="5">
        <v>43151</v>
      </c>
      <c r="E67" s="1" t="s">
        <v>294</v>
      </c>
      <c r="F67" s="1" t="s">
        <v>1934</v>
      </c>
      <c r="G67" s="1" t="s">
        <v>295</v>
      </c>
      <c r="H67" s="1" t="s">
        <v>1947</v>
      </c>
      <c r="I67" s="1" t="s">
        <v>296</v>
      </c>
      <c r="J67" s="1" t="s">
        <v>332</v>
      </c>
      <c r="K67" s="1" t="s">
        <v>332</v>
      </c>
      <c r="L67" s="1" t="s">
        <v>333</v>
      </c>
      <c r="M67" s="1" t="s">
        <v>334</v>
      </c>
      <c r="N67" s="1">
        <v>13.391577440000001</v>
      </c>
      <c r="O67" s="1">
        <v>14.7476545097</v>
      </c>
      <c r="P67" s="1">
        <v>301.78550767799999</v>
      </c>
      <c r="Q67" s="1">
        <v>8</v>
      </c>
      <c r="R67" s="1" t="s">
        <v>1984</v>
      </c>
      <c r="S67" s="1" t="s">
        <v>2291</v>
      </c>
      <c r="T67" s="1" t="s">
        <v>2291</v>
      </c>
      <c r="U67" s="1" t="s">
        <v>2296</v>
      </c>
      <c r="V67" s="1" t="s">
        <v>1982</v>
      </c>
      <c r="W67" s="1" t="s">
        <v>2291</v>
      </c>
      <c r="X67" s="1" t="s">
        <v>2093</v>
      </c>
      <c r="Y67" s="1" t="s">
        <v>1920</v>
      </c>
      <c r="Z67" s="1" t="s">
        <v>1920</v>
      </c>
      <c r="AA67" s="1" t="s">
        <v>1921</v>
      </c>
      <c r="AB67" s="1" t="s">
        <v>2291</v>
      </c>
      <c r="AC67" s="7">
        <v>450</v>
      </c>
      <c r="AD67" s="7">
        <v>1881</v>
      </c>
      <c r="AE67" s="1" t="s">
        <v>294</v>
      </c>
      <c r="AF67" s="1" t="s">
        <v>1934</v>
      </c>
      <c r="AG67" s="1" t="s">
        <v>295</v>
      </c>
      <c r="AH67" s="1" t="s">
        <v>1947</v>
      </c>
      <c r="AI67" s="1" t="s">
        <v>296</v>
      </c>
      <c r="AJ67" s="1" t="s">
        <v>332</v>
      </c>
      <c r="AK67" s="14">
        <v>450</v>
      </c>
      <c r="AL67" s="14">
        <v>1881</v>
      </c>
      <c r="AM67" s="5">
        <v>41640</v>
      </c>
      <c r="AN67" s="7">
        <v>3</v>
      </c>
      <c r="AO67" s="7">
        <v>13</v>
      </c>
      <c r="AP67" s="1" t="s">
        <v>335</v>
      </c>
      <c r="AQ67" s="1" t="s">
        <v>1927</v>
      </c>
      <c r="AR67" s="1" t="s">
        <v>336</v>
      </c>
      <c r="AS67" s="1" t="s">
        <v>1932</v>
      </c>
      <c r="AT67" s="1" t="s">
        <v>337</v>
      </c>
      <c r="AU67" s="1" t="s">
        <v>1946</v>
      </c>
      <c r="AV67" s="1" t="s">
        <v>2291</v>
      </c>
      <c r="AW67" s="1" t="s">
        <v>2291</v>
      </c>
      <c r="AX67" s="1" t="s">
        <v>2291</v>
      </c>
      <c r="AY67" s="7">
        <v>3</v>
      </c>
      <c r="AZ67" s="7">
        <v>13</v>
      </c>
      <c r="BA67" s="5">
        <v>42401</v>
      </c>
      <c r="BB67" s="7" t="s">
        <v>2291</v>
      </c>
      <c r="BC67" s="7" t="s">
        <v>2291</v>
      </c>
      <c r="BD67" s="1" t="s">
        <v>2291</v>
      </c>
      <c r="BE67" s="1" t="s">
        <v>2291</v>
      </c>
      <c r="BF67" s="1" t="s">
        <v>2291</v>
      </c>
      <c r="BG67" s="1" t="s">
        <v>2291</v>
      </c>
      <c r="BH67" s="1" t="s">
        <v>2291</v>
      </c>
      <c r="BI67" s="1" t="s">
        <v>2291</v>
      </c>
      <c r="BJ67" s="1" t="s">
        <v>2291</v>
      </c>
      <c r="BK67" s="1" t="s">
        <v>2291</v>
      </c>
      <c r="BL67" s="1" t="s">
        <v>2291</v>
      </c>
      <c r="BM67" s="7" t="s">
        <v>2291</v>
      </c>
      <c r="BN67" s="7" t="s">
        <v>2291</v>
      </c>
      <c r="BO67" s="1" t="s">
        <v>2291</v>
      </c>
      <c r="BP67" s="7">
        <v>50</v>
      </c>
      <c r="BQ67" s="7">
        <v>209</v>
      </c>
      <c r="BR67" s="1">
        <v>0</v>
      </c>
      <c r="BS67" s="7">
        <v>463</v>
      </c>
      <c r="BT67" s="7">
        <v>0</v>
      </c>
      <c r="BU67" s="7">
        <v>0</v>
      </c>
      <c r="BV67" s="7">
        <v>0</v>
      </c>
      <c r="BW67" s="1" t="s">
        <v>1998</v>
      </c>
      <c r="BX67" s="1" t="s">
        <v>2291</v>
      </c>
      <c r="BY67" s="1" t="s">
        <v>338</v>
      </c>
      <c r="BZ67" s="1" t="s">
        <v>1921</v>
      </c>
      <c r="CA67" s="1" t="s">
        <v>1920</v>
      </c>
      <c r="CB67" s="1" t="s">
        <v>1920</v>
      </c>
      <c r="CC67" s="1" t="s">
        <v>1920</v>
      </c>
      <c r="CD67" s="1" t="s">
        <v>1921</v>
      </c>
      <c r="CE67" s="1" t="s">
        <v>1921</v>
      </c>
      <c r="CF67" s="1" t="s">
        <v>1921</v>
      </c>
      <c r="CG67" s="1" t="s">
        <v>1921</v>
      </c>
      <c r="CH67" s="1" t="s">
        <v>1920</v>
      </c>
      <c r="CI67" s="1" t="s">
        <v>1920</v>
      </c>
      <c r="CJ67" s="1" t="s">
        <v>1921</v>
      </c>
      <c r="CK67" s="1" t="s">
        <v>1953</v>
      </c>
      <c r="CL67" s="1" t="s">
        <v>1921</v>
      </c>
      <c r="CM67" s="1" t="s">
        <v>1921</v>
      </c>
      <c r="CN67" s="1" t="s">
        <v>1920</v>
      </c>
      <c r="CO67" s="1" t="s">
        <v>1921</v>
      </c>
      <c r="CP67" s="1" t="s">
        <v>1921</v>
      </c>
      <c r="CQ67" s="1" t="s">
        <v>2291</v>
      </c>
      <c r="CR67" s="1" t="s">
        <v>2029</v>
      </c>
      <c r="CS67" s="1" t="s">
        <v>2291</v>
      </c>
      <c r="CT67" s="1" t="s">
        <v>2291</v>
      </c>
      <c r="CU67" s="1" t="s">
        <v>2291</v>
      </c>
      <c r="CV67" s="1" t="s">
        <v>2291</v>
      </c>
      <c r="CW67" s="1" t="s">
        <v>2291</v>
      </c>
      <c r="CX67" s="1" t="s">
        <v>2291</v>
      </c>
      <c r="CY67" s="1" t="s">
        <v>2291</v>
      </c>
      <c r="CZ67" s="1" t="s">
        <v>2291</v>
      </c>
      <c r="DA67" s="1" t="s">
        <v>1953</v>
      </c>
      <c r="DB67" s="1" t="s">
        <v>1921</v>
      </c>
      <c r="DC67" s="1" t="s">
        <v>1921</v>
      </c>
      <c r="DD67" s="1" t="s">
        <v>1920</v>
      </c>
      <c r="DE67" s="1" t="s">
        <v>1921</v>
      </c>
      <c r="DF67" s="1" t="s">
        <v>1921</v>
      </c>
      <c r="DG67" s="1" t="s">
        <v>2291</v>
      </c>
      <c r="DH67" s="1" t="s">
        <v>2029</v>
      </c>
      <c r="DI67" s="1" t="s">
        <v>2291</v>
      </c>
      <c r="DJ67" s="1" t="s">
        <v>2291</v>
      </c>
      <c r="DK67" s="1" t="s">
        <v>2291</v>
      </c>
      <c r="DL67" s="1" t="s">
        <v>2291</v>
      </c>
      <c r="DM67" s="1" t="s">
        <v>2291</v>
      </c>
      <c r="DN67" s="1" t="s">
        <v>2291</v>
      </c>
      <c r="DO67" s="1" t="s">
        <v>2291</v>
      </c>
      <c r="DP67" s="1" t="s">
        <v>2291</v>
      </c>
      <c r="DQ67" s="1" t="s">
        <v>2291</v>
      </c>
      <c r="DR67" s="1" t="s">
        <v>2291</v>
      </c>
      <c r="DS67" s="1" t="s">
        <v>2291</v>
      </c>
      <c r="DT67" s="1" t="s">
        <v>2291</v>
      </c>
      <c r="DU67" s="1" t="s">
        <v>2291</v>
      </c>
      <c r="DV67" s="1" t="s">
        <v>2291</v>
      </c>
      <c r="DW67" s="1" t="s">
        <v>2291</v>
      </c>
      <c r="DX67" s="1" t="s">
        <v>2291</v>
      </c>
      <c r="DY67" s="1" t="s">
        <v>2291</v>
      </c>
      <c r="DZ67" s="1" t="s">
        <v>2291</v>
      </c>
      <c r="EA67" s="1" t="s">
        <v>2291</v>
      </c>
      <c r="EB67" s="1" t="s">
        <v>2291</v>
      </c>
      <c r="EC67" s="1" t="s">
        <v>2291</v>
      </c>
      <c r="ED67" s="1" t="s">
        <v>2291</v>
      </c>
      <c r="EE67" s="1" t="s">
        <v>2291</v>
      </c>
      <c r="EF67" s="1" t="s">
        <v>2291</v>
      </c>
      <c r="EG67" s="1" t="s">
        <v>2291</v>
      </c>
      <c r="EH67" s="1" t="s">
        <v>2291</v>
      </c>
      <c r="EI67" s="1" t="s">
        <v>2291</v>
      </c>
      <c r="EJ67" s="1" t="s">
        <v>2291</v>
      </c>
      <c r="EK67" s="1" t="s">
        <v>2291</v>
      </c>
      <c r="EL67" s="1" t="s">
        <v>2291</v>
      </c>
      <c r="EM67" s="1" t="s">
        <v>2291</v>
      </c>
      <c r="EN67" s="1" t="s">
        <v>2291</v>
      </c>
      <c r="EO67" s="1" t="s">
        <v>320</v>
      </c>
      <c r="EP67" s="1" t="s">
        <v>1921</v>
      </c>
      <c r="EQ67" s="1" t="s">
        <v>1921</v>
      </c>
      <c r="ER67" s="1" t="s">
        <v>1921</v>
      </c>
      <c r="ES67" s="1" t="s">
        <v>1920</v>
      </c>
      <c r="ET67" s="1" t="s">
        <v>1921</v>
      </c>
      <c r="EU67" s="1" t="s">
        <v>2291</v>
      </c>
      <c r="EV67" s="1" t="s">
        <v>1996</v>
      </c>
      <c r="EW67" s="1" t="s">
        <v>320</v>
      </c>
      <c r="EX67" s="1" t="s">
        <v>1921</v>
      </c>
      <c r="EY67" s="1" t="s">
        <v>1921</v>
      </c>
      <c r="EZ67" s="1" t="s">
        <v>1921</v>
      </c>
      <c r="FA67" s="1" t="s">
        <v>1920</v>
      </c>
      <c r="FB67" s="1" t="s">
        <v>1921</v>
      </c>
      <c r="FC67" s="1" t="s">
        <v>2291</v>
      </c>
      <c r="FD67" s="1" t="s">
        <v>1996</v>
      </c>
      <c r="FE67" s="1" t="s">
        <v>1953</v>
      </c>
      <c r="FF67" s="1" t="s">
        <v>1921</v>
      </c>
      <c r="FG67" s="1" t="s">
        <v>1921</v>
      </c>
      <c r="FH67" s="1" t="s">
        <v>1920</v>
      </c>
      <c r="FI67" s="1" t="s">
        <v>1921</v>
      </c>
      <c r="FJ67" s="1" t="s">
        <v>1921</v>
      </c>
      <c r="FK67" s="1" t="s">
        <v>2291</v>
      </c>
      <c r="FL67" s="1" t="s">
        <v>1997</v>
      </c>
      <c r="FM67" s="7">
        <v>80</v>
      </c>
      <c r="FN67" s="7">
        <v>100</v>
      </c>
      <c r="FO67" s="7">
        <v>10</v>
      </c>
      <c r="FP67" s="7">
        <v>7</v>
      </c>
      <c r="FQ67" s="7">
        <v>4</v>
      </c>
      <c r="FR67" s="7" t="s">
        <v>2291</v>
      </c>
      <c r="FS67" s="7">
        <v>2</v>
      </c>
      <c r="FT67" s="7" t="s">
        <v>2291</v>
      </c>
      <c r="FU67" s="7">
        <v>8</v>
      </c>
      <c r="FV67" s="7">
        <v>6</v>
      </c>
      <c r="FW67" s="7">
        <v>5</v>
      </c>
      <c r="FX67" s="7" t="s">
        <v>2291</v>
      </c>
      <c r="FY67" s="7">
        <v>80</v>
      </c>
      <c r="FZ67" s="1" t="s">
        <v>1920</v>
      </c>
      <c r="GA67" s="1" t="s">
        <v>1920</v>
      </c>
      <c r="GB67" s="1" t="s">
        <v>1920</v>
      </c>
      <c r="GC67" s="1" t="s">
        <v>2291</v>
      </c>
      <c r="GD67" s="1" t="s">
        <v>2291</v>
      </c>
      <c r="GE67" s="1" t="s">
        <v>2291</v>
      </c>
      <c r="GF67" s="1" t="s">
        <v>1921</v>
      </c>
      <c r="GG67" s="1" t="s">
        <v>2007</v>
      </c>
      <c r="GH67" s="1" t="s">
        <v>2291</v>
      </c>
      <c r="GI67" s="1" t="s">
        <v>2291</v>
      </c>
      <c r="GJ67" s="1" t="s">
        <v>322</v>
      </c>
      <c r="GK67" s="1" t="s">
        <v>1921</v>
      </c>
      <c r="GL67" s="1" t="s">
        <v>1921</v>
      </c>
      <c r="GM67" s="1" t="s">
        <v>1920</v>
      </c>
      <c r="GN67" s="1" t="s">
        <v>1921</v>
      </c>
      <c r="GO67" s="1" t="s">
        <v>1920</v>
      </c>
      <c r="GP67" s="1" t="s">
        <v>1921</v>
      </c>
      <c r="GQ67" s="1" t="s">
        <v>1921</v>
      </c>
      <c r="GR67" s="1" t="s">
        <v>1921</v>
      </c>
      <c r="GS67" s="7" t="s">
        <v>2291</v>
      </c>
      <c r="GT67" s="7" t="s">
        <v>2291</v>
      </c>
      <c r="GU67" s="7">
        <v>3</v>
      </c>
      <c r="GV67" s="7" t="s">
        <v>2291</v>
      </c>
      <c r="GW67" s="7" t="s">
        <v>2291</v>
      </c>
      <c r="GX67" s="7" t="s">
        <v>2291</v>
      </c>
      <c r="GY67" s="7" t="s">
        <v>2291</v>
      </c>
      <c r="GZ67" s="7" t="s">
        <v>2291</v>
      </c>
      <c r="HA67" s="7">
        <v>1</v>
      </c>
      <c r="HB67" s="7" t="s">
        <v>2291</v>
      </c>
      <c r="HC67" s="7" t="s">
        <v>2291</v>
      </c>
      <c r="HD67" s="7" t="s">
        <v>2291</v>
      </c>
      <c r="HE67" s="7" t="s">
        <v>2291</v>
      </c>
      <c r="HF67" s="7" t="s">
        <v>2291</v>
      </c>
      <c r="HG67" s="7" t="s">
        <v>2291</v>
      </c>
      <c r="HH67" s="7" t="s">
        <v>2291</v>
      </c>
      <c r="HI67" s="1" t="s">
        <v>1956</v>
      </c>
      <c r="HJ67" s="1" t="s">
        <v>2121</v>
      </c>
      <c r="HK67" s="1" t="s">
        <v>1921</v>
      </c>
      <c r="HL67" s="1" t="s">
        <v>1920</v>
      </c>
      <c r="HM67" s="1" t="s">
        <v>1920</v>
      </c>
      <c r="HN67" s="1" t="s">
        <v>1920</v>
      </c>
      <c r="HO67" s="1" t="s">
        <v>1920</v>
      </c>
      <c r="HP67" s="1" t="s">
        <v>2125</v>
      </c>
      <c r="HQ67" s="1" t="s">
        <v>1921</v>
      </c>
      <c r="HR67" s="1" t="s">
        <v>1921</v>
      </c>
      <c r="HS67" s="1" t="s">
        <v>1920</v>
      </c>
      <c r="HT67" s="7" t="s">
        <v>2291</v>
      </c>
      <c r="HU67" s="7" t="s">
        <v>2291</v>
      </c>
      <c r="HV67" s="1" t="s">
        <v>2291</v>
      </c>
      <c r="HW67" s="1" t="s">
        <v>2291</v>
      </c>
      <c r="HX67" s="1" t="s">
        <v>2291</v>
      </c>
      <c r="HY67" s="1" t="s">
        <v>2126</v>
      </c>
      <c r="HZ67" s="1" t="s">
        <v>1921</v>
      </c>
      <c r="IA67" s="1" t="s">
        <v>1920</v>
      </c>
      <c r="IB67" s="7" t="s">
        <v>2291</v>
      </c>
      <c r="IC67" s="7">
        <v>20</v>
      </c>
      <c r="ID67" s="1" t="s">
        <v>1961</v>
      </c>
      <c r="IE67" s="1" t="s">
        <v>2291</v>
      </c>
      <c r="IF67" s="1" t="s">
        <v>2291</v>
      </c>
      <c r="IG67" s="1" t="s">
        <v>2291</v>
      </c>
      <c r="IH67" s="1" t="s">
        <v>2291</v>
      </c>
      <c r="II67" s="1" t="s">
        <v>2291</v>
      </c>
      <c r="IJ67" s="1" t="s">
        <v>2291</v>
      </c>
      <c r="IK67" s="1" t="s">
        <v>2291</v>
      </c>
      <c r="IL67" s="1" t="s">
        <v>2291</v>
      </c>
      <c r="IM67" s="1" t="s">
        <v>1951</v>
      </c>
      <c r="IN67" s="1" t="s">
        <v>1922</v>
      </c>
      <c r="IO67" s="1" t="s">
        <v>372</v>
      </c>
      <c r="IP67" s="1" t="s">
        <v>373</v>
      </c>
      <c r="IQ67" s="1" t="s">
        <v>333</v>
      </c>
      <c r="IR67" s="1" t="s">
        <v>1957</v>
      </c>
      <c r="IS67" s="1" t="s">
        <v>2291</v>
      </c>
      <c r="IT67" s="1" t="s">
        <v>1920</v>
      </c>
      <c r="IU67" s="1" t="s">
        <v>2003</v>
      </c>
      <c r="IV67" s="1" t="s">
        <v>1921</v>
      </c>
      <c r="IW67" s="1" t="s">
        <v>1920</v>
      </c>
      <c r="IX67" s="1" t="s">
        <v>1921</v>
      </c>
      <c r="IY67" s="1" t="s">
        <v>1921</v>
      </c>
      <c r="IZ67" s="1" t="s">
        <v>1921</v>
      </c>
      <c r="JA67" s="1" t="s">
        <v>2291</v>
      </c>
      <c r="JB67" s="1" t="s">
        <v>869</v>
      </c>
      <c r="JC67" s="1" t="s">
        <v>2291</v>
      </c>
      <c r="JD67" s="1" t="s">
        <v>339</v>
      </c>
      <c r="JE67" s="1" t="s">
        <v>1920</v>
      </c>
      <c r="JF67" s="1" t="s">
        <v>1920</v>
      </c>
      <c r="JG67" s="1" t="s">
        <v>1921</v>
      </c>
      <c r="JH67" s="1" t="s">
        <v>1921</v>
      </c>
      <c r="JI67" s="1" t="s">
        <v>1921</v>
      </c>
      <c r="JJ67" s="1" t="s">
        <v>1920</v>
      </c>
      <c r="JK67" s="1" t="s">
        <v>1921</v>
      </c>
      <c r="JL67" s="1" t="s">
        <v>1921</v>
      </c>
      <c r="JM67" s="1" t="s">
        <v>1921</v>
      </c>
      <c r="JN67" s="1" t="s">
        <v>1921</v>
      </c>
      <c r="JO67" s="1" t="s">
        <v>1921</v>
      </c>
      <c r="JP67" s="1" t="s">
        <v>1921</v>
      </c>
      <c r="JQ67" s="1" t="s">
        <v>1921</v>
      </c>
      <c r="JR67" s="1" t="s">
        <v>1921</v>
      </c>
      <c r="JS67" s="1" t="s">
        <v>2291</v>
      </c>
      <c r="JT67" s="1" t="s">
        <v>2291</v>
      </c>
      <c r="JU67" s="1" t="s">
        <v>2299</v>
      </c>
      <c r="JV67" s="1" t="s">
        <v>1921</v>
      </c>
      <c r="JW67" s="1" t="s">
        <v>1921</v>
      </c>
      <c r="JX67" s="1" t="s">
        <v>1921</v>
      </c>
      <c r="JY67" s="1" t="s">
        <v>1920</v>
      </c>
      <c r="JZ67" s="1" t="s">
        <v>1921</v>
      </c>
      <c r="KA67" s="1" t="s">
        <v>1921</v>
      </c>
      <c r="KB67" s="1" t="s">
        <v>1921</v>
      </c>
      <c r="KC67" s="1" t="s">
        <v>2291</v>
      </c>
      <c r="KD67" s="1" t="s">
        <v>1971</v>
      </c>
      <c r="KE67" s="1" t="s">
        <v>2291</v>
      </c>
      <c r="KF67" s="1" t="s">
        <v>1920</v>
      </c>
      <c r="KG67" s="1" t="s">
        <v>1720</v>
      </c>
      <c r="KH67" s="1" t="s">
        <v>1966</v>
      </c>
      <c r="KI67" s="1" t="s">
        <v>1988</v>
      </c>
      <c r="KJ67" s="1" t="s">
        <v>2291</v>
      </c>
      <c r="KK67" s="1" t="s">
        <v>1920</v>
      </c>
      <c r="KL67" s="1" t="s">
        <v>2044</v>
      </c>
      <c r="KM67" s="1" t="s">
        <v>1920</v>
      </c>
      <c r="KN67" s="1" t="s">
        <v>1921</v>
      </c>
      <c r="KO67" s="1" t="s">
        <v>1920</v>
      </c>
      <c r="KP67" s="1" t="s">
        <v>2291</v>
      </c>
      <c r="KQ67" s="1" t="s">
        <v>2291</v>
      </c>
      <c r="KR67" s="1">
        <v>2</v>
      </c>
      <c r="KS67" s="1" t="s">
        <v>310</v>
      </c>
      <c r="KT67" s="1" t="s">
        <v>340</v>
      </c>
      <c r="KU67" s="1" t="s">
        <v>2291</v>
      </c>
      <c r="KV67" s="1" t="s">
        <v>2291</v>
      </c>
      <c r="KW67" s="1" t="s">
        <v>2291</v>
      </c>
      <c r="KX67" s="1">
        <v>20</v>
      </c>
      <c r="KY67" s="11">
        <v>20</v>
      </c>
      <c r="KZ67" s="1" t="s">
        <v>341</v>
      </c>
      <c r="LA67" s="1">
        <v>132161</v>
      </c>
      <c r="LB67" s="1" t="s">
        <v>342</v>
      </c>
      <c r="LC67" s="1" t="s">
        <v>343</v>
      </c>
      <c r="LD67" s="1">
        <v>3</v>
      </c>
      <c r="LE67" s="1" t="s">
        <v>2291</v>
      </c>
      <c r="LF67" s="1">
        <v>-1</v>
      </c>
      <c r="LG67" s="1" t="s">
        <v>2291</v>
      </c>
      <c r="LH67" s="1" t="s">
        <v>2291</v>
      </c>
      <c r="LI67" s="8">
        <v>3</v>
      </c>
      <c r="LJ67" s="8">
        <v>5</v>
      </c>
      <c r="LK67" s="8">
        <v>9</v>
      </c>
      <c r="LL67" s="8">
        <v>6</v>
      </c>
      <c r="LM67" s="8">
        <v>7</v>
      </c>
      <c r="LN67" s="8">
        <v>15</v>
      </c>
      <c r="LO67" s="8">
        <v>16</v>
      </c>
      <c r="LP67" s="8">
        <v>14</v>
      </c>
      <c r="LQ67" s="8">
        <v>21</v>
      </c>
      <c r="LR67" s="8">
        <v>15</v>
      </c>
      <c r="LS67" s="8">
        <v>17</v>
      </c>
      <c r="LT67" s="8">
        <v>0</v>
      </c>
      <c r="LU67" s="8">
        <v>3</v>
      </c>
      <c r="LV67" s="8">
        <v>128</v>
      </c>
      <c r="LW67" s="1" t="s">
        <v>1975</v>
      </c>
      <c r="LX67" s="1" t="s">
        <v>1976</v>
      </c>
      <c r="LY67" s="1" t="s">
        <v>1979</v>
      </c>
      <c r="LZ67" s="1" t="b">
        <f>E67=AE67</f>
        <v>1</v>
      </c>
      <c r="MA67" s="1" t="b">
        <f>AG67=G67</f>
        <v>1</v>
      </c>
      <c r="MB67" s="1" t="b">
        <f>I67=AI67</f>
        <v>1</v>
      </c>
      <c r="MC67" s="1" t="s">
        <v>2291</v>
      </c>
    </row>
    <row r="68" spans="1:341" x14ac:dyDescent="0.3">
      <c r="A68" s="1" t="s">
        <v>1658</v>
      </c>
      <c r="B68" s="1" t="s">
        <v>1659</v>
      </c>
      <c r="C68" s="5">
        <v>43171</v>
      </c>
      <c r="D68" s="5">
        <v>43171</v>
      </c>
      <c r="E68" s="1" t="s">
        <v>294</v>
      </c>
      <c r="F68" s="1" t="s">
        <v>1934</v>
      </c>
      <c r="G68" s="1" t="s">
        <v>698</v>
      </c>
      <c r="H68" s="1" t="s">
        <v>333</v>
      </c>
      <c r="I68" s="1" t="s">
        <v>818</v>
      </c>
      <c r="J68" s="1" t="s">
        <v>1470</v>
      </c>
      <c r="K68" s="1" t="s">
        <v>1660</v>
      </c>
      <c r="L68" s="1" t="s">
        <v>1660</v>
      </c>
      <c r="M68" s="1" t="s">
        <v>1661</v>
      </c>
      <c r="N68" s="1">
        <v>13.587668447900001</v>
      </c>
      <c r="O68" s="1">
        <v>14.011481397500001</v>
      </c>
      <c r="P68" s="1">
        <v>296.22330634399998</v>
      </c>
      <c r="Q68" s="1">
        <v>6</v>
      </c>
      <c r="R68" s="1" t="s">
        <v>1984</v>
      </c>
      <c r="S68" s="1" t="s">
        <v>2291</v>
      </c>
      <c r="T68" s="1" t="s">
        <v>2291</v>
      </c>
      <c r="U68" s="1" t="s">
        <v>2292</v>
      </c>
      <c r="V68" s="1" t="s">
        <v>1982</v>
      </c>
      <c r="W68" s="1" t="s">
        <v>2291</v>
      </c>
      <c r="X68" s="1" t="s">
        <v>2089</v>
      </c>
      <c r="Y68" s="1" t="s">
        <v>1920</v>
      </c>
      <c r="Z68" s="1" t="s">
        <v>1921</v>
      </c>
      <c r="AA68" s="1" t="s">
        <v>1921</v>
      </c>
      <c r="AB68" s="1" t="s">
        <v>2291</v>
      </c>
      <c r="AC68" s="7">
        <v>300</v>
      </c>
      <c r="AD68" s="7">
        <v>1254</v>
      </c>
      <c r="AE68" s="1" t="s">
        <v>294</v>
      </c>
      <c r="AF68" s="1" t="s">
        <v>1934</v>
      </c>
      <c r="AG68" s="1" t="s">
        <v>698</v>
      </c>
      <c r="AH68" s="1" t="s">
        <v>333</v>
      </c>
      <c r="AI68" s="1" t="s">
        <v>818</v>
      </c>
      <c r="AJ68" s="1" t="s">
        <v>1470</v>
      </c>
      <c r="AK68" s="14">
        <v>300</v>
      </c>
      <c r="AL68" s="14">
        <v>1254</v>
      </c>
      <c r="AM68" s="5">
        <v>42430</v>
      </c>
      <c r="AN68" s="7" t="s">
        <v>2291</v>
      </c>
      <c r="AO68" s="7" t="s">
        <v>2291</v>
      </c>
      <c r="AP68" s="1" t="s">
        <v>2291</v>
      </c>
      <c r="AQ68" s="1" t="s">
        <v>2291</v>
      </c>
      <c r="AR68" s="1" t="s">
        <v>2291</v>
      </c>
      <c r="AS68" s="1" t="s">
        <v>2291</v>
      </c>
      <c r="AT68" s="1" t="s">
        <v>2291</v>
      </c>
      <c r="AU68" s="1" t="s">
        <v>2291</v>
      </c>
      <c r="AV68" s="1" t="s">
        <v>2291</v>
      </c>
      <c r="AW68" s="1" t="s">
        <v>2291</v>
      </c>
      <c r="AX68" s="1" t="s">
        <v>2291</v>
      </c>
      <c r="AY68" s="7" t="s">
        <v>2291</v>
      </c>
      <c r="AZ68" s="7" t="s">
        <v>2291</v>
      </c>
      <c r="BA68" s="1" t="s">
        <v>2291</v>
      </c>
      <c r="BB68" s="7" t="s">
        <v>2291</v>
      </c>
      <c r="BC68" s="7" t="s">
        <v>2291</v>
      </c>
      <c r="BD68" s="1" t="s">
        <v>2291</v>
      </c>
      <c r="BE68" s="1" t="s">
        <v>2291</v>
      </c>
      <c r="BF68" s="1" t="s">
        <v>2291</v>
      </c>
      <c r="BG68" s="1" t="s">
        <v>2291</v>
      </c>
      <c r="BH68" s="1" t="s">
        <v>2291</v>
      </c>
      <c r="BI68" s="1" t="s">
        <v>2291</v>
      </c>
      <c r="BJ68" s="1" t="s">
        <v>2291</v>
      </c>
      <c r="BK68" s="1" t="s">
        <v>2291</v>
      </c>
      <c r="BL68" s="1" t="s">
        <v>2291</v>
      </c>
      <c r="BM68" s="7" t="s">
        <v>2291</v>
      </c>
      <c r="BN68" s="7" t="s">
        <v>2291</v>
      </c>
      <c r="BO68" s="1" t="s">
        <v>2291</v>
      </c>
      <c r="BP68" s="7" t="s">
        <v>2291</v>
      </c>
      <c r="BQ68" s="7" t="s">
        <v>2291</v>
      </c>
      <c r="BR68" s="1">
        <v>0</v>
      </c>
      <c r="BS68" s="7">
        <v>300</v>
      </c>
      <c r="BT68" s="7">
        <v>0</v>
      </c>
      <c r="BU68" s="7">
        <v>0</v>
      </c>
      <c r="BV68" s="7">
        <v>0</v>
      </c>
      <c r="BW68" s="1" t="s">
        <v>1998</v>
      </c>
      <c r="BX68" s="1" t="s">
        <v>2291</v>
      </c>
      <c r="BY68" s="1" t="s">
        <v>1096</v>
      </c>
      <c r="BZ68" s="1" t="s">
        <v>1920</v>
      </c>
      <c r="CA68" s="1" t="s">
        <v>1921</v>
      </c>
      <c r="CB68" s="1" t="s">
        <v>1920</v>
      </c>
      <c r="CC68" s="1" t="s">
        <v>1921</v>
      </c>
      <c r="CD68" s="1" t="s">
        <v>1921</v>
      </c>
      <c r="CE68" s="1" t="s">
        <v>1921</v>
      </c>
      <c r="CF68" s="1" t="s">
        <v>1921</v>
      </c>
      <c r="CG68" s="1" t="s">
        <v>1921</v>
      </c>
      <c r="CH68" s="1" t="s">
        <v>1920</v>
      </c>
      <c r="CI68" s="1" t="s">
        <v>1921</v>
      </c>
      <c r="CJ68" s="1" t="s">
        <v>1921</v>
      </c>
      <c r="CK68" s="1" t="s">
        <v>320</v>
      </c>
      <c r="CL68" s="1" t="s">
        <v>1921</v>
      </c>
      <c r="CM68" s="1" t="s">
        <v>1921</v>
      </c>
      <c r="CN68" s="1" t="s">
        <v>1921</v>
      </c>
      <c r="CO68" s="1" t="s">
        <v>1920</v>
      </c>
      <c r="CP68" s="1" t="s">
        <v>1921</v>
      </c>
      <c r="CQ68" s="1" t="s">
        <v>2291</v>
      </c>
      <c r="CR68" s="1" t="s">
        <v>2029</v>
      </c>
      <c r="CS68" s="1" t="s">
        <v>1953</v>
      </c>
      <c r="CT68" s="1" t="s">
        <v>1921</v>
      </c>
      <c r="CU68" s="1" t="s">
        <v>1921</v>
      </c>
      <c r="CV68" s="1" t="s">
        <v>1920</v>
      </c>
      <c r="CW68" s="1" t="s">
        <v>1921</v>
      </c>
      <c r="CX68" s="1" t="s">
        <v>1921</v>
      </c>
      <c r="CY68" s="1" t="s">
        <v>2291</v>
      </c>
      <c r="CZ68" s="1" t="s">
        <v>2030</v>
      </c>
      <c r="DA68" s="1" t="s">
        <v>2291</v>
      </c>
      <c r="DB68" s="1" t="s">
        <v>2291</v>
      </c>
      <c r="DC68" s="1" t="s">
        <v>2291</v>
      </c>
      <c r="DD68" s="1" t="s">
        <v>2291</v>
      </c>
      <c r="DE68" s="1" t="s">
        <v>2291</v>
      </c>
      <c r="DF68" s="1" t="s">
        <v>2291</v>
      </c>
      <c r="DG68" s="1" t="s">
        <v>2291</v>
      </c>
      <c r="DH68" s="1" t="s">
        <v>2291</v>
      </c>
      <c r="DI68" s="1" t="s">
        <v>2291</v>
      </c>
      <c r="DJ68" s="1" t="s">
        <v>2291</v>
      </c>
      <c r="DK68" s="1" t="s">
        <v>2291</v>
      </c>
      <c r="DL68" s="1" t="s">
        <v>2291</v>
      </c>
      <c r="DM68" s="1" t="s">
        <v>2291</v>
      </c>
      <c r="DN68" s="1" t="s">
        <v>2291</v>
      </c>
      <c r="DO68" s="1" t="s">
        <v>2291</v>
      </c>
      <c r="DP68" s="1" t="s">
        <v>2291</v>
      </c>
      <c r="DQ68" s="1" t="s">
        <v>2291</v>
      </c>
      <c r="DR68" s="1" t="s">
        <v>2291</v>
      </c>
      <c r="DS68" s="1" t="s">
        <v>2291</v>
      </c>
      <c r="DT68" s="1" t="s">
        <v>2291</v>
      </c>
      <c r="DU68" s="1" t="s">
        <v>2291</v>
      </c>
      <c r="DV68" s="1" t="s">
        <v>2291</v>
      </c>
      <c r="DW68" s="1" t="s">
        <v>2291</v>
      </c>
      <c r="DX68" s="1" t="s">
        <v>2291</v>
      </c>
      <c r="DY68" s="1" t="s">
        <v>2291</v>
      </c>
      <c r="DZ68" s="1" t="s">
        <v>2291</v>
      </c>
      <c r="EA68" s="1" t="s">
        <v>2291</v>
      </c>
      <c r="EB68" s="1" t="s">
        <v>2291</v>
      </c>
      <c r="EC68" s="1" t="s">
        <v>2291</v>
      </c>
      <c r="ED68" s="1" t="s">
        <v>2291</v>
      </c>
      <c r="EE68" s="1" t="s">
        <v>2291</v>
      </c>
      <c r="EF68" s="1" t="s">
        <v>2291</v>
      </c>
      <c r="EG68" s="1" t="s">
        <v>2291</v>
      </c>
      <c r="EH68" s="1" t="s">
        <v>2291</v>
      </c>
      <c r="EI68" s="1" t="s">
        <v>2291</v>
      </c>
      <c r="EJ68" s="1" t="s">
        <v>2291</v>
      </c>
      <c r="EK68" s="1" t="s">
        <v>2291</v>
      </c>
      <c r="EL68" s="1" t="s">
        <v>2291</v>
      </c>
      <c r="EM68" s="1" t="s">
        <v>2291</v>
      </c>
      <c r="EN68" s="1" t="s">
        <v>2291</v>
      </c>
      <c r="EO68" s="1" t="s">
        <v>320</v>
      </c>
      <c r="EP68" s="1" t="s">
        <v>1921</v>
      </c>
      <c r="EQ68" s="1" t="s">
        <v>1921</v>
      </c>
      <c r="ER68" s="1" t="s">
        <v>1921</v>
      </c>
      <c r="ES68" s="1" t="s">
        <v>1920</v>
      </c>
      <c r="ET68" s="1" t="s">
        <v>1921</v>
      </c>
      <c r="EU68" s="1" t="s">
        <v>2291</v>
      </c>
      <c r="EV68" s="1" t="s">
        <v>1997</v>
      </c>
      <c r="EW68" s="1" t="s">
        <v>2291</v>
      </c>
      <c r="EX68" s="1" t="s">
        <v>2291</v>
      </c>
      <c r="EY68" s="1" t="s">
        <v>2291</v>
      </c>
      <c r="EZ68" s="1" t="s">
        <v>2291</v>
      </c>
      <c r="FA68" s="1" t="s">
        <v>2291</v>
      </c>
      <c r="FB68" s="1" t="s">
        <v>2291</v>
      </c>
      <c r="FC68" s="1" t="s">
        <v>2291</v>
      </c>
      <c r="FD68" s="1" t="s">
        <v>2291</v>
      </c>
      <c r="FE68" s="1" t="s">
        <v>2291</v>
      </c>
      <c r="FF68" s="1" t="s">
        <v>2291</v>
      </c>
      <c r="FG68" s="1" t="s">
        <v>2291</v>
      </c>
      <c r="FH68" s="1" t="s">
        <v>2291</v>
      </c>
      <c r="FI68" s="1" t="s">
        <v>2291</v>
      </c>
      <c r="FJ68" s="1" t="s">
        <v>2291</v>
      </c>
      <c r="FK68" s="1" t="s">
        <v>2291</v>
      </c>
      <c r="FL68" s="1" t="s">
        <v>2291</v>
      </c>
      <c r="FM68" s="7">
        <v>20</v>
      </c>
      <c r="FN68" s="7">
        <v>40</v>
      </c>
      <c r="FO68" s="7">
        <v>1</v>
      </c>
      <c r="FP68" s="7" t="s">
        <v>2291</v>
      </c>
      <c r="FQ68" s="7" t="s">
        <v>2291</v>
      </c>
      <c r="FR68" s="7" t="s">
        <v>2291</v>
      </c>
      <c r="FS68" s="7" t="s">
        <v>2291</v>
      </c>
      <c r="FT68" s="7" t="s">
        <v>2291</v>
      </c>
      <c r="FU68" s="7" t="s">
        <v>2291</v>
      </c>
      <c r="FV68" s="7">
        <v>2</v>
      </c>
      <c r="FW68" s="7">
        <v>7</v>
      </c>
      <c r="FX68" s="7" t="s">
        <v>2291</v>
      </c>
      <c r="FY68" s="7">
        <v>40</v>
      </c>
      <c r="FZ68" s="1" t="s">
        <v>1920</v>
      </c>
      <c r="GA68" s="1" t="s">
        <v>1920</v>
      </c>
      <c r="GB68" s="1" t="s">
        <v>1920</v>
      </c>
      <c r="GC68" s="1" t="s">
        <v>2291</v>
      </c>
      <c r="GD68" s="1" t="s">
        <v>2291</v>
      </c>
      <c r="GE68" s="1" t="s">
        <v>2291</v>
      </c>
      <c r="GF68" s="1" t="s">
        <v>1920</v>
      </c>
      <c r="GG68" s="1" t="s">
        <v>2291</v>
      </c>
      <c r="GH68" s="1" t="s">
        <v>2291</v>
      </c>
      <c r="GI68" s="1" t="s">
        <v>2291</v>
      </c>
      <c r="GJ68" s="1" t="s">
        <v>1662</v>
      </c>
      <c r="GK68" s="1" t="s">
        <v>1920</v>
      </c>
      <c r="GL68" s="1" t="s">
        <v>1921</v>
      </c>
      <c r="GM68" s="1" t="s">
        <v>1921</v>
      </c>
      <c r="GN68" s="1" t="s">
        <v>1921</v>
      </c>
      <c r="GO68" s="1" t="s">
        <v>1921</v>
      </c>
      <c r="GP68" s="1" t="s">
        <v>1921</v>
      </c>
      <c r="GQ68" s="1" t="s">
        <v>1921</v>
      </c>
      <c r="GR68" s="1" t="s">
        <v>1921</v>
      </c>
      <c r="GS68" s="7" t="s">
        <v>2291</v>
      </c>
      <c r="GT68" s="7" t="s">
        <v>2291</v>
      </c>
      <c r="GU68" s="7" t="s">
        <v>2291</v>
      </c>
      <c r="GV68" s="7" t="s">
        <v>2291</v>
      </c>
      <c r="GW68" s="7" t="s">
        <v>2291</v>
      </c>
      <c r="GX68" s="7" t="s">
        <v>2291</v>
      </c>
      <c r="GY68" s="7">
        <v>1</v>
      </c>
      <c r="GZ68" s="7" t="s">
        <v>2291</v>
      </c>
      <c r="HA68" s="7" t="s">
        <v>2291</v>
      </c>
      <c r="HB68" s="7" t="s">
        <v>2291</v>
      </c>
      <c r="HC68" s="7" t="s">
        <v>2291</v>
      </c>
      <c r="HD68" s="7" t="s">
        <v>2291</v>
      </c>
      <c r="HE68" s="7" t="s">
        <v>2291</v>
      </c>
      <c r="HF68" s="7" t="s">
        <v>2291</v>
      </c>
      <c r="HG68" s="7" t="s">
        <v>2291</v>
      </c>
      <c r="HH68" s="7" t="s">
        <v>2291</v>
      </c>
      <c r="HI68" s="1" t="s">
        <v>869</v>
      </c>
      <c r="HJ68" s="1" t="s">
        <v>371</v>
      </c>
      <c r="HK68" s="1" t="s">
        <v>1920</v>
      </c>
      <c r="HL68" s="1" t="s">
        <v>1921</v>
      </c>
      <c r="HM68" s="1" t="s">
        <v>1921</v>
      </c>
      <c r="HN68" s="1" t="s">
        <v>1921</v>
      </c>
      <c r="HO68" s="1" t="s">
        <v>1921</v>
      </c>
      <c r="HP68" s="1" t="s">
        <v>2125</v>
      </c>
      <c r="HQ68" s="1" t="s">
        <v>1921</v>
      </c>
      <c r="HR68" s="1" t="s">
        <v>1921</v>
      </c>
      <c r="HS68" s="1" t="s">
        <v>1920</v>
      </c>
      <c r="HT68" s="7" t="s">
        <v>2291</v>
      </c>
      <c r="HU68" s="7" t="s">
        <v>2291</v>
      </c>
      <c r="HV68" s="1" t="s">
        <v>2291</v>
      </c>
      <c r="HW68" s="1" t="s">
        <v>2291</v>
      </c>
      <c r="HX68" s="1" t="s">
        <v>2291</v>
      </c>
      <c r="HY68" s="1" t="s">
        <v>2127</v>
      </c>
      <c r="HZ68" s="1" t="s">
        <v>1920</v>
      </c>
      <c r="IA68" s="1" t="s">
        <v>1921</v>
      </c>
      <c r="IB68" s="7" t="s">
        <v>2291</v>
      </c>
      <c r="IC68" s="7" t="s">
        <v>2291</v>
      </c>
      <c r="ID68" s="1" t="s">
        <v>1920</v>
      </c>
      <c r="IE68" s="1" t="s">
        <v>2291</v>
      </c>
      <c r="IF68" s="1" t="s">
        <v>2291</v>
      </c>
      <c r="IG68" s="1" t="s">
        <v>2291</v>
      </c>
      <c r="IH68" s="1" t="s">
        <v>2291</v>
      </c>
      <c r="II68" s="1" t="s">
        <v>2291</v>
      </c>
      <c r="IJ68" s="1" t="s">
        <v>2291</v>
      </c>
      <c r="IK68" s="1" t="s">
        <v>2291</v>
      </c>
      <c r="IL68" s="1" t="s">
        <v>2291</v>
      </c>
      <c r="IM68" s="1" t="s">
        <v>1949</v>
      </c>
      <c r="IN68" s="1" t="s">
        <v>1991</v>
      </c>
      <c r="IO68" s="1" t="s">
        <v>2291</v>
      </c>
      <c r="IP68" s="1" t="s">
        <v>2291</v>
      </c>
      <c r="IQ68" s="1" t="s">
        <v>2291</v>
      </c>
      <c r="IR68" s="1" t="s">
        <v>2291</v>
      </c>
      <c r="IS68" s="1" t="s">
        <v>2291</v>
      </c>
      <c r="IT68" s="1" t="s">
        <v>1921</v>
      </c>
      <c r="IU68" s="1" t="s">
        <v>2291</v>
      </c>
      <c r="IV68" s="1" t="s">
        <v>2291</v>
      </c>
      <c r="IW68" s="1" t="s">
        <v>2291</v>
      </c>
      <c r="IX68" s="1" t="s">
        <v>2291</v>
      </c>
      <c r="IY68" s="1" t="s">
        <v>2291</v>
      </c>
      <c r="IZ68" s="1" t="s">
        <v>2291</v>
      </c>
      <c r="JA68" s="1" t="s">
        <v>2291</v>
      </c>
      <c r="JB68" s="1" t="s">
        <v>2291</v>
      </c>
      <c r="JC68" s="1" t="s">
        <v>2291</v>
      </c>
      <c r="JD68" s="1" t="s">
        <v>763</v>
      </c>
      <c r="JE68" s="1" t="s">
        <v>1920</v>
      </c>
      <c r="JF68" s="1" t="s">
        <v>1921</v>
      </c>
      <c r="JG68" s="1" t="s">
        <v>1921</v>
      </c>
      <c r="JH68" s="1" t="s">
        <v>1921</v>
      </c>
      <c r="JI68" s="1" t="s">
        <v>1921</v>
      </c>
      <c r="JJ68" s="1" t="s">
        <v>1920</v>
      </c>
      <c r="JK68" s="1" t="s">
        <v>1920</v>
      </c>
      <c r="JL68" s="1" t="s">
        <v>1921</v>
      </c>
      <c r="JM68" s="1" t="s">
        <v>1921</v>
      </c>
      <c r="JN68" s="1" t="s">
        <v>1921</v>
      </c>
      <c r="JO68" s="1" t="s">
        <v>1921</v>
      </c>
      <c r="JP68" s="1" t="s">
        <v>1921</v>
      </c>
      <c r="JQ68" s="1" t="s">
        <v>1921</v>
      </c>
      <c r="JR68" s="1" t="s">
        <v>1921</v>
      </c>
      <c r="JS68" s="1" t="s">
        <v>2291</v>
      </c>
      <c r="JT68" s="1" t="s">
        <v>2291</v>
      </c>
      <c r="JU68" s="1" t="s">
        <v>2295</v>
      </c>
      <c r="JV68" s="1" t="s">
        <v>1920</v>
      </c>
      <c r="JW68" s="1" t="s">
        <v>1921</v>
      </c>
      <c r="JX68" s="1" t="s">
        <v>1921</v>
      </c>
      <c r="JY68" s="1" t="s">
        <v>1921</v>
      </c>
      <c r="JZ68" s="1" t="s">
        <v>1921</v>
      </c>
      <c r="KA68" s="1" t="s">
        <v>1921</v>
      </c>
      <c r="KB68" s="1" t="s">
        <v>1921</v>
      </c>
      <c r="KC68" s="1" t="s">
        <v>2291</v>
      </c>
      <c r="KD68" s="1" t="s">
        <v>1971</v>
      </c>
      <c r="KE68" s="1" t="s">
        <v>2291</v>
      </c>
      <c r="KF68" s="1" t="s">
        <v>1920</v>
      </c>
      <c r="KG68" s="1" t="s">
        <v>2152</v>
      </c>
      <c r="KH68" s="1" t="s">
        <v>1966</v>
      </c>
      <c r="KI68" s="1" t="s">
        <v>1923</v>
      </c>
      <c r="KJ68" s="1" t="s">
        <v>2291</v>
      </c>
      <c r="KK68" s="1" t="s">
        <v>1920</v>
      </c>
      <c r="KL68" s="1" t="s">
        <v>2044</v>
      </c>
      <c r="KM68" s="1" t="s">
        <v>1920</v>
      </c>
      <c r="KN68" s="1" t="s">
        <v>1921</v>
      </c>
      <c r="KO68" s="1" t="s">
        <v>1920</v>
      </c>
      <c r="KP68" s="1" t="s">
        <v>2291</v>
      </c>
      <c r="KQ68" s="1" t="s">
        <v>2291</v>
      </c>
      <c r="KR68" s="1">
        <v>1</v>
      </c>
      <c r="KS68" s="1" t="s">
        <v>313</v>
      </c>
      <c r="KT68" s="1" t="s">
        <v>305</v>
      </c>
      <c r="KU68" s="1" t="s">
        <v>2291</v>
      </c>
      <c r="KV68" s="1" t="s">
        <v>2291</v>
      </c>
      <c r="KW68" s="1" t="s">
        <v>2291</v>
      </c>
      <c r="KX68" s="1">
        <v>20</v>
      </c>
      <c r="KY68" s="11">
        <v>20</v>
      </c>
      <c r="KZ68" s="1" t="s">
        <v>1663</v>
      </c>
      <c r="LA68" s="1">
        <v>177386</v>
      </c>
      <c r="LB68" s="1" t="s">
        <v>1664</v>
      </c>
      <c r="LC68" s="1" t="s">
        <v>1665</v>
      </c>
      <c r="LD68" s="1">
        <v>158</v>
      </c>
      <c r="LE68" s="1" t="s">
        <v>2291</v>
      </c>
      <c r="LF68" s="1">
        <v>-1</v>
      </c>
      <c r="LG68" s="1" t="s">
        <v>2291</v>
      </c>
      <c r="LH68" s="1" t="s">
        <v>2291</v>
      </c>
      <c r="LI68" s="8">
        <v>158</v>
      </c>
      <c r="LJ68" s="8">
        <v>4</v>
      </c>
      <c r="LK68" s="8">
        <v>9</v>
      </c>
      <c r="LL68" s="8">
        <v>9</v>
      </c>
      <c r="LM68" s="8">
        <v>8</v>
      </c>
      <c r="LN68" s="8">
        <v>7</v>
      </c>
      <c r="LO68" s="8">
        <v>20</v>
      </c>
      <c r="LP68" s="8">
        <v>8</v>
      </c>
      <c r="LQ68" s="8">
        <v>13</v>
      </c>
      <c r="LR68" s="8">
        <v>20</v>
      </c>
      <c r="LS68" s="8">
        <v>20</v>
      </c>
      <c r="LT68" s="8">
        <v>0</v>
      </c>
      <c r="LU68" s="8">
        <v>1</v>
      </c>
      <c r="LV68" s="8">
        <v>119</v>
      </c>
      <c r="LW68" s="1" t="s">
        <v>1975</v>
      </c>
      <c r="LX68" s="1" t="s">
        <v>1979</v>
      </c>
      <c r="LY68" s="1" t="s">
        <v>568</v>
      </c>
      <c r="LZ68" s="1" t="b">
        <f>E68=AE68</f>
        <v>1</v>
      </c>
      <c r="MA68" s="1" t="b">
        <f>AG68=G68</f>
        <v>1</v>
      </c>
      <c r="MB68" s="1" t="b">
        <f>I68=AI68</f>
        <v>1</v>
      </c>
      <c r="MC68" s="1" t="s">
        <v>2291</v>
      </c>
    </row>
    <row r="69" spans="1:341" x14ac:dyDescent="0.3">
      <c r="A69" s="1" t="s">
        <v>1458</v>
      </c>
      <c r="B69" s="1" t="s">
        <v>1459</v>
      </c>
      <c r="C69" s="5">
        <v>43171</v>
      </c>
      <c r="D69" s="5">
        <v>43171</v>
      </c>
      <c r="E69" s="1" t="s">
        <v>294</v>
      </c>
      <c r="F69" s="1" t="s">
        <v>1934</v>
      </c>
      <c r="G69" s="1" t="s">
        <v>698</v>
      </c>
      <c r="H69" s="1" t="s">
        <v>333</v>
      </c>
      <c r="I69" s="1" t="s">
        <v>818</v>
      </c>
      <c r="J69" s="1" t="s">
        <v>1470</v>
      </c>
      <c r="K69" s="1" t="s">
        <v>1470</v>
      </c>
      <c r="L69" s="1" t="s">
        <v>2073</v>
      </c>
      <c r="M69" s="1" t="s">
        <v>1460</v>
      </c>
      <c r="N69" s="1">
        <v>13.588005519899999</v>
      </c>
      <c r="O69" s="1">
        <v>14.0156128004</v>
      </c>
      <c r="P69" s="1">
        <v>296.858396852</v>
      </c>
      <c r="Q69" s="1">
        <v>4</v>
      </c>
      <c r="R69" s="1" t="s">
        <v>1984</v>
      </c>
      <c r="S69" s="1" t="s">
        <v>2291</v>
      </c>
      <c r="T69" s="1" t="s">
        <v>2291</v>
      </c>
      <c r="U69" s="1" t="s">
        <v>2292</v>
      </c>
      <c r="V69" s="1" t="s">
        <v>1982</v>
      </c>
      <c r="W69" s="1" t="s">
        <v>2291</v>
      </c>
      <c r="X69" s="1" t="s">
        <v>2089</v>
      </c>
      <c r="Y69" s="1" t="s">
        <v>1920</v>
      </c>
      <c r="Z69" s="1" t="s">
        <v>1921</v>
      </c>
      <c r="AA69" s="1" t="s">
        <v>1921</v>
      </c>
      <c r="AB69" s="1" t="s">
        <v>2291</v>
      </c>
      <c r="AC69" s="7">
        <v>250</v>
      </c>
      <c r="AD69" s="7">
        <v>1045</v>
      </c>
      <c r="AE69" s="1" t="s">
        <v>294</v>
      </c>
      <c r="AF69" s="1" t="s">
        <v>1934</v>
      </c>
      <c r="AG69" s="1" t="s">
        <v>698</v>
      </c>
      <c r="AH69" s="1" t="s">
        <v>333</v>
      </c>
      <c r="AI69" s="1" t="s">
        <v>818</v>
      </c>
      <c r="AJ69" s="1" t="s">
        <v>1470</v>
      </c>
      <c r="AK69" s="14">
        <v>250</v>
      </c>
      <c r="AL69" s="14">
        <v>1045</v>
      </c>
      <c r="AM69" s="5">
        <v>42005</v>
      </c>
      <c r="AN69" s="7" t="s">
        <v>2291</v>
      </c>
      <c r="AO69" s="7" t="s">
        <v>2291</v>
      </c>
      <c r="AP69" s="1" t="s">
        <v>2291</v>
      </c>
      <c r="AQ69" s="1" t="s">
        <v>2291</v>
      </c>
      <c r="AR69" s="1" t="s">
        <v>2291</v>
      </c>
      <c r="AS69" s="1" t="s">
        <v>2291</v>
      </c>
      <c r="AT69" s="1" t="s">
        <v>2291</v>
      </c>
      <c r="AU69" s="1" t="s">
        <v>2291</v>
      </c>
      <c r="AV69" s="1" t="s">
        <v>2291</v>
      </c>
      <c r="AW69" s="1" t="s">
        <v>2291</v>
      </c>
      <c r="AX69" s="1" t="s">
        <v>2291</v>
      </c>
      <c r="AY69" s="7" t="s">
        <v>2291</v>
      </c>
      <c r="AZ69" s="7" t="s">
        <v>2291</v>
      </c>
      <c r="BA69" s="1" t="s">
        <v>2291</v>
      </c>
      <c r="BB69" s="7" t="s">
        <v>2291</v>
      </c>
      <c r="BC69" s="7" t="s">
        <v>2291</v>
      </c>
      <c r="BD69" s="1" t="s">
        <v>2291</v>
      </c>
      <c r="BE69" s="1" t="s">
        <v>2291</v>
      </c>
      <c r="BF69" s="1" t="s">
        <v>2291</v>
      </c>
      <c r="BG69" s="1" t="s">
        <v>2291</v>
      </c>
      <c r="BH69" s="1" t="s">
        <v>2291</v>
      </c>
      <c r="BI69" s="1" t="s">
        <v>2291</v>
      </c>
      <c r="BJ69" s="1" t="s">
        <v>2291</v>
      </c>
      <c r="BK69" s="1" t="s">
        <v>2291</v>
      </c>
      <c r="BL69" s="1" t="s">
        <v>2291</v>
      </c>
      <c r="BM69" s="7" t="s">
        <v>2291</v>
      </c>
      <c r="BN69" s="7" t="s">
        <v>2291</v>
      </c>
      <c r="BO69" s="1" t="s">
        <v>2291</v>
      </c>
      <c r="BP69" s="7" t="s">
        <v>2291</v>
      </c>
      <c r="BQ69" s="7" t="s">
        <v>2291</v>
      </c>
      <c r="BR69" s="1">
        <v>0</v>
      </c>
      <c r="BS69" s="7">
        <v>250</v>
      </c>
      <c r="BT69" s="7">
        <v>0</v>
      </c>
      <c r="BU69" s="7">
        <v>0</v>
      </c>
      <c r="BV69" s="7">
        <v>0</v>
      </c>
      <c r="BW69" s="1" t="s">
        <v>1998</v>
      </c>
      <c r="BX69" s="1" t="s">
        <v>2291</v>
      </c>
      <c r="BY69" s="1" t="s">
        <v>1461</v>
      </c>
      <c r="BZ69" s="1" t="s">
        <v>1920</v>
      </c>
      <c r="CA69" s="1" t="s">
        <v>1921</v>
      </c>
      <c r="CB69" s="1" t="s">
        <v>1921</v>
      </c>
      <c r="CC69" s="1" t="s">
        <v>1920</v>
      </c>
      <c r="CD69" s="1" t="s">
        <v>1921</v>
      </c>
      <c r="CE69" s="1" t="s">
        <v>1921</v>
      </c>
      <c r="CF69" s="1" t="s">
        <v>1921</v>
      </c>
      <c r="CG69" s="1" t="s">
        <v>1921</v>
      </c>
      <c r="CH69" s="1" t="s">
        <v>1920</v>
      </c>
      <c r="CI69" s="1" t="s">
        <v>1921</v>
      </c>
      <c r="CJ69" s="1" t="s">
        <v>1921</v>
      </c>
      <c r="CK69" s="1" t="s">
        <v>320</v>
      </c>
      <c r="CL69" s="1" t="s">
        <v>1921</v>
      </c>
      <c r="CM69" s="1" t="s">
        <v>1921</v>
      </c>
      <c r="CN69" s="1" t="s">
        <v>1921</v>
      </c>
      <c r="CO69" s="1" t="s">
        <v>1920</v>
      </c>
      <c r="CP69" s="1" t="s">
        <v>1921</v>
      </c>
      <c r="CQ69" s="1" t="s">
        <v>2291</v>
      </c>
      <c r="CR69" s="1" t="s">
        <v>2029</v>
      </c>
      <c r="CS69" s="1" t="s">
        <v>320</v>
      </c>
      <c r="CT69" s="1" t="s">
        <v>1921</v>
      </c>
      <c r="CU69" s="1" t="s">
        <v>1921</v>
      </c>
      <c r="CV69" s="1" t="s">
        <v>1921</v>
      </c>
      <c r="CW69" s="1" t="s">
        <v>1920</v>
      </c>
      <c r="CX69" s="1" t="s">
        <v>1921</v>
      </c>
      <c r="CY69" s="1" t="s">
        <v>2291</v>
      </c>
      <c r="CZ69" s="1" t="s">
        <v>2029</v>
      </c>
      <c r="DA69" s="1" t="s">
        <v>2291</v>
      </c>
      <c r="DB69" s="1" t="s">
        <v>2291</v>
      </c>
      <c r="DC69" s="1" t="s">
        <v>2291</v>
      </c>
      <c r="DD69" s="1" t="s">
        <v>2291</v>
      </c>
      <c r="DE69" s="1" t="s">
        <v>2291</v>
      </c>
      <c r="DF69" s="1" t="s">
        <v>2291</v>
      </c>
      <c r="DG69" s="1" t="s">
        <v>2291</v>
      </c>
      <c r="DH69" s="1" t="s">
        <v>2291</v>
      </c>
      <c r="DI69" s="1" t="s">
        <v>2291</v>
      </c>
      <c r="DJ69" s="1" t="s">
        <v>2291</v>
      </c>
      <c r="DK69" s="1" t="s">
        <v>2291</v>
      </c>
      <c r="DL69" s="1" t="s">
        <v>2291</v>
      </c>
      <c r="DM69" s="1" t="s">
        <v>2291</v>
      </c>
      <c r="DN69" s="1" t="s">
        <v>2291</v>
      </c>
      <c r="DO69" s="1" t="s">
        <v>2291</v>
      </c>
      <c r="DP69" s="1" t="s">
        <v>2291</v>
      </c>
      <c r="DQ69" s="1" t="s">
        <v>2291</v>
      </c>
      <c r="DR69" s="1" t="s">
        <v>2291</v>
      </c>
      <c r="DS69" s="1" t="s">
        <v>2291</v>
      </c>
      <c r="DT69" s="1" t="s">
        <v>2291</v>
      </c>
      <c r="DU69" s="1" t="s">
        <v>2291</v>
      </c>
      <c r="DV69" s="1" t="s">
        <v>2291</v>
      </c>
      <c r="DW69" s="1" t="s">
        <v>2291</v>
      </c>
      <c r="DX69" s="1" t="s">
        <v>2291</v>
      </c>
      <c r="DY69" s="1" t="s">
        <v>2291</v>
      </c>
      <c r="DZ69" s="1" t="s">
        <v>2291</v>
      </c>
      <c r="EA69" s="1" t="s">
        <v>2291</v>
      </c>
      <c r="EB69" s="1" t="s">
        <v>2291</v>
      </c>
      <c r="EC69" s="1" t="s">
        <v>2291</v>
      </c>
      <c r="ED69" s="1" t="s">
        <v>2291</v>
      </c>
      <c r="EE69" s="1" t="s">
        <v>2291</v>
      </c>
      <c r="EF69" s="1" t="s">
        <v>2291</v>
      </c>
      <c r="EG69" s="1" t="s">
        <v>2291</v>
      </c>
      <c r="EH69" s="1" t="s">
        <v>2291</v>
      </c>
      <c r="EI69" s="1" t="s">
        <v>2291</v>
      </c>
      <c r="EJ69" s="1" t="s">
        <v>2291</v>
      </c>
      <c r="EK69" s="1" t="s">
        <v>2291</v>
      </c>
      <c r="EL69" s="1" t="s">
        <v>2291</v>
      </c>
      <c r="EM69" s="1" t="s">
        <v>2291</v>
      </c>
      <c r="EN69" s="1" t="s">
        <v>2291</v>
      </c>
      <c r="EO69" s="1" t="s">
        <v>2291</v>
      </c>
      <c r="EP69" s="1" t="s">
        <v>2291</v>
      </c>
      <c r="EQ69" s="1" t="s">
        <v>2291</v>
      </c>
      <c r="ER69" s="1" t="s">
        <v>2291</v>
      </c>
      <c r="ES69" s="1" t="s">
        <v>2291</v>
      </c>
      <c r="ET69" s="1" t="s">
        <v>2291</v>
      </c>
      <c r="EU69" s="1" t="s">
        <v>2291</v>
      </c>
      <c r="EV69" s="1" t="s">
        <v>2291</v>
      </c>
      <c r="EW69" s="1" t="s">
        <v>320</v>
      </c>
      <c r="EX69" s="1" t="s">
        <v>1921</v>
      </c>
      <c r="EY69" s="1" t="s">
        <v>1921</v>
      </c>
      <c r="EZ69" s="1" t="s">
        <v>1921</v>
      </c>
      <c r="FA69" s="1" t="s">
        <v>1920</v>
      </c>
      <c r="FB69" s="1" t="s">
        <v>1921</v>
      </c>
      <c r="FC69" s="1" t="s">
        <v>2291</v>
      </c>
      <c r="FD69" s="1" t="s">
        <v>1996</v>
      </c>
      <c r="FE69" s="1" t="s">
        <v>2291</v>
      </c>
      <c r="FF69" s="1" t="s">
        <v>2291</v>
      </c>
      <c r="FG69" s="1" t="s">
        <v>2291</v>
      </c>
      <c r="FH69" s="1" t="s">
        <v>2291</v>
      </c>
      <c r="FI69" s="1" t="s">
        <v>2291</v>
      </c>
      <c r="FJ69" s="1" t="s">
        <v>2291</v>
      </c>
      <c r="FK69" s="1" t="s">
        <v>2291</v>
      </c>
      <c r="FL69" s="1" t="s">
        <v>2291</v>
      </c>
      <c r="FM69" s="7">
        <v>50</v>
      </c>
      <c r="FN69" s="7">
        <v>80</v>
      </c>
      <c r="FO69" s="7">
        <v>3</v>
      </c>
      <c r="FP69" s="7">
        <v>6</v>
      </c>
      <c r="FQ69" s="7">
        <v>10</v>
      </c>
      <c r="FR69" s="7">
        <v>1</v>
      </c>
      <c r="FS69" s="7" t="s">
        <v>2291</v>
      </c>
      <c r="FT69" s="7" t="s">
        <v>2291</v>
      </c>
      <c r="FU69" s="7" t="s">
        <v>2291</v>
      </c>
      <c r="FV69" s="7">
        <v>2</v>
      </c>
      <c r="FW69" s="7">
        <v>6</v>
      </c>
      <c r="FX69" s="7" t="s">
        <v>2291</v>
      </c>
      <c r="FY69" s="7">
        <v>25</v>
      </c>
      <c r="FZ69" s="1" t="s">
        <v>1920</v>
      </c>
      <c r="GA69" s="1" t="s">
        <v>1961</v>
      </c>
      <c r="GB69" s="1" t="s">
        <v>1920</v>
      </c>
      <c r="GC69" s="1" t="s">
        <v>2291</v>
      </c>
      <c r="GD69" s="1" t="s">
        <v>2291</v>
      </c>
      <c r="GE69" s="1" t="s">
        <v>2291</v>
      </c>
      <c r="GF69" s="1" t="s">
        <v>1920</v>
      </c>
      <c r="GG69" s="1" t="s">
        <v>2291</v>
      </c>
      <c r="GH69" s="1" t="s">
        <v>2291</v>
      </c>
      <c r="GI69" s="1" t="s">
        <v>2291</v>
      </c>
      <c r="GJ69" s="1" t="s">
        <v>302</v>
      </c>
      <c r="GK69" s="1" t="s">
        <v>1921</v>
      </c>
      <c r="GL69" s="1" t="s">
        <v>1921</v>
      </c>
      <c r="GM69" s="1" t="s">
        <v>1921</v>
      </c>
      <c r="GN69" s="1" t="s">
        <v>1921</v>
      </c>
      <c r="GO69" s="1" t="s">
        <v>1920</v>
      </c>
      <c r="GP69" s="1" t="s">
        <v>1921</v>
      </c>
      <c r="GQ69" s="1" t="s">
        <v>1921</v>
      </c>
      <c r="GR69" s="1" t="s">
        <v>1921</v>
      </c>
      <c r="GS69" s="7" t="s">
        <v>2291</v>
      </c>
      <c r="GT69" s="7" t="s">
        <v>2291</v>
      </c>
      <c r="GU69" s="7">
        <v>2</v>
      </c>
      <c r="GV69" s="7">
        <v>1</v>
      </c>
      <c r="GW69" s="7" t="s">
        <v>2291</v>
      </c>
      <c r="GX69" s="7" t="s">
        <v>2291</v>
      </c>
      <c r="GY69" s="7" t="s">
        <v>2291</v>
      </c>
      <c r="GZ69" s="7" t="s">
        <v>2291</v>
      </c>
      <c r="HA69" s="7" t="s">
        <v>2291</v>
      </c>
      <c r="HB69" s="7" t="s">
        <v>2291</v>
      </c>
      <c r="HC69" s="7" t="s">
        <v>2291</v>
      </c>
      <c r="HD69" s="7" t="s">
        <v>2291</v>
      </c>
      <c r="HE69" s="7" t="s">
        <v>2291</v>
      </c>
      <c r="HF69" s="7" t="s">
        <v>2291</v>
      </c>
      <c r="HG69" s="7" t="s">
        <v>2291</v>
      </c>
      <c r="HH69" s="7" t="s">
        <v>2291</v>
      </c>
      <c r="HI69" s="1" t="s">
        <v>869</v>
      </c>
      <c r="HJ69" s="1" t="s">
        <v>2116</v>
      </c>
      <c r="HK69" s="1" t="s">
        <v>1921</v>
      </c>
      <c r="HL69" s="1" t="s">
        <v>1921</v>
      </c>
      <c r="HM69" s="1" t="s">
        <v>1921</v>
      </c>
      <c r="HN69" s="1" t="s">
        <v>1920</v>
      </c>
      <c r="HO69" s="1" t="s">
        <v>1921</v>
      </c>
      <c r="HP69" s="1" t="s">
        <v>2122</v>
      </c>
      <c r="HQ69" s="1" t="s">
        <v>1920</v>
      </c>
      <c r="HR69" s="1" t="s">
        <v>1921</v>
      </c>
      <c r="HS69" s="1" t="s">
        <v>1921</v>
      </c>
      <c r="HT69" s="7">
        <v>4</v>
      </c>
      <c r="HU69" s="7" t="s">
        <v>2291</v>
      </c>
      <c r="HV69" s="1" t="s">
        <v>2046</v>
      </c>
      <c r="HW69" s="1" t="s">
        <v>2000</v>
      </c>
      <c r="HX69" s="1" t="s">
        <v>1962</v>
      </c>
      <c r="HY69" s="1" t="s">
        <v>2126</v>
      </c>
      <c r="HZ69" s="1" t="s">
        <v>1921</v>
      </c>
      <c r="IA69" s="1" t="s">
        <v>1920</v>
      </c>
      <c r="IB69" s="7" t="s">
        <v>2291</v>
      </c>
      <c r="IC69" s="7">
        <v>250</v>
      </c>
      <c r="ID69" s="1" t="s">
        <v>1920</v>
      </c>
      <c r="IE69" s="1" t="s">
        <v>2291</v>
      </c>
      <c r="IF69" s="1" t="s">
        <v>2291</v>
      </c>
      <c r="IG69" s="1" t="s">
        <v>2291</v>
      </c>
      <c r="IH69" s="1" t="s">
        <v>2291</v>
      </c>
      <c r="II69" s="1" t="s">
        <v>2291</v>
      </c>
      <c r="IJ69" s="1" t="s">
        <v>2291</v>
      </c>
      <c r="IK69" s="1" t="s">
        <v>2291</v>
      </c>
      <c r="IL69" s="1" t="s">
        <v>2291</v>
      </c>
      <c r="IM69" s="1" t="s">
        <v>1949</v>
      </c>
      <c r="IN69" s="1" t="s">
        <v>1922</v>
      </c>
      <c r="IO69" s="1" t="s">
        <v>1462</v>
      </c>
      <c r="IP69" s="1" t="s">
        <v>2291</v>
      </c>
      <c r="IQ69" s="1" t="s">
        <v>2291</v>
      </c>
      <c r="IR69" s="1" t="s">
        <v>2291</v>
      </c>
      <c r="IS69" s="1" t="s">
        <v>2291</v>
      </c>
      <c r="IT69" s="1" t="s">
        <v>1921</v>
      </c>
      <c r="IU69" s="1" t="s">
        <v>2291</v>
      </c>
      <c r="IV69" s="1" t="s">
        <v>2291</v>
      </c>
      <c r="IW69" s="1" t="s">
        <v>2291</v>
      </c>
      <c r="IX69" s="1" t="s">
        <v>2291</v>
      </c>
      <c r="IY69" s="1" t="s">
        <v>2291</v>
      </c>
      <c r="IZ69" s="1" t="s">
        <v>2291</v>
      </c>
      <c r="JA69" s="1" t="s">
        <v>2291</v>
      </c>
      <c r="JB69" s="1" t="s">
        <v>2291</v>
      </c>
      <c r="JC69" s="1" t="s">
        <v>2291</v>
      </c>
      <c r="JD69" s="1" t="s">
        <v>1463</v>
      </c>
      <c r="JE69" s="1" t="s">
        <v>1921</v>
      </c>
      <c r="JF69" s="1" t="s">
        <v>1921</v>
      </c>
      <c r="JG69" s="1" t="s">
        <v>1921</v>
      </c>
      <c r="JH69" s="1" t="s">
        <v>1921</v>
      </c>
      <c r="JI69" s="1" t="s">
        <v>1921</v>
      </c>
      <c r="JJ69" s="1" t="s">
        <v>1920</v>
      </c>
      <c r="JK69" s="1" t="s">
        <v>1921</v>
      </c>
      <c r="JL69" s="1" t="s">
        <v>1921</v>
      </c>
      <c r="JM69" s="1" t="s">
        <v>1921</v>
      </c>
      <c r="JN69" s="1" t="s">
        <v>1921</v>
      </c>
      <c r="JO69" s="1" t="s">
        <v>1921</v>
      </c>
      <c r="JP69" s="1" t="s">
        <v>1921</v>
      </c>
      <c r="JQ69" s="1" t="s">
        <v>1920</v>
      </c>
      <c r="JR69" s="1" t="s">
        <v>1921</v>
      </c>
      <c r="JS69" s="1" t="s">
        <v>2136</v>
      </c>
      <c r="JT69" s="1" t="s">
        <v>2291</v>
      </c>
      <c r="JU69" s="1" t="s">
        <v>2295</v>
      </c>
      <c r="JV69" s="1" t="s">
        <v>1920</v>
      </c>
      <c r="JW69" s="1" t="s">
        <v>1921</v>
      </c>
      <c r="JX69" s="1" t="s">
        <v>1921</v>
      </c>
      <c r="JY69" s="1" t="s">
        <v>1921</v>
      </c>
      <c r="JZ69" s="1" t="s">
        <v>1921</v>
      </c>
      <c r="KA69" s="1" t="s">
        <v>1921</v>
      </c>
      <c r="KB69" s="1" t="s">
        <v>1921</v>
      </c>
      <c r="KC69" s="1" t="s">
        <v>2291</v>
      </c>
      <c r="KD69" s="1" t="s">
        <v>1972</v>
      </c>
      <c r="KE69" s="1" t="s">
        <v>1921</v>
      </c>
      <c r="KF69" s="1" t="s">
        <v>1920</v>
      </c>
      <c r="KG69" s="1" t="s">
        <v>1503</v>
      </c>
      <c r="KH69" s="1" t="s">
        <v>1967</v>
      </c>
      <c r="KI69" s="1" t="s">
        <v>1988</v>
      </c>
      <c r="KJ69" s="1" t="s">
        <v>2291</v>
      </c>
      <c r="KK69" s="1" t="s">
        <v>1920</v>
      </c>
      <c r="KL69" s="1" t="s">
        <v>2044</v>
      </c>
      <c r="KM69" s="1" t="s">
        <v>1920</v>
      </c>
      <c r="KN69" s="1" t="s">
        <v>1921</v>
      </c>
      <c r="KO69" s="1" t="s">
        <v>1920</v>
      </c>
      <c r="KP69" s="1" t="s">
        <v>2291</v>
      </c>
      <c r="KQ69" s="1" t="s">
        <v>2291</v>
      </c>
      <c r="KR69" s="1">
        <v>1</v>
      </c>
      <c r="KS69" s="1" t="s">
        <v>313</v>
      </c>
      <c r="KT69" s="1" t="s">
        <v>1464</v>
      </c>
      <c r="KU69" s="1" t="s">
        <v>2291</v>
      </c>
      <c r="KV69" s="1" t="s">
        <v>2291</v>
      </c>
      <c r="KW69" s="1" t="s">
        <v>2291</v>
      </c>
      <c r="KX69" s="1">
        <v>20</v>
      </c>
      <c r="KY69" s="11">
        <v>20</v>
      </c>
      <c r="KZ69" s="1" t="s">
        <v>1465</v>
      </c>
      <c r="LA69" s="1">
        <v>177347</v>
      </c>
      <c r="LB69" s="1" t="s">
        <v>1466</v>
      </c>
      <c r="LC69" s="1" t="s">
        <v>1467</v>
      </c>
      <c r="LD69" s="1">
        <v>132</v>
      </c>
      <c r="LE69" s="1" t="s">
        <v>2291</v>
      </c>
      <c r="LF69" s="1">
        <v>-1</v>
      </c>
      <c r="LG69" s="1" t="s">
        <v>2291</v>
      </c>
      <c r="LH69" s="1" t="s">
        <v>2291</v>
      </c>
      <c r="LI69" s="8">
        <v>132</v>
      </c>
      <c r="LJ69" s="8">
        <v>11</v>
      </c>
      <c r="LK69" s="8">
        <v>9</v>
      </c>
      <c r="LL69" s="8">
        <v>17</v>
      </c>
      <c r="LM69" s="8">
        <v>18</v>
      </c>
      <c r="LN69" s="8">
        <v>17</v>
      </c>
      <c r="LO69" s="8">
        <v>16</v>
      </c>
      <c r="LP69" s="8">
        <v>8</v>
      </c>
      <c r="LQ69" s="8">
        <v>1</v>
      </c>
      <c r="LR69" s="8">
        <v>18</v>
      </c>
      <c r="LS69" s="8">
        <v>24</v>
      </c>
      <c r="LT69" s="8">
        <v>2</v>
      </c>
      <c r="LU69" s="8">
        <v>0</v>
      </c>
      <c r="LV69" s="8">
        <v>141</v>
      </c>
      <c r="LW69" s="1" t="s">
        <v>1979</v>
      </c>
      <c r="LX69" s="1" t="s">
        <v>1922</v>
      </c>
      <c r="LY69" s="1" t="s">
        <v>2291</v>
      </c>
      <c r="LZ69" s="1" t="b">
        <f>E69=AE69</f>
        <v>1</v>
      </c>
      <c r="MA69" s="1" t="b">
        <f>AG69=G69</f>
        <v>1</v>
      </c>
      <c r="MB69" s="1" t="b">
        <f>I69=AI69</f>
        <v>1</v>
      </c>
      <c r="MC69" s="1" t="s">
        <v>2291</v>
      </c>
    </row>
    <row r="70" spans="1:341" x14ac:dyDescent="0.3">
      <c r="A70" s="1" t="s">
        <v>1091</v>
      </c>
      <c r="B70" s="1" t="s">
        <v>1092</v>
      </c>
      <c r="C70" s="5">
        <v>43163</v>
      </c>
      <c r="D70" s="5">
        <v>43163</v>
      </c>
      <c r="E70" s="1" t="s">
        <v>294</v>
      </c>
      <c r="F70" s="1" t="s">
        <v>1934</v>
      </c>
      <c r="G70" s="1" t="s">
        <v>400</v>
      </c>
      <c r="H70" s="1" t="s">
        <v>1948</v>
      </c>
      <c r="I70" s="1" t="s">
        <v>915</v>
      </c>
      <c r="J70" s="1" t="s">
        <v>1057</v>
      </c>
      <c r="K70" s="1" t="s">
        <v>960</v>
      </c>
      <c r="L70" s="1" t="s">
        <v>1093</v>
      </c>
      <c r="M70" s="1" t="s">
        <v>1094</v>
      </c>
      <c r="N70" s="1">
        <v>13.8309317555</v>
      </c>
      <c r="O70" s="1">
        <v>14.071955754699999</v>
      </c>
      <c r="P70" s="1">
        <v>306.63159153800001</v>
      </c>
      <c r="Q70" s="1">
        <v>4</v>
      </c>
      <c r="R70" s="1" t="s">
        <v>1983</v>
      </c>
      <c r="S70" s="1" t="s">
        <v>1095</v>
      </c>
      <c r="T70" s="1">
        <v>1</v>
      </c>
      <c r="U70" s="1" t="s">
        <v>2292</v>
      </c>
      <c r="V70" s="1" t="s">
        <v>1982</v>
      </c>
      <c r="W70" s="1" t="s">
        <v>2291</v>
      </c>
      <c r="X70" s="1" t="s">
        <v>2089</v>
      </c>
      <c r="Y70" s="1" t="s">
        <v>1920</v>
      </c>
      <c r="Z70" s="1" t="s">
        <v>1921</v>
      </c>
      <c r="AA70" s="1" t="s">
        <v>1921</v>
      </c>
      <c r="AB70" s="1" t="s">
        <v>2291</v>
      </c>
      <c r="AC70" s="7">
        <v>750</v>
      </c>
      <c r="AD70" s="7">
        <v>2145</v>
      </c>
      <c r="AE70" s="1" t="s">
        <v>294</v>
      </c>
      <c r="AF70" s="1" t="s">
        <v>1934</v>
      </c>
      <c r="AG70" s="1" t="s">
        <v>400</v>
      </c>
      <c r="AH70" s="1" t="s">
        <v>1948</v>
      </c>
      <c r="AI70" s="1" t="s">
        <v>915</v>
      </c>
      <c r="AJ70" s="1" t="s">
        <v>1057</v>
      </c>
      <c r="AK70" s="14">
        <v>750</v>
      </c>
      <c r="AL70" s="14">
        <v>2145</v>
      </c>
      <c r="AM70" s="5">
        <v>42887</v>
      </c>
      <c r="AN70" s="7" t="s">
        <v>2291</v>
      </c>
      <c r="AO70" s="7" t="s">
        <v>2291</v>
      </c>
      <c r="AP70" s="1" t="s">
        <v>2291</v>
      </c>
      <c r="AQ70" s="1" t="s">
        <v>2291</v>
      </c>
      <c r="AR70" s="1" t="s">
        <v>2291</v>
      </c>
      <c r="AS70" s="1" t="s">
        <v>2291</v>
      </c>
      <c r="AT70" s="1" t="s">
        <v>2291</v>
      </c>
      <c r="AU70" s="1" t="s">
        <v>2291</v>
      </c>
      <c r="AV70" s="1" t="s">
        <v>2291</v>
      </c>
      <c r="AW70" s="1" t="s">
        <v>2291</v>
      </c>
      <c r="AX70" s="1" t="s">
        <v>2291</v>
      </c>
      <c r="AY70" s="7" t="s">
        <v>2291</v>
      </c>
      <c r="AZ70" s="7" t="s">
        <v>2291</v>
      </c>
      <c r="BA70" s="1" t="s">
        <v>2291</v>
      </c>
      <c r="BB70" s="7" t="s">
        <v>2291</v>
      </c>
      <c r="BC70" s="7" t="s">
        <v>2291</v>
      </c>
      <c r="BD70" s="1" t="s">
        <v>2291</v>
      </c>
      <c r="BE70" s="1" t="s">
        <v>2291</v>
      </c>
      <c r="BF70" s="1" t="s">
        <v>2291</v>
      </c>
      <c r="BG70" s="1" t="s">
        <v>2291</v>
      </c>
      <c r="BH70" s="1" t="s">
        <v>2291</v>
      </c>
      <c r="BI70" s="1" t="s">
        <v>2291</v>
      </c>
      <c r="BJ70" s="1" t="s">
        <v>2291</v>
      </c>
      <c r="BK70" s="1" t="s">
        <v>2291</v>
      </c>
      <c r="BL70" s="1" t="s">
        <v>2291</v>
      </c>
      <c r="BM70" s="7" t="s">
        <v>2291</v>
      </c>
      <c r="BN70" s="7" t="s">
        <v>2291</v>
      </c>
      <c r="BO70" s="1" t="s">
        <v>2291</v>
      </c>
      <c r="BP70" s="7" t="s">
        <v>2291</v>
      </c>
      <c r="BQ70" s="7" t="s">
        <v>2291</v>
      </c>
      <c r="BR70" s="1">
        <v>0</v>
      </c>
      <c r="BS70" s="7">
        <v>750</v>
      </c>
      <c r="BT70" s="7">
        <v>0</v>
      </c>
      <c r="BU70" s="7">
        <v>0</v>
      </c>
      <c r="BV70" s="7">
        <v>0</v>
      </c>
      <c r="BW70" s="1" t="s">
        <v>1998</v>
      </c>
      <c r="BX70" s="1" t="s">
        <v>2291</v>
      </c>
      <c r="BY70" s="1" t="s">
        <v>1096</v>
      </c>
      <c r="BZ70" s="1" t="s">
        <v>1920</v>
      </c>
      <c r="CA70" s="1" t="s">
        <v>1921</v>
      </c>
      <c r="CB70" s="1" t="s">
        <v>1920</v>
      </c>
      <c r="CC70" s="1" t="s">
        <v>1921</v>
      </c>
      <c r="CD70" s="1" t="s">
        <v>1921</v>
      </c>
      <c r="CE70" s="1" t="s">
        <v>1921</v>
      </c>
      <c r="CF70" s="1" t="s">
        <v>1921</v>
      </c>
      <c r="CG70" s="1" t="s">
        <v>1921</v>
      </c>
      <c r="CH70" s="1" t="s">
        <v>1920</v>
      </c>
      <c r="CI70" s="1" t="s">
        <v>1921</v>
      </c>
      <c r="CJ70" s="1" t="s">
        <v>1921</v>
      </c>
      <c r="CK70" s="1" t="s">
        <v>320</v>
      </c>
      <c r="CL70" s="1" t="s">
        <v>1921</v>
      </c>
      <c r="CM70" s="1" t="s">
        <v>1921</v>
      </c>
      <c r="CN70" s="1" t="s">
        <v>1921</v>
      </c>
      <c r="CO70" s="1" t="s">
        <v>1920</v>
      </c>
      <c r="CP70" s="1" t="s">
        <v>1921</v>
      </c>
      <c r="CQ70" s="1" t="s">
        <v>2291</v>
      </c>
      <c r="CR70" s="1" t="s">
        <v>2030</v>
      </c>
      <c r="CS70" s="1" t="s">
        <v>320</v>
      </c>
      <c r="CT70" s="1" t="s">
        <v>1921</v>
      </c>
      <c r="CU70" s="1" t="s">
        <v>1921</v>
      </c>
      <c r="CV70" s="1" t="s">
        <v>1921</v>
      </c>
      <c r="CW70" s="1" t="s">
        <v>1920</v>
      </c>
      <c r="CX70" s="1" t="s">
        <v>1921</v>
      </c>
      <c r="CY70" s="1" t="s">
        <v>2291</v>
      </c>
      <c r="CZ70" s="1" t="s">
        <v>2029</v>
      </c>
      <c r="DA70" s="1" t="s">
        <v>2291</v>
      </c>
      <c r="DB70" s="1" t="s">
        <v>2291</v>
      </c>
      <c r="DC70" s="1" t="s">
        <v>2291</v>
      </c>
      <c r="DD70" s="1" t="s">
        <v>2291</v>
      </c>
      <c r="DE70" s="1" t="s">
        <v>2291</v>
      </c>
      <c r="DF70" s="1" t="s">
        <v>2291</v>
      </c>
      <c r="DG70" s="1" t="s">
        <v>2291</v>
      </c>
      <c r="DH70" s="1" t="s">
        <v>2291</v>
      </c>
      <c r="DI70" s="1" t="s">
        <v>2291</v>
      </c>
      <c r="DJ70" s="1" t="s">
        <v>2291</v>
      </c>
      <c r="DK70" s="1" t="s">
        <v>2291</v>
      </c>
      <c r="DL70" s="1" t="s">
        <v>2291</v>
      </c>
      <c r="DM70" s="1" t="s">
        <v>2291</v>
      </c>
      <c r="DN70" s="1" t="s">
        <v>2291</v>
      </c>
      <c r="DO70" s="1" t="s">
        <v>2291</v>
      </c>
      <c r="DP70" s="1" t="s">
        <v>2291</v>
      </c>
      <c r="DQ70" s="1" t="s">
        <v>2291</v>
      </c>
      <c r="DR70" s="1" t="s">
        <v>2291</v>
      </c>
      <c r="DS70" s="1" t="s">
        <v>2291</v>
      </c>
      <c r="DT70" s="1" t="s">
        <v>2291</v>
      </c>
      <c r="DU70" s="1" t="s">
        <v>2291</v>
      </c>
      <c r="DV70" s="1" t="s">
        <v>2291</v>
      </c>
      <c r="DW70" s="1" t="s">
        <v>2291</v>
      </c>
      <c r="DX70" s="1" t="s">
        <v>2291</v>
      </c>
      <c r="DY70" s="1" t="s">
        <v>2291</v>
      </c>
      <c r="DZ70" s="1" t="s">
        <v>2291</v>
      </c>
      <c r="EA70" s="1" t="s">
        <v>2291</v>
      </c>
      <c r="EB70" s="1" t="s">
        <v>2291</v>
      </c>
      <c r="EC70" s="1" t="s">
        <v>2291</v>
      </c>
      <c r="ED70" s="1" t="s">
        <v>2291</v>
      </c>
      <c r="EE70" s="1" t="s">
        <v>2291</v>
      </c>
      <c r="EF70" s="1" t="s">
        <v>2291</v>
      </c>
      <c r="EG70" s="1" t="s">
        <v>2291</v>
      </c>
      <c r="EH70" s="1" t="s">
        <v>2291</v>
      </c>
      <c r="EI70" s="1" t="s">
        <v>2291</v>
      </c>
      <c r="EJ70" s="1" t="s">
        <v>2291</v>
      </c>
      <c r="EK70" s="1" t="s">
        <v>2291</v>
      </c>
      <c r="EL70" s="1" t="s">
        <v>2291</v>
      </c>
      <c r="EM70" s="1" t="s">
        <v>2291</v>
      </c>
      <c r="EN70" s="1" t="s">
        <v>2291</v>
      </c>
      <c r="EO70" s="1" t="s">
        <v>320</v>
      </c>
      <c r="EP70" s="1" t="s">
        <v>1921</v>
      </c>
      <c r="EQ70" s="1" t="s">
        <v>1921</v>
      </c>
      <c r="ER70" s="1" t="s">
        <v>1921</v>
      </c>
      <c r="ES70" s="1" t="s">
        <v>1920</v>
      </c>
      <c r="ET70" s="1" t="s">
        <v>1921</v>
      </c>
      <c r="EU70" s="1" t="s">
        <v>2291</v>
      </c>
      <c r="EV70" s="1" t="s">
        <v>1996</v>
      </c>
      <c r="EW70" s="1" t="s">
        <v>2291</v>
      </c>
      <c r="EX70" s="1" t="s">
        <v>2291</v>
      </c>
      <c r="EY70" s="1" t="s">
        <v>2291</v>
      </c>
      <c r="EZ70" s="1" t="s">
        <v>2291</v>
      </c>
      <c r="FA70" s="1" t="s">
        <v>2291</v>
      </c>
      <c r="FB70" s="1" t="s">
        <v>2291</v>
      </c>
      <c r="FC70" s="1" t="s">
        <v>2291</v>
      </c>
      <c r="FD70" s="1" t="s">
        <v>2291</v>
      </c>
      <c r="FE70" s="1" t="s">
        <v>2291</v>
      </c>
      <c r="FF70" s="1" t="s">
        <v>2291</v>
      </c>
      <c r="FG70" s="1" t="s">
        <v>2291</v>
      </c>
      <c r="FH70" s="1" t="s">
        <v>2291</v>
      </c>
      <c r="FI70" s="1" t="s">
        <v>2291</v>
      </c>
      <c r="FJ70" s="1" t="s">
        <v>2291</v>
      </c>
      <c r="FK70" s="1" t="s">
        <v>2291</v>
      </c>
      <c r="FL70" s="1" t="s">
        <v>2291</v>
      </c>
      <c r="FM70" s="7">
        <v>50</v>
      </c>
      <c r="FN70" s="7">
        <v>80</v>
      </c>
      <c r="FO70" s="7">
        <v>20</v>
      </c>
      <c r="FP70" s="7">
        <v>50</v>
      </c>
      <c r="FQ70" s="7">
        <v>30</v>
      </c>
      <c r="FR70" s="7">
        <v>6</v>
      </c>
      <c r="FS70" s="7" t="s">
        <v>2291</v>
      </c>
      <c r="FT70" s="7" t="s">
        <v>2291</v>
      </c>
      <c r="FU70" s="7">
        <v>40</v>
      </c>
      <c r="FV70" s="7">
        <v>60</v>
      </c>
      <c r="FW70" s="7">
        <v>3</v>
      </c>
      <c r="FX70" s="7" t="s">
        <v>2291</v>
      </c>
      <c r="FY70" s="7">
        <v>100</v>
      </c>
      <c r="FZ70" s="1" t="s">
        <v>1920</v>
      </c>
      <c r="GA70" s="1" t="s">
        <v>1920</v>
      </c>
      <c r="GB70" s="1" t="s">
        <v>1920</v>
      </c>
      <c r="GC70" s="1" t="s">
        <v>2291</v>
      </c>
      <c r="GD70" s="1" t="s">
        <v>2291</v>
      </c>
      <c r="GE70" s="1" t="s">
        <v>2291</v>
      </c>
      <c r="GF70" s="1" t="s">
        <v>1920</v>
      </c>
      <c r="GG70" s="1" t="s">
        <v>2291</v>
      </c>
      <c r="GH70" s="1" t="s">
        <v>2291</v>
      </c>
      <c r="GI70" s="1" t="s">
        <v>2291</v>
      </c>
      <c r="GJ70" s="1" t="s">
        <v>302</v>
      </c>
      <c r="GK70" s="1" t="s">
        <v>1921</v>
      </c>
      <c r="GL70" s="1" t="s">
        <v>1921</v>
      </c>
      <c r="GM70" s="1" t="s">
        <v>1921</v>
      </c>
      <c r="GN70" s="1" t="s">
        <v>1921</v>
      </c>
      <c r="GO70" s="1" t="s">
        <v>1920</v>
      </c>
      <c r="GP70" s="1" t="s">
        <v>1921</v>
      </c>
      <c r="GQ70" s="1" t="s">
        <v>1921</v>
      </c>
      <c r="GR70" s="1" t="s">
        <v>1921</v>
      </c>
      <c r="GS70" s="7" t="s">
        <v>2291</v>
      </c>
      <c r="GT70" s="7" t="s">
        <v>2291</v>
      </c>
      <c r="GU70" s="7">
        <v>3</v>
      </c>
      <c r="GV70" s="7" t="s">
        <v>2291</v>
      </c>
      <c r="GW70" s="7" t="s">
        <v>2291</v>
      </c>
      <c r="GX70" s="7" t="s">
        <v>2291</v>
      </c>
      <c r="GY70" s="7" t="s">
        <v>2291</v>
      </c>
      <c r="GZ70" s="7" t="s">
        <v>2291</v>
      </c>
      <c r="HA70" s="7" t="s">
        <v>2291</v>
      </c>
      <c r="HB70" s="7" t="s">
        <v>2291</v>
      </c>
      <c r="HC70" s="7" t="s">
        <v>2291</v>
      </c>
      <c r="HD70" s="7" t="s">
        <v>2291</v>
      </c>
      <c r="HE70" s="7" t="s">
        <v>2291</v>
      </c>
      <c r="HF70" s="7" t="s">
        <v>2291</v>
      </c>
      <c r="HG70" s="7" t="s">
        <v>2291</v>
      </c>
      <c r="HH70" s="7" t="s">
        <v>2291</v>
      </c>
      <c r="HI70" s="1" t="s">
        <v>869</v>
      </c>
      <c r="HJ70" s="1" t="s">
        <v>371</v>
      </c>
      <c r="HK70" s="1" t="s">
        <v>1920</v>
      </c>
      <c r="HL70" s="1" t="s">
        <v>1921</v>
      </c>
      <c r="HM70" s="1" t="s">
        <v>1921</v>
      </c>
      <c r="HN70" s="1" t="s">
        <v>1921</v>
      </c>
      <c r="HO70" s="1" t="s">
        <v>1921</v>
      </c>
      <c r="HP70" s="1" t="s">
        <v>2122</v>
      </c>
      <c r="HQ70" s="1" t="s">
        <v>1920</v>
      </c>
      <c r="HR70" s="1" t="s">
        <v>1921</v>
      </c>
      <c r="HS70" s="1" t="s">
        <v>1921</v>
      </c>
      <c r="HT70" s="7">
        <v>63</v>
      </c>
      <c r="HU70" s="7" t="s">
        <v>2291</v>
      </c>
      <c r="HV70" s="1" t="s">
        <v>2046</v>
      </c>
      <c r="HW70" s="1" t="s">
        <v>2000</v>
      </c>
      <c r="HX70" s="1" t="s">
        <v>1962</v>
      </c>
      <c r="HY70" s="1" t="s">
        <v>2128</v>
      </c>
      <c r="HZ70" s="1" t="s">
        <v>1920</v>
      </c>
      <c r="IA70" s="1" t="s">
        <v>1920</v>
      </c>
      <c r="IB70" s="7">
        <v>707</v>
      </c>
      <c r="IC70" s="7">
        <v>707</v>
      </c>
      <c r="ID70" s="1" t="s">
        <v>1920</v>
      </c>
      <c r="IE70" s="1" t="s">
        <v>2291</v>
      </c>
      <c r="IF70" s="1" t="s">
        <v>2291</v>
      </c>
      <c r="IG70" s="1" t="s">
        <v>2291</v>
      </c>
      <c r="IH70" s="1" t="s">
        <v>2291</v>
      </c>
      <c r="II70" s="1" t="s">
        <v>2291</v>
      </c>
      <c r="IJ70" s="1" t="s">
        <v>2291</v>
      </c>
      <c r="IK70" s="1" t="s">
        <v>2291</v>
      </c>
      <c r="IL70" s="1" t="s">
        <v>2291</v>
      </c>
      <c r="IM70" s="1" t="s">
        <v>1949</v>
      </c>
      <c r="IN70" s="1" t="s">
        <v>1991</v>
      </c>
      <c r="IO70" s="1" t="s">
        <v>2291</v>
      </c>
      <c r="IP70" s="1" t="s">
        <v>2291</v>
      </c>
      <c r="IQ70" s="1" t="s">
        <v>2291</v>
      </c>
      <c r="IR70" s="1" t="s">
        <v>2291</v>
      </c>
      <c r="IS70" s="1" t="s">
        <v>2291</v>
      </c>
      <c r="IT70" s="1" t="s">
        <v>1920</v>
      </c>
      <c r="IU70" s="1" t="s">
        <v>2003</v>
      </c>
      <c r="IV70" s="1" t="s">
        <v>1921</v>
      </c>
      <c r="IW70" s="1" t="s">
        <v>1920</v>
      </c>
      <c r="IX70" s="1" t="s">
        <v>1921</v>
      </c>
      <c r="IY70" s="1" t="s">
        <v>1921</v>
      </c>
      <c r="IZ70" s="1" t="s">
        <v>1921</v>
      </c>
      <c r="JA70" s="1" t="s">
        <v>2291</v>
      </c>
      <c r="JB70" s="1" t="s">
        <v>869</v>
      </c>
      <c r="JC70" s="1" t="s">
        <v>2291</v>
      </c>
      <c r="JD70" s="1" t="s">
        <v>392</v>
      </c>
      <c r="JE70" s="1" t="s">
        <v>1921</v>
      </c>
      <c r="JF70" s="1" t="s">
        <v>1921</v>
      </c>
      <c r="JG70" s="1" t="s">
        <v>1921</v>
      </c>
      <c r="JH70" s="1" t="s">
        <v>1921</v>
      </c>
      <c r="JI70" s="1" t="s">
        <v>1921</v>
      </c>
      <c r="JJ70" s="1" t="s">
        <v>1920</v>
      </c>
      <c r="JK70" s="1" t="s">
        <v>1921</v>
      </c>
      <c r="JL70" s="1" t="s">
        <v>1920</v>
      </c>
      <c r="JM70" s="1" t="s">
        <v>1920</v>
      </c>
      <c r="JN70" s="1" t="s">
        <v>1921</v>
      </c>
      <c r="JO70" s="1" t="s">
        <v>1921</v>
      </c>
      <c r="JP70" s="1" t="s">
        <v>1921</v>
      </c>
      <c r="JQ70" s="1" t="s">
        <v>1921</v>
      </c>
      <c r="JR70" s="1" t="s">
        <v>1921</v>
      </c>
      <c r="JS70" s="1" t="s">
        <v>2291</v>
      </c>
      <c r="JT70" s="1" t="s">
        <v>2291</v>
      </c>
      <c r="JU70" s="1" t="s">
        <v>2303</v>
      </c>
      <c r="JV70" s="1" t="s">
        <v>1921</v>
      </c>
      <c r="JW70" s="1" t="s">
        <v>1921</v>
      </c>
      <c r="JX70" s="1" t="s">
        <v>1920</v>
      </c>
      <c r="JY70" s="1" t="s">
        <v>1920</v>
      </c>
      <c r="JZ70" s="1" t="s">
        <v>1921</v>
      </c>
      <c r="KA70" s="1" t="s">
        <v>1921</v>
      </c>
      <c r="KB70" s="1" t="s">
        <v>1921</v>
      </c>
      <c r="KC70" s="1" t="s">
        <v>2291</v>
      </c>
      <c r="KD70" s="1" t="s">
        <v>1972</v>
      </c>
      <c r="KE70" s="1" t="s">
        <v>1921</v>
      </c>
      <c r="KF70" s="1" t="s">
        <v>1920</v>
      </c>
      <c r="KG70" s="1" t="s">
        <v>2150</v>
      </c>
      <c r="KH70" s="1" t="s">
        <v>1967</v>
      </c>
      <c r="KI70" s="1" t="s">
        <v>1923</v>
      </c>
      <c r="KJ70" s="1" t="s">
        <v>2291</v>
      </c>
      <c r="KK70" s="1" t="s">
        <v>1920</v>
      </c>
      <c r="KL70" s="1" t="s">
        <v>409</v>
      </c>
      <c r="KM70" s="1" t="s">
        <v>1921</v>
      </c>
      <c r="KN70" s="1" t="s">
        <v>1921</v>
      </c>
      <c r="KO70" s="1" t="s">
        <v>1920</v>
      </c>
      <c r="KP70" s="1" t="s">
        <v>2291</v>
      </c>
      <c r="KQ70" s="1" t="s">
        <v>2291</v>
      </c>
      <c r="KR70" s="1">
        <v>3</v>
      </c>
      <c r="KS70" s="1" t="s">
        <v>304</v>
      </c>
      <c r="KT70" s="1" t="s">
        <v>1098</v>
      </c>
      <c r="KU70" s="1" t="s">
        <v>2291</v>
      </c>
      <c r="KV70" s="1" t="s">
        <v>2291</v>
      </c>
      <c r="KW70" s="1" t="s">
        <v>2291</v>
      </c>
      <c r="KX70" s="1">
        <v>20</v>
      </c>
      <c r="KY70" s="11">
        <v>20</v>
      </c>
      <c r="KZ70" s="1" t="s">
        <v>1099</v>
      </c>
      <c r="LA70" s="1">
        <v>158782</v>
      </c>
      <c r="LB70" s="1" t="s">
        <v>1100</v>
      </c>
      <c r="LC70" s="1" t="s">
        <v>1101</v>
      </c>
      <c r="LD70" s="1">
        <v>84</v>
      </c>
      <c r="LE70" s="1" t="s">
        <v>2291</v>
      </c>
      <c r="LF70" s="1">
        <v>-1</v>
      </c>
      <c r="LG70" s="1" t="s">
        <v>2291</v>
      </c>
      <c r="LH70" s="1" t="s">
        <v>2291</v>
      </c>
      <c r="LI70" s="8">
        <v>84</v>
      </c>
      <c r="LJ70" s="8">
        <v>18</v>
      </c>
      <c r="LK70" s="8">
        <v>12</v>
      </c>
      <c r="LL70" s="8">
        <v>15</v>
      </c>
      <c r="LM70" s="8">
        <v>15</v>
      </c>
      <c r="LN70" s="8">
        <v>7</v>
      </c>
      <c r="LO70" s="8">
        <v>12</v>
      </c>
      <c r="LP70" s="8">
        <v>3</v>
      </c>
      <c r="LQ70" s="8">
        <v>4</v>
      </c>
      <c r="LR70" s="8">
        <v>20</v>
      </c>
      <c r="LS70" s="8">
        <v>20</v>
      </c>
      <c r="LT70" s="8">
        <v>3</v>
      </c>
      <c r="LU70" s="8">
        <v>11</v>
      </c>
      <c r="LV70" s="8">
        <v>140</v>
      </c>
      <c r="LW70" s="1" t="s">
        <v>1979</v>
      </c>
      <c r="LX70" s="1" t="s">
        <v>1980</v>
      </c>
      <c r="LY70" s="1" t="s">
        <v>1981</v>
      </c>
      <c r="LZ70" s="1" t="b">
        <f>E70=AE70</f>
        <v>1</v>
      </c>
      <c r="MA70" s="1" t="b">
        <f>AG70=G70</f>
        <v>1</v>
      </c>
      <c r="MB70" s="1" t="b">
        <f>I70=AI70</f>
        <v>1</v>
      </c>
      <c r="MC70" s="1" t="s">
        <v>2291</v>
      </c>
    </row>
    <row r="71" spans="1:341" x14ac:dyDescent="0.3">
      <c r="A71" s="1" t="s">
        <v>529</v>
      </c>
      <c r="B71" s="1" t="s">
        <v>530</v>
      </c>
      <c r="C71" s="5">
        <v>43157</v>
      </c>
      <c r="D71" s="5">
        <v>43157</v>
      </c>
      <c r="E71" s="1" t="s">
        <v>294</v>
      </c>
      <c r="F71" s="1" t="s">
        <v>1934</v>
      </c>
      <c r="G71" s="1" t="s">
        <v>400</v>
      </c>
      <c r="H71" s="1" t="s">
        <v>1948</v>
      </c>
      <c r="I71" s="1" t="s">
        <v>401</v>
      </c>
      <c r="J71" s="1" t="s">
        <v>429</v>
      </c>
      <c r="K71" s="1" t="s">
        <v>456</v>
      </c>
      <c r="L71" s="1" t="s">
        <v>531</v>
      </c>
      <c r="M71" s="1" t="s">
        <v>532</v>
      </c>
      <c r="N71" s="1">
        <v>14.1921264906</v>
      </c>
      <c r="O71" s="1">
        <v>13.9651157426</v>
      </c>
      <c r="P71" s="1">
        <v>302.80782625900002</v>
      </c>
      <c r="Q71" s="1">
        <v>12</v>
      </c>
      <c r="R71" s="1" t="s">
        <v>1983</v>
      </c>
      <c r="S71" s="1" t="s">
        <v>456</v>
      </c>
      <c r="T71" s="1">
        <v>9</v>
      </c>
      <c r="U71" s="1" t="s">
        <v>2292</v>
      </c>
      <c r="V71" s="1" t="s">
        <v>1982</v>
      </c>
      <c r="W71" s="1" t="s">
        <v>2291</v>
      </c>
      <c r="X71" s="1" t="s">
        <v>2089</v>
      </c>
      <c r="Y71" s="1" t="s">
        <v>1920</v>
      </c>
      <c r="Z71" s="1" t="s">
        <v>1921</v>
      </c>
      <c r="AA71" s="1" t="s">
        <v>1921</v>
      </c>
      <c r="AB71" s="1" t="s">
        <v>2291</v>
      </c>
      <c r="AC71" s="7">
        <v>98</v>
      </c>
      <c r="AD71" s="7">
        <v>409</v>
      </c>
      <c r="AE71" s="1" t="s">
        <v>294</v>
      </c>
      <c r="AF71" s="1" t="s">
        <v>1934</v>
      </c>
      <c r="AG71" s="1" t="s">
        <v>400</v>
      </c>
      <c r="AH71" s="1" t="s">
        <v>1948</v>
      </c>
      <c r="AI71" s="1" t="s">
        <v>404</v>
      </c>
      <c r="AJ71" s="1" t="s">
        <v>2010</v>
      </c>
      <c r="AK71" s="14">
        <v>98</v>
      </c>
      <c r="AL71" s="14">
        <v>409</v>
      </c>
      <c r="AM71" s="5">
        <v>42401</v>
      </c>
      <c r="AN71" s="7" t="s">
        <v>2291</v>
      </c>
      <c r="AO71" s="7" t="s">
        <v>2291</v>
      </c>
      <c r="AP71" s="1" t="s">
        <v>2291</v>
      </c>
      <c r="AQ71" s="1" t="s">
        <v>2291</v>
      </c>
      <c r="AR71" s="1" t="s">
        <v>2291</v>
      </c>
      <c r="AS71" s="1" t="s">
        <v>2291</v>
      </c>
      <c r="AT71" s="1" t="s">
        <v>2291</v>
      </c>
      <c r="AU71" s="1" t="s">
        <v>2291</v>
      </c>
      <c r="AV71" s="1" t="s">
        <v>2291</v>
      </c>
      <c r="AW71" s="1" t="s">
        <v>2291</v>
      </c>
      <c r="AX71" s="1" t="s">
        <v>2291</v>
      </c>
      <c r="AY71" s="7" t="s">
        <v>2291</v>
      </c>
      <c r="AZ71" s="7" t="s">
        <v>2291</v>
      </c>
      <c r="BA71" s="1" t="s">
        <v>2291</v>
      </c>
      <c r="BB71" s="7" t="s">
        <v>2291</v>
      </c>
      <c r="BC71" s="7" t="s">
        <v>2291</v>
      </c>
      <c r="BD71" s="1" t="s">
        <v>2291</v>
      </c>
      <c r="BE71" s="1" t="s">
        <v>2291</v>
      </c>
      <c r="BF71" s="1" t="s">
        <v>2291</v>
      </c>
      <c r="BG71" s="1" t="s">
        <v>2291</v>
      </c>
      <c r="BH71" s="1" t="s">
        <v>2291</v>
      </c>
      <c r="BI71" s="1" t="s">
        <v>2291</v>
      </c>
      <c r="BJ71" s="1" t="s">
        <v>2291</v>
      </c>
      <c r="BK71" s="1" t="s">
        <v>2291</v>
      </c>
      <c r="BL71" s="1" t="s">
        <v>2291</v>
      </c>
      <c r="BM71" s="7" t="s">
        <v>2291</v>
      </c>
      <c r="BN71" s="7" t="s">
        <v>2291</v>
      </c>
      <c r="BO71" s="1" t="s">
        <v>2291</v>
      </c>
      <c r="BP71" s="7" t="s">
        <v>2291</v>
      </c>
      <c r="BQ71" s="7" t="s">
        <v>2291</v>
      </c>
      <c r="BR71" s="1">
        <v>0</v>
      </c>
      <c r="BS71" s="7">
        <v>0</v>
      </c>
      <c r="BT71" s="7">
        <v>98</v>
      </c>
      <c r="BU71" s="7">
        <v>0</v>
      </c>
      <c r="BV71" s="7">
        <v>0</v>
      </c>
      <c r="BW71" s="1" t="s">
        <v>1998</v>
      </c>
      <c r="BX71" s="1" t="s">
        <v>2291</v>
      </c>
      <c r="BY71" s="1" t="s">
        <v>533</v>
      </c>
      <c r="BZ71" s="1" t="s">
        <v>1921</v>
      </c>
      <c r="CA71" s="1" t="s">
        <v>1921</v>
      </c>
      <c r="CB71" s="1" t="s">
        <v>1921</v>
      </c>
      <c r="CC71" s="1" t="s">
        <v>1921</v>
      </c>
      <c r="CD71" s="1" t="s">
        <v>1921</v>
      </c>
      <c r="CE71" s="1" t="s">
        <v>1921</v>
      </c>
      <c r="CF71" s="1" t="s">
        <v>1921</v>
      </c>
      <c r="CG71" s="1" t="s">
        <v>1921</v>
      </c>
      <c r="CH71" s="1" t="s">
        <v>1920</v>
      </c>
      <c r="CI71" s="1" t="s">
        <v>1921</v>
      </c>
      <c r="CJ71" s="1" t="s">
        <v>1921</v>
      </c>
      <c r="CK71" s="1" t="s">
        <v>320</v>
      </c>
      <c r="CL71" s="1" t="s">
        <v>1921</v>
      </c>
      <c r="CM71" s="1" t="s">
        <v>1921</v>
      </c>
      <c r="CN71" s="1" t="s">
        <v>1921</v>
      </c>
      <c r="CO71" s="1" t="s">
        <v>1920</v>
      </c>
      <c r="CP71" s="1" t="s">
        <v>1921</v>
      </c>
      <c r="CQ71" s="1" t="s">
        <v>2291</v>
      </c>
      <c r="CR71" s="1" t="s">
        <v>2029</v>
      </c>
      <c r="CS71" s="1" t="s">
        <v>2291</v>
      </c>
      <c r="CT71" s="1" t="s">
        <v>2291</v>
      </c>
      <c r="CU71" s="1" t="s">
        <v>2291</v>
      </c>
      <c r="CV71" s="1" t="s">
        <v>2291</v>
      </c>
      <c r="CW71" s="1" t="s">
        <v>2291</v>
      </c>
      <c r="CX71" s="1" t="s">
        <v>2291</v>
      </c>
      <c r="CY71" s="1" t="s">
        <v>2291</v>
      </c>
      <c r="CZ71" s="1" t="s">
        <v>2291</v>
      </c>
      <c r="DA71" s="1" t="s">
        <v>2291</v>
      </c>
      <c r="DB71" s="1" t="s">
        <v>2291</v>
      </c>
      <c r="DC71" s="1" t="s">
        <v>2291</v>
      </c>
      <c r="DD71" s="1" t="s">
        <v>2291</v>
      </c>
      <c r="DE71" s="1" t="s">
        <v>2291</v>
      </c>
      <c r="DF71" s="1" t="s">
        <v>2291</v>
      </c>
      <c r="DG71" s="1" t="s">
        <v>2291</v>
      </c>
      <c r="DH71" s="1" t="s">
        <v>2291</v>
      </c>
      <c r="DI71" s="1" t="s">
        <v>2291</v>
      </c>
      <c r="DJ71" s="1" t="s">
        <v>2291</v>
      </c>
      <c r="DK71" s="1" t="s">
        <v>2291</v>
      </c>
      <c r="DL71" s="1" t="s">
        <v>2291</v>
      </c>
      <c r="DM71" s="1" t="s">
        <v>2291</v>
      </c>
      <c r="DN71" s="1" t="s">
        <v>2291</v>
      </c>
      <c r="DO71" s="1" t="s">
        <v>2291</v>
      </c>
      <c r="DP71" s="1" t="s">
        <v>2291</v>
      </c>
      <c r="DQ71" s="1" t="s">
        <v>2291</v>
      </c>
      <c r="DR71" s="1" t="s">
        <v>2291</v>
      </c>
      <c r="DS71" s="1" t="s">
        <v>2291</v>
      </c>
      <c r="DT71" s="1" t="s">
        <v>2291</v>
      </c>
      <c r="DU71" s="1" t="s">
        <v>2291</v>
      </c>
      <c r="DV71" s="1" t="s">
        <v>2291</v>
      </c>
      <c r="DW71" s="1" t="s">
        <v>2291</v>
      </c>
      <c r="DX71" s="1" t="s">
        <v>2291</v>
      </c>
      <c r="DY71" s="1" t="s">
        <v>2291</v>
      </c>
      <c r="DZ71" s="1" t="s">
        <v>2291</v>
      </c>
      <c r="EA71" s="1" t="s">
        <v>2291</v>
      </c>
      <c r="EB71" s="1" t="s">
        <v>2291</v>
      </c>
      <c r="EC71" s="1" t="s">
        <v>2291</v>
      </c>
      <c r="ED71" s="1" t="s">
        <v>2291</v>
      </c>
      <c r="EE71" s="1" t="s">
        <v>2291</v>
      </c>
      <c r="EF71" s="1" t="s">
        <v>2291</v>
      </c>
      <c r="EG71" s="1" t="s">
        <v>2291</v>
      </c>
      <c r="EH71" s="1" t="s">
        <v>2291</v>
      </c>
      <c r="EI71" s="1" t="s">
        <v>2291</v>
      </c>
      <c r="EJ71" s="1" t="s">
        <v>2291</v>
      </c>
      <c r="EK71" s="1" t="s">
        <v>2291</v>
      </c>
      <c r="EL71" s="1" t="s">
        <v>2291</v>
      </c>
      <c r="EM71" s="1" t="s">
        <v>2291</v>
      </c>
      <c r="EN71" s="1" t="s">
        <v>2291</v>
      </c>
      <c r="EO71" s="1" t="s">
        <v>2291</v>
      </c>
      <c r="EP71" s="1" t="s">
        <v>2291</v>
      </c>
      <c r="EQ71" s="1" t="s">
        <v>2291</v>
      </c>
      <c r="ER71" s="1" t="s">
        <v>2291</v>
      </c>
      <c r="ES71" s="1" t="s">
        <v>2291</v>
      </c>
      <c r="ET71" s="1" t="s">
        <v>2291</v>
      </c>
      <c r="EU71" s="1" t="s">
        <v>2291</v>
      </c>
      <c r="EV71" s="1" t="s">
        <v>2291</v>
      </c>
      <c r="EW71" s="1" t="s">
        <v>2291</v>
      </c>
      <c r="EX71" s="1" t="s">
        <v>2291</v>
      </c>
      <c r="EY71" s="1" t="s">
        <v>2291</v>
      </c>
      <c r="EZ71" s="1" t="s">
        <v>2291</v>
      </c>
      <c r="FA71" s="1" t="s">
        <v>2291</v>
      </c>
      <c r="FB71" s="1" t="s">
        <v>2291</v>
      </c>
      <c r="FC71" s="1" t="s">
        <v>2291</v>
      </c>
      <c r="FD71" s="1" t="s">
        <v>2291</v>
      </c>
      <c r="FE71" s="1" t="s">
        <v>2291</v>
      </c>
      <c r="FF71" s="1" t="s">
        <v>2291</v>
      </c>
      <c r="FG71" s="1" t="s">
        <v>2291</v>
      </c>
      <c r="FH71" s="1" t="s">
        <v>2291</v>
      </c>
      <c r="FI71" s="1" t="s">
        <v>2291</v>
      </c>
      <c r="FJ71" s="1" t="s">
        <v>2291</v>
      </c>
      <c r="FK71" s="1" t="s">
        <v>2291</v>
      </c>
      <c r="FL71" s="1" t="s">
        <v>2291</v>
      </c>
      <c r="FM71" s="7">
        <v>15</v>
      </c>
      <c r="FN71" s="7">
        <v>20</v>
      </c>
      <c r="FO71" s="7" t="s">
        <v>2291</v>
      </c>
      <c r="FP71" s="7">
        <v>9</v>
      </c>
      <c r="FQ71" s="7" t="s">
        <v>2291</v>
      </c>
      <c r="FR71" s="7">
        <v>3</v>
      </c>
      <c r="FS71" s="7" t="s">
        <v>2291</v>
      </c>
      <c r="FT71" s="7" t="s">
        <v>2291</v>
      </c>
      <c r="FU71" s="7" t="s">
        <v>2291</v>
      </c>
      <c r="FV71" s="7">
        <v>12</v>
      </c>
      <c r="FW71" s="7" t="s">
        <v>2291</v>
      </c>
      <c r="FX71" s="7">
        <v>5</v>
      </c>
      <c r="FY71" s="7">
        <v>12</v>
      </c>
      <c r="FZ71" s="1" t="s">
        <v>1920</v>
      </c>
      <c r="GA71" s="1" t="s">
        <v>1920</v>
      </c>
      <c r="GB71" s="1" t="s">
        <v>1920</v>
      </c>
      <c r="GC71" s="1" t="s">
        <v>2291</v>
      </c>
      <c r="GD71" s="1" t="s">
        <v>2291</v>
      </c>
      <c r="GE71" s="1" t="s">
        <v>2291</v>
      </c>
      <c r="GF71" s="1" t="s">
        <v>1920</v>
      </c>
      <c r="GG71" s="1" t="s">
        <v>2291</v>
      </c>
      <c r="GH71" s="1" t="s">
        <v>2291</v>
      </c>
      <c r="GI71" s="1" t="s">
        <v>2291</v>
      </c>
      <c r="GJ71" s="1" t="s">
        <v>302</v>
      </c>
      <c r="GK71" s="1" t="s">
        <v>1921</v>
      </c>
      <c r="GL71" s="1" t="s">
        <v>1921</v>
      </c>
      <c r="GM71" s="1" t="s">
        <v>1921</v>
      </c>
      <c r="GN71" s="1" t="s">
        <v>1921</v>
      </c>
      <c r="GO71" s="1" t="s">
        <v>1920</v>
      </c>
      <c r="GP71" s="1" t="s">
        <v>1921</v>
      </c>
      <c r="GQ71" s="1" t="s">
        <v>1921</v>
      </c>
      <c r="GR71" s="1" t="s">
        <v>1921</v>
      </c>
      <c r="GS71" s="7" t="s">
        <v>2291</v>
      </c>
      <c r="GT71" s="7" t="s">
        <v>2291</v>
      </c>
      <c r="GU71" s="7">
        <v>1</v>
      </c>
      <c r="GV71" s="7" t="s">
        <v>2291</v>
      </c>
      <c r="GW71" s="7" t="s">
        <v>2291</v>
      </c>
      <c r="GX71" s="7" t="s">
        <v>2291</v>
      </c>
      <c r="GY71" s="7" t="s">
        <v>2291</v>
      </c>
      <c r="GZ71" s="7" t="s">
        <v>2291</v>
      </c>
      <c r="HA71" s="7" t="s">
        <v>2291</v>
      </c>
      <c r="HB71" s="7" t="s">
        <v>2291</v>
      </c>
      <c r="HC71" s="7" t="s">
        <v>2291</v>
      </c>
      <c r="HD71" s="7" t="s">
        <v>2291</v>
      </c>
      <c r="HE71" s="7" t="s">
        <v>2291</v>
      </c>
      <c r="HF71" s="7" t="s">
        <v>2291</v>
      </c>
      <c r="HG71" s="7" t="s">
        <v>2291</v>
      </c>
      <c r="HH71" s="7" t="s">
        <v>2291</v>
      </c>
      <c r="HI71" s="1" t="s">
        <v>869</v>
      </c>
      <c r="HJ71" s="1" t="s">
        <v>371</v>
      </c>
      <c r="HK71" s="1" t="s">
        <v>1920</v>
      </c>
      <c r="HL71" s="1" t="s">
        <v>1921</v>
      </c>
      <c r="HM71" s="1" t="s">
        <v>1921</v>
      </c>
      <c r="HN71" s="1" t="s">
        <v>1921</v>
      </c>
      <c r="HO71" s="1" t="s">
        <v>1921</v>
      </c>
      <c r="HP71" s="1" t="s">
        <v>2125</v>
      </c>
      <c r="HQ71" s="1" t="s">
        <v>1921</v>
      </c>
      <c r="HR71" s="1" t="s">
        <v>1921</v>
      </c>
      <c r="HS71" s="1" t="s">
        <v>1920</v>
      </c>
      <c r="HT71" s="7" t="s">
        <v>2291</v>
      </c>
      <c r="HU71" s="7" t="s">
        <v>2291</v>
      </c>
      <c r="HV71" s="1" t="s">
        <v>2291</v>
      </c>
      <c r="HW71" s="1" t="s">
        <v>2291</v>
      </c>
      <c r="HX71" s="1" t="s">
        <v>2291</v>
      </c>
      <c r="HY71" s="1" t="s">
        <v>2127</v>
      </c>
      <c r="HZ71" s="1" t="s">
        <v>1920</v>
      </c>
      <c r="IA71" s="1" t="s">
        <v>1921</v>
      </c>
      <c r="IB71" s="7" t="s">
        <v>2291</v>
      </c>
      <c r="IC71" s="7" t="s">
        <v>2291</v>
      </c>
      <c r="ID71" s="1" t="s">
        <v>1920</v>
      </c>
      <c r="IE71" s="1" t="s">
        <v>2291</v>
      </c>
      <c r="IF71" s="1" t="s">
        <v>2291</v>
      </c>
      <c r="IG71" s="1" t="s">
        <v>2291</v>
      </c>
      <c r="IH71" s="1" t="s">
        <v>2291</v>
      </c>
      <c r="II71" s="1" t="s">
        <v>2291</v>
      </c>
      <c r="IJ71" s="1" t="s">
        <v>2291</v>
      </c>
      <c r="IK71" s="1" t="s">
        <v>2291</v>
      </c>
      <c r="IL71" s="1" t="s">
        <v>2291</v>
      </c>
      <c r="IM71" s="1" t="s">
        <v>1951</v>
      </c>
      <c r="IN71" s="1" t="s">
        <v>2168</v>
      </c>
      <c r="IO71" s="1" t="s">
        <v>2291</v>
      </c>
      <c r="IP71" s="1" t="s">
        <v>2180</v>
      </c>
      <c r="IQ71" s="1" t="s">
        <v>534</v>
      </c>
      <c r="IR71" s="1" t="s">
        <v>1956</v>
      </c>
      <c r="IS71" s="1" t="s">
        <v>2291</v>
      </c>
      <c r="IT71" s="1" t="s">
        <v>1921</v>
      </c>
      <c r="IU71" s="1" t="s">
        <v>2291</v>
      </c>
      <c r="IV71" s="1" t="s">
        <v>2291</v>
      </c>
      <c r="IW71" s="1" t="s">
        <v>2291</v>
      </c>
      <c r="IX71" s="1" t="s">
        <v>2291</v>
      </c>
      <c r="IY71" s="1" t="s">
        <v>2291</v>
      </c>
      <c r="IZ71" s="1" t="s">
        <v>2291</v>
      </c>
      <c r="JA71" s="1" t="s">
        <v>2291</v>
      </c>
      <c r="JB71" s="1" t="s">
        <v>2291</v>
      </c>
      <c r="JC71" s="1" t="s">
        <v>2291</v>
      </c>
      <c r="JD71" s="1" t="s">
        <v>513</v>
      </c>
      <c r="JE71" s="1" t="s">
        <v>1920</v>
      </c>
      <c r="JF71" s="1" t="s">
        <v>1921</v>
      </c>
      <c r="JG71" s="1" t="s">
        <v>1921</v>
      </c>
      <c r="JH71" s="1" t="s">
        <v>1921</v>
      </c>
      <c r="JI71" s="1" t="s">
        <v>1921</v>
      </c>
      <c r="JJ71" s="1" t="s">
        <v>1921</v>
      </c>
      <c r="JK71" s="1" t="s">
        <v>1921</v>
      </c>
      <c r="JL71" s="1" t="s">
        <v>1920</v>
      </c>
      <c r="JM71" s="1" t="s">
        <v>1921</v>
      </c>
      <c r="JN71" s="1" t="s">
        <v>1921</v>
      </c>
      <c r="JO71" s="1" t="s">
        <v>1921</v>
      </c>
      <c r="JP71" s="1" t="s">
        <v>1921</v>
      </c>
      <c r="JQ71" s="1" t="s">
        <v>1920</v>
      </c>
      <c r="JR71" s="1" t="s">
        <v>1921</v>
      </c>
      <c r="JS71" s="1" t="s">
        <v>514</v>
      </c>
      <c r="JT71" s="1" t="s">
        <v>2291</v>
      </c>
      <c r="JU71" s="1" t="s">
        <v>2295</v>
      </c>
      <c r="JV71" s="1" t="s">
        <v>1920</v>
      </c>
      <c r="JW71" s="1" t="s">
        <v>1921</v>
      </c>
      <c r="JX71" s="1" t="s">
        <v>1921</v>
      </c>
      <c r="JY71" s="1" t="s">
        <v>1921</v>
      </c>
      <c r="JZ71" s="1" t="s">
        <v>1921</v>
      </c>
      <c r="KA71" s="1" t="s">
        <v>1921</v>
      </c>
      <c r="KB71" s="1" t="s">
        <v>1921</v>
      </c>
      <c r="KC71" s="1" t="s">
        <v>2291</v>
      </c>
      <c r="KD71" s="1" t="s">
        <v>1972</v>
      </c>
      <c r="KE71" s="1" t="s">
        <v>1921</v>
      </c>
      <c r="KF71" s="1" t="s">
        <v>1920</v>
      </c>
      <c r="KG71" s="1" t="s">
        <v>2144</v>
      </c>
      <c r="KH71" s="1" t="s">
        <v>1967</v>
      </c>
      <c r="KI71" s="1" t="s">
        <v>1988</v>
      </c>
      <c r="KJ71" s="1" t="s">
        <v>2291</v>
      </c>
      <c r="KK71" s="1" t="s">
        <v>1920</v>
      </c>
      <c r="KL71" s="1" t="s">
        <v>409</v>
      </c>
      <c r="KM71" s="1" t="s">
        <v>1921</v>
      </c>
      <c r="KN71" s="1" t="s">
        <v>1921</v>
      </c>
      <c r="KO71" s="1" t="s">
        <v>1920</v>
      </c>
      <c r="KP71" s="1" t="s">
        <v>2291</v>
      </c>
      <c r="KQ71" s="1" t="s">
        <v>2291</v>
      </c>
      <c r="KR71" s="1">
        <v>3</v>
      </c>
      <c r="KS71" s="1" t="s">
        <v>304</v>
      </c>
      <c r="KT71" s="1" t="s">
        <v>535</v>
      </c>
      <c r="KU71" s="1" t="s">
        <v>2291</v>
      </c>
      <c r="KV71" s="1" t="s">
        <v>2291</v>
      </c>
      <c r="KW71" s="1" t="s">
        <v>2291</v>
      </c>
      <c r="KX71" s="1">
        <v>20</v>
      </c>
      <c r="KY71" s="11">
        <v>20</v>
      </c>
      <c r="KZ71" s="1" t="s">
        <v>536</v>
      </c>
      <c r="LA71" s="1">
        <v>146968</v>
      </c>
      <c r="LB71" s="1" t="s">
        <v>537</v>
      </c>
      <c r="LC71" s="1" t="s">
        <v>538</v>
      </c>
      <c r="LD71" s="1">
        <v>21</v>
      </c>
      <c r="LE71" s="1" t="s">
        <v>2291</v>
      </c>
      <c r="LF71" s="1">
        <v>-1</v>
      </c>
      <c r="LG71" s="1" t="s">
        <v>2291</v>
      </c>
      <c r="LH71" s="1" t="s">
        <v>2291</v>
      </c>
      <c r="LI71" s="8">
        <v>21</v>
      </c>
      <c r="LJ71" s="8">
        <v>10</v>
      </c>
      <c r="LK71" s="8">
        <v>4</v>
      </c>
      <c r="LL71" s="8">
        <v>14</v>
      </c>
      <c r="LM71" s="8">
        <v>7</v>
      </c>
      <c r="LN71" s="8">
        <v>12</v>
      </c>
      <c r="LO71" s="8">
        <v>12</v>
      </c>
      <c r="LP71" s="8">
        <v>4</v>
      </c>
      <c r="LQ71" s="8">
        <v>9</v>
      </c>
      <c r="LR71" s="8">
        <v>21</v>
      </c>
      <c r="LS71" s="8">
        <v>17</v>
      </c>
      <c r="LT71" s="8">
        <v>0</v>
      </c>
      <c r="LU71" s="8">
        <v>3</v>
      </c>
      <c r="LV71" s="8">
        <v>113</v>
      </c>
      <c r="LW71" s="1" t="s">
        <v>1975</v>
      </c>
      <c r="LX71" s="1" t="s">
        <v>1980</v>
      </c>
      <c r="LY71" s="1" t="s">
        <v>1922</v>
      </c>
      <c r="LZ71" s="1" t="b">
        <f>E71=AE71</f>
        <v>1</v>
      </c>
      <c r="MA71" s="1" t="b">
        <f>AG71=G71</f>
        <v>1</v>
      </c>
      <c r="MB71" s="1" t="b">
        <f>I71=AI71</f>
        <v>0</v>
      </c>
      <c r="MC71" s="1" t="s">
        <v>2291</v>
      </c>
    </row>
    <row r="72" spans="1:341" x14ac:dyDescent="0.3">
      <c r="A72" s="1" t="s">
        <v>1902</v>
      </c>
      <c r="B72" s="1" t="s">
        <v>1903</v>
      </c>
      <c r="C72" s="5">
        <v>43169</v>
      </c>
      <c r="D72" s="5">
        <v>43169</v>
      </c>
      <c r="E72" s="1" t="s">
        <v>294</v>
      </c>
      <c r="F72" s="1" t="s">
        <v>1934</v>
      </c>
      <c r="G72" s="1" t="s">
        <v>400</v>
      </c>
      <c r="H72" s="1" t="s">
        <v>1948</v>
      </c>
      <c r="I72" s="1" t="s">
        <v>404</v>
      </c>
      <c r="J72" s="1" t="s">
        <v>2010</v>
      </c>
      <c r="K72" s="1" t="s">
        <v>1905</v>
      </c>
      <c r="L72" s="1" t="s">
        <v>1905</v>
      </c>
      <c r="M72" s="1" t="s">
        <v>1906</v>
      </c>
      <c r="N72" s="1">
        <v>13.963675890399999</v>
      </c>
      <c r="O72" s="1">
        <v>13.697910424</v>
      </c>
      <c r="P72" s="1">
        <v>299.662981215</v>
      </c>
      <c r="Q72" s="1">
        <v>4</v>
      </c>
      <c r="R72" s="1" t="s">
        <v>1984</v>
      </c>
      <c r="S72" s="1" t="s">
        <v>2291</v>
      </c>
      <c r="T72" s="1" t="s">
        <v>2291</v>
      </c>
      <c r="U72" s="1" t="s">
        <v>2292</v>
      </c>
      <c r="V72" s="1" t="s">
        <v>1982</v>
      </c>
      <c r="W72" s="1" t="s">
        <v>2291</v>
      </c>
      <c r="X72" s="1" t="s">
        <v>2089</v>
      </c>
      <c r="Y72" s="1" t="s">
        <v>1920</v>
      </c>
      <c r="Z72" s="1" t="s">
        <v>1921</v>
      </c>
      <c r="AA72" s="1" t="s">
        <v>1921</v>
      </c>
      <c r="AB72" s="1" t="s">
        <v>2291</v>
      </c>
      <c r="AC72" s="7">
        <v>200</v>
      </c>
      <c r="AD72" s="7">
        <v>836</v>
      </c>
      <c r="AE72" s="1" t="s">
        <v>294</v>
      </c>
      <c r="AF72" s="1" t="s">
        <v>1934</v>
      </c>
      <c r="AG72" s="1" t="s">
        <v>400</v>
      </c>
      <c r="AH72" s="1" t="s">
        <v>1948</v>
      </c>
      <c r="AI72" s="1" t="s">
        <v>404</v>
      </c>
      <c r="AJ72" s="1" t="s">
        <v>2010</v>
      </c>
      <c r="AK72" s="14">
        <v>200</v>
      </c>
      <c r="AL72" s="14">
        <v>836</v>
      </c>
      <c r="AM72" s="5">
        <v>42064</v>
      </c>
      <c r="AN72" s="7" t="s">
        <v>2291</v>
      </c>
      <c r="AO72" s="7" t="s">
        <v>2291</v>
      </c>
      <c r="AP72" s="1" t="s">
        <v>2291</v>
      </c>
      <c r="AQ72" s="1" t="s">
        <v>2291</v>
      </c>
      <c r="AR72" s="1" t="s">
        <v>2291</v>
      </c>
      <c r="AS72" s="1" t="s">
        <v>2291</v>
      </c>
      <c r="AT72" s="1" t="s">
        <v>2291</v>
      </c>
      <c r="AU72" s="1" t="s">
        <v>2291</v>
      </c>
      <c r="AV72" s="1" t="s">
        <v>2291</v>
      </c>
      <c r="AW72" s="1" t="s">
        <v>2291</v>
      </c>
      <c r="AX72" s="1" t="s">
        <v>2291</v>
      </c>
      <c r="AY72" s="7" t="s">
        <v>2291</v>
      </c>
      <c r="AZ72" s="7" t="s">
        <v>2291</v>
      </c>
      <c r="BA72" s="1" t="s">
        <v>2291</v>
      </c>
      <c r="BB72" s="7" t="s">
        <v>2291</v>
      </c>
      <c r="BC72" s="7" t="s">
        <v>2291</v>
      </c>
      <c r="BD72" s="1" t="s">
        <v>2291</v>
      </c>
      <c r="BE72" s="1" t="s">
        <v>2291</v>
      </c>
      <c r="BF72" s="1" t="s">
        <v>2291</v>
      </c>
      <c r="BG72" s="1" t="s">
        <v>2291</v>
      </c>
      <c r="BH72" s="1" t="s">
        <v>2291</v>
      </c>
      <c r="BI72" s="1" t="s">
        <v>2291</v>
      </c>
      <c r="BJ72" s="1" t="s">
        <v>2291</v>
      </c>
      <c r="BK72" s="1" t="s">
        <v>2291</v>
      </c>
      <c r="BL72" s="1" t="s">
        <v>2291</v>
      </c>
      <c r="BM72" s="7" t="s">
        <v>2291</v>
      </c>
      <c r="BN72" s="7" t="s">
        <v>2291</v>
      </c>
      <c r="BO72" s="1" t="s">
        <v>2291</v>
      </c>
      <c r="BP72" s="7" t="s">
        <v>2291</v>
      </c>
      <c r="BQ72" s="7" t="s">
        <v>2291</v>
      </c>
      <c r="BR72" s="1">
        <v>0</v>
      </c>
      <c r="BS72" s="7">
        <v>200</v>
      </c>
      <c r="BT72" s="7">
        <v>0</v>
      </c>
      <c r="BU72" s="7">
        <v>0</v>
      </c>
      <c r="BV72" s="7">
        <v>0</v>
      </c>
      <c r="BW72" s="1" t="s">
        <v>1998</v>
      </c>
      <c r="BX72" s="1" t="s">
        <v>2291</v>
      </c>
      <c r="BY72" s="1" t="s">
        <v>533</v>
      </c>
      <c r="BZ72" s="1" t="s">
        <v>1921</v>
      </c>
      <c r="CA72" s="1" t="s">
        <v>1921</v>
      </c>
      <c r="CB72" s="1" t="s">
        <v>1921</v>
      </c>
      <c r="CC72" s="1" t="s">
        <v>1921</v>
      </c>
      <c r="CD72" s="1" t="s">
        <v>1921</v>
      </c>
      <c r="CE72" s="1" t="s">
        <v>1921</v>
      </c>
      <c r="CF72" s="1" t="s">
        <v>1921</v>
      </c>
      <c r="CG72" s="1" t="s">
        <v>1921</v>
      </c>
      <c r="CH72" s="1" t="s">
        <v>1920</v>
      </c>
      <c r="CI72" s="1" t="s">
        <v>1919</v>
      </c>
      <c r="CJ72" s="1" t="s">
        <v>1921</v>
      </c>
      <c r="CK72" s="1" t="s">
        <v>2101</v>
      </c>
      <c r="CL72" s="1" t="s">
        <v>1921</v>
      </c>
      <c r="CM72" s="1" t="s">
        <v>1921</v>
      </c>
      <c r="CN72" s="1" t="s">
        <v>1920</v>
      </c>
      <c r="CO72" s="1" t="s">
        <v>1920</v>
      </c>
      <c r="CP72" s="1" t="s">
        <v>1921</v>
      </c>
      <c r="CQ72" s="1" t="s">
        <v>2291</v>
      </c>
      <c r="CR72" s="1" t="s">
        <v>2030</v>
      </c>
      <c r="CS72" s="1" t="s">
        <v>2291</v>
      </c>
      <c r="CT72" s="1" t="s">
        <v>2291</v>
      </c>
      <c r="CU72" s="1" t="s">
        <v>2291</v>
      </c>
      <c r="CV72" s="1" t="s">
        <v>2291</v>
      </c>
      <c r="CW72" s="1" t="s">
        <v>2291</v>
      </c>
      <c r="CX72" s="1" t="s">
        <v>2291</v>
      </c>
      <c r="CY72" s="1" t="s">
        <v>2291</v>
      </c>
      <c r="CZ72" s="1" t="s">
        <v>2291</v>
      </c>
      <c r="DA72" s="1" t="s">
        <v>2291</v>
      </c>
      <c r="DB72" s="1" t="s">
        <v>2291</v>
      </c>
      <c r="DC72" s="1" t="s">
        <v>2291</v>
      </c>
      <c r="DD72" s="1" t="s">
        <v>2291</v>
      </c>
      <c r="DE72" s="1" t="s">
        <v>2291</v>
      </c>
      <c r="DF72" s="1" t="s">
        <v>2291</v>
      </c>
      <c r="DG72" s="1" t="s">
        <v>2291</v>
      </c>
      <c r="DH72" s="1" t="s">
        <v>2291</v>
      </c>
      <c r="DI72" s="1" t="s">
        <v>2291</v>
      </c>
      <c r="DJ72" s="1" t="s">
        <v>2291</v>
      </c>
      <c r="DK72" s="1" t="s">
        <v>2291</v>
      </c>
      <c r="DL72" s="1" t="s">
        <v>2291</v>
      </c>
      <c r="DM72" s="1" t="s">
        <v>2291</v>
      </c>
      <c r="DN72" s="1" t="s">
        <v>2291</v>
      </c>
      <c r="DO72" s="1" t="s">
        <v>2291</v>
      </c>
      <c r="DP72" s="1" t="s">
        <v>2291</v>
      </c>
      <c r="DQ72" s="1" t="s">
        <v>2291</v>
      </c>
      <c r="DR72" s="1" t="s">
        <v>2291</v>
      </c>
      <c r="DS72" s="1" t="s">
        <v>2291</v>
      </c>
      <c r="DT72" s="1" t="s">
        <v>2291</v>
      </c>
      <c r="DU72" s="1" t="s">
        <v>2291</v>
      </c>
      <c r="DV72" s="1" t="s">
        <v>2291</v>
      </c>
      <c r="DW72" s="1" t="s">
        <v>2291</v>
      </c>
      <c r="DX72" s="1" t="s">
        <v>2291</v>
      </c>
      <c r="DY72" s="1" t="s">
        <v>2291</v>
      </c>
      <c r="DZ72" s="1" t="s">
        <v>2291</v>
      </c>
      <c r="EA72" s="1" t="s">
        <v>2291</v>
      </c>
      <c r="EB72" s="1" t="s">
        <v>2291</v>
      </c>
      <c r="EC72" s="1" t="s">
        <v>2291</v>
      </c>
      <c r="ED72" s="1" t="s">
        <v>2291</v>
      </c>
      <c r="EE72" s="1" t="s">
        <v>2291</v>
      </c>
      <c r="EF72" s="1" t="s">
        <v>2291</v>
      </c>
      <c r="EG72" s="1" t="s">
        <v>2291</v>
      </c>
      <c r="EH72" s="1" t="s">
        <v>2291</v>
      </c>
      <c r="EI72" s="1" t="s">
        <v>2291</v>
      </c>
      <c r="EJ72" s="1" t="s">
        <v>2291</v>
      </c>
      <c r="EK72" s="1" t="s">
        <v>2291</v>
      </c>
      <c r="EL72" s="1" t="s">
        <v>2291</v>
      </c>
      <c r="EM72" s="1" t="s">
        <v>2291</v>
      </c>
      <c r="EN72" s="1" t="s">
        <v>2291</v>
      </c>
      <c r="EO72" s="1" t="s">
        <v>2291</v>
      </c>
      <c r="EP72" s="1" t="s">
        <v>2291</v>
      </c>
      <c r="EQ72" s="1" t="s">
        <v>2291</v>
      </c>
      <c r="ER72" s="1" t="s">
        <v>2291</v>
      </c>
      <c r="ES72" s="1" t="s">
        <v>2291</v>
      </c>
      <c r="ET72" s="1" t="s">
        <v>2291</v>
      </c>
      <c r="EU72" s="1" t="s">
        <v>2291</v>
      </c>
      <c r="EV72" s="1" t="s">
        <v>2291</v>
      </c>
      <c r="EW72" s="1" t="s">
        <v>2291</v>
      </c>
      <c r="EX72" s="1" t="s">
        <v>2291</v>
      </c>
      <c r="EY72" s="1" t="s">
        <v>2291</v>
      </c>
      <c r="EZ72" s="1" t="s">
        <v>2291</v>
      </c>
      <c r="FA72" s="1" t="s">
        <v>2291</v>
      </c>
      <c r="FB72" s="1" t="s">
        <v>2291</v>
      </c>
      <c r="FC72" s="1" t="s">
        <v>2291</v>
      </c>
      <c r="FD72" s="1" t="s">
        <v>2291</v>
      </c>
      <c r="FE72" s="1" t="s">
        <v>2291</v>
      </c>
      <c r="FF72" s="1" t="s">
        <v>2291</v>
      </c>
      <c r="FG72" s="1" t="s">
        <v>2291</v>
      </c>
      <c r="FH72" s="1" t="s">
        <v>2291</v>
      </c>
      <c r="FI72" s="1" t="s">
        <v>2291</v>
      </c>
      <c r="FJ72" s="1" t="s">
        <v>2291</v>
      </c>
      <c r="FK72" s="1" t="s">
        <v>2291</v>
      </c>
      <c r="FL72" s="1" t="s">
        <v>2291</v>
      </c>
      <c r="FM72" s="7">
        <v>36</v>
      </c>
      <c r="FN72" s="7">
        <v>63</v>
      </c>
      <c r="FO72" s="7">
        <v>2</v>
      </c>
      <c r="FP72" s="7">
        <v>7</v>
      </c>
      <c r="FQ72" s="7">
        <v>3</v>
      </c>
      <c r="FR72" s="7">
        <v>5</v>
      </c>
      <c r="FS72" s="7" t="s">
        <v>2291</v>
      </c>
      <c r="FT72" s="7" t="s">
        <v>2291</v>
      </c>
      <c r="FU72" s="7">
        <v>9</v>
      </c>
      <c r="FV72" s="7">
        <v>11</v>
      </c>
      <c r="FW72" s="7">
        <v>3</v>
      </c>
      <c r="FX72" s="7" t="s">
        <v>2291</v>
      </c>
      <c r="FY72" s="7">
        <v>95</v>
      </c>
      <c r="FZ72" s="1" t="s">
        <v>1920</v>
      </c>
      <c r="GA72" s="1" t="s">
        <v>1920</v>
      </c>
      <c r="GB72" s="1" t="s">
        <v>1920</v>
      </c>
      <c r="GC72" s="1" t="s">
        <v>2291</v>
      </c>
      <c r="GD72" s="1" t="s">
        <v>2291</v>
      </c>
      <c r="GE72" s="1" t="s">
        <v>2291</v>
      </c>
      <c r="GF72" s="1" t="s">
        <v>1961</v>
      </c>
      <c r="GG72" s="1" t="s">
        <v>2291</v>
      </c>
      <c r="GH72" s="1" t="s">
        <v>2291</v>
      </c>
      <c r="GI72" s="1" t="s">
        <v>2291</v>
      </c>
      <c r="GJ72" s="1" t="s">
        <v>1223</v>
      </c>
      <c r="GK72" s="1" t="s">
        <v>1921</v>
      </c>
      <c r="GL72" s="1" t="s">
        <v>1921</v>
      </c>
      <c r="GM72" s="1" t="s">
        <v>1920</v>
      </c>
      <c r="GN72" s="1" t="s">
        <v>1921</v>
      </c>
      <c r="GO72" s="1" t="s">
        <v>1921</v>
      </c>
      <c r="GP72" s="1" t="s">
        <v>1921</v>
      </c>
      <c r="GQ72" s="1" t="s">
        <v>1921</v>
      </c>
      <c r="GR72" s="1" t="s">
        <v>1921</v>
      </c>
      <c r="GS72" s="7" t="s">
        <v>2291</v>
      </c>
      <c r="GT72" s="7" t="s">
        <v>2291</v>
      </c>
      <c r="GU72" s="7" t="s">
        <v>2291</v>
      </c>
      <c r="GV72" s="7" t="s">
        <v>2291</v>
      </c>
      <c r="GW72" s="7" t="s">
        <v>2291</v>
      </c>
      <c r="GX72" s="7" t="s">
        <v>2291</v>
      </c>
      <c r="GY72" s="7" t="s">
        <v>2291</v>
      </c>
      <c r="GZ72" s="7" t="s">
        <v>2291</v>
      </c>
      <c r="HA72" s="7">
        <v>1</v>
      </c>
      <c r="HB72" s="7" t="s">
        <v>2291</v>
      </c>
      <c r="HC72" s="7" t="s">
        <v>2291</v>
      </c>
      <c r="HD72" s="7" t="s">
        <v>2291</v>
      </c>
      <c r="HE72" s="7" t="s">
        <v>2291</v>
      </c>
      <c r="HF72" s="7" t="s">
        <v>2291</v>
      </c>
      <c r="HG72" s="7" t="s">
        <v>2291</v>
      </c>
      <c r="HH72" s="7" t="s">
        <v>2291</v>
      </c>
      <c r="HI72" s="1" t="s">
        <v>1956</v>
      </c>
      <c r="HJ72" s="1" t="s">
        <v>2116</v>
      </c>
      <c r="HK72" s="1" t="s">
        <v>1921</v>
      </c>
      <c r="HL72" s="1" t="s">
        <v>1921</v>
      </c>
      <c r="HM72" s="1" t="s">
        <v>1921</v>
      </c>
      <c r="HN72" s="1" t="s">
        <v>1920</v>
      </c>
      <c r="HO72" s="1" t="s">
        <v>1921</v>
      </c>
      <c r="HP72" s="1" t="s">
        <v>2291</v>
      </c>
      <c r="HQ72" s="1" t="s">
        <v>1921</v>
      </c>
      <c r="HR72" s="1" t="s">
        <v>1921</v>
      </c>
      <c r="HS72" s="1" t="s">
        <v>1921</v>
      </c>
      <c r="HT72" s="7" t="s">
        <v>2291</v>
      </c>
      <c r="HU72" s="7" t="s">
        <v>2291</v>
      </c>
      <c r="HV72" s="1" t="s">
        <v>2291</v>
      </c>
      <c r="HW72" s="1" t="s">
        <v>2291</v>
      </c>
      <c r="HX72" s="1" t="s">
        <v>2291</v>
      </c>
      <c r="HY72" s="1" t="s">
        <v>2126</v>
      </c>
      <c r="HZ72" s="1" t="s">
        <v>1921</v>
      </c>
      <c r="IA72" s="1" t="s">
        <v>1920</v>
      </c>
      <c r="IB72" s="7" t="s">
        <v>2291</v>
      </c>
      <c r="IC72" s="7">
        <v>23</v>
      </c>
      <c r="ID72" s="1" t="s">
        <v>1920</v>
      </c>
      <c r="IE72" s="1" t="s">
        <v>2291</v>
      </c>
      <c r="IF72" s="1" t="s">
        <v>2291</v>
      </c>
      <c r="IG72" s="1" t="s">
        <v>2291</v>
      </c>
      <c r="IH72" s="1" t="s">
        <v>2291</v>
      </c>
      <c r="II72" s="1" t="s">
        <v>2291</v>
      </c>
      <c r="IJ72" s="1" t="s">
        <v>2291</v>
      </c>
      <c r="IK72" s="1" t="s">
        <v>2291</v>
      </c>
      <c r="IL72" s="1" t="s">
        <v>2291</v>
      </c>
      <c r="IM72" s="1" t="s">
        <v>1949</v>
      </c>
      <c r="IN72" s="1" t="s">
        <v>1991</v>
      </c>
      <c r="IO72" s="1" t="s">
        <v>2291</v>
      </c>
      <c r="IP72" s="1" t="s">
        <v>2291</v>
      </c>
      <c r="IQ72" s="1" t="s">
        <v>2291</v>
      </c>
      <c r="IR72" s="1" t="s">
        <v>2291</v>
      </c>
      <c r="IS72" s="1" t="s">
        <v>2291</v>
      </c>
      <c r="IT72" s="1" t="s">
        <v>1921</v>
      </c>
      <c r="IU72" s="1" t="s">
        <v>2291</v>
      </c>
      <c r="IV72" s="1" t="s">
        <v>2291</v>
      </c>
      <c r="IW72" s="1" t="s">
        <v>2291</v>
      </c>
      <c r="IX72" s="1" t="s">
        <v>2291</v>
      </c>
      <c r="IY72" s="1" t="s">
        <v>2291</v>
      </c>
      <c r="IZ72" s="1" t="s">
        <v>2291</v>
      </c>
      <c r="JA72" s="1" t="s">
        <v>2291</v>
      </c>
      <c r="JB72" s="1" t="s">
        <v>2291</v>
      </c>
      <c r="JC72" s="1" t="s">
        <v>2291</v>
      </c>
      <c r="JD72" s="1" t="s">
        <v>1897</v>
      </c>
      <c r="JE72" s="1" t="s">
        <v>1920</v>
      </c>
      <c r="JF72" s="1" t="s">
        <v>1921</v>
      </c>
      <c r="JG72" s="1" t="s">
        <v>1921</v>
      </c>
      <c r="JH72" s="1" t="s">
        <v>1921</v>
      </c>
      <c r="JI72" s="1" t="s">
        <v>1920</v>
      </c>
      <c r="JJ72" s="1" t="s">
        <v>1920</v>
      </c>
      <c r="JK72" s="1" t="s">
        <v>1921</v>
      </c>
      <c r="JL72" s="1" t="s">
        <v>1921</v>
      </c>
      <c r="JM72" s="1" t="s">
        <v>1921</v>
      </c>
      <c r="JN72" s="1" t="s">
        <v>1921</v>
      </c>
      <c r="JO72" s="1" t="s">
        <v>1921</v>
      </c>
      <c r="JP72" s="1" t="s">
        <v>1921</v>
      </c>
      <c r="JQ72" s="1" t="s">
        <v>1921</v>
      </c>
      <c r="JR72" s="1" t="s">
        <v>1921</v>
      </c>
      <c r="JS72" s="1" t="s">
        <v>2291</v>
      </c>
      <c r="JT72" s="1" t="s">
        <v>2291</v>
      </c>
      <c r="JU72" s="1" t="s">
        <v>2299</v>
      </c>
      <c r="JV72" s="1" t="s">
        <v>1921</v>
      </c>
      <c r="JW72" s="1" t="s">
        <v>1920</v>
      </c>
      <c r="JX72" s="1" t="s">
        <v>1921</v>
      </c>
      <c r="JY72" s="1" t="s">
        <v>1921</v>
      </c>
      <c r="JZ72" s="1" t="s">
        <v>1921</v>
      </c>
      <c r="KA72" s="1" t="s">
        <v>1921</v>
      </c>
      <c r="KB72" s="1" t="s">
        <v>1921</v>
      </c>
      <c r="KC72" s="1" t="s">
        <v>1921</v>
      </c>
      <c r="KD72" s="1" t="s">
        <v>1972</v>
      </c>
      <c r="KE72" s="1" t="s">
        <v>1961</v>
      </c>
      <c r="KF72" s="1" t="s">
        <v>1920</v>
      </c>
      <c r="KG72" s="1" t="s">
        <v>2157</v>
      </c>
      <c r="KH72" s="1" t="s">
        <v>1966</v>
      </c>
      <c r="KI72" s="1" t="s">
        <v>1923</v>
      </c>
      <c r="KJ72" s="1" t="s">
        <v>2291</v>
      </c>
      <c r="KK72" s="1" t="s">
        <v>1921</v>
      </c>
      <c r="KL72" s="1" t="s">
        <v>2291</v>
      </c>
      <c r="KM72" s="1" t="s">
        <v>2291</v>
      </c>
      <c r="KN72" s="1" t="s">
        <v>2291</v>
      </c>
      <c r="KO72" s="1" t="s">
        <v>2291</v>
      </c>
      <c r="KP72" s="1" t="s">
        <v>2291</v>
      </c>
      <c r="KQ72" s="1" t="s">
        <v>2291</v>
      </c>
      <c r="KR72" s="1">
        <v>3</v>
      </c>
      <c r="KS72" s="1" t="s">
        <v>304</v>
      </c>
      <c r="KT72" s="1" t="s">
        <v>2291</v>
      </c>
      <c r="KU72" s="1" t="s">
        <v>2291</v>
      </c>
      <c r="KV72" s="1" t="s">
        <v>2291</v>
      </c>
      <c r="KW72" s="1" t="s">
        <v>2291</v>
      </c>
      <c r="KX72" s="1">
        <v>20</v>
      </c>
      <c r="KY72" s="11">
        <v>20</v>
      </c>
      <c r="KZ72" s="1" t="s">
        <v>1907</v>
      </c>
      <c r="LA72" s="1">
        <v>498594</v>
      </c>
      <c r="LB72" s="1" t="s">
        <v>1908</v>
      </c>
      <c r="LC72" s="1" t="s">
        <v>1909</v>
      </c>
      <c r="LD72" s="1">
        <v>285</v>
      </c>
      <c r="LE72" s="1" t="s">
        <v>2291</v>
      </c>
      <c r="LF72" s="1">
        <v>-1</v>
      </c>
      <c r="LG72" s="1" t="s">
        <v>2291</v>
      </c>
      <c r="LH72" s="1" t="s">
        <v>2291</v>
      </c>
      <c r="LI72" s="8">
        <v>285</v>
      </c>
      <c r="LJ72" s="8">
        <v>6</v>
      </c>
      <c r="LK72" s="8">
        <v>2</v>
      </c>
      <c r="LL72" s="8">
        <v>6</v>
      </c>
      <c r="LM72" s="8">
        <v>12</v>
      </c>
      <c r="LN72" s="8">
        <v>11</v>
      </c>
      <c r="LO72" s="8">
        <v>15</v>
      </c>
      <c r="LP72" s="8">
        <v>2</v>
      </c>
      <c r="LQ72" s="8">
        <v>9</v>
      </c>
      <c r="LR72" s="8">
        <v>20</v>
      </c>
      <c r="LS72" s="8">
        <v>22</v>
      </c>
      <c r="LT72" s="8">
        <v>2</v>
      </c>
      <c r="LU72" s="8">
        <v>3</v>
      </c>
      <c r="LV72" s="8">
        <v>110</v>
      </c>
      <c r="LW72" s="1" t="s">
        <v>1975</v>
      </c>
      <c r="LX72" s="1" t="s">
        <v>1978</v>
      </c>
      <c r="LY72" s="1" t="s">
        <v>1979</v>
      </c>
      <c r="LZ72" s="1" t="b">
        <f>E72=AE72</f>
        <v>1</v>
      </c>
      <c r="MA72" s="1" t="b">
        <f>AG72=G72</f>
        <v>1</v>
      </c>
      <c r="MB72" s="1" t="b">
        <f>I72=AI72</f>
        <v>1</v>
      </c>
      <c r="MC72" s="1" t="s">
        <v>2291</v>
      </c>
    </row>
    <row r="73" spans="1:341" x14ac:dyDescent="0.3">
      <c r="A73" s="1" t="s">
        <v>582</v>
      </c>
      <c r="B73" s="1" t="s">
        <v>583</v>
      </c>
      <c r="C73" s="5">
        <v>43154</v>
      </c>
      <c r="D73" s="5">
        <v>43154</v>
      </c>
      <c r="E73" s="1" t="s">
        <v>294</v>
      </c>
      <c r="F73" s="1" t="s">
        <v>1934</v>
      </c>
      <c r="G73" s="1" t="s">
        <v>400</v>
      </c>
      <c r="H73" s="1" t="s">
        <v>1948</v>
      </c>
      <c r="I73" s="1" t="s">
        <v>401</v>
      </c>
      <c r="J73" s="1" t="s">
        <v>429</v>
      </c>
      <c r="K73" s="1" t="s">
        <v>429</v>
      </c>
      <c r="L73" s="1" t="s">
        <v>584</v>
      </c>
      <c r="M73" s="1" t="s">
        <v>585</v>
      </c>
      <c r="N73" s="1">
        <v>14.449487207600001</v>
      </c>
      <c r="O73" s="1">
        <v>13.6305061265</v>
      </c>
      <c r="P73" s="1">
        <v>299.06154064100002</v>
      </c>
      <c r="Q73" s="1">
        <v>4</v>
      </c>
      <c r="R73" s="1" t="s">
        <v>1983</v>
      </c>
      <c r="S73" s="1" t="s">
        <v>429</v>
      </c>
      <c r="T73" s="1">
        <v>6</v>
      </c>
      <c r="U73" s="1" t="s">
        <v>2292</v>
      </c>
      <c r="V73" s="1" t="s">
        <v>1982</v>
      </c>
      <c r="W73" s="1" t="s">
        <v>2291</v>
      </c>
      <c r="X73" s="1" t="s">
        <v>2089</v>
      </c>
      <c r="Y73" s="1" t="s">
        <v>1920</v>
      </c>
      <c r="Z73" s="1" t="s">
        <v>1921</v>
      </c>
      <c r="AA73" s="1" t="s">
        <v>1921</v>
      </c>
      <c r="AB73" s="1" t="s">
        <v>2291</v>
      </c>
      <c r="AC73" s="7">
        <v>19</v>
      </c>
      <c r="AD73" s="7">
        <v>70</v>
      </c>
      <c r="AE73" s="1" t="s">
        <v>294</v>
      </c>
      <c r="AF73" s="1" t="s">
        <v>1934</v>
      </c>
      <c r="AG73" s="1" t="s">
        <v>400</v>
      </c>
      <c r="AH73" s="1" t="s">
        <v>1948</v>
      </c>
      <c r="AI73" s="1" t="s">
        <v>404</v>
      </c>
      <c r="AJ73" s="1" t="s">
        <v>2010</v>
      </c>
      <c r="AK73" s="14">
        <v>19</v>
      </c>
      <c r="AL73" s="14">
        <v>70</v>
      </c>
      <c r="AM73" s="5">
        <v>42370</v>
      </c>
      <c r="AN73" s="7" t="s">
        <v>2291</v>
      </c>
      <c r="AO73" s="7" t="s">
        <v>2291</v>
      </c>
      <c r="AP73" s="1" t="s">
        <v>2291</v>
      </c>
      <c r="AQ73" s="1" t="s">
        <v>2291</v>
      </c>
      <c r="AR73" s="1" t="s">
        <v>2291</v>
      </c>
      <c r="AS73" s="1" t="s">
        <v>2291</v>
      </c>
      <c r="AT73" s="1" t="s">
        <v>2291</v>
      </c>
      <c r="AU73" s="1" t="s">
        <v>2291</v>
      </c>
      <c r="AV73" s="1" t="s">
        <v>2291</v>
      </c>
      <c r="AW73" s="1" t="s">
        <v>2291</v>
      </c>
      <c r="AX73" s="1" t="s">
        <v>2291</v>
      </c>
      <c r="AY73" s="7" t="s">
        <v>2291</v>
      </c>
      <c r="AZ73" s="7" t="s">
        <v>2291</v>
      </c>
      <c r="BA73" s="1" t="s">
        <v>2291</v>
      </c>
      <c r="BB73" s="7" t="s">
        <v>2291</v>
      </c>
      <c r="BC73" s="7" t="s">
        <v>2291</v>
      </c>
      <c r="BD73" s="1" t="s">
        <v>2291</v>
      </c>
      <c r="BE73" s="1" t="s">
        <v>2291</v>
      </c>
      <c r="BF73" s="1" t="s">
        <v>2291</v>
      </c>
      <c r="BG73" s="1" t="s">
        <v>2291</v>
      </c>
      <c r="BH73" s="1" t="s">
        <v>2291</v>
      </c>
      <c r="BI73" s="1" t="s">
        <v>2291</v>
      </c>
      <c r="BJ73" s="1" t="s">
        <v>2291</v>
      </c>
      <c r="BK73" s="1" t="s">
        <v>2291</v>
      </c>
      <c r="BL73" s="1" t="s">
        <v>2291</v>
      </c>
      <c r="BM73" s="7" t="s">
        <v>2291</v>
      </c>
      <c r="BN73" s="7" t="s">
        <v>2291</v>
      </c>
      <c r="BO73" s="1" t="s">
        <v>2291</v>
      </c>
      <c r="BP73" s="7" t="s">
        <v>2291</v>
      </c>
      <c r="BQ73" s="7" t="s">
        <v>2291</v>
      </c>
      <c r="BR73" s="1">
        <v>0</v>
      </c>
      <c r="BS73" s="7">
        <v>25</v>
      </c>
      <c r="BT73" s="7">
        <v>0</v>
      </c>
      <c r="BU73" s="7">
        <v>0</v>
      </c>
      <c r="BV73" s="7">
        <v>0</v>
      </c>
      <c r="BW73" s="1" t="s">
        <v>1999</v>
      </c>
      <c r="BX73" s="1" t="s">
        <v>2291</v>
      </c>
      <c r="BY73" s="1" t="s">
        <v>469</v>
      </c>
      <c r="BZ73" s="1" t="s">
        <v>1921</v>
      </c>
      <c r="CA73" s="1" t="s">
        <v>1921</v>
      </c>
      <c r="CB73" s="1" t="s">
        <v>1921</v>
      </c>
      <c r="CC73" s="1" t="s">
        <v>1921</v>
      </c>
      <c r="CD73" s="1" t="s">
        <v>1921</v>
      </c>
      <c r="CE73" s="1" t="s">
        <v>1921</v>
      </c>
      <c r="CF73" s="1" t="s">
        <v>1921</v>
      </c>
      <c r="CG73" s="1" t="s">
        <v>1921</v>
      </c>
      <c r="CH73" s="1" t="s">
        <v>1921</v>
      </c>
      <c r="CI73" s="1" t="s">
        <v>1921</v>
      </c>
      <c r="CJ73" s="1" t="s">
        <v>1920</v>
      </c>
      <c r="CK73" s="1" t="s">
        <v>2291</v>
      </c>
      <c r="CL73" s="1" t="s">
        <v>2291</v>
      </c>
      <c r="CM73" s="1" t="s">
        <v>2291</v>
      </c>
      <c r="CN73" s="1" t="s">
        <v>2291</v>
      </c>
      <c r="CO73" s="1" t="s">
        <v>2291</v>
      </c>
      <c r="CP73" s="1" t="s">
        <v>2291</v>
      </c>
      <c r="CQ73" s="1" t="s">
        <v>2291</v>
      </c>
      <c r="CR73" s="1" t="s">
        <v>2291</v>
      </c>
      <c r="CS73" s="1" t="s">
        <v>2291</v>
      </c>
      <c r="CT73" s="1" t="s">
        <v>2291</v>
      </c>
      <c r="CU73" s="1" t="s">
        <v>2291</v>
      </c>
      <c r="CV73" s="1" t="s">
        <v>2291</v>
      </c>
      <c r="CW73" s="1" t="s">
        <v>2291</v>
      </c>
      <c r="CX73" s="1" t="s">
        <v>2291</v>
      </c>
      <c r="CY73" s="1" t="s">
        <v>2291</v>
      </c>
      <c r="CZ73" s="1" t="s">
        <v>2291</v>
      </c>
      <c r="DA73" s="1" t="s">
        <v>2291</v>
      </c>
      <c r="DB73" s="1" t="s">
        <v>2291</v>
      </c>
      <c r="DC73" s="1" t="s">
        <v>2291</v>
      </c>
      <c r="DD73" s="1" t="s">
        <v>2291</v>
      </c>
      <c r="DE73" s="1" t="s">
        <v>2291</v>
      </c>
      <c r="DF73" s="1" t="s">
        <v>2291</v>
      </c>
      <c r="DG73" s="1" t="s">
        <v>2291</v>
      </c>
      <c r="DH73" s="1" t="s">
        <v>2291</v>
      </c>
      <c r="DI73" s="1" t="s">
        <v>2291</v>
      </c>
      <c r="DJ73" s="1" t="s">
        <v>2291</v>
      </c>
      <c r="DK73" s="1" t="s">
        <v>2291</v>
      </c>
      <c r="DL73" s="1" t="s">
        <v>2291</v>
      </c>
      <c r="DM73" s="1" t="s">
        <v>2291</v>
      </c>
      <c r="DN73" s="1" t="s">
        <v>2291</v>
      </c>
      <c r="DO73" s="1" t="s">
        <v>2291</v>
      </c>
      <c r="DP73" s="1" t="s">
        <v>2291</v>
      </c>
      <c r="DQ73" s="1" t="s">
        <v>2291</v>
      </c>
      <c r="DR73" s="1" t="s">
        <v>2291</v>
      </c>
      <c r="DS73" s="1" t="s">
        <v>2291</v>
      </c>
      <c r="DT73" s="1" t="s">
        <v>2291</v>
      </c>
      <c r="DU73" s="1" t="s">
        <v>2291</v>
      </c>
      <c r="DV73" s="1" t="s">
        <v>2291</v>
      </c>
      <c r="DW73" s="1" t="s">
        <v>2291</v>
      </c>
      <c r="DX73" s="1" t="s">
        <v>2291</v>
      </c>
      <c r="DY73" s="1" t="s">
        <v>2291</v>
      </c>
      <c r="DZ73" s="1" t="s">
        <v>2291</v>
      </c>
      <c r="EA73" s="1" t="s">
        <v>2291</v>
      </c>
      <c r="EB73" s="1" t="s">
        <v>2291</v>
      </c>
      <c r="EC73" s="1" t="s">
        <v>2291</v>
      </c>
      <c r="ED73" s="1" t="s">
        <v>2291</v>
      </c>
      <c r="EE73" s="1" t="s">
        <v>2291</v>
      </c>
      <c r="EF73" s="1" t="s">
        <v>2291</v>
      </c>
      <c r="EG73" s="1" t="s">
        <v>2291</v>
      </c>
      <c r="EH73" s="1" t="s">
        <v>2291</v>
      </c>
      <c r="EI73" s="1" t="s">
        <v>2291</v>
      </c>
      <c r="EJ73" s="1" t="s">
        <v>2291</v>
      </c>
      <c r="EK73" s="1" t="s">
        <v>2291</v>
      </c>
      <c r="EL73" s="1" t="s">
        <v>2291</v>
      </c>
      <c r="EM73" s="1" t="s">
        <v>2291</v>
      </c>
      <c r="EN73" s="1" t="s">
        <v>2291</v>
      </c>
      <c r="EO73" s="1" t="s">
        <v>2291</v>
      </c>
      <c r="EP73" s="1" t="s">
        <v>2291</v>
      </c>
      <c r="EQ73" s="1" t="s">
        <v>2291</v>
      </c>
      <c r="ER73" s="1" t="s">
        <v>2291</v>
      </c>
      <c r="ES73" s="1" t="s">
        <v>2291</v>
      </c>
      <c r="ET73" s="1" t="s">
        <v>2291</v>
      </c>
      <c r="EU73" s="1" t="s">
        <v>2291</v>
      </c>
      <c r="EV73" s="1" t="s">
        <v>2291</v>
      </c>
      <c r="EW73" s="1" t="s">
        <v>2291</v>
      </c>
      <c r="EX73" s="1" t="s">
        <v>2291</v>
      </c>
      <c r="EY73" s="1" t="s">
        <v>2291</v>
      </c>
      <c r="EZ73" s="1" t="s">
        <v>2291</v>
      </c>
      <c r="FA73" s="1" t="s">
        <v>2291</v>
      </c>
      <c r="FB73" s="1" t="s">
        <v>2291</v>
      </c>
      <c r="FC73" s="1" t="s">
        <v>2291</v>
      </c>
      <c r="FD73" s="1" t="s">
        <v>2291</v>
      </c>
      <c r="FE73" s="1" t="s">
        <v>2291</v>
      </c>
      <c r="FF73" s="1" t="s">
        <v>2291</v>
      </c>
      <c r="FG73" s="1" t="s">
        <v>2291</v>
      </c>
      <c r="FH73" s="1" t="s">
        <v>2291</v>
      </c>
      <c r="FI73" s="1" t="s">
        <v>2291</v>
      </c>
      <c r="FJ73" s="1" t="s">
        <v>2291</v>
      </c>
      <c r="FK73" s="1" t="s">
        <v>2291</v>
      </c>
      <c r="FL73" s="1" t="s">
        <v>2291</v>
      </c>
      <c r="FM73" s="7">
        <v>3</v>
      </c>
      <c r="FN73" s="7">
        <v>5</v>
      </c>
      <c r="FO73" s="7">
        <v>1</v>
      </c>
      <c r="FP73" s="7" t="s">
        <v>2291</v>
      </c>
      <c r="FQ73" s="7">
        <v>1</v>
      </c>
      <c r="FR73" s="7" t="s">
        <v>2291</v>
      </c>
      <c r="FS73" s="7" t="s">
        <v>2291</v>
      </c>
      <c r="FT73" s="7" t="s">
        <v>2291</v>
      </c>
      <c r="FU73" s="7" t="s">
        <v>2291</v>
      </c>
      <c r="FV73" s="7">
        <v>3</v>
      </c>
      <c r="FW73" s="7" t="s">
        <v>2291</v>
      </c>
      <c r="FX73" s="7" t="s">
        <v>2291</v>
      </c>
      <c r="FY73" s="7">
        <v>5</v>
      </c>
      <c r="FZ73" s="1" t="s">
        <v>1920</v>
      </c>
      <c r="GA73" s="1" t="s">
        <v>1920</v>
      </c>
      <c r="GB73" s="1" t="s">
        <v>1920</v>
      </c>
      <c r="GC73" s="1" t="s">
        <v>2291</v>
      </c>
      <c r="GD73" s="1" t="s">
        <v>2291</v>
      </c>
      <c r="GE73" s="1" t="s">
        <v>2291</v>
      </c>
      <c r="GF73" s="1" t="s">
        <v>1921</v>
      </c>
      <c r="GG73" s="1" t="s">
        <v>1992</v>
      </c>
      <c r="GH73" s="1" t="s">
        <v>2291</v>
      </c>
      <c r="GI73" s="1" t="s">
        <v>2291</v>
      </c>
      <c r="GJ73" s="1" t="s">
        <v>406</v>
      </c>
      <c r="GK73" s="1" t="s">
        <v>1921</v>
      </c>
      <c r="GL73" s="1" t="s">
        <v>1921</v>
      </c>
      <c r="GM73" s="1" t="s">
        <v>1921</v>
      </c>
      <c r="GN73" s="1" t="s">
        <v>1921</v>
      </c>
      <c r="GO73" s="1" t="s">
        <v>1921</v>
      </c>
      <c r="GP73" s="1" t="s">
        <v>1921</v>
      </c>
      <c r="GQ73" s="1" t="s">
        <v>1920</v>
      </c>
      <c r="GR73" s="1" t="s">
        <v>1921</v>
      </c>
      <c r="GS73" s="7">
        <v>1</v>
      </c>
      <c r="GT73" s="7" t="s">
        <v>2291</v>
      </c>
      <c r="GU73" s="7" t="s">
        <v>2291</v>
      </c>
      <c r="GV73" s="7" t="s">
        <v>2291</v>
      </c>
      <c r="GW73" s="7" t="s">
        <v>2291</v>
      </c>
      <c r="GX73" s="7" t="s">
        <v>2291</v>
      </c>
      <c r="GY73" s="7" t="s">
        <v>2291</v>
      </c>
      <c r="GZ73" s="7" t="s">
        <v>2291</v>
      </c>
      <c r="HA73" s="7" t="s">
        <v>2291</v>
      </c>
      <c r="HB73" s="7" t="s">
        <v>2291</v>
      </c>
      <c r="HC73" s="7" t="s">
        <v>2291</v>
      </c>
      <c r="HD73" s="7" t="s">
        <v>2291</v>
      </c>
      <c r="HE73" s="7" t="s">
        <v>2291</v>
      </c>
      <c r="HF73" s="7" t="s">
        <v>2291</v>
      </c>
      <c r="HG73" s="7" t="s">
        <v>2291</v>
      </c>
      <c r="HH73" s="7" t="s">
        <v>2291</v>
      </c>
      <c r="HI73" s="1" t="s">
        <v>1958</v>
      </c>
      <c r="HJ73" s="1" t="s">
        <v>2117</v>
      </c>
      <c r="HK73" s="1" t="s">
        <v>1921</v>
      </c>
      <c r="HL73" s="1" t="s">
        <v>1921</v>
      </c>
      <c r="HM73" s="1" t="s">
        <v>1920</v>
      </c>
      <c r="HN73" s="1" t="s">
        <v>1920</v>
      </c>
      <c r="HO73" s="1" t="s">
        <v>1921</v>
      </c>
      <c r="HP73" s="1" t="s">
        <v>2125</v>
      </c>
      <c r="HQ73" s="1" t="s">
        <v>1921</v>
      </c>
      <c r="HR73" s="1" t="s">
        <v>1921</v>
      </c>
      <c r="HS73" s="1" t="s">
        <v>1920</v>
      </c>
      <c r="HT73" s="7" t="s">
        <v>2291</v>
      </c>
      <c r="HU73" s="7" t="s">
        <v>2291</v>
      </c>
      <c r="HV73" s="1" t="s">
        <v>2291</v>
      </c>
      <c r="HW73" s="1" t="s">
        <v>2291</v>
      </c>
      <c r="HX73" s="1" t="s">
        <v>2291</v>
      </c>
      <c r="HY73" s="1" t="s">
        <v>2126</v>
      </c>
      <c r="HZ73" s="1" t="s">
        <v>1921</v>
      </c>
      <c r="IA73" s="1" t="s">
        <v>1920</v>
      </c>
      <c r="IB73" s="7" t="s">
        <v>2291</v>
      </c>
      <c r="IC73" s="7">
        <v>3</v>
      </c>
      <c r="ID73" s="1" t="s">
        <v>1961</v>
      </c>
      <c r="IE73" s="1" t="s">
        <v>2291</v>
      </c>
      <c r="IF73" s="1" t="s">
        <v>2291</v>
      </c>
      <c r="IG73" s="1" t="s">
        <v>2291</v>
      </c>
      <c r="IH73" s="1" t="s">
        <v>2291</v>
      </c>
      <c r="II73" s="1" t="s">
        <v>2291</v>
      </c>
      <c r="IJ73" s="1" t="s">
        <v>2291</v>
      </c>
      <c r="IK73" s="1" t="s">
        <v>2291</v>
      </c>
      <c r="IL73" s="1" t="s">
        <v>2291</v>
      </c>
      <c r="IM73" s="1" t="s">
        <v>1949</v>
      </c>
      <c r="IN73" s="1" t="s">
        <v>1991</v>
      </c>
      <c r="IO73" s="1" t="s">
        <v>2291</v>
      </c>
      <c r="IP73" s="1" t="s">
        <v>2291</v>
      </c>
      <c r="IQ73" s="1" t="s">
        <v>2291</v>
      </c>
      <c r="IR73" s="1" t="s">
        <v>2291</v>
      </c>
      <c r="IS73" s="1" t="s">
        <v>2291</v>
      </c>
      <c r="IT73" s="1" t="s">
        <v>1921</v>
      </c>
      <c r="IU73" s="1" t="s">
        <v>2291</v>
      </c>
      <c r="IV73" s="1" t="s">
        <v>2291</v>
      </c>
      <c r="IW73" s="1" t="s">
        <v>2291</v>
      </c>
      <c r="IX73" s="1" t="s">
        <v>2291</v>
      </c>
      <c r="IY73" s="1" t="s">
        <v>2291</v>
      </c>
      <c r="IZ73" s="1" t="s">
        <v>2291</v>
      </c>
      <c r="JA73" s="1" t="s">
        <v>2291</v>
      </c>
      <c r="JB73" s="1" t="s">
        <v>2291</v>
      </c>
      <c r="JC73" s="1" t="s">
        <v>2291</v>
      </c>
      <c r="JD73" s="1" t="s">
        <v>586</v>
      </c>
      <c r="JE73" s="1" t="s">
        <v>1921</v>
      </c>
      <c r="JF73" s="1" t="s">
        <v>1920</v>
      </c>
      <c r="JG73" s="1" t="s">
        <v>1921</v>
      </c>
      <c r="JH73" s="1" t="s">
        <v>1921</v>
      </c>
      <c r="JI73" s="1" t="s">
        <v>1921</v>
      </c>
      <c r="JJ73" s="1" t="s">
        <v>1921</v>
      </c>
      <c r="JK73" s="1" t="s">
        <v>1920</v>
      </c>
      <c r="JL73" s="1" t="s">
        <v>1921</v>
      </c>
      <c r="JM73" s="1" t="s">
        <v>1921</v>
      </c>
      <c r="JN73" s="1" t="s">
        <v>1921</v>
      </c>
      <c r="JO73" s="1" t="s">
        <v>1921</v>
      </c>
      <c r="JP73" s="1" t="s">
        <v>1921</v>
      </c>
      <c r="JQ73" s="1" t="s">
        <v>1921</v>
      </c>
      <c r="JR73" s="1" t="s">
        <v>1921</v>
      </c>
      <c r="JS73" s="1" t="s">
        <v>2291</v>
      </c>
      <c r="JT73" s="1" t="s">
        <v>2291</v>
      </c>
      <c r="JU73" s="1" t="s">
        <v>2295</v>
      </c>
      <c r="JV73" s="1" t="s">
        <v>1920</v>
      </c>
      <c r="JW73" s="1" t="s">
        <v>1921</v>
      </c>
      <c r="JX73" s="1" t="s">
        <v>1921</v>
      </c>
      <c r="JY73" s="1" t="s">
        <v>1921</v>
      </c>
      <c r="JZ73" s="1" t="s">
        <v>1921</v>
      </c>
      <c r="KA73" s="1" t="s">
        <v>1921</v>
      </c>
      <c r="KB73" s="1" t="s">
        <v>1921</v>
      </c>
      <c r="KC73" s="1" t="s">
        <v>2291</v>
      </c>
      <c r="KD73" s="1" t="s">
        <v>1973</v>
      </c>
      <c r="KE73" s="1" t="s">
        <v>2291</v>
      </c>
      <c r="KF73" s="1" t="s">
        <v>1920</v>
      </c>
      <c r="KG73" s="1" t="s">
        <v>408</v>
      </c>
      <c r="KH73" s="1" t="s">
        <v>1966</v>
      </c>
      <c r="KI73" s="1" t="s">
        <v>1987</v>
      </c>
      <c r="KJ73" s="1" t="s">
        <v>2291</v>
      </c>
      <c r="KK73" s="1" t="s">
        <v>1920</v>
      </c>
      <c r="KL73" s="1" t="s">
        <v>409</v>
      </c>
      <c r="KM73" s="1" t="s">
        <v>1921</v>
      </c>
      <c r="KN73" s="1" t="s">
        <v>1921</v>
      </c>
      <c r="KO73" s="1" t="s">
        <v>1920</v>
      </c>
      <c r="KP73" s="1" t="s">
        <v>2291</v>
      </c>
      <c r="KQ73" s="1" t="s">
        <v>2291</v>
      </c>
      <c r="KR73" s="1">
        <v>3</v>
      </c>
      <c r="KS73" s="1" t="s">
        <v>304</v>
      </c>
      <c r="KT73" s="1" t="s">
        <v>2291</v>
      </c>
      <c r="KU73" s="1" t="s">
        <v>2291</v>
      </c>
      <c r="KV73" s="1" t="s">
        <v>2291</v>
      </c>
      <c r="KW73" s="1" t="s">
        <v>2291</v>
      </c>
      <c r="KX73" s="1">
        <v>10</v>
      </c>
      <c r="KY73" s="11">
        <v>10</v>
      </c>
      <c r="KZ73" s="1" t="s">
        <v>587</v>
      </c>
      <c r="LA73" s="1">
        <v>146973</v>
      </c>
      <c r="LB73" s="1" t="s">
        <v>588</v>
      </c>
      <c r="LC73" s="1" t="s">
        <v>589</v>
      </c>
      <c r="LD73" s="1">
        <v>26</v>
      </c>
      <c r="LE73" s="1" t="s">
        <v>2291</v>
      </c>
      <c r="LF73" s="1">
        <v>-1</v>
      </c>
      <c r="LG73" s="1" t="s">
        <v>2291</v>
      </c>
      <c r="LH73" s="1" t="s">
        <v>2291</v>
      </c>
      <c r="LI73" s="8">
        <v>26</v>
      </c>
      <c r="LJ73" s="8">
        <v>3</v>
      </c>
      <c r="LK73" s="8">
        <v>5</v>
      </c>
      <c r="LL73" s="8">
        <v>3</v>
      </c>
      <c r="LM73" s="8">
        <v>2</v>
      </c>
      <c r="LN73" s="8">
        <v>5</v>
      </c>
      <c r="LO73" s="8">
        <v>3</v>
      </c>
      <c r="LP73" s="8">
        <v>4</v>
      </c>
      <c r="LQ73" s="8">
        <v>5</v>
      </c>
      <c r="LR73" s="8">
        <v>8</v>
      </c>
      <c r="LS73" s="8">
        <v>9</v>
      </c>
      <c r="LT73" s="8">
        <v>1</v>
      </c>
      <c r="LU73" s="8">
        <v>2</v>
      </c>
      <c r="LV73" s="8">
        <v>50</v>
      </c>
      <c r="LW73" s="1" t="s">
        <v>1976</v>
      </c>
      <c r="LX73" s="1" t="s">
        <v>568</v>
      </c>
      <c r="LY73" s="1" t="s">
        <v>2291</v>
      </c>
      <c r="LZ73" s="1" t="b">
        <f>E73=AE73</f>
        <v>1</v>
      </c>
      <c r="MA73" s="1" t="b">
        <f>AG73=G73</f>
        <v>1</v>
      </c>
      <c r="MB73" s="1" t="b">
        <f>I73=AI73</f>
        <v>0</v>
      </c>
      <c r="MC73" s="1" t="s">
        <v>2291</v>
      </c>
    </row>
    <row r="74" spans="1:341" x14ac:dyDescent="0.3">
      <c r="A74" s="1" t="s">
        <v>1910</v>
      </c>
      <c r="B74" s="1" t="s">
        <v>1911</v>
      </c>
      <c r="C74" s="5">
        <v>43169</v>
      </c>
      <c r="D74" s="5">
        <v>43169</v>
      </c>
      <c r="E74" s="1" t="s">
        <v>294</v>
      </c>
      <c r="F74" s="1" t="s">
        <v>1934</v>
      </c>
      <c r="G74" s="1" t="s">
        <v>400</v>
      </c>
      <c r="H74" s="1" t="s">
        <v>1948</v>
      </c>
      <c r="I74" s="1" t="s">
        <v>404</v>
      </c>
      <c r="J74" s="1" t="s">
        <v>2010</v>
      </c>
      <c r="K74" s="1" t="s">
        <v>1912</v>
      </c>
      <c r="L74" s="1" t="s">
        <v>1912</v>
      </c>
      <c r="M74" s="1" t="s">
        <v>1913</v>
      </c>
      <c r="N74" s="1">
        <v>13.964892555</v>
      </c>
      <c r="O74" s="1">
        <v>13.7035520184</v>
      </c>
      <c r="P74" s="1">
        <v>284.421536076</v>
      </c>
      <c r="Q74" s="1">
        <v>4</v>
      </c>
      <c r="R74" s="1" t="s">
        <v>1983</v>
      </c>
      <c r="S74" s="1" t="s">
        <v>1408</v>
      </c>
      <c r="T74" s="1">
        <v>5</v>
      </c>
      <c r="U74" s="1" t="s">
        <v>2292</v>
      </c>
      <c r="V74" s="1" t="s">
        <v>1982</v>
      </c>
      <c r="W74" s="1" t="s">
        <v>2291</v>
      </c>
      <c r="X74" s="1" t="s">
        <v>2093</v>
      </c>
      <c r="Y74" s="1" t="s">
        <v>1920</v>
      </c>
      <c r="Z74" s="1" t="s">
        <v>1920</v>
      </c>
      <c r="AA74" s="1" t="s">
        <v>1921</v>
      </c>
      <c r="AB74" s="1" t="s">
        <v>2291</v>
      </c>
      <c r="AC74" s="7">
        <v>250</v>
      </c>
      <c r="AD74" s="7">
        <v>1045</v>
      </c>
      <c r="AE74" s="1" t="s">
        <v>294</v>
      </c>
      <c r="AF74" s="1" t="s">
        <v>1934</v>
      </c>
      <c r="AG74" s="1" t="s">
        <v>400</v>
      </c>
      <c r="AH74" s="1" t="s">
        <v>1948</v>
      </c>
      <c r="AI74" s="1" t="s">
        <v>404</v>
      </c>
      <c r="AJ74" s="1" t="s">
        <v>2010</v>
      </c>
      <c r="AK74" s="14">
        <v>250</v>
      </c>
      <c r="AL74" s="14">
        <v>1045</v>
      </c>
      <c r="AM74" s="5">
        <v>42430</v>
      </c>
      <c r="AN74" s="7">
        <v>100</v>
      </c>
      <c r="AO74" s="7">
        <v>400</v>
      </c>
      <c r="AP74" s="1" t="s">
        <v>298</v>
      </c>
      <c r="AQ74" s="1" t="s">
        <v>1926</v>
      </c>
      <c r="AR74" s="1" t="s">
        <v>299</v>
      </c>
      <c r="AS74" s="1" t="s">
        <v>1931</v>
      </c>
      <c r="AT74" s="1" t="s">
        <v>300</v>
      </c>
      <c r="AU74" s="1" t="s">
        <v>1931</v>
      </c>
      <c r="AV74" s="1" t="s">
        <v>2291</v>
      </c>
      <c r="AW74" s="1" t="s">
        <v>2291</v>
      </c>
      <c r="AX74" s="1" t="s">
        <v>2291</v>
      </c>
      <c r="AY74" s="7">
        <v>100</v>
      </c>
      <c r="AZ74" s="7">
        <v>400</v>
      </c>
      <c r="BA74" s="1" t="s">
        <v>2291</v>
      </c>
      <c r="BB74" s="7" t="s">
        <v>2291</v>
      </c>
      <c r="BC74" s="7" t="s">
        <v>2291</v>
      </c>
      <c r="BD74" s="1" t="s">
        <v>2291</v>
      </c>
      <c r="BE74" s="1" t="s">
        <v>2291</v>
      </c>
      <c r="BF74" s="1" t="s">
        <v>2291</v>
      </c>
      <c r="BG74" s="1" t="s">
        <v>2291</v>
      </c>
      <c r="BH74" s="1" t="s">
        <v>2291</v>
      </c>
      <c r="BI74" s="1" t="s">
        <v>2291</v>
      </c>
      <c r="BJ74" s="1" t="s">
        <v>2291</v>
      </c>
      <c r="BK74" s="1" t="s">
        <v>2291</v>
      </c>
      <c r="BL74" s="1" t="s">
        <v>2291</v>
      </c>
      <c r="BM74" s="7" t="s">
        <v>2291</v>
      </c>
      <c r="BN74" s="7" t="s">
        <v>2291</v>
      </c>
      <c r="BO74" s="1" t="s">
        <v>2291</v>
      </c>
      <c r="BP74" s="7" t="s">
        <v>2291</v>
      </c>
      <c r="BQ74" s="7" t="s">
        <v>2291</v>
      </c>
      <c r="BR74" s="1">
        <v>0</v>
      </c>
      <c r="BS74" s="7">
        <v>350</v>
      </c>
      <c r="BT74" s="7">
        <v>0</v>
      </c>
      <c r="BU74" s="7">
        <v>0</v>
      </c>
      <c r="BV74" s="7">
        <v>0</v>
      </c>
      <c r="BW74" s="1" t="s">
        <v>1998</v>
      </c>
      <c r="BX74" s="1" t="s">
        <v>2291</v>
      </c>
      <c r="BY74" s="1" t="s">
        <v>1914</v>
      </c>
      <c r="BZ74" s="1" t="s">
        <v>1921</v>
      </c>
      <c r="CA74" s="1" t="s">
        <v>1921</v>
      </c>
      <c r="CB74" s="1" t="s">
        <v>1921</v>
      </c>
      <c r="CC74" s="1" t="s">
        <v>1921</v>
      </c>
      <c r="CD74" s="1" t="s">
        <v>1920</v>
      </c>
      <c r="CE74" s="1" t="s">
        <v>1921</v>
      </c>
      <c r="CF74" s="1" t="s">
        <v>1921</v>
      </c>
      <c r="CG74" s="1" t="s">
        <v>1921</v>
      </c>
      <c r="CH74" s="1" t="s">
        <v>1921</v>
      </c>
      <c r="CI74" s="1" t="s">
        <v>1919</v>
      </c>
      <c r="CJ74" s="1" t="s">
        <v>1921</v>
      </c>
      <c r="CK74" s="1" t="s">
        <v>2291</v>
      </c>
      <c r="CL74" s="1" t="s">
        <v>2291</v>
      </c>
      <c r="CM74" s="1" t="s">
        <v>2291</v>
      </c>
      <c r="CN74" s="1" t="s">
        <v>2291</v>
      </c>
      <c r="CO74" s="1" t="s">
        <v>2291</v>
      </c>
      <c r="CP74" s="1" t="s">
        <v>2291</v>
      </c>
      <c r="CQ74" s="1" t="s">
        <v>2291</v>
      </c>
      <c r="CR74" s="1" t="s">
        <v>2291</v>
      </c>
      <c r="CS74" s="1" t="s">
        <v>2291</v>
      </c>
      <c r="CT74" s="1" t="s">
        <v>2291</v>
      </c>
      <c r="CU74" s="1" t="s">
        <v>2291</v>
      </c>
      <c r="CV74" s="1" t="s">
        <v>2291</v>
      </c>
      <c r="CW74" s="1" t="s">
        <v>2291</v>
      </c>
      <c r="CX74" s="1" t="s">
        <v>2291</v>
      </c>
      <c r="CY74" s="1" t="s">
        <v>2291</v>
      </c>
      <c r="CZ74" s="1" t="s">
        <v>2291</v>
      </c>
      <c r="DA74" s="1" t="s">
        <v>2291</v>
      </c>
      <c r="DB74" s="1" t="s">
        <v>2291</v>
      </c>
      <c r="DC74" s="1" t="s">
        <v>2291</v>
      </c>
      <c r="DD74" s="1" t="s">
        <v>2291</v>
      </c>
      <c r="DE74" s="1" t="s">
        <v>2291</v>
      </c>
      <c r="DF74" s="1" t="s">
        <v>2291</v>
      </c>
      <c r="DG74" s="1" t="s">
        <v>2291</v>
      </c>
      <c r="DH74" s="1" t="s">
        <v>2291</v>
      </c>
      <c r="DI74" s="1" t="s">
        <v>1922</v>
      </c>
      <c r="DJ74" s="1" t="s">
        <v>1921</v>
      </c>
      <c r="DK74" s="1" t="s">
        <v>1921</v>
      </c>
      <c r="DL74" s="1" t="s">
        <v>1921</v>
      </c>
      <c r="DM74" s="1" t="s">
        <v>1921</v>
      </c>
      <c r="DN74" s="1" t="s">
        <v>1921</v>
      </c>
      <c r="DO74" s="1" t="s">
        <v>2291</v>
      </c>
      <c r="DP74" s="1" t="s">
        <v>2029</v>
      </c>
      <c r="DQ74" s="1" t="s">
        <v>2291</v>
      </c>
      <c r="DR74" s="1" t="s">
        <v>2291</v>
      </c>
      <c r="DS74" s="1" t="s">
        <v>2291</v>
      </c>
      <c r="DT74" s="1" t="s">
        <v>2291</v>
      </c>
      <c r="DU74" s="1" t="s">
        <v>2291</v>
      </c>
      <c r="DV74" s="1" t="s">
        <v>2291</v>
      </c>
      <c r="DW74" s="1" t="s">
        <v>2291</v>
      </c>
      <c r="DX74" s="1" t="s">
        <v>2291</v>
      </c>
      <c r="DY74" s="1" t="s">
        <v>2291</v>
      </c>
      <c r="DZ74" s="1" t="s">
        <v>2291</v>
      </c>
      <c r="EA74" s="1" t="s">
        <v>2291</v>
      </c>
      <c r="EB74" s="1" t="s">
        <v>2291</v>
      </c>
      <c r="EC74" s="1" t="s">
        <v>2291</v>
      </c>
      <c r="ED74" s="1" t="s">
        <v>2291</v>
      </c>
      <c r="EE74" s="1" t="s">
        <v>2291</v>
      </c>
      <c r="EF74" s="1" t="s">
        <v>2291</v>
      </c>
      <c r="EG74" s="1" t="s">
        <v>2291</v>
      </c>
      <c r="EH74" s="1" t="s">
        <v>2291</v>
      </c>
      <c r="EI74" s="1" t="s">
        <v>2291</v>
      </c>
      <c r="EJ74" s="1" t="s">
        <v>2291</v>
      </c>
      <c r="EK74" s="1" t="s">
        <v>2291</v>
      </c>
      <c r="EL74" s="1" t="s">
        <v>2291</v>
      </c>
      <c r="EM74" s="1" t="s">
        <v>2291</v>
      </c>
      <c r="EN74" s="1" t="s">
        <v>2291</v>
      </c>
      <c r="EO74" s="1" t="s">
        <v>2291</v>
      </c>
      <c r="EP74" s="1" t="s">
        <v>2291</v>
      </c>
      <c r="EQ74" s="1" t="s">
        <v>2291</v>
      </c>
      <c r="ER74" s="1" t="s">
        <v>2291</v>
      </c>
      <c r="ES74" s="1" t="s">
        <v>2291</v>
      </c>
      <c r="ET74" s="1" t="s">
        <v>2291</v>
      </c>
      <c r="EU74" s="1" t="s">
        <v>2291</v>
      </c>
      <c r="EV74" s="1" t="s">
        <v>2291</v>
      </c>
      <c r="EW74" s="1" t="s">
        <v>2291</v>
      </c>
      <c r="EX74" s="1" t="s">
        <v>2291</v>
      </c>
      <c r="EY74" s="1" t="s">
        <v>2291</v>
      </c>
      <c r="EZ74" s="1" t="s">
        <v>2291</v>
      </c>
      <c r="FA74" s="1" t="s">
        <v>2291</v>
      </c>
      <c r="FB74" s="1" t="s">
        <v>2291</v>
      </c>
      <c r="FC74" s="1" t="s">
        <v>2291</v>
      </c>
      <c r="FD74" s="1" t="s">
        <v>2291</v>
      </c>
      <c r="FE74" s="1" t="s">
        <v>2291</v>
      </c>
      <c r="FF74" s="1" t="s">
        <v>2291</v>
      </c>
      <c r="FG74" s="1" t="s">
        <v>2291</v>
      </c>
      <c r="FH74" s="1" t="s">
        <v>2291</v>
      </c>
      <c r="FI74" s="1" t="s">
        <v>2291</v>
      </c>
      <c r="FJ74" s="1" t="s">
        <v>2291</v>
      </c>
      <c r="FK74" s="1" t="s">
        <v>2291</v>
      </c>
      <c r="FL74" s="1" t="s">
        <v>2291</v>
      </c>
      <c r="FM74" s="7">
        <v>65</v>
      </c>
      <c r="FN74" s="7">
        <v>156</v>
      </c>
      <c r="FO74" s="7">
        <v>8</v>
      </c>
      <c r="FP74" s="7">
        <v>12</v>
      </c>
      <c r="FQ74" s="7">
        <v>6</v>
      </c>
      <c r="FR74" s="7">
        <v>15</v>
      </c>
      <c r="FS74" s="7">
        <v>3</v>
      </c>
      <c r="FT74" s="7" t="s">
        <v>2291</v>
      </c>
      <c r="FU74" s="7">
        <v>25</v>
      </c>
      <c r="FV74" s="7">
        <v>16</v>
      </c>
      <c r="FW74" s="7">
        <v>7</v>
      </c>
      <c r="FX74" s="7">
        <v>4</v>
      </c>
      <c r="FY74" s="7">
        <v>200</v>
      </c>
      <c r="FZ74" s="1" t="s">
        <v>1920</v>
      </c>
      <c r="GA74" s="1" t="s">
        <v>1920</v>
      </c>
      <c r="GB74" s="1" t="s">
        <v>1920</v>
      </c>
      <c r="GC74" s="1" t="s">
        <v>2291</v>
      </c>
      <c r="GD74" s="1" t="s">
        <v>2291</v>
      </c>
      <c r="GE74" s="1" t="s">
        <v>2291</v>
      </c>
      <c r="GF74" s="1" t="s">
        <v>1961</v>
      </c>
      <c r="GG74" s="1" t="s">
        <v>2291</v>
      </c>
      <c r="GH74" s="1" t="s">
        <v>2291</v>
      </c>
      <c r="GI74" s="1" t="s">
        <v>2291</v>
      </c>
      <c r="GJ74" s="1" t="s">
        <v>1223</v>
      </c>
      <c r="GK74" s="1" t="s">
        <v>1921</v>
      </c>
      <c r="GL74" s="1" t="s">
        <v>1921</v>
      </c>
      <c r="GM74" s="1" t="s">
        <v>1920</v>
      </c>
      <c r="GN74" s="1" t="s">
        <v>1921</v>
      </c>
      <c r="GO74" s="1" t="s">
        <v>1921</v>
      </c>
      <c r="GP74" s="1" t="s">
        <v>1921</v>
      </c>
      <c r="GQ74" s="1" t="s">
        <v>1921</v>
      </c>
      <c r="GR74" s="1" t="s">
        <v>1921</v>
      </c>
      <c r="GS74" s="7" t="s">
        <v>2291</v>
      </c>
      <c r="GT74" s="7" t="s">
        <v>2291</v>
      </c>
      <c r="GU74" s="7" t="s">
        <v>2291</v>
      </c>
      <c r="GV74" s="7" t="s">
        <v>2291</v>
      </c>
      <c r="GW74" s="7" t="s">
        <v>2291</v>
      </c>
      <c r="GX74" s="7" t="s">
        <v>2291</v>
      </c>
      <c r="GY74" s="7" t="s">
        <v>2291</v>
      </c>
      <c r="GZ74" s="7" t="s">
        <v>2291</v>
      </c>
      <c r="HA74" s="7">
        <v>1</v>
      </c>
      <c r="HB74" s="7" t="s">
        <v>2291</v>
      </c>
      <c r="HC74" s="7" t="s">
        <v>2291</v>
      </c>
      <c r="HD74" s="7" t="s">
        <v>2291</v>
      </c>
      <c r="HE74" s="7" t="s">
        <v>2291</v>
      </c>
      <c r="HF74" s="7" t="s">
        <v>2291</v>
      </c>
      <c r="HG74" s="7" t="s">
        <v>2291</v>
      </c>
      <c r="HH74" s="7" t="s">
        <v>2291</v>
      </c>
      <c r="HI74" s="1" t="s">
        <v>1956</v>
      </c>
      <c r="HJ74" s="1" t="s">
        <v>2116</v>
      </c>
      <c r="HK74" s="1" t="s">
        <v>1921</v>
      </c>
      <c r="HL74" s="1" t="s">
        <v>1921</v>
      </c>
      <c r="HM74" s="1" t="s">
        <v>1921</v>
      </c>
      <c r="HN74" s="1" t="s">
        <v>1920</v>
      </c>
      <c r="HO74" s="1" t="s">
        <v>1921</v>
      </c>
      <c r="HP74" s="1" t="s">
        <v>2291</v>
      </c>
      <c r="HQ74" s="1" t="s">
        <v>1921</v>
      </c>
      <c r="HR74" s="1" t="s">
        <v>1921</v>
      </c>
      <c r="HS74" s="1" t="s">
        <v>1921</v>
      </c>
      <c r="HT74" s="7" t="s">
        <v>2291</v>
      </c>
      <c r="HU74" s="7" t="s">
        <v>2291</v>
      </c>
      <c r="HV74" s="1" t="s">
        <v>2291</v>
      </c>
      <c r="HW74" s="1" t="s">
        <v>2291</v>
      </c>
      <c r="HX74" s="1" t="s">
        <v>2291</v>
      </c>
      <c r="HY74" s="1" t="s">
        <v>2126</v>
      </c>
      <c r="HZ74" s="1" t="s">
        <v>1921</v>
      </c>
      <c r="IA74" s="1" t="s">
        <v>1920</v>
      </c>
      <c r="IB74" s="7" t="s">
        <v>2291</v>
      </c>
      <c r="IC74" s="7">
        <v>200</v>
      </c>
      <c r="ID74" s="1" t="s">
        <v>1920</v>
      </c>
      <c r="IE74" s="1" t="s">
        <v>2291</v>
      </c>
      <c r="IF74" s="1" t="s">
        <v>2291</v>
      </c>
      <c r="IG74" s="1" t="s">
        <v>2291</v>
      </c>
      <c r="IH74" s="1" t="s">
        <v>2291</v>
      </c>
      <c r="II74" s="1" t="s">
        <v>2291</v>
      </c>
      <c r="IJ74" s="1" t="s">
        <v>2291</v>
      </c>
      <c r="IK74" s="1" t="s">
        <v>2291</v>
      </c>
      <c r="IL74" s="1" t="s">
        <v>2291</v>
      </c>
      <c r="IM74" s="1" t="s">
        <v>1949</v>
      </c>
      <c r="IN74" s="1" t="s">
        <v>1991</v>
      </c>
      <c r="IO74" s="1" t="s">
        <v>2291</v>
      </c>
      <c r="IP74" s="1" t="s">
        <v>2291</v>
      </c>
      <c r="IQ74" s="1" t="s">
        <v>2291</v>
      </c>
      <c r="IR74" s="1" t="s">
        <v>2291</v>
      </c>
      <c r="IS74" s="1" t="s">
        <v>2291</v>
      </c>
      <c r="IT74" s="1" t="s">
        <v>1921</v>
      </c>
      <c r="IU74" s="1" t="s">
        <v>2291</v>
      </c>
      <c r="IV74" s="1" t="s">
        <v>2291</v>
      </c>
      <c r="IW74" s="1" t="s">
        <v>2291</v>
      </c>
      <c r="IX74" s="1" t="s">
        <v>2291</v>
      </c>
      <c r="IY74" s="1" t="s">
        <v>2291</v>
      </c>
      <c r="IZ74" s="1" t="s">
        <v>2291</v>
      </c>
      <c r="JA74" s="1" t="s">
        <v>2291</v>
      </c>
      <c r="JB74" s="1" t="s">
        <v>2291</v>
      </c>
      <c r="JC74" s="1" t="s">
        <v>2291</v>
      </c>
      <c r="JD74" s="1" t="s">
        <v>1915</v>
      </c>
      <c r="JE74" s="1" t="s">
        <v>1921</v>
      </c>
      <c r="JF74" s="1" t="s">
        <v>1921</v>
      </c>
      <c r="JG74" s="1" t="s">
        <v>1921</v>
      </c>
      <c r="JH74" s="1" t="s">
        <v>1921</v>
      </c>
      <c r="JI74" s="1" t="s">
        <v>1920</v>
      </c>
      <c r="JJ74" s="1" t="s">
        <v>1920</v>
      </c>
      <c r="JK74" s="1" t="s">
        <v>1920</v>
      </c>
      <c r="JL74" s="1" t="s">
        <v>1921</v>
      </c>
      <c r="JM74" s="1" t="s">
        <v>1921</v>
      </c>
      <c r="JN74" s="1" t="s">
        <v>1921</v>
      </c>
      <c r="JO74" s="1" t="s">
        <v>1921</v>
      </c>
      <c r="JP74" s="1" t="s">
        <v>1921</v>
      </c>
      <c r="JQ74" s="1" t="s">
        <v>1921</v>
      </c>
      <c r="JR74" s="1" t="s">
        <v>1921</v>
      </c>
      <c r="JS74" s="1" t="s">
        <v>2291</v>
      </c>
      <c r="JT74" s="1" t="s">
        <v>2291</v>
      </c>
      <c r="JU74" s="1" t="s">
        <v>2295</v>
      </c>
      <c r="JV74" s="1" t="s">
        <v>1920</v>
      </c>
      <c r="JW74" s="1" t="s">
        <v>1921</v>
      </c>
      <c r="JX74" s="1" t="s">
        <v>1921</v>
      </c>
      <c r="JY74" s="1" t="s">
        <v>1921</v>
      </c>
      <c r="JZ74" s="1" t="s">
        <v>1921</v>
      </c>
      <c r="KA74" s="1" t="s">
        <v>1921</v>
      </c>
      <c r="KB74" s="1" t="s">
        <v>1921</v>
      </c>
      <c r="KC74" s="1" t="s">
        <v>1921</v>
      </c>
      <c r="KD74" s="1" t="s">
        <v>1972</v>
      </c>
      <c r="KE74" s="1" t="s">
        <v>1961</v>
      </c>
      <c r="KF74" s="1" t="s">
        <v>1920</v>
      </c>
      <c r="KG74" s="1" t="s">
        <v>2157</v>
      </c>
      <c r="KH74" s="1" t="s">
        <v>1967</v>
      </c>
      <c r="KI74" s="1" t="s">
        <v>1923</v>
      </c>
      <c r="KJ74" s="1" t="s">
        <v>2291</v>
      </c>
      <c r="KK74" s="1" t="s">
        <v>1921</v>
      </c>
      <c r="KL74" s="1" t="s">
        <v>2291</v>
      </c>
      <c r="KM74" s="1" t="s">
        <v>2291</v>
      </c>
      <c r="KN74" s="1" t="s">
        <v>2291</v>
      </c>
      <c r="KO74" s="1" t="s">
        <v>2291</v>
      </c>
      <c r="KP74" s="1" t="s">
        <v>2291</v>
      </c>
      <c r="KQ74" s="1" t="s">
        <v>2291</v>
      </c>
      <c r="KR74" s="1">
        <v>2</v>
      </c>
      <c r="KS74" s="1" t="s">
        <v>310</v>
      </c>
      <c r="KT74" s="1" t="s">
        <v>2291</v>
      </c>
      <c r="KU74" s="1" t="s">
        <v>2291</v>
      </c>
      <c r="KV74" s="1" t="s">
        <v>2291</v>
      </c>
      <c r="KW74" s="1" t="s">
        <v>2291</v>
      </c>
      <c r="KX74" s="1">
        <v>20</v>
      </c>
      <c r="KY74" s="11">
        <v>20</v>
      </c>
      <c r="KZ74" s="1" t="s">
        <v>1916</v>
      </c>
      <c r="LA74" s="1">
        <v>498597</v>
      </c>
      <c r="LB74" s="1" t="s">
        <v>1917</v>
      </c>
      <c r="LC74" s="1" t="s">
        <v>1918</v>
      </c>
      <c r="LD74" s="1">
        <v>286</v>
      </c>
      <c r="LE74" s="1" t="s">
        <v>2291</v>
      </c>
      <c r="LF74" s="1">
        <v>-1</v>
      </c>
      <c r="LG74" s="1" t="s">
        <v>2291</v>
      </c>
      <c r="LH74" s="1" t="s">
        <v>2291</v>
      </c>
      <c r="LI74" s="8">
        <v>286</v>
      </c>
      <c r="LJ74" s="8">
        <v>4</v>
      </c>
      <c r="LK74" s="8">
        <v>4</v>
      </c>
      <c r="LL74" s="8">
        <v>10</v>
      </c>
      <c r="LM74" s="8">
        <v>5</v>
      </c>
      <c r="LN74" s="8">
        <v>14</v>
      </c>
      <c r="LO74" s="8">
        <v>11</v>
      </c>
      <c r="LP74" s="8">
        <v>6</v>
      </c>
      <c r="LQ74" s="8">
        <v>7</v>
      </c>
      <c r="LR74" s="8">
        <v>20</v>
      </c>
      <c r="LS74" s="8">
        <v>20</v>
      </c>
      <c r="LT74" s="8">
        <v>2</v>
      </c>
      <c r="LU74" s="8">
        <v>3</v>
      </c>
      <c r="LV74" s="8">
        <v>106</v>
      </c>
      <c r="LW74" s="1" t="s">
        <v>1978</v>
      </c>
      <c r="LX74" s="1" t="s">
        <v>1979</v>
      </c>
      <c r="LY74" s="1" t="s">
        <v>568</v>
      </c>
      <c r="LZ74" s="1" t="b">
        <f>E74=AE74</f>
        <v>1</v>
      </c>
      <c r="MA74" s="1" t="b">
        <f>AG74=G74</f>
        <v>1</v>
      </c>
      <c r="MB74" s="1" t="b">
        <f>I74=AI74</f>
        <v>1</v>
      </c>
      <c r="MC74" s="1" t="s">
        <v>2291</v>
      </c>
    </row>
    <row r="75" spans="1:341" x14ac:dyDescent="0.3">
      <c r="A75" s="1" t="s">
        <v>1182</v>
      </c>
      <c r="B75" s="1" t="s">
        <v>1183</v>
      </c>
      <c r="C75" s="5">
        <v>43162</v>
      </c>
      <c r="D75" s="5">
        <v>43162</v>
      </c>
      <c r="E75" s="1" t="s">
        <v>294</v>
      </c>
      <c r="F75" s="1" t="s">
        <v>1934</v>
      </c>
      <c r="G75" s="1" t="s">
        <v>400</v>
      </c>
      <c r="H75" s="1" t="s">
        <v>1948</v>
      </c>
      <c r="I75" s="1" t="s">
        <v>915</v>
      </c>
      <c r="J75" s="1" t="s">
        <v>1057</v>
      </c>
      <c r="K75" s="1" t="s">
        <v>960</v>
      </c>
      <c r="L75" s="1" t="s">
        <v>1184</v>
      </c>
      <c r="M75" s="1" t="s">
        <v>1185</v>
      </c>
      <c r="N75" s="1">
        <v>14.0138735494</v>
      </c>
      <c r="O75" s="1">
        <v>14.040214045200001</v>
      </c>
      <c r="P75" s="1">
        <v>301.29963071700001</v>
      </c>
      <c r="Q75" s="1">
        <v>4</v>
      </c>
      <c r="R75" s="1" t="s">
        <v>1983</v>
      </c>
      <c r="S75" s="1" t="s">
        <v>960</v>
      </c>
      <c r="T75" s="1">
        <v>28</v>
      </c>
      <c r="U75" s="1" t="s">
        <v>2292</v>
      </c>
      <c r="V75" s="1" t="s">
        <v>1982</v>
      </c>
      <c r="W75" s="1" t="s">
        <v>2291</v>
      </c>
      <c r="X75" s="1" t="s">
        <v>2089</v>
      </c>
      <c r="Y75" s="1" t="s">
        <v>1920</v>
      </c>
      <c r="Z75" s="1" t="s">
        <v>1921</v>
      </c>
      <c r="AA75" s="1" t="s">
        <v>1921</v>
      </c>
      <c r="AB75" s="1" t="s">
        <v>2291</v>
      </c>
      <c r="AC75" s="7">
        <v>401</v>
      </c>
      <c r="AD75" s="7">
        <v>1676</v>
      </c>
      <c r="AE75" s="1" t="s">
        <v>294</v>
      </c>
      <c r="AF75" s="1" t="s">
        <v>1934</v>
      </c>
      <c r="AG75" s="1" t="s">
        <v>400</v>
      </c>
      <c r="AH75" s="1" t="s">
        <v>1948</v>
      </c>
      <c r="AI75" s="1" t="s">
        <v>915</v>
      </c>
      <c r="AJ75" s="1" t="s">
        <v>1057</v>
      </c>
      <c r="AK75" s="14">
        <v>401</v>
      </c>
      <c r="AL75" s="14">
        <v>1676</v>
      </c>
      <c r="AM75" s="5">
        <v>42795</v>
      </c>
      <c r="AN75" s="7" t="s">
        <v>2291</v>
      </c>
      <c r="AO75" s="7" t="s">
        <v>2291</v>
      </c>
      <c r="AP75" s="1" t="s">
        <v>2291</v>
      </c>
      <c r="AQ75" s="1" t="s">
        <v>2291</v>
      </c>
      <c r="AR75" s="1" t="s">
        <v>2291</v>
      </c>
      <c r="AS75" s="1" t="s">
        <v>2291</v>
      </c>
      <c r="AT75" s="1" t="s">
        <v>2291</v>
      </c>
      <c r="AU75" s="1" t="s">
        <v>2291</v>
      </c>
      <c r="AV75" s="1" t="s">
        <v>2291</v>
      </c>
      <c r="AW75" s="1" t="s">
        <v>2291</v>
      </c>
      <c r="AX75" s="1" t="s">
        <v>2291</v>
      </c>
      <c r="AY75" s="7" t="s">
        <v>2291</v>
      </c>
      <c r="AZ75" s="7" t="s">
        <v>2291</v>
      </c>
      <c r="BA75" s="1" t="s">
        <v>2291</v>
      </c>
      <c r="BB75" s="7" t="s">
        <v>2291</v>
      </c>
      <c r="BC75" s="7" t="s">
        <v>2291</v>
      </c>
      <c r="BD75" s="1" t="s">
        <v>2291</v>
      </c>
      <c r="BE75" s="1" t="s">
        <v>2291</v>
      </c>
      <c r="BF75" s="1" t="s">
        <v>2291</v>
      </c>
      <c r="BG75" s="1" t="s">
        <v>2291</v>
      </c>
      <c r="BH75" s="1" t="s">
        <v>2291</v>
      </c>
      <c r="BI75" s="1" t="s">
        <v>2291</v>
      </c>
      <c r="BJ75" s="1" t="s">
        <v>2291</v>
      </c>
      <c r="BK75" s="1" t="s">
        <v>2291</v>
      </c>
      <c r="BL75" s="1" t="s">
        <v>2291</v>
      </c>
      <c r="BM75" s="7" t="s">
        <v>2291</v>
      </c>
      <c r="BN75" s="7" t="s">
        <v>2291</v>
      </c>
      <c r="BO75" s="1" t="s">
        <v>2291</v>
      </c>
      <c r="BP75" s="7">
        <v>3</v>
      </c>
      <c r="BQ75" s="7">
        <v>13</v>
      </c>
      <c r="BR75" s="1">
        <v>0</v>
      </c>
      <c r="BS75" s="7">
        <v>401</v>
      </c>
      <c r="BT75" s="7">
        <v>0</v>
      </c>
      <c r="BU75" s="7">
        <v>0</v>
      </c>
      <c r="BV75" s="7">
        <v>0</v>
      </c>
      <c r="BW75" s="1" t="s">
        <v>1998</v>
      </c>
      <c r="BX75" s="1" t="s">
        <v>2291</v>
      </c>
      <c r="BY75" s="1" t="s">
        <v>1186</v>
      </c>
      <c r="BZ75" s="1" t="s">
        <v>1920</v>
      </c>
      <c r="CA75" s="1" t="s">
        <v>1920</v>
      </c>
      <c r="CB75" s="1" t="s">
        <v>1920</v>
      </c>
      <c r="CC75" s="1" t="s">
        <v>1921</v>
      </c>
      <c r="CD75" s="1" t="s">
        <v>1921</v>
      </c>
      <c r="CE75" s="1" t="s">
        <v>1921</v>
      </c>
      <c r="CF75" s="1" t="s">
        <v>1921</v>
      </c>
      <c r="CG75" s="1" t="s">
        <v>1921</v>
      </c>
      <c r="CH75" s="1" t="s">
        <v>1920</v>
      </c>
      <c r="CI75" s="1" t="s">
        <v>1921</v>
      </c>
      <c r="CJ75" s="1" t="s">
        <v>1921</v>
      </c>
      <c r="CK75" s="1" t="s">
        <v>320</v>
      </c>
      <c r="CL75" s="1" t="s">
        <v>1921</v>
      </c>
      <c r="CM75" s="1" t="s">
        <v>1921</v>
      </c>
      <c r="CN75" s="1" t="s">
        <v>1921</v>
      </c>
      <c r="CO75" s="1" t="s">
        <v>1920</v>
      </c>
      <c r="CP75" s="1" t="s">
        <v>1921</v>
      </c>
      <c r="CQ75" s="1" t="s">
        <v>2291</v>
      </c>
      <c r="CR75" s="1" t="s">
        <v>2029</v>
      </c>
      <c r="CS75" s="1" t="s">
        <v>320</v>
      </c>
      <c r="CT75" s="1" t="s">
        <v>1921</v>
      </c>
      <c r="CU75" s="1" t="s">
        <v>1921</v>
      </c>
      <c r="CV75" s="1" t="s">
        <v>1921</v>
      </c>
      <c r="CW75" s="1" t="s">
        <v>1920</v>
      </c>
      <c r="CX75" s="1" t="s">
        <v>1921</v>
      </c>
      <c r="CY75" s="1" t="s">
        <v>2291</v>
      </c>
      <c r="CZ75" s="1" t="s">
        <v>2029</v>
      </c>
      <c r="DA75" s="1" t="s">
        <v>320</v>
      </c>
      <c r="DB75" s="1" t="s">
        <v>1921</v>
      </c>
      <c r="DC75" s="1" t="s">
        <v>1921</v>
      </c>
      <c r="DD75" s="1" t="s">
        <v>1921</v>
      </c>
      <c r="DE75" s="1" t="s">
        <v>1920</v>
      </c>
      <c r="DF75" s="1" t="s">
        <v>1921</v>
      </c>
      <c r="DG75" s="1" t="s">
        <v>2291</v>
      </c>
      <c r="DH75" s="1" t="s">
        <v>2029</v>
      </c>
      <c r="DI75" s="1" t="s">
        <v>2291</v>
      </c>
      <c r="DJ75" s="1" t="s">
        <v>2291</v>
      </c>
      <c r="DK75" s="1" t="s">
        <v>2291</v>
      </c>
      <c r="DL75" s="1" t="s">
        <v>2291</v>
      </c>
      <c r="DM75" s="1" t="s">
        <v>2291</v>
      </c>
      <c r="DN75" s="1" t="s">
        <v>2291</v>
      </c>
      <c r="DO75" s="1" t="s">
        <v>2291</v>
      </c>
      <c r="DP75" s="1" t="s">
        <v>2291</v>
      </c>
      <c r="DQ75" s="1" t="s">
        <v>2291</v>
      </c>
      <c r="DR75" s="1" t="s">
        <v>2291</v>
      </c>
      <c r="DS75" s="1" t="s">
        <v>2291</v>
      </c>
      <c r="DT75" s="1" t="s">
        <v>2291</v>
      </c>
      <c r="DU75" s="1" t="s">
        <v>2291</v>
      </c>
      <c r="DV75" s="1" t="s">
        <v>2291</v>
      </c>
      <c r="DW75" s="1" t="s">
        <v>2291</v>
      </c>
      <c r="DX75" s="1" t="s">
        <v>2291</v>
      </c>
      <c r="DY75" s="1" t="s">
        <v>2291</v>
      </c>
      <c r="DZ75" s="1" t="s">
        <v>2291</v>
      </c>
      <c r="EA75" s="1" t="s">
        <v>2291</v>
      </c>
      <c r="EB75" s="1" t="s">
        <v>2291</v>
      </c>
      <c r="EC75" s="1" t="s">
        <v>2291</v>
      </c>
      <c r="ED75" s="1" t="s">
        <v>2291</v>
      </c>
      <c r="EE75" s="1" t="s">
        <v>2291</v>
      </c>
      <c r="EF75" s="1" t="s">
        <v>2291</v>
      </c>
      <c r="EG75" s="1" t="s">
        <v>2291</v>
      </c>
      <c r="EH75" s="1" t="s">
        <v>2291</v>
      </c>
      <c r="EI75" s="1" t="s">
        <v>2291</v>
      </c>
      <c r="EJ75" s="1" t="s">
        <v>2291</v>
      </c>
      <c r="EK75" s="1" t="s">
        <v>2291</v>
      </c>
      <c r="EL75" s="1" t="s">
        <v>2291</v>
      </c>
      <c r="EM75" s="1" t="s">
        <v>2291</v>
      </c>
      <c r="EN75" s="1" t="s">
        <v>2291</v>
      </c>
      <c r="EO75" s="1" t="s">
        <v>320</v>
      </c>
      <c r="EP75" s="1" t="s">
        <v>1921</v>
      </c>
      <c r="EQ75" s="1" t="s">
        <v>1921</v>
      </c>
      <c r="ER75" s="1" t="s">
        <v>1921</v>
      </c>
      <c r="ES75" s="1" t="s">
        <v>1920</v>
      </c>
      <c r="ET75" s="1" t="s">
        <v>1921</v>
      </c>
      <c r="EU75" s="1" t="s">
        <v>2291</v>
      </c>
      <c r="EV75" s="1" t="s">
        <v>1996</v>
      </c>
      <c r="EW75" s="1" t="s">
        <v>2291</v>
      </c>
      <c r="EX75" s="1" t="s">
        <v>2291</v>
      </c>
      <c r="EY75" s="1" t="s">
        <v>2291</v>
      </c>
      <c r="EZ75" s="1" t="s">
        <v>2291</v>
      </c>
      <c r="FA75" s="1" t="s">
        <v>2291</v>
      </c>
      <c r="FB75" s="1" t="s">
        <v>2291</v>
      </c>
      <c r="FC75" s="1" t="s">
        <v>2291</v>
      </c>
      <c r="FD75" s="1" t="s">
        <v>2291</v>
      </c>
      <c r="FE75" s="1" t="s">
        <v>2291</v>
      </c>
      <c r="FF75" s="1" t="s">
        <v>2291</v>
      </c>
      <c r="FG75" s="1" t="s">
        <v>2291</v>
      </c>
      <c r="FH75" s="1" t="s">
        <v>2291</v>
      </c>
      <c r="FI75" s="1" t="s">
        <v>2291</v>
      </c>
      <c r="FJ75" s="1" t="s">
        <v>2291</v>
      </c>
      <c r="FK75" s="1" t="s">
        <v>2291</v>
      </c>
      <c r="FL75" s="1" t="s">
        <v>2291</v>
      </c>
      <c r="FM75" s="7">
        <v>55</v>
      </c>
      <c r="FN75" s="7">
        <v>70</v>
      </c>
      <c r="FO75" s="7">
        <v>12</v>
      </c>
      <c r="FP75" s="7">
        <v>32</v>
      </c>
      <c r="FQ75" s="7">
        <v>28</v>
      </c>
      <c r="FR75" s="7">
        <v>9</v>
      </c>
      <c r="FS75" s="7" t="s">
        <v>2291</v>
      </c>
      <c r="FT75" s="7" t="s">
        <v>2291</v>
      </c>
      <c r="FU75" s="7">
        <v>11</v>
      </c>
      <c r="FV75" s="7">
        <v>40</v>
      </c>
      <c r="FW75" s="7">
        <v>8</v>
      </c>
      <c r="FX75" s="7" t="s">
        <v>2291</v>
      </c>
      <c r="FY75" s="7">
        <v>130</v>
      </c>
      <c r="FZ75" s="1" t="s">
        <v>1920</v>
      </c>
      <c r="GA75" s="1" t="s">
        <v>1920</v>
      </c>
      <c r="GB75" s="1" t="s">
        <v>1920</v>
      </c>
      <c r="GC75" s="1" t="s">
        <v>2291</v>
      </c>
      <c r="GD75" s="1" t="s">
        <v>2291</v>
      </c>
      <c r="GE75" s="1" t="s">
        <v>2291</v>
      </c>
      <c r="GF75" s="1" t="s">
        <v>1921</v>
      </c>
      <c r="GG75" s="1" t="s">
        <v>1868</v>
      </c>
      <c r="GH75" s="1" t="s">
        <v>2291</v>
      </c>
      <c r="GI75" s="1" t="s">
        <v>2291</v>
      </c>
      <c r="GJ75" s="1" t="s">
        <v>419</v>
      </c>
      <c r="GK75" s="1" t="s">
        <v>1921</v>
      </c>
      <c r="GL75" s="1" t="s">
        <v>1921</v>
      </c>
      <c r="GM75" s="1" t="s">
        <v>1921</v>
      </c>
      <c r="GN75" s="1" t="s">
        <v>1921</v>
      </c>
      <c r="GO75" s="1" t="s">
        <v>1920</v>
      </c>
      <c r="GP75" s="1" t="s">
        <v>1921</v>
      </c>
      <c r="GQ75" s="1" t="s">
        <v>1920</v>
      </c>
      <c r="GR75" s="1" t="s">
        <v>1921</v>
      </c>
      <c r="GS75" s="7">
        <v>5</v>
      </c>
      <c r="GT75" s="7" t="s">
        <v>2291</v>
      </c>
      <c r="GU75" s="7">
        <v>2</v>
      </c>
      <c r="GV75" s="7" t="s">
        <v>2291</v>
      </c>
      <c r="GW75" s="7" t="s">
        <v>2291</v>
      </c>
      <c r="GX75" s="7" t="s">
        <v>2291</v>
      </c>
      <c r="GY75" s="7" t="s">
        <v>2291</v>
      </c>
      <c r="GZ75" s="7" t="s">
        <v>2291</v>
      </c>
      <c r="HA75" s="7" t="s">
        <v>2291</v>
      </c>
      <c r="HB75" s="7" t="s">
        <v>2291</v>
      </c>
      <c r="HC75" s="7" t="s">
        <v>2291</v>
      </c>
      <c r="HD75" s="7" t="s">
        <v>2291</v>
      </c>
      <c r="HE75" s="7" t="s">
        <v>2291</v>
      </c>
      <c r="HF75" s="7" t="s">
        <v>2291</v>
      </c>
      <c r="HG75" s="7" t="s">
        <v>2291</v>
      </c>
      <c r="HH75" s="7" t="s">
        <v>2291</v>
      </c>
      <c r="HI75" s="1" t="s">
        <v>869</v>
      </c>
      <c r="HJ75" s="1" t="s">
        <v>2118</v>
      </c>
      <c r="HK75" s="1" t="s">
        <v>1921</v>
      </c>
      <c r="HL75" s="1" t="s">
        <v>1921</v>
      </c>
      <c r="HM75" s="1" t="s">
        <v>1920</v>
      </c>
      <c r="HN75" s="1" t="s">
        <v>1920</v>
      </c>
      <c r="HO75" s="1" t="s">
        <v>1920</v>
      </c>
      <c r="HP75" s="1" t="s">
        <v>2122</v>
      </c>
      <c r="HQ75" s="1" t="s">
        <v>1920</v>
      </c>
      <c r="HR75" s="1" t="s">
        <v>1921</v>
      </c>
      <c r="HS75" s="1" t="s">
        <v>1921</v>
      </c>
      <c r="HT75" s="7">
        <v>27</v>
      </c>
      <c r="HU75" s="7" t="s">
        <v>2291</v>
      </c>
      <c r="HV75" s="1" t="s">
        <v>2046</v>
      </c>
      <c r="HW75" s="1" t="s">
        <v>2001</v>
      </c>
      <c r="HX75" s="1" t="s">
        <v>1962</v>
      </c>
      <c r="HY75" s="1" t="s">
        <v>2126</v>
      </c>
      <c r="HZ75" s="1" t="s">
        <v>1921</v>
      </c>
      <c r="IA75" s="1" t="s">
        <v>1920</v>
      </c>
      <c r="IB75" s="7" t="s">
        <v>2291</v>
      </c>
      <c r="IC75" s="7">
        <v>400</v>
      </c>
      <c r="ID75" s="1" t="s">
        <v>1920</v>
      </c>
      <c r="IE75" s="1" t="s">
        <v>2291</v>
      </c>
      <c r="IF75" s="1" t="s">
        <v>2291</v>
      </c>
      <c r="IG75" s="1" t="s">
        <v>2291</v>
      </c>
      <c r="IH75" s="1" t="s">
        <v>2291</v>
      </c>
      <c r="II75" s="1" t="s">
        <v>2291</v>
      </c>
      <c r="IJ75" s="1" t="s">
        <v>2291</v>
      </c>
      <c r="IK75" s="1" t="s">
        <v>2291</v>
      </c>
      <c r="IL75" s="1" t="s">
        <v>2291</v>
      </c>
      <c r="IM75" s="1" t="s">
        <v>1949</v>
      </c>
      <c r="IN75" s="1" t="s">
        <v>1991</v>
      </c>
      <c r="IO75" s="1" t="s">
        <v>2291</v>
      </c>
      <c r="IP75" s="1" t="s">
        <v>2291</v>
      </c>
      <c r="IQ75" s="1" t="s">
        <v>2291</v>
      </c>
      <c r="IR75" s="1" t="s">
        <v>2291</v>
      </c>
      <c r="IS75" s="1" t="s">
        <v>2291</v>
      </c>
      <c r="IT75" s="1" t="s">
        <v>1921</v>
      </c>
      <c r="IU75" s="1" t="s">
        <v>2291</v>
      </c>
      <c r="IV75" s="1" t="s">
        <v>2291</v>
      </c>
      <c r="IW75" s="1" t="s">
        <v>2291</v>
      </c>
      <c r="IX75" s="1" t="s">
        <v>2291</v>
      </c>
      <c r="IY75" s="1" t="s">
        <v>2291</v>
      </c>
      <c r="IZ75" s="1" t="s">
        <v>2291</v>
      </c>
      <c r="JA75" s="1" t="s">
        <v>2291</v>
      </c>
      <c r="JB75" s="1" t="s">
        <v>2291</v>
      </c>
      <c r="JC75" s="1" t="s">
        <v>2291</v>
      </c>
      <c r="JD75" s="1" t="s">
        <v>578</v>
      </c>
      <c r="JE75" s="1" t="s">
        <v>1920</v>
      </c>
      <c r="JF75" s="1" t="s">
        <v>1921</v>
      </c>
      <c r="JG75" s="1" t="s">
        <v>1921</v>
      </c>
      <c r="JH75" s="1" t="s">
        <v>1921</v>
      </c>
      <c r="JI75" s="1" t="s">
        <v>1921</v>
      </c>
      <c r="JJ75" s="1" t="s">
        <v>1921</v>
      </c>
      <c r="JK75" s="1" t="s">
        <v>1920</v>
      </c>
      <c r="JL75" s="1" t="s">
        <v>1921</v>
      </c>
      <c r="JM75" s="1" t="s">
        <v>1921</v>
      </c>
      <c r="JN75" s="1" t="s">
        <v>1921</v>
      </c>
      <c r="JO75" s="1" t="s">
        <v>1921</v>
      </c>
      <c r="JP75" s="1" t="s">
        <v>1920</v>
      </c>
      <c r="JQ75" s="1" t="s">
        <v>1921</v>
      </c>
      <c r="JR75" s="1" t="s">
        <v>1921</v>
      </c>
      <c r="JS75" s="1" t="s">
        <v>2291</v>
      </c>
      <c r="JT75" s="1" t="s">
        <v>2291</v>
      </c>
      <c r="JU75" s="1" t="s">
        <v>2304</v>
      </c>
      <c r="JV75" s="1" t="s">
        <v>1920</v>
      </c>
      <c r="JW75" s="1" t="s">
        <v>1921</v>
      </c>
      <c r="JX75" s="1" t="s">
        <v>1920</v>
      </c>
      <c r="JY75" s="1" t="s">
        <v>1921</v>
      </c>
      <c r="JZ75" s="1" t="s">
        <v>1921</v>
      </c>
      <c r="KA75" s="1" t="s">
        <v>1921</v>
      </c>
      <c r="KB75" s="1" t="s">
        <v>1921</v>
      </c>
      <c r="KC75" s="1" t="s">
        <v>2291</v>
      </c>
      <c r="KD75" s="1" t="s">
        <v>1972</v>
      </c>
      <c r="KE75" s="1" t="s">
        <v>1921</v>
      </c>
      <c r="KF75" s="1" t="s">
        <v>1920</v>
      </c>
      <c r="KG75" s="1" t="s">
        <v>1383</v>
      </c>
      <c r="KH75" s="1" t="s">
        <v>1967</v>
      </c>
      <c r="KI75" s="1" t="s">
        <v>1988</v>
      </c>
      <c r="KJ75" s="1" t="s">
        <v>2291</v>
      </c>
      <c r="KK75" s="1" t="s">
        <v>1920</v>
      </c>
      <c r="KL75" s="1" t="s">
        <v>409</v>
      </c>
      <c r="KM75" s="1" t="s">
        <v>1921</v>
      </c>
      <c r="KN75" s="1" t="s">
        <v>1921</v>
      </c>
      <c r="KO75" s="1" t="s">
        <v>1920</v>
      </c>
      <c r="KP75" s="1" t="s">
        <v>2291</v>
      </c>
      <c r="KQ75" s="1" t="s">
        <v>2291</v>
      </c>
      <c r="KR75" s="1">
        <v>3</v>
      </c>
      <c r="KS75" s="1" t="s">
        <v>304</v>
      </c>
      <c r="KT75" s="1" t="s">
        <v>2291</v>
      </c>
      <c r="KU75" s="1" t="s">
        <v>2291</v>
      </c>
      <c r="KV75" s="1" t="s">
        <v>2291</v>
      </c>
      <c r="KW75" s="1" t="s">
        <v>2291</v>
      </c>
      <c r="KX75" s="1">
        <v>20</v>
      </c>
      <c r="KY75" s="11">
        <v>20</v>
      </c>
      <c r="KZ75" s="1" t="s">
        <v>1187</v>
      </c>
      <c r="LA75" s="1">
        <v>160183</v>
      </c>
      <c r="LB75" s="1" t="s">
        <v>1188</v>
      </c>
      <c r="LC75" s="1" t="s">
        <v>1189</v>
      </c>
      <c r="LD75" s="1">
        <v>94</v>
      </c>
      <c r="LE75" s="1" t="s">
        <v>2291</v>
      </c>
      <c r="LF75" s="1">
        <v>-1</v>
      </c>
      <c r="LG75" s="1" t="s">
        <v>2291</v>
      </c>
      <c r="LH75" s="1" t="s">
        <v>2291</v>
      </c>
      <c r="LI75" s="8">
        <v>94</v>
      </c>
      <c r="LJ75" s="8">
        <v>6</v>
      </c>
      <c r="LK75" s="8">
        <v>8</v>
      </c>
      <c r="LL75" s="8">
        <v>6</v>
      </c>
      <c r="LM75" s="8">
        <v>15</v>
      </c>
      <c r="LN75" s="8">
        <v>14</v>
      </c>
      <c r="LO75" s="8">
        <v>13</v>
      </c>
      <c r="LP75" s="8">
        <v>5</v>
      </c>
      <c r="LQ75" s="8">
        <v>10</v>
      </c>
      <c r="LR75" s="8">
        <v>19</v>
      </c>
      <c r="LS75" s="8">
        <v>19</v>
      </c>
      <c r="LT75" s="8">
        <v>4</v>
      </c>
      <c r="LU75" s="8">
        <v>3</v>
      </c>
      <c r="LV75" s="8">
        <v>122</v>
      </c>
      <c r="LW75" s="1" t="s">
        <v>1975</v>
      </c>
      <c r="LX75" s="1" t="s">
        <v>568</v>
      </c>
      <c r="LY75" s="1" t="s">
        <v>2035</v>
      </c>
      <c r="LZ75" s="1" t="b">
        <f>E75=AE75</f>
        <v>1</v>
      </c>
      <c r="MA75" s="1" t="b">
        <f>AG75=G75</f>
        <v>1</v>
      </c>
      <c r="MB75" s="1" t="b">
        <f>I75=AI75</f>
        <v>1</v>
      </c>
      <c r="MC75" s="1" t="s">
        <v>2291</v>
      </c>
    </row>
    <row r="76" spans="1:341" x14ac:dyDescent="0.3">
      <c r="A76" s="1" t="s">
        <v>621</v>
      </c>
      <c r="B76" s="1" t="s">
        <v>622</v>
      </c>
      <c r="C76" s="5">
        <v>43157</v>
      </c>
      <c r="D76" s="5">
        <v>43157</v>
      </c>
      <c r="E76" s="1" t="s">
        <v>294</v>
      </c>
      <c r="F76" s="1" t="s">
        <v>1934</v>
      </c>
      <c r="G76" s="1" t="s">
        <v>400</v>
      </c>
      <c r="H76" s="1" t="s">
        <v>1948</v>
      </c>
      <c r="I76" s="1" t="s">
        <v>401</v>
      </c>
      <c r="J76" s="1" t="s">
        <v>429</v>
      </c>
      <c r="K76" s="1" t="s">
        <v>456</v>
      </c>
      <c r="L76" s="1" t="s">
        <v>623</v>
      </c>
      <c r="M76" s="1" t="s">
        <v>624</v>
      </c>
      <c r="N76" s="1">
        <v>14.2333072342</v>
      </c>
      <c r="O76" s="1">
        <v>13.9157618575</v>
      </c>
      <c r="P76" s="1">
        <v>315.61057680599998</v>
      </c>
      <c r="Q76" s="1">
        <v>4</v>
      </c>
      <c r="R76" s="1" t="s">
        <v>1984</v>
      </c>
      <c r="S76" s="1" t="s">
        <v>2291</v>
      </c>
      <c r="T76" s="1" t="s">
        <v>2291</v>
      </c>
      <c r="U76" s="1" t="s">
        <v>2292</v>
      </c>
      <c r="V76" s="1" t="s">
        <v>1982</v>
      </c>
      <c r="W76" s="1" t="s">
        <v>2291</v>
      </c>
      <c r="X76" s="1" t="s">
        <v>2093</v>
      </c>
      <c r="Y76" s="1" t="s">
        <v>1920</v>
      </c>
      <c r="Z76" s="1" t="s">
        <v>1920</v>
      </c>
      <c r="AA76" s="1" t="s">
        <v>1921</v>
      </c>
      <c r="AB76" s="1" t="s">
        <v>2291</v>
      </c>
      <c r="AC76" s="7">
        <v>131</v>
      </c>
      <c r="AD76" s="7">
        <v>550</v>
      </c>
      <c r="AE76" s="1" t="s">
        <v>294</v>
      </c>
      <c r="AF76" s="1" t="s">
        <v>1934</v>
      </c>
      <c r="AG76" s="1" t="s">
        <v>400</v>
      </c>
      <c r="AH76" s="1" t="s">
        <v>1948</v>
      </c>
      <c r="AI76" s="1" t="s">
        <v>404</v>
      </c>
      <c r="AJ76" s="1" t="s">
        <v>2010</v>
      </c>
      <c r="AK76" s="14">
        <v>131</v>
      </c>
      <c r="AL76" s="14">
        <v>550</v>
      </c>
      <c r="AM76" s="5">
        <v>42005</v>
      </c>
      <c r="AN76" s="7">
        <v>10</v>
      </c>
      <c r="AO76" s="7">
        <v>40</v>
      </c>
      <c r="AP76" s="1" t="s">
        <v>298</v>
      </c>
      <c r="AQ76" s="1" t="s">
        <v>1926</v>
      </c>
      <c r="AR76" s="1" t="s">
        <v>299</v>
      </c>
      <c r="AS76" s="1" t="s">
        <v>1931</v>
      </c>
      <c r="AT76" s="1" t="s">
        <v>501</v>
      </c>
      <c r="AU76" s="1" t="s">
        <v>1938</v>
      </c>
      <c r="AV76" s="1" t="s">
        <v>2291</v>
      </c>
      <c r="AW76" s="1" t="s">
        <v>2291</v>
      </c>
      <c r="AX76" s="1" t="s">
        <v>2291</v>
      </c>
      <c r="AY76" s="7">
        <v>10</v>
      </c>
      <c r="AZ76" s="7">
        <v>40</v>
      </c>
      <c r="BA76" s="5">
        <v>42005</v>
      </c>
      <c r="BB76" s="7" t="s">
        <v>2291</v>
      </c>
      <c r="BC76" s="7" t="s">
        <v>2291</v>
      </c>
      <c r="BD76" s="1" t="s">
        <v>2291</v>
      </c>
      <c r="BE76" s="1" t="s">
        <v>2291</v>
      </c>
      <c r="BF76" s="1" t="s">
        <v>2291</v>
      </c>
      <c r="BG76" s="1" t="s">
        <v>2291</v>
      </c>
      <c r="BH76" s="1" t="s">
        <v>2291</v>
      </c>
      <c r="BI76" s="1" t="s">
        <v>2291</v>
      </c>
      <c r="BJ76" s="1" t="s">
        <v>2291</v>
      </c>
      <c r="BK76" s="1" t="s">
        <v>2291</v>
      </c>
      <c r="BL76" s="1" t="s">
        <v>2291</v>
      </c>
      <c r="BM76" s="7" t="s">
        <v>2291</v>
      </c>
      <c r="BN76" s="7" t="s">
        <v>2291</v>
      </c>
      <c r="BO76" s="1" t="s">
        <v>2291</v>
      </c>
      <c r="BP76" s="7" t="s">
        <v>2291</v>
      </c>
      <c r="BQ76" s="7" t="s">
        <v>2291</v>
      </c>
      <c r="BR76" s="1">
        <v>0</v>
      </c>
      <c r="BS76" s="7">
        <v>150</v>
      </c>
      <c r="BT76" s="7">
        <v>0</v>
      </c>
      <c r="BU76" s="7">
        <v>0</v>
      </c>
      <c r="BV76" s="7">
        <v>0</v>
      </c>
      <c r="BW76" s="1" t="s">
        <v>1999</v>
      </c>
      <c r="BX76" s="1" t="s">
        <v>2291</v>
      </c>
      <c r="BY76" s="1" t="s">
        <v>554</v>
      </c>
      <c r="BZ76" s="1" t="s">
        <v>1920</v>
      </c>
      <c r="CA76" s="1" t="s">
        <v>1920</v>
      </c>
      <c r="CB76" s="1" t="s">
        <v>1920</v>
      </c>
      <c r="CC76" s="1" t="s">
        <v>1921</v>
      </c>
      <c r="CD76" s="1" t="s">
        <v>1921</v>
      </c>
      <c r="CE76" s="1" t="s">
        <v>1920</v>
      </c>
      <c r="CF76" s="1" t="s">
        <v>1921</v>
      </c>
      <c r="CG76" s="1" t="s">
        <v>1921</v>
      </c>
      <c r="CH76" s="1" t="s">
        <v>1920</v>
      </c>
      <c r="CI76" s="1" t="s">
        <v>1920</v>
      </c>
      <c r="CJ76" s="1" t="s">
        <v>1921</v>
      </c>
      <c r="CK76" s="1" t="s">
        <v>320</v>
      </c>
      <c r="CL76" s="1" t="s">
        <v>1921</v>
      </c>
      <c r="CM76" s="1" t="s">
        <v>1921</v>
      </c>
      <c r="CN76" s="1" t="s">
        <v>1921</v>
      </c>
      <c r="CO76" s="1" t="s">
        <v>1920</v>
      </c>
      <c r="CP76" s="1" t="s">
        <v>1921</v>
      </c>
      <c r="CQ76" s="1" t="s">
        <v>2291</v>
      </c>
      <c r="CR76" s="1" t="s">
        <v>2029</v>
      </c>
      <c r="CS76" s="1" t="s">
        <v>320</v>
      </c>
      <c r="CT76" s="1" t="s">
        <v>1921</v>
      </c>
      <c r="CU76" s="1" t="s">
        <v>1921</v>
      </c>
      <c r="CV76" s="1" t="s">
        <v>1921</v>
      </c>
      <c r="CW76" s="1" t="s">
        <v>1920</v>
      </c>
      <c r="CX76" s="1" t="s">
        <v>1921</v>
      </c>
      <c r="CY76" s="1" t="s">
        <v>2291</v>
      </c>
      <c r="CZ76" s="1" t="s">
        <v>2029</v>
      </c>
      <c r="DA76" s="1" t="s">
        <v>320</v>
      </c>
      <c r="DB76" s="1" t="s">
        <v>1921</v>
      </c>
      <c r="DC76" s="1" t="s">
        <v>1921</v>
      </c>
      <c r="DD76" s="1" t="s">
        <v>1921</v>
      </c>
      <c r="DE76" s="1" t="s">
        <v>1920</v>
      </c>
      <c r="DF76" s="1" t="s">
        <v>1921</v>
      </c>
      <c r="DG76" s="1" t="s">
        <v>2291</v>
      </c>
      <c r="DH76" s="1" t="s">
        <v>2029</v>
      </c>
      <c r="DI76" s="1" t="s">
        <v>2291</v>
      </c>
      <c r="DJ76" s="1" t="s">
        <v>2291</v>
      </c>
      <c r="DK76" s="1" t="s">
        <v>2291</v>
      </c>
      <c r="DL76" s="1" t="s">
        <v>2291</v>
      </c>
      <c r="DM76" s="1" t="s">
        <v>2291</v>
      </c>
      <c r="DN76" s="1" t="s">
        <v>2291</v>
      </c>
      <c r="DO76" s="1" t="s">
        <v>2291</v>
      </c>
      <c r="DP76" s="1" t="s">
        <v>2291</v>
      </c>
      <c r="DQ76" s="1" t="s">
        <v>320</v>
      </c>
      <c r="DR76" s="1" t="s">
        <v>1921</v>
      </c>
      <c r="DS76" s="1" t="s">
        <v>1921</v>
      </c>
      <c r="DT76" s="1" t="s">
        <v>1921</v>
      </c>
      <c r="DU76" s="1" t="s">
        <v>1920</v>
      </c>
      <c r="DV76" s="1" t="s">
        <v>1921</v>
      </c>
      <c r="DW76" s="1" t="s">
        <v>2291</v>
      </c>
      <c r="DX76" s="1" t="s">
        <v>2030</v>
      </c>
      <c r="DY76" s="1" t="s">
        <v>2291</v>
      </c>
      <c r="DZ76" s="1" t="s">
        <v>2291</v>
      </c>
      <c r="EA76" s="1" t="s">
        <v>2291</v>
      </c>
      <c r="EB76" s="1" t="s">
        <v>2291</v>
      </c>
      <c r="EC76" s="1" t="s">
        <v>2291</v>
      </c>
      <c r="ED76" s="1" t="s">
        <v>2291</v>
      </c>
      <c r="EE76" s="1" t="s">
        <v>2291</v>
      </c>
      <c r="EF76" s="1" t="s">
        <v>2291</v>
      </c>
      <c r="EG76" s="1" t="s">
        <v>2291</v>
      </c>
      <c r="EH76" s="1" t="s">
        <v>2291</v>
      </c>
      <c r="EI76" s="1" t="s">
        <v>2291</v>
      </c>
      <c r="EJ76" s="1" t="s">
        <v>2291</v>
      </c>
      <c r="EK76" s="1" t="s">
        <v>2291</v>
      </c>
      <c r="EL76" s="1" t="s">
        <v>2291</v>
      </c>
      <c r="EM76" s="1" t="s">
        <v>2291</v>
      </c>
      <c r="EN76" s="1" t="s">
        <v>2291</v>
      </c>
      <c r="EO76" s="1" t="s">
        <v>320</v>
      </c>
      <c r="EP76" s="1" t="s">
        <v>1921</v>
      </c>
      <c r="EQ76" s="1" t="s">
        <v>1921</v>
      </c>
      <c r="ER76" s="1" t="s">
        <v>1921</v>
      </c>
      <c r="ES76" s="1" t="s">
        <v>1920</v>
      </c>
      <c r="ET76" s="1" t="s">
        <v>1921</v>
      </c>
      <c r="EU76" s="1" t="s">
        <v>2291</v>
      </c>
      <c r="EV76" s="1" t="s">
        <v>1996</v>
      </c>
      <c r="EW76" s="1" t="s">
        <v>2291</v>
      </c>
      <c r="EX76" s="1" t="s">
        <v>2291</v>
      </c>
      <c r="EY76" s="1" t="s">
        <v>2291</v>
      </c>
      <c r="EZ76" s="1" t="s">
        <v>2291</v>
      </c>
      <c r="FA76" s="1" t="s">
        <v>2291</v>
      </c>
      <c r="FB76" s="1" t="s">
        <v>2291</v>
      </c>
      <c r="FC76" s="1" t="s">
        <v>2291</v>
      </c>
      <c r="FD76" s="1" t="s">
        <v>2291</v>
      </c>
      <c r="FE76" s="1" t="s">
        <v>320</v>
      </c>
      <c r="FF76" s="1" t="s">
        <v>1921</v>
      </c>
      <c r="FG76" s="1" t="s">
        <v>1921</v>
      </c>
      <c r="FH76" s="1" t="s">
        <v>1921</v>
      </c>
      <c r="FI76" s="1" t="s">
        <v>1920</v>
      </c>
      <c r="FJ76" s="1" t="s">
        <v>1921</v>
      </c>
      <c r="FK76" s="1" t="s">
        <v>2291</v>
      </c>
      <c r="FL76" s="1" t="s">
        <v>1996</v>
      </c>
      <c r="FM76" s="7">
        <v>30</v>
      </c>
      <c r="FN76" s="7">
        <v>50</v>
      </c>
      <c r="FO76" s="7" t="s">
        <v>2291</v>
      </c>
      <c r="FP76" s="7" t="s">
        <v>2291</v>
      </c>
      <c r="FQ76" s="7">
        <v>10</v>
      </c>
      <c r="FR76" s="7">
        <v>6</v>
      </c>
      <c r="FS76" s="7" t="s">
        <v>2291</v>
      </c>
      <c r="FT76" s="7" t="s">
        <v>2291</v>
      </c>
      <c r="FU76" s="7">
        <v>10</v>
      </c>
      <c r="FV76" s="7">
        <v>15</v>
      </c>
      <c r="FW76" s="7">
        <v>5</v>
      </c>
      <c r="FX76" s="7" t="s">
        <v>2291</v>
      </c>
      <c r="FY76" s="7">
        <v>40</v>
      </c>
      <c r="FZ76" s="1" t="s">
        <v>1920</v>
      </c>
      <c r="GA76" s="1" t="s">
        <v>1920</v>
      </c>
      <c r="GB76" s="1" t="s">
        <v>1920</v>
      </c>
      <c r="GC76" s="1" t="s">
        <v>2291</v>
      </c>
      <c r="GD76" s="1" t="s">
        <v>2291</v>
      </c>
      <c r="GE76" s="1" t="s">
        <v>2291</v>
      </c>
      <c r="GF76" s="1" t="s">
        <v>1921</v>
      </c>
      <c r="GG76" s="1" t="s">
        <v>2006</v>
      </c>
      <c r="GH76" s="1" t="s">
        <v>2291</v>
      </c>
      <c r="GI76" s="1" t="s">
        <v>2291</v>
      </c>
      <c r="GJ76" s="1" t="s">
        <v>302</v>
      </c>
      <c r="GK76" s="1" t="s">
        <v>1921</v>
      </c>
      <c r="GL76" s="1" t="s">
        <v>1921</v>
      </c>
      <c r="GM76" s="1" t="s">
        <v>1921</v>
      </c>
      <c r="GN76" s="1" t="s">
        <v>1921</v>
      </c>
      <c r="GO76" s="1" t="s">
        <v>1920</v>
      </c>
      <c r="GP76" s="1" t="s">
        <v>1921</v>
      </c>
      <c r="GQ76" s="1" t="s">
        <v>1921</v>
      </c>
      <c r="GR76" s="1" t="s">
        <v>1921</v>
      </c>
      <c r="GS76" s="7" t="s">
        <v>2291</v>
      </c>
      <c r="GT76" s="7" t="s">
        <v>2291</v>
      </c>
      <c r="GU76" s="7">
        <v>1</v>
      </c>
      <c r="GV76" s="7" t="s">
        <v>2291</v>
      </c>
      <c r="GW76" s="7" t="s">
        <v>2291</v>
      </c>
      <c r="GX76" s="7" t="s">
        <v>2291</v>
      </c>
      <c r="GY76" s="7" t="s">
        <v>2291</v>
      </c>
      <c r="GZ76" s="7" t="s">
        <v>2291</v>
      </c>
      <c r="HA76" s="7" t="s">
        <v>2291</v>
      </c>
      <c r="HB76" s="7" t="s">
        <v>2291</v>
      </c>
      <c r="HC76" s="7" t="s">
        <v>2291</v>
      </c>
      <c r="HD76" s="7" t="s">
        <v>2291</v>
      </c>
      <c r="HE76" s="7" t="s">
        <v>2291</v>
      </c>
      <c r="HF76" s="7" t="s">
        <v>2291</v>
      </c>
      <c r="HG76" s="7" t="s">
        <v>2291</v>
      </c>
      <c r="HH76" s="7" t="s">
        <v>2291</v>
      </c>
      <c r="HI76" s="1" t="s">
        <v>869</v>
      </c>
      <c r="HJ76" s="1" t="s">
        <v>2112</v>
      </c>
      <c r="HK76" s="1" t="s">
        <v>1921</v>
      </c>
      <c r="HL76" s="1" t="s">
        <v>1920</v>
      </c>
      <c r="HM76" s="1" t="s">
        <v>1920</v>
      </c>
      <c r="HN76" s="1" t="s">
        <v>1921</v>
      </c>
      <c r="HO76" s="1" t="s">
        <v>1921</v>
      </c>
      <c r="HP76" s="1" t="s">
        <v>2122</v>
      </c>
      <c r="HQ76" s="1" t="s">
        <v>1920</v>
      </c>
      <c r="HR76" s="1" t="s">
        <v>1921</v>
      </c>
      <c r="HS76" s="1" t="s">
        <v>1921</v>
      </c>
      <c r="HT76" s="7">
        <v>33</v>
      </c>
      <c r="HU76" s="7" t="s">
        <v>2291</v>
      </c>
      <c r="HV76" s="1" t="s">
        <v>2046</v>
      </c>
      <c r="HW76" s="1" t="s">
        <v>1921</v>
      </c>
      <c r="HX76" s="1" t="s">
        <v>1964</v>
      </c>
      <c r="HY76" s="1" t="s">
        <v>2126</v>
      </c>
      <c r="HZ76" s="1" t="s">
        <v>1921</v>
      </c>
      <c r="IA76" s="1" t="s">
        <v>1920</v>
      </c>
      <c r="IB76" s="7" t="s">
        <v>2291</v>
      </c>
      <c r="IC76" s="7">
        <v>70</v>
      </c>
      <c r="ID76" s="1" t="s">
        <v>1920</v>
      </c>
      <c r="IE76" s="1" t="s">
        <v>2291</v>
      </c>
      <c r="IF76" s="1" t="s">
        <v>2291</v>
      </c>
      <c r="IG76" s="1" t="s">
        <v>2291</v>
      </c>
      <c r="IH76" s="1" t="s">
        <v>2291</v>
      </c>
      <c r="II76" s="1" t="s">
        <v>2291</v>
      </c>
      <c r="IJ76" s="1" t="s">
        <v>2291</v>
      </c>
      <c r="IK76" s="1" t="s">
        <v>2291</v>
      </c>
      <c r="IL76" s="1" t="s">
        <v>2291</v>
      </c>
      <c r="IM76" s="1" t="s">
        <v>1949</v>
      </c>
      <c r="IN76" s="1" t="s">
        <v>1992</v>
      </c>
      <c r="IO76" s="1" t="s">
        <v>2291</v>
      </c>
      <c r="IP76" s="1" t="s">
        <v>2291</v>
      </c>
      <c r="IQ76" s="1" t="s">
        <v>2291</v>
      </c>
      <c r="IR76" s="1" t="s">
        <v>2291</v>
      </c>
      <c r="IS76" s="1" t="s">
        <v>2291</v>
      </c>
      <c r="IT76" s="1" t="s">
        <v>1920</v>
      </c>
      <c r="IU76" s="1" t="s">
        <v>2003</v>
      </c>
      <c r="IV76" s="1" t="s">
        <v>1921</v>
      </c>
      <c r="IW76" s="1" t="s">
        <v>1920</v>
      </c>
      <c r="IX76" s="1" t="s">
        <v>1921</v>
      </c>
      <c r="IY76" s="1" t="s">
        <v>1921</v>
      </c>
      <c r="IZ76" s="1" t="s">
        <v>1921</v>
      </c>
      <c r="JA76" s="1" t="s">
        <v>2291</v>
      </c>
      <c r="JB76" s="1" t="s">
        <v>1974</v>
      </c>
      <c r="JC76" s="1" t="s">
        <v>1968</v>
      </c>
      <c r="JD76" s="1" t="s">
        <v>625</v>
      </c>
      <c r="JE76" s="1" t="s">
        <v>1921</v>
      </c>
      <c r="JF76" s="1" t="s">
        <v>1921</v>
      </c>
      <c r="JG76" s="1" t="s">
        <v>1921</v>
      </c>
      <c r="JH76" s="1" t="s">
        <v>1921</v>
      </c>
      <c r="JI76" s="1" t="s">
        <v>1921</v>
      </c>
      <c r="JJ76" s="1" t="s">
        <v>1920</v>
      </c>
      <c r="JK76" s="1" t="s">
        <v>1921</v>
      </c>
      <c r="JL76" s="1" t="s">
        <v>1921</v>
      </c>
      <c r="JM76" s="1" t="s">
        <v>1920</v>
      </c>
      <c r="JN76" s="1" t="s">
        <v>1921</v>
      </c>
      <c r="JO76" s="1" t="s">
        <v>1921</v>
      </c>
      <c r="JP76" s="1" t="s">
        <v>1920</v>
      </c>
      <c r="JQ76" s="1" t="s">
        <v>1921</v>
      </c>
      <c r="JR76" s="1" t="s">
        <v>1921</v>
      </c>
      <c r="JS76" s="1" t="s">
        <v>2291</v>
      </c>
      <c r="JT76" s="1" t="s">
        <v>2291</v>
      </c>
      <c r="JU76" s="1" t="s">
        <v>2297</v>
      </c>
      <c r="JV76" s="1" t="s">
        <v>1920</v>
      </c>
      <c r="JW76" s="1" t="s">
        <v>1921</v>
      </c>
      <c r="JX76" s="1" t="s">
        <v>1921</v>
      </c>
      <c r="JY76" s="1" t="s">
        <v>1920</v>
      </c>
      <c r="JZ76" s="1" t="s">
        <v>1921</v>
      </c>
      <c r="KA76" s="1" t="s">
        <v>1921</v>
      </c>
      <c r="KB76" s="1" t="s">
        <v>1921</v>
      </c>
      <c r="KC76" s="1" t="s">
        <v>2291</v>
      </c>
      <c r="KD76" s="1" t="s">
        <v>1973</v>
      </c>
      <c r="KE76" s="1" t="s">
        <v>2291</v>
      </c>
      <c r="KF76" s="1" t="s">
        <v>1920</v>
      </c>
      <c r="KG76" s="1" t="s">
        <v>2144</v>
      </c>
      <c r="KH76" s="1" t="s">
        <v>1968</v>
      </c>
      <c r="KI76" s="1" t="s">
        <v>1923</v>
      </c>
      <c r="KJ76" s="1" t="s">
        <v>2291</v>
      </c>
      <c r="KK76" s="1" t="s">
        <v>1920</v>
      </c>
      <c r="KL76" s="1" t="s">
        <v>409</v>
      </c>
      <c r="KM76" s="1" t="s">
        <v>1921</v>
      </c>
      <c r="KN76" s="1" t="s">
        <v>1921</v>
      </c>
      <c r="KO76" s="1" t="s">
        <v>1920</v>
      </c>
      <c r="KP76" s="1" t="s">
        <v>2291</v>
      </c>
      <c r="KQ76" s="1" t="s">
        <v>2291</v>
      </c>
      <c r="KR76" s="1">
        <v>3</v>
      </c>
      <c r="KS76" s="1" t="s">
        <v>304</v>
      </c>
      <c r="KT76" s="1" t="s">
        <v>626</v>
      </c>
      <c r="KU76" s="1" t="s">
        <v>2291</v>
      </c>
      <c r="KV76" s="1" t="s">
        <v>2291</v>
      </c>
      <c r="KW76" s="1" t="s">
        <v>2291</v>
      </c>
      <c r="KX76" s="1">
        <v>15</v>
      </c>
      <c r="KY76" s="11">
        <v>15</v>
      </c>
      <c r="KZ76" s="1" t="s">
        <v>627</v>
      </c>
      <c r="LA76" s="1">
        <v>146977</v>
      </c>
      <c r="LB76" s="1" t="s">
        <v>628</v>
      </c>
      <c r="LC76" s="1" t="s">
        <v>629</v>
      </c>
      <c r="LD76" s="1">
        <v>30</v>
      </c>
      <c r="LE76" s="1" t="s">
        <v>2291</v>
      </c>
      <c r="LF76" s="1">
        <v>-1</v>
      </c>
      <c r="LG76" s="1" t="s">
        <v>2291</v>
      </c>
      <c r="LH76" s="1" t="s">
        <v>2291</v>
      </c>
      <c r="LI76" s="8">
        <v>30</v>
      </c>
      <c r="LJ76" s="8">
        <v>2</v>
      </c>
      <c r="LK76" s="8">
        <v>3</v>
      </c>
      <c r="LL76" s="8">
        <v>7</v>
      </c>
      <c r="LM76" s="8">
        <v>10</v>
      </c>
      <c r="LN76" s="8">
        <v>7</v>
      </c>
      <c r="LO76" s="8">
        <v>16</v>
      </c>
      <c r="LP76" s="8">
        <v>5</v>
      </c>
      <c r="LQ76" s="8">
        <v>8</v>
      </c>
      <c r="LR76" s="8">
        <v>11</v>
      </c>
      <c r="LS76" s="8">
        <v>13</v>
      </c>
      <c r="LT76" s="8">
        <v>4</v>
      </c>
      <c r="LU76" s="8">
        <v>0</v>
      </c>
      <c r="LV76" s="8">
        <v>86</v>
      </c>
      <c r="LW76" s="1" t="s">
        <v>1979</v>
      </c>
      <c r="LX76" s="1" t="s">
        <v>1981</v>
      </c>
      <c r="LY76" s="1" t="s">
        <v>2035</v>
      </c>
      <c r="LZ76" s="1" t="b">
        <f>E76=AE76</f>
        <v>1</v>
      </c>
      <c r="MA76" s="1" t="b">
        <f>AG76=G76</f>
        <v>1</v>
      </c>
      <c r="MB76" s="1" t="b">
        <f>I76=AI76</f>
        <v>0</v>
      </c>
      <c r="MC76" s="1" t="s">
        <v>2291</v>
      </c>
    </row>
    <row r="77" spans="1:341" x14ac:dyDescent="0.3">
      <c r="A77" s="1" t="s">
        <v>603</v>
      </c>
      <c r="B77" s="1" t="s">
        <v>604</v>
      </c>
      <c r="C77" s="5">
        <v>43155</v>
      </c>
      <c r="D77" s="5">
        <v>43155</v>
      </c>
      <c r="E77" s="1" t="s">
        <v>294</v>
      </c>
      <c r="F77" s="1" t="s">
        <v>1934</v>
      </c>
      <c r="G77" s="1" t="s">
        <v>400</v>
      </c>
      <c r="H77" s="1" t="s">
        <v>1948</v>
      </c>
      <c r="I77" s="1" t="s">
        <v>401</v>
      </c>
      <c r="J77" s="1" t="s">
        <v>429</v>
      </c>
      <c r="K77" s="1" t="s">
        <v>429</v>
      </c>
      <c r="L77" s="1" t="s">
        <v>605</v>
      </c>
      <c r="M77" s="1" t="s">
        <v>606</v>
      </c>
      <c r="N77" s="1">
        <v>14.301105248400001</v>
      </c>
      <c r="O77" s="1">
        <v>13.8614812578</v>
      </c>
      <c r="P77" s="1">
        <v>314.30078873100001</v>
      </c>
      <c r="Q77" s="1">
        <v>4</v>
      </c>
      <c r="R77" s="1" t="s">
        <v>1983</v>
      </c>
      <c r="S77" s="1" t="s">
        <v>456</v>
      </c>
      <c r="T77" s="1">
        <v>12</v>
      </c>
      <c r="U77" s="1" t="s">
        <v>2292</v>
      </c>
      <c r="V77" s="1" t="s">
        <v>1990</v>
      </c>
      <c r="W77" s="1" t="s">
        <v>2291</v>
      </c>
      <c r="X77" s="1" t="s">
        <v>2089</v>
      </c>
      <c r="Y77" s="1" t="s">
        <v>1920</v>
      </c>
      <c r="Z77" s="1" t="s">
        <v>1921</v>
      </c>
      <c r="AA77" s="1" t="s">
        <v>1921</v>
      </c>
      <c r="AB77" s="1" t="s">
        <v>2291</v>
      </c>
      <c r="AC77" s="7">
        <v>120</v>
      </c>
      <c r="AD77" s="7">
        <v>500</v>
      </c>
      <c r="AE77" s="1" t="s">
        <v>294</v>
      </c>
      <c r="AF77" s="1" t="s">
        <v>1934</v>
      </c>
      <c r="AG77" s="1" t="s">
        <v>400</v>
      </c>
      <c r="AH77" s="1" t="s">
        <v>1948</v>
      </c>
      <c r="AI77" s="1" t="s">
        <v>404</v>
      </c>
      <c r="AJ77" s="1" t="s">
        <v>2010</v>
      </c>
      <c r="AK77" s="14">
        <v>120</v>
      </c>
      <c r="AL77" s="14">
        <v>500</v>
      </c>
      <c r="AM77" s="5">
        <v>42005</v>
      </c>
      <c r="AN77" s="7" t="s">
        <v>2291</v>
      </c>
      <c r="AO77" s="7" t="s">
        <v>2291</v>
      </c>
      <c r="AP77" s="1" t="s">
        <v>2291</v>
      </c>
      <c r="AQ77" s="1" t="s">
        <v>2291</v>
      </c>
      <c r="AR77" s="1" t="s">
        <v>2291</v>
      </c>
      <c r="AS77" s="1" t="s">
        <v>2291</v>
      </c>
      <c r="AT77" s="1" t="s">
        <v>2291</v>
      </c>
      <c r="AU77" s="1" t="s">
        <v>2291</v>
      </c>
      <c r="AV77" s="1" t="s">
        <v>2291</v>
      </c>
      <c r="AW77" s="1" t="s">
        <v>2291</v>
      </c>
      <c r="AX77" s="1" t="s">
        <v>2291</v>
      </c>
      <c r="AY77" s="7" t="s">
        <v>2291</v>
      </c>
      <c r="AZ77" s="7" t="s">
        <v>2291</v>
      </c>
      <c r="BA77" s="1" t="s">
        <v>2291</v>
      </c>
      <c r="BB77" s="7" t="s">
        <v>2291</v>
      </c>
      <c r="BC77" s="7" t="s">
        <v>2291</v>
      </c>
      <c r="BD77" s="1" t="s">
        <v>2291</v>
      </c>
      <c r="BE77" s="1" t="s">
        <v>2291</v>
      </c>
      <c r="BF77" s="1" t="s">
        <v>2291</v>
      </c>
      <c r="BG77" s="1" t="s">
        <v>2291</v>
      </c>
      <c r="BH77" s="1" t="s">
        <v>2291</v>
      </c>
      <c r="BI77" s="1" t="s">
        <v>2291</v>
      </c>
      <c r="BJ77" s="1" t="s">
        <v>2291</v>
      </c>
      <c r="BK77" s="1" t="s">
        <v>2291</v>
      </c>
      <c r="BL77" s="1" t="s">
        <v>2291</v>
      </c>
      <c r="BM77" s="7" t="s">
        <v>2291</v>
      </c>
      <c r="BN77" s="7" t="s">
        <v>2291</v>
      </c>
      <c r="BO77" s="1" t="s">
        <v>2291</v>
      </c>
      <c r="BP77" s="7">
        <v>3</v>
      </c>
      <c r="BQ77" s="7">
        <v>9</v>
      </c>
      <c r="BR77" s="1">
        <v>0</v>
      </c>
      <c r="BS77" s="7">
        <v>150</v>
      </c>
      <c r="BT77" s="7">
        <v>0</v>
      </c>
      <c r="BU77" s="7">
        <v>0</v>
      </c>
      <c r="BV77" s="7">
        <v>0</v>
      </c>
      <c r="BW77" s="1" t="s">
        <v>1998</v>
      </c>
      <c r="BX77" s="1" t="s">
        <v>2291</v>
      </c>
      <c r="BY77" s="1" t="s">
        <v>607</v>
      </c>
      <c r="BZ77" s="1" t="s">
        <v>1921</v>
      </c>
      <c r="CA77" s="1" t="s">
        <v>1920</v>
      </c>
      <c r="CB77" s="1" t="s">
        <v>1920</v>
      </c>
      <c r="CC77" s="1" t="s">
        <v>1921</v>
      </c>
      <c r="CD77" s="1" t="s">
        <v>1921</v>
      </c>
      <c r="CE77" s="1" t="s">
        <v>1920</v>
      </c>
      <c r="CF77" s="1" t="s">
        <v>1921</v>
      </c>
      <c r="CG77" s="1" t="s">
        <v>1920</v>
      </c>
      <c r="CH77" s="1" t="s">
        <v>1920</v>
      </c>
      <c r="CI77" s="1" t="s">
        <v>1920</v>
      </c>
      <c r="CJ77" s="1" t="s">
        <v>1921</v>
      </c>
      <c r="CK77" s="1" t="s">
        <v>320</v>
      </c>
      <c r="CL77" s="1" t="s">
        <v>1921</v>
      </c>
      <c r="CM77" s="1" t="s">
        <v>1921</v>
      </c>
      <c r="CN77" s="1" t="s">
        <v>1921</v>
      </c>
      <c r="CO77" s="1" t="s">
        <v>1920</v>
      </c>
      <c r="CP77" s="1" t="s">
        <v>1921</v>
      </c>
      <c r="CQ77" s="1" t="s">
        <v>2291</v>
      </c>
      <c r="CR77" s="1" t="s">
        <v>2029</v>
      </c>
      <c r="CS77" s="1" t="s">
        <v>2291</v>
      </c>
      <c r="CT77" s="1" t="s">
        <v>2291</v>
      </c>
      <c r="CU77" s="1" t="s">
        <v>2291</v>
      </c>
      <c r="CV77" s="1" t="s">
        <v>2291</v>
      </c>
      <c r="CW77" s="1" t="s">
        <v>2291</v>
      </c>
      <c r="CX77" s="1" t="s">
        <v>2291</v>
      </c>
      <c r="CY77" s="1" t="s">
        <v>2291</v>
      </c>
      <c r="CZ77" s="1" t="s">
        <v>2291</v>
      </c>
      <c r="DA77" s="1" t="s">
        <v>320</v>
      </c>
      <c r="DB77" s="1" t="s">
        <v>1921</v>
      </c>
      <c r="DC77" s="1" t="s">
        <v>1921</v>
      </c>
      <c r="DD77" s="1" t="s">
        <v>1921</v>
      </c>
      <c r="DE77" s="1" t="s">
        <v>1920</v>
      </c>
      <c r="DF77" s="1" t="s">
        <v>1921</v>
      </c>
      <c r="DG77" s="1" t="s">
        <v>2291</v>
      </c>
      <c r="DH77" s="1" t="s">
        <v>2029</v>
      </c>
      <c r="DI77" s="1" t="s">
        <v>2291</v>
      </c>
      <c r="DJ77" s="1" t="s">
        <v>2291</v>
      </c>
      <c r="DK77" s="1" t="s">
        <v>2291</v>
      </c>
      <c r="DL77" s="1" t="s">
        <v>2291</v>
      </c>
      <c r="DM77" s="1" t="s">
        <v>2291</v>
      </c>
      <c r="DN77" s="1" t="s">
        <v>2291</v>
      </c>
      <c r="DO77" s="1" t="s">
        <v>2291</v>
      </c>
      <c r="DP77" s="1" t="s">
        <v>2291</v>
      </c>
      <c r="DQ77" s="1" t="s">
        <v>320</v>
      </c>
      <c r="DR77" s="1" t="s">
        <v>1921</v>
      </c>
      <c r="DS77" s="1" t="s">
        <v>1921</v>
      </c>
      <c r="DT77" s="1" t="s">
        <v>1921</v>
      </c>
      <c r="DU77" s="1" t="s">
        <v>1920</v>
      </c>
      <c r="DV77" s="1" t="s">
        <v>1921</v>
      </c>
      <c r="DW77" s="1" t="s">
        <v>2291</v>
      </c>
      <c r="DX77" s="1" t="s">
        <v>2029</v>
      </c>
      <c r="DY77" s="1" t="s">
        <v>320</v>
      </c>
      <c r="DZ77" s="1" t="s">
        <v>1921</v>
      </c>
      <c r="EA77" s="1" t="s">
        <v>1921</v>
      </c>
      <c r="EB77" s="1" t="s">
        <v>1921</v>
      </c>
      <c r="EC77" s="1" t="s">
        <v>1920</v>
      </c>
      <c r="ED77" s="1" t="s">
        <v>1921</v>
      </c>
      <c r="EE77" s="1" t="s">
        <v>2291</v>
      </c>
      <c r="EF77" s="1" t="s">
        <v>1997</v>
      </c>
      <c r="EG77" s="1" t="s">
        <v>2291</v>
      </c>
      <c r="EH77" s="1" t="s">
        <v>2291</v>
      </c>
      <c r="EI77" s="1" t="s">
        <v>2291</v>
      </c>
      <c r="EJ77" s="1" t="s">
        <v>2291</v>
      </c>
      <c r="EK77" s="1" t="s">
        <v>2291</v>
      </c>
      <c r="EL77" s="1" t="s">
        <v>2291</v>
      </c>
      <c r="EM77" s="1" t="s">
        <v>2291</v>
      </c>
      <c r="EN77" s="1" t="s">
        <v>2291</v>
      </c>
      <c r="EO77" s="1" t="s">
        <v>320</v>
      </c>
      <c r="EP77" s="1" t="s">
        <v>1921</v>
      </c>
      <c r="EQ77" s="1" t="s">
        <v>1921</v>
      </c>
      <c r="ER77" s="1" t="s">
        <v>1921</v>
      </c>
      <c r="ES77" s="1" t="s">
        <v>1920</v>
      </c>
      <c r="ET77" s="1" t="s">
        <v>1921</v>
      </c>
      <c r="EU77" s="1" t="s">
        <v>2291</v>
      </c>
      <c r="EV77" s="1" t="s">
        <v>1996</v>
      </c>
      <c r="EW77" s="1" t="s">
        <v>2291</v>
      </c>
      <c r="EX77" s="1" t="s">
        <v>2291</v>
      </c>
      <c r="EY77" s="1" t="s">
        <v>2291</v>
      </c>
      <c r="EZ77" s="1" t="s">
        <v>2291</v>
      </c>
      <c r="FA77" s="1" t="s">
        <v>2291</v>
      </c>
      <c r="FB77" s="1" t="s">
        <v>2291</v>
      </c>
      <c r="FC77" s="1" t="s">
        <v>2291</v>
      </c>
      <c r="FD77" s="1" t="s">
        <v>2291</v>
      </c>
      <c r="FE77" s="1" t="s">
        <v>320</v>
      </c>
      <c r="FF77" s="1" t="s">
        <v>1921</v>
      </c>
      <c r="FG77" s="1" t="s">
        <v>1921</v>
      </c>
      <c r="FH77" s="1" t="s">
        <v>1921</v>
      </c>
      <c r="FI77" s="1" t="s">
        <v>1920</v>
      </c>
      <c r="FJ77" s="1" t="s">
        <v>1921</v>
      </c>
      <c r="FK77" s="1" t="s">
        <v>2291</v>
      </c>
      <c r="FL77" s="1" t="s">
        <v>1997</v>
      </c>
      <c r="FM77" s="7">
        <v>32</v>
      </c>
      <c r="FN77" s="7">
        <v>40</v>
      </c>
      <c r="FO77" s="7">
        <v>2</v>
      </c>
      <c r="FP77" s="7">
        <v>5</v>
      </c>
      <c r="FQ77" s="7">
        <v>10</v>
      </c>
      <c r="FR77" s="7">
        <v>10</v>
      </c>
      <c r="FS77" s="7" t="s">
        <v>2291</v>
      </c>
      <c r="FT77" s="7" t="s">
        <v>2291</v>
      </c>
      <c r="FU77" s="7">
        <v>10</v>
      </c>
      <c r="FV77" s="7">
        <v>15</v>
      </c>
      <c r="FW77" s="7">
        <v>5</v>
      </c>
      <c r="FX77" s="7" t="s">
        <v>2291</v>
      </c>
      <c r="FY77" s="7">
        <v>60</v>
      </c>
      <c r="FZ77" s="1" t="s">
        <v>1920</v>
      </c>
      <c r="GA77" s="1" t="s">
        <v>1920</v>
      </c>
      <c r="GB77" s="1" t="s">
        <v>1920</v>
      </c>
      <c r="GC77" s="1" t="s">
        <v>2291</v>
      </c>
      <c r="GD77" s="1" t="s">
        <v>2291</v>
      </c>
      <c r="GE77" s="1" t="s">
        <v>2291</v>
      </c>
      <c r="GF77" s="1" t="s">
        <v>1921</v>
      </c>
      <c r="GG77" s="1" t="s">
        <v>2005</v>
      </c>
      <c r="GH77" s="1" t="s">
        <v>2291</v>
      </c>
      <c r="GI77" s="1" t="s">
        <v>2291</v>
      </c>
      <c r="GJ77" s="1" t="s">
        <v>419</v>
      </c>
      <c r="GK77" s="1" t="s">
        <v>1921</v>
      </c>
      <c r="GL77" s="1" t="s">
        <v>1921</v>
      </c>
      <c r="GM77" s="1" t="s">
        <v>1921</v>
      </c>
      <c r="GN77" s="1" t="s">
        <v>1921</v>
      </c>
      <c r="GO77" s="1" t="s">
        <v>1920</v>
      </c>
      <c r="GP77" s="1" t="s">
        <v>1921</v>
      </c>
      <c r="GQ77" s="1" t="s">
        <v>1920</v>
      </c>
      <c r="GR77" s="1" t="s">
        <v>1921</v>
      </c>
      <c r="GS77" s="7">
        <v>1</v>
      </c>
      <c r="GT77" s="7">
        <v>2</v>
      </c>
      <c r="GU77" s="7" t="s">
        <v>2291</v>
      </c>
      <c r="GV77" s="7">
        <v>1</v>
      </c>
      <c r="GW77" s="7" t="s">
        <v>2291</v>
      </c>
      <c r="GX77" s="7" t="s">
        <v>2291</v>
      </c>
      <c r="GY77" s="7" t="s">
        <v>2291</v>
      </c>
      <c r="GZ77" s="7" t="s">
        <v>2291</v>
      </c>
      <c r="HA77" s="7" t="s">
        <v>2291</v>
      </c>
      <c r="HB77" s="7" t="s">
        <v>2291</v>
      </c>
      <c r="HC77" s="7" t="s">
        <v>2291</v>
      </c>
      <c r="HD77" s="7" t="s">
        <v>2291</v>
      </c>
      <c r="HE77" s="7" t="s">
        <v>2291</v>
      </c>
      <c r="HF77" s="7" t="s">
        <v>2291</v>
      </c>
      <c r="HG77" s="7" t="s">
        <v>2291</v>
      </c>
      <c r="HH77" s="7" t="s">
        <v>2291</v>
      </c>
      <c r="HI77" s="1" t="s">
        <v>869</v>
      </c>
      <c r="HJ77" s="1" t="s">
        <v>2115</v>
      </c>
      <c r="HK77" s="1" t="s">
        <v>1921</v>
      </c>
      <c r="HL77" s="1" t="s">
        <v>1920</v>
      </c>
      <c r="HM77" s="1" t="s">
        <v>1920</v>
      </c>
      <c r="HN77" s="1" t="s">
        <v>1920</v>
      </c>
      <c r="HO77" s="1" t="s">
        <v>1921</v>
      </c>
      <c r="HP77" s="1" t="s">
        <v>2122</v>
      </c>
      <c r="HQ77" s="1" t="s">
        <v>1920</v>
      </c>
      <c r="HR77" s="1" t="s">
        <v>1921</v>
      </c>
      <c r="HS77" s="1" t="s">
        <v>1921</v>
      </c>
      <c r="HT77" s="7">
        <v>20</v>
      </c>
      <c r="HU77" s="7" t="s">
        <v>2291</v>
      </c>
      <c r="HV77" s="1" t="s">
        <v>2046</v>
      </c>
      <c r="HW77" s="1" t="s">
        <v>1921</v>
      </c>
      <c r="HX77" s="1" t="s">
        <v>1964</v>
      </c>
      <c r="HY77" s="1" t="s">
        <v>2126</v>
      </c>
      <c r="HZ77" s="1" t="s">
        <v>1921</v>
      </c>
      <c r="IA77" s="1" t="s">
        <v>1920</v>
      </c>
      <c r="IB77" s="7" t="s">
        <v>2291</v>
      </c>
      <c r="IC77" s="7">
        <v>50</v>
      </c>
      <c r="ID77" s="1" t="s">
        <v>1920</v>
      </c>
      <c r="IE77" s="1" t="s">
        <v>2291</v>
      </c>
      <c r="IF77" s="1" t="s">
        <v>2291</v>
      </c>
      <c r="IG77" s="1" t="s">
        <v>2291</v>
      </c>
      <c r="IH77" s="1" t="s">
        <v>2291</v>
      </c>
      <c r="II77" s="1" t="s">
        <v>2291</v>
      </c>
      <c r="IJ77" s="1" t="s">
        <v>2291</v>
      </c>
      <c r="IK77" s="1" t="s">
        <v>2291</v>
      </c>
      <c r="IL77" s="1" t="s">
        <v>2291</v>
      </c>
      <c r="IM77" s="1" t="s">
        <v>1949</v>
      </c>
      <c r="IN77" s="1" t="s">
        <v>1991</v>
      </c>
      <c r="IO77" s="1" t="s">
        <v>2291</v>
      </c>
      <c r="IP77" s="1" t="s">
        <v>2291</v>
      </c>
      <c r="IQ77" s="1" t="s">
        <v>2291</v>
      </c>
      <c r="IR77" s="1" t="s">
        <v>2291</v>
      </c>
      <c r="IS77" s="1" t="s">
        <v>2291</v>
      </c>
      <c r="IT77" s="1" t="s">
        <v>1920</v>
      </c>
      <c r="IU77" s="1" t="s">
        <v>2003</v>
      </c>
      <c r="IV77" s="1" t="s">
        <v>1921</v>
      </c>
      <c r="IW77" s="1" t="s">
        <v>1920</v>
      </c>
      <c r="IX77" s="1" t="s">
        <v>1921</v>
      </c>
      <c r="IY77" s="1" t="s">
        <v>1921</v>
      </c>
      <c r="IZ77" s="1" t="s">
        <v>1921</v>
      </c>
      <c r="JA77" s="1" t="s">
        <v>2291</v>
      </c>
      <c r="JB77" s="1" t="s">
        <v>1974</v>
      </c>
      <c r="JC77" s="1" t="s">
        <v>1967</v>
      </c>
      <c r="JD77" s="1" t="s">
        <v>608</v>
      </c>
      <c r="JE77" s="1" t="s">
        <v>1921</v>
      </c>
      <c r="JF77" s="1" t="s">
        <v>1921</v>
      </c>
      <c r="JG77" s="1" t="s">
        <v>1921</v>
      </c>
      <c r="JH77" s="1" t="s">
        <v>1921</v>
      </c>
      <c r="JI77" s="1" t="s">
        <v>1920</v>
      </c>
      <c r="JJ77" s="1" t="s">
        <v>1920</v>
      </c>
      <c r="JK77" s="1" t="s">
        <v>1921</v>
      </c>
      <c r="JL77" s="1" t="s">
        <v>1921</v>
      </c>
      <c r="JM77" s="1" t="s">
        <v>1920</v>
      </c>
      <c r="JN77" s="1" t="s">
        <v>1921</v>
      </c>
      <c r="JO77" s="1" t="s">
        <v>1921</v>
      </c>
      <c r="JP77" s="1" t="s">
        <v>1921</v>
      </c>
      <c r="JQ77" s="1" t="s">
        <v>1921</v>
      </c>
      <c r="JR77" s="1" t="s">
        <v>1921</v>
      </c>
      <c r="JS77" s="1" t="s">
        <v>2291</v>
      </c>
      <c r="JT77" s="1" t="s">
        <v>2291</v>
      </c>
      <c r="JU77" s="1" t="s">
        <v>2297</v>
      </c>
      <c r="JV77" s="1" t="s">
        <v>1920</v>
      </c>
      <c r="JW77" s="1" t="s">
        <v>1921</v>
      </c>
      <c r="JX77" s="1" t="s">
        <v>1921</v>
      </c>
      <c r="JY77" s="1" t="s">
        <v>1920</v>
      </c>
      <c r="JZ77" s="1" t="s">
        <v>1921</v>
      </c>
      <c r="KA77" s="1" t="s">
        <v>1921</v>
      </c>
      <c r="KB77" s="1" t="s">
        <v>1921</v>
      </c>
      <c r="KC77" s="1" t="s">
        <v>2291</v>
      </c>
      <c r="KD77" s="1" t="s">
        <v>1973</v>
      </c>
      <c r="KE77" s="1" t="s">
        <v>2291</v>
      </c>
      <c r="KF77" s="1" t="s">
        <v>1920</v>
      </c>
      <c r="KG77" s="1" t="s">
        <v>2144</v>
      </c>
      <c r="KH77" s="1" t="s">
        <v>1967</v>
      </c>
      <c r="KI77" s="1" t="s">
        <v>1923</v>
      </c>
      <c r="KJ77" s="1" t="s">
        <v>2291</v>
      </c>
      <c r="KK77" s="1" t="s">
        <v>1920</v>
      </c>
      <c r="KL77" s="1" t="s">
        <v>409</v>
      </c>
      <c r="KM77" s="1" t="s">
        <v>1921</v>
      </c>
      <c r="KN77" s="1" t="s">
        <v>1921</v>
      </c>
      <c r="KO77" s="1" t="s">
        <v>1920</v>
      </c>
      <c r="KP77" s="1" t="s">
        <v>2291</v>
      </c>
      <c r="KQ77" s="1" t="s">
        <v>2291</v>
      </c>
      <c r="KR77" s="1">
        <v>3</v>
      </c>
      <c r="KS77" s="1" t="s">
        <v>304</v>
      </c>
      <c r="KT77" s="1" t="s">
        <v>2291</v>
      </c>
      <c r="KU77" s="1" t="s">
        <v>2291</v>
      </c>
      <c r="KV77" s="1" t="s">
        <v>2291</v>
      </c>
      <c r="KW77" s="1" t="s">
        <v>2291</v>
      </c>
      <c r="KX77" s="1">
        <v>20</v>
      </c>
      <c r="KY77" s="11">
        <v>20</v>
      </c>
      <c r="KZ77" s="1" t="s">
        <v>609</v>
      </c>
      <c r="LA77" s="1">
        <v>146975</v>
      </c>
      <c r="LB77" s="1" t="s">
        <v>610</v>
      </c>
      <c r="LC77" s="1" t="s">
        <v>611</v>
      </c>
      <c r="LD77" s="1">
        <v>28</v>
      </c>
      <c r="LE77" s="1" t="s">
        <v>2291</v>
      </c>
      <c r="LF77" s="1">
        <v>-1</v>
      </c>
      <c r="LG77" s="1" t="s">
        <v>2291</v>
      </c>
      <c r="LH77" s="1" t="s">
        <v>2291</v>
      </c>
      <c r="LI77" s="8">
        <v>28</v>
      </c>
      <c r="LJ77" s="8">
        <v>3</v>
      </c>
      <c r="LK77" s="8">
        <v>11</v>
      </c>
      <c r="LL77" s="8">
        <v>8</v>
      </c>
      <c r="LM77" s="8">
        <v>5</v>
      </c>
      <c r="LN77" s="8">
        <v>15</v>
      </c>
      <c r="LO77" s="8">
        <v>18</v>
      </c>
      <c r="LP77" s="8">
        <v>9</v>
      </c>
      <c r="LQ77" s="8">
        <v>9</v>
      </c>
      <c r="LR77" s="8">
        <v>13</v>
      </c>
      <c r="LS77" s="8">
        <v>19</v>
      </c>
      <c r="LT77" s="8">
        <v>4</v>
      </c>
      <c r="LU77" s="8">
        <v>1</v>
      </c>
      <c r="LV77" s="8">
        <v>115</v>
      </c>
      <c r="LW77" s="1" t="s">
        <v>1978</v>
      </c>
      <c r="LX77" s="1" t="s">
        <v>1979</v>
      </c>
      <c r="LY77" s="1" t="s">
        <v>1981</v>
      </c>
      <c r="LZ77" s="1" t="b">
        <f>E77=AE77</f>
        <v>1</v>
      </c>
      <c r="MA77" s="1" t="b">
        <f>AG77=G77</f>
        <v>1</v>
      </c>
      <c r="MB77" s="1" t="b">
        <f>I77=AI77</f>
        <v>0</v>
      </c>
      <c r="MC77" s="1" t="s">
        <v>2291</v>
      </c>
    </row>
    <row r="78" spans="1:341" x14ac:dyDescent="0.3">
      <c r="A78" s="1" t="s">
        <v>508</v>
      </c>
      <c r="B78" s="1" t="s">
        <v>509</v>
      </c>
      <c r="C78" s="5">
        <v>43157</v>
      </c>
      <c r="D78" s="5">
        <v>43157</v>
      </c>
      <c r="E78" s="1" t="s">
        <v>294</v>
      </c>
      <c r="F78" s="1" t="s">
        <v>1934</v>
      </c>
      <c r="G78" s="1" t="s">
        <v>400</v>
      </c>
      <c r="H78" s="1" t="s">
        <v>1948</v>
      </c>
      <c r="I78" s="1" t="s">
        <v>401</v>
      </c>
      <c r="J78" s="1" t="s">
        <v>429</v>
      </c>
      <c r="K78" s="1" t="s">
        <v>510</v>
      </c>
      <c r="L78" s="1" t="s">
        <v>510</v>
      </c>
      <c r="M78" s="1" t="s">
        <v>511</v>
      </c>
      <c r="N78" s="1">
        <v>14.2551253757</v>
      </c>
      <c r="O78" s="1">
        <v>13.84434214</v>
      </c>
      <c r="P78" s="1">
        <v>294.57011182100001</v>
      </c>
      <c r="Q78" s="1">
        <v>4</v>
      </c>
      <c r="R78" s="1" t="s">
        <v>1983</v>
      </c>
      <c r="S78" s="1" t="s">
        <v>456</v>
      </c>
      <c r="T78" s="1">
        <v>9</v>
      </c>
      <c r="U78" s="1" t="s">
        <v>2292</v>
      </c>
      <c r="V78" s="1" t="s">
        <v>1990</v>
      </c>
      <c r="W78" s="1" t="s">
        <v>2291</v>
      </c>
      <c r="X78" s="1" t="s">
        <v>2089</v>
      </c>
      <c r="Y78" s="1" t="s">
        <v>1920</v>
      </c>
      <c r="Z78" s="1" t="s">
        <v>1921</v>
      </c>
      <c r="AA78" s="1" t="s">
        <v>1921</v>
      </c>
      <c r="AB78" s="1" t="s">
        <v>2291</v>
      </c>
      <c r="AC78" s="7">
        <v>123</v>
      </c>
      <c r="AD78" s="7">
        <v>514</v>
      </c>
      <c r="AE78" s="1" t="s">
        <v>294</v>
      </c>
      <c r="AF78" s="1" t="s">
        <v>1934</v>
      </c>
      <c r="AG78" s="1" t="s">
        <v>400</v>
      </c>
      <c r="AH78" s="1" t="s">
        <v>1948</v>
      </c>
      <c r="AI78" s="1" t="s">
        <v>404</v>
      </c>
      <c r="AJ78" s="1" t="s">
        <v>2010</v>
      </c>
      <c r="AK78" s="14">
        <v>123</v>
      </c>
      <c r="AL78" s="14">
        <v>514</v>
      </c>
      <c r="AM78" s="5">
        <v>42705</v>
      </c>
      <c r="AN78" s="7" t="s">
        <v>2291</v>
      </c>
      <c r="AO78" s="7" t="s">
        <v>2291</v>
      </c>
      <c r="AP78" s="1" t="s">
        <v>2291</v>
      </c>
      <c r="AQ78" s="1" t="s">
        <v>2291</v>
      </c>
      <c r="AR78" s="1" t="s">
        <v>2291</v>
      </c>
      <c r="AS78" s="1" t="s">
        <v>2291</v>
      </c>
      <c r="AT78" s="1" t="s">
        <v>2291</v>
      </c>
      <c r="AU78" s="1" t="s">
        <v>2291</v>
      </c>
      <c r="AV78" s="1" t="s">
        <v>2291</v>
      </c>
      <c r="AW78" s="1" t="s">
        <v>2291</v>
      </c>
      <c r="AX78" s="1" t="s">
        <v>2291</v>
      </c>
      <c r="AY78" s="7" t="s">
        <v>2291</v>
      </c>
      <c r="AZ78" s="7" t="s">
        <v>2291</v>
      </c>
      <c r="BA78" s="1" t="s">
        <v>2291</v>
      </c>
      <c r="BB78" s="7" t="s">
        <v>2291</v>
      </c>
      <c r="BC78" s="7" t="s">
        <v>2291</v>
      </c>
      <c r="BD78" s="1" t="s">
        <v>2291</v>
      </c>
      <c r="BE78" s="1" t="s">
        <v>2291</v>
      </c>
      <c r="BF78" s="1" t="s">
        <v>2291</v>
      </c>
      <c r="BG78" s="1" t="s">
        <v>2291</v>
      </c>
      <c r="BH78" s="1" t="s">
        <v>2291</v>
      </c>
      <c r="BI78" s="1" t="s">
        <v>2291</v>
      </c>
      <c r="BJ78" s="1" t="s">
        <v>2291</v>
      </c>
      <c r="BK78" s="1" t="s">
        <v>2291</v>
      </c>
      <c r="BL78" s="1" t="s">
        <v>2291</v>
      </c>
      <c r="BM78" s="7" t="s">
        <v>2291</v>
      </c>
      <c r="BN78" s="7" t="s">
        <v>2291</v>
      </c>
      <c r="BO78" s="1" t="s">
        <v>2291</v>
      </c>
      <c r="BP78" s="7" t="s">
        <v>2291</v>
      </c>
      <c r="BQ78" s="7" t="s">
        <v>2291</v>
      </c>
      <c r="BR78" s="1">
        <v>0</v>
      </c>
      <c r="BS78" s="7">
        <v>108</v>
      </c>
      <c r="BT78" s="7">
        <v>0</v>
      </c>
      <c r="BU78" s="7">
        <v>0</v>
      </c>
      <c r="BV78" s="7">
        <v>15</v>
      </c>
      <c r="BW78" s="1" t="s">
        <v>1998</v>
      </c>
      <c r="BX78" s="1" t="s">
        <v>2291</v>
      </c>
      <c r="BY78" s="1" t="s">
        <v>512</v>
      </c>
      <c r="BZ78" s="1" t="s">
        <v>1921</v>
      </c>
      <c r="CA78" s="1" t="s">
        <v>1920</v>
      </c>
      <c r="CB78" s="1" t="s">
        <v>1920</v>
      </c>
      <c r="CC78" s="1" t="s">
        <v>1921</v>
      </c>
      <c r="CD78" s="1" t="s">
        <v>1921</v>
      </c>
      <c r="CE78" s="1" t="s">
        <v>1921</v>
      </c>
      <c r="CF78" s="1" t="s">
        <v>1921</v>
      </c>
      <c r="CG78" s="1" t="s">
        <v>1921</v>
      </c>
      <c r="CH78" s="1" t="s">
        <v>1920</v>
      </c>
      <c r="CI78" s="1" t="s">
        <v>1920</v>
      </c>
      <c r="CJ78" s="1" t="s">
        <v>1921</v>
      </c>
      <c r="CK78" s="1" t="s">
        <v>320</v>
      </c>
      <c r="CL78" s="1" t="s">
        <v>1921</v>
      </c>
      <c r="CM78" s="1" t="s">
        <v>1921</v>
      </c>
      <c r="CN78" s="1" t="s">
        <v>1921</v>
      </c>
      <c r="CO78" s="1" t="s">
        <v>1920</v>
      </c>
      <c r="CP78" s="1" t="s">
        <v>1921</v>
      </c>
      <c r="CQ78" s="1" t="s">
        <v>2291</v>
      </c>
      <c r="CR78" s="1" t="s">
        <v>2029</v>
      </c>
      <c r="CS78" s="1" t="s">
        <v>2291</v>
      </c>
      <c r="CT78" s="1" t="s">
        <v>2291</v>
      </c>
      <c r="CU78" s="1" t="s">
        <v>2291</v>
      </c>
      <c r="CV78" s="1" t="s">
        <v>2291</v>
      </c>
      <c r="CW78" s="1" t="s">
        <v>2291</v>
      </c>
      <c r="CX78" s="1" t="s">
        <v>2291</v>
      </c>
      <c r="CY78" s="1" t="s">
        <v>2291</v>
      </c>
      <c r="CZ78" s="1" t="s">
        <v>2291</v>
      </c>
      <c r="DA78" s="1" t="s">
        <v>320</v>
      </c>
      <c r="DB78" s="1" t="s">
        <v>1921</v>
      </c>
      <c r="DC78" s="1" t="s">
        <v>1921</v>
      </c>
      <c r="DD78" s="1" t="s">
        <v>1921</v>
      </c>
      <c r="DE78" s="1" t="s">
        <v>1920</v>
      </c>
      <c r="DF78" s="1" t="s">
        <v>1921</v>
      </c>
      <c r="DG78" s="1" t="s">
        <v>2291</v>
      </c>
      <c r="DH78" s="1" t="s">
        <v>2029</v>
      </c>
      <c r="DI78" s="1" t="s">
        <v>2291</v>
      </c>
      <c r="DJ78" s="1" t="s">
        <v>2291</v>
      </c>
      <c r="DK78" s="1" t="s">
        <v>2291</v>
      </c>
      <c r="DL78" s="1" t="s">
        <v>2291</v>
      </c>
      <c r="DM78" s="1" t="s">
        <v>2291</v>
      </c>
      <c r="DN78" s="1" t="s">
        <v>2291</v>
      </c>
      <c r="DO78" s="1" t="s">
        <v>2291</v>
      </c>
      <c r="DP78" s="1" t="s">
        <v>2291</v>
      </c>
      <c r="DQ78" s="1" t="s">
        <v>2291</v>
      </c>
      <c r="DR78" s="1" t="s">
        <v>2291</v>
      </c>
      <c r="DS78" s="1" t="s">
        <v>2291</v>
      </c>
      <c r="DT78" s="1" t="s">
        <v>2291</v>
      </c>
      <c r="DU78" s="1" t="s">
        <v>2291</v>
      </c>
      <c r="DV78" s="1" t="s">
        <v>2291</v>
      </c>
      <c r="DW78" s="1" t="s">
        <v>2291</v>
      </c>
      <c r="DX78" s="1" t="s">
        <v>2291</v>
      </c>
      <c r="DY78" s="1" t="s">
        <v>2291</v>
      </c>
      <c r="DZ78" s="1" t="s">
        <v>2291</v>
      </c>
      <c r="EA78" s="1" t="s">
        <v>2291</v>
      </c>
      <c r="EB78" s="1" t="s">
        <v>2291</v>
      </c>
      <c r="EC78" s="1" t="s">
        <v>2291</v>
      </c>
      <c r="ED78" s="1" t="s">
        <v>2291</v>
      </c>
      <c r="EE78" s="1" t="s">
        <v>2291</v>
      </c>
      <c r="EF78" s="1" t="s">
        <v>2291</v>
      </c>
      <c r="EG78" s="1" t="s">
        <v>2291</v>
      </c>
      <c r="EH78" s="1" t="s">
        <v>2291</v>
      </c>
      <c r="EI78" s="1" t="s">
        <v>2291</v>
      </c>
      <c r="EJ78" s="1" t="s">
        <v>2291</v>
      </c>
      <c r="EK78" s="1" t="s">
        <v>2291</v>
      </c>
      <c r="EL78" s="1" t="s">
        <v>2291</v>
      </c>
      <c r="EM78" s="1" t="s">
        <v>2291</v>
      </c>
      <c r="EN78" s="1" t="s">
        <v>2291</v>
      </c>
      <c r="EO78" s="1" t="s">
        <v>320</v>
      </c>
      <c r="EP78" s="1" t="s">
        <v>1921</v>
      </c>
      <c r="EQ78" s="1" t="s">
        <v>1921</v>
      </c>
      <c r="ER78" s="1" t="s">
        <v>1921</v>
      </c>
      <c r="ES78" s="1" t="s">
        <v>1920</v>
      </c>
      <c r="ET78" s="1" t="s">
        <v>1921</v>
      </c>
      <c r="EU78" s="1" t="s">
        <v>2291</v>
      </c>
      <c r="EV78" s="1" t="s">
        <v>1996</v>
      </c>
      <c r="EW78" s="1" t="s">
        <v>2291</v>
      </c>
      <c r="EX78" s="1" t="s">
        <v>2291</v>
      </c>
      <c r="EY78" s="1" t="s">
        <v>2291</v>
      </c>
      <c r="EZ78" s="1" t="s">
        <v>2291</v>
      </c>
      <c r="FA78" s="1" t="s">
        <v>2291</v>
      </c>
      <c r="FB78" s="1" t="s">
        <v>2291</v>
      </c>
      <c r="FC78" s="1" t="s">
        <v>2291</v>
      </c>
      <c r="FD78" s="1" t="s">
        <v>2291</v>
      </c>
      <c r="FE78" s="1" t="s">
        <v>320</v>
      </c>
      <c r="FF78" s="1" t="s">
        <v>1921</v>
      </c>
      <c r="FG78" s="1" t="s">
        <v>1921</v>
      </c>
      <c r="FH78" s="1" t="s">
        <v>1921</v>
      </c>
      <c r="FI78" s="1" t="s">
        <v>1920</v>
      </c>
      <c r="FJ78" s="1" t="s">
        <v>1921</v>
      </c>
      <c r="FK78" s="1" t="s">
        <v>2291</v>
      </c>
      <c r="FL78" s="1" t="s">
        <v>1997</v>
      </c>
      <c r="FM78" s="7">
        <v>7</v>
      </c>
      <c r="FN78" s="7">
        <v>15</v>
      </c>
      <c r="FO78" s="7">
        <v>10</v>
      </c>
      <c r="FP78" s="7">
        <v>10</v>
      </c>
      <c r="FQ78" s="7">
        <v>1</v>
      </c>
      <c r="FR78" s="7">
        <v>5</v>
      </c>
      <c r="FS78" s="7" t="s">
        <v>2291</v>
      </c>
      <c r="FT78" s="7" t="s">
        <v>2291</v>
      </c>
      <c r="FU78" s="7">
        <v>4</v>
      </c>
      <c r="FV78" s="7" t="s">
        <v>2291</v>
      </c>
      <c r="FW78" s="7">
        <v>5</v>
      </c>
      <c r="FX78" s="7">
        <v>2</v>
      </c>
      <c r="FY78" s="7">
        <v>30</v>
      </c>
      <c r="FZ78" s="1" t="s">
        <v>1920</v>
      </c>
      <c r="GA78" s="1" t="s">
        <v>1920</v>
      </c>
      <c r="GB78" s="1" t="s">
        <v>1920</v>
      </c>
      <c r="GC78" s="1" t="s">
        <v>2291</v>
      </c>
      <c r="GD78" s="1" t="s">
        <v>2291</v>
      </c>
      <c r="GE78" s="1" t="s">
        <v>2291</v>
      </c>
      <c r="GF78" s="1" t="s">
        <v>1961</v>
      </c>
      <c r="GG78" s="1" t="s">
        <v>2291</v>
      </c>
      <c r="GH78" s="1" t="s">
        <v>2291</v>
      </c>
      <c r="GI78" s="1" t="s">
        <v>2291</v>
      </c>
      <c r="GJ78" s="1" t="s">
        <v>302</v>
      </c>
      <c r="GK78" s="1" t="s">
        <v>1921</v>
      </c>
      <c r="GL78" s="1" t="s">
        <v>1921</v>
      </c>
      <c r="GM78" s="1" t="s">
        <v>1921</v>
      </c>
      <c r="GN78" s="1" t="s">
        <v>1921</v>
      </c>
      <c r="GO78" s="1" t="s">
        <v>1920</v>
      </c>
      <c r="GP78" s="1" t="s">
        <v>1921</v>
      </c>
      <c r="GQ78" s="1" t="s">
        <v>1921</v>
      </c>
      <c r="GR78" s="1" t="s">
        <v>1921</v>
      </c>
      <c r="GS78" s="7" t="s">
        <v>2291</v>
      </c>
      <c r="GT78" s="7" t="s">
        <v>2291</v>
      </c>
      <c r="GU78" s="7">
        <v>1</v>
      </c>
      <c r="GV78" s="7" t="s">
        <v>2291</v>
      </c>
      <c r="GW78" s="7" t="s">
        <v>2291</v>
      </c>
      <c r="GX78" s="7" t="s">
        <v>2291</v>
      </c>
      <c r="GY78" s="7" t="s">
        <v>2291</v>
      </c>
      <c r="GZ78" s="7" t="s">
        <v>2291</v>
      </c>
      <c r="HA78" s="7" t="s">
        <v>2291</v>
      </c>
      <c r="HB78" s="7" t="s">
        <v>2291</v>
      </c>
      <c r="HC78" s="7" t="s">
        <v>2291</v>
      </c>
      <c r="HD78" s="7" t="s">
        <v>2291</v>
      </c>
      <c r="HE78" s="7" t="s">
        <v>2291</v>
      </c>
      <c r="HF78" s="7" t="s">
        <v>2291</v>
      </c>
      <c r="HG78" s="7" t="s">
        <v>2291</v>
      </c>
      <c r="HH78" s="7" t="s">
        <v>2291</v>
      </c>
      <c r="HI78" s="1" t="s">
        <v>869</v>
      </c>
      <c r="HJ78" s="1" t="s">
        <v>371</v>
      </c>
      <c r="HK78" s="1" t="s">
        <v>1920</v>
      </c>
      <c r="HL78" s="1" t="s">
        <v>1921</v>
      </c>
      <c r="HM78" s="1" t="s">
        <v>1921</v>
      </c>
      <c r="HN78" s="1" t="s">
        <v>1921</v>
      </c>
      <c r="HO78" s="1" t="s">
        <v>1921</v>
      </c>
      <c r="HP78" s="1" t="s">
        <v>2122</v>
      </c>
      <c r="HQ78" s="1" t="s">
        <v>1920</v>
      </c>
      <c r="HR78" s="1" t="s">
        <v>1921</v>
      </c>
      <c r="HS78" s="1" t="s">
        <v>1921</v>
      </c>
      <c r="HT78" s="7">
        <v>24</v>
      </c>
      <c r="HU78" s="7" t="s">
        <v>2291</v>
      </c>
      <c r="HV78" s="1" t="s">
        <v>2046</v>
      </c>
      <c r="HW78" s="1" t="s">
        <v>1921</v>
      </c>
      <c r="HX78" s="1" t="s">
        <v>1962</v>
      </c>
      <c r="HY78" s="1" t="s">
        <v>2127</v>
      </c>
      <c r="HZ78" s="1" t="s">
        <v>1920</v>
      </c>
      <c r="IA78" s="1" t="s">
        <v>1921</v>
      </c>
      <c r="IB78" s="7" t="s">
        <v>2291</v>
      </c>
      <c r="IC78" s="7" t="s">
        <v>2291</v>
      </c>
      <c r="ID78" s="1" t="s">
        <v>1920</v>
      </c>
      <c r="IE78" s="1" t="s">
        <v>2291</v>
      </c>
      <c r="IF78" s="1" t="s">
        <v>2291</v>
      </c>
      <c r="IG78" s="1" t="s">
        <v>2291</v>
      </c>
      <c r="IH78" s="1" t="s">
        <v>2291</v>
      </c>
      <c r="II78" s="1" t="s">
        <v>2291</v>
      </c>
      <c r="IJ78" s="1" t="s">
        <v>2291</v>
      </c>
      <c r="IK78" s="1" t="s">
        <v>2291</v>
      </c>
      <c r="IL78" s="1" t="s">
        <v>2291</v>
      </c>
      <c r="IM78" s="1" t="s">
        <v>1949</v>
      </c>
      <c r="IN78" s="1" t="s">
        <v>1991</v>
      </c>
      <c r="IO78" s="1" t="s">
        <v>2291</v>
      </c>
      <c r="IP78" s="1" t="s">
        <v>2291</v>
      </c>
      <c r="IQ78" s="1" t="s">
        <v>2291</v>
      </c>
      <c r="IR78" s="1" t="s">
        <v>2291</v>
      </c>
      <c r="IS78" s="1" t="s">
        <v>2291</v>
      </c>
      <c r="IT78" s="1" t="s">
        <v>1920</v>
      </c>
      <c r="IU78" s="1" t="s">
        <v>2003</v>
      </c>
      <c r="IV78" s="1" t="s">
        <v>1921</v>
      </c>
      <c r="IW78" s="1" t="s">
        <v>1920</v>
      </c>
      <c r="IX78" s="1" t="s">
        <v>1921</v>
      </c>
      <c r="IY78" s="1" t="s">
        <v>1921</v>
      </c>
      <c r="IZ78" s="1" t="s">
        <v>1921</v>
      </c>
      <c r="JA78" s="1" t="s">
        <v>2291</v>
      </c>
      <c r="JB78" s="1" t="s">
        <v>869</v>
      </c>
      <c r="JC78" s="1" t="s">
        <v>2291</v>
      </c>
      <c r="JD78" s="1" t="s">
        <v>513</v>
      </c>
      <c r="JE78" s="1" t="s">
        <v>1920</v>
      </c>
      <c r="JF78" s="1" t="s">
        <v>1921</v>
      </c>
      <c r="JG78" s="1" t="s">
        <v>1921</v>
      </c>
      <c r="JH78" s="1" t="s">
        <v>1921</v>
      </c>
      <c r="JI78" s="1" t="s">
        <v>1921</v>
      </c>
      <c r="JJ78" s="1" t="s">
        <v>1921</v>
      </c>
      <c r="JK78" s="1" t="s">
        <v>1921</v>
      </c>
      <c r="JL78" s="1" t="s">
        <v>1920</v>
      </c>
      <c r="JM78" s="1" t="s">
        <v>1921</v>
      </c>
      <c r="JN78" s="1" t="s">
        <v>1921</v>
      </c>
      <c r="JO78" s="1" t="s">
        <v>1921</v>
      </c>
      <c r="JP78" s="1" t="s">
        <v>1921</v>
      </c>
      <c r="JQ78" s="1" t="s">
        <v>1920</v>
      </c>
      <c r="JR78" s="1" t="s">
        <v>1921</v>
      </c>
      <c r="JS78" s="1" t="s">
        <v>514</v>
      </c>
      <c r="JT78" s="1" t="s">
        <v>2291</v>
      </c>
      <c r="JU78" s="1" t="s">
        <v>2297</v>
      </c>
      <c r="JV78" s="1" t="s">
        <v>1920</v>
      </c>
      <c r="JW78" s="1" t="s">
        <v>1921</v>
      </c>
      <c r="JX78" s="1" t="s">
        <v>1921</v>
      </c>
      <c r="JY78" s="1" t="s">
        <v>1920</v>
      </c>
      <c r="JZ78" s="1" t="s">
        <v>1921</v>
      </c>
      <c r="KA78" s="1" t="s">
        <v>1921</v>
      </c>
      <c r="KB78" s="1" t="s">
        <v>1921</v>
      </c>
      <c r="KC78" s="1" t="s">
        <v>2291</v>
      </c>
      <c r="KD78" s="1" t="s">
        <v>1972</v>
      </c>
      <c r="KE78" s="1" t="s">
        <v>1921</v>
      </c>
      <c r="KF78" s="1" t="s">
        <v>1920</v>
      </c>
      <c r="KG78" s="1" t="s">
        <v>2144</v>
      </c>
      <c r="KH78" s="1" t="s">
        <v>1967</v>
      </c>
      <c r="KI78" s="1" t="s">
        <v>1988</v>
      </c>
      <c r="KJ78" s="1" t="s">
        <v>2291</v>
      </c>
      <c r="KK78" s="1" t="s">
        <v>1920</v>
      </c>
      <c r="KL78" s="1" t="s">
        <v>409</v>
      </c>
      <c r="KM78" s="1" t="s">
        <v>1921</v>
      </c>
      <c r="KN78" s="1" t="s">
        <v>1921</v>
      </c>
      <c r="KO78" s="1" t="s">
        <v>1920</v>
      </c>
      <c r="KP78" s="1" t="s">
        <v>2291</v>
      </c>
      <c r="KQ78" s="1" t="s">
        <v>2291</v>
      </c>
      <c r="KR78" s="1">
        <v>3</v>
      </c>
      <c r="KS78" s="1" t="s">
        <v>304</v>
      </c>
      <c r="KT78" s="1" t="s">
        <v>515</v>
      </c>
      <c r="KU78" s="1" t="s">
        <v>2291</v>
      </c>
      <c r="KV78" s="1" t="s">
        <v>2291</v>
      </c>
      <c r="KW78" s="1" t="s">
        <v>2291</v>
      </c>
      <c r="KX78" s="1">
        <v>20</v>
      </c>
      <c r="KY78" s="11">
        <v>20</v>
      </c>
      <c r="KZ78" s="1" t="s">
        <v>516</v>
      </c>
      <c r="LA78" s="1">
        <v>146966</v>
      </c>
      <c r="LB78" s="1" t="s">
        <v>517</v>
      </c>
      <c r="LC78" s="1" t="s">
        <v>518</v>
      </c>
      <c r="LD78" s="1">
        <v>19</v>
      </c>
      <c r="LE78" s="1" t="s">
        <v>2291</v>
      </c>
      <c r="LF78" s="1">
        <v>-1</v>
      </c>
      <c r="LG78" s="1" t="s">
        <v>2291</v>
      </c>
      <c r="LH78" s="1" t="s">
        <v>2291</v>
      </c>
      <c r="LI78" s="8">
        <v>19</v>
      </c>
      <c r="LJ78" s="8">
        <v>4</v>
      </c>
      <c r="LK78" s="8">
        <v>9</v>
      </c>
      <c r="LL78" s="8">
        <v>6</v>
      </c>
      <c r="LM78" s="8">
        <v>15</v>
      </c>
      <c r="LN78" s="8">
        <v>19</v>
      </c>
      <c r="LO78" s="8">
        <v>18</v>
      </c>
      <c r="LP78" s="8">
        <v>15</v>
      </c>
      <c r="LQ78" s="8">
        <v>11</v>
      </c>
      <c r="LR78" s="8">
        <v>26</v>
      </c>
      <c r="LS78" s="8">
        <v>28</v>
      </c>
      <c r="LT78" s="8">
        <v>4</v>
      </c>
      <c r="LU78" s="8">
        <v>1</v>
      </c>
      <c r="LV78" s="8">
        <v>156</v>
      </c>
      <c r="LW78" s="1" t="s">
        <v>1975</v>
      </c>
      <c r="LX78" s="1" t="s">
        <v>1980</v>
      </c>
      <c r="LY78" s="1" t="s">
        <v>1922</v>
      </c>
      <c r="LZ78" s="1" t="b">
        <f>E78=AE78</f>
        <v>1</v>
      </c>
      <c r="MA78" s="1" t="b">
        <f>AG78=G78</f>
        <v>1</v>
      </c>
      <c r="MB78" s="1" t="b">
        <f>I78=AI78</f>
        <v>0</v>
      </c>
      <c r="MC78" s="1" t="s">
        <v>2291</v>
      </c>
    </row>
    <row r="79" spans="1:341" x14ac:dyDescent="0.3">
      <c r="A79" s="1" t="s">
        <v>451</v>
      </c>
      <c r="B79" s="1" t="s">
        <v>452</v>
      </c>
      <c r="C79" s="5">
        <v>43157</v>
      </c>
      <c r="D79" s="5">
        <v>43157</v>
      </c>
      <c r="E79" s="1" t="s">
        <v>294</v>
      </c>
      <c r="F79" s="1" t="s">
        <v>1934</v>
      </c>
      <c r="G79" s="1" t="s">
        <v>400</v>
      </c>
      <c r="H79" s="1" t="s">
        <v>1948</v>
      </c>
      <c r="I79" s="1" t="s">
        <v>401</v>
      </c>
      <c r="J79" s="1" t="s">
        <v>429</v>
      </c>
      <c r="K79" s="1" t="s">
        <v>453</v>
      </c>
      <c r="L79" s="1" t="s">
        <v>453</v>
      </c>
      <c r="M79" s="1" t="s">
        <v>454</v>
      </c>
      <c r="N79" s="1">
        <v>14.240361826499999</v>
      </c>
      <c r="O79" s="1">
        <v>13.9114387891</v>
      </c>
      <c r="P79" s="1">
        <v>295.68269547</v>
      </c>
      <c r="Q79" s="1">
        <v>8</v>
      </c>
      <c r="R79" s="1" t="s">
        <v>1984</v>
      </c>
      <c r="S79" s="1" t="s">
        <v>2291</v>
      </c>
      <c r="T79" s="1" t="s">
        <v>2291</v>
      </c>
      <c r="U79" s="1" t="s">
        <v>2292</v>
      </c>
      <c r="V79" s="1" t="s">
        <v>1982</v>
      </c>
      <c r="W79" s="1" t="s">
        <v>2291</v>
      </c>
      <c r="X79" s="1" t="s">
        <v>2093</v>
      </c>
      <c r="Y79" s="1" t="s">
        <v>1920</v>
      </c>
      <c r="Z79" s="1" t="s">
        <v>1920</v>
      </c>
      <c r="AA79" s="1" t="s">
        <v>1921</v>
      </c>
      <c r="AB79" s="1" t="s">
        <v>2291</v>
      </c>
      <c r="AC79" s="7">
        <v>54</v>
      </c>
      <c r="AD79" s="7">
        <v>226</v>
      </c>
      <c r="AE79" s="1" t="s">
        <v>294</v>
      </c>
      <c r="AF79" s="1" t="s">
        <v>1934</v>
      </c>
      <c r="AG79" s="1" t="s">
        <v>400</v>
      </c>
      <c r="AH79" s="1" t="s">
        <v>1948</v>
      </c>
      <c r="AI79" s="1" t="s">
        <v>404</v>
      </c>
      <c r="AJ79" s="1" t="s">
        <v>2010</v>
      </c>
      <c r="AK79" s="14">
        <v>54</v>
      </c>
      <c r="AL79" s="14">
        <v>226</v>
      </c>
      <c r="AM79" s="5">
        <v>42522</v>
      </c>
      <c r="AN79" s="7">
        <v>10</v>
      </c>
      <c r="AO79" s="7">
        <v>42</v>
      </c>
      <c r="AP79" s="1" t="s">
        <v>298</v>
      </c>
      <c r="AQ79" s="1" t="s">
        <v>1926</v>
      </c>
      <c r="AR79" s="1" t="s">
        <v>299</v>
      </c>
      <c r="AS79" s="1" t="s">
        <v>1931</v>
      </c>
      <c r="AT79" s="1" t="s">
        <v>300</v>
      </c>
      <c r="AU79" s="1" t="s">
        <v>1931</v>
      </c>
      <c r="AV79" s="1" t="s">
        <v>2291</v>
      </c>
      <c r="AW79" s="1" t="s">
        <v>2291</v>
      </c>
      <c r="AX79" s="1" t="s">
        <v>2291</v>
      </c>
      <c r="AY79" s="7">
        <v>10</v>
      </c>
      <c r="AZ79" s="7">
        <v>42</v>
      </c>
      <c r="BA79" s="5">
        <v>43132</v>
      </c>
      <c r="BB79" s="7" t="s">
        <v>2291</v>
      </c>
      <c r="BC79" s="7" t="s">
        <v>2291</v>
      </c>
      <c r="BD79" s="1" t="s">
        <v>2291</v>
      </c>
      <c r="BE79" s="1" t="s">
        <v>2291</v>
      </c>
      <c r="BF79" s="1" t="s">
        <v>2291</v>
      </c>
      <c r="BG79" s="1" t="s">
        <v>2291</v>
      </c>
      <c r="BH79" s="1" t="s">
        <v>2291</v>
      </c>
      <c r="BI79" s="1" t="s">
        <v>2291</v>
      </c>
      <c r="BJ79" s="1" t="s">
        <v>2291</v>
      </c>
      <c r="BK79" s="1" t="s">
        <v>2291</v>
      </c>
      <c r="BL79" s="1" t="s">
        <v>2291</v>
      </c>
      <c r="BM79" s="7" t="s">
        <v>2291</v>
      </c>
      <c r="BN79" s="7" t="s">
        <v>2291</v>
      </c>
      <c r="BO79" s="1" t="s">
        <v>2291</v>
      </c>
      <c r="BP79" s="7" t="s">
        <v>2291</v>
      </c>
      <c r="BQ79" s="7" t="s">
        <v>2291</v>
      </c>
      <c r="BR79" s="1">
        <v>0</v>
      </c>
      <c r="BS79" s="7">
        <v>64</v>
      </c>
      <c r="BT79" s="7">
        <v>0</v>
      </c>
      <c r="BU79" s="7">
        <v>0</v>
      </c>
      <c r="BV79" s="7">
        <v>0</v>
      </c>
      <c r="BW79" s="1" t="s">
        <v>1998</v>
      </c>
      <c r="BX79" s="1" t="s">
        <v>2291</v>
      </c>
      <c r="BY79" s="1" t="s">
        <v>455</v>
      </c>
      <c r="BZ79" s="1" t="s">
        <v>1920</v>
      </c>
      <c r="CA79" s="1" t="s">
        <v>1920</v>
      </c>
      <c r="CB79" s="1" t="s">
        <v>1920</v>
      </c>
      <c r="CC79" s="1" t="s">
        <v>1921</v>
      </c>
      <c r="CD79" s="1" t="s">
        <v>1921</v>
      </c>
      <c r="CE79" s="1" t="s">
        <v>1921</v>
      </c>
      <c r="CF79" s="1" t="s">
        <v>1921</v>
      </c>
      <c r="CG79" s="1" t="s">
        <v>1920</v>
      </c>
      <c r="CH79" s="1" t="s">
        <v>1920</v>
      </c>
      <c r="CI79" s="1" t="s">
        <v>1920</v>
      </c>
      <c r="CJ79" s="1" t="s">
        <v>1921</v>
      </c>
      <c r="CK79" s="1" t="s">
        <v>320</v>
      </c>
      <c r="CL79" s="1" t="s">
        <v>1921</v>
      </c>
      <c r="CM79" s="1" t="s">
        <v>1921</v>
      </c>
      <c r="CN79" s="1" t="s">
        <v>1921</v>
      </c>
      <c r="CO79" s="1" t="s">
        <v>1920</v>
      </c>
      <c r="CP79" s="1" t="s">
        <v>1921</v>
      </c>
      <c r="CQ79" s="1" t="s">
        <v>2291</v>
      </c>
      <c r="CR79" s="1" t="s">
        <v>2029</v>
      </c>
      <c r="CS79" s="1" t="s">
        <v>320</v>
      </c>
      <c r="CT79" s="1" t="s">
        <v>1921</v>
      </c>
      <c r="CU79" s="1" t="s">
        <v>1921</v>
      </c>
      <c r="CV79" s="1" t="s">
        <v>1921</v>
      </c>
      <c r="CW79" s="1" t="s">
        <v>1920</v>
      </c>
      <c r="CX79" s="1" t="s">
        <v>1921</v>
      </c>
      <c r="CY79" s="1" t="s">
        <v>2291</v>
      </c>
      <c r="CZ79" s="1" t="s">
        <v>2029</v>
      </c>
      <c r="DA79" s="1" t="s">
        <v>320</v>
      </c>
      <c r="DB79" s="1" t="s">
        <v>1921</v>
      </c>
      <c r="DC79" s="1" t="s">
        <v>1921</v>
      </c>
      <c r="DD79" s="1" t="s">
        <v>1921</v>
      </c>
      <c r="DE79" s="1" t="s">
        <v>1920</v>
      </c>
      <c r="DF79" s="1" t="s">
        <v>1921</v>
      </c>
      <c r="DG79" s="1" t="s">
        <v>2291</v>
      </c>
      <c r="DH79" s="1" t="s">
        <v>2029</v>
      </c>
      <c r="DI79" s="1" t="s">
        <v>2291</v>
      </c>
      <c r="DJ79" s="1" t="s">
        <v>2291</v>
      </c>
      <c r="DK79" s="1" t="s">
        <v>2291</v>
      </c>
      <c r="DL79" s="1" t="s">
        <v>2291</v>
      </c>
      <c r="DM79" s="1" t="s">
        <v>2291</v>
      </c>
      <c r="DN79" s="1" t="s">
        <v>2291</v>
      </c>
      <c r="DO79" s="1" t="s">
        <v>2291</v>
      </c>
      <c r="DP79" s="1" t="s">
        <v>2291</v>
      </c>
      <c r="DQ79" s="1" t="s">
        <v>2291</v>
      </c>
      <c r="DR79" s="1" t="s">
        <v>2291</v>
      </c>
      <c r="DS79" s="1" t="s">
        <v>2291</v>
      </c>
      <c r="DT79" s="1" t="s">
        <v>2291</v>
      </c>
      <c r="DU79" s="1" t="s">
        <v>2291</v>
      </c>
      <c r="DV79" s="1" t="s">
        <v>2291</v>
      </c>
      <c r="DW79" s="1" t="s">
        <v>2291</v>
      </c>
      <c r="DX79" s="1" t="s">
        <v>2291</v>
      </c>
      <c r="DY79" s="1" t="s">
        <v>320</v>
      </c>
      <c r="DZ79" s="1" t="s">
        <v>1921</v>
      </c>
      <c r="EA79" s="1" t="s">
        <v>1921</v>
      </c>
      <c r="EB79" s="1" t="s">
        <v>1921</v>
      </c>
      <c r="EC79" s="1" t="s">
        <v>1920</v>
      </c>
      <c r="ED79" s="1" t="s">
        <v>1921</v>
      </c>
      <c r="EE79" s="1" t="s">
        <v>2291</v>
      </c>
      <c r="EF79" s="1" t="s">
        <v>1997</v>
      </c>
      <c r="EG79" s="1" t="s">
        <v>2291</v>
      </c>
      <c r="EH79" s="1" t="s">
        <v>2291</v>
      </c>
      <c r="EI79" s="1" t="s">
        <v>2291</v>
      </c>
      <c r="EJ79" s="1" t="s">
        <v>2291</v>
      </c>
      <c r="EK79" s="1" t="s">
        <v>2291</v>
      </c>
      <c r="EL79" s="1" t="s">
        <v>2291</v>
      </c>
      <c r="EM79" s="1" t="s">
        <v>2291</v>
      </c>
      <c r="EN79" s="1" t="s">
        <v>2291</v>
      </c>
      <c r="EO79" s="1" t="s">
        <v>320</v>
      </c>
      <c r="EP79" s="1" t="s">
        <v>1921</v>
      </c>
      <c r="EQ79" s="1" t="s">
        <v>1921</v>
      </c>
      <c r="ER79" s="1" t="s">
        <v>1921</v>
      </c>
      <c r="ES79" s="1" t="s">
        <v>1920</v>
      </c>
      <c r="ET79" s="1" t="s">
        <v>1921</v>
      </c>
      <c r="EU79" s="1" t="s">
        <v>2291</v>
      </c>
      <c r="EV79" s="1" t="s">
        <v>1996</v>
      </c>
      <c r="EW79" s="1" t="s">
        <v>2291</v>
      </c>
      <c r="EX79" s="1" t="s">
        <v>2291</v>
      </c>
      <c r="EY79" s="1" t="s">
        <v>2291</v>
      </c>
      <c r="EZ79" s="1" t="s">
        <v>2291</v>
      </c>
      <c r="FA79" s="1" t="s">
        <v>2291</v>
      </c>
      <c r="FB79" s="1" t="s">
        <v>2291</v>
      </c>
      <c r="FC79" s="1" t="s">
        <v>2291</v>
      </c>
      <c r="FD79" s="1" t="s">
        <v>2291</v>
      </c>
      <c r="FE79" s="1" t="s">
        <v>320</v>
      </c>
      <c r="FF79" s="1" t="s">
        <v>1921</v>
      </c>
      <c r="FG79" s="1" t="s">
        <v>1921</v>
      </c>
      <c r="FH79" s="1" t="s">
        <v>1921</v>
      </c>
      <c r="FI79" s="1" t="s">
        <v>1920</v>
      </c>
      <c r="FJ79" s="1" t="s">
        <v>1921</v>
      </c>
      <c r="FK79" s="1" t="s">
        <v>2291</v>
      </c>
      <c r="FL79" s="1" t="s">
        <v>1997</v>
      </c>
      <c r="FM79" s="7">
        <v>15</v>
      </c>
      <c r="FN79" s="7">
        <v>20</v>
      </c>
      <c r="FO79" s="7">
        <v>5</v>
      </c>
      <c r="FP79" s="7">
        <v>2</v>
      </c>
      <c r="FQ79" s="7">
        <v>4</v>
      </c>
      <c r="FR79" s="7" t="s">
        <v>2291</v>
      </c>
      <c r="FS79" s="7" t="s">
        <v>2291</v>
      </c>
      <c r="FT79" s="7" t="s">
        <v>2291</v>
      </c>
      <c r="FU79" s="7">
        <v>5</v>
      </c>
      <c r="FV79" s="7">
        <v>14</v>
      </c>
      <c r="FW79" s="7">
        <v>5</v>
      </c>
      <c r="FX79" s="7" t="s">
        <v>2291</v>
      </c>
      <c r="FY79" s="7">
        <v>15</v>
      </c>
      <c r="FZ79" s="1" t="s">
        <v>1920</v>
      </c>
      <c r="GA79" s="1" t="s">
        <v>1920</v>
      </c>
      <c r="GB79" s="1" t="s">
        <v>1920</v>
      </c>
      <c r="GC79" s="1" t="s">
        <v>2291</v>
      </c>
      <c r="GD79" s="1" t="s">
        <v>2291</v>
      </c>
      <c r="GE79" s="1" t="s">
        <v>2291</v>
      </c>
      <c r="GF79" s="1" t="s">
        <v>1921</v>
      </c>
      <c r="GG79" s="1" t="s">
        <v>1992</v>
      </c>
      <c r="GH79" s="1" t="s">
        <v>2291</v>
      </c>
      <c r="GI79" s="1" t="s">
        <v>2291</v>
      </c>
      <c r="GJ79" s="1" t="s">
        <v>302</v>
      </c>
      <c r="GK79" s="1" t="s">
        <v>1921</v>
      </c>
      <c r="GL79" s="1" t="s">
        <v>1921</v>
      </c>
      <c r="GM79" s="1" t="s">
        <v>1921</v>
      </c>
      <c r="GN79" s="1" t="s">
        <v>1921</v>
      </c>
      <c r="GO79" s="1" t="s">
        <v>1920</v>
      </c>
      <c r="GP79" s="1" t="s">
        <v>1921</v>
      </c>
      <c r="GQ79" s="1" t="s">
        <v>1921</v>
      </c>
      <c r="GR79" s="1" t="s">
        <v>1921</v>
      </c>
      <c r="GS79" s="7" t="s">
        <v>2291</v>
      </c>
      <c r="GT79" s="7" t="s">
        <v>2291</v>
      </c>
      <c r="GU79" s="7">
        <v>1</v>
      </c>
      <c r="GV79" s="7" t="s">
        <v>2291</v>
      </c>
      <c r="GW79" s="7" t="s">
        <v>2291</v>
      </c>
      <c r="GX79" s="7" t="s">
        <v>2291</v>
      </c>
      <c r="GY79" s="7" t="s">
        <v>2291</v>
      </c>
      <c r="GZ79" s="7" t="s">
        <v>2291</v>
      </c>
      <c r="HA79" s="7" t="s">
        <v>2291</v>
      </c>
      <c r="HB79" s="7" t="s">
        <v>2291</v>
      </c>
      <c r="HC79" s="7" t="s">
        <v>2291</v>
      </c>
      <c r="HD79" s="7" t="s">
        <v>2291</v>
      </c>
      <c r="HE79" s="7" t="s">
        <v>2291</v>
      </c>
      <c r="HF79" s="7" t="s">
        <v>2291</v>
      </c>
      <c r="HG79" s="7" t="s">
        <v>2291</v>
      </c>
      <c r="HH79" s="7" t="s">
        <v>2291</v>
      </c>
      <c r="HI79" s="1" t="s">
        <v>869</v>
      </c>
      <c r="HJ79" s="1" t="s">
        <v>2117</v>
      </c>
      <c r="HK79" s="1" t="s">
        <v>1921</v>
      </c>
      <c r="HL79" s="1" t="s">
        <v>1921</v>
      </c>
      <c r="HM79" s="1" t="s">
        <v>1920</v>
      </c>
      <c r="HN79" s="1" t="s">
        <v>1920</v>
      </c>
      <c r="HO79" s="1" t="s">
        <v>1921</v>
      </c>
      <c r="HP79" s="1" t="s">
        <v>2122</v>
      </c>
      <c r="HQ79" s="1" t="s">
        <v>1920</v>
      </c>
      <c r="HR79" s="1" t="s">
        <v>1921</v>
      </c>
      <c r="HS79" s="1" t="s">
        <v>1921</v>
      </c>
      <c r="HT79" s="7">
        <v>22</v>
      </c>
      <c r="HU79" s="7" t="s">
        <v>2291</v>
      </c>
      <c r="HV79" s="1" t="s">
        <v>2046</v>
      </c>
      <c r="HW79" s="1" t="s">
        <v>1921</v>
      </c>
      <c r="HX79" s="1" t="s">
        <v>1963</v>
      </c>
      <c r="HY79" s="1" t="s">
        <v>2127</v>
      </c>
      <c r="HZ79" s="1" t="s">
        <v>1920</v>
      </c>
      <c r="IA79" s="1" t="s">
        <v>1921</v>
      </c>
      <c r="IB79" s="7">
        <v>60</v>
      </c>
      <c r="IC79" s="7" t="s">
        <v>2291</v>
      </c>
      <c r="ID79" s="1" t="s">
        <v>1920</v>
      </c>
      <c r="IE79" s="1" t="s">
        <v>2291</v>
      </c>
      <c r="IF79" s="1" t="s">
        <v>2291</v>
      </c>
      <c r="IG79" s="1" t="s">
        <v>2291</v>
      </c>
      <c r="IH79" s="1" t="s">
        <v>2291</v>
      </c>
      <c r="II79" s="1" t="s">
        <v>2291</v>
      </c>
      <c r="IJ79" s="1" t="s">
        <v>2291</v>
      </c>
      <c r="IK79" s="1" t="s">
        <v>2291</v>
      </c>
      <c r="IL79" s="1" t="s">
        <v>2291</v>
      </c>
      <c r="IM79" s="1" t="s">
        <v>1951</v>
      </c>
      <c r="IN79" s="1" t="s">
        <v>1992</v>
      </c>
      <c r="IO79" s="1" t="s">
        <v>2291</v>
      </c>
      <c r="IP79" s="1" t="s">
        <v>2162</v>
      </c>
      <c r="IQ79" s="1" t="s">
        <v>456</v>
      </c>
      <c r="IR79" s="1" t="s">
        <v>1956</v>
      </c>
      <c r="IS79" s="1" t="s">
        <v>2291</v>
      </c>
      <c r="IT79" s="1" t="s">
        <v>1920</v>
      </c>
      <c r="IU79" s="1" t="s">
        <v>2003</v>
      </c>
      <c r="IV79" s="1" t="s">
        <v>1921</v>
      </c>
      <c r="IW79" s="1" t="s">
        <v>1920</v>
      </c>
      <c r="IX79" s="1" t="s">
        <v>1921</v>
      </c>
      <c r="IY79" s="1" t="s">
        <v>1921</v>
      </c>
      <c r="IZ79" s="1" t="s">
        <v>1921</v>
      </c>
      <c r="JA79" s="1" t="s">
        <v>2291</v>
      </c>
      <c r="JB79" s="1" t="s">
        <v>869</v>
      </c>
      <c r="JC79" s="1" t="s">
        <v>2291</v>
      </c>
      <c r="JD79" s="1" t="s">
        <v>457</v>
      </c>
      <c r="JE79" s="1" t="s">
        <v>1921</v>
      </c>
      <c r="JF79" s="1" t="s">
        <v>1921</v>
      </c>
      <c r="JG79" s="1" t="s">
        <v>1921</v>
      </c>
      <c r="JH79" s="1" t="s">
        <v>1920</v>
      </c>
      <c r="JI79" s="1" t="s">
        <v>1921</v>
      </c>
      <c r="JJ79" s="1" t="s">
        <v>1921</v>
      </c>
      <c r="JK79" s="1" t="s">
        <v>1921</v>
      </c>
      <c r="JL79" s="1" t="s">
        <v>1920</v>
      </c>
      <c r="JM79" s="1" t="s">
        <v>1920</v>
      </c>
      <c r="JN79" s="1" t="s">
        <v>1921</v>
      </c>
      <c r="JO79" s="1" t="s">
        <v>1921</v>
      </c>
      <c r="JP79" s="1" t="s">
        <v>1921</v>
      </c>
      <c r="JQ79" s="1" t="s">
        <v>1921</v>
      </c>
      <c r="JR79" s="1" t="s">
        <v>1921</v>
      </c>
      <c r="JS79" s="1" t="s">
        <v>2291</v>
      </c>
      <c r="JT79" s="1" t="s">
        <v>2291</v>
      </c>
      <c r="JU79" s="1" t="s">
        <v>2297</v>
      </c>
      <c r="JV79" s="1" t="s">
        <v>1920</v>
      </c>
      <c r="JW79" s="1" t="s">
        <v>1921</v>
      </c>
      <c r="JX79" s="1" t="s">
        <v>1921</v>
      </c>
      <c r="JY79" s="1" t="s">
        <v>1920</v>
      </c>
      <c r="JZ79" s="1" t="s">
        <v>1921</v>
      </c>
      <c r="KA79" s="1" t="s">
        <v>1921</v>
      </c>
      <c r="KB79" s="1" t="s">
        <v>1921</v>
      </c>
      <c r="KC79" s="1" t="s">
        <v>2291</v>
      </c>
      <c r="KD79" s="1" t="s">
        <v>1973</v>
      </c>
      <c r="KE79" s="1" t="s">
        <v>2291</v>
      </c>
      <c r="KF79" s="1" t="s">
        <v>1920</v>
      </c>
      <c r="KG79" s="1" t="s">
        <v>2144</v>
      </c>
      <c r="KH79" s="1" t="s">
        <v>1965</v>
      </c>
      <c r="KI79" s="1" t="s">
        <v>1923</v>
      </c>
      <c r="KJ79" s="1" t="s">
        <v>2291</v>
      </c>
      <c r="KK79" s="1" t="s">
        <v>1920</v>
      </c>
      <c r="KL79" s="1" t="s">
        <v>409</v>
      </c>
      <c r="KM79" s="1" t="s">
        <v>1921</v>
      </c>
      <c r="KN79" s="1" t="s">
        <v>1921</v>
      </c>
      <c r="KO79" s="1" t="s">
        <v>1920</v>
      </c>
      <c r="KP79" s="1" t="s">
        <v>2291</v>
      </c>
      <c r="KQ79" s="1" t="s">
        <v>2291</v>
      </c>
      <c r="KR79" s="1">
        <v>3</v>
      </c>
      <c r="KS79" s="1" t="s">
        <v>304</v>
      </c>
      <c r="KT79" s="1" t="s">
        <v>458</v>
      </c>
      <c r="KU79" s="1" t="s">
        <v>2291</v>
      </c>
      <c r="KV79" s="1" t="s">
        <v>2291</v>
      </c>
      <c r="KW79" s="1" t="s">
        <v>2291</v>
      </c>
      <c r="KX79" s="1">
        <v>19</v>
      </c>
      <c r="KY79" s="11">
        <v>19</v>
      </c>
      <c r="KZ79" s="1" t="s">
        <v>459</v>
      </c>
      <c r="LA79" s="1">
        <v>146949</v>
      </c>
      <c r="LB79" s="1" t="s">
        <v>460</v>
      </c>
      <c r="LC79" s="1" t="s">
        <v>461</v>
      </c>
      <c r="LD79" s="1">
        <v>14</v>
      </c>
      <c r="LE79" s="1" t="s">
        <v>2291</v>
      </c>
      <c r="LF79" s="1">
        <v>-1</v>
      </c>
      <c r="LG79" s="1" t="s">
        <v>2291</v>
      </c>
      <c r="LH79" s="1" t="s">
        <v>2291</v>
      </c>
      <c r="LI79" s="8">
        <v>14</v>
      </c>
      <c r="LJ79" s="8">
        <v>6</v>
      </c>
      <c r="LK79" s="8">
        <v>4</v>
      </c>
      <c r="LL79" s="8">
        <v>5</v>
      </c>
      <c r="LM79" s="8">
        <v>8</v>
      </c>
      <c r="LN79" s="8">
        <v>15</v>
      </c>
      <c r="LO79" s="8">
        <v>22</v>
      </c>
      <c r="LP79" s="8">
        <v>11</v>
      </c>
      <c r="LQ79" s="8">
        <v>8</v>
      </c>
      <c r="LR79" s="8">
        <v>14</v>
      </c>
      <c r="LS79" s="8">
        <v>16</v>
      </c>
      <c r="LT79" s="8">
        <v>6</v>
      </c>
      <c r="LU79" s="8">
        <v>3</v>
      </c>
      <c r="LV79" s="8">
        <v>118</v>
      </c>
      <c r="LW79" s="1" t="s">
        <v>2036</v>
      </c>
      <c r="LX79" s="1" t="s">
        <v>1980</v>
      </c>
      <c r="LY79" s="1" t="s">
        <v>1981</v>
      </c>
      <c r="LZ79" s="1" t="b">
        <f>E79=AE79</f>
        <v>1</v>
      </c>
      <c r="MA79" s="1" t="b">
        <f>AG79=G79</f>
        <v>1</v>
      </c>
      <c r="MB79" s="1" t="b">
        <f>I79=AI79</f>
        <v>0</v>
      </c>
      <c r="MC79" s="1" t="s">
        <v>2291</v>
      </c>
    </row>
    <row r="80" spans="1:341" x14ac:dyDescent="0.3">
      <c r="A80" s="1" t="s">
        <v>758</v>
      </c>
      <c r="B80" s="1" t="s">
        <v>759</v>
      </c>
      <c r="C80" s="5">
        <v>43157</v>
      </c>
      <c r="D80" s="5">
        <v>43157</v>
      </c>
      <c r="E80" s="1" t="s">
        <v>294</v>
      </c>
      <c r="F80" s="1" t="s">
        <v>1934</v>
      </c>
      <c r="G80" s="1" t="s">
        <v>400</v>
      </c>
      <c r="H80" s="1" t="s">
        <v>1948</v>
      </c>
      <c r="I80" s="1" t="s">
        <v>401</v>
      </c>
      <c r="J80" s="1" t="s">
        <v>429</v>
      </c>
      <c r="K80" s="1" t="s">
        <v>1806</v>
      </c>
      <c r="L80" s="1" t="s">
        <v>1806</v>
      </c>
      <c r="M80" s="1" t="s">
        <v>760</v>
      </c>
      <c r="N80" s="1">
        <v>14.2405674055</v>
      </c>
      <c r="O80" s="1">
        <v>13.918143772300001</v>
      </c>
      <c r="P80" s="1">
        <v>302.28133639200001</v>
      </c>
      <c r="Q80" s="1">
        <v>4</v>
      </c>
      <c r="R80" s="1" t="s">
        <v>1985</v>
      </c>
      <c r="S80" s="1" t="s">
        <v>2291</v>
      </c>
      <c r="T80" s="1" t="s">
        <v>2291</v>
      </c>
      <c r="U80" s="1" t="s">
        <v>2296</v>
      </c>
      <c r="V80" s="1" t="s">
        <v>1990</v>
      </c>
      <c r="W80" s="1" t="s">
        <v>2291</v>
      </c>
      <c r="X80" s="1" t="s">
        <v>2093</v>
      </c>
      <c r="Y80" s="1" t="s">
        <v>1920</v>
      </c>
      <c r="Z80" s="1" t="s">
        <v>1920</v>
      </c>
      <c r="AA80" s="1" t="s">
        <v>1921</v>
      </c>
      <c r="AB80" s="1" t="s">
        <v>2291</v>
      </c>
      <c r="AC80" s="7">
        <v>250</v>
      </c>
      <c r="AD80" s="7">
        <v>1045</v>
      </c>
      <c r="AE80" s="1" t="s">
        <v>294</v>
      </c>
      <c r="AF80" s="1" t="s">
        <v>1934</v>
      </c>
      <c r="AG80" s="1" t="s">
        <v>400</v>
      </c>
      <c r="AH80" s="1" t="s">
        <v>1948</v>
      </c>
      <c r="AI80" s="1" t="s">
        <v>404</v>
      </c>
      <c r="AJ80" s="1" t="s">
        <v>2010</v>
      </c>
      <c r="AK80" s="14">
        <v>250</v>
      </c>
      <c r="AL80" s="14">
        <v>1045</v>
      </c>
      <c r="AM80" s="5">
        <v>42036</v>
      </c>
      <c r="AN80" s="7">
        <v>25</v>
      </c>
      <c r="AO80" s="7">
        <v>105</v>
      </c>
      <c r="AP80" s="1" t="s">
        <v>335</v>
      </c>
      <c r="AQ80" s="1" t="s">
        <v>1927</v>
      </c>
      <c r="AR80" s="1" t="s">
        <v>336</v>
      </c>
      <c r="AS80" s="1" t="s">
        <v>1932</v>
      </c>
      <c r="AT80" s="1" t="s">
        <v>761</v>
      </c>
      <c r="AU80" s="1" t="s">
        <v>1945</v>
      </c>
      <c r="AV80" s="1" t="s">
        <v>2291</v>
      </c>
      <c r="AW80" s="1" t="s">
        <v>2291</v>
      </c>
      <c r="AX80" s="1" t="s">
        <v>2291</v>
      </c>
      <c r="AY80" s="7">
        <v>25</v>
      </c>
      <c r="AZ80" s="7">
        <v>105</v>
      </c>
      <c r="BA80" s="5">
        <v>42401</v>
      </c>
      <c r="BB80" s="7" t="s">
        <v>2291</v>
      </c>
      <c r="BC80" s="7" t="s">
        <v>2291</v>
      </c>
      <c r="BD80" s="1" t="s">
        <v>2291</v>
      </c>
      <c r="BE80" s="1" t="s">
        <v>2291</v>
      </c>
      <c r="BF80" s="1" t="s">
        <v>2291</v>
      </c>
      <c r="BG80" s="1" t="s">
        <v>2291</v>
      </c>
      <c r="BH80" s="1" t="s">
        <v>2291</v>
      </c>
      <c r="BI80" s="1" t="s">
        <v>2291</v>
      </c>
      <c r="BJ80" s="1" t="s">
        <v>2291</v>
      </c>
      <c r="BK80" s="1" t="s">
        <v>2291</v>
      </c>
      <c r="BL80" s="1" t="s">
        <v>2291</v>
      </c>
      <c r="BM80" s="7" t="s">
        <v>2291</v>
      </c>
      <c r="BN80" s="7" t="s">
        <v>2291</v>
      </c>
      <c r="BO80" s="1" t="s">
        <v>2291</v>
      </c>
      <c r="BP80" s="7">
        <v>700</v>
      </c>
      <c r="BQ80" s="7">
        <v>2926</v>
      </c>
      <c r="BR80" s="1">
        <v>0</v>
      </c>
      <c r="BS80" s="7">
        <v>60</v>
      </c>
      <c r="BT80" s="7">
        <v>0</v>
      </c>
      <c r="BU80" s="7">
        <v>1055</v>
      </c>
      <c r="BV80" s="7">
        <v>0</v>
      </c>
      <c r="BW80" s="1" t="s">
        <v>1998</v>
      </c>
      <c r="BX80" s="1" t="s">
        <v>2291</v>
      </c>
      <c r="BY80" s="1" t="s">
        <v>762</v>
      </c>
      <c r="BZ80" s="1" t="s">
        <v>1920</v>
      </c>
      <c r="CA80" s="1" t="s">
        <v>1920</v>
      </c>
      <c r="CB80" s="1" t="s">
        <v>1921</v>
      </c>
      <c r="CC80" s="1" t="s">
        <v>1921</v>
      </c>
      <c r="CD80" s="1" t="s">
        <v>1921</v>
      </c>
      <c r="CE80" s="1" t="s">
        <v>1921</v>
      </c>
      <c r="CF80" s="1" t="s">
        <v>1921</v>
      </c>
      <c r="CG80" s="1" t="s">
        <v>1921</v>
      </c>
      <c r="CH80" s="1" t="s">
        <v>1920</v>
      </c>
      <c r="CI80" s="1" t="s">
        <v>1920</v>
      </c>
      <c r="CJ80" s="1" t="s">
        <v>1921</v>
      </c>
      <c r="CK80" s="1" t="s">
        <v>1954</v>
      </c>
      <c r="CL80" s="1" t="s">
        <v>1921</v>
      </c>
      <c r="CM80" s="1" t="s">
        <v>1921</v>
      </c>
      <c r="CN80" s="1" t="s">
        <v>1921</v>
      </c>
      <c r="CO80" s="1" t="s">
        <v>1921</v>
      </c>
      <c r="CP80" s="1" t="s">
        <v>1920</v>
      </c>
      <c r="CQ80" s="1" t="s">
        <v>2291</v>
      </c>
      <c r="CR80" s="1" t="s">
        <v>2029</v>
      </c>
      <c r="CS80" s="1" t="s">
        <v>320</v>
      </c>
      <c r="CT80" s="1" t="s">
        <v>1921</v>
      </c>
      <c r="CU80" s="1" t="s">
        <v>1921</v>
      </c>
      <c r="CV80" s="1" t="s">
        <v>1921</v>
      </c>
      <c r="CW80" s="1" t="s">
        <v>1920</v>
      </c>
      <c r="CX80" s="1" t="s">
        <v>1921</v>
      </c>
      <c r="CY80" s="1" t="s">
        <v>2291</v>
      </c>
      <c r="CZ80" s="1" t="s">
        <v>2029</v>
      </c>
      <c r="DA80" s="1" t="s">
        <v>320</v>
      </c>
      <c r="DB80" s="1" t="s">
        <v>1921</v>
      </c>
      <c r="DC80" s="1" t="s">
        <v>1921</v>
      </c>
      <c r="DD80" s="1" t="s">
        <v>1921</v>
      </c>
      <c r="DE80" s="1" t="s">
        <v>1920</v>
      </c>
      <c r="DF80" s="1" t="s">
        <v>1921</v>
      </c>
      <c r="DG80" s="1" t="s">
        <v>2291</v>
      </c>
      <c r="DH80" s="1" t="s">
        <v>2029</v>
      </c>
      <c r="DI80" s="1" t="s">
        <v>2291</v>
      </c>
      <c r="DJ80" s="1" t="s">
        <v>2291</v>
      </c>
      <c r="DK80" s="1" t="s">
        <v>2291</v>
      </c>
      <c r="DL80" s="1" t="s">
        <v>2291</v>
      </c>
      <c r="DM80" s="1" t="s">
        <v>2291</v>
      </c>
      <c r="DN80" s="1" t="s">
        <v>2291</v>
      </c>
      <c r="DO80" s="1" t="s">
        <v>2291</v>
      </c>
      <c r="DP80" s="1" t="s">
        <v>2291</v>
      </c>
      <c r="DQ80" s="1" t="s">
        <v>2291</v>
      </c>
      <c r="DR80" s="1" t="s">
        <v>2291</v>
      </c>
      <c r="DS80" s="1" t="s">
        <v>2291</v>
      </c>
      <c r="DT80" s="1" t="s">
        <v>2291</v>
      </c>
      <c r="DU80" s="1" t="s">
        <v>2291</v>
      </c>
      <c r="DV80" s="1" t="s">
        <v>2291</v>
      </c>
      <c r="DW80" s="1" t="s">
        <v>2291</v>
      </c>
      <c r="DX80" s="1" t="s">
        <v>2291</v>
      </c>
      <c r="DY80" s="1" t="s">
        <v>2291</v>
      </c>
      <c r="DZ80" s="1" t="s">
        <v>2291</v>
      </c>
      <c r="EA80" s="1" t="s">
        <v>2291</v>
      </c>
      <c r="EB80" s="1" t="s">
        <v>2291</v>
      </c>
      <c r="EC80" s="1" t="s">
        <v>2291</v>
      </c>
      <c r="ED80" s="1" t="s">
        <v>2291</v>
      </c>
      <c r="EE80" s="1" t="s">
        <v>2291</v>
      </c>
      <c r="EF80" s="1" t="s">
        <v>2291</v>
      </c>
      <c r="EG80" s="1" t="s">
        <v>2291</v>
      </c>
      <c r="EH80" s="1" t="s">
        <v>2291</v>
      </c>
      <c r="EI80" s="1" t="s">
        <v>2291</v>
      </c>
      <c r="EJ80" s="1" t="s">
        <v>2291</v>
      </c>
      <c r="EK80" s="1" t="s">
        <v>2291</v>
      </c>
      <c r="EL80" s="1" t="s">
        <v>2291</v>
      </c>
      <c r="EM80" s="1" t="s">
        <v>2291</v>
      </c>
      <c r="EN80" s="1" t="s">
        <v>2291</v>
      </c>
      <c r="EO80" s="1" t="s">
        <v>2291</v>
      </c>
      <c r="EP80" s="1" t="s">
        <v>2291</v>
      </c>
      <c r="EQ80" s="1" t="s">
        <v>2291</v>
      </c>
      <c r="ER80" s="1" t="s">
        <v>2291</v>
      </c>
      <c r="ES80" s="1" t="s">
        <v>2291</v>
      </c>
      <c r="ET80" s="1" t="s">
        <v>2291</v>
      </c>
      <c r="EU80" s="1" t="s">
        <v>2291</v>
      </c>
      <c r="EV80" s="1" t="s">
        <v>2291</v>
      </c>
      <c r="EW80" s="1" t="s">
        <v>2291</v>
      </c>
      <c r="EX80" s="1" t="s">
        <v>2291</v>
      </c>
      <c r="EY80" s="1" t="s">
        <v>2291</v>
      </c>
      <c r="EZ80" s="1" t="s">
        <v>2291</v>
      </c>
      <c r="FA80" s="1" t="s">
        <v>2291</v>
      </c>
      <c r="FB80" s="1" t="s">
        <v>2291</v>
      </c>
      <c r="FC80" s="1" t="s">
        <v>2291</v>
      </c>
      <c r="FD80" s="1" t="s">
        <v>2291</v>
      </c>
      <c r="FE80" s="1" t="s">
        <v>320</v>
      </c>
      <c r="FF80" s="1" t="s">
        <v>1921</v>
      </c>
      <c r="FG80" s="1" t="s">
        <v>1921</v>
      </c>
      <c r="FH80" s="1" t="s">
        <v>1921</v>
      </c>
      <c r="FI80" s="1" t="s">
        <v>1920</v>
      </c>
      <c r="FJ80" s="1" t="s">
        <v>1921</v>
      </c>
      <c r="FK80" s="1" t="s">
        <v>2291</v>
      </c>
      <c r="FL80" s="1" t="s">
        <v>1997</v>
      </c>
      <c r="FM80" s="7">
        <v>80</v>
      </c>
      <c r="FN80" s="7">
        <v>30</v>
      </c>
      <c r="FO80" s="7">
        <v>4</v>
      </c>
      <c r="FP80" s="7">
        <v>20</v>
      </c>
      <c r="FQ80" s="7">
        <v>3</v>
      </c>
      <c r="FR80" s="7">
        <v>10</v>
      </c>
      <c r="FS80" s="7" t="s">
        <v>2291</v>
      </c>
      <c r="FT80" s="7" t="s">
        <v>2291</v>
      </c>
      <c r="FU80" s="7">
        <v>20</v>
      </c>
      <c r="FV80" s="7">
        <v>15</v>
      </c>
      <c r="FW80" s="7">
        <v>8</v>
      </c>
      <c r="FX80" s="7" t="s">
        <v>2291</v>
      </c>
      <c r="FY80" s="7">
        <v>18</v>
      </c>
      <c r="FZ80" s="1" t="s">
        <v>1920</v>
      </c>
      <c r="GA80" s="1" t="s">
        <v>1920</v>
      </c>
      <c r="GB80" s="1" t="s">
        <v>1920</v>
      </c>
      <c r="GC80" s="1" t="s">
        <v>2291</v>
      </c>
      <c r="GD80" s="1" t="s">
        <v>2291</v>
      </c>
      <c r="GE80" s="1" t="s">
        <v>2291</v>
      </c>
      <c r="GF80" s="1" t="s">
        <v>1920</v>
      </c>
      <c r="GG80" s="1" t="s">
        <v>2291</v>
      </c>
      <c r="GH80" s="1" t="s">
        <v>2291</v>
      </c>
      <c r="GI80" s="1" t="s">
        <v>2291</v>
      </c>
      <c r="GJ80" s="1" t="s">
        <v>419</v>
      </c>
      <c r="GK80" s="1" t="s">
        <v>1921</v>
      </c>
      <c r="GL80" s="1" t="s">
        <v>1921</v>
      </c>
      <c r="GM80" s="1" t="s">
        <v>1921</v>
      </c>
      <c r="GN80" s="1" t="s">
        <v>1921</v>
      </c>
      <c r="GO80" s="1" t="s">
        <v>1920</v>
      </c>
      <c r="GP80" s="1" t="s">
        <v>1921</v>
      </c>
      <c r="GQ80" s="1" t="s">
        <v>1920</v>
      </c>
      <c r="GR80" s="1" t="s">
        <v>1921</v>
      </c>
      <c r="GS80" s="7">
        <v>1</v>
      </c>
      <c r="GT80" s="7" t="s">
        <v>2291</v>
      </c>
      <c r="GU80" s="7">
        <v>7</v>
      </c>
      <c r="GV80" s="7" t="s">
        <v>2291</v>
      </c>
      <c r="GW80" s="7" t="s">
        <v>2291</v>
      </c>
      <c r="GX80" s="7" t="s">
        <v>2291</v>
      </c>
      <c r="GY80" s="7" t="s">
        <v>2291</v>
      </c>
      <c r="GZ80" s="7" t="s">
        <v>2291</v>
      </c>
      <c r="HA80" s="7" t="s">
        <v>2291</v>
      </c>
      <c r="HB80" s="7" t="s">
        <v>2291</v>
      </c>
      <c r="HC80" s="7" t="s">
        <v>2291</v>
      </c>
      <c r="HD80" s="7" t="s">
        <v>2291</v>
      </c>
      <c r="HE80" s="7" t="s">
        <v>2291</v>
      </c>
      <c r="HF80" s="7" t="s">
        <v>2291</v>
      </c>
      <c r="HG80" s="7" t="s">
        <v>2291</v>
      </c>
      <c r="HH80" s="7" t="s">
        <v>2291</v>
      </c>
      <c r="HI80" s="1" t="s">
        <v>1958</v>
      </c>
      <c r="HJ80" s="1" t="s">
        <v>2115</v>
      </c>
      <c r="HK80" s="1" t="s">
        <v>1921</v>
      </c>
      <c r="HL80" s="1" t="s">
        <v>1920</v>
      </c>
      <c r="HM80" s="1" t="s">
        <v>1920</v>
      </c>
      <c r="HN80" s="1" t="s">
        <v>1920</v>
      </c>
      <c r="HO80" s="1" t="s">
        <v>1921</v>
      </c>
      <c r="HP80" s="1" t="s">
        <v>2123</v>
      </c>
      <c r="HQ80" s="1" t="s">
        <v>1921</v>
      </c>
      <c r="HR80" s="1" t="s">
        <v>1920</v>
      </c>
      <c r="HS80" s="1" t="s">
        <v>1921</v>
      </c>
      <c r="HT80" s="7" t="s">
        <v>2291</v>
      </c>
      <c r="HU80" s="7">
        <v>1050</v>
      </c>
      <c r="HV80" s="1" t="s">
        <v>2046</v>
      </c>
      <c r="HW80" s="1" t="s">
        <v>1921</v>
      </c>
      <c r="HX80" s="1" t="s">
        <v>1964</v>
      </c>
      <c r="HY80" s="1" t="s">
        <v>2126</v>
      </c>
      <c r="HZ80" s="1" t="s">
        <v>1921</v>
      </c>
      <c r="IA80" s="1" t="s">
        <v>1920</v>
      </c>
      <c r="IB80" s="7" t="s">
        <v>2291</v>
      </c>
      <c r="IC80" s="7">
        <v>1050</v>
      </c>
      <c r="ID80" s="1" t="s">
        <v>1920</v>
      </c>
      <c r="IE80" s="1" t="s">
        <v>2291</v>
      </c>
      <c r="IF80" s="1" t="s">
        <v>2291</v>
      </c>
      <c r="IG80" s="1" t="s">
        <v>2291</v>
      </c>
      <c r="IH80" s="1" t="s">
        <v>2291</v>
      </c>
      <c r="II80" s="1" t="s">
        <v>2291</v>
      </c>
      <c r="IJ80" s="1" t="s">
        <v>2291</v>
      </c>
      <c r="IK80" s="1" t="s">
        <v>2291</v>
      </c>
      <c r="IL80" s="1" t="s">
        <v>2291</v>
      </c>
      <c r="IM80" s="1" t="s">
        <v>1952</v>
      </c>
      <c r="IN80" s="1" t="s">
        <v>2291</v>
      </c>
      <c r="IO80" s="1" t="s">
        <v>2291</v>
      </c>
      <c r="IP80" s="1" t="s">
        <v>2162</v>
      </c>
      <c r="IQ80" s="1" t="s">
        <v>456</v>
      </c>
      <c r="IR80" s="1" t="s">
        <v>1957</v>
      </c>
      <c r="IS80" s="1" t="s">
        <v>2291</v>
      </c>
      <c r="IT80" s="1" t="s">
        <v>1920</v>
      </c>
      <c r="IU80" s="1" t="s">
        <v>2002</v>
      </c>
      <c r="IV80" s="1" t="s">
        <v>1920</v>
      </c>
      <c r="IW80" s="1" t="s">
        <v>1921</v>
      </c>
      <c r="IX80" s="1" t="s">
        <v>1921</v>
      </c>
      <c r="IY80" s="1" t="s">
        <v>1921</v>
      </c>
      <c r="IZ80" s="1" t="s">
        <v>1921</v>
      </c>
      <c r="JA80" s="1" t="s">
        <v>2291</v>
      </c>
      <c r="JB80" s="1" t="s">
        <v>869</v>
      </c>
      <c r="JC80" s="1" t="s">
        <v>2291</v>
      </c>
      <c r="JD80" s="1" t="s">
        <v>763</v>
      </c>
      <c r="JE80" s="1" t="s">
        <v>1920</v>
      </c>
      <c r="JF80" s="1" t="s">
        <v>1921</v>
      </c>
      <c r="JG80" s="1" t="s">
        <v>1921</v>
      </c>
      <c r="JH80" s="1" t="s">
        <v>1921</v>
      </c>
      <c r="JI80" s="1" t="s">
        <v>1921</v>
      </c>
      <c r="JJ80" s="1" t="s">
        <v>1920</v>
      </c>
      <c r="JK80" s="1" t="s">
        <v>1920</v>
      </c>
      <c r="JL80" s="1" t="s">
        <v>1921</v>
      </c>
      <c r="JM80" s="1" t="s">
        <v>1921</v>
      </c>
      <c r="JN80" s="1" t="s">
        <v>1921</v>
      </c>
      <c r="JO80" s="1" t="s">
        <v>1921</v>
      </c>
      <c r="JP80" s="1" t="s">
        <v>1921</v>
      </c>
      <c r="JQ80" s="1" t="s">
        <v>1921</v>
      </c>
      <c r="JR80" s="1" t="s">
        <v>1921</v>
      </c>
      <c r="JS80" s="1" t="s">
        <v>2291</v>
      </c>
      <c r="JT80" s="1" t="s">
        <v>2291</v>
      </c>
      <c r="JU80" s="1" t="s">
        <v>2297</v>
      </c>
      <c r="JV80" s="1" t="s">
        <v>1920</v>
      </c>
      <c r="JW80" s="1" t="s">
        <v>1921</v>
      </c>
      <c r="JX80" s="1" t="s">
        <v>1921</v>
      </c>
      <c r="JY80" s="1" t="s">
        <v>1920</v>
      </c>
      <c r="JZ80" s="1" t="s">
        <v>1921</v>
      </c>
      <c r="KA80" s="1" t="s">
        <v>1921</v>
      </c>
      <c r="KB80" s="1" t="s">
        <v>1921</v>
      </c>
      <c r="KC80" s="1" t="s">
        <v>2291</v>
      </c>
      <c r="KD80" s="1" t="s">
        <v>1973</v>
      </c>
      <c r="KE80" s="1" t="s">
        <v>2291</v>
      </c>
      <c r="KF80" s="1" t="s">
        <v>1920</v>
      </c>
      <c r="KG80" s="1" t="s">
        <v>2144</v>
      </c>
      <c r="KH80" s="1" t="s">
        <v>1968</v>
      </c>
      <c r="KI80" s="1" t="s">
        <v>1923</v>
      </c>
      <c r="KJ80" s="1" t="s">
        <v>2291</v>
      </c>
      <c r="KK80" s="1" t="s">
        <v>1920</v>
      </c>
      <c r="KL80" s="1" t="s">
        <v>409</v>
      </c>
      <c r="KM80" s="1" t="s">
        <v>1921</v>
      </c>
      <c r="KN80" s="1" t="s">
        <v>1921</v>
      </c>
      <c r="KO80" s="1" t="s">
        <v>1920</v>
      </c>
      <c r="KP80" s="1" t="s">
        <v>2291</v>
      </c>
      <c r="KQ80" s="1" t="s">
        <v>2291</v>
      </c>
      <c r="KR80" s="1">
        <v>3</v>
      </c>
      <c r="KS80" s="1" t="s">
        <v>304</v>
      </c>
      <c r="KT80" s="1" t="s">
        <v>764</v>
      </c>
      <c r="KU80" s="1" t="s">
        <v>2291</v>
      </c>
      <c r="KV80" s="1" t="s">
        <v>2291</v>
      </c>
      <c r="KW80" s="1" t="s">
        <v>2291</v>
      </c>
      <c r="KX80" s="1">
        <v>20</v>
      </c>
      <c r="KY80" s="11">
        <v>20</v>
      </c>
      <c r="KZ80" s="1" t="s">
        <v>765</v>
      </c>
      <c r="LA80" s="1">
        <v>147020</v>
      </c>
      <c r="LB80" s="1" t="s">
        <v>766</v>
      </c>
      <c r="LC80" s="1" t="s">
        <v>767</v>
      </c>
      <c r="LD80" s="1">
        <v>46</v>
      </c>
      <c r="LE80" s="1" t="s">
        <v>2291</v>
      </c>
      <c r="LF80" s="1">
        <v>-1</v>
      </c>
      <c r="LG80" s="1" t="s">
        <v>2291</v>
      </c>
      <c r="LH80" s="1" t="s">
        <v>2291</v>
      </c>
      <c r="LI80" s="8">
        <v>46</v>
      </c>
      <c r="LJ80" s="8">
        <v>5</v>
      </c>
      <c r="LK80" s="8">
        <v>6</v>
      </c>
      <c r="LL80" s="8">
        <v>14</v>
      </c>
      <c r="LM80" s="8">
        <v>8</v>
      </c>
      <c r="LN80" s="8">
        <v>15</v>
      </c>
      <c r="LO80" s="8">
        <v>18</v>
      </c>
      <c r="LP80" s="8">
        <v>3</v>
      </c>
      <c r="LQ80" s="8">
        <v>24</v>
      </c>
      <c r="LR80" s="8">
        <v>16</v>
      </c>
      <c r="LS80" s="8">
        <v>20</v>
      </c>
      <c r="LT80" s="8">
        <v>3</v>
      </c>
      <c r="LU80" s="8">
        <v>5</v>
      </c>
      <c r="LV80" s="8">
        <v>137</v>
      </c>
      <c r="LW80" s="1" t="s">
        <v>1975</v>
      </c>
      <c r="LX80" s="1" t="s">
        <v>1979</v>
      </c>
      <c r="LY80" s="1" t="s">
        <v>568</v>
      </c>
      <c r="LZ80" s="1" t="b">
        <f>E80=AE80</f>
        <v>1</v>
      </c>
      <c r="MA80" s="1" t="b">
        <f>AG80=G80</f>
        <v>1</v>
      </c>
      <c r="MB80" s="1" t="b">
        <f>I80=AI80</f>
        <v>0</v>
      </c>
      <c r="MC80" s="1" t="s">
        <v>2291</v>
      </c>
    </row>
    <row r="81" spans="1:341" x14ac:dyDescent="0.3">
      <c r="A81" s="1" t="s">
        <v>1865</v>
      </c>
      <c r="B81" s="1" t="s">
        <v>1866</v>
      </c>
      <c r="C81" s="5">
        <v>43163</v>
      </c>
      <c r="D81" s="5">
        <v>43163</v>
      </c>
      <c r="E81" s="1" t="s">
        <v>294</v>
      </c>
      <c r="F81" s="1" t="s">
        <v>1934</v>
      </c>
      <c r="G81" s="1" t="s">
        <v>400</v>
      </c>
      <c r="H81" s="1" t="s">
        <v>1948</v>
      </c>
      <c r="I81" s="1" t="s">
        <v>915</v>
      </c>
      <c r="J81" s="1" t="s">
        <v>1057</v>
      </c>
      <c r="K81" s="1" t="s">
        <v>960</v>
      </c>
      <c r="L81" s="1" t="s">
        <v>960</v>
      </c>
      <c r="M81" s="1" t="s">
        <v>1867</v>
      </c>
      <c r="N81" s="1">
        <v>13.827053530600001</v>
      </c>
      <c r="O81" s="1">
        <v>14.0596218832</v>
      </c>
      <c r="P81" s="1">
        <v>294.78978904899998</v>
      </c>
      <c r="Q81" s="1">
        <v>4</v>
      </c>
      <c r="R81" s="1" t="s">
        <v>1984</v>
      </c>
      <c r="S81" s="1" t="s">
        <v>2291</v>
      </c>
      <c r="T81" s="1" t="s">
        <v>2291</v>
      </c>
      <c r="U81" s="1" t="s">
        <v>2292</v>
      </c>
      <c r="V81" s="1" t="s">
        <v>1982</v>
      </c>
      <c r="W81" s="1" t="s">
        <v>2291</v>
      </c>
      <c r="X81" s="1" t="s">
        <v>2089</v>
      </c>
      <c r="Y81" s="1" t="s">
        <v>1920</v>
      </c>
      <c r="Z81" s="1" t="s">
        <v>1921</v>
      </c>
      <c r="AA81" s="1" t="s">
        <v>1921</v>
      </c>
      <c r="AB81" s="1" t="s">
        <v>2291</v>
      </c>
      <c r="AC81" s="7">
        <v>155</v>
      </c>
      <c r="AD81" s="7">
        <v>648</v>
      </c>
      <c r="AE81" s="1" t="s">
        <v>294</v>
      </c>
      <c r="AF81" s="1" t="s">
        <v>1934</v>
      </c>
      <c r="AG81" s="1" t="s">
        <v>400</v>
      </c>
      <c r="AH81" s="1" t="s">
        <v>1948</v>
      </c>
      <c r="AI81" s="1" t="s">
        <v>915</v>
      </c>
      <c r="AJ81" s="1" t="s">
        <v>1057</v>
      </c>
      <c r="AK81" s="14">
        <v>155</v>
      </c>
      <c r="AL81" s="14">
        <v>648</v>
      </c>
      <c r="AM81" s="5">
        <v>42064</v>
      </c>
      <c r="AN81" s="7" t="s">
        <v>2291</v>
      </c>
      <c r="AO81" s="7" t="s">
        <v>2291</v>
      </c>
      <c r="AP81" s="1" t="s">
        <v>2291</v>
      </c>
      <c r="AQ81" s="1" t="s">
        <v>2291</v>
      </c>
      <c r="AR81" s="1" t="s">
        <v>2291</v>
      </c>
      <c r="AS81" s="1" t="s">
        <v>2291</v>
      </c>
      <c r="AT81" s="1" t="s">
        <v>2291</v>
      </c>
      <c r="AU81" s="1" t="s">
        <v>2291</v>
      </c>
      <c r="AV81" s="1" t="s">
        <v>2291</v>
      </c>
      <c r="AW81" s="1" t="s">
        <v>2291</v>
      </c>
      <c r="AX81" s="1" t="s">
        <v>2291</v>
      </c>
      <c r="AY81" s="7" t="s">
        <v>2291</v>
      </c>
      <c r="AZ81" s="7" t="s">
        <v>2291</v>
      </c>
      <c r="BA81" s="1" t="s">
        <v>2291</v>
      </c>
      <c r="BB81" s="7" t="s">
        <v>2291</v>
      </c>
      <c r="BC81" s="7" t="s">
        <v>2291</v>
      </c>
      <c r="BD81" s="1" t="s">
        <v>2291</v>
      </c>
      <c r="BE81" s="1" t="s">
        <v>2291</v>
      </c>
      <c r="BF81" s="1" t="s">
        <v>2291</v>
      </c>
      <c r="BG81" s="1" t="s">
        <v>2291</v>
      </c>
      <c r="BH81" s="1" t="s">
        <v>2291</v>
      </c>
      <c r="BI81" s="1" t="s">
        <v>2291</v>
      </c>
      <c r="BJ81" s="1" t="s">
        <v>2291</v>
      </c>
      <c r="BK81" s="1" t="s">
        <v>2291</v>
      </c>
      <c r="BL81" s="1" t="s">
        <v>2291</v>
      </c>
      <c r="BM81" s="7" t="s">
        <v>2291</v>
      </c>
      <c r="BN81" s="7" t="s">
        <v>2291</v>
      </c>
      <c r="BO81" s="1" t="s">
        <v>2291</v>
      </c>
      <c r="BP81" s="7" t="s">
        <v>2291</v>
      </c>
      <c r="BQ81" s="7" t="s">
        <v>2291</v>
      </c>
      <c r="BR81" s="1">
        <v>0</v>
      </c>
      <c r="BS81" s="7">
        <v>155</v>
      </c>
      <c r="BT81" s="7">
        <v>0</v>
      </c>
      <c r="BU81" s="7">
        <v>0</v>
      </c>
      <c r="BV81" s="7">
        <v>0</v>
      </c>
      <c r="BW81" s="1" t="s">
        <v>1998</v>
      </c>
      <c r="BX81" s="1" t="s">
        <v>2291</v>
      </c>
      <c r="BY81" s="1" t="s">
        <v>1107</v>
      </c>
      <c r="BZ81" s="1" t="s">
        <v>1920</v>
      </c>
      <c r="CA81" s="1" t="s">
        <v>1920</v>
      </c>
      <c r="CB81" s="1" t="s">
        <v>1920</v>
      </c>
      <c r="CC81" s="1" t="s">
        <v>1921</v>
      </c>
      <c r="CD81" s="1" t="s">
        <v>1921</v>
      </c>
      <c r="CE81" s="1" t="s">
        <v>1921</v>
      </c>
      <c r="CF81" s="1" t="s">
        <v>1921</v>
      </c>
      <c r="CG81" s="1" t="s">
        <v>1920</v>
      </c>
      <c r="CH81" s="1" t="s">
        <v>1920</v>
      </c>
      <c r="CI81" s="1" t="s">
        <v>1919</v>
      </c>
      <c r="CJ81" s="1" t="s">
        <v>1921</v>
      </c>
      <c r="CK81" s="1" t="s">
        <v>320</v>
      </c>
      <c r="CL81" s="1" t="s">
        <v>1921</v>
      </c>
      <c r="CM81" s="1" t="s">
        <v>1921</v>
      </c>
      <c r="CN81" s="1" t="s">
        <v>1921</v>
      </c>
      <c r="CO81" s="1" t="s">
        <v>1920</v>
      </c>
      <c r="CP81" s="1" t="s">
        <v>1921</v>
      </c>
      <c r="CQ81" s="1" t="s">
        <v>2291</v>
      </c>
      <c r="CR81" s="1" t="s">
        <v>2029</v>
      </c>
      <c r="CS81" s="1" t="s">
        <v>320</v>
      </c>
      <c r="CT81" s="1" t="s">
        <v>1921</v>
      </c>
      <c r="CU81" s="1" t="s">
        <v>1921</v>
      </c>
      <c r="CV81" s="1" t="s">
        <v>1921</v>
      </c>
      <c r="CW81" s="1" t="s">
        <v>1920</v>
      </c>
      <c r="CX81" s="1" t="s">
        <v>1921</v>
      </c>
      <c r="CY81" s="1" t="s">
        <v>2291</v>
      </c>
      <c r="CZ81" s="1" t="s">
        <v>2029</v>
      </c>
      <c r="DA81" s="1" t="s">
        <v>320</v>
      </c>
      <c r="DB81" s="1" t="s">
        <v>1921</v>
      </c>
      <c r="DC81" s="1" t="s">
        <v>1921</v>
      </c>
      <c r="DD81" s="1" t="s">
        <v>1921</v>
      </c>
      <c r="DE81" s="1" t="s">
        <v>1920</v>
      </c>
      <c r="DF81" s="1" t="s">
        <v>1921</v>
      </c>
      <c r="DG81" s="1" t="s">
        <v>2291</v>
      </c>
      <c r="DH81" s="1" t="s">
        <v>2029</v>
      </c>
      <c r="DI81" s="1" t="s">
        <v>2291</v>
      </c>
      <c r="DJ81" s="1" t="s">
        <v>2291</v>
      </c>
      <c r="DK81" s="1" t="s">
        <v>2291</v>
      </c>
      <c r="DL81" s="1" t="s">
        <v>2291</v>
      </c>
      <c r="DM81" s="1" t="s">
        <v>2291</v>
      </c>
      <c r="DN81" s="1" t="s">
        <v>2291</v>
      </c>
      <c r="DO81" s="1" t="s">
        <v>2291</v>
      </c>
      <c r="DP81" s="1" t="s">
        <v>2291</v>
      </c>
      <c r="DQ81" s="1" t="s">
        <v>2291</v>
      </c>
      <c r="DR81" s="1" t="s">
        <v>2291</v>
      </c>
      <c r="DS81" s="1" t="s">
        <v>2291</v>
      </c>
      <c r="DT81" s="1" t="s">
        <v>2291</v>
      </c>
      <c r="DU81" s="1" t="s">
        <v>2291</v>
      </c>
      <c r="DV81" s="1" t="s">
        <v>2291</v>
      </c>
      <c r="DW81" s="1" t="s">
        <v>2291</v>
      </c>
      <c r="DX81" s="1" t="s">
        <v>2291</v>
      </c>
      <c r="DY81" s="1" t="s">
        <v>320</v>
      </c>
      <c r="DZ81" s="1" t="s">
        <v>1921</v>
      </c>
      <c r="EA81" s="1" t="s">
        <v>1921</v>
      </c>
      <c r="EB81" s="1" t="s">
        <v>1921</v>
      </c>
      <c r="EC81" s="1" t="s">
        <v>1920</v>
      </c>
      <c r="ED81" s="1" t="s">
        <v>1921</v>
      </c>
      <c r="EE81" s="1" t="s">
        <v>2291</v>
      </c>
      <c r="EF81" s="1" t="s">
        <v>1997</v>
      </c>
      <c r="EG81" s="1" t="s">
        <v>2291</v>
      </c>
      <c r="EH81" s="1" t="s">
        <v>2291</v>
      </c>
      <c r="EI81" s="1" t="s">
        <v>2291</v>
      </c>
      <c r="EJ81" s="1" t="s">
        <v>2291</v>
      </c>
      <c r="EK81" s="1" t="s">
        <v>2291</v>
      </c>
      <c r="EL81" s="1" t="s">
        <v>2291</v>
      </c>
      <c r="EM81" s="1" t="s">
        <v>2291</v>
      </c>
      <c r="EN81" s="1" t="s">
        <v>2291</v>
      </c>
      <c r="EO81" s="1" t="s">
        <v>320</v>
      </c>
      <c r="EP81" s="1" t="s">
        <v>1921</v>
      </c>
      <c r="EQ81" s="1" t="s">
        <v>1921</v>
      </c>
      <c r="ER81" s="1" t="s">
        <v>1921</v>
      </c>
      <c r="ES81" s="1" t="s">
        <v>1920</v>
      </c>
      <c r="ET81" s="1" t="s">
        <v>1921</v>
      </c>
      <c r="EU81" s="1" t="s">
        <v>2291</v>
      </c>
      <c r="EV81" s="1" t="s">
        <v>1996</v>
      </c>
      <c r="EW81" s="1" t="s">
        <v>2291</v>
      </c>
      <c r="EX81" s="1" t="s">
        <v>2291</v>
      </c>
      <c r="EY81" s="1" t="s">
        <v>2291</v>
      </c>
      <c r="EZ81" s="1" t="s">
        <v>2291</v>
      </c>
      <c r="FA81" s="1" t="s">
        <v>2291</v>
      </c>
      <c r="FB81" s="1" t="s">
        <v>2291</v>
      </c>
      <c r="FC81" s="1" t="s">
        <v>2291</v>
      </c>
      <c r="FD81" s="1" t="s">
        <v>2291</v>
      </c>
      <c r="FE81" s="1" t="s">
        <v>2291</v>
      </c>
      <c r="FF81" s="1" t="s">
        <v>2291</v>
      </c>
      <c r="FG81" s="1" t="s">
        <v>2291</v>
      </c>
      <c r="FH81" s="1" t="s">
        <v>2291</v>
      </c>
      <c r="FI81" s="1" t="s">
        <v>2291</v>
      </c>
      <c r="FJ81" s="1" t="s">
        <v>2291</v>
      </c>
      <c r="FK81" s="1" t="s">
        <v>2291</v>
      </c>
      <c r="FL81" s="1" t="s">
        <v>2291</v>
      </c>
      <c r="FM81" s="7">
        <v>40</v>
      </c>
      <c r="FN81" s="7">
        <v>100</v>
      </c>
      <c r="FO81" s="7">
        <v>7</v>
      </c>
      <c r="FP81" s="7">
        <v>7</v>
      </c>
      <c r="FQ81" s="7">
        <v>4</v>
      </c>
      <c r="FR81" s="7">
        <v>1</v>
      </c>
      <c r="FS81" s="7" t="s">
        <v>2291</v>
      </c>
      <c r="FT81" s="7" t="s">
        <v>2291</v>
      </c>
      <c r="FU81" s="7">
        <v>20</v>
      </c>
      <c r="FV81" s="7">
        <v>10</v>
      </c>
      <c r="FW81" s="7" t="s">
        <v>2291</v>
      </c>
      <c r="FX81" s="7" t="s">
        <v>2291</v>
      </c>
      <c r="FY81" s="7">
        <v>60</v>
      </c>
      <c r="FZ81" s="1" t="s">
        <v>1920</v>
      </c>
      <c r="GA81" s="1" t="s">
        <v>1920</v>
      </c>
      <c r="GB81" s="1" t="s">
        <v>1920</v>
      </c>
      <c r="GC81" s="1" t="s">
        <v>2291</v>
      </c>
      <c r="GD81" s="1" t="s">
        <v>2291</v>
      </c>
      <c r="GE81" s="1" t="s">
        <v>2291</v>
      </c>
      <c r="GF81" s="1" t="s">
        <v>1921</v>
      </c>
      <c r="GG81" s="1" t="s">
        <v>1868</v>
      </c>
      <c r="GH81" s="1" t="s">
        <v>2291</v>
      </c>
      <c r="GI81" s="1" t="s">
        <v>2291</v>
      </c>
      <c r="GJ81" s="1" t="s">
        <v>302</v>
      </c>
      <c r="GK81" s="1" t="s">
        <v>1921</v>
      </c>
      <c r="GL81" s="1" t="s">
        <v>1921</v>
      </c>
      <c r="GM81" s="1" t="s">
        <v>1921</v>
      </c>
      <c r="GN81" s="1" t="s">
        <v>1921</v>
      </c>
      <c r="GO81" s="1" t="s">
        <v>1920</v>
      </c>
      <c r="GP81" s="1" t="s">
        <v>1921</v>
      </c>
      <c r="GQ81" s="1" t="s">
        <v>1921</v>
      </c>
      <c r="GR81" s="1" t="s">
        <v>1921</v>
      </c>
      <c r="GS81" s="7" t="s">
        <v>2291</v>
      </c>
      <c r="GT81" s="7" t="s">
        <v>2291</v>
      </c>
      <c r="GU81" s="7">
        <v>1</v>
      </c>
      <c r="GV81" s="7">
        <v>1</v>
      </c>
      <c r="GW81" s="7" t="s">
        <v>2291</v>
      </c>
      <c r="GX81" s="7" t="s">
        <v>2291</v>
      </c>
      <c r="GY81" s="7" t="s">
        <v>2291</v>
      </c>
      <c r="GZ81" s="7" t="s">
        <v>2291</v>
      </c>
      <c r="HA81" s="7" t="s">
        <v>2291</v>
      </c>
      <c r="HB81" s="7" t="s">
        <v>2291</v>
      </c>
      <c r="HC81" s="7" t="s">
        <v>2291</v>
      </c>
      <c r="HD81" s="7" t="s">
        <v>2291</v>
      </c>
      <c r="HE81" s="7" t="s">
        <v>2291</v>
      </c>
      <c r="HF81" s="7" t="s">
        <v>2291</v>
      </c>
      <c r="HG81" s="7" t="s">
        <v>2291</v>
      </c>
      <c r="HH81" s="7" t="s">
        <v>2291</v>
      </c>
      <c r="HI81" s="1" t="s">
        <v>869</v>
      </c>
      <c r="HJ81" s="1" t="s">
        <v>1995</v>
      </c>
      <c r="HK81" s="1" t="s">
        <v>1921</v>
      </c>
      <c r="HL81" s="1" t="s">
        <v>1921</v>
      </c>
      <c r="HM81" s="1" t="s">
        <v>1920</v>
      </c>
      <c r="HN81" s="1" t="s">
        <v>1921</v>
      </c>
      <c r="HO81" s="1" t="s">
        <v>1921</v>
      </c>
      <c r="HP81" s="1" t="s">
        <v>2122</v>
      </c>
      <c r="HQ81" s="1" t="s">
        <v>1920</v>
      </c>
      <c r="HR81" s="1" t="s">
        <v>1921</v>
      </c>
      <c r="HS81" s="1" t="s">
        <v>1921</v>
      </c>
      <c r="HT81" s="7">
        <v>16</v>
      </c>
      <c r="HU81" s="7" t="s">
        <v>2291</v>
      </c>
      <c r="HV81" s="1" t="s">
        <v>2046</v>
      </c>
      <c r="HW81" s="1" t="s">
        <v>1921</v>
      </c>
      <c r="HX81" s="1" t="s">
        <v>1962</v>
      </c>
      <c r="HY81" s="1" t="s">
        <v>2126</v>
      </c>
      <c r="HZ81" s="1" t="s">
        <v>1921</v>
      </c>
      <c r="IA81" s="1" t="s">
        <v>1920</v>
      </c>
      <c r="IB81" s="7" t="s">
        <v>2291</v>
      </c>
      <c r="IC81" s="7">
        <v>85</v>
      </c>
      <c r="ID81" s="1" t="s">
        <v>1920</v>
      </c>
      <c r="IE81" s="1" t="s">
        <v>2291</v>
      </c>
      <c r="IF81" s="1" t="s">
        <v>2291</v>
      </c>
      <c r="IG81" s="1" t="s">
        <v>2291</v>
      </c>
      <c r="IH81" s="1" t="s">
        <v>2291</v>
      </c>
      <c r="II81" s="1" t="s">
        <v>2291</v>
      </c>
      <c r="IJ81" s="1" t="s">
        <v>2291</v>
      </c>
      <c r="IK81" s="1" t="s">
        <v>2291</v>
      </c>
      <c r="IL81" s="1" t="s">
        <v>2291</v>
      </c>
      <c r="IM81" s="1" t="s">
        <v>1952</v>
      </c>
      <c r="IN81" s="1" t="s">
        <v>2291</v>
      </c>
      <c r="IO81" s="1" t="s">
        <v>2291</v>
      </c>
      <c r="IP81" s="1" t="s">
        <v>2175</v>
      </c>
      <c r="IQ81" s="1" t="s">
        <v>986</v>
      </c>
      <c r="IR81" s="1" t="s">
        <v>1960</v>
      </c>
      <c r="IS81" s="1" t="s">
        <v>2291</v>
      </c>
      <c r="IT81" s="1" t="s">
        <v>1921</v>
      </c>
      <c r="IU81" s="1" t="s">
        <v>2291</v>
      </c>
      <c r="IV81" s="1" t="s">
        <v>2291</v>
      </c>
      <c r="IW81" s="1" t="s">
        <v>2291</v>
      </c>
      <c r="IX81" s="1" t="s">
        <v>2291</v>
      </c>
      <c r="IY81" s="1" t="s">
        <v>2291</v>
      </c>
      <c r="IZ81" s="1" t="s">
        <v>2291</v>
      </c>
      <c r="JA81" s="1" t="s">
        <v>2291</v>
      </c>
      <c r="JB81" s="1" t="s">
        <v>2291</v>
      </c>
      <c r="JC81" s="1" t="s">
        <v>2291</v>
      </c>
      <c r="JD81" s="1" t="s">
        <v>339</v>
      </c>
      <c r="JE81" s="1" t="s">
        <v>1920</v>
      </c>
      <c r="JF81" s="1" t="s">
        <v>1920</v>
      </c>
      <c r="JG81" s="1" t="s">
        <v>1921</v>
      </c>
      <c r="JH81" s="1" t="s">
        <v>1921</v>
      </c>
      <c r="JI81" s="1" t="s">
        <v>1921</v>
      </c>
      <c r="JJ81" s="1" t="s">
        <v>1920</v>
      </c>
      <c r="JK81" s="1" t="s">
        <v>1921</v>
      </c>
      <c r="JL81" s="1" t="s">
        <v>1921</v>
      </c>
      <c r="JM81" s="1" t="s">
        <v>1921</v>
      </c>
      <c r="JN81" s="1" t="s">
        <v>1921</v>
      </c>
      <c r="JO81" s="1" t="s">
        <v>1921</v>
      </c>
      <c r="JP81" s="1" t="s">
        <v>1921</v>
      </c>
      <c r="JQ81" s="1" t="s">
        <v>1921</v>
      </c>
      <c r="JR81" s="1" t="s">
        <v>1921</v>
      </c>
      <c r="JS81" s="1" t="s">
        <v>2291</v>
      </c>
      <c r="JT81" s="1" t="s">
        <v>2291</v>
      </c>
      <c r="JU81" s="1" t="s">
        <v>2299</v>
      </c>
      <c r="JV81" s="1" t="s">
        <v>1921</v>
      </c>
      <c r="JW81" s="1" t="s">
        <v>1920</v>
      </c>
      <c r="JX81" s="1" t="s">
        <v>1921</v>
      </c>
      <c r="JY81" s="1" t="s">
        <v>1921</v>
      </c>
      <c r="JZ81" s="1" t="s">
        <v>1921</v>
      </c>
      <c r="KA81" s="1" t="s">
        <v>1921</v>
      </c>
      <c r="KB81" s="1" t="s">
        <v>1921</v>
      </c>
      <c r="KC81" s="1" t="s">
        <v>1921</v>
      </c>
      <c r="KD81" s="1" t="s">
        <v>1972</v>
      </c>
      <c r="KE81" s="1" t="s">
        <v>1961</v>
      </c>
      <c r="KF81" s="1" t="s">
        <v>1920</v>
      </c>
      <c r="KG81" s="1" t="s">
        <v>2150</v>
      </c>
      <c r="KH81" s="1" t="s">
        <v>1967</v>
      </c>
      <c r="KI81" s="1" t="s">
        <v>1988</v>
      </c>
      <c r="KJ81" s="1" t="s">
        <v>2291</v>
      </c>
      <c r="KK81" s="1" t="s">
        <v>1920</v>
      </c>
      <c r="KL81" s="1" t="s">
        <v>409</v>
      </c>
      <c r="KM81" s="1" t="s">
        <v>1921</v>
      </c>
      <c r="KN81" s="1" t="s">
        <v>1921</v>
      </c>
      <c r="KO81" s="1" t="s">
        <v>1920</v>
      </c>
      <c r="KP81" s="1" t="s">
        <v>2291</v>
      </c>
      <c r="KQ81" s="1" t="s">
        <v>2291</v>
      </c>
      <c r="KR81" s="1">
        <v>3</v>
      </c>
      <c r="KS81" s="1" t="s">
        <v>304</v>
      </c>
      <c r="KT81" s="1" t="s">
        <v>2291</v>
      </c>
      <c r="KU81" s="1" t="s">
        <v>2291</v>
      </c>
      <c r="KV81" s="1" t="s">
        <v>2291</v>
      </c>
      <c r="KW81" s="1" t="s">
        <v>2291</v>
      </c>
      <c r="KX81" s="1">
        <v>20</v>
      </c>
      <c r="KY81" s="11">
        <v>20</v>
      </c>
      <c r="KZ81" s="1" t="s">
        <v>1869</v>
      </c>
      <c r="LA81" s="1">
        <v>493609</v>
      </c>
      <c r="LB81" s="1" t="s">
        <v>1870</v>
      </c>
      <c r="LC81" s="1" t="s">
        <v>1871</v>
      </c>
      <c r="LD81" s="1">
        <v>280</v>
      </c>
      <c r="LE81" s="1" t="s">
        <v>2291</v>
      </c>
      <c r="LF81" s="1">
        <v>-1</v>
      </c>
      <c r="LG81" s="1" t="s">
        <v>2291</v>
      </c>
      <c r="LH81" s="1" t="s">
        <v>2291</v>
      </c>
      <c r="LI81" s="8">
        <v>280</v>
      </c>
      <c r="LJ81" s="8">
        <v>7</v>
      </c>
      <c r="LK81" s="8">
        <v>7</v>
      </c>
      <c r="LL81" s="8">
        <v>8</v>
      </c>
      <c r="LM81" s="8">
        <v>6</v>
      </c>
      <c r="LN81" s="8">
        <v>6</v>
      </c>
      <c r="LO81" s="8">
        <v>13</v>
      </c>
      <c r="LP81" s="8">
        <v>6</v>
      </c>
      <c r="LQ81" s="8">
        <v>7</v>
      </c>
      <c r="LR81" s="8">
        <v>21</v>
      </c>
      <c r="LS81" s="8">
        <v>23</v>
      </c>
      <c r="LT81" s="8">
        <v>0</v>
      </c>
      <c r="LU81" s="8">
        <v>1</v>
      </c>
      <c r="LV81" s="8">
        <v>105</v>
      </c>
      <c r="LW81" s="1" t="s">
        <v>1975</v>
      </c>
      <c r="LX81" s="1" t="s">
        <v>1976</v>
      </c>
      <c r="LY81" s="1" t="s">
        <v>1979</v>
      </c>
      <c r="LZ81" s="1" t="b">
        <f>E81=AE81</f>
        <v>1</v>
      </c>
      <c r="MA81" s="1" t="b">
        <f>AG81=G81</f>
        <v>1</v>
      </c>
      <c r="MB81" s="1" t="b">
        <f>I81=AI81</f>
        <v>1</v>
      </c>
      <c r="MC81" s="1" t="s">
        <v>2291</v>
      </c>
    </row>
    <row r="82" spans="1:341" x14ac:dyDescent="0.3">
      <c r="A82" s="1" t="s">
        <v>913</v>
      </c>
      <c r="B82" s="1" t="s">
        <v>914</v>
      </c>
      <c r="C82" s="5">
        <v>43161</v>
      </c>
      <c r="D82" s="5">
        <v>43161</v>
      </c>
      <c r="E82" s="1" t="s">
        <v>294</v>
      </c>
      <c r="F82" s="1" t="s">
        <v>1934</v>
      </c>
      <c r="G82" s="1" t="s">
        <v>400</v>
      </c>
      <c r="H82" s="1" t="s">
        <v>1948</v>
      </c>
      <c r="I82" s="1" t="s">
        <v>915</v>
      </c>
      <c r="J82" s="1" t="s">
        <v>1057</v>
      </c>
      <c r="K82" s="1" t="s">
        <v>1807</v>
      </c>
      <c r="L82" s="1" t="s">
        <v>1807</v>
      </c>
      <c r="M82" s="1" t="s">
        <v>916</v>
      </c>
      <c r="N82" s="1">
        <v>13.8042067271</v>
      </c>
      <c r="O82" s="1">
        <v>14.1534392675</v>
      </c>
      <c r="P82" s="1">
        <v>316.211992753</v>
      </c>
      <c r="Q82" s="1">
        <v>4</v>
      </c>
      <c r="R82" s="1" t="s">
        <v>1985</v>
      </c>
      <c r="S82" s="1" t="s">
        <v>2291</v>
      </c>
      <c r="T82" s="1" t="s">
        <v>2291</v>
      </c>
      <c r="U82" s="1" t="s">
        <v>2296</v>
      </c>
      <c r="V82" s="1" t="s">
        <v>1982</v>
      </c>
      <c r="W82" s="1" t="s">
        <v>2291</v>
      </c>
      <c r="X82" s="1" t="s">
        <v>2093</v>
      </c>
      <c r="Y82" s="1" t="s">
        <v>1920</v>
      </c>
      <c r="Z82" s="1" t="s">
        <v>1920</v>
      </c>
      <c r="AA82" s="1" t="s">
        <v>1921</v>
      </c>
      <c r="AB82" s="1" t="s">
        <v>2291</v>
      </c>
      <c r="AC82" s="7">
        <v>165</v>
      </c>
      <c r="AD82" s="7">
        <v>690</v>
      </c>
      <c r="AE82" s="1" t="s">
        <v>294</v>
      </c>
      <c r="AF82" s="1" t="s">
        <v>1934</v>
      </c>
      <c r="AG82" s="1" t="s">
        <v>400</v>
      </c>
      <c r="AH82" s="1" t="s">
        <v>1948</v>
      </c>
      <c r="AI82" s="1" t="s">
        <v>404</v>
      </c>
      <c r="AJ82" s="1" t="s">
        <v>2010</v>
      </c>
      <c r="AK82" s="14">
        <v>165</v>
      </c>
      <c r="AL82" s="14">
        <v>690</v>
      </c>
      <c r="AM82" s="5">
        <v>42430</v>
      </c>
      <c r="AN82" s="7">
        <v>54</v>
      </c>
      <c r="AO82" s="7">
        <v>226</v>
      </c>
      <c r="AP82" s="1" t="s">
        <v>335</v>
      </c>
      <c r="AQ82" s="1" t="s">
        <v>1927</v>
      </c>
      <c r="AR82" s="1" t="s">
        <v>336</v>
      </c>
      <c r="AS82" s="1" t="s">
        <v>1932</v>
      </c>
      <c r="AT82" s="1" t="s">
        <v>761</v>
      </c>
      <c r="AU82" s="1" t="s">
        <v>1945</v>
      </c>
      <c r="AV82" s="1" t="s">
        <v>2291</v>
      </c>
      <c r="AW82" s="1" t="s">
        <v>2291</v>
      </c>
      <c r="AX82" s="1" t="s">
        <v>2291</v>
      </c>
      <c r="AY82" s="7">
        <v>54</v>
      </c>
      <c r="AZ82" s="7">
        <v>226</v>
      </c>
      <c r="BA82" s="5">
        <v>42430</v>
      </c>
      <c r="BB82" s="7" t="s">
        <v>2291</v>
      </c>
      <c r="BC82" s="7" t="s">
        <v>2291</v>
      </c>
      <c r="BD82" s="1" t="s">
        <v>2291</v>
      </c>
      <c r="BE82" s="1" t="s">
        <v>2291</v>
      </c>
      <c r="BF82" s="1" t="s">
        <v>2291</v>
      </c>
      <c r="BG82" s="1" t="s">
        <v>2291</v>
      </c>
      <c r="BH82" s="1" t="s">
        <v>2291</v>
      </c>
      <c r="BI82" s="1" t="s">
        <v>2291</v>
      </c>
      <c r="BJ82" s="1" t="s">
        <v>2291</v>
      </c>
      <c r="BK82" s="1" t="s">
        <v>2291</v>
      </c>
      <c r="BL82" s="1" t="s">
        <v>2291</v>
      </c>
      <c r="BM82" s="7" t="s">
        <v>2291</v>
      </c>
      <c r="BN82" s="7" t="s">
        <v>2291</v>
      </c>
      <c r="BO82" s="1" t="s">
        <v>2291</v>
      </c>
      <c r="BP82" s="7">
        <v>377</v>
      </c>
      <c r="BQ82" s="7">
        <v>1576</v>
      </c>
      <c r="BR82" s="1">
        <v>0</v>
      </c>
      <c r="BS82" s="7">
        <v>122</v>
      </c>
      <c r="BT82" s="7">
        <v>0</v>
      </c>
      <c r="BU82" s="7">
        <v>90</v>
      </c>
      <c r="BV82" s="7">
        <v>0</v>
      </c>
      <c r="BW82" s="1" t="s">
        <v>1998</v>
      </c>
      <c r="BX82" s="1" t="s">
        <v>2291</v>
      </c>
      <c r="BY82" s="1" t="s">
        <v>533</v>
      </c>
      <c r="BZ82" s="1" t="s">
        <v>1921</v>
      </c>
      <c r="CA82" s="1" t="s">
        <v>1921</v>
      </c>
      <c r="CB82" s="1" t="s">
        <v>1921</v>
      </c>
      <c r="CC82" s="1" t="s">
        <v>1921</v>
      </c>
      <c r="CD82" s="1" t="s">
        <v>1921</v>
      </c>
      <c r="CE82" s="1" t="s">
        <v>1921</v>
      </c>
      <c r="CF82" s="1" t="s">
        <v>1921</v>
      </c>
      <c r="CG82" s="1" t="s">
        <v>1921</v>
      </c>
      <c r="CH82" s="1" t="s">
        <v>1920</v>
      </c>
      <c r="CI82" s="1" t="s">
        <v>1921</v>
      </c>
      <c r="CJ82" s="1" t="s">
        <v>1921</v>
      </c>
      <c r="CK82" s="1" t="s">
        <v>1953</v>
      </c>
      <c r="CL82" s="1" t="s">
        <v>1921</v>
      </c>
      <c r="CM82" s="1" t="s">
        <v>1921</v>
      </c>
      <c r="CN82" s="1" t="s">
        <v>1920</v>
      </c>
      <c r="CO82" s="1" t="s">
        <v>1921</v>
      </c>
      <c r="CP82" s="1" t="s">
        <v>1921</v>
      </c>
      <c r="CQ82" s="1" t="s">
        <v>2291</v>
      </c>
      <c r="CR82" s="1" t="s">
        <v>2029</v>
      </c>
      <c r="CS82" s="1" t="s">
        <v>2291</v>
      </c>
      <c r="CT82" s="1" t="s">
        <v>2291</v>
      </c>
      <c r="CU82" s="1" t="s">
        <v>2291</v>
      </c>
      <c r="CV82" s="1" t="s">
        <v>2291</v>
      </c>
      <c r="CW82" s="1" t="s">
        <v>2291</v>
      </c>
      <c r="CX82" s="1" t="s">
        <v>2291</v>
      </c>
      <c r="CY82" s="1" t="s">
        <v>2291</v>
      </c>
      <c r="CZ82" s="1" t="s">
        <v>2291</v>
      </c>
      <c r="DA82" s="1" t="s">
        <v>2291</v>
      </c>
      <c r="DB82" s="1" t="s">
        <v>2291</v>
      </c>
      <c r="DC82" s="1" t="s">
        <v>2291</v>
      </c>
      <c r="DD82" s="1" t="s">
        <v>2291</v>
      </c>
      <c r="DE82" s="1" t="s">
        <v>2291</v>
      </c>
      <c r="DF82" s="1" t="s">
        <v>2291</v>
      </c>
      <c r="DG82" s="1" t="s">
        <v>2291</v>
      </c>
      <c r="DH82" s="1" t="s">
        <v>2291</v>
      </c>
      <c r="DI82" s="1" t="s">
        <v>2291</v>
      </c>
      <c r="DJ82" s="1" t="s">
        <v>2291</v>
      </c>
      <c r="DK82" s="1" t="s">
        <v>2291</v>
      </c>
      <c r="DL82" s="1" t="s">
        <v>2291</v>
      </c>
      <c r="DM82" s="1" t="s">
        <v>2291</v>
      </c>
      <c r="DN82" s="1" t="s">
        <v>2291</v>
      </c>
      <c r="DO82" s="1" t="s">
        <v>2291</v>
      </c>
      <c r="DP82" s="1" t="s">
        <v>2291</v>
      </c>
      <c r="DQ82" s="1" t="s">
        <v>2291</v>
      </c>
      <c r="DR82" s="1" t="s">
        <v>2291</v>
      </c>
      <c r="DS82" s="1" t="s">
        <v>2291</v>
      </c>
      <c r="DT82" s="1" t="s">
        <v>2291</v>
      </c>
      <c r="DU82" s="1" t="s">
        <v>2291</v>
      </c>
      <c r="DV82" s="1" t="s">
        <v>2291</v>
      </c>
      <c r="DW82" s="1" t="s">
        <v>2291</v>
      </c>
      <c r="DX82" s="1" t="s">
        <v>2291</v>
      </c>
      <c r="DY82" s="1" t="s">
        <v>2291</v>
      </c>
      <c r="DZ82" s="1" t="s">
        <v>2291</v>
      </c>
      <c r="EA82" s="1" t="s">
        <v>2291</v>
      </c>
      <c r="EB82" s="1" t="s">
        <v>2291</v>
      </c>
      <c r="EC82" s="1" t="s">
        <v>2291</v>
      </c>
      <c r="ED82" s="1" t="s">
        <v>2291</v>
      </c>
      <c r="EE82" s="1" t="s">
        <v>2291</v>
      </c>
      <c r="EF82" s="1" t="s">
        <v>2291</v>
      </c>
      <c r="EG82" s="1" t="s">
        <v>2291</v>
      </c>
      <c r="EH82" s="1" t="s">
        <v>2291</v>
      </c>
      <c r="EI82" s="1" t="s">
        <v>2291</v>
      </c>
      <c r="EJ82" s="1" t="s">
        <v>2291</v>
      </c>
      <c r="EK82" s="1" t="s">
        <v>2291</v>
      </c>
      <c r="EL82" s="1" t="s">
        <v>2291</v>
      </c>
      <c r="EM82" s="1" t="s">
        <v>2291</v>
      </c>
      <c r="EN82" s="1" t="s">
        <v>2291</v>
      </c>
      <c r="EO82" s="1" t="s">
        <v>2291</v>
      </c>
      <c r="EP82" s="1" t="s">
        <v>2291</v>
      </c>
      <c r="EQ82" s="1" t="s">
        <v>2291</v>
      </c>
      <c r="ER82" s="1" t="s">
        <v>2291</v>
      </c>
      <c r="ES82" s="1" t="s">
        <v>2291</v>
      </c>
      <c r="ET82" s="1" t="s">
        <v>2291</v>
      </c>
      <c r="EU82" s="1" t="s">
        <v>2291</v>
      </c>
      <c r="EV82" s="1" t="s">
        <v>2291</v>
      </c>
      <c r="EW82" s="1" t="s">
        <v>2291</v>
      </c>
      <c r="EX82" s="1" t="s">
        <v>2291</v>
      </c>
      <c r="EY82" s="1" t="s">
        <v>2291</v>
      </c>
      <c r="EZ82" s="1" t="s">
        <v>2291</v>
      </c>
      <c r="FA82" s="1" t="s">
        <v>2291</v>
      </c>
      <c r="FB82" s="1" t="s">
        <v>2291</v>
      </c>
      <c r="FC82" s="1" t="s">
        <v>2291</v>
      </c>
      <c r="FD82" s="1" t="s">
        <v>2291</v>
      </c>
      <c r="FE82" s="1" t="s">
        <v>2291</v>
      </c>
      <c r="FF82" s="1" t="s">
        <v>2291</v>
      </c>
      <c r="FG82" s="1" t="s">
        <v>2291</v>
      </c>
      <c r="FH82" s="1" t="s">
        <v>2291</v>
      </c>
      <c r="FI82" s="1" t="s">
        <v>2291</v>
      </c>
      <c r="FJ82" s="1" t="s">
        <v>2291</v>
      </c>
      <c r="FK82" s="1" t="s">
        <v>2291</v>
      </c>
      <c r="FL82" s="1" t="s">
        <v>2291</v>
      </c>
      <c r="FM82" s="7">
        <v>24</v>
      </c>
      <c r="FN82" s="7">
        <v>57</v>
      </c>
      <c r="FO82" s="7">
        <v>7</v>
      </c>
      <c r="FP82" s="7">
        <v>11</v>
      </c>
      <c r="FQ82" s="7">
        <v>7</v>
      </c>
      <c r="FR82" s="7">
        <v>10</v>
      </c>
      <c r="FS82" s="7" t="s">
        <v>2291</v>
      </c>
      <c r="FT82" s="7" t="s">
        <v>2291</v>
      </c>
      <c r="FU82" s="7" t="s">
        <v>2291</v>
      </c>
      <c r="FV82" s="7">
        <v>41</v>
      </c>
      <c r="FW82" s="7">
        <v>10</v>
      </c>
      <c r="FX82" s="7" t="s">
        <v>2291</v>
      </c>
      <c r="FY82" s="7">
        <v>24</v>
      </c>
      <c r="FZ82" s="1" t="s">
        <v>1920</v>
      </c>
      <c r="GA82" s="1" t="s">
        <v>1920</v>
      </c>
      <c r="GB82" s="1" t="s">
        <v>1920</v>
      </c>
      <c r="GC82" s="1" t="s">
        <v>2291</v>
      </c>
      <c r="GD82" s="1" t="s">
        <v>2291</v>
      </c>
      <c r="GE82" s="1" t="s">
        <v>2291</v>
      </c>
      <c r="GF82" s="1" t="s">
        <v>1920</v>
      </c>
      <c r="GG82" s="1" t="s">
        <v>2291</v>
      </c>
      <c r="GH82" s="1" t="s">
        <v>2291</v>
      </c>
      <c r="GI82" s="1" t="s">
        <v>2291</v>
      </c>
      <c r="GJ82" s="1" t="s">
        <v>302</v>
      </c>
      <c r="GK82" s="1" t="s">
        <v>1921</v>
      </c>
      <c r="GL82" s="1" t="s">
        <v>1921</v>
      </c>
      <c r="GM82" s="1" t="s">
        <v>1921</v>
      </c>
      <c r="GN82" s="1" t="s">
        <v>1921</v>
      </c>
      <c r="GO82" s="1" t="s">
        <v>1920</v>
      </c>
      <c r="GP82" s="1" t="s">
        <v>1921</v>
      </c>
      <c r="GQ82" s="1" t="s">
        <v>1921</v>
      </c>
      <c r="GR82" s="1" t="s">
        <v>1921</v>
      </c>
      <c r="GS82" s="7" t="s">
        <v>2291</v>
      </c>
      <c r="GT82" s="7" t="s">
        <v>2291</v>
      </c>
      <c r="GU82" s="7">
        <v>5</v>
      </c>
      <c r="GV82" s="7" t="s">
        <v>2291</v>
      </c>
      <c r="GW82" s="7" t="s">
        <v>2291</v>
      </c>
      <c r="GX82" s="7" t="s">
        <v>2291</v>
      </c>
      <c r="GY82" s="7" t="s">
        <v>2291</v>
      </c>
      <c r="GZ82" s="7" t="s">
        <v>2291</v>
      </c>
      <c r="HA82" s="7" t="s">
        <v>2291</v>
      </c>
      <c r="HB82" s="7" t="s">
        <v>2291</v>
      </c>
      <c r="HC82" s="7" t="s">
        <v>2291</v>
      </c>
      <c r="HD82" s="7" t="s">
        <v>2291</v>
      </c>
      <c r="HE82" s="7" t="s">
        <v>2291</v>
      </c>
      <c r="HF82" s="7" t="s">
        <v>2291</v>
      </c>
      <c r="HG82" s="7" t="s">
        <v>2291</v>
      </c>
      <c r="HH82" s="7" t="s">
        <v>2291</v>
      </c>
      <c r="HI82" s="1" t="s">
        <v>869</v>
      </c>
      <c r="HJ82" s="1" t="s">
        <v>2112</v>
      </c>
      <c r="HK82" s="1" t="s">
        <v>1921</v>
      </c>
      <c r="HL82" s="1" t="s">
        <v>1920</v>
      </c>
      <c r="HM82" s="1" t="s">
        <v>1920</v>
      </c>
      <c r="HN82" s="1" t="s">
        <v>1921</v>
      </c>
      <c r="HO82" s="1" t="s">
        <v>1921</v>
      </c>
      <c r="HP82" s="1" t="s">
        <v>2125</v>
      </c>
      <c r="HQ82" s="1" t="s">
        <v>1921</v>
      </c>
      <c r="HR82" s="1" t="s">
        <v>1921</v>
      </c>
      <c r="HS82" s="1" t="s">
        <v>1920</v>
      </c>
      <c r="HT82" s="7" t="s">
        <v>2291</v>
      </c>
      <c r="HU82" s="7" t="s">
        <v>2291</v>
      </c>
      <c r="HV82" s="1" t="s">
        <v>2291</v>
      </c>
      <c r="HW82" s="1" t="s">
        <v>2291</v>
      </c>
      <c r="HX82" s="1" t="s">
        <v>2291</v>
      </c>
      <c r="HY82" s="1" t="s">
        <v>2126</v>
      </c>
      <c r="HZ82" s="1" t="s">
        <v>1921</v>
      </c>
      <c r="IA82" s="1" t="s">
        <v>1920</v>
      </c>
      <c r="IB82" s="7" t="s">
        <v>2291</v>
      </c>
      <c r="IC82" s="7">
        <v>377</v>
      </c>
      <c r="ID82" s="1" t="s">
        <v>1920</v>
      </c>
      <c r="IE82" s="1" t="s">
        <v>2291</v>
      </c>
      <c r="IF82" s="1" t="s">
        <v>2291</v>
      </c>
      <c r="IG82" s="1" t="s">
        <v>2291</v>
      </c>
      <c r="IH82" s="1" t="s">
        <v>2291</v>
      </c>
      <c r="II82" s="1" t="s">
        <v>2291</v>
      </c>
      <c r="IJ82" s="1" t="s">
        <v>2291</v>
      </c>
      <c r="IK82" s="1" t="s">
        <v>2291</v>
      </c>
      <c r="IL82" s="1" t="s">
        <v>2291</v>
      </c>
      <c r="IM82" s="1" t="s">
        <v>1952</v>
      </c>
      <c r="IN82" s="1" t="s">
        <v>2291</v>
      </c>
      <c r="IO82" s="1" t="s">
        <v>2291</v>
      </c>
      <c r="IP82" s="1" t="s">
        <v>2179</v>
      </c>
      <c r="IQ82" s="1" t="s">
        <v>960</v>
      </c>
      <c r="IR82" s="1" t="s">
        <v>1957</v>
      </c>
      <c r="IS82" s="1" t="s">
        <v>2291</v>
      </c>
      <c r="IT82" s="1" t="s">
        <v>1920</v>
      </c>
      <c r="IU82" s="1" t="s">
        <v>2002</v>
      </c>
      <c r="IV82" s="1" t="s">
        <v>1920</v>
      </c>
      <c r="IW82" s="1" t="s">
        <v>1921</v>
      </c>
      <c r="IX82" s="1" t="s">
        <v>1921</v>
      </c>
      <c r="IY82" s="1" t="s">
        <v>1921</v>
      </c>
      <c r="IZ82" s="1" t="s">
        <v>1921</v>
      </c>
      <c r="JA82" s="1" t="s">
        <v>2291</v>
      </c>
      <c r="JB82" s="1" t="s">
        <v>869</v>
      </c>
      <c r="JC82" s="1" t="s">
        <v>2291</v>
      </c>
      <c r="JD82" s="1" t="s">
        <v>359</v>
      </c>
      <c r="JE82" s="1" t="s">
        <v>1920</v>
      </c>
      <c r="JF82" s="1" t="s">
        <v>1921</v>
      </c>
      <c r="JG82" s="1" t="s">
        <v>1921</v>
      </c>
      <c r="JH82" s="1" t="s">
        <v>1921</v>
      </c>
      <c r="JI82" s="1" t="s">
        <v>1921</v>
      </c>
      <c r="JJ82" s="1" t="s">
        <v>1920</v>
      </c>
      <c r="JK82" s="1" t="s">
        <v>1921</v>
      </c>
      <c r="JL82" s="1" t="s">
        <v>1921</v>
      </c>
      <c r="JM82" s="1" t="s">
        <v>1920</v>
      </c>
      <c r="JN82" s="1" t="s">
        <v>1921</v>
      </c>
      <c r="JO82" s="1" t="s">
        <v>1921</v>
      </c>
      <c r="JP82" s="1" t="s">
        <v>1921</v>
      </c>
      <c r="JQ82" s="1" t="s">
        <v>1921</v>
      </c>
      <c r="JR82" s="1" t="s">
        <v>1921</v>
      </c>
      <c r="JS82" s="1" t="s">
        <v>2291</v>
      </c>
      <c r="JT82" s="1" t="s">
        <v>2291</v>
      </c>
      <c r="JU82" s="1" t="s">
        <v>2298</v>
      </c>
      <c r="JV82" s="1" t="s">
        <v>1920</v>
      </c>
      <c r="JW82" s="1" t="s">
        <v>1921</v>
      </c>
      <c r="JX82" s="1" t="s">
        <v>1921</v>
      </c>
      <c r="JY82" s="1" t="s">
        <v>1921</v>
      </c>
      <c r="JZ82" s="1" t="s">
        <v>1921</v>
      </c>
      <c r="KA82" s="1" t="s">
        <v>1920</v>
      </c>
      <c r="KB82" s="1" t="s">
        <v>1921</v>
      </c>
      <c r="KC82" s="1" t="s">
        <v>2291</v>
      </c>
      <c r="KD82" s="1" t="s">
        <v>1972</v>
      </c>
      <c r="KE82" s="1" t="s">
        <v>1921</v>
      </c>
      <c r="KF82" s="1" t="s">
        <v>1920</v>
      </c>
      <c r="KG82" s="1" t="s">
        <v>2145</v>
      </c>
      <c r="KH82" s="1" t="s">
        <v>1968</v>
      </c>
      <c r="KI82" s="1" t="s">
        <v>1923</v>
      </c>
      <c r="KJ82" s="1" t="s">
        <v>2291</v>
      </c>
      <c r="KK82" s="1" t="s">
        <v>1920</v>
      </c>
      <c r="KL82" s="1" t="s">
        <v>409</v>
      </c>
      <c r="KM82" s="1" t="s">
        <v>1921</v>
      </c>
      <c r="KN82" s="1" t="s">
        <v>1921</v>
      </c>
      <c r="KO82" s="1" t="s">
        <v>1920</v>
      </c>
      <c r="KP82" s="1" t="s">
        <v>2291</v>
      </c>
      <c r="KQ82" s="1" t="s">
        <v>2291</v>
      </c>
      <c r="KR82" s="1">
        <v>3</v>
      </c>
      <c r="KS82" s="1" t="s">
        <v>304</v>
      </c>
      <c r="KT82" s="1" t="s">
        <v>917</v>
      </c>
      <c r="KU82" s="1" t="s">
        <v>2291</v>
      </c>
      <c r="KV82" s="1" t="s">
        <v>2291</v>
      </c>
      <c r="KW82" s="1" t="s">
        <v>2291</v>
      </c>
      <c r="KX82" s="1">
        <v>20</v>
      </c>
      <c r="KY82" s="11">
        <v>20</v>
      </c>
      <c r="KZ82" s="1" t="s">
        <v>918</v>
      </c>
      <c r="LA82" s="1">
        <v>158760</v>
      </c>
      <c r="LB82" s="1" t="s">
        <v>919</v>
      </c>
      <c r="LC82" s="1" t="s">
        <v>920</v>
      </c>
      <c r="LD82" s="1">
        <v>64</v>
      </c>
      <c r="LE82" s="1" t="s">
        <v>2291</v>
      </c>
      <c r="LF82" s="1">
        <v>-1</v>
      </c>
      <c r="LG82" s="1" t="s">
        <v>2291</v>
      </c>
      <c r="LH82" s="1" t="s">
        <v>2291</v>
      </c>
      <c r="LI82" s="8">
        <v>64</v>
      </c>
      <c r="LJ82" s="8">
        <v>4</v>
      </c>
      <c r="LK82" s="8">
        <v>7</v>
      </c>
      <c r="LL82" s="8">
        <v>12</v>
      </c>
      <c r="LM82" s="8">
        <v>13</v>
      </c>
      <c r="LN82" s="8">
        <v>14</v>
      </c>
      <c r="LO82" s="8">
        <v>17</v>
      </c>
      <c r="LP82" s="8">
        <v>3</v>
      </c>
      <c r="LQ82" s="8">
        <v>4</v>
      </c>
      <c r="LR82" s="8">
        <v>16</v>
      </c>
      <c r="LS82" s="8">
        <v>22</v>
      </c>
      <c r="LT82" s="8">
        <v>5</v>
      </c>
      <c r="LU82" s="8">
        <v>2</v>
      </c>
      <c r="LV82" s="8">
        <v>119</v>
      </c>
      <c r="LW82" s="1" t="s">
        <v>1975</v>
      </c>
      <c r="LX82" s="1" t="s">
        <v>1979</v>
      </c>
      <c r="LY82" s="1" t="s">
        <v>1981</v>
      </c>
      <c r="LZ82" s="1" t="b">
        <f>E82=AE82</f>
        <v>1</v>
      </c>
      <c r="MA82" s="1" t="b">
        <f>AG82=G82</f>
        <v>1</v>
      </c>
      <c r="MB82" s="1" t="b">
        <f>I82=AI82</f>
        <v>0</v>
      </c>
      <c r="MC82" s="1" t="s">
        <v>2291</v>
      </c>
    </row>
    <row r="83" spans="1:341" x14ac:dyDescent="0.3">
      <c r="A83" s="1" t="s">
        <v>442</v>
      </c>
      <c r="B83" s="1" t="s">
        <v>443</v>
      </c>
      <c r="C83" s="5">
        <v>43157</v>
      </c>
      <c r="D83" s="5">
        <v>43157</v>
      </c>
      <c r="E83" s="1" t="s">
        <v>294</v>
      </c>
      <c r="F83" s="1" t="s">
        <v>1934</v>
      </c>
      <c r="G83" s="1" t="s">
        <v>400</v>
      </c>
      <c r="H83" s="1" t="s">
        <v>1948</v>
      </c>
      <c r="I83" s="1" t="s">
        <v>401</v>
      </c>
      <c r="J83" s="1" t="s">
        <v>429</v>
      </c>
      <c r="K83" s="1" t="s">
        <v>1791</v>
      </c>
      <c r="L83" s="1" t="s">
        <v>1791</v>
      </c>
      <c r="M83" s="1" t="s">
        <v>444</v>
      </c>
      <c r="N83" s="1">
        <v>14.241967021800001</v>
      </c>
      <c r="O83" s="1">
        <v>13.9045273874</v>
      </c>
      <c r="P83" s="1">
        <v>293.86665436800001</v>
      </c>
      <c r="Q83" s="1">
        <v>16</v>
      </c>
      <c r="R83" s="1" t="s">
        <v>1984</v>
      </c>
      <c r="S83" s="1" t="s">
        <v>2291</v>
      </c>
      <c r="T83" s="1" t="s">
        <v>2291</v>
      </c>
      <c r="U83" s="1" t="s">
        <v>2292</v>
      </c>
      <c r="V83" s="1" t="s">
        <v>1982</v>
      </c>
      <c r="W83" s="1" t="s">
        <v>2291</v>
      </c>
      <c r="X83" s="1" t="s">
        <v>2089</v>
      </c>
      <c r="Y83" s="1" t="s">
        <v>1920</v>
      </c>
      <c r="Z83" s="1" t="s">
        <v>1921</v>
      </c>
      <c r="AA83" s="1" t="s">
        <v>1921</v>
      </c>
      <c r="AB83" s="1" t="s">
        <v>2291</v>
      </c>
      <c r="AC83" s="7">
        <v>140</v>
      </c>
      <c r="AD83" s="7">
        <v>585</v>
      </c>
      <c r="AE83" s="1" t="s">
        <v>294</v>
      </c>
      <c r="AF83" s="1" t="s">
        <v>1934</v>
      </c>
      <c r="AG83" s="1" t="s">
        <v>400</v>
      </c>
      <c r="AH83" s="1" t="s">
        <v>1948</v>
      </c>
      <c r="AI83" s="1" t="s">
        <v>404</v>
      </c>
      <c r="AJ83" s="1" t="s">
        <v>2010</v>
      </c>
      <c r="AK83" s="14">
        <v>140</v>
      </c>
      <c r="AL83" s="14">
        <v>585</v>
      </c>
      <c r="AM83" s="5">
        <v>42156</v>
      </c>
      <c r="AN83" s="7" t="s">
        <v>2291</v>
      </c>
      <c r="AO83" s="7" t="s">
        <v>2291</v>
      </c>
      <c r="AP83" s="1" t="s">
        <v>2291</v>
      </c>
      <c r="AQ83" s="1" t="s">
        <v>2291</v>
      </c>
      <c r="AR83" s="1" t="s">
        <v>2291</v>
      </c>
      <c r="AS83" s="1" t="s">
        <v>2291</v>
      </c>
      <c r="AT83" s="1" t="s">
        <v>2291</v>
      </c>
      <c r="AU83" s="1" t="s">
        <v>2291</v>
      </c>
      <c r="AV83" s="1" t="s">
        <v>2291</v>
      </c>
      <c r="AW83" s="1" t="s">
        <v>2291</v>
      </c>
      <c r="AX83" s="1" t="s">
        <v>2291</v>
      </c>
      <c r="AY83" s="7" t="s">
        <v>2291</v>
      </c>
      <c r="AZ83" s="7" t="s">
        <v>2291</v>
      </c>
      <c r="BA83" s="1" t="s">
        <v>2291</v>
      </c>
      <c r="BB83" s="7" t="s">
        <v>2291</v>
      </c>
      <c r="BC83" s="7" t="s">
        <v>2291</v>
      </c>
      <c r="BD83" s="1" t="s">
        <v>2291</v>
      </c>
      <c r="BE83" s="1" t="s">
        <v>2291</v>
      </c>
      <c r="BF83" s="1" t="s">
        <v>2291</v>
      </c>
      <c r="BG83" s="1" t="s">
        <v>2291</v>
      </c>
      <c r="BH83" s="1" t="s">
        <v>2291</v>
      </c>
      <c r="BI83" s="1" t="s">
        <v>2291</v>
      </c>
      <c r="BJ83" s="1" t="s">
        <v>2291</v>
      </c>
      <c r="BK83" s="1" t="s">
        <v>2291</v>
      </c>
      <c r="BL83" s="1" t="s">
        <v>2291</v>
      </c>
      <c r="BM83" s="7" t="s">
        <v>2291</v>
      </c>
      <c r="BN83" s="7" t="s">
        <v>2291</v>
      </c>
      <c r="BO83" s="1" t="s">
        <v>2291</v>
      </c>
      <c r="BP83" s="7" t="s">
        <v>2291</v>
      </c>
      <c r="BQ83" s="7" t="s">
        <v>2291</v>
      </c>
      <c r="BR83" s="1">
        <v>0</v>
      </c>
      <c r="BS83" s="7">
        <v>140</v>
      </c>
      <c r="BT83" s="7">
        <v>0</v>
      </c>
      <c r="BU83" s="7">
        <v>0</v>
      </c>
      <c r="BV83" s="7">
        <v>0</v>
      </c>
      <c r="BW83" s="1" t="s">
        <v>1998</v>
      </c>
      <c r="BX83" s="1" t="s">
        <v>2291</v>
      </c>
      <c r="BY83" s="1" t="s">
        <v>445</v>
      </c>
      <c r="BZ83" s="1" t="s">
        <v>1920</v>
      </c>
      <c r="CA83" s="1" t="s">
        <v>1920</v>
      </c>
      <c r="CB83" s="1" t="s">
        <v>1920</v>
      </c>
      <c r="CC83" s="1" t="s">
        <v>1921</v>
      </c>
      <c r="CD83" s="1" t="s">
        <v>1921</v>
      </c>
      <c r="CE83" s="1" t="s">
        <v>1921</v>
      </c>
      <c r="CF83" s="1" t="s">
        <v>1921</v>
      </c>
      <c r="CG83" s="1" t="s">
        <v>1921</v>
      </c>
      <c r="CH83" s="1" t="s">
        <v>1920</v>
      </c>
      <c r="CI83" s="1" t="s">
        <v>1920</v>
      </c>
      <c r="CJ83" s="1" t="s">
        <v>1921</v>
      </c>
      <c r="CK83" s="1" t="s">
        <v>320</v>
      </c>
      <c r="CL83" s="1" t="s">
        <v>1921</v>
      </c>
      <c r="CM83" s="1" t="s">
        <v>1921</v>
      </c>
      <c r="CN83" s="1" t="s">
        <v>1921</v>
      </c>
      <c r="CO83" s="1" t="s">
        <v>1920</v>
      </c>
      <c r="CP83" s="1" t="s">
        <v>1921</v>
      </c>
      <c r="CQ83" s="1" t="s">
        <v>2291</v>
      </c>
      <c r="CR83" s="1" t="s">
        <v>2029</v>
      </c>
      <c r="CS83" s="1" t="s">
        <v>320</v>
      </c>
      <c r="CT83" s="1" t="s">
        <v>1921</v>
      </c>
      <c r="CU83" s="1" t="s">
        <v>1921</v>
      </c>
      <c r="CV83" s="1" t="s">
        <v>1921</v>
      </c>
      <c r="CW83" s="1" t="s">
        <v>1920</v>
      </c>
      <c r="CX83" s="1" t="s">
        <v>1921</v>
      </c>
      <c r="CY83" s="1" t="s">
        <v>2291</v>
      </c>
      <c r="CZ83" s="1" t="s">
        <v>2029</v>
      </c>
      <c r="DA83" s="1" t="s">
        <v>320</v>
      </c>
      <c r="DB83" s="1" t="s">
        <v>1921</v>
      </c>
      <c r="DC83" s="1" t="s">
        <v>1921</v>
      </c>
      <c r="DD83" s="1" t="s">
        <v>1921</v>
      </c>
      <c r="DE83" s="1" t="s">
        <v>1920</v>
      </c>
      <c r="DF83" s="1" t="s">
        <v>1921</v>
      </c>
      <c r="DG83" s="1" t="s">
        <v>2291</v>
      </c>
      <c r="DH83" s="1" t="s">
        <v>2029</v>
      </c>
      <c r="DI83" s="1" t="s">
        <v>2291</v>
      </c>
      <c r="DJ83" s="1" t="s">
        <v>2291</v>
      </c>
      <c r="DK83" s="1" t="s">
        <v>2291</v>
      </c>
      <c r="DL83" s="1" t="s">
        <v>2291</v>
      </c>
      <c r="DM83" s="1" t="s">
        <v>2291</v>
      </c>
      <c r="DN83" s="1" t="s">
        <v>2291</v>
      </c>
      <c r="DO83" s="1" t="s">
        <v>2291</v>
      </c>
      <c r="DP83" s="1" t="s">
        <v>2291</v>
      </c>
      <c r="DQ83" s="1" t="s">
        <v>2291</v>
      </c>
      <c r="DR83" s="1" t="s">
        <v>2291</v>
      </c>
      <c r="DS83" s="1" t="s">
        <v>2291</v>
      </c>
      <c r="DT83" s="1" t="s">
        <v>2291</v>
      </c>
      <c r="DU83" s="1" t="s">
        <v>2291</v>
      </c>
      <c r="DV83" s="1" t="s">
        <v>2291</v>
      </c>
      <c r="DW83" s="1" t="s">
        <v>2291</v>
      </c>
      <c r="DX83" s="1" t="s">
        <v>2291</v>
      </c>
      <c r="DY83" s="1" t="s">
        <v>2291</v>
      </c>
      <c r="DZ83" s="1" t="s">
        <v>2291</v>
      </c>
      <c r="EA83" s="1" t="s">
        <v>2291</v>
      </c>
      <c r="EB83" s="1" t="s">
        <v>2291</v>
      </c>
      <c r="EC83" s="1" t="s">
        <v>2291</v>
      </c>
      <c r="ED83" s="1" t="s">
        <v>2291</v>
      </c>
      <c r="EE83" s="1" t="s">
        <v>2291</v>
      </c>
      <c r="EF83" s="1" t="s">
        <v>2291</v>
      </c>
      <c r="EG83" s="1" t="s">
        <v>2291</v>
      </c>
      <c r="EH83" s="1" t="s">
        <v>2291</v>
      </c>
      <c r="EI83" s="1" t="s">
        <v>2291</v>
      </c>
      <c r="EJ83" s="1" t="s">
        <v>2291</v>
      </c>
      <c r="EK83" s="1" t="s">
        <v>2291</v>
      </c>
      <c r="EL83" s="1" t="s">
        <v>2291</v>
      </c>
      <c r="EM83" s="1" t="s">
        <v>2291</v>
      </c>
      <c r="EN83" s="1" t="s">
        <v>2291</v>
      </c>
      <c r="EO83" s="1" t="s">
        <v>1922</v>
      </c>
      <c r="EP83" s="1" t="s">
        <v>1920</v>
      </c>
      <c r="EQ83" s="1" t="s">
        <v>1921</v>
      </c>
      <c r="ER83" s="1" t="s">
        <v>1921</v>
      </c>
      <c r="ES83" s="1" t="s">
        <v>1921</v>
      </c>
      <c r="ET83" s="1" t="s">
        <v>1921</v>
      </c>
      <c r="EU83" s="1" t="s">
        <v>2052</v>
      </c>
      <c r="EV83" s="1" t="s">
        <v>1996</v>
      </c>
      <c r="EW83" s="1" t="s">
        <v>2291</v>
      </c>
      <c r="EX83" s="1" t="s">
        <v>2291</v>
      </c>
      <c r="EY83" s="1" t="s">
        <v>2291</v>
      </c>
      <c r="EZ83" s="1" t="s">
        <v>2291</v>
      </c>
      <c r="FA83" s="1" t="s">
        <v>2291</v>
      </c>
      <c r="FB83" s="1" t="s">
        <v>2291</v>
      </c>
      <c r="FC83" s="1" t="s">
        <v>2291</v>
      </c>
      <c r="FD83" s="1" t="s">
        <v>2291</v>
      </c>
      <c r="FE83" s="1" t="s">
        <v>320</v>
      </c>
      <c r="FF83" s="1" t="s">
        <v>1921</v>
      </c>
      <c r="FG83" s="1" t="s">
        <v>1921</v>
      </c>
      <c r="FH83" s="1" t="s">
        <v>1921</v>
      </c>
      <c r="FI83" s="1" t="s">
        <v>1920</v>
      </c>
      <c r="FJ83" s="1" t="s">
        <v>1921</v>
      </c>
      <c r="FK83" s="1" t="s">
        <v>2291</v>
      </c>
      <c r="FL83" s="1" t="s">
        <v>1997</v>
      </c>
      <c r="FM83" s="7">
        <v>20</v>
      </c>
      <c r="FN83" s="7">
        <v>50</v>
      </c>
      <c r="FO83" s="7" t="s">
        <v>2291</v>
      </c>
      <c r="FP83" s="7">
        <v>1</v>
      </c>
      <c r="FQ83" s="7">
        <v>2</v>
      </c>
      <c r="FR83" s="7" t="s">
        <v>2291</v>
      </c>
      <c r="FS83" s="7" t="s">
        <v>2291</v>
      </c>
      <c r="FT83" s="7" t="s">
        <v>2291</v>
      </c>
      <c r="FU83" s="7">
        <v>11</v>
      </c>
      <c r="FV83" s="7">
        <v>8</v>
      </c>
      <c r="FW83" s="7">
        <v>13</v>
      </c>
      <c r="FX83" s="7" t="s">
        <v>2291</v>
      </c>
      <c r="FY83" s="7">
        <v>20</v>
      </c>
      <c r="FZ83" s="1" t="s">
        <v>1920</v>
      </c>
      <c r="GA83" s="1" t="s">
        <v>1920</v>
      </c>
      <c r="GB83" s="1" t="s">
        <v>1920</v>
      </c>
      <c r="GC83" s="1" t="s">
        <v>2291</v>
      </c>
      <c r="GD83" s="1" t="s">
        <v>2291</v>
      </c>
      <c r="GE83" s="1" t="s">
        <v>2291</v>
      </c>
      <c r="GF83" s="1" t="s">
        <v>1920</v>
      </c>
      <c r="GG83" s="1" t="s">
        <v>2291</v>
      </c>
      <c r="GH83" s="1" t="s">
        <v>2291</v>
      </c>
      <c r="GI83" s="1" t="s">
        <v>2291</v>
      </c>
      <c r="GJ83" s="1" t="s">
        <v>419</v>
      </c>
      <c r="GK83" s="1" t="s">
        <v>1921</v>
      </c>
      <c r="GL83" s="1" t="s">
        <v>1921</v>
      </c>
      <c r="GM83" s="1" t="s">
        <v>1921</v>
      </c>
      <c r="GN83" s="1" t="s">
        <v>1921</v>
      </c>
      <c r="GO83" s="1" t="s">
        <v>1920</v>
      </c>
      <c r="GP83" s="1" t="s">
        <v>1921</v>
      </c>
      <c r="GQ83" s="1" t="s">
        <v>1920</v>
      </c>
      <c r="GR83" s="1" t="s">
        <v>1921</v>
      </c>
      <c r="GS83" s="7" t="s">
        <v>2291</v>
      </c>
      <c r="GT83" s="7">
        <v>2</v>
      </c>
      <c r="GU83" s="7">
        <v>1</v>
      </c>
      <c r="GV83" s="7" t="s">
        <v>2291</v>
      </c>
      <c r="GW83" s="7" t="s">
        <v>2291</v>
      </c>
      <c r="GX83" s="7" t="s">
        <v>2291</v>
      </c>
      <c r="GY83" s="7" t="s">
        <v>2291</v>
      </c>
      <c r="GZ83" s="7" t="s">
        <v>2291</v>
      </c>
      <c r="HA83" s="7" t="s">
        <v>2291</v>
      </c>
      <c r="HB83" s="7" t="s">
        <v>2291</v>
      </c>
      <c r="HC83" s="7" t="s">
        <v>2291</v>
      </c>
      <c r="HD83" s="7" t="s">
        <v>2291</v>
      </c>
      <c r="HE83" s="7" t="s">
        <v>2291</v>
      </c>
      <c r="HF83" s="7" t="s">
        <v>2291</v>
      </c>
      <c r="HG83" s="7" t="s">
        <v>2291</v>
      </c>
      <c r="HH83" s="7" t="s">
        <v>2291</v>
      </c>
      <c r="HI83" s="1" t="s">
        <v>869</v>
      </c>
      <c r="HJ83" s="1" t="s">
        <v>2117</v>
      </c>
      <c r="HK83" s="1" t="s">
        <v>1921</v>
      </c>
      <c r="HL83" s="1" t="s">
        <v>1921</v>
      </c>
      <c r="HM83" s="1" t="s">
        <v>1920</v>
      </c>
      <c r="HN83" s="1" t="s">
        <v>1920</v>
      </c>
      <c r="HO83" s="1" t="s">
        <v>1921</v>
      </c>
      <c r="HP83" s="1" t="s">
        <v>2122</v>
      </c>
      <c r="HQ83" s="1" t="s">
        <v>1920</v>
      </c>
      <c r="HR83" s="1" t="s">
        <v>1921</v>
      </c>
      <c r="HS83" s="1" t="s">
        <v>1921</v>
      </c>
      <c r="HT83" s="7">
        <v>20</v>
      </c>
      <c r="HU83" s="7" t="s">
        <v>2291</v>
      </c>
      <c r="HV83" s="1" t="s">
        <v>2046</v>
      </c>
      <c r="HW83" s="1" t="s">
        <v>1921</v>
      </c>
      <c r="HX83" s="1" t="s">
        <v>1962</v>
      </c>
      <c r="HY83" s="1" t="s">
        <v>2126</v>
      </c>
      <c r="HZ83" s="1" t="s">
        <v>1921</v>
      </c>
      <c r="IA83" s="1" t="s">
        <v>1920</v>
      </c>
      <c r="IB83" s="7" t="s">
        <v>2291</v>
      </c>
      <c r="IC83" s="7">
        <v>100</v>
      </c>
      <c r="ID83" s="1" t="s">
        <v>1920</v>
      </c>
      <c r="IE83" s="1" t="s">
        <v>2291</v>
      </c>
      <c r="IF83" s="1" t="s">
        <v>2291</v>
      </c>
      <c r="IG83" s="1" t="s">
        <v>2291</v>
      </c>
      <c r="IH83" s="1" t="s">
        <v>2291</v>
      </c>
      <c r="II83" s="1" t="s">
        <v>2291</v>
      </c>
      <c r="IJ83" s="1" t="s">
        <v>2291</v>
      </c>
      <c r="IK83" s="1" t="s">
        <v>2291</v>
      </c>
      <c r="IL83" s="1" t="s">
        <v>2291</v>
      </c>
      <c r="IM83" s="1" t="s">
        <v>1949</v>
      </c>
      <c r="IN83" s="1" t="s">
        <v>1991</v>
      </c>
      <c r="IO83" s="1" t="s">
        <v>2291</v>
      </c>
      <c r="IP83" s="1" t="s">
        <v>2291</v>
      </c>
      <c r="IQ83" s="1" t="s">
        <v>2291</v>
      </c>
      <c r="IR83" s="1" t="s">
        <v>2291</v>
      </c>
      <c r="IS83" s="1" t="s">
        <v>2291</v>
      </c>
      <c r="IT83" s="1" t="s">
        <v>1920</v>
      </c>
      <c r="IU83" s="1" t="s">
        <v>2129</v>
      </c>
      <c r="IV83" s="1" t="s">
        <v>1920</v>
      </c>
      <c r="IW83" s="1" t="s">
        <v>1920</v>
      </c>
      <c r="IX83" s="1" t="s">
        <v>1921</v>
      </c>
      <c r="IY83" s="1" t="s">
        <v>1921</v>
      </c>
      <c r="IZ83" s="1" t="s">
        <v>1921</v>
      </c>
      <c r="JA83" s="1" t="s">
        <v>2291</v>
      </c>
      <c r="JB83" s="1" t="s">
        <v>1974</v>
      </c>
      <c r="JC83" s="1" t="s">
        <v>1969</v>
      </c>
      <c r="JD83" s="1" t="s">
        <v>446</v>
      </c>
      <c r="JE83" s="1" t="s">
        <v>1921</v>
      </c>
      <c r="JF83" s="1" t="s">
        <v>1921</v>
      </c>
      <c r="JG83" s="1" t="s">
        <v>1921</v>
      </c>
      <c r="JH83" s="1" t="s">
        <v>1921</v>
      </c>
      <c r="JI83" s="1" t="s">
        <v>1921</v>
      </c>
      <c r="JJ83" s="1" t="s">
        <v>1921</v>
      </c>
      <c r="JK83" s="1" t="s">
        <v>1920</v>
      </c>
      <c r="JL83" s="1" t="s">
        <v>1921</v>
      </c>
      <c r="JM83" s="1" t="s">
        <v>1920</v>
      </c>
      <c r="JN83" s="1" t="s">
        <v>1921</v>
      </c>
      <c r="JO83" s="1" t="s">
        <v>1921</v>
      </c>
      <c r="JP83" s="1" t="s">
        <v>1920</v>
      </c>
      <c r="JQ83" s="1" t="s">
        <v>1921</v>
      </c>
      <c r="JR83" s="1" t="s">
        <v>1921</v>
      </c>
      <c r="JS83" s="1" t="s">
        <v>2291</v>
      </c>
      <c r="JT83" s="1" t="s">
        <v>2291</v>
      </c>
      <c r="JU83" s="1" t="s">
        <v>2297</v>
      </c>
      <c r="JV83" s="1" t="s">
        <v>1920</v>
      </c>
      <c r="JW83" s="1" t="s">
        <v>1921</v>
      </c>
      <c r="JX83" s="1" t="s">
        <v>1921</v>
      </c>
      <c r="JY83" s="1" t="s">
        <v>1920</v>
      </c>
      <c r="JZ83" s="1" t="s">
        <v>1921</v>
      </c>
      <c r="KA83" s="1" t="s">
        <v>1921</v>
      </c>
      <c r="KB83" s="1" t="s">
        <v>1921</v>
      </c>
      <c r="KC83" s="1" t="s">
        <v>2291</v>
      </c>
      <c r="KD83" s="1" t="s">
        <v>1971</v>
      </c>
      <c r="KE83" s="1" t="s">
        <v>2291</v>
      </c>
      <c r="KF83" s="1" t="s">
        <v>1920</v>
      </c>
      <c r="KG83" s="1" t="s">
        <v>2144</v>
      </c>
      <c r="KH83" s="1" t="s">
        <v>1965</v>
      </c>
      <c r="KI83" s="1" t="s">
        <v>1923</v>
      </c>
      <c r="KJ83" s="1" t="s">
        <v>2291</v>
      </c>
      <c r="KK83" s="1" t="s">
        <v>1920</v>
      </c>
      <c r="KL83" s="1" t="s">
        <v>409</v>
      </c>
      <c r="KM83" s="1" t="s">
        <v>1921</v>
      </c>
      <c r="KN83" s="1" t="s">
        <v>1921</v>
      </c>
      <c r="KO83" s="1" t="s">
        <v>1920</v>
      </c>
      <c r="KP83" s="1" t="s">
        <v>2291</v>
      </c>
      <c r="KQ83" s="1" t="s">
        <v>2291</v>
      </c>
      <c r="KR83" s="1">
        <v>3</v>
      </c>
      <c r="KS83" s="1" t="s">
        <v>304</v>
      </c>
      <c r="KT83" s="1" t="s">
        <v>447</v>
      </c>
      <c r="KU83" s="1" t="s">
        <v>2291</v>
      </c>
      <c r="KV83" s="1" t="s">
        <v>2291</v>
      </c>
      <c r="KW83" s="1" t="s">
        <v>2291</v>
      </c>
      <c r="KX83" s="1">
        <v>18</v>
      </c>
      <c r="KY83" s="11">
        <v>18</v>
      </c>
      <c r="KZ83" s="1" t="s">
        <v>448</v>
      </c>
      <c r="LA83" s="1">
        <v>146944</v>
      </c>
      <c r="LB83" s="1" t="s">
        <v>449</v>
      </c>
      <c r="LC83" s="1" t="s">
        <v>450</v>
      </c>
      <c r="LD83" s="1">
        <v>13</v>
      </c>
      <c r="LE83" s="1" t="s">
        <v>2291</v>
      </c>
      <c r="LF83" s="1">
        <v>-1</v>
      </c>
      <c r="LG83" s="1" t="s">
        <v>2291</v>
      </c>
      <c r="LH83" s="1" t="s">
        <v>2291</v>
      </c>
      <c r="LI83" s="8">
        <v>13</v>
      </c>
      <c r="LJ83" s="8">
        <v>4</v>
      </c>
      <c r="LK83" s="8">
        <v>3</v>
      </c>
      <c r="LL83" s="8">
        <v>8</v>
      </c>
      <c r="LM83" s="8">
        <v>9</v>
      </c>
      <c r="LN83" s="8">
        <v>16</v>
      </c>
      <c r="LO83" s="8">
        <v>22</v>
      </c>
      <c r="LP83" s="8">
        <v>14</v>
      </c>
      <c r="LQ83" s="8">
        <v>13</v>
      </c>
      <c r="LR83" s="8">
        <v>15</v>
      </c>
      <c r="LS83" s="8">
        <v>18</v>
      </c>
      <c r="LT83" s="8">
        <v>5</v>
      </c>
      <c r="LU83" s="8">
        <v>0</v>
      </c>
      <c r="LV83" s="8">
        <v>127</v>
      </c>
      <c r="LW83" s="1" t="s">
        <v>568</v>
      </c>
      <c r="LX83" s="1" t="s">
        <v>1981</v>
      </c>
      <c r="LY83" s="1" t="s">
        <v>2035</v>
      </c>
      <c r="LZ83" s="1" t="b">
        <f>E83=AE83</f>
        <v>1</v>
      </c>
      <c r="MA83" s="1" t="b">
        <f>AG83=G83</f>
        <v>1</v>
      </c>
      <c r="MB83" s="1" t="b">
        <f>I83=AI83</f>
        <v>0</v>
      </c>
      <c r="MC83" s="1" t="s">
        <v>2291</v>
      </c>
    </row>
    <row r="84" spans="1:341" x14ac:dyDescent="0.3">
      <c r="A84" s="1" t="s">
        <v>1468</v>
      </c>
      <c r="B84" s="1" t="s">
        <v>1469</v>
      </c>
      <c r="C84" s="5">
        <v>43171</v>
      </c>
      <c r="D84" s="5">
        <v>43171</v>
      </c>
      <c r="E84" s="1" t="s">
        <v>294</v>
      </c>
      <c r="F84" s="1" t="s">
        <v>1934</v>
      </c>
      <c r="G84" s="1" t="s">
        <v>698</v>
      </c>
      <c r="H84" s="1" t="s">
        <v>333</v>
      </c>
      <c r="I84" s="1" t="s">
        <v>818</v>
      </c>
      <c r="J84" s="1" t="s">
        <v>1470</v>
      </c>
      <c r="K84" s="1" t="s">
        <v>1470</v>
      </c>
      <c r="L84" s="1" t="s">
        <v>1800</v>
      </c>
      <c r="M84" s="1" t="s">
        <v>1471</v>
      </c>
      <c r="N84" s="1">
        <v>13.5650621971</v>
      </c>
      <c r="O84" s="1">
        <v>14.0105738091</v>
      </c>
      <c r="P84" s="1">
        <v>295.79920435600002</v>
      </c>
      <c r="Q84" s="1">
        <v>4</v>
      </c>
      <c r="R84" s="1" t="s">
        <v>1984</v>
      </c>
      <c r="S84" s="1" t="s">
        <v>2291</v>
      </c>
      <c r="T84" s="1" t="s">
        <v>2291</v>
      </c>
      <c r="U84" s="1" t="s">
        <v>2292</v>
      </c>
      <c r="V84" s="1" t="s">
        <v>1982</v>
      </c>
      <c r="W84" s="1" t="s">
        <v>2291</v>
      </c>
      <c r="X84" s="1" t="s">
        <v>2089</v>
      </c>
      <c r="Y84" s="1" t="s">
        <v>1920</v>
      </c>
      <c r="Z84" s="1" t="s">
        <v>1921</v>
      </c>
      <c r="AA84" s="1" t="s">
        <v>1921</v>
      </c>
      <c r="AB84" s="1" t="s">
        <v>2291</v>
      </c>
      <c r="AC84" s="7">
        <v>150</v>
      </c>
      <c r="AD84" s="7">
        <v>627</v>
      </c>
      <c r="AE84" s="1" t="s">
        <v>294</v>
      </c>
      <c r="AF84" s="1" t="s">
        <v>1934</v>
      </c>
      <c r="AG84" s="1" t="s">
        <v>698</v>
      </c>
      <c r="AH84" s="1" t="s">
        <v>333</v>
      </c>
      <c r="AI84" s="1" t="s">
        <v>818</v>
      </c>
      <c r="AJ84" s="1" t="s">
        <v>1470</v>
      </c>
      <c r="AK84" s="14">
        <v>150</v>
      </c>
      <c r="AL84" s="14">
        <v>627</v>
      </c>
      <c r="AM84" s="5">
        <v>41640</v>
      </c>
      <c r="AN84" s="7" t="s">
        <v>2291</v>
      </c>
      <c r="AO84" s="7" t="s">
        <v>2291</v>
      </c>
      <c r="AP84" s="1" t="s">
        <v>2291</v>
      </c>
      <c r="AQ84" s="1" t="s">
        <v>2291</v>
      </c>
      <c r="AR84" s="1" t="s">
        <v>2291</v>
      </c>
      <c r="AS84" s="1" t="s">
        <v>2291</v>
      </c>
      <c r="AT84" s="1" t="s">
        <v>2291</v>
      </c>
      <c r="AU84" s="1" t="s">
        <v>2291</v>
      </c>
      <c r="AV84" s="1" t="s">
        <v>2291</v>
      </c>
      <c r="AW84" s="1" t="s">
        <v>2291</v>
      </c>
      <c r="AX84" s="1" t="s">
        <v>2291</v>
      </c>
      <c r="AY84" s="7" t="s">
        <v>2291</v>
      </c>
      <c r="AZ84" s="7" t="s">
        <v>2291</v>
      </c>
      <c r="BA84" s="1" t="s">
        <v>2291</v>
      </c>
      <c r="BB84" s="7" t="s">
        <v>2291</v>
      </c>
      <c r="BC84" s="7" t="s">
        <v>2291</v>
      </c>
      <c r="BD84" s="1" t="s">
        <v>2291</v>
      </c>
      <c r="BE84" s="1" t="s">
        <v>2291</v>
      </c>
      <c r="BF84" s="1" t="s">
        <v>2291</v>
      </c>
      <c r="BG84" s="1" t="s">
        <v>2291</v>
      </c>
      <c r="BH84" s="1" t="s">
        <v>2291</v>
      </c>
      <c r="BI84" s="1" t="s">
        <v>2291</v>
      </c>
      <c r="BJ84" s="1" t="s">
        <v>2291</v>
      </c>
      <c r="BK84" s="1" t="s">
        <v>2291</v>
      </c>
      <c r="BL84" s="1" t="s">
        <v>2291</v>
      </c>
      <c r="BM84" s="7" t="s">
        <v>2291</v>
      </c>
      <c r="BN84" s="7" t="s">
        <v>2291</v>
      </c>
      <c r="BO84" s="1" t="s">
        <v>2291</v>
      </c>
      <c r="BP84" s="7" t="s">
        <v>2291</v>
      </c>
      <c r="BQ84" s="7" t="s">
        <v>2291</v>
      </c>
      <c r="BR84" s="1">
        <v>0</v>
      </c>
      <c r="BS84" s="7">
        <v>150</v>
      </c>
      <c r="BT84" s="7">
        <v>0</v>
      </c>
      <c r="BU84" s="7">
        <v>0</v>
      </c>
      <c r="BV84" s="7">
        <v>0</v>
      </c>
      <c r="BW84" s="1" t="s">
        <v>1998</v>
      </c>
      <c r="BX84" s="1" t="s">
        <v>2291</v>
      </c>
      <c r="BY84" s="1" t="s">
        <v>1472</v>
      </c>
      <c r="BZ84" s="1" t="s">
        <v>1920</v>
      </c>
      <c r="CA84" s="1" t="s">
        <v>1921</v>
      </c>
      <c r="CB84" s="1" t="s">
        <v>1921</v>
      </c>
      <c r="CC84" s="1" t="s">
        <v>1921</v>
      </c>
      <c r="CD84" s="1" t="s">
        <v>1921</v>
      </c>
      <c r="CE84" s="1" t="s">
        <v>1920</v>
      </c>
      <c r="CF84" s="1" t="s">
        <v>1921</v>
      </c>
      <c r="CG84" s="1" t="s">
        <v>1921</v>
      </c>
      <c r="CH84" s="1" t="s">
        <v>1920</v>
      </c>
      <c r="CI84" s="1" t="s">
        <v>1921</v>
      </c>
      <c r="CJ84" s="1" t="s">
        <v>1921</v>
      </c>
      <c r="CK84" s="1" t="s">
        <v>320</v>
      </c>
      <c r="CL84" s="1" t="s">
        <v>1921</v>
      </c>
      <c r="CM84" s="1" t="s">
        <v>1921</v>
      </c>
      <c r="CN84" s="1" t="s">
        <v>1921</v>
      </c>
      <c r="CO84" s="1" t="s">
        <v>1920</v>
      </c>
      <c r="CP84" s="1" t="s">
        <v>1921</v>
      </c>
      <c r="CQ84" s="1" t="s">
        <v>2291</v>
      </c>
      <c r="CR84" s="1" t="s">
        <v>2029</v>
      </c>
      <c r="CS84" s="1" t="s">
        <v>1953</v>
      </c>
      <c r="CT84" s="1" t="s">
        <v>1921</v>
      </c>
      <c r="CU84" s="1" t="s">
        <v>1921</v>
      </c>
      <c r="CV84" s="1" t="s">
        <v>1920</v>
      </c>
      <c r="CW84" s="1" t="s">
        <v>1921</v>
      </c>
      <c r="CX84" s="1" t="s">
        <v>1921</v>
      </c>
      <c r="CY84" s="1" t="s">
        <v>2291</v>
      </c>
      <c r="CZ84" s="1" t="s">
        <v>2029</v>
      </c>
      <c r="DA84" s="1" t="s">
        <v>2291</v>
      </c>
      <c r="DB84" s="1" t="s">
        <v>2291</v>
      </c>
      <c r="DC84" s="1" t="s">
        <v>2291</v>
      </c>
      <c r="DD84" s="1" t="s">
        <v>2291</v>
      </c>
      <c r="DE84" s="1" t="s">
        <v>2291</v>
      </c>
      <c r="DF84" s="1" t="s">
        <v>2291</v>
      </c>
      <c r="DG84" s="1" t="s">
        <v>2291</v>
      </c>
      <c r="DH84" s="1" t="s">
        <v>2291</v>
      </c>
      <c r="DI84" s="1" t="s">
        <v>2291</v>
      </c>
      <c r="DJ84" s="1" t="s">
        <v>2291</v>
      </c>
      <c r="DK84" s="1" t="s">
        <v>2291</v>
      </c>
      <c r="DL84" s="1" t="s">
        <v>2291</v>
      </c>
      <c r="DM84" s="1" t="s">
        <v>2291</v>
      </c>
      <c r="DN84" s="1" t="s">
        <v>2291</v>
      </c>
      <c r="DO84" s="1" t="s">
        <v>2291</v>
      </c>
      <c r="DP84" s="1" t="s">
        <v>2291</v>
      </c>
      <c r="DQ84" s="1" t="s">
        <v>320</v>
      </c>
      <c r="DR84" s="1" t="s">
        <v>1921</v>
      </c>
      <c r="DS84" s="1" t="s">
        <v>1921</v>
      </c>
      <c r="DT84" s="1" t="s">
        <v>1921</v>
      </c>
      <c r="DU84" s="1" t="s">
        <v>1920</v>
      </c>
      <c r="DV84" s="1" t="s">
        <v>1921</v>
      </c>
      <c r="DW84" s="1" t="s">
        <v>2291</v>
      </c>
      <c r="DX84" s="1" t="s">
        <v>2029</v>
      </c>
      <c r="DY84" s="1" t="s">
        <v>2291</v>
      </c>
      <c r="DZ84" s="1" t="s">
        <v>2291</v>
      </c>
      <c r="EA84" s="1" t="s">
        <v>2291</v>
      </c>
      <c r="EB84" s="1" t="s">
        <v>2291</v>
      </c>
      <c r="EC84" s="1" t="s">
        <v>2291</v>
      </c>
      <c r="ED84" s="1" t="s">
        <v>2291</v>
      </c>
      <c r="EE84" s="1" t="s">
        <v>2291</v>
      </c>
      <c r="EF84" s="1" t="s">
        <v>2291</v>
      </c>
      <c r="EG84" s="1" t="s">
        <v>2291</v>
      </c>
      <c r="EH84" s="1" t="s">
        <v>2291</v>
      </c>
      <c r="EI84" s="1" t="s">
        <v>2291</v>
      </c>
      <c r="EJ84" s="1" t="s">
        <v>2291</v>
      </c>
      <c r="EK84" s="1" t="s">
        <v>2291</v>
      </c>
      <c r="EL84" s="1" t="s">
        <v>2291</v>
      </c>
      <c r="EM84" s="1" t="s">
        <v>2291</v>
      </c>
      <c r="EN84" s="1" t="s">
        <v>2291</v>
      </c>
      <c r="EO84" s="1" t="s">
        <v>2291</v>
      </c>
      <c r="EP84" s="1" t="s">
        <v>2291</v>
      </c>
      <c r="EQ84" s="1" t="s">
        <v>2291</v>
      </c>
      <c r="ER84" s="1" t="s">
        <v>2291</v>
      </c>
      <c r="ES84" s="1" t="s">
        <v>2291</v>
      </c>
      <c r="ET84" s="1" t="s">
        <v>2291</v>
      </c>
      <c r="EU84" s="1" t="s">
        <v>2291</v>
      </c>
      <c r="EV84" s="1" t="s">
        <v>2291</v>
      </c>
      <c r="EW84" s="1" t="s">
        <v>2291</v>
      </c>
      <c r="EX84" s="1" t="s">
        <v>2291</v>
      </c>
      <c r="EY84" s="1" t="s">
        <v>2291</v>
      </c>
      <c r="EZ84" s="1" t="s">
        <v>2291</v>
      </c>
      <c r="FA84" s="1" t="s">
        <v>2291</v>
      </c>
      <c r="FB84" s="1" t="s">
        <v>2291</v>
      </c>
      <c r="FC84" s="1" t="s">
        <v>2291</v>
      </c>
      <c r="FD84" s="1" t="s">
        <v>2291</v>
      </c>
      <c r="FE84" s="1" t="s">
        <v>2291</v>
      </c>
      <c r="FF84" s="1" t="s">
        <v>2291</v>
      </c>
      <c r="FG84" s="1" t="s">
        <v>2291</v>
      </c>
      <c r="FH84" s="1" t="s">
        <v>2291</v>
      </c>
      <c r="FI84" s="1" t="s">
        <v>2291</v>
      </c>
      <c r="FJ84" s="1" t="s">
        <v>2291</v>
      </c>
      <c r="FK84" s="1" t="s">
        <v>2291</v>
      </c>
      <c r="FL84" s="1" t="s">
        <v>2291</v>
      </c>
      <c r="FM84" s="7">
        <v>15</v>
      </c>
      <c r="FN84" s="7">
        <v>40</v>
      </c>
      <c r="FO84" s="7">
        <v>3</v>
      </c>
      <c r="FP84" s="7">
        <v>10</v>
      </c>
      <c r="FQ84" s="7">
        <v>8</v>
      </c>
      <c r="FR84" s="7">
        <v>4</v>
      </c>
      <c r="FS84" s="7" t="s">
        <v>2291</v>
      </c>
      <c r="FT84" s="7" t="s">
        <v>2291</v>
      </c>
      <c r="FU84" s="7" t="s">
        <v>2291</v>
      </c>
      <c r="FV84" s="7">
        <v>15</v>
      </c>
      <c r="FW84" s="7">
        <v>15</v>
      </c>
      <c r="FX84" s="7" t="s">
        <v>2291</v>
      </c>
      <c r="FY84" s="7">
        <v>20</v>
      </c>
      <c r="FZ84" s="1" t="s">
        <v>1920</v>
      </c>
      <c r="GA84" s="1" t="s">
        <v>1920</v>
      </c>
      <c r="GB84" s="1" t="s">
        <v>1920</v>
      </c>
      <c r="GC84" s="1" t="s">
        <v>2291</v>
      </c>
      <c r="GD84" s="1" t="s">
        <v>2291</v>
      </c>
      <c r="GE84" s="1" t="s">
        <v>2291</v>
      </c>
      <c r="GF84" s="1" t="s">
        <v>1920</v>
      </c>
      <c r="GG84" s="1" t="s">
        <v>2291</v>
      </c>
      <c r="GH84" s="1" t="s">
        <v>2291</v>
      </c>
      <c r="GI84" s="1" t="s">
        <v>2291</v>
      </c>
      <c r="GJ84" s="1" t="s">
        <v>302</v>
      </c>
      <c r="GK84" s="1" t="s">
        <v>1921</v>
      </c>
      <c r="GL84" s="1" t="s">
        <v>1921</v>
      </c>
      <c r="GM84" s="1" t="s">
        <v>1921</v>
      </c>
      <c r="GN84" s="1" t="s">
        <v>1921</v>
      </c>
      <c r="GO84" s="1" t="s">
        <v>1920</v>
      </c>
      <c r="GP84" s="1" t="s">
        <v>1921</v>
      </c>
      <c r="GQ84" s="1" t="s">
        <v>1921</v>
      </c>
      <c r="GR84" s="1" t="s">
        <v>1921</v>
      </c>
      <c r="GS84" s="7" t="s">
        <v>2291</v>
      </c>
      <c r="GT84" s="7" t="s">
        <v>2291</v>
      </c>
      <c r="GU84" s="7">
        <v>1</v>
      </c>
      <c r="GV84" s="7" t="s">
        <v>2291</v>
      </c>
      <c r="GW84" s="7" t="s">
        <v>2291</v>
      </c>
      <c r="GX84" s="7" t="s">
        <v>2291</v>
      </c>
      <c r="GY84" s="7" t="s">
        <v>2291</v>
      </c>
      <c r="GZ84" s="7" t="s">
        <v>2291</v>
      </c>
      <c r="HA84" s="7" t="s">
        <v>2291</v>
      </c>
      <c r="HB84" s="7" t="s">
        <v>2291</v>
      </c>
      <c r="HC84" s="7" t="s">
        <v>2291</v>
      </c>
      <c r="HD84" s="7" t="s">
        <v>2291</v>
      </c>
      <c r="HE84" s="7" t="s">
        <v>2291</v>
      </c>
      <c r="HF84" s="7" t="s">
        <v>2291</v>
      </c>
      <c r="HG84" s="7" t="s">
        <v>2291</v>
      </c>
      <c r="HH84" s="7" t="s">
        <v>2291</v>
      </c>
      <c r="HI84" s="1" t="s">
        <v>869</v>
      </c>
      <c r="HJ84" s="1" t="s">
        <v>2116</v>
      </c>
      <c r="HK84" s="1" t="s">
        <v>1921</v>
      </c>
      <c r="HL84" s="1" t="s">
        <v>1921</v>
      </c>
      <c r="HM84" s="1" t="s">
        <v>1921</v>
      </c>
      <c r="HN84" s="1" t="s">
        <v>1920</v>
      </c>
      <c r="HO84" s="1" t="s">
        <v>1921</v>
      </c>
      <c r="HP84" s="1" t="s">
        <v>2122</v>
      </c>
      <c r="HQ84" s="1" t="s">
        <v>1920</v>
      </c>
      <c r="HR84" s="1" t="s">
        <v>1921</v>
      </c>
      <c r="HS84" s="1" t="s">
        <v>1921</v>
      </c>
      <c r="HT84" s="7">
        <v>6</v>
      </c>
      <c r="HU84" s="7" t="s">
        <v>2291</v>
      </c>
      <c r="HV84" s="1" t="s">
        <v>2046</v>
      </c>
      <c r="HW84" s="1" t="s">
        <v>2001</v>
      </c>
      <c r="HX84" s="1" t="s">
        <v>1962</v>
      </c>
      <c r="HY84" s="1" t="s">
        <v>2126</v>
      </c>
      <c r="HZ84" s="1" t="s">
        <v>1921</v>
      </c>
      <c r="IA84" s="1" t="s">
        <v>1920</v>
      </c>
      <c r="IB84" s="7" t="s">
        <v>2291</v>
      </c>
      <c r="IC84" s="7">
        <v>150</v>
      </c>
      <c r="ID84" s="1" t="s">
        <v>1920</v>
      </c>
      <c r="IE84" s="1" t="s">
        <v>2291</v>
      </c>
      <c r="IF84" s="1" t="s">
        <v>2291</v>
      </c>
      <c r="IG84" s="1" t="s">
        <v>2291</v>
      </c>
      <c r="IH84" s="1" t="s">
        <v>2291</v>
      </c>
      <c r="II84" s="1" t="s">
        <v>2291</v>
      </c>
      <c r="IJ84" s="1" t="s">
        <v>2291</v>
      </c>
      <c r="IK84" s="1" t="s">
        <v>2291</v>
      </c>
      <c r="IL84" s="1" t="s">
        <v>2291</v>
      </c>
      <c r="IM84" s="1" t="s">
        <v>1949</v>
      </c>
      <c r="IN84" s="1" t="s">
        <v>1991</v>
      </c>
      <c r="IO84" s="1" t="s">
        <v>2291</v>
      </c>
      <c r="IP84" s="1" t="s">
        <v>2291</v>
      </c>
      <c r="IQ84" s="1" t="s">
        <v>2291</v>
      </c>
      <c r="IR84" s="1" t="s">
        <v>2291</v>
      </c>
      <c r="IS84" s="1" t="s">
        <v>2291</v>
      </c>
      <c r="IT84" s="1" t="s">
        <v>1921</v>
      </c>
      <c r="IU84" s="1" t="s">
        <v>2291</v>
      </c>
      <c r="IV84" s="1" t="s">
        <v>2291</v>
      </c>
      <c r="IW84" s="1" t="s">
        <v>2291</v>
      </c>
      <c r="IX84" s="1" t="s">
        <v>2291</v>
      </c>
      <c r="IY84" s="1" t="s">
        <v>2291</v>
      </c>
      <c r="IZ84" s="1" t="s">
        <v>2291</v>
      </c>
      <c r="JA84" s="1" t="s">
        <v>2291</v>
      </c>
      <c r="JB84" s="1" t="s">
        <v>2291</v>
      </c>
      <c r="JC84" s="1" t="s">
        <v>2291</v>
      </c>
      <c r="JD84" s="1" t="s">
        <v>392</v>
      </c>
      <c r="JE84" s="1" t="s">
        <v>1921</v>
      </c>
      <c r="JF84" s="1" t="s">
        <v>1921</v>
      </c>
      <c r="JG84" s="1" t="s">
        <v>1921</v>
      </c>
      <c r="JH84" s="1" t="s">
        <v>1921</v>
      </c>
      <c r="JI84" s="1" t="s">
        <v>1921</v>
      </c>
      <c r="JJ84" s="1" t="s">
        <v>1920</v>
      </c>
      <c r="JK84" s="1" t="s">
        <v>1921</v>
      </c>
      <c r="JL84" s="1" t="s">
        <v>1920</v>
      </c>
      <c r="JM84" s="1" t="s">
        <v>1920</v>
      </c>
      <c r="JN84" s="1" t="s">
        <v>1921</v>
      </c>
      <c r="JO84" s="1" t="s">
        <v>1921</v>
      </c>
      <c r="JP84" s="1" t="s">
        <v>1921</v>
      </c>
      <c r="JQ84" s="1" t="s">
        <v>1921</v>
      </c>
      <c r="JR84" s="1" t="s">
        <v>1921</v>
      </c>
      <c r="JS84" s="1" t="s">
        <v>2291</v>
      </c>
      <c r="JT84" s="1" t="s">
        <v>2291</v>
      </c>
      <c r="JU84" s="1" t="s">
        <v>2295</v>
      </c>
      <c r="JV84" s="1" t="s">
        <v>1920</v>
      </c>
      <c r="JW84" s="1" t="s">
        <v>1921</v>
      </c>
      <c r="JX84" s="1" t="s">
        <v>1921</v>
      </c>
      <c r="JY84" s="1" t="s">
        <v>1921</v>
      </c>
      <c r="JZ84" s="1" t="s">
        <v>1921</v>
      </c>
      <c r="KA84" s="1" t="s">
        <v>1921</v>
      </c>
      <c r="KB84" s="1" t="s">
        <v>1921</v>
      </c>
      <c r="KC84" s="1" t="s">
        <v>2291</v>
      </c>
      <c r="KD84" s="1" t="s">
        <v>2294</v>
      </c>
      <c r="KE84" s="1" t="s">
        <v>2291</v>
      </c>
      <c r="KF84" s="1" t="s">
        <v>1920</v>
      </c>
      <c r="KG84" s="1" t="s">
        <v>1503</v>
      </c>
      <c r="KH84" s="1" t="s">
        <v>1967</v>
      </c>
      <c r="KI84" s="1" t="s">
        <v>1988</v>
      </c>
      <c r="KJ84" s="1" t="s">
        <v>2291</v>
      </c>
      <c r="KK84" s="1" t="s">
        <v>1920</v>
      </c>
      <c r="KL84" s="1" t="s">
        <v>2044</v>
      </c>
      <c r="KM84" s="1" t="s">
        <v>1920</v>
      </c>
      <c r="KN84" s="1" t="s">
        <v>1921</v>
      </c>
      <c r="KO84" s="1" t="s">
        <v>1920</v>
      </c>
      <c r="KP84" s="1" t="s">
        <v>2291</v>
      </c>
      <c r="KQ84" s="1" t="s">
        <v>2291</v>
      </c>
      <c r="KR84" s="1">
        <v>2</v>
      </c>
      <c r="KS84" s="1" t="s">
        <v>310</v>
      </c>
      <c r="KT84" s="1" t="s">
        <v>1473</v>
      </c>
      <c r="KU84" s="1" t="s">
        <v>2291</v>
      </c>
      <c r="KV84" s="1" t="s">
        <v>2291</v>
      </c>
      <c r="KW84" s="1" t="s">
        <v>2291</v>
      </c>
      <c r="KX84" s="1">
        <v>20</v>
      </c>
      <c r="KY84" s="11">
        <v>20</v>
      </c>
      <c r="KZ84" s="1" t="s">
        <v>1474</v>
      </c>
      <c r="LA84" s="1">
        <v>177348</v>
      </c>
      <c r="LB84" s="1" t="s">
        <v>1475</v>
      </c>
      <c r="LC84" s="1" t="s">
        <v>1476</v>
      </c>
      <c r="LD84" s="1">
        <v>133</v>
      </c>
      <c r="LE84" s="1" t="s">
        <v>2291</v>
      </c>
      <c r="LF84" s="1">
        <v>-1</v>
      </c>
      <c r="LG84" s="1" t="s">
        <v>2291</v>
      </c>
      <c r="LH84" s="1" t="s">
        <v>2291</v>
      </c>
      <c r="LI84" s="8">
        <v>133</v>
      </c>
      <c r="LJ84" s="8">
        <v>11</v>
      </c>
      <c r="LK84" s="8">
        <v>15</v>
      </c>
      <c r="LL84" s="8">
        <v>20</v>
      </c>
      <c r="LM84" s="8">
        <v>19</v>
      </c>
      <c r="LN84" s="8">
        <v>17</v>
      </c>
      <c r="LO84" s="8">
        <v>17</v>
      </c>
      <c r="LP84" s="8">
        <v>11</v>
      </c>
      <c r="LQ84" s="8">
        <v>11</v>
      </c>
      <c r="LR84" s="8">
        <v>15</v>
      </c>
      <c r="LS84" s="8">
        <v>29</v>
      </c>
      <c r="LT84" s="8">
        <v>5</v>
      </c>
      <c r="LU84" s="8">
        <v>2</v>
      </c>
      <c r="LV84" s="8">
        <v>172</v>
      </c>
      <c r="LW84" s="1" t="s">
        <v>1979</v>
      </c>
      <c r="LX84" s="1" t="s">
        <v>1980</v>
      </c>
      <c r="LY84" s="1" t="s">
        <v>1981</v>
      </c>
      <c r="LZ84" s="1" t="b">
        <f>E84=AE84</f>
        <v>1</v>
      </c>
      <c r="MA84" s="1" t="b">
        <f>AG84=G84</f>
        <v>1</v>
      </c>
      <c r="MB84" s="1" t="b">
        <f>I84=AI84</f>
        <v>1</v>
      </c>
      <c r="MC84" s="1" t="s">
        <v>2291</v>
      </c>
    </row>
    <row r="85" spans="1:341" x14ac:dyDescent="0.3">
      <c r="A85" s="1" t="s">
        <v>1500</v>
      </c>
      <c r="B85" s="1" t="s">
        <v>1501</v>
      </c>
      <c r="C85" s="5">
        <v>43171</v>
      </c>
      <c r="D85" s="5">
        <v>43171</v>
      </c>
      <c r="E85" s="1" t="s">
        <v>294</v>
      </c>
      <c r="F85" s="1" t="s">
        <v>1934</v>
      </c>
      <c r="G85" s="1" t="s">
        <v>698</v>
      </c>
      <c r="H85" s="1" t="s">
        <v>333</v>
      </c>
      <c r="I85" s="1" t="s">
        <v>818</v>
      </c>
      <c r="J85" s="1" t="s">
        <v>1470</v>
      </c>
      <c r="K85" s="1" t="s">
        <v>1470</v>
      </c>
      <c r="L85" s="1" t="s">
        <v>1801</v>
      </c>
      <c r="M85" s="1" t="s">
        <v>1502</v>
      </c>
      <c r="N85" s="1">
        <v>13.576249972099999</v>
      </c>
      <c r="O85" s="1">
        <v>14.003302294299999</v>
      </c>
      <c r="P85" s="1">
        <v>305.00821602399998</v>
      </c>
      <c r="Q85" s="1">
        <v>8</v>
      </c>
      <c r="R85" s="1" t="s">
        <v>1983</v>
      </c>
      <c r="S85" s="1" t="s">
        <v>2084</v>
      </c>
      <c r="T85" s="1">
        <v>2</v>
      </c>
      <c r="U85" s="1" t="s">
        <v>2292</v>
      </c>
      <c r="V85" s="1" t="s">
        <v>1982</v>
      </c>
      <c r="W85" s="1" t="s">
        <v>2291</v>
      </c>
      <c r="X85" s="1" t="s">
        <v>2089</v>
      </c>
      <c r="Y85" s="1" t="s">
        <v>1920</v>
      </c>
      <c r="Z85" s="1" t="s">
        <v>1921</v>
      </c>
      <c r="AA85" s="1" t="s">
        <v>1921</v>
      </c>
      <c r="AB85" s="1" t="s">
        <v>2291</v>
      </c>
      <c r="AC85" s="7">
        <v>108</v>
      </c>
      <c r="AD85" s="7">
        <v>450</v>
      </c>
      <c r="AE85" s="1" t="s">
        <v>294</v>
      </c>
      <c r="AF85" s="1" t="s">
        <v>1934</v>
      </c>
      <c r="AG85" s="1" t="s">
        <v>698</v>
      </c>
      <c r="AH85" s="1" t="s">
        <v>333</v>
      </c>
      <c r="AI85" s="1" t="s">
        <v>818</v>
      </c>
      <c r="AJ85" s="1" t="s">
        <v>1470</v>
      </c>
      <c r="AK85" s="14">
        <v>108</v>
      </c>
      <c r="AL85" s="14">
        <v>450</v>
      </c>
      <c r="AM85" s="5">
        <v>42125</v>
      </c>
      <c r="AN85" s="7" t="s">
        <v>2291</v>
      </c>
      <c r="AO85" s="7" t="s">
        <v>2291</v>
      </c>
      <c r="AP85" s="1" t="s">
        <v>2291</v>
      </c>
      <c r="AQ85" s="1" t="s">
        <v>2291</v>
      </c>
      <c r="AR85" s="1" t="s">
        <v>2291</v>
      </c>
      <c r="AS85" s="1" t="s">
        <v>2291</v>
      </c>
      <c r="AT85" s="1" t="s">
        <v>2291</v>
      </c>
      <c r="AU85" s="1" t="s">
        <v>2291</v>
      </c>
      <c r="AV85" s="1" t="s">
        <v>2291</v>
      </c>
      <c r="AW85" s="1" t="s">
        <v>2291</v>
      </c>
      <c r="AX85" s="1" t="s">
        <v>2291</v>
      </c>
      <c r="AY85" s="7" t="s">
        <v>2291</v>
      </c>
      <c r="AZ85" s="7" t="s">
        <v>2291</v>
      </c>
      <c r="BA85" s="1" t="s">
        <v>2291</v>
      </c>
      <c r="BB85" s="7" t="s">
        <v>2291</v>
      </c>
      <c r="BC85" s="7" t="s">
        <v>2291</v>
      </c>
      <c r="BD85" s="1" t="s">
        <v>2291</v>
      </c>
      <c r="BE85" s="1" t="s">
        <v>2291</v>
      </c>
      <c r="BF85" s="1" t="s">
        <v>2291</v>
      </c>
      <c r="BG85" s="1" t="s">
        <v>2291</v>
      </c>
      <c r="BH85" s="1" t="s">
        <v>2291</v>
      </c>
      <c r="BI85" s="1" t="s">
        <v>2291</v>
      </c>
      <c r="BJ85" s="1" t="s">
        <v>2291</v>
      </c>
      <c r="BK85" s="1" t="s">
        <v>2291</v>
      </c>
      <c r="BL85" s="1" t="s">
        <v>2291</v>
      </c>
      <c r="BM85" s="7" t="s">
        <v>2291</v>
      </c>
      <c r="BN85" s="7" t="s">
        <v>2291</v>
      </c>
      <c r="BO85" s="1" t="s">
        <v>2291</v>
      </c>
      <c r="BP85" s="7" t="s">
        <v>2291</v>
      </c>
      <c r="BQ85" s="7" t="s">
        <v>2291</v>
      </c>
      <c r="BR85" s="1">
        <v>0</v>
      </c>
      <c r="BS85" s="7">
        <v>108</v>
      </c>
      <c r="BT85" s="7">
        <v>0</v>
      </c>
      <c r="BU85" s="7">
        <v>0</v>
      </c>
      <c r="BV85" s="7">
        <v>0</v>
      </c>
      <c r="BW85" s="1" t="s">
        <v>1998</v>
      </c>
      <c r="BX85" s="1" t="s">
        <v>2291</v>
      </c>
      <c r="BY85" s="1" t="s">
        <v>469</v>
      </c>
      <c r="BZ85" s="1" t="s">
        <v>1921</v>
      </c>
      <c r="CA85" s="1" t="s">
        <v>1921</v>
      </c>
      <c r="CB85" s="1" t="s">
        <v>1921</v>
      </c>
      <c r="CC85" s="1" t="s">
        <v>1921</v>
      </c>
      <c r="CD85" s="1" t="s">
        <v>1921</v>
      </c>
      <c r="CE85" s="1" t="s">
        <v>1921</v>
      </c>
      <c r="CF85" s="1" t="s">
        <v>1921</v>
      </c>
      <c r="CG85" s="1" t="s">
        <v>1921</v>
      </c>
      <c r="CH85" s="1" t="s">
        <v>1921</v>
      </c>
      <c r="CI85" s="1" t="s">
        <v>1921</v>
      </c>
      <c r="CJ85" s="1" t="s">
        <v>1920</v>
      </c>
      <c r="CK85" s="1" t="s">
        <v>2291</v>
      </c>
      <c r="CL85" s="1" t="s">
        <v>2291</v>
      </c>
      <c r="CM85" s="1" t="s">
        <v>2291</v>
      </c>
      <c r="CN85" s="1" t="s">
        <v>2291</v>
      </c>
      <c r="CO85" s="1" t="s">
        <v>2291</v>
      </c>
      <c r="CP85" s="1" t="s">
        <v>2291</v>
      </c>
      <c r="CQ85" s="1" t="s">
        <v>2291</v>
      </c>
      <c r="CR85" s="1" t="s">
        <v>2291</v>
      </c>
      <c r="CS85" s="1" t="s">
        <v>2291</v>
      </c>
      <c r="CT85" s="1" t="s">
        <v>2291</v>
      </c>
      <c r="CU85" s="1" t="s">
        <v>2291</v>
      </c>
      <c r="CV85" s="1" t="s">
        <v>2291</v>
      </c>
      <c r="CW85" s="1" t="s">
        <v>2291</v>
      </c>
      <c r="CX85" s="1" t="s">
        <v>2291</v>
      </c>
      <c r="CY85" s="1" t="s">
        <v>2291</v>
      </c>
      <c r="CZ85" s="1" t="s">
        <v>2291</v>
      </c>
      <c r="DA85" s="1" t="s">
        <v>2291</v>
      </c>
      <c r="DB85" s="1" t="s">
        <v>2291</v>
      </c>
      <c r="DC85" s="1" t="s">
        <v>2291</v>
      </c>
      <c r="DD85" s="1" t="s">
        <v>2291</v>
      </c>
      <c r="DE85" s="1" t="s">
        <v>2291</v>
      </c>
      <c r="DF85" s="1" t="s">
        <v>2291</v>
      </c>
      <c r="DG85" s="1" t="s">
        <v>2291</v>
      </c>
      <c r="DH85" s="1" t="s">
        <v>2291</v>
      </c>
      <c r="DI85" s="1" t="s">
        <v>2291</v>
      </c>
      <c r="DJ85" s="1" t="s">
        <v>2291</v>
      </c>
      <c r="DK85" s="1" t="s">
        <v>2291</v>
      </c>
      <c r="DL85" s="1" t="s">
        <v>2291</v>
      </c>
      <c r="DM85" s="1" t="s">
        <v>2291</v>
      </c>
      <c r="DN85" s="1" t="s">
        <v>2291</v>
      </c>
      <c r="DO85" s="1" t="s">
        <v>2291</v>
      </c>
      <c r="DP85" s="1" t="s">
        <v>2291</v>
      </c>
      <c r="DQ85" s="1" t="s">
        <v>2291</v>
      </c>
      <c r="DR85" s="1" t="s">
        <v>2291</v>
      </c>
      <c r="DS85" s="1" t="s">
        <v>2291</v>
      </c>
      <c r="DT85" s="1" t="s">
        <v>2291</v>
      </c>
      <c r="DU85" s="1" t="s">
        <v>2291</v>
      </c>
      <c r="DV85" s="1" t="s">
        <v>2291</v>
      </c>
      <c r="DW85" s="1" t="s">
        <v>2291</v>
      </c>
      <c r="DX85" s="1" t="s">
        <v>2291</v>
      </c>
      <c r="DY85" s="1" t="s">
        <v>2291</v>
      </c>
      <c r="DZ85" s="1" t="s">
        <v>2291</v>
      </c>
      <c r="EA85" s="1" t="s">
        <v>2291</v>
      </c>
      <c r="EB85" s="1" t="s">
        <v>2291</v>
      </c>
      <c r="EC85" s="1" t="s">
        <v>2291</v>
      </c>
      <c r="ED85" s="1" t="s">
        <v>2291</v>
      </c>
      <c r="EE85" s="1" t="s">
        <v>2291</v>
      </c>
      <c r="EF85" s="1" t="s">
        <v>2291</v>
      </c>
      <c r="EG85" s="1" t="s">
        <v>2291</v>
      </c>
      <c r="EH85" s="1" t="s">
        <v>2291</v>
      </c>
      <c r="EI85" s="1" t="s">
        <v>2291</v>
      </c>
      <c r="EJ85" s="1" t="s">
        <v>2291</v>
      </c>
      <c r="EK85" s="1" t="s">
        <v>2291</v>
      </c>
      <c r="EL85" s="1" t="s">
        <v>2291</v>
      </c>
      <c r="EM85" s="1" t="s">
        <v>2291</v>
      </c>
      <c r="EN85" s="1" t="s">
        <v>2291</v>
      </c>
      <c r="EO85" s="1" t="s">
        <v>2291</v>
      </c>
      <c r="EP85" s="1" t="s">
        <v>2291</v>
      </c>
      <c r="EQ85" s="1" t="s">
        <v>2291</v>
      </c>
      <c r="ER85" s="1" t="s">
        <v>2291</v>
      </c>
      <c r="ES85" s="1" t="s">
        <v>2291</v>
      </c>
      <c r="ET85" s="1" t="s">
        <v>2291</v>
      </c>
      <c r="EU85" s="1" t="s">
        <v>2291</v>
      </c>
      <c r="EV85" s="1" t="s">
        <v>2291</v>
      </c>
      <c r="EW85" s="1" t="s">
        <v>2291</v>
      </c>
      <c r="EX85" s="1" t="s">
        <v>2291</v>
      </c>
      <c r="EY85" s="1" t="s">
        <v>2291</v>
      </c>
      <c r="EZ85" s="1" t="s">
        <v>2291</v>
      </c>
      <c r="FA85" s="1" t="s">
        <v>2291</v>
      </c>
      <c r="FB85" s="1" t="s">
        <v>2291</v>
      </c>
      <c r="FC85" s="1" t="s">
        <v>2291</v>
      </c>
      <c r="FD85" s="1" t="s">
        <v>2291</v>
      </c>
      <c r="FE85" s="1" t="s">
        <v>2291</v>
      </c>
      <c r="FF85" s="1" t="s">
        <v>2291</v>
      </c>
      <c r="FG85" s="1" t="s">
        <v>2291</v>
      </c>
      <c r="FH85" s="1" t="s">
        <v>2291</v>
      </c>
      <c r="FI85" s="1" t="s">
        <v>2291</v>
      </c>
      <c r="FJ85" s="1" t="s">
        <v>2291</v>
      </c>
      <c r="FK85" s="1" t="s">
        <v>2291</v>
      </c>
      <c r="FL85" s="1" t="s">
        <v>2291</v>
      </c>
      <c r="FM85" s="7">
        <v>15</v>
      </c>
      <c r="FN85" s="7">
        <v>20</v>
      </c>
      <c r="FO85" s="7">
        <v>3</v>
      </c>
      <c r="FP85" s="7">
        <v>3</v>
      </c>
      <c r="FQ85" s="7">
        <v>5</v>
      </c>
      <c r="FR85" s="7">
        <v>6</v>
      </c>
      <c r="FS85" s="7" t="s">
        <v>2291</v>
      </c>
      <c r="FT85" s="7" t="s">
        <v>2291</v>
      </c>
      <c r="FU85" s="7">
        <v>15</v>
      </c>
      <c r="FV85" s="7">
        <v>15</v>
      </c>
      <c r="FW85" s="7">
        <v>8</v>
      </c>
      <c r="FX85" s="7">
        <v>7</v>
      </c>
      <c r="FY85" s="7">
        <v>20</v>
      </c>
      <c r="FZ85" s="1" t="s">
        <v>1920</v>
      </c>
      <c r="GA85" s="1" t="s">
        <v>1920</v>
      </c>
      <c r="GB85" s="1" t="s">
        <v>1920</v>
      </c>
      <c r="GC85" s="1" t="s">
        <v>2291</v>
      </c>
      <c r="GD85" s="1" t="s">
        <v>2291</v>
      </c>
      <c r="GE85" s="1" t="s">
        <v>2291</v>
      </c>
      <c r="GF85" s="1" t="s">
        <v>1920</v>
      </c>
      <c r="GG85" s="1" t="s">
        <v>2291</v>
      </c>
      <c r="GH85" s="1" t="s">
        <v>2291</v>
      </c>
      <c r="GI85" s="1" t="s">
        <v>2291</v>
      </c>
      <c r="GJ85" s="1" t="s">
        <v>302</v>
      </c>
      <c r="GK85" s="1" t="s">
        <v>1921</v>
      </c>
      <c r="GL85" s="1" t="s">
        <v>1921</v>
      </c>
      <c r="GM85" s="1" t="s">
        <v>1921</v>
      </c>
      <c r="GN85" s="1" t="s">
        <v>1921</v>
      </c>
      <c r="GO85" s="1" t="s">
        <v>1920</v>
      </c>
      <c r="GP85" s="1" t="s">
        <v>1921</v>
      </c>
      <c r="GQ85" s="1" t="s">
        <v>1921</v>
      </c>
      <c r="GR85" s="1" t="s">
        <v>1921</v>
      </c>
      <c r="GS85" s="7" t="s">
        <v>2291</v>
      </c>
      <c r="GT85" s="7" t="s">
        <v>2291</v>
      </c>
      <c r="GU85" s="7">
        <v>1</v>
      </c>
      <c r="GV85" s="7" t="s">
        <v>2291</v>
      </c>
      <c r="GW85" s="7" t="s">
        <v>2291</v>
      </c>
      <c r="GX85" s="7" t="s">
        <v>2291</v>
      </c>
      <c r="GY85" s="7" t="s">
        <v>2291</v>
      </c>
      <c r="GZ85" s="7" t="s">
        <v>2291</v>
      </c>
      <c r="HA85" s="7" t="s">
        <v>2291</v>
      </c>
      <c r="HB85" s="7" t="s">
        <v>2291</v>
      </c>
      <c r="HC85" s="7" t="s">
        <v>2291</v>
      </c>
      <c r="HD85" s="7" t="s">
        <v>2291</v>
      </c>
      <c r="HE85" s="7" t="s">
        <v>2291</v>
      </c>
      <c r="HF85" s="7" t="s">
        <v>2291</v>
      </c>
      <c r="HG85" s="7" t="s">
        <v>2291</v>
      </c>
      <c r="HH85" s="7" t="s">
        <v>2291</v>
      </c>
      <c r="HI85" s="1" t="s">
        <v>869</v>
      </c>
      <c r="HJ85" s="1" t="s">
        <v>2110</v>
      </c>
      <c r="HK85" s="1" t="s">
        <v>1921</v>
      </c>
      <c r="HL85" s="1" t="s">
        <v>1920</v>
      </c>
      <c r="HM85" s="1" t="s">
        <v>1921</v>
      </c>
      <c r="HN85" s="1" t="s">
        <v>1921</v>
      </c>
      <c r="HO85" s="1" t="s">
        <v>1921</v>
      </c>
      <c r="HP85" s="1" t="s">
        <v>2125</v>
      </c>
      <c r="HQ85" s="1" t="s">
        <v>1921</v>
      </c>
      <c r="HR85" s="1" t="s">
        <v>1921</v>
      </c>
      <c r="HS85" s="1" t="s">
        <v>1920</v>
      </c>
      <c r="HT85" s="7" t="s">
        <v>2291</v>
      </c>
      <c r="HU85" s="7" t="s">
        <v>2291</v>
      </c>
      <c r="HV85" s="1" t="s">
        <v>2291</v>
      </c>
      <c r="HW85" s="1" t="s">
        <v>2291</v>
      </c>
      <c r="HX85" s="1" t="s">
        <v>2291</v>
      </c>
      <c r="HY85" s="1" t="s">
        <v>2126</v>
      </c>
      <c r="HZ85" s="1" t="s">
        <v>1921</v>
      </c>
      <c r="IA85" s="1" t="s">
        <v>1920</v>
      </c>
      <c r="IB85" s="7" t="s">
        <v>2291</v>
      </c>
      <c r="IC85" s="7">
        <v>108</v>
      </c>
      <c r="ID85" s="1" t="s">
        <v>1920</v>
      </c>
      <c r="IE85" s="1" t="s">
        <v>2291</v>
      </c>
      <c r="IF85" s="1" t="s">
        <v>2291</v>
      </c>
      <c r="IG85" s="1" t="s">
        <v>2291</v>
      </c>
      <c r="IH85" s="1" t="s">
        <v>2291</v>
      </c>
      <c r="II85" s="1" t="s">
        <v>2291</v>
      </c>
      <c r="IJ85" s="1" t="s">
        <v>2291</v>
      </c>
      <c r="IK85" s="1" t="s">
        <v>2291</v>
      </c>
      <c r="IL85" s="1" t="s">
        <v>2291</v>
      </c>
      <c r="IM85" s="1" t="s">
        <v>1949</v>
      </c>
      <c r="IN85" s="1" t="s">
        <v>1991</v>
      </c>
      <c r="IO85" s="1" t="s">
        <v>2291</v>
      </c>
      <c r="IP85" s="1" t="s">
        <v>2291</v>
      </c>
      <c r="IQ85" s="1" t="s">
        <v>2291</v>
      </c>
      <c r="IR85" s="1" t="s">
        <v>2291</v>
      </c>
      <c r="IS85" s="1" t="s">
        <v>2291</v>
      </c>
      <c r="IT85" s="1" t="s">
        <v>1921</v>
      </c>
      <c r="IU85" s="1" t="s">
        <v>2291</v>
      </c>
      <c r="IV85" s="1" t="s">
        <v>2291</v>
      </c>
      <c r="IW85" s="1" t="s">
        <v>2291</v>
      </c>
      <c r="IX85" s="1" t="s">
        <v>2291</v>
      </c>
      <c r="IY85" s="1" t="s">
        <v>2291</v>
      </c>
      <c r="IZ85" s="1" t="s">
        <v>2291</v>
      </c>
      <c r="JA85" s="1" t="s">
        <v>2291</v>
      </c>
      <c r="JB85" s="1" t="s">
        <v>2291</v>
      </c>
      <c r="JC85" s="1" t="s">
        <v>2291</v>
      </c>
      <c r="JD85" s="1" t="s">
        <v>718</v>
      </c>
      <c r="JE85" s="1" t="s">
        <v>1921</v>
      </c>
      <c r="JF85" s="1" t="s">
        <v>1921</v>
      </c>
      <c r="JG85" s="1" t="s">
        <v>1921</v>
      </c>
      <c r="JH85" s="1" t="s">
        <v>1921</v>
      </c>
      <c r="JI85" s="1" t="s">
        <v>1921</v>
      </c>
      <c r="JJ85" s="1" t="s">
        <v>1920</v>
      </c>
      <c r="JK85" s="1" t="s">
        <v>1920</v>
      </c>
      <c r="JL85" s="1" t="s">
        <v>1921</v>
      </c>
      <c r="JM85" s="1" t="s">
        <v>1920</v>
      </c>
      <c r="JN85" s="1" t="s">
        <v>1921</v>
      </c>
      <c r="JO85" s="1" t="s">
        <v>1921</v>
      </c>
      <c r="JP85" s="1" t="s">
        <v>1921</v>
      </c>
      <c r="JQ85" s="1" t="s">
        <v>1921</v>
      </c>
      <c r="JR85" s="1" t="s">
        <v>1921</v>
      </c>
      <c r="JS85" s="1" t="s">
        <v>2291</v>
      </c>
      <c r="JT85" s="1" t="s">
        <v>2291</v>
      </c>
      <c r="JU85" s="1" t="s">
        <v>2298</v>
      </c>
      <c r="JV85" s="1" t="s">
        <v>1920</v>
      </c>
      <c r="JW85" s="1" t="s">
        <v>1921</v>
      </c>
      <c r="JX85" s="1" t="s">
        <v>1921</v>
      </c>
      <c r="JY85" s="1" t="s">
        <v>1921</v>
      </c>
      <c r="JZ85" s="1" t="s">
        <v>1921</v>
      </c>
      <c r="KA85" s="1" t="s">
        <v>1920</v>
      </c>
      <c r="KB85" s="1" t="s">
        <v>1921</v>
      </c>
      <c r="KC85" s="1" t="s">
        <v>2291</v>
      </c>
      <c r="KD85" s="1" t="s">
        <v>2294</v>
      </c>
      <c r="KE85" s="1" t="s">
        <v>2291</v>
      </c>
      <c r="KF85" s="1" t="s">
        <v>1920</v>
      </c>
      <c r="KG85" s="1" t="s">
        <v>1503</v>
      </c>
      <c r="KH85" s="1" t="s">
        <v>1967</v>
      </c>
      <c r="KI85" s="1" t="s">
        <v>1988</v>
      </c>
      <c r="KJ85" s="1" t="s">
        <v>2291</v>
      </c>
      <c r="KK85" s="1" t="s">
        <v>1920</v>
      </c>
      <c r="KL85" s="1" t="s">
        <v>2044</v>
      </c>
      <c r="KM85" s="1" t="s">
        <v>1920</v>
      </c>
      <c r="KN85" s="1" t="s">
        <v>1921</v>
      </c>
      <c r="KO85" s="1" t="s">
        <v>1920</v>
      </c>
      <c r="KP85" s="1" t="s">
        <v>2291</v>
      </c>
      <c r="KQ85" s="1" t="s">
        <v>2291</v>
      </c>
      <c r="KR85" s="1">
        <v>2</v>
      </c>
      <c r="KS85" s="1" t="s">
        <v>310</v>
      </c>
      <c r="KT85" s="1" t="s">
        <v>305</v>
      </c>
      <c r="KU85" s="1" t="s">
        <v>2291</v>
      </c>
      <c r="KV85" s="1" t="s">
        <v>2291</v>
      </c>
      <c r="KW85" s="1" t="s">
        <v>2291</v>
      </c>
      <c r="KX85" s="1">
        <v>20</v>
      </c>
      <c r="KY85" s="11">
        <v>20</v>
      </c>
      <c r="KZ85" s="1" t="s">
        <v>1504</v>
      </c>
      <c r="LA85" s="1">
        <v>177352</v>
      </c>
      <c r="LB85" s="1" t="s">
        <v>1505</v>
      </c>
      <c r="LC85" s="1" t="s">
        <v>1506</v>
      </c>
      <c r="LD85" s="1">
        <v>137</v>
      </c>
      <c r="LE85" s="1" t="s">
        <v>2291</v>
      </c>
      <c r="LF85" s="1">
        <v>-1</v>
      </c>
      <c r="LG85" s="1" t="s">
        <v>2291</v>
      </c>
      <c r="LH85" s="1" t="s">
        <v>2291</v>
      </c>
      <c r="LI85" s="8">
        <v>137</v>
      </c>
      <c r="LJ85" s="8">
        <v>6</v>
      </c>
      <c r="LK85" s="8">
        <v>9</v>
      </c>
      <c r="LL85" s="8">
        <v>16</v>
      </c>
      <c r="LM85" s="8">
        <v>17</v>
      </c>
      <c r="LN85" s="8">
        <v>18</v>
      </c>
      <c r="LO85" s="8">
        <v>12</v>
      </c>
      <c r="LP85" s="8">
        <v>3</v>
      </c>
      <c r="LQ85" s="8">
        <v>4</v>
      </c>
      <c r="LR85" s="8">
        <v>19</v>
      </c>
      <c r="LS85" s="8">
        <v>20</v>
      </c>
      <c r="LT85" s="8">
        <v>1</v>
      </c>
      <c r="LU85" s="8">
        <v>0</v>
      </c>
      <c r="LV85" s="8">
        <v>125</v>
      </c>
      <c r="LW85" s="1" t="s">
        <v>1979</v>
      </c>
      <c r="LX85" s="1" t="s">
        <v>568</v>
      </c>
      <c r="LY85" s="1" t="s">
        <v>1981</v>
      </c>
      <c r="LZ85" s="1" t="b">
        <f>E85=AE85</f>
        <v>1</v>
      </c>
      <c r="MA85" s="1" t="b">
        <f>AG85=G85</f>
        <v>1</v>
      </c>
      <c r="MB85" s="1" t="b">
        <f>I85=AI85</f>
        <v>1</v>
      </c>
      <c r="MC85" s="1" t="s">
        <v>2291</v>
      </c>
    </row>
    <row r="86" spans="1:341" x14ac:dyDescent="0.3">
      <c r="A86" s="1" t="s">
        <v>1567</v>
      </c>
      <c r="B86" s="1" t="s">
        <v>1568</v>
      </c>
      <c r="C86" s="5">
        <v>43171</v>
      </c>
      <c r="D86" s="5">
        <v>43171</v>
      </c>
      <c r="E86" s="1" t="s">
        <v>294</v>
      </c>
      <c r="F86" s="1" t="s">
        <v>1934</v>
      </c>
      <c r="G86" s="1" t="s">
        <v>698</v>
      </c>
      <c r="H86" s="1" t="s">
        <v>333</v>
      </c>
      <c r="I86" s="1" t="s">
        <v>818</v>
      </c>
      <c r="J86" s="1" t="s">
        <v>1470</v>
      </c>
      <c r="K86" s="1" t="s">
        <v>1470</v>
      </c>
      <c r="L86" s="1" t="s">
        <v>1802</v>
      </c>
      <c r="M86" s="1" t="s">
        <v>1569</v>
      </c>
      <c r="N86" s="1">
        <v>13.581853535600001</v>
      </c>
      <c r="O86" s="1">
        <v>14.001181305999999</v>
      </c>
      <c r="P86" s="1">
        <v>303.94473004299999</v>
      </c>
      <c r="Q86" s="1">
        <v>8</v>
      </c>
      <c r="R86" s="1" t="s">
        <v>1984</v>
      </c>
      <c r="S86" s="1" t="s">
        <v>2291</v>
      </c>
      <c r="T86" s="1" t="s">
        <v>2291</v>
      </c>
      <c r="U86" s="1" t="s">
        <v>2292</v>
      </c>
      <c r="V86" s="1" t="s">
        <v>1982</v>
      </c>
      <c r="W86" s="1" t="s">
        <v>2291</v>
      </c>
      <c r="X86" s="1" t="s">
        <v>2089</v>
      </c>
      <c r="Y86" s="1" t="s">
        <v>1920</v>
      </c>
      <c r="Z86" s="1" t="s">
        <v>1921</v>
      </c>
      <c r="AA86" s="1" t="s">
        <v>1921</v>
      </c>
      <c r="AB86" s="1" t="s">
        <v>2291</v>
      </c>
      <c r="AC86" s="7">
        <v>100</v>
      </c>
      <c r="AD86" s="7">
        <v>418</v>
      </c>
      <c r="AE86" s="1" t="s">
        <v>294</v>
      </c>
      <c r="AF86" s="1" t="s">
        <v>1934</v>
      </c>
      <c r="AG86" s="1" t="s">
        <v>698</v>
      </c>
      <c r="AH86" s="1" t="s">
        <v>333</v>
      </c>
      <c r="AI86" s="1" t="s">
        <v>818</v>
      </c>
      <c r="AJ86" s="1" t="s">
        <v>1470</v>
      </c>
      <c r="AK86" s="14">
        <v>100</v>
      </c>
      <c r="AL86" s="14">
        <v>418</v>
      </c>
      <c r="AM86" s="5">
        <v>42005</v>
      </c>
      <c r="AN86" s="7" t="s">
        <v>2291</v>
      </c>
      <c r="AO86" s="7" t="s">
        <v>2291</v>
      </c>
      <c r="AP86" s="1" t="s">
        <v>2291</v>
      </c>
      <c r="AQ86" s="1" t="s">
        <v>2291</v>
      </c>
      <c r="AR86" s="1" t="s">
        <v>2291</v>
      </c>
      <c r="AS86" s="1" t="s">
        <v>2291</v>
      </c>
      <c r="AT86" s="1" t="s">
        <v>2291</v>
      </c>
      <c r="AU86" s="1" t="s">
        <v>2291</v>
      </c>
      <c r="AV86" s="1" t="s">
        <v>2291</v>
      </c>
      <c r="AW86" s="1" t="s">
        <v>2291</v>
      </c>
      <c r="AX86" s="1" t="s">
        <v>2291</v>
      </c>
      <c r="AY86" s="7" t="s">
        <v>2291</v>
      </c>
      <c r="AZ86" s="7" t="s">
        <v>2291</v>
      </c>
      <c r="BA86" s="1" t="s">
        <v>2291</v>
      </c>
      <c r="BB86" s="7" t="s">
        <v>2291</v>
      </c>
      <c r="BC86" s="7" t="s">
        <v>2291</v>
      </c>
      <c r="BD86" s="1" t="s">
        <v>2291</v>
      </c>
      <c r="BE86" s="1" t="s">
        <v>2291</v>
      </c>
      <c r="BF86" s="1" t="s">
        <v>2291</v>
      </c>
      <c r="BG86" s="1" t="s">
        <v>2291</v>
      </c>
      <c r="BH86" s="1" t="s">
        <v>2291</v>
      </c>
      <c r="BI86" s="1" t="s">
        <v>2291</v>
      </c>
      <c r="BJ86" s="1" t="s">
        <v>2291</v>
      </c>
      <c r="BK86" s="1" t="s">
        <v>2291</v>
      </c>
      <c r="BL86" s="1" t="s">
        <v>2291</v>
      </c>
      <c r="BM86" s="7" t="s">
        <v>2291</v>
      </c>
      <c r="BN86" s="7" t="s">
        <v>2291</v>
      </c>
      <c r="BO86" s="1" t="s">
        <v>2291</v>
      </c>
      <c r="BP86" s="7" t="s">
        <v>2291</v>
      </c>
      <c r="BQ86" s="7" t="s">
        <v>2291</v>
      </c>
      <c r="BR86" s="1">
        <v>0</v>
      </c>
      <c r="BS86" s="7">
        <v>100</v>
      </c>
      <c r="BT86" s="7">
        <v>0</v>
      </c>
      <c r="BU86" s="7">
        <v>0</v>
      </c>
      <c r="BV86" s="7">
        <v>0</v>
      </c>
      <c r="BW86" s="1" t="s">
        <v>1998</v>
      </c>
      <c r="BX86" s="1" t="s">
        <v>2291</v>
      </c>
      <c r="BY86" s="1" t="s">
        <v>469</v>
      </c>
      <c r="BZ86" s="1" t="s">
        <v>1921</v>
      </c>
      <c r="CA86" s="1" t="s">
        <v>1921</v>
      </c>
      <c r="CB86" s="1" t="s">
        <v>1921</v>
      </c>
      <c r="CC86" s="1" t="s">
        <v>1921</v>
      </c>
      <c r="CD86" s="1" t="s">
        <v>1921</v>
      </c>
      <c r="CE86" s="1" t="s">
        <v>1921</v>
      </c>
      <c r="CF86" s="1" t="s">
        <v>1921</v>
      </c>
      <c r="CG86" s="1" t="s">
        <v>1921</v>
      </c>
      <c r="CH86" s="1" t="s">
        <v>1921</v>
      </c>
      <c r="CI86" s="1" t="s">
        <v>1921</v>
      </c>
      <c r="CJ86" s="1" t="s">
        <v>1920</v>
      </c>
      <c r="CK86" s="1" t="s">
        <v>2291</v>
      </c>
      <c r="CL86" s="1" t="s">
        <v>2291</v>
      </c>
      <c r="CM86" s="1" t="s">
        <v>2291</v>
      </c>
      <c r="CN86" s="1" t="s">
        <v>2291</v>
      </c>
      <c r="CO86" s="1" t="s">
        <v>2291</v>
      </c>
      <c r="CP86" s="1" t="s">
        <v>2291</v>
      </c>
      <c r="CQ86" s="1" t="s">
        <v>2291</v>
      </c>
      <c r="CR86" s="1" t="s">
        <v>2291</v>
      </c>
      <c r="CS86" s="1" t="s">
        <v>2291</v>
      </c>
      <c r="CT86" s="1" t="s">
        <v>2291</v>
      </c>
      <c r="CU86" s="1" t="s">
        <v>2291</v>
      </c>
      <c r="CV86" s="1" t="s">
        <v>2291</v>
      </c>
      <c r="CW86" s="1" t="s">
        <v>2291</v>
      </c>
      <c r="CX86" s="1" t="s">
        <v>2291</v>
      </c>
      <c r="CY86" s="1" t="s">
        <v>2291</v>
      </c>
      <c r="CZ86" s="1" t="s">
        <v>2291</v>
      </c>
      <c r="DA86" s="1" t="s">
        <v>2291</v>
      </c>
      <c r="DB86" s="1" t="s">
        <v>2291</v>
      </c>
      <c r="DC86" s="1" t="s">
        <v>2291</v>
      </c>
      <c r="DD86" s="1" t="s">
        <v>2291</v>
      </c>
      <c r="DE86" s="1" t="s">
        <v>2291</v>
      </c>
      <c r="DF86" s="1" t="s">
        <v>2291</v>
      </c>
      <c r="DG86" s="1" t="s">
        <v>2291</v>
      </c>
      <c r="DH86" s="1" t="s">
        <v>2291</v>
      </c>
      <c r="DI86" s="1" t="s">
        <v>2291</v>
      </c>
      <c r="DJ86" s="1" t="s">
        <v>2291</v>
      </c>
      <c r="DK86" s="1" t="s">
        <v>2291</v>
      </c>
      <c r="DL86" s="1" t="s">
        <v>2291</v>
      </c>
      <c r="DM86" s="1" t="s">
        <v>2291</v>
      </c>
      <c r="DN86" s="1" t="s">
        <v>2291</v>
      </c>
      <c r="DO86" s="1" t="s">
        <v>2291</v>
      </c>
      <c r="DP86" s="1" t="s">
        <v>2291</v>
      </c>
      <c r="DQ86" s="1" t="s">
        <v>2291</v>
      </c>
      <c r="DR86" s="1" t="s">
        <v>2291</v>
      </c>
      <c r="DS86" s="1" t="s">
        <v>2291</v>
      </c>
      <c r="DT86" s="1" t="s">
        <v>2291</v>
      </c>
      <c r="DU86" s="1" t="s">
        <v>2291</v>
      </c>
      <c r="DV86" s="1" t="s">
        <v>2291</v>
      </c>
      <c r="DW86" s="1" t="s">
        <v>2291</v>
      </c>
      <c r="DX86" s="1" t="s">
        <v>2291</v>
      </c>
      <c r="DY86" s="1" t="s">
        <v>2291</v>
      </c>
      <c r="DZ86" s="1" t="s">
        <v>2291</v>
      </c>
      <c r="EA86" s="1" t="s">
        <v>2291</v>
      </c>
      <c r="EB86" s="1" t="s">
        <v>2291</v>
      </c>
      <c r="EC86" s="1" t="s">
        <v>2291</v>
      </c>
      <c r="ED86" s="1" t="s">
        <v>2291</v>
      </c>
      <c r="EE86" s="1" t="s">
        <v>2291</v>
      </c>
      <c r="EF86" s="1" t="s">
        <v>2291</v>
      </c>
      <c r="EG86" s="1" t="s">
        <v>2291</v>
      </c>
      <c r="EH86" s="1" t="s">
        <v>2291</v>
      </c>
      <c r="EI86" s="1" t="s">
        <v>2291</v>
      </c>
      <c r="EJ86" s="1" t="s">
        <v>2291</v>
      </c>
      <c r="EK86" s="1" t="s">
        <v>2291</v>
      </c>
      <c r="EL86" s="1" t="s">
        <v>2291</v>
      </c>
      <c r="EM86" s="1" t="s">
        <v>2291</v>
      </c>
      <c r="EN86" s="1" t="s">
        <v>2291</v>
      </c>
      <c r="EO86" s="1" t="s">
        <v>2291</v>
      </c>
      <c r="EP86" s="1" t="s">
        <v>2291</v>
      </c>
      <c r="EQ86" s="1" t="s">
        <v>2291</v>
      </c>
      <c r="ER86" s="1" t="s">
        <v>2291</v>
      </c>
      <c r="ES86" s="1" t="s">
        <v>2291</v>
      </c>
      <c r="ET86" s="1" t="s">
        <v>2291</v>
      </c>
      <c r="EU86" s="1" t="s">
        <v>2291</v>
      </c>
      <c r="EV86" s="1" t="s">
        <v>2291</v>
      </c>
      <c r="EW86" s="1" t="s">
        <v>2291</v>
      </c>
      <c r="EX86" s="1" t="s">
        <v>2291</v>
      </c>
      <c r="EY86" s="1" t="s">
        <v>2291</v>
      </c>
      <c r="EZ86" s="1" t="s">
        <v>2291</v>
      </c>
      <c r="FA86" s="1" t="s">
        <v>2291</v>
      </c>
      <c r="FB86" s="1" t="s">
        <v>2291</v>
      </c>
      <c r="FC86" s="1" t="s">
        <v>2291</v>
      </c>
      <c r="FD86" s="1" t="s">
        <v>2291</v>
      </c>
      <c r="FE86" s="1" t="s">
        <v>2291</v>
      </c>
      <c r="FF86" s="1" t="s">
        <v>2291</v>
      </c>
      <c r="FG86" s="1" t="s">
        <v>2291</v>
      </c>
      <c r="FH86" s="1" t="s">
        <v>2291</v>
      </c>
      <c r="FI86" s="1" t="s">
        <v>2291</v>
      </c>
      <c r="FJ86" s="1" t="s">
        <v>2291</v>
      </c>
      <c r="FK86" s="1" t="s">
        <v>2291</v>
      </c>
      <c r="FL86" s="1" t="s">
        <v>2291</v>
      </c>
      <c r="FM86" s="7">
        <v>25</v>
      </c>
      <c r="FN86" s="7">
        <v>41</v>
      </c>
      <c r="FO86" s="7">
        <v>8</v>
      </c>
      <c r="FP86" s="7">
        <v>8</v>
      </c>
      <c r="FQ86" s="7">
        <v>10</v>
      </c>
      <c r="FR86" s="7">
        <v>8</v>
      </c>
      <c r="FS86" s="7" t="s">
        <v>2291</v>
      </c>
      <c r="FT86" s="7" t="s">
        <v>2291</v>
      </c>
      <c r="FU86" s="7">
        <v>20</v>
      </c>
      <c r="FV86" s="7">
        <v>10</v>
      </c>
      <c r="FW86" s="7">
        <v>7</v>
      </c>
      <c r="FX86" s="7" t="s">
        <v>2291</v>
      </c>
      <c r="FY86" s="7">
        <v>8</v>
      </c>
      <c r="FZ86" s="1" t="s">
        <v>1920</v>
      </c>
      <c r="GA86" s="1" t="s">
        <v>1920</v>
      </c>
      <c r="GB86" s="1" t="s">
        <v>1920</v>
      </c>
      <c r="GC86" s="1" t="s">
        <v>2291</v>
      </c>
      <c r="GD86" s="1" t="s">
        <v>2291</v>
      </c>
      <c r="GE86" s="1" t="s">
        <v>2291</v>
      </c>
      <c r="GF86" s="1" t="s">
        <v>1920</v>
      </c>
      <c r="GG86" s="1" t="s">
        <v>2291</v>
      </c>
      <c r="GH86" s="1" t="s">
        <v>2291</v>
      </c>
      <c r="GI86" s="1" t="s">
        <v>2291</v>
      </c>
      <c r="GJ86" s="1" t="s">
        <v>302</v>
      </c>
      <c r="GK86" s="1" t="s">
        <v>1921</v>
      </c>
      <c r="GL86" s="1" t="s">
        <v>1921</v>
      </c>
      <c r="GM86" s="1" t="s">
        <v>1921</v>
      </c>
      <c r="GN86" s="1" t="s">
        <v>1921</v>
      </c>
      <c r="GO86" s="1" t="s">
        <v>1920</v>
      </c>
      <c r="GP86" s="1" t="s">
        <v>1921</v>
      </c>
      <c r="GQ86" s="1" t="s">
        <v>1921</v>
      </c>
      <c r="GR86" s="1" t="s">
        <v>1921</v>
      </c>
      <c r="GS86" s="7" t="s">
        <v>2291</v>
      </c>
      <c r="GT86" s="7" t="s">
        <v>2291</v>
      </c>
      <c r="GU86" s="7">
        <v>1</v>
      </c>
      <c r="GV86" s="7" t="s">
        <v>2291</v>
      </c>
      <c r="GW86" s="7" t="s">
        <v>2291</v>
      </c>
      <c r="GX86" s="7" t="s">
        <v>2291</v>
      </c>
      <c r="GY86" s="7" t="s">
        <v>2291</v>
      </c>
      <c r="GZ86" s="7" t="s">
        <v>2291</v>
      </c>
      <c r="HA86" s="7" t="s">
        <v>2291</v>
      </c>
      <c r="HB86" s="7" t="s">
        <v>2291</v>
      </c>
      <c r="HC86" s="7" t="s">
        <v>2291</v>
      </c>
      <c r="HD86" s="7" t="s">
        <v>2291</v>
      </c>
      <c r="HE86" s="7" t="s">
        <v>2291</v>
      </c>
      <c r="HF86" s="7" t="s">
        <v>2291</v>
      </c>
      <c r="HG86" s="7" t="s">
        <v>2291</v>
      </c>
      <c r="HH86" s="7" t="s">
        <v>2291</v>
      </c>
      <c r="HI86" s="1" t="s">
        <v>869</v>
      </c>
      <c r="HJ86" s="1" t="s">
        <v>1995</v>
      </c>
      <c r="HK86" s="1" t="s">
        <v>1921</v>
      </c>
      <c r="HL86" s="1" t="s">
        <v>1921</v>
      </c>
      <c r="HM86" s="1" t="s">
        <v>1920</v>
      </c>
      <c r="HN86" s="1" t="s">
        <v>1921</v>
      </c>
      <c r="HO86" s="1" t="s">
        <v>1921</v>
      </c>
      <c r="HP86" s="1" t="s">
        <v>2125</v>
      </c>
      <c r="HQ86" s="1" t="s">
        <v>1921</v>
      </c>
      <c r="HR86" s="1" t="s">
        <v>1921</v>
      </c>
      <c r="HS86" s="1" t="s">
        <v>1920</v>
      </c>
      <c r="HT86" s="7" t="s">
        <v>2291</v>
      </c>
      <c r="HU86" s="7" t="s">
        <v>2291</v>
      </c>
      <c r="HV86" s="1" t="s">
        <v>2291</v>
      </c>
      <c r="HW86" s="1" t="s">
        <v>2291</v>
      </c>
      <c r="HX86" s="1" t="s">
        <v>2291</v>
      </c>
      <c r="HY86" s="1" t="s">
        <v>2126</v>
      </c>
      <c r="HZ86" s="1" t="s">
        <v>1921</v>
      </c>
      <c r="IA86" s="1" t="s">
        <v>1920</v>
      </c>
      <c r="IB86" s="7" t="s">
        <v>2291</v>
      </c>
      <c r="IC86" s="7">
        <v>100</v>
      </c>
      <c r="ID86" s="1" t="s">
        <v>1920</v>
      </c>
      <c r="IE86" s="1" t="s">
        <v>2291</v>
      </c>
      <c r="IF86" s="1" t="s">
        <v>2291</v>
      </c>
      <c r="IG86" s="1" t="s">
        <v>2291</v>
      </c>
      <c r="IH86" s="1" t="s">
        <v>2291</v>
      </c>
      <c r="II86" s="1" t="s">
        <v>2291</v>
      </c>
      <c r="IJ86" s="1" t="s">
        <v>2291</v>
      </c>
      <c r="IK86" s="1" t="s">
        <v>2291</v>
      </c>
      <c r="IL86" s="1" t="s">
        <v>2291</v>
      </c>
      <c r="IM86" s="1" t="s">
        <v>1949</v>
      </c>
      <c r="IN86" s="1" t="s">
        <v>1991</v>
      </c>
      <c r="IO86" s="1" t="s">
        <v>2291</v>
      </c>
      <c r="IP86" s="1" t="s">
        <v>2291</v>
      </c>
      <c r="IQ86" s="1" t="s">
        <v>2291</v>
      </c>
      <c r="IR86" s="1" t="s">
        <v>2291</v>
      </c>
      <c r="IS86" s="1" t="s">
        <v>2291</v>
      </c>
      <c r="IT86" s="1" t="s">
        <v>1921</v>
      </c>
      <c r="IU86" s="1" t="s">
        <v>2291</v>
      </c>
      <c r="IV86" s="1" t="s">
        <v>2291</v>
      </c>
      <c r="IW86" s="1" t="s">
        <v>2291</v>
      </c>
      <c r="IX86" s="1" t="s">
        <v>2291</v>
      </c>
      <c r="IY86" s="1" t="s">
        <v>2291</v>
      </c>
      <c r="IZ86" s="1" t="s">
        <v>2291</v>
      </c>
      <c r="JA86" s="1" t="s">
        <v>2291</v>
      </c>
      <c r="JB86" s="1" t="s">
        <v>2291</v>
      </c>
      <c r="JC86" s="1" t="s">
        <v>2291</v>
      </c>
      <c r="JD86" s="1" t="s">
        <v>383</v>
      </c>
      <c r="JE86" s="1" t="s">
        <v>1920</v>
      </c>
      <c r="JF86" s="1" t="s">
        <v>1921</v>
      </c>
      <c r="JG86" s="1" t="s">
        <v>1921</v>
      </c>
      <c r="JH86" s="1" t="s">
        <v>1921</v>
      </c>
      <c r="JI86" s="1" t="s">
        <v>1921</v>
      </c>
      <c r="JJ86" s="1" t="s">
        <v>1920</v>
      </c>
      <c r="JK86" s="1" t="s">
        <v>1921</v>
      </c>
      <c r="JL86" s="1" t="s">
        <v>1920</v>
      </c>
      <c r="JM86" s="1" t="s">
        <v>1921</v>
      </c>
      <c r="JN86" s="1" t="s">
        <v>1921</v>
      </c>
      <c r="JO86" s="1" t="s">
        <v>1921</v>
      </c>
      <c r="JP86" s="1" t="s">
        <v>1921</v>
      </c>
      <c r="JQ86" s="1" t="s">
        <v>1921</v>
      </c>
      <c r="JR86" s="1" t="s">
        <v>1921</v>
      </c>
      <c r="JS86" s="1" t="s">
        <v>2291</v>
      </c>
      <c r="JT86" s="1" t="s">
        <v>2291</v>
      </c>
      <c r="JU86" s="1" t="s">
        <v>2298</v>
      </c>
      <c r="JV86" s="1" t="s">
        <v>1920</v>
      </c>
      <c r="JW86" s="1" t="s">
        <v>1921</v>
      </c>
      <c r="JX86" s="1" t="s">
        <v>1921</v>
      </c>
      <c r="JY86" s="1" t="s">
        <v>1921</v>
      </c>
      <c r="JZ86" s="1" t="s">
        <v>1921</v>
      </c>
      <c r="KA86" s="1" t="s">
        <v>1920</v>
      </c>
      <c r="KB86" s="1" t="s">
        <v>1921</v>
      </c>
      <c r="KC86" s="1" t="s">
        <v>2291</v>
      </c>
      <c r="KD86" s="1" t="s">
        <v>1971</v>
      </c>
      <c r="KE86" s="1" t="s">
        <v>2291</v>
      </c>
      <c r="KF86" s="1" t="s">
        <v>1920</v>
      </c>
      <c r="KG86" s="1" t="s">
        <v>1503</v>
      </c>
      <c r="KH86" s="1" t="s">
        <v>1967</v>
      </c>
      <c r="KI86" s="1" t="s">
        <v>1923</v>
      </c>
      <c r="KJ86" s="1" t="s">
        <v>2291</v>
      </c>
      <c r="KK86" s="1" t="s">
        <v>1920</v>
      </c>
      <c r="KL86" s="1" t="s">
        <v>2044</v>
      </c>
      <c r="KM86" s="1" t="s">
        <v>1920</v>
      </c>
      <c r="KN86" s="1" t="s">
        <v>1921</v>
      </c>
      <c r="KO86" s="1" t="s">
        <v>1920</v>
      </c>
      <c r="KP86" s="1" t="s">
        <v>2291</v>
      </c>
      <c r="KQ86" s="1" t="s">
        <v>2291</v>
      </c>
      <c r="KR86" s="1">
        <v>2</v>
      </c>
      <c r="KS86" s="1" t="s">
        <v>310</v>
      </c>
      <c r="KT86" s="1" t="s">
        <v>305</v>
      </c>
      <c r="KU86" s="1" t="s">
        <v>2291</v>
      </c>
      <c r="KV86" s="1" t="s">
        <v>2291</v>
      </c>
      <c r="KW86" s="1" t="s">
        <v>2291</v>
      </c>
      <c r="KX86" s="1">
        <v>20</v>
      </c>
      <c r="KY86" s="11">
        <v>20</v>
      </c>
      <c r="KZ86" s="1" t="s">
        <v>1570</v>
      </c>
      <c r="LA86" s="1">
        <v>177360</v>
      </c>
      <c r="LB86" s="1" t="s">
        <v>1571</v>
      </c>
      <c r="LC86" s="1" t="s">
        <v>1572</v>
      </c>
      <c r="LD86" s="1">
        <v>145</v>
      </c>
      <c r="LE86" s="1" t="s">
        <v>2291</v>
      </c>
      <c r="LF86" s="1">
        <v>-1</v>
      </c>
      <c r="LG86" s="1" t="s">
        <v>2291</v>
      </c>
      <c r="LH86" s="1" t="s">
        <v>2291</v>
      </c>
      <c r="LI86" s="8">
        <v>145</v>
      </c>
      <c r="LJ86" s="8">
        <v>16</v>
      </c>
      <c r="LK86" s="8">
        <v>4</v>
      </c>
      <c r="LL86" s="8">
        <v>13</v>
      </c>
      <c r="LM86" s="8">
        <v>22</v>
      </c>
      <c r="LN86" s="8">
        <v>9</v>
      </c>
      <c r="LO86" s="8">
        <v>14</v>
      </c>
      <c r="LP86" s="8">
        <v>2</v>
      </c>
      <c r="LQ86" s="8">
        <v>2</v>
      </c>
      <c r="LR86" s="8">
        <v>15</v>
      </c>
      <c r="LS86" s="8">
        <v>19</v>
      </c>
      <c r="LT86" s="8">
        <v>2</v>
      </c>
      <c r="LU86" s="8">
        <v>0</v>
      </c>
      <c r="LV86" s="8">
        <v>118</v>
      </c>
      <c r="LW86" s="1" t="s">
        <v>1975</v>
      </c>
      <c r="LX86" s="1" t="s">
        <v>1979</v>
      </c>
      <c r="LY86" s="1" t="s">
        <v>1980</v>
      </c>
      <c r="LZ86" s="1" t="b">
        <f>E86=AE86</f>
        <v>1</v>
      </c>
      <c r="MA86" s="1" t="b">
        <f>AG86=G86</f>
        <v>1</v>
      </c>
      <c r="MB86" s="1" t="b">
        <f>I86=AI86</f>
        <v>1</v>
      </c>
      <c r="MC86" s="1" t="s">
        <v>2291</v>
      </c>
    </row>
    <row r="87" spans="1:341" x14ac:dyDescent="0.3">
      <c r="A87" s="1" t="s">
        <v>798</v>
      </c>
      <c r="B87" s="1" t="s">
        <v>799</v>
      </c>
      <c r="C87" s="5">
        <v>43157</v>
      </c>
      <c r="D87" s="5">
        <v>43157</v>
      </c>
      <c r="E87" s="1" t="s">
        <v>294</v>
      </c>
      <c r="F87" s="1" t="s">
        <v>1934</v>
      </c>
      <c r="G87" s="1" t="s">
        <v>295</v>
      </c>
      <c r="H87" s="1" t="s">
        <v>1947</v>
      </c>
      <c r="I87" s="1" t="s">
        <v>296</v>
      </c>
      <c r="J87" s="1" t="s">
        <v>332</v>
      </c>
      <c r="K87" s="1" t="s">
        <v>800</v>
      </c>
      <c r="L87" s="1" t="s">
        <v>2074</v>
      </c>
      <c r="M87" s="1" t="s">
        <v>801</v>
      </c>
      <c r="N87" s="1">
        <v>13.522048703199999</v>
      </c>
      <c r="O87" s="1">
        <v>14.4901699629</v>
      </c>
      <c r="P87" s="1">
        <v>310.298868728</v>
      </c>
      <c r="Q87" s="1">
        <v>6</v>
      </c>
      <c r="R87" s="1" t="s">
        <v>1983</v>
      </c>
      <c r="S87" s="1" t="s">
        <v>2082</v>
      </c>
      <c r="T87" s="1">
        <v>15</v>
      </c>
      <c r="U87" s="1" t="s">
        <v>2292</v>
      </c>
      <c r="V87" s="1" t="s">
        <v>1982</v>
      </c>
      <c r="W87" s="1" t="s">
        <v>2291</v>
      </c>
      <c r="X87" s="1" t="s">
        <v>2089</v>
      </c>
      <c r="Y87" s="1" t="s">
        <v>1920</v>
      </c>
      <c r="Z87" s="1" t="s">
        <v>1921</v>
      </c>
      <c r="AA87" s="1" t="s">
        <v>1921</v>
      </c>
      <c r="AB87" s="1" t="s">
        <v>2291</v>
      </c>
      <c r="AC87" s="7">
        <v>300</v>
      </c>
      <c r="AD87" s="7">
        <v>1254</v>
      </c>
      <c r="AE87" s="1" t="s">
        <v>294</v>
      </c>
      <c r="AF87" s="1" t="s">
        <v>1934</v>
      </c>
      <c r="AG87" s="1" t="s">
        <v>295</v>
      </c>
      <c r="AH87" s="1" t="s">
        <v>1947</v>
      </c>
      <c r="AI87" s="1" t="s">
        <v>296</v>
      </c>
      <c r="AJ87" s="1" t="s">
        <v>332</v>
      </c>
      <c r="AK87" s="14">
        <v>300</v>
      </c>
      <c r="AL87" s="14">
        <v>1254</v>
      </c>
      <c r="AM87" s="5">
        <v>42005</v>
      </c>
      <c r="AN87" s="7" t="s">
        <v>2291</v>
      </c>
      <c r="AO87" s="7" t="s">
        <v>2291</v>
      </c>
      <c r="AP87" s="1" t="s">
        <v>2291</v>
      </c>
      <c r="AQ87" s="1" t="s">
        <v>2291</v>
      </c>
      <c r="AR87" s="1" t="s">
        <v>2291</v>
      </c>
      <c r="AS87" s="1" t="s">
        <v>2291</v>
      </c>
      <c r="AT87" s="1" t="s">
        <v>2291</v>
      </c>
      <c r="AU87" s="1" t="s">
        <v>2291</v>
      </c>
      <c r="AV87" s="1" t="s">
        <v>2291</v>
      </c>
      <c r="AW87" s="1" t="s">
        <v>2291</v>
      </c>
      <c r="AX87" s="1" t="s">
        <v>2291</v>
      </c>
      <c r="AY87" s="7" t="s">
        <v>2291</v>
      </c>
      <c r="AZ87" s="7" t="s">
        <v>2291</v>
      </c>
      <c r="BA87" s="1" t="s">
        <v>2291</v>
      </c>
      <c r="BB87" s="7" t="s">
        <v>2291</v>
      </c>
      <c r="BC87" s="7" t="s">
        <v>2291</v>
      </c>
      <c r="BD87" s="1" t="s">
        <v>2291</v>
      </c>
      <c r="BE87" s="1" t="s">
        <v>2291</v>
      </c>
      <c r="BF87" s="1" t="s">
        <v>2291</v>
      </c>
      <c r="BG87" s="1" t="s">
        <v>2291</v>
      </c>
      <c r="BH87" s="1" t="s">
        <v>2291</v>
      </c>
      <c r="BI87" s="1" t="s">
        <v>2291</v>
      </c>
      <c r="BJ87" s="1" t="s">
        <v>2291</v>
      </c>
      <c r="BK87" s="1" t="s">
        <v>2291</v>
      </c>
      <c r="BL87" s="1" t="s">
        <v>2291</v>
      </c>
      <c r="BM87" s="7" t="s">
        <v>2291</v>
      </c>
      <c r="BN87" s="7" t="s">
        <v>2291</v>
      </c>
      <c r="BO87" s="1" t="s">
        <v>2291</v>
      </c>
      <c r="BP87" s="7" t="s">
        <v>2291</v>
      </c>
      <c r="BQ87" s="7" t="s">
        <v>2291</v>
      </c>
      <c r="BR87" s="1">
        <v>0</v>
      </c>
      <c r="BS87" s="7">
        <v>298</v>
      </c>
      <c r="BT87" s="7">
        <v>0</v>
      </c>
      <c r="BU87" s="7">
        <v>2</v>
      </c>
      <c r="BV87" s="7">
        <v>0</v>
      </c>
      <c r="BW87" s="1" t="s">
        <v>1998</v>
      </c>
      <c r="BX87" s="1" t="s">
        <v>2291</v>
      </c>
      <c r="BY87" s="1" t="s">
        <v>802</v>
      </c>
      <c r="BZ87" s="1" t="s">
        <v>1921</v>
      </c>
      <c r="CA87" s="1" t="s">
        <v>1920</v>
      </c>
      <c r="CB87" s="1" t="s">
        <v>1921</v>
      </c>
      <c r="CC87" s="1" t="s">
        <v>1921</v>
      </c>
      <c r="CD87" s="1" t="s">
        <v>1921</v>
      </c>
      <c r="CE87" s="1" t="s">
        <v>1921</v>
      </c>
      <c r="CF87" s="1" t="s">
        <v>1921</v>
      </c>
      <c r="CG87" s="1" t="s">
        <v>1921</v>
      </c>
      <c r="CH87" s="1" t="s">
        <v>1921</v>
      </c>
      <c r="CI87" s="1" t="s">
        <v>1921</v>
      </c>
      <c r="CJ87" s="1" t="s">
        <v>1921</v>
      </c>
      <c r="CK87" s="1" t="s">
        <v>2291</v>
      </c>
      <c r="CL87" s="1" t="s">
        <v>2291</v>
      </c>
      <c r="CM87" s="1" t="s">
        <v>2291</v>
      </c>
      <c r="CN87" s="1" t="s">
        <v>2291</v>
      </c>
      <c r="CO87" s="1" t="s">
        <v>2291</v>
      </c>
      <c r="CP87" s="1" t="s">
        <v>2291</v>
      </c>
      <c r="CQ87" s="1" t="s">
        <v>2291</v>
      </c>
      <c r="CR87" s="1" t="s">
        <v>2291</v>
      </c>
      <c r="CS87" s="1" t="s">
        <v>2291</v>
      </c>
      <c r="CT87" s="1" t="s">
        <v>2291</v>
      </c>
      <c r="CU87" s="1" t="s">
        <v>2291</v>
      </c>
      <c r="CV87" s="1" t="s">
        <v>2291</v>
      </c>
      <c r="CW87" s="1" t="s">
        <v>2291</v>
      </c>
      <c r="CX87" s="1" t="s">
        <v>2291</v>
      </c>
      <c r="CY87" s="1" t="s">
        <v>2291</v>
      </c>
      <c r="CZ87" s="1" t="s">
        <v>2291</v>
      </c>
      <c r="DA87" s="1" t="s">
        <v>320</v>
      </c>
      <c r="DB87" s="1" t="s">
        <v>1921</v>
      </c>
      <c r="DC87" s="1" t="s">
        <v>1921</v>
      </c>
      <c r="DD87" s="1" t="s">
        <v>1921</v>
      </c>
      <c r="DE87" s="1" t="s">
        <v>1920</v>
      </c>
      <c r="DF87" s="1" t="s">
        <v>1921</v>
      </c>
      <c r="DG87" s="1" t="s">
        <v>2291</v>
      </c>
      <c r="DH87" s="1" t="s">
        <v>2029</v>
      </c>
      <c r="DI87" s="1" t="s">
        <v>2291</v>
      </c>
      <c r="DJ87" s="1" t="s">
        <v>2291</v>
      </c>
      <c r="DK87" s="1" t="s">
        <v>2291</v>
      </c>
      <c r="DL87" s="1" t="s">
        <v>2291</v>
      </c>
      <c r="DM87" s="1" t="s">
        <v>2291</v>
      </c>
      <c r="DN87" s="1" t="s">
        <v>2291</v>
      </c>
      <c r="DO87" s="1" t="s">
        <v>2291</v>
      </c>
      <c r="DP87" s="1" t="s">
        <v>2291</v>
      </c>
      <c r="DQ87" s="1" t="s">
        <v>2291</v>
      </c>
      <c r="DR87" s="1" t="s">
        <v>2291</v>
      </c>
      <c r="DS87" s="1" t="s">
        <v>2291</v>
      </c>
      <c r="DT87" s="1" t="s">
        <v>2291</v>
      </c>
      <c r="DU87" s="1" t="s">
        <v>2291</v>
      </c>
      <c r="DV87" s="1" t="s">
        <v>2291</v>
      </c>
      <c r="DW87" s="1" t="s">
        <v>2291</v>
      </c>
      <c r="DX87" s="1" t="s">
        <v>2291</v>
      </c>
      <c r="DY87" s="1" t="s">
        <v>2291</v>
      </c>
      <c r="DZ87" s="1" t="s">
        <v>2291</v>
      </c>
      <c r="EA87" s="1" t="s">
        <v>2291</v>
      </c>
      <c r="EB87" s="1" t="s">
        <v>2291</v>
      </c>
      <c r="EC87" s="1" t="s">
        <v>2291</v>
      </c>
      <c r="ED87" s="1" t="s">
        <v>2291</v>
      </c>
      <c r="EE87" s="1" t="s">
        <v>2291</v>
      </c>
      <c r="EF87" s="1" t="s">
        <v>2291</v>
      </c>
      <c r="EG87" s="1" t="s">
        <v>2291</v>
      </c>
      <c r="EH87" s="1" t="s">
        <v>2291</v>
      </c>
      <c r="EI87" s="1" t="s">
        <v>2291</v>
      </c>
      <c r="EJ87" s="1" t="s">
        <v>2291</v>
      </c>
      <c r="EK87" s="1" t="s">
        <v>2291</v>
      </c>
      <c r="EL87" s="1" t="s">
        <v>2291</v>
      </c>
      <c r="EM87" s="1" t="s">
        <v>2291</v>
      </c>
      <c r="EN87" s="1" t="s">
        <v>2291</v>
      </c>
      <c r="EO87" s="1" t="s">
        <v>2291</v>
      </c>
      <c r="EP87" s="1" t="s">
        <v>2291</v>
      </c>
      <c r="EQ87" s="1" t="s">
        <v>2291</v>
      </c>
      <c r="ER87" s="1" t="s">
        <v>2291</v>
      </c>
      <c r="ES87" s="1" t="s">
        <v>2291</v>
      </c>
      <c r="ET87" s="1" t="s">
        <v>2291</v>
      </c>
      <c r="EU87" s="1" t="s">
        <v>2291</v>
      </c>
      <c r="EV87" s="1" t="s">
        <v>2291</v>
      </c>
      <c r="EW87" s="1" t="s">
        <v>2291</v>
      </c>
      <c r="EX87" s="1" t="s">
        <v>2291</v>
      </c>
      <c r="EY87" s="1" t="s">
        <v>2291</v>
      </c>
      <c r="EZ87" s="1" t="s">
        <v>2291</v>
      </c>
      <c r="FA87" s="1" t="s">
        <v>2291</v>
      </c>
      <c r="FB87" s="1" t="s">
        <v>2291</v>
      </c>
      <c r="FC87" s="1" t="s">
        <v>2291</v>
      </c>
      <c r="FD87" s="1" t="s">
        <v>2291</v>
      </c>
      <c r="FE87" s="1" t="s">
        <v>2291</v>
      </c>
      <c r="FF87" s="1" t="s">
        <v>2291</v>
      </c>
      <c r="FG87" s="1" t="s">
        <v>2291</v>
      </c>
      <c r="FH87" s="1" t="s">
        <v>2291</v>
      </c>
      <c r="FI87" s="1" t="s">
        <v>2291</v>
      </c>
      <c r="FJ87" s="1" t="s">
        <v>2291</v>
      </c>
      <c r="FK87" s="1" t="s">
        <v>2291</v>
      </c>
      <c r="FL87" s="1" t="s">
        <v>2291</v>
      </c>
      <c r="FM87" s="7">
        <v>30</v>
      </c>
      <c r="FN87" s="7">
        <v>60</v>
      </c>
      <c r="FO87" s="7">
        <v>10</v>
      </c>
      <c r="FP87" s="7">
        <v>4</v>
      </c>
      <c r="FQ87" s="7">
        <v>15</v>
      </c>
      <c r="FR87" s="7">
        <v>15</v>
      </c>
      <c r="FS87" s="7" t="s">
        <v>2291</v>
      </c>
      <c r="FT87" s="7" t="s">
        <v>2291</v>
      </c>
      <c r="FU87" s="7">
        <v>7</v>
      </c>
      <c r="FV87" s="7">
        <v>10</v>
      </c>
      <c r="FW87" s="7">
        <v>15</v>
      </c>
      <c r="FX87" s="7" t="s">
        <v>2291</v>
      </c>
      <c r="FY87" s="7">
        <v>30</v>
      </c>
      <c r="FZ87" s="1" t="s">
        <v>1920</v>
      </c>
      <c r="GA87" s="1" t="s">
        <v>1920</v>
      </c>
      <c r="GB87" s="1" t="s">
        <v>1920</v>
      </c>
      <c r="GC87" s="1" t="s">
        <v>2291</v>
      </c>
      <c r="GD87" s="1" t="s">
        <v>2291</v>
      </c>
      <c r="GE87" s="1" t="s">
        <v>2291</v>
      </c>
      <c r="GF87" s="1" t="s">
        <v>1920</v>
      </c>
      <c r="GG87" s="1" t="s">
        <v>2291</v>
      </c>
      <c r="GH87" s="1" t="s">
        <v>2291</v>
      </c>
      <c r="GI87" s="1" t="s">
        <v>2291</v>
      </c>
      <c r="GJ87" s="1" t="s">
        <v>302</v>
      </c>
      <c r="GK87" s="1" t="s">
        <v>1921</v>
      </c>
      <c r="GL87" s="1" t="s">
        <v>1921</v>
      </c>
      <c r="GM87" s="1" t="s">
        <v>1921</v>
      </c>
      <c r="GN87" s="1" t="s">
        <v>1921</v>
      </c>
      <c r="GO87" s="1" t="s">
        <v>1920</v>
      </c>
      <c r="GP87" s="1" t="s">
        <v>1921</v>
      </c>
      <c r="GQ87" s="1" t="s">
        <v>1921</v>
      </c>
      <c r="GR87" s="1" t="s">
        <v>1921</v>
      </c>
      <c r="GS87" s="7" t="s">
        <v>2291</v>
      </c>
      <c r="GT87" s="7" t="s">
        <v>2291</v>
      </c>
      <c r="GU87" s="7">
        <v>1</v>
      </c>
      <c r="GV87" s="7" t="s">
        <v>2291</v>
      </c>
      <c r="GW87" s="7" t="s">
        <v>2291</v>
      </c>
      <c r="GX87" s="7" t="s">
        <v>2291</v>
      </c>
      <c r="GY87" s="7" t="s">
        <v>2291</v>
      </c>
      <c r="GZ87" s="7" t="s">
        <v>2291</v>
      </c>
      <c r="HA87" s="7" t="s">
        <v>2291</v>
      </c>
      <c r="HB87" s="7" t="s">
        <v>2291</v>
      </c>
      <c r="HC87" s="7" t="s">
        <v>2291</v>
      </c>
      <c r="HD87" s="7" t="s">
        <v>2291</v>
      </c>
      <c r="HE87" s="7" t="s">
        <v>2291</v>
      </c>
      <c r="HF87" s="7" t="s">
        <v>2291</v>
      </c>
      <c r="HG87" s="7" t="s">
        <v>2291</v>
      </c>
      <c r="HH87" s="7" t="s">
        <v>2291</v>
      </c>
      <c r="HI87" s="1" t="s">
        <v>869</v>
      </c>
      <c r="HJ87" s="1" t="s">
        <v>371</v>
      </c>
      <c r="HK87" s="1" t="s">
        <v>1920</v>
      </c>
      <c r="HL87" s="1" t="s">
        <v>1921</v>
      </c>
      <c r="HM87" s="1" t="s">
        <v>1921</v>
      </c>
      <c r="HN87" s="1" t="s">
        <v>1921</v>
      </c>
      <c r="HO87" s="1" t="s">
        <v>1921</v>
      </c>
      <c r="HP87" s="1" t="s">
        <v>2125</v>
      </c>
      <c r="HQ87" s="1" t="s">
        <v>1921</v>
      </c>
      <c r="HR87" s="1" t="s">
        <v>1921</v>
      </c>
      <c r="HS87" s="1" t="s">
        <v>1920</v>
      </c>
      <c r="HT87" s="7" t="s">
        <v>2291</v>
      </c>
      <c r="HU87" s="7" t="s">
        <v>2291</v>
      </c>
      <c r="HV87" s="1" t="s">
        <v>2291</v>
      </c>
      <c r="HW87" s="1" t="s">
        <v>2291</v>
      </c>
      <c r="HX87" s="1" t="s">
        <v>2291</v>
      </c>
      <c r="HY87" s="1" t="s">
        <v>2126</v>
      </c>
      <c r="HZ87" s="1" t="s">
        <v>1921</v>
      </c>
      <c r="IA87" s="1" t="s">
        <v>1920</v>
      </c>
      <c r="IB87" s="7" t="s">
        <v>2291</v>
      </c>
      <c r="IC87" s="7">
        <v>300</v>
      </c>
      <c r="ID87" s="1" t="s">
        <v>1920</v>
      </c>
      <c r="IE87" s="1" t="s">
        <v>2291</v>
      </c>
      <c r="IF87" s="1" t="s">
        <v>2291</v>
      </c>
      <c r="IG87" s="1" t="s">
        <v>2291</v>
      </c>
      <c r="IH87" s="1" t="s">
        <v>2291</v>
      </c>
      <c r="II87" s="1" t="s">
        <v>2291</v>
      </c>
      <c r="IJ87" s="1" t="s">
        <v>2291</v>
      </c>
      <c r="IK87" s="1" t="s">
        <v>2291</v>
      </c>
      <c r="IL87" s="1" t="s">
        <v>2291</v>
      </c>
      <c r="IM87" s="1" t="s">
        <v>1952</v>
      </c>
      <c r="IN87" s="1" t="s">
        <v>2291</v>
      </c>
      <c r="IO87" s="1" t="s">
        <v>2291</v>
      </c>
      <c r="IP87" s="1" t="s">
        <v>373</v>
      </c>
      <c r="IQ87" s="1" t="s">
        <v>2074</v>
      </c>
      <c r="IR87" s="1" t="s">
        <v>1957</v>
      </c>
      <c r="IS87" s="1" t="s">
        <v>2291</v>
      </c>
      <c r="IT87" s="1" t="s">
        <v>1921</v>
      </c>
      <c r="IU87" s="1" t="s">
        <v>2291</v>
      </c>
      <c r="IV87" s="1" t="s">
        <v>2291</v>
      </c>
      <c r="IW87" s="1" t="s">
        <v>2291</v>
      </c>
      <c r="IX87" s="1" t="s">
        <v>2291</v>
      </c>
      <c r="IY87" s="1" t="s">
        <v>2291</v>
      </c>
      <c r="IZ87" s="1" t="s">
        <v>2291</v>
      </c>
      <c r="JA87" s="1" t="s">
        <v>2291</v>
      </c>
      <c r="JB87" s="1" t="s">
        <v>2291</v>
      </c>
      <c r="JC87" s="1" t="s">
        <v>2291</v>
      </c>
      <c r="JD87" s="1" t="s">
        <v>303</v>
      </c>
      <c r="JE87" s="1" t="s">
        <v>1920</v>
      </c>
      <c r="JF87" s="1" t="s">
        <v>1921</v>
      </c>
      <c r="JG87" s="1" t="s">
        <v>1921</v>
      </c>
      <c r="JH87" s="1" t="s">
        <v>1921</v>
      </c>
      <c r="JI87" s="1" t="s">
        <v>1921</v>
      </c>
      <c r="JJ87" s="1" t="s">
        <v>1920</v>
      </c>
      <c r="JK87" s="1" t="s">
        <v>1921</v>
      </c>
      <c r="JL87" s="1" t="s">
        <v>1921</v>
      </c>
      <c r="JM87" s="1" t="s">
        <v>1921</v>
      </c>
      <c r="JN87" s="1" t="s">
        <v>1921</v>
      </c>
      <c r="JO87" s="1" t="s">
        <v>1921</v>
      </c>
      <c r="JP87" s="1" t="s">
        <v>1921</v>
      </c>
      <c r="JQ87" s="1" t="s">
        <v>1921</v>
      </c>
      <c r="JR87" s="1" t="s">
        <v>1921</v>
      </c>
      <c r="JS87" s="1" t="s">
        <v>2291</v>
      </c>
      <c r="JT87" s="1" t="s">
        <v>2291</v>
      </c>
      <c r="JU87" s="1" t="s">
        <v>2295</v>
      </c>
      <c r="JV87" s="1" t="s">
        <v>1920</v>
      </c>
      <c r="JW87" s="1" t="s">
        <v>1921</v>
      </c>
      <c r="JX87" s="1" t="s">
        <v>1921</v>
      </c>
      <c r="JY87" s="1" t="s">
        <v>1921</v>
      </c>
      <c r="JZ87" s="1" t="s">
        <v>1921</v>
      </c>
      <c r="KA87" s="1" t="s">
        <v>1921</v>
      </c>
      <c r="KB87" s="1" t="s">
        <v>1921</v>
      </c>
      <c r="KC87" s="1" t="s">
        <v>2291</v>
      </c>
      <c r="KD87" s="1" t="s">
        <v>1971</v>
      </c>
      <c r="KE87" s="1" t="s">
        <v>2291</v>
      </c>
      <c r="KF87" s="1" t="s">
        <v>1920</v>
      </c>
      <c r="KG87" s="1" t="s">
        <v>2159</v>
      </c>
      <c r="KH87" s="1" t="s">
        <v>1967</v>
      </c>
      <c r="KI87" s="1" t="s">
        <v>1987</v>
      </c>
      <c r="KJ87" s="1" t="s">
        <v>2291</v>
      </c>
      <c r="KK87" s="1" t="s">
        <v>1920</v>
      </c>
      <c r="KL87" s="1" t="s">
        <v>2044</v>
      </c>
      <c r="KM87" s="1" t="s">
        <v>1920</v>
      </c>
      <c r="KN87" s="1" t="s">
        <v>1921</v>
      </c>
      <c r="KO87" s="1" t="s">
        <v>1920</v>
      </c>
      <c r="KP87" s="1" t="s">
        <v>2291</v>
      </c>
      <c r="KQ87" s="1" t="s">
        <v>2291</v>
      </c>
      <c r="KR87" s="1">
        <v>2</v>
      </c>
      <c r="KS87" s="1" t="s">
        <v>310</v>
      </c>
      <c r="KT87" s="1" t="s">
        <v>803</v>
      </c>
      <c r="KU87" s="1" t="s">
        <v>2291</v>
      </c>
      <c r="KV87" s="1" t="s">
        <v>2291</v>
      </c>
      <c r="KW87" s="1" t="s">
        <v>2291</v>
      </c>
      <c r="KX87" s="1">
        <v>12</v>
      </c>
      <c r="KY87" s="11">
        <v>12</v>
      </c>
      <c r="KZ87" s="1" t="s">
        <v>804</v>
      </c>
      <c r="LA87" s="1">
        <v>150082</v>
      </c>
      <c r="LB87" s="1" t="s">
        <v>805</v>
      </c>
      <c r="LC87" s="1" t="s">
        <v>806</v>
      </c>
      <c r="LD87" s="1">
        <v>50</v>
      </c>
      <c r="LE87" s="1" t="s">
        <v>2291</v>
      </c>
      <c r="LF87" s="1">
        <v>-1</v>
      </c>
      <c r="LG87" s="1" t="s">
        <v>2291</v>
      </c>
      <c r="LH87" s="1" t="s">
        <v>2291</v>
      </c>
      <c r="LI87" s="8">
        <v>50</v>
      </c>
      <c r="LJ87" s="8">
        <v>5</v>
      </c>
      <c r="LK87" s="8">
        <v>6</v>
      </c>
      <c r="LL87" s="8">
        <v>9</v>
      </c>
      <c r="LM87" s="8">
        <v>12</v>
      </c>
      <c r="LN87" s="8">
        <v>4</v>
      </c>
      <c r="LO87" s="8">
        <v>5</v>
      </c>
      <c r="LP87" s="8">
        <v>3</v>
      </c>
      <c r="LQ87" s="8">
        <v>0</v>
      </c>
      <c r="LR87" s="8">
        <v>10</v>
      </c>
      <c r="LS87" s="8">
        <v>12</v>
      </c>
      <c r="LT87" s="8">
        <v>2</v>
      </c>
      <c r="LU87" s="8">
        <v>0</v>
      </c>
      <c r="LV87" s="8">
        <v>68</v>
      </c>
      <c r="LW87" s="1" t="s">
        <v>1975</v>
      </c>
      <c r="LX87" s="1" t="s">
        <v>1979</v>
      </c>
      <c r="LY87" s="1" t="s">
        <v>2291</v>
      </c>
      <c r="LZ87" s="1" t="b">
        <f>E87=AE87</f>
        <v>1</v>
      </c>
      <c r="MA87" s="1" t="b">
        <f>AG87=G87</f>
        <v>1</v>
      </c>
      <c r="MB87" s="1" t="b">
        <f>I87=AI87</f>
        <v>1</v>
      </c>
      <c r="MC87" s="1" t="s">
        <v>2291</v>
      </c>
    </row>
    <row r="88" spans="1:341" x14ac:dyDescent="0.3">
      <c r="A88" s="1" t="s">
        <v>1190</v>
      </c>
      <c r="B88" s="1" t="s">
        <v>1191</v>
      </c>
      <c r="C88" s="5">
        <v>43162</v>
      </c>
      <c r="D88" s="5">
        <v>43162</v>
      </c>
      <c r="E88" s="1" t="s">
        <v>294</v>
      </c>
      <c r="F88" s="1" t="s">
        <v>1934</v>
      </c>
      <c r="G88" s="1" t="s">
        <v>400</v>
      </c>
      <c r="H88" s="1" t="s">
        <v>1948</v>
      </c>
      <c r="I88" s="1" t="s">
        <v>915</v>
      </c>
      <c r="J88" s="1" t="s">
        <v>1057</v>
      </c>
      <c r="K88" s="1" t="s">
        <v>1842</v>
      </c>
      <c r="L88" s="1" t="s">
        <v>1789</v>
      </c>
      <c r="M88" s="1" t="s">
        <v>1192</v>
      </c>
      <c r="N88" s="1">
        <v>14.127873577600001</v>
      </c>
      <c r="O88" s="1">
        <v>14.0748200109</v>
      </c>
      <c r="P88" s="1">
        <v>298.30930190700002</v>
      </c>
      <c r="Q88" s="1">
        <v>4</v>
      </c>
      <c r="R88" s="1" t="s">
        <v>1984</v>
      </c>
      <c r="S88" s="1" t="s">
        <v>2291</v>
      </c>
      <c r="T88" s="1" t="s">
        <v>2291</v>
      </c>
      <c r="U88" s="1" t="s">
        <v>2292</v>
      </c>
      <c r="V88" s="1" t="s">
        <v>1982</v>
      </c>
      <c r="W88" s="1" t="s">
        <v>2291</v>
      </c>
      <c r="X88" s="1" t="s">
        <v>2089</v>
      </c>
      <c r="Y88" s="1" t="s">
        <v>1920</v>
      </c>
      <c r="Z88" s="1" t="s">
        <v>1921</v>
      </c>
      <c r="AA88" s="1" t="s">
        <v>1921</v>
      </c>
      <c r="AB88" s="1" t="s">
        <v>2291</v>
      </c>
      <c r="AC88" s="7">
        <v>150</v>
      </c>
      <c r="AD88" s="7">
        <v>627</v>
      </c>
      <c r="AE88" s="1" t="s">
        <v>294</v>
      </c>
      <c r="AF88" s="1" t="s">
        <v>1934</v>
      </c>
      <c r="AG88" s="1" t="s">
        <v>400</v>
      </c>
      <c r="AH88" s="1" t="s">
        <v>1948</v>
      </c>
      <c r="AI88" s="1" t="s">
        <v>915</v>
      </c>
      <c r="AJ88" s="1" t="s">
        <v>1057</v>
      </c>
      <c r="AK88" s="14">
        <v>150</v>
      </c>
      <c r="AL88" s="14">
        <v>627</v>
      </c>
      <c r="AM88" s="5">
        <v>41883</v>
      </c>
      <c r="AN88" s="7" t="s">
        <v>2291</v>
      </c>
      <c r="AO88" s="7" t="s">
        <v>2291</v>
      </c>
      <c r="AP88" s="1" t="s">
        <v>2291</v>
      </c>
      <c r="AQ88" s="1" t="s">
        <v>2291</v>
      </c>
      <c r="AR88" s="1" t="s">
        <v>2291</v>
      </c>
      <c r="AS88" s="1" t="s">
        <v>2291</v>
      </c>
      <c r="AT88" s="1" t="s">
        <v>2291</v>
      </c>
      <c r="AU88" s="1" t="s">
        <v>2291</v>
      </c>
      <c r="AV88" s="1" t="s">
        <v>2291</v>
      </c>
      <c r="AW88" s="1" t="s">
        <v>2291</v>
      </c>
      <c r="AX88" s="1" t="s">
        <v>2291</v>
      </c>
      <c r="AY88" s="7" t="s">
        <v>2291</v>
      </c>
      <c r="AZ88" s="7" t="s">
        <v>2291</v>
      </c>
      <c r="BA88" s="1" t="s">
        <v>2291</v>
      </c>
      <c r="BB88" s="7" t="s">
        <v>2291</v>
      </c>
      <c r="BC88" s="7" t="s">
        <v>2291</v>
      </c>
      <c r="BD88" s="1" t="s">
        <v>2291</v>
      </c>
      <c r="BE88" s="1" t="s">
        <v>2291</v>
      </c>
      <c r="BF88" s="1" t="s">
        <v>2291</v>
      </c>
      <c r="BG88" s="1" t="s">
        <v>2291</v>
      </c>
      <c r="BH88" s="1" t="s">
        <v>2291</v>
      </c>
      <c r="BI88" s="1" t="s">
        <v>2291</v>
      </c>
      <c r="BJ88" s="1" t="s">
        <v>2291</v>
      </c>
      <c r="BK88" s="1" t="s">
        <v>2291</v>
      </c>
      <c r="BL88" s="1" t="s">
        <v>2291</v>
      </c>
      <c r="BM88" s="7" t="s">
        <v>2291</v>
      </c>
      <c r="BN88" s="7" t="s">
        <v>2291</v>
      </c>
      <c r="BO88" s="1" t="s">
        <v>2291</v>
      </c>
      <c r="BP88" s="7">
        <v>72</v>
      </c>
      <c r="BQ88" s="7">
        <v>300</v>
      </c>
      <c r="BR88" s="1">
        <v>0</v>
      </c>
      <c r="BS88" s="7">
        <v>150</v>
      </c>
      <c r="BT88" s="7">
        <v>0</v>
      </c>
      <c r="BU88" s="7">
        <v>0</v>
      </c>
      <c r="BV88" s="7">
        <v>0</v>
      </c>
      <c r="BW88" s="1" t="s">
        <v>1998</v>
      </c>
      <c r="BX88" s="1" t="s">
        <v>2291</v>
      </c>
      <c r="BY88" s="1" t="s">
        <v>1193</v>
      </c>
      <c r="BZ88" s="1" t="s">
        <v>1921</v>
      </c>
      <c r="CA88" s="1" t="s">
        <v>1921</v>
      </c>
      <c r="CB88" s="1" t="s">
        <v>1921</v>
      </c>
      <c r="CC88" s="1" t="s">
        <v>1921</v>
      </c>
      <c r="CD88" s="1" t="s">
        <v>1921</v>
      </c>
      <c r="CE88" s="1" t="s">
        <v>1921</v>
      </c>
      <c r="CF88" s="1" t="s">
        <v>1921</v>
      </c>
      <c r="CG88" s="1" t="s">
        <v>1920</v>
      </c>
      <c r="CH88" s="1" t="s">
        <v>1920</v>
      </c>
      <c r="CI88" s="1" t="s">
        <v>1920</v>
      </c>
      <c r="CJ88" s="1" t="s">
        <v>1921</v>
      </c>
      <c r="CK88" s="1" t="s">
        <v>1953</v>
      </c>
      <c r="CL88" s="1" t="s">
        <v>1921</v>
      </c>
      <c r="CM88" s="1" t="s">
        <v>1921</v>
      </c>
      <c r="CN88" s="1" t="s">
        <v>1920</v>
      </c>
      <c r="CO88" s="1" t="s">
        <v>1921</v>
      </c>
      <c r="CP88" s="1" t="s">
        <v>1921</v>
      </c>
      <c r="CQ88" s="1" t="s">
        <v>2291</v>
      </c>
      <c r="CR88" s="1" t="s">
        <v>2029</v>
      </c>
      <c r="CS88" s="1" t="s">
        <v>2291</v>
      </c>
      <c r="CT88" s="1" t="s">
        <v>2291</v>
      </c>
      <c r="CU88" s="1" t="s">
        <v>2291</v>
      </c>
      <c r="CV88" s="1" t="s">
        <v>2291</v>
      </c>
      <c r="CW88" s="1" t="s">
        <v>2291</v>
      </c>
      <c r="CX88" s="1" t="s">
        <v>2291</v>
      </c>
      <c r="CY88" s="1" t="s">
        <v>2291</v>
      </c>
      <c r="CZ88" s="1" t="s">
        <v>2291</v>
      </c>
      <c r="DA88" s="1" t="s">
        <v>2291</v>
      </c>
      <c r="DB88" s="1" t="s">
        <v>2291</v>
      </c>
      <c r="DC88" s="1" t="s">
        <v>2291</v>
      </c>
      <c r="DD88" s="1" t="s">
        <v>2291</v>
      </c>
      <c r="DE88" s="1" t="s">
        <v>2291</v>
      </c>
      <c r="DF88" s="1" t="s">
        <v>2291</v>
      </c>
      <c r="DG88" s="1" t="s">
        <v>2291</v>
      </c>
      <c r="DH88" s="1" t="s">
        <v>2291</v>
      </c>
      <c r="DI88" s="1" t="s">
        <v>2291</v>
      </c>
      <c r="DJ88" s="1" t="s">
        <v>2291</v>
      </c>
      <c r="DK88" s="1" t="s">
        <v>2291</v>
      </c>
      <c r="DL88" s="1" t="s">
        <v>2291</v>
      </c>
      <c r="DM88" s="1" t="s">
        <v>2291</v>
      </c>
      <c r="DN88" s="1" t="s">
        <v>2291</v>
      </c>
      <c r="DO88" s="1" t="s">
        <v>2291</v>
      </c>
      <c r="DP88" s="1" t="s">
        <v>2291</v>
      </c>
      <c r="DQ88" s="1" t="s">
        <v>2291</v>
      </c>
      <c r="DR88" s="1" t="s">
        <v>2291</v>
      </c>
      <c r="DS88" s="1" t="s">
        <v>2291</v>
      </c>
      <c r="DT88" s="1" t="s">
        <v>2291</v>
      </c>
      <c r="DU88" s="1" t="s">
        <v>2291</v>
      </c>
      <c r="DV88" s="1" t="s">
        <v>2291</v>
      </c>
      <c r="DW88" s="1" t="s">
        <v>2291</v>
      </c>
      <c r="DX88" s="1" t="s">
        <v>2291</v>
      </c>
      <c r="DY88" s="1" t="s">
        <v>320</v>
      </c>
      <c r="DZ88" s="1" t="s">
        <v>1921</v>
      </c>
      <c r="EA88" s="1" t="s">
        <v>1921</v>
      </c>
      <c r="EB88" s="1" t="s">
        <v>1921</v>
      </c>
      <c r="EC88" s="1" t="s">
        <v>1920</v>
      </c>
      <c r="ED88" s="1" t="s">
        <v>1921</v>
      </c>
      <c r="EE88" s="1" t="s">
        <v>2291</v>
      </c>
      <c r="EF88" s="1" t="s">
        <v>1997</v>
      </c>
      <c r="EG88" s="1" t="s">
        <v>2291</v>
      </c>
      <c r="EH88" s="1" t="s">
        <v>2291</v>
      </c>
      <c r="EI88" s="1" t="s">
        <v>2291</v>
      </c>
      <c r="EJ88" s="1" t="s">
        <v>2291</v>
      </c>
      <c r="EK88" s="1" t="s">
        <v>2291</v>
      </c>
      <c r="EL88" s="1" t="s">
        <v>2291</v>
      </c>
      <c r="EM88" s="1" t="s">
        <v>2291</v>
      </c>
      <c r="EN88" s="1" t="s">
        <v>2291</v>
      </c>
      <c r="EO88" s="1" t="s">
        <v>2291</v>
      </c>
      <c r="EP88" s="1" t="s">
        <v>2291</v>
      </c>
      <c r="EQ88" s="1" t="s">
        <v>2291</v>
      </c>
      <c r="ER88" s="1" t="s">
        <v>2291</v>
      </c>
      <c r="ES88" s="1" t="s">
        <v>2291</v>
      </c>
      <c r="ET88" s="1" t="s">
        <v>2291</v>
      </c>
      <c r="EU88" s="1" t="s">
        <v>2291</v>
      </c>
      <c r="EV88" s="1" t="s">
        <v>2291</v>
      </c>
      <c r="EW88" s="1" t="s">
        <v>2291</v>
      </c>
      <c r="EX88" s="1" t="s">
        <v>2291</v>
      </c>
      <c r="EY88" s="1" t="s">
        <v>2291</v>
      </c>
      <c r="EZ88" s="1" t="s">
        <v>2291</v>
      </c>
      <c r="FA88" s="1" t="s">
        <v>2291</v>
      </c>
      <c r="FB88" s="1" t="s">
        <v>2291</v>
      </c>
      <c r="FC88" s="1" t="s">
        <v>2291</v>
      </c>
      <c r="FD88" s="1" t="s">
        <v>2291</v>
      </c>
      <c r="FE88" s="1" t="s">
        <v>320</v>
      </c>
      <c r="FF88" s="1" t="s">
        <v>1921</v>
      </c>
      <c r="FG88" s="1" t="s">
        <v>1921</v>
      </c>
      <c r="FH88" s="1" t="s">
        <v>1921</v>
      </c>
      <c r="FI88" s="1" t="s">
        <v>1920</v>
      </c>
      <c r="FJ88" s="1" t="s">
        <v>1921</v>
      </c>
      <c r="FK88" s="1" t="s">
        <v>2291</v>
      </c>
      <c r="FL88" s="1" t="s">
        <v>1996</v>
      </c>
      <c r="FM88" s="7">
        <v>20</v>
      </c>
      <c r="FN88" s="7">
        <v>30</v>
      </c>
      <c r="FO88" s="7">
        <v>7</v>
      </c>
      <c r="FP88" s="7">
        <v>10</v>
      </c>
      <c r="FQ88" s="7">
        <v>10</v>
      </c>
      <c r="FR88" s="7">
        <v>2</v>
      </c>
      <c r="FS88" s="7" t="s">
        <v>2291</v>
      </c>
      <c r="FT88" s="7" t="s">
        <v>2291</v>
      </c>
      <c r="FU88" s="7">
        <v>2</v>
      </c>
      <c r="FV88" s="7">
        <v>7</v>
      </c>
      <c r="FW88" s="7">
        <v>5</v>
      </c>
      <c r="FX88" s="7" t="s">
        <v>2291</v>
      </c>
      <c r="FY88" s="7">
        <v>30</v>
      </c>
      <c r="FZ88" s="1" t="s">
        <v>1920</v>
      </c>
      <c r="GA88" s="1" t="s">
        <v>1920</v>
      </c>
      <c r="GB88" s="1" t="s">
        <v>1920</v>
      </c>
      <c r="GC88" s="1" t="s">
        <v>2291</v>
      </c>
      <c r="GD88" s="1" t="s">
        <v>2291</v>
      </c>
      <c r="GE88" s="1" t="s">
        <v>2291</v>
      </c>
      <c r="GF88" s="1" t="s">
        <v>1920</v>
      </c>
      <c r="GG88" s="1" t="s">
        <v>2291</v>
      </c>
      <c r="GH88" s="1" t="s">
        <v>2291</v>
      </c>
      <c r="GI88" s="1" t="s">
        <v>2291</v>
      </c>
      <c r="GJ88" s="1" t="s">
        <v>302</v>
      </c>
      <c r="GK88" s="1" t="s">
        <v>1921</v>
      </c>
      <c r="GL88" s="1" t="s">
        <v>1921</v>
      </c>
      <c r="GM88" s="1" t="s">
        <v>1921</v>
      </c>
      <c r="GN88" s="1" t="s">
        <v>1921</v>
      </c>
      <c r="GO88" s="1" t="s">
        <v>1920</v>
      </c>
      <c r="GP88" s="1" t="s">
        <v>1921</v>
      </c>
      <c r="GQ88" s="1" t="s">
        <v>1921</v>
      </c>
      <c r="GR88" s="1" t="s">
        <v>1921</v>
      </c>
      <c r="GS88" s="7" t="s">
        <v>2291</v>
      </c>
      <c r="GT88" s="7" t="s">
        <v>2291</v>
      </c>
      <c r="GU88" s="7">
        <v>3</v>
      </c>
      <c r="GV88" s="7" t="s">
        <v>2291</v>
      </c>
      <c r="GW88" s="7" t="s">
        <v>2291</v>
      </c>
      <c r="GX88" s="7" t="s">
        <v>2291</v>
      </c>
      <c r="GY88" s="7" t="s">
        <v>2291</v>
      </c>
      <c r="GZ88" s="7" t="s">
        <v>2291</v>
      </c>
      <c r="HA88" s="7" t="s">
        <v>2291</v>
      </c>
      <c r="HB88" s="7" t="s">
        <v>2291</v>
      </c>
      <c r="HC88" s="7" t="s">
        <v>2291</v>
      </c>
      <c r="HD88" s="7" t="s">
        <v>2291</v>
      </c>
      <c r="HE88" s="7" t="s">
        <v>2291</v>
      </c>
      <c r="HF88" s="7" t="s">
        <v>2291</v>
      </c>
      <c r="HG88" s="7" t="s">
        <v>2291</v>
      </c>
      <c r="HH88" s="7" t="s">
        <v>2291</v>
      </c>
      <c r="HI88" s="1" t="s">
        <v>869</v>
      </c>
      <c r="HJ88" s="1" t="s">
        <v>2112</v>
      </c>
      <c r="HK88" s="1" t="s">
        <v>1921</v>
      </c>
      <c r="HL88" s="1" t="s">
        <v>1920</v>
      </c>
      <c r="HM88" s="1" t="s">
        <v>1920</v>
      </c>
      <c r="HN88" s="1" t="s">
        <v>1921</v>
      </c>
      <c r="HO88" s="1" t="s">
        <v>1921</v>
      </c>
      <c r="HP88" s="1" t="s">
        <v>2122</v>
      </c>
      <c r="HQ88" s="1" t="s">
        <v>1920</v>
      </c>
      <c r="HR88" s="1" t="s">
        <v>1921</v>
      </c>
      <c r="HS88" s="1" t="s">
        <v>1921</v>
      </c>
      <c r="HT88" s="7">
        <v>21</v>
      </c>
      <c r="HU88" s="7" t="s">
        <v>2291</v>
      </c>
      <c r="HV88" s="1" t="s">
        <v>2046</v>
      </c>
      <c r="HW88" s="1" t="s">
        <v>2000</v>
      </c>
      <c r="HX88" s="1" t="s">
        <v>1962</v>
      </c>
      <c r="HY88" s="1" t="s">
        <v>2127</v>
      </c>
      <c r="HZ88" s="1" t="s">
        <v>1920</v>
      </c>
      <c r="IA88" s="1" t="s">
        <v>1921</v>
      </c>
      <c r="IB88" s="7">
        <v>21</v>
      </c>
      <c r="IC88" s="7" t="s">
        <v>2291</v>
      </c>
      <c r="ID88" s="1" t="s">
        <v>1920</v>
      </c>
      <c r="IE88" s="1" t="s">
        <v>2291</v>
      </c>
      <c r="IF88" s="1" t="s">
        <v>2291</v>
      </c>
      <c r="IG88" s="1" t="s">
        <v>2291</v>
      </c>
      <c r="IH88" s="1" t="s">
        <v>2291</v>
      </c>
      <c r="II88" s="1" t="s">
        <v>2291</v>
      </c>
      <c r="IJ88" s="1" t="s">
        <v>2291</v>
      </c>
      <c r="IK88" s="1" t="s">
        <v>2291</v>
      </c>
      <c r="IL88" s="1" t="s">
        <v>2291</v>
      </c>
      <c r="IM88" s="1" t="s">
        <v>1949</v>
      </c>
      <c r="IN88" s="1" t="s">
        <v>1991</v>
      </c>
      <c r="IO88" s="1" t="s">
        <v>2291</v>
      </c>
      <c r="IP88" s="1" t="s">
        <v>2291</v>
      </c>
      <c r="IQ88" s="1" t="s">
        <v>2291</v>
      </c>
      <c r="IR88" s="1" t="s">
        <v>2291</v>
      </c>
      <c r="IS88" s="1" t="s">
        <v>2291</v>
      </c>
      <c r="IT88" s="1" t="s">
        <v>1920</v>
      </c>
      <c r="IU88" s="1" t="s">
        <v>2003</v>
      </c>
      <c r="IV88" s="1" t="s">
        <v>1921</v>
      </c>
      <c r="IW88" s="1" t="s">
        <v>1920</v>
      </c>
      <c r="IX88" s="1" t="s">
        <v>1921</v>
      </c>
      <c r="IY88" s="1" t="s">
        <v>1921</v>
      </c>
      <c r="IZ88" s="1" t="s">
        <v>1921</v>
      </c>
      <c r="JA88" s="1" t="s">
        <v>2291</v>
      </c>
      <c r="JB88" s="1" t="s">
        <v>1974</v>
      </c>
      <c r="JC88" s="1" t="s">
        <v>1968</v>
      </c>
      <c r="JD88" s="1" t="s">
        <v>383</v>
      </c>
      <c r="JE88" s="1" t="s">
        <v>1920</v>
      </c>
      <c r="JF88" s="1" t="s">
        <v>1921</v>
      </c>
      <c r="JG88" s="1" t="s">
        <v>1921</v>
      </c>
      <c r="JH88" s="1" t="s">
        <v>1921</v>
      </c>
      <c r="JI88" s="1" t="s">
        <v>1921</v>
      </c>
      <c r="JJ88" s="1" t="s">
        <v>1920</v>
      </c>
      <c r="JK88" s="1" t="s">
        <v>1921</v>
      </c>
      <c r="JL88" s="1" t="s">
        <v>1920</v>
      </c>
      <c r="JM88" s="1" t="s">
        <v>1921</v>
      </c>
      <c r="JN88" s="1" t="s">
        <v>1921</v>
      </c>
      <c r="JO88" s="1" t="s">
        <v>1921</v>
      </c>
      <c r="JP88" s="1" t="s">
        <v>1921</v>
      </c>
      <c r="JQ88" s="1" t="s">
        <v>1921</v>
      </c>
      <c r="JR88" s="1" t="s">
        <v>1921</v>
      </c>
      <c r="JS88" s="1" t="s">
        <v>2291</v>
      </c>
      <c r="JT88" s="1" t="s">
        <v>2291</v>
      </c>
      <c r="JU88" s="1" t="s">
        <v>2295</v>
      </c>
      <c r="JV88" s="1" t="s">
        <v>1920</v>
      </c>
      <c r="JW88" s="1" t="s">
        <v>1921</v>
      </c>
      <c r="JX88" s="1" t="s">
        <v>1921</v>
      </c>
      <c r="JY88" s="1" t="s">
        <v>1921</v>
      </c>
      <c r="JZ88" s="1" t="s">
        <v>1921</v>
      </c>
      <c r="KA88" s="1" t="s">
        <v>1921</v>
      </c>
      <c r="KB88" s="1" t="s">
        <v>1921</v>
      </c>
      <c r="KC88" s="1" t="s">
        <v>2291</v>
      </c>
      <c r="KD88" s="1" t="s">
        <v>1971</v>
      </c>
      <c r="KE88" s="1" t="s">
        <v>2291</v>
      </c>
      <c r="KF88" s="1" t="s">
        <v>1920</v>
      </c>
      <c r="KG88" s="1" t="s">
        <v>2148</v>
      </c>
      <c r="KH88" s="1" t="s">
        <v>1968</v>
      </c>
      <c r="KI88" s="1" t="s">
        <v>1988</v>
      </c>
      <c r="KJ88" s="1" t="s">
        <v>2291</v>
      </c>
      <c r="KK88" s="1" t="s">
        <v>1920</v>
      </c>
      <c r="KL88" s="1" t="s">
        <v>2044</v>
      </c>
      <c r="KM88" s="1" t="s">
        <v>1920</v>
      </c>
      <c r="KN88" s="1" t="s">
        <v>1921</v>
      </c>
      <c r="KO88" s="1" t="s">
        <v>1920</v>
      </c>
      <c r="KP88" s="1" t="s">
        <v>2291</v>
      </c>
      <c r="KQ88" s="1" t="s">
        <v>2291</v>
      </c>
      <c r="KR88" s="1">
        <v>3</v>
      </c>
      <c r="KS88" s="1" t="s">
        <v>304</v>
      </c>
      <c r="KT88" s="1" t="s">
        <v>305</v>
      </c>
      <c r="KU88" s="1" t="s">
        <v>2291</v>
      </c>
      <c r="KV88" s="1" t="s">
        <v>2291</v>
      </c>
      <c r="KW88" s="1" t="s">
        <v>2291</v>
      </c>
      <c r="KX88" s="1">
        <v>20</v>
      </c>
      <c r="KY88" s="11">
        <v>20</v>
      </c>
      <c r="KZ88" s="1" t="s">
        <v>1194</v>
      </c>
      <c r="LA88" s="1">
        <v>160184</v>
      </c>
      <c r="LB88" s="1" t="s">
        <v>1195</v>
      </c>
      <c r="LC88" s="1" t="s">
        <v>1196</v>
      </c>
      <c r="LD88" s="1">
        <v>95</v>
      </c>
      <c r="LE88" s="1" t="s">
        <v>2291</v>
      </c>
      <c r="LF88" s="1">
        <v>-1</v>
      </c>
      <c r="LG88" s="1" t="s">
        <v>2291</v>
      </c>
      <c r="LH88" s="1" t="s">
        <v>2291</v>
      </c>
      <c r="LI88" s="8">
        <v>95</v>
      </c>
      <c r="LJ88" s="8">
        <v>6</v>
      </c>
      <c r="LK88" s="8">
        <v>6</v>
      </c>
      <c r="LL88" s="8">
        <v>11</v>
      </c>
      <c r="LM88" s="8">
        <v>11</v>
      </c>
      <c r="LN88" s="8">
        <v>12</v>
      </c>
      <c r="LO88" s="8">
        <v>13</v>
      </c>
      <c r="LP88" s="8">
        <v>5</v>
      </c>
      <c r="LQ88" s="8">
        <v>5</v>
      </c>
      <c r="LR88" s="8">
        <v>24</v>
      </c>
      <c r="LS88" s="8">
        <v>20</v>
      </c>
      <c r="LT88" s="8">
        <v>3</v>
      </c>
      <c r="LU88" s="8">
        <v>1</v>
      </c>
      <c r="LV88" s="8">
        <v>117</v>
      </c>
      <c r="LW88" s="1" t="s">
        <v>1975</v>
      </c>
      <c r="LX88" s="1" t="s">
        <v>1979</v>
      </c>
      <c r="LY88" s="1" t="s">
        <v>1980</v>
      </c>
      <c r="LZ88" s="1" t="b">
        <f>E88=AE88</f>
        <v>1</v>
      </c>
      <c r="MA88" s="1" t="b">
        <f>AG88=G88</f>
        <v>1</v>
      </c>
      <c r="MB88" s="1" t="b">
        <f>I88=AI88</f>
        <v>1</v>
      </c>
      <c r="MC88" s="1" t="s">
        <v>2291</v>
      </c>
    </row>
    <row r="89" spans="1:341" x14ac:dyDescent="0.3">
      <c r="A89" s="1" t="s">
        <v>314</v>
      </c>
      <c r="B89" s="1" t="s">
        <v>315</v>
      </c>
      <c r="C89" s="5">
        <v>43151</v>
      </c>
      <c r="D89" s="5">
        <v>43151</v>
      </c>
      <c r="E89" s="1" t="s">
        <v>294</v>
      </c>
      <c r="F89" s="1" t="s">
        <v>1934</v>
      </c>
      <c r="G89" s="1" t="s">
        <v>295</v>
      </c>
      <c r="H89" s="1" t="s">
        <v>1947</v>
      </c>
      <c r="I89" s="1" t="s">
        <v>296</v>
      </c>
      <c r="J89" s="1" t="s">
        <v>332</v>
      </c>
      <c r="K89" s="1" t="s">
        <v>332</v>
      </c>
      <c r="L89" s="1" t="s">
        <v>1789</v>
      </c>
      <c r="M89" s="1" t="s">
        <v>318</v>
      </c>
      <c r="N89" s="1">
        <v>13.4230401739</v>
      </c>
      <c r="O89" s="1">
        <v>14.7370729318</v>
      </c>
      <c r="P89" s="1">
        <v>306.320285818</v>
      </c>
      <c r="Q89" s="1">
        <v>4</v>
      </c>
      <c r="R89" s="1" t="s">
        <v>1984</v>
      </c>
      <c r="S89" s="1" t="s">
        <v>2291</v>
      </c>
      <c r="T89" s="1" t="s">
        <v>2291</v>
      </c>
      <c r="U89" s="1" t="s">
        <v>2292</v>
      </c>
      <c r="V89" s="1" t="s">
        <v>1982</v>
      </c>
      <c r="W89" s="1" t="s">
        <v>2291</v>
      </c>
      <c r="X89" s="1" t="s">
        <v>2089</v>
      </c>
      <c r="Y89" s="1" t="s">
        <v>1920</v>
      </c>
      <c r="Z89" s="1" t="s">
        <v>1921</v>
      </c>
      <c r="AA89" s="1" t="s">
        <v>1921</v>
      </c>
      <c r="AB89" s="1" t="s">
        <v>2291</v>
      </c>
      <c r="AC89" s="7">
        <v>130</v>
      </c>
      <c r="AD89" s="7">
        <v>543</v>
      </c>
      <c r="AE89" s="1" t="s">
        <v>294</v>
      </c>
      <c r="AF89" s="1" t="s">
        <v>1934</v>
      </c>
      <c r="AG89" s="1" t="s">
        <v>295</v>
      </c>
      <c r="AH89" s="1" t="s">
        <v>1947</v>
      </c>
      <c r="AI89" s="1" t="s">
        <v>296</v>
      </c>
      <c r="AJ89" s="1" t="s">
        <v>332</v>
      </c>
      <c r="AK89" s="14">
        <v>130</v>
      </c>
      <c r="AL89" s="14">
        <v>543</v>
      </c>
      <c r="AM89" s="5">
        <v>42005</v>
      </c>
      <c r="AN89" s="7" t="s">
        <v>2291</v>
      </c>
      <c r="AO89" s="7" t="s">
        <v>2291</v>
      </c>
      <c r="AP89" s="1" t="s">
        <v>2291</v>
      </c>
      <c r="AQ89" s="1" t="s">
        <v>2291</v>
      </c>
      <c r="AR89" s="1" t="s">
        <v>2291</v>
      </c>
      <c r="AS89" s="1" t="s">
        <v>2291</v>
      </c>
      <c r="AT89" s="1" t="s">
        <v>2291</v>
      </c>
      <c r="AU89" s="1" t="s">
        <v>2291</v>
      </c>
      <c r="AV89" s="1" t="s">
        <v>2291</v>
      </c>
      <c r="AW89" s="1" t="s">
        <v>2291</v>
      </c>
      <c r="AX89" s="1" t="s">
        <v>2291</v>
      </c>
      <c r="AY89" s="7" t="s">
        <v>2291</v>
      </c>
      <c r="AZ89" s="7" t="s">
        <v>2291</v>
      </c>
      <c r="BA89" s="1" t="s">
        <v>2291</v>
      </c>
      <c r="BB89" s="7" t="s">
        <v>2291</v>
      </c>
      <c r="BC89" s="7" t="s">
        <v>2291</v>
      </c>
      <c r="BD89" s="1" t="s">
        <v>2291</v>
      </c>
      <c r="BE89" s="1" t="s">
        <v>2291</v>
      </c>
      <c r="BF89" s="1" t="s">
        <v>2291</v>
      </c>
      <c r="BG89" s="1" t="s">
        <v>2291</v>
      </c>
      <c r="BH89" s="1" t="s">
        <v>2291</v>
      </c>
      <c r="BI89" s="1" t="s">
        <v>2291</v>
      </c>
      <c r="BJ89" s="1" t="s">
        <v>2291</v>
      </c>
      <c r="BK89" s="1" t="s">
        <v>2291</v>
      </c>
      <c r="BL89" s="1" t="s">
        <v>2291</v>
      </c>
      <c r="BM89" s="7" t="s">
        <v>2291</v>
      </c>
      <c r="BN89" s="7" t="s">
        <v>2291</v>
      </c>
      <c r="BO89" s="1" t="s">
        <v>2291</v>
      </c>
      <c r="BP89" s="7" t="s">
        <v>2291</v>
      </c>
      <c r="BQ89" s="7" t="s">
        <v>2291</v>
      </c>
      <c r="BR89" s="1">
        <v>0</v>
      </c>
      <c r="BS89" s="7">
        <v>130</v>
      </c>
      <c r="BT89" s="7">
        <v>0</v>
      </c>
      <c r="BU89" s="7">
        <v>0</v>
      </c>
      <c r="BV89" s="7">
        <v>0</v>
      </c>
      <c r="BW89" s="1" t="s">
        <v>1998</v>
      </c>
      <c r="BX89" s="1" t="s">
        <v>2291</v>
      </c>
      <c r="BY89" s="1" t="s">
        <v>319</v>
      </c>
      <c r="BZ89" s="1" t="s">
        <v>1921</v>
      </c>
      <c r="CA89" s="1" t="s">
        <v>1920</v>
      </c>
      <c r="CB89" s="1" t="s">
        <v>1921</v>
      </c>
      <c r="CC89" s="1" t="s">
        <v>1921</v>
      </c>
      <c r="CD89" s="1" t="s">
        <v>1920</v>
      </c>
      <c r="CE89" s="1" t="s">
        <v>1920</v>
      </c>
      <c r="CF89" s="1" t="s">
        <v>1921</v>
      </c>
      <c r="CG89" s="1" t="s">
        <v>1921</v>
      </c>
      <c r="CH89" s="1" t="s">
        <v>1920</v>
      </c>
      <c r="CI89" s="1" t="s">
        <v>1920</v>
      </c>
      <c r="CJ89" s="1" t="s">
        <v>1921</v>
      </c>
      <c r="CK89" s="1" t="s">
        <v>1953</v>
      </c>
      <c r="CL89" s="1" t="s">
        <v>1921</v>
      </c>
      <c r="CM89" s="1" t="s">
        <v>1921</v>
      </c>
      <c r="CN89" s="1" t="s">
        <v>1920</v>
      </c>
      <c r="CO89" s="1" t="s">
        <v>1921</v>
      </c>
      <c r="CP89" s="1" t="s">
        <v>1921</v>
      </c>
      <c r="CQ89" s="1" t="s">
        <v>2291</v>
      </c>
      <c r="CR89" s="1" t="s">
        <v>2030</v>
      </c>
      <c r="CS89" s="1" t="s">
        <v>2291</v>
      </c>
      <c r="CT89" s="1" t="s">
        <v>2291</v>
      </c>
      <c r="CU89" s="1" t="s">
        <v>2291</v>
      </c>
      <c r="CV89" s="1" t="s">
        <v>2291</v>
      </c>
      <c r="CW89" s="1" t="s">
        <v>2291</v>
      </c>
      <c r="CX89" s="1" t="s">
        <v>2291</v>
      </c>
      <c r="CY89" s="1" t="s">
        <v>2291</v>
      </c>
      <c r="CZ89" s="1" t="s">
        <v>2291</v>
      </c>
      <c r="DA89" s="1" t="s">
        <v>1953</v>
      </c>
      <c r="DB89" s="1" t="s">
        <v>1921</v>
      </c>
      <c r="DC89" s="1" t="s">
        <v>1921</v>
      </c>
      <c r="DD89" s="1" t="s">
        <v>1920</v>
      </c>
      <c r="DE89" s="1" t="s">
        <v>1921</v>
      </c>
      <c r="DF89" s="1" t="s">
        <v>1921</v>
      </c>
      <c r="DG89" s="1" t="s">
        <v>2291</v>
      </c>
      <c r="DH89" s="1" t="s">
        <v>2029</v>
      </c>
      <c r="DI89" s="1" t="s">
        <v>320</v>
      </c>
      <c r="DJ89" s="1" t="s">
        <v>1921</v>
      </c>
      <c r="DK89" s="1" t="s">
        <v>1921</v>
      </c>
      <c r="DL89" s="1" t="s">
        <v>1921</v>
      </c>
      <c r="DM89" s="1" t="s">
        <v>1920</v>
      </c>
      <c r="DN89" s="1" t="s">
        <v>1921</v>
      </c>
      <c r="DO89" s="1" t="s">
        <v>321</v>
      </c>
      <c r="DP89" s="1" t="s">
        <v>2029</v>
      </c>
      <c r="DQ89" s="1" t="s">
        <v>1953</v>
      </c>
      <c r="DR89" s="1" t="s">
        <v>1921</v>
      </c>
      <c r="DS89" s="1" t="s">
        <v>1921</v>
      </c>
      <c r="DT89" s="1" t="s">
        <v>1920</v>
      </c>
      <c r="DU89" s="1" t="s">
        <v>1921</v>
      </c>
      <c r="DV89" s="1" t="s">
        <v>1921</v>
      </c>
      <c r="DW89" s="1" t="s">
        <v>2291</v>
      </c>
      <c r="DX89" s="1" t="s">
        <v>2030</v>
      </c>
      <c r="DY89" s="1" t="s">
        <v>2291</v>
      </c>
      <c r="DZ89" s="1" t="s">
        <v>2291</v>
      </c>
      <c r="EA89" s="1" t="s">
        <v>2291</v>
      </c>
      <c r="EB89" s="1" t="s">
        <v>2291</v>
      </c>
      <c r="EC89" s="1" t="s">
        <v>2291</v>
      </c>
      <c r="ED89" s="1" t="s">
        <v>2291</v>
      </c>
      <c r="EE89" s="1" t="s">
        <v>2291</v>
      </c>
      <c r="EF89" s="1" t="s">
        <v>2291</v>
      </c>
      <c r="EG89" s="1" t="s">
        <v>2291</v>
      </c>
      <c r="EH89" s="1" t="s">
        <v>2291</v>
      </c>
      <c r="EI89" s="1" t="s">
        <v>2291</v>
      </c>
      <c r="EJ89" s="1" t="s">
        <v>2291</v>
      </c>
      <c r="EK89" s="1" t="s">
        <v>2291</v>
      </c>
      <c r="EL89" s="1" t="s">
        <v>2291</v>
      </c>
      <c r="EM89" s="1" t="s">
        <v>2291</v>
      </c>
      <c r="EN89" s="1" t="s">
        <v>2291</v>
      </c>
      <c r="EO89" s="1" t="s">
        <v>2291</v>
      </c>
      <c r="EP89" s="1" t="s">
        <v>2291</v>
      </c>
      <c r="EQ89" s="1" t="s">
        <v>2291</v>
      </c>
      <c r="ER89" s="1" t="s">
        <v>2291</v>
      </c>
      <c r="ES89" s="1" t="s">
        <v>2291</v>
      </c>
      <c r="ET89" s="1" t="s">
        <v>2291</v>
      </c>
      <c r="EU89" s="1" t="s">
        <v>2291</v>
      </c>
      <c r="EV89" s="1" t="s">
        <v>2291</v>
      </c>
      <c r="EW89" s="1" t="s">
        <v>2291</v>
      </c>
      <c r="EX89" s="1" t="s">
        <v>2291</v>
      </c>
      <c r="EY89" s="1" t="s">
        <v>2291</v>
      </c>
      <c r="EZ89" s="1" t="s">
        <v>2291</v>
      </c>
      <c r="FA89" s="1" t="s">
        <v>2291</v>
      </c>
      <c r="FB89" s="1" t="s">
        <v>2291</v>
      </c>
      <c r="FC89" s="1" t="s">
        <v>2291</v>
      </c>
      <c r="FD89" s="1" t="s">
        <v>2291</v>
      </c>
      <c r="FE89" s="1" t="s">
        <v>1953</v>
      </c>
      <c r="FF89" s="1" t="s">
        <v>1921</v>
      </c>
      <c r="FG89" s="1" t="s">
        <v>1921</v>
      </c>
      <c r="FH89" s="1" t="s">
        <v>1920</v>
      </c>
      <c r="FI89" s="1" t="s">
        <v>1921</v>
      </c>
      <c r="FJ89" s="1" t="s">
        <v>1921</v>
      </c>
      <c r="FK89" s="1" t="s">
        <v>2291</v>
      </c>
      <c r="FL89" s="1" t="s">
        <v>1997</v>
      </c>
      <c r="FM89" s="7">
        <v>15</v>
      </c>
      <c r="FN89" s="7">
        <v>35</v>
      </c>
      <c r="FO89" s="7">
        <v>2</v>
      </c>
      <c r="FP89" s="7" t="s">
        <v>2291</v>
      </c>
      <c r="FQ89" s="7">
        <v>2</v>
      </c>
      <c r="FR89" s="7">
        <v>10</v>
      </c>
      <c r="FS89" s="7" t="s">
        <v>2291</v>
      </c>
      <c r="FT89" s="7" t="s">
        <v>2291</v>
      </c>
      <c r="FU89" s="7">
        <v>3</v>
      </c>
      <c r="FV89" s="7">
        <v>10</v>
      </c>
      <c r="FW89" s="7">
        <v>2</v>
      </c>
      <c r="FX89" s="7" t="s">
        <v>2291</v>
      </c>
      <c r="FY89" s="7">
        <v>15</v>
      </c>
      <c r="FZ89" s="1" t="s">
        <v>1920</v>
      </c>
      <c r="GA89" s="1" t="s">
        <v>1920</v>
      </c>
      <c r="GB89" s="1" t="s">
        <v>1920</v>
      </c>
      <c r="GC89" s="1" t="s">
        <v>2291</v>
      </c>
      <c r="GD89" s="1" t="s">
        <v>2291</v>
      </c>
      <c r="GE89" s="1" t="s">
        <v>2291</v>
      </c>
      <c r="GF89" s="1" t="s">
        <v>1920</v>
      </c>
      <c r="GG89" s="1" t="s">
        <v>2291</v>
      </c>
      <c r="GH89" s="1" t="s">
        <v>2291</v>
      </c>
      <c r="GI89" s="1" t="s">
        <v>2291</v>
      </c>
      <c r="GJ89" s="1" t="s">
        <v>322</v>
      </c>
      <c r="GK89" s="1" t="s">
        <v>1921</v>
      </c>
      <c r="GL89" s="1" t="s">
        <v>1921</v>
      </c>
      <c r="GM89" s="1" t="s">
        <v>1920</v>
      </c>
      <c r="GN89" s="1" t="s">
        <v>1921</v>
      </c>
      <c r="GO89" s="1" t="s">
        <v>1920</v>
      </c>
      <c r="GP89" s="1" t="s">
        <v>1921</v>
      </c>
      <c r="GQ89" s="1" t="s">
        <v>1921</v>
      </c>
      <c r="GR89" s="1" t="s">
        <v>1921</v>
      </c>
      <c r="GS89" s="7" t="s">
        <v>2291</v>
      </c>
      <c r="GT89" s="7" t="s">
        <v>2291</v>
      </c>
      <c r="GU89" s="7">
        <v>1</v>
      </c>
      <c r="GV89" s="7">
        <v>1</v>
      </c>
      <c r="GW89" s="7" t="s">
        <v>2291</v>
      </c>
      <c r="GX89" s="7" t="s">
        <v>2291</v>
      </c>
      <c r="GY89" s="7" t="s">
        <v>2291</v>
      </c>
      <c r="GZ89" s="7" t="s">
        <v>2291</v>
      </c>
      <c r="HA89" s="7">
        <v>1</v>
      </c>
      <c r="HB89" s="7" t="s">
        <v>2291</v>
      </c>
      <c r="HC89" s="7" t="s">
        <v>2291</v>
      </c>
      <c r="HD89" s="7" t="s">
        <v>2291</v>
      </c>
      <c r="HE89" s="7" t="s">
        <v>2291</v>
      </c>
      <c r="HF89" s="7" t="s">
        <v>2291</v>
      </c>
      <c r="HG89" s="7" t="s">
        <v>2291</v>
      </c>
      <c r="HH89" s="7" t="s">
        <v>2291</v>
      </c>
      <c r="HI89" s="1" t="s">
        <v>1956</v>
      </c>
      <c r="HJ89" s="1" t="s">
        <v>2116</v>
      </c>
      <c r="HK89" s="1" t="s">
        <v>1921</v>
      </c>
      <c r="HL89" s="1" t="s">
        <v>1921</v>
      </c>
      <c r="HM89" s="1" t="s">
        <v>1921</v>
      </c>
      <c r="HN89" s="1" t="s">
        <v>1920</v>
      </c>
      <c r="HO89" s="1" t="s">
        <v>1921</v>
      </c>
      <c r="HP89" s="1" t="s">
        <v>2125</v>
      </c>
      <c r="HQ89" s="1" t="s">
        <v>1921</v>
      </c>
      <c r="HR89" s="1" t="s">
        <v>1921</v>
      </c>
      <c r="HS89" s="1" t="s">
        <v>1920</v>
      </c>
      <c r="HT89" s="7" t="s">
        <v>2291</v>
      </c>
      <c r="HU89" s="7" t="s">
        <v>2291</v>
      </c>
      <c r="HV89" s="1" t="s">
        <v>2291</v>
      </c>
      <c r="HW89" s="1" t="s">
        <v>2291</v>
      </c>
      <c r="HX89" s="1" t="s">
        <v>2291</v>
      </c>
      <c r="HY89" s="1" t="s">
        <v>2126</v>
      </c>
      <c r="HZ89" s="1" t="s">
        <v>1921</v>
      </c>
      <c r="IA89" s="1" t="s">
        <v>1920</v>
      </c>
      <c r="IB89" s="7" t="s">
        <v>2291</v>
      </c>
      <c r="IC89" s="7">
        <v>130</v>
      </c>
      <c r="ID89" s="1" t="s">
        <v>1920</v>
      </c>
      <c r="IE89" s="1" t="s">
        <v>2291</v>
      </c>
      <c r="IF89" s="1" t="s">
        <v>2291</v>
      </c>
      <c r="IG89" s="1" t="s">
        <v>2291</v>
      </c>
      <c r="IH89" s="1" t="s">
        <v>2291</v>
      </c>
      <c r="II89" s="1" t="s">
        <v>2291</v>
      </c>
      <c r="IJ89" s="1" t="s">
        <v>2291</v>
      </c>
      <c r="IK89" s="1" t="s">
        <v>2291</v>
      </c>
      <c r="IL89" s="1" t="s">
        <v>2291</v>
      </c>
      <c r="IM89" s="1" t="s">
        <v>1952</v>
      </c>
      <c r="IN89" s="1" t="s">
        <v>2291</v>
      </c>
      <c r="IO89" s="1" t="s">
        <v>2291</v>
      </c>
      <c r="IP89" s="1" t="s">
        <v>373</v>
      </c>
      <c r="IQ89" s="1" t="s">
        <v>2210</v>
      </c>
      <c r="IR89" s="1" t="s">
        <v>1956</v>
      </c>
      <c r="IS89" s="1" t="s">
        <v>2291</v>
      </c>
      <c r="IT89" s="1" t="s">
        <v>1921</v>
      </c>
      <c r="IU89" s="1" t="s">
        <v>2291</v>
      </c>
      <c r="IV89" s="1" t="s">
        <v>2291</v>
      </c>
      <c r="IW89" s="1" t="s">
        <v>2291</v>
      </c>
      <c r="IX89" s="1" t="s">
        <v>2291</v>
      </c>
      <c r="IY89" s="1" t="s">
        <v>2291</v>
      </c>
      <c r="IZ89" s="1" t="s">
        <v>2291</v>
      </c>
      <c r="JA89" s="1" t="s">
        <v>2291</v>
      </c>
      <c r="JB89" s="1" t="s">
        <v>2291</v>
      </c>
      <c r="JC89" s="1" t="s">
        <v>2291</v>
      </c>
      <c r="JD89" s="1" t="s">
        <v>323</v>
      </c>
      <c r="JE89" s="1" t="s">
        <v>1921</v>
      </c>
      <c r="JF89" s="1" t="s">
        <v>1921</v>
      </c>
      <c r="JG89" s="1" t="s">
        <v>1921</v>
      </c>
      <c r="JH89" s="1" t="s">
        <v>1921</v>
      </c>
      <c r="JI89" s="1" t="s">
        <v>1921</v>
      </c>
      <c r="JJ89" s="1" t="s">
        <v>1920</v>
      </c>
      <c r="JK89" s="1" t="s">
        <v>1921</v>
      </c>
      <c r="JL89" s="1" t="s">
        <v>1921</v>
      </c>
      <c r="JM89" s="1" t="s">
        <v>1921</v>
      </c>
      <c r="JN89" s="1" t="s">
        <v>1921</v>
      </c>
      <c r="JO89" s="1" t="s">
        <v>1921</v>
      </c>
      <c r="JP89" s="1" t="s">
        <v>1920</v>
      </c>
      <c r="JQ89" s="1" t="s">
        <v>1920</v>
      </c>
      <c r="JR89" s="1" t="s">
        <v>1921</v>
      </c>
      <c r="JS89" s="1" t="s">
        <v>2134</v>
      </c>
      <c r="JT89" s="1" t="s">
        <v>2291</v>
      </c>
      <c r="JU89" s="1" t="s">
        <v>2295</v>
      </c>
      <c r="JV89" s="1" t="s">
        <v>1920</v>
      </c>
      <c r="JW89" s="1" t="s">
        <v>1921</v>
      </c>
      <c r="JX89" s="1" t="s">
        <v>1921</v>
      </c>
      <c r="JY89" s="1" t="s">
        <v>1921</v>
      </c>
      <c r="JZ89" s="1" t="s">
        <v>1921</v>
      </c>
      <c r="KA89" s="1" t="s">
        <v>1921</v>
      </c>
      <c r="KB89" s="1" t="s">
        <v>1921</v>
      </c>
      <c r="KC89" s="1" t="s">
        <v>2291</v>
      </c>
      <c r="KD89" s="1" t="s">
        <v>1971</v>
      </c>
      <c r="KE89" s="1" t="s">
        <v>2291</v>
      </c>
      <c r="KF89" s="1" t="s">
        <v>1920</v>
      </c>
      <c r="KG89" s="1" t="s">
        <v>1720</v>
      </c>
      <c r="KH89" s="1" t="s">
        <v>1967</v>
      </c>
      <c r="KI89" s="1" t="s">
        <v>1988</v>
      </c>
      <c r="KJ89" s="1" t="s">
        <v>2291</v>
      </c>
      <c r="KK89" s="1" t="s">
        <v>1920</v>
      </c>
      <c r="KL89" s="1" t="s">
        <v>2044</v>
      </c>
      <c r="KM89" s="1" t="s">
        <v>1920</v>
      </c>
      <c r="KN89" s="1" t="s">
        <v>1921</v>
      </c>
      <c r="KO89" s="1" t="s">
        <v>1920</v>
      </c>
      <c r="KP89" s="1" t="s">
        <v>2291</v>
      </c>
      <c r="KQ89" s="1" t="s">
        <v>2291</v>
      </c>
      <c r="KR89" s="1">
        <v>3</v>
      </c>
      <c r="KS89" s="1" t="s">
        <v>304</v>
      </c>
      <c r="KT89" s="1" t="s">
        <v>324</v>
      </c>
      <c r="KU89" s="1" t="s">
        <v>2291</v>
      </c>
      <c r="KV89" s="1" t="s">
        <v>2291</v>
      </c>
      <c r="KW89" s="1" t="s">
        <v>2291</v>
      </c>
      <c r="KX89" s="1">
        <v>20</v>
      </c>
      <c r="KY89" s="11">
        <v>20</v>
      </c>
      <c r="KZ89" s="1" t="s">
        <v>325</v>
      </c>
      <c r="LA89" s="1">
        <v>132157</v>
      </c>
      <c r="LB89" s="1" t="s">
        <v>326</v>
      </c>
      <c r="LC89" s="1" t="s">
        <v>327</v>
      </c>
      <c r="LD89" s="1">
        <v>2</v>
      </c>
      <c r="LE89" s="1" t="s">
        <v>2291</v>
      </c>
      <c r="LF89" s="1">
        <v>-1</v>
      </c>
      <c r="LG89" s="1" t="s">
        <v>2291</v>
      </c>
      <c r="LH89" s="1" t="s">
        <v>2291</v>
      </c>
      <c r="LI89" s="8">
        <v>2</v>
      </c>
      <c r="LJ89" s="8">
        <v>10</v>
      </c>
      <c r="LK89" s="8">
        <v>9</v>
      </c>
      <c r="LL89" s="8">
        <v>13</v>
      </c>
      <c r="LM89" s="8">
        <v>17</v>
      </c>
      <c r="LN89" s="8">
        <v>20</v>
      </c>
      <c r="LO89" s="8">
        <v>23</v>
      </c>
      <c r="LP89" s="8">
        <v>18</v>
      </c>
      <c r="LQ89" s="8">
        <v>11</v>
      </c>
      <c r="LR89" s="8">
        <v>19</v>
      </c>
      <c r="LS89" s="8">
        <v>27</v>
      </c>
      <c r="LT89" s="8">
        <v>1</v>
      </c>
      <c r="LU89" s="8">
        <v>2</v>
      </c>
      <c r="LV89" s="8">
        <v>170</v>
      </c>
      <c r="LW89" s="1" t="s">
        <v>1979</v>
      </c>
      <c r="LX89" s="1" t="s">
        <v>2035</v>
      </c>
      <c r="LY89" s="1" t="s">
        <v>1922</v>
      </c>
      <c r="LZ89" s="1" t="b">
        <f>E89=AE89</f>
        <v>1</v>
      </c>
      <c r="MA89" s="1" t="b">
        <f>AG89=G89</f>
        <v>1</v>
      </c>
      <c r="MB89" s="1" t="b">
        <f>I89=AI89</f>
        <v>1</v>
      </c>
      <c r="MC89" s="1" t="s">
        <v>2291</v>
      </c>
    </row>
    <row r="90" spans="1:341" x14ac:dyDescent="0.3">
      <c r="A90" s="1" t="s">
        <v>612</v>
      </c>
      <c r="B90" s="1" t="s">
        <v>613</v>
      </c>
      <c r="C90" s="5">
        <v>43157</v>
      </c>
      <c r="D90" s="5">
        <v>43157</v>
      </c>
      <c r="E90" s="1" t="s">
        <v>294</v>
      </c>
      <c r="F90" s="1" t="s">
        <v>1934</v>
      </c>
      <c r="G90" s="1" t="s">
        <v>400</v>
      </c>
      <c r="H90" s="1" t="s">
        <v>1948</v>
      </c>
      <c r="I90" s="1" t="s">
        <v>401</v>
      </c>
      <c r="J90" s="1" t="s">
        <v>429</v>
      </c>
      <c r="K90" s="1" t="s">
        <v>456</v>
      </c>
      <c r="L90" s="1" t="s">
        <v>614</v>
      </c>
      <c r="M90" s="1" t="s">
        <v>615</v>
      </c>
      <c r="N90" s="1">
        <v>14.2475203876</v>
      </c>
      <c r="O90" s="1">
        <v>13.886725220400001</v>
      </c>
      <c r="P90" s="1">
        <v>296.58754973999999</v>
      </c>
      <c r="Q90" s="1">
        <v>4</v>
      </c>
      <c r="R90" s="1" t="s">
        <v>1983</v>
      </c>
      <c r="S90" s="1" t="s">
        <v>456</v>
      </c>
      <c r="T90" s="1">
        <v>5</v>
      </c>
      <c r="U90" s="1" t="s">
        <v>2292</v>
      </c>
      <c r="V90" s="1" t="s">
        <v>1982</v>
      </c>
      <c r="W90" s="1" t="s">
        <v>2291</v>
      </c>
      <c r="X90" s="1" t="s">
        <v>2089</v>
      </c>
      <c r="Y90" s="1" t="s">
        <v>1920</v>
      </c>
      <c r="Z90" s="1" t="s">
        <v>1921</v>
      </c>
      <c r="AA90" s="1" t="s">
        <v>1921</v>
      </c>
      <c r="AB90" s="1" t="s">
        <v>2291</v>
      </c>
      <c r="AC90" s="7">
        <v>72</v>
      </c>
      <c r="AD90" s="7">
        <v>300</v>
      </c>
      <c r="AE90" s="1" t="s">
        <v>294</v>
      </c>
      <c r="AF90" s="1" t="s">
        <v>1934</v>
      </c>
      <c r="AG90" s="1" t="s">
        <v>400</v>
      </c>
      <c r="AH90" s="1" t="s">
        <v>1948</v>
      </c>
      <c r="AI90" s="1" t="s">
        <v>404</v>
      </c>
      <c r="AJ90" s="1" t="s">
        <v>2010</v>
      </c>
      <c r="AK90" s="14">
        <v>72</v>
      </c>
      <c r="AL90" s="14">
        <v>300</v>
      </c>
      <c r="AM90" s="5">
        <v>42370</v>
      </c>
      <c r="AN90" s="7" t="s">
        <v>2291</v>
      </c>
      <c r="AO90" s="7" t="s">
        <v>2291</v>
      </c>
      <c r="AP90" s="1" t="s">
        <v>2291</v>
      </c>
      <c r="AQ90" s="1" t="s">
        <v>2291</v>
      </c>
      <c r="AR90" s="1" t="s">
        <v>2291</v>
      </c>
      <c r="AS90" s="1" t="s">
        <v>2291</v>
      </c>
      <c r="AT90" s="1" t="s">
        <v>2291</v>
      </c>
      <c r="AU90" s="1" t="s">
        <v>2291</v>
      </c>
      <c r="AV90" s="1" t="s">
        <v>2291</v>
      </c>
      <c r="AW90" s="1" t="s">
        <v>2291</v>
      </c>
      <c r="AX90" s="1" t="s">
        <v>2291</v>
      </c>
      <c r="AY90" s="7" t="s">
        <v>2291</v>
      </c>
      <c r="AZ90" s="7" t="s">
        <v>2291</v>
      </c>
      <c r="BA90" s="1" t="s">
        <v>2291</v>
      </c>
      <c r="BB90" s="7" t="s">
        <v>2291</v>
      </c>
      <c r="BC90" s="7" t="s">
        <v>2291</v>
      </c>
      <c r="BD90" s="1" t="s">
        <v>2291</v>
      </c>
      <c r="BE90" s="1" t="s">
        <v>2291</v>
      </c>
      <c r="BF90" s="1" t="s">
        <v>2291</v>
      </c>
      <c r="BG90" s="1" t="s">
        <v>2291</v>
      </c>
      <c r="BH90" s="1" t="s">
        <v>2291</v>
      </c>
      <c r="BI90" s="1" t="s">
        <v>2291</v>
      </c>
      <c r="BJ90" s="1" t="s">
        <v>2291</v>
      </c>
      <c r="BK90" s="1" t="s">
        <v>2291</v>
      </c>
      <c r="BL90" s="1" t="s">
        <v>2291</v>
      </c>
      <c r="BM90" s="7" t="s">
        <v>2291</v>
      </c>
      <c r="BN90" s="7" t="s">
        <v>2291</v>
      </c>
      <c r="BO90" s="1" t="s">
        <v>2291</v>
      </c>
      <c r="BP90" s="7" t="s">
        <v>2291</v>
      </c>
      <c r="BQ90" s="7" t="s">
        <v>2291</v>
      </c>
      <c r="BR90" s="1">
        <v>0</v>
      </c>
      <c r="BS90" s="7">
        <v>150</v>
      </c>
      <c r="BT90" s="7">
        <v>0</v>
      </c>
      <c r="BU90" s="7">
        <v>0</v>
      </c>
      <c r="BV90" s="7">
        <v>0</v>
      </c>
      <c r="BW90" s="1" t="s">
        <v>1999</v>
      </c>
      <c r="BX90" s="1" t="s">
        <v>2291</v>
      </c>
      <c r="BY90" s="1" t="s">
        <v>616</v>
      </c>
      <c r="BZ90" s="1" t="s">
        <v>1920</v>
      </c>
      <c r="CA90" s="1" t="s">
        <v>1921</v>
      </c>
      <c r="CB90" s="1" t="s">
        <v>1920</v>
      </c>
      <c r="CC90" s="1" t="s">
        <v>1921</v>
      </c>
      <c r="CD90" s="1" t="s">
        <v>1921</v>
      </c>
      <c r="CE90" s="1" t="s">
        <v>1920</v>
      </c>
      <c r="CF90" s="1" t="s">
        <v>1921</v>
      </c>
      <c r="CG90" s="1" t="s">
        <v>1921</v>
      </c>
      <c r="CH90" s="1" t="s">
        <v>1921</v>
      </c>
      <c r="CI90" s="1" t="s">
        <v>1920</v>
      </c>
      <c r="CJ90" s="1" t="s">
        <v>1921</v>
      </c>
      <c r="CK90" s="1" t="s">
        <v>2291</v>
      </c>
      <c r="CL90" s="1" t="s">
        <v>2291</v>
      </c>
      <c r="CM90" s="1" t="s">
        <v>2291</v>
      </c>
      <c r="CN90" s="1" t="s">
        <v>2291</v>
      </c>
      <c r="CO90" s="1" t="s">
        <v>2291</v>
      </c>
      <c r="CP90" s="1" t="s">
        <v>2291</v>
      </c>
      <c r="CQ90" s="1" t="s">
        <v>2291</v>
      </c>
      <c r="CR90" s="1" t="s">
        <v>2291</v>
      </c>
      <c r="CS90" s="1" t="s">
        <v>320</v>
      </c>
      <c r="CT90" s="1" t="s">
        <v>1921</v>
      </c>
      <c r="CU90" s="1" t="s">
        <v>1921</v>
      </c>
      <c r="CV90" s="1" t="s">
        <v>1921</v>
      </c>
      <c r="CW90" s="1" t="s">
        <v>1920</v>
      </c>
      <c r="CX90" s="1" t="s">
        <v>1921</v>
      </c>
      <c r="CY90" s="1" t="s">
        <v>2291</v>
      </c>
      <c r="CZ90" s="1" t="s">
        <v>2029</v>
      </c>
      <c r="DA90" s="1" t="s">
        <v>2291</v>
      </c>
      <c r="DB90" s="1" t="s">
        <v>2291</v>
      </c>
      <c r="DC90" s="1" t="s">
        <v>2291</v>
      </c>
      <c r="DD90" s="1" t="s">
        <v>2291</v>
      </c>
      <c r="DE90" s="1" t="s">
        <v>2291</v>
      </c>
      <c r="DF90" s="1" t="s">
        <v>2291</v>
      </c>
      <c r="DG90" s="1" t="s">
        <v>2291</v>
      </c>
      <c r="DH90" s="1" t="s">
        <v>2291</v>
      </c>
      <c r="DI90" s="1" t="s">
        <v>2291</v>
      </c>
      <c r="DJ90" s="1" t="s">
        <v>2291</v>
      </c>
      <c r="DK90" s="1" t="s">
        <v>2291</v>
      </c>
      <c r="DL90" s="1" t="s">
        <v>2291</v>
      </c>
      <c r="DM90" s="1" t="s">
        <v>2291</v>
      </c>
      <c r="DN90" s="1" t="s">
        <v>2291</v>
      </c>
      <c r="DO90" s="1" t="s">
        <v>2291</v>
      </c>
      <c r="DP90" s="1" t="s">
        <v>2291</v>
      </c>
      <c r="DQ90" s="1" t="s">
        <v>320</v>
      </c>
      <c r="DR90" s="1" t="s">
        <v>1921</v>
      </c>
      <c r="DS90" s="1" t="s">
        <v>1921</v>
      </c>
      <c r="DT90" s="1" t="s">
        <v>1921</v>
      </c>
      <c r="DU90" s="1" t="s">
        <v>1920</v>
      </c>
      <c r="DV90" s="1" t="s">
        <v>1921</v>
      </c>
      <c r="DW90" s="1" t="s">
        <v>2291</v>
      </c>
      <c r="DX90" s="1" t="s">
        <v>2029</v>
      </c>
      <c r="DY90" s="1" t="s">
        <v>2291</v>
      </c>
      <c r="DZ90" s="1" t="s">
        <v>2291</v>
      </c>
      <c r="EA90" s="1" t="s">
        <v>2291</v>
      </c>
      <c r="EB90" s="1" t="s">
        <v>2291</v>
      </c>
      <c r="EC90" s="1" t="s">
        <v>2291</v>
      </c>
      <c r="ED90" s="1" t="s">
        <v>2291</v>
      </c>
      <c r="EE90" s="1" t="s">
        <v>2291</v>
      </c>
      <c r="EF90" s="1" t="s">
        <v>2291</v>
      </c>
      <c r="EG90" s="1" t="s">
        <v>2291</v>
      </c>
      <c r="EH90" s="1" t="s">
        <v>2291</v>
      </c>
      <c r="EI90" s="1" t="s">
        <v>2291</v>
      </c>
      <c r="EJ90" s="1" t="s">
        <v>2291</v>
      </c>
      <c r="EK90" s="1" t="s">
        <v>2291</v>
      </c>
      <c r="EL90" s="1" t="s">
        <v>2291</v>
      </c>
      <c r="EM90" s="1" t="s">
        <v>2291</v>
      </c>
      <c r="EN90" s="1" t="s">
        <v>2291</v>
      </c>
      <c r="EO90" s="1" t="s">
        <v>320</v>
      </c>
      <c r="EP90" s="1" t="s">
        <v>1921</v>
      </c>
      <c r="EQ90" s="1" t="s">
        <v>1921</v>
      </c>
      <c r="ER90" s="1" t="s">
        <v>1921</v>
      </c>
      <c r="ES90" s="1" t="s">
        <v>1920</v>
      </c>
      <c r="ET90" s="1" t="s">
        <v>1921</v>
      </c>
      <c r="EU90" s="1" t="s">
        <v>2291</v>
      </c>
      <c r="EV90" s="1" t="s">
        <v>1996</v>
      </c>
      <c r="EW90" s="1" t="s">
        <v>2291</v>
      </c>
      <c r="EX90" s="1" t="s">
        <v>2291</v>
      </c>
      <c r="EY90" s="1" t="s">
        <v>2291</v>
      </c>
      <c r="EZ90" s="1" t="s">
        <v>2291</v>
      </c>
      <c r="FA90" s="1" t="s">
        <v>2291</v>
      </c>
      <c r="FB90" s="1" t="s">
        <v>2291</v>
      </c>
      <c r="FC90" s="1" t="s">
        <v>2291</v>
      </c>
      <c r="FD90" s="1" t="s">
        <v>2291</v>
      </c>
      <c r="FE90" s="1" t="s">
        <v>320</v>
      </c>
      <c r="FF90" s="1" t="s">
        <v>1921</v>
      </c>
      <c r="FG90" s="1" t="s">
        <v>1921</v>
      </c>
      <c r="FH90" s="1" t="s">
        <v>1921</v>
      </c>
      <c r="FI90" s="1" t="s">
        <v>1920</v>
      </c>
      <c r="FJ90" s="1" t="s">
        <v>1921</v>
      </c>
      <c r="FK90" s="1" t="s">
        <v>2291</v>
      </c>
      <c r="FL90" s="1" t="s">
        <v>1996</v>
      </c>
      <c r="FM90" s="7">
        <v>20</v>
      </c>
      <c r="FN90" s="7">
        <v>30</v>
      </c>
      <c r="FO90" s="7" t="s">
        <v>2291</v>
      </c>
      <c r="FP90" s="7">
        <v>4</v>
      </c>
      <c r="FQ90" s="7">
        <v>2</v>
      </c>
      <c r="FR90" s="7">
        <v>3</v>
      </c>
      <c r="FS90" s="7" t="s">
        <v>2291</v>
      </c>
      <c r="FT90" s="7" t="s">
        <v>2291</v>
      </c>
      <c r="FU90" s="7" t="s">
        <v>2291</v>
      </c>
      <c r="FV90" s="7">
        <v>15</v>
      </c>
      <c r="FW90" s="7">
        <v>2</v>
      </c>
      <c r="FX90" s="7" t="s">
        <v>2291</v>
      </c>
      <c r="FY90" s="7">
        <v>9</v>
      </c>
      <c r="FZ90" s="1" t="s">
        <v>1920</v>
      </c>
      <c r="GA90" s="1" t="s">
        <v>1920</v>
      </c>
      <c r="GB90" s="1" t="s">
        <v>1920</v>
      </c>
      <c r="GC90" s="1" t="s">
        <v>2291</v>
      </c>
      <c r="GD90" s="1" t="s">
        <v>2291</v>
      </c>
      <c r="GE90" s="1" t="s">
        <v>2291</v>
      </c>
      <c r="GF90" s="1" t="s">
        <v>1921</v>
      </c>
      <c r="GG90" s="1" t="s">
        <v>2005</v>
      </c>
      <c r="GH90" s="1" t="s">
        <v>2291</v>
      </c>
      <c r="GI90" s="1" t="s">
        <v>2291</v>
      </c>
      <c r="GJ90" s="1" t="s">
        <v>419</v>
      </c>
      <c r="GK90" s="1" t="s">
        <v>1921</v>
      </c>
      <c r="GL90" s="1" t="s">
        <v>1921</v>
      </c>
      <c r="GM90" s="1" t="s">
        <v>1921</v>
      </c>
      <c r="GN90" s="1" t="s">
        <v>1921</v>
      </c>
      <c r="GO90" s="1" t="s">
        <v>1920</v>
      </c>
      <c r="GP90" s="1" t="s">
        <v>1921</v>
      </c>
      <c r="GQ90" s="1" t="s">
        <v>1920</v>
      </c>
      <c r="GR90" s="1" t="s">
        <v>1921</v>
      </c>
      <c r="GS90" s="7">
        <v>1</v>
      </c>
      <c r="GT90" s="7">
        <v>2</v>
      </c>
      <c r="GU90" s="7">
        <v>1</v>
      </c>
      <c r="GV90" s="7" t="s">
        <v>2291</v>
      </c>
      <c r="GW90" s="7" t="s">
        <v>2291</v>
      </c>
      <c r="GX90" s="7" t="s">
        <v>2291</v>
      </c>
      <c r="GY90" s="7" t="s">
        <v>2291</v>
      </c>
      <c r="GZ90" s="7" t="s">
        <v>2291</v>
      </c>
      <c r="HA90" s="7" t="s">
        <v>2291</v>
      </c>
      <c r="HB90" s="7" t="s">
        <v>2291</v>
      </c>
      <c r="HC90" s="7" t="s">
        <v>2291</v>
      </c>
      <c r="HD90" s="7" t="s">
        <v>2291</v>
      </c>
      <c r="HE90" s="7" t="s">
        <v>2291</v>
      </c>
      <c r="HF90" s="7" t="s">
        <v>2291</v>
      </c>
      <c r="HG90" s="7" t="s">
        <v>2291</v>
      </c>
      <c r="HH90" s="7" t="s">
        <v>2291</v>
      </c>
      <c r="HI90" s="1" t="s">
        <v>869</v>
      </c>
      <c r="HJ90" s="1" t="s">
        <v>2114</v>
      </c>
      <c r="HK90" s="1" t="s">
        <v>1921</v>
      </c>
      <c r="HL90" s="1" t="s">
        <v>1920</v>
      </c>
      <c r="HM90" s="1" t="s">
        <v>1920</v>
      </c>
      <c r="HN90" s="1" t="s">
        <v>1921</v>
      </c>
      <c r="HO90" s="1" t="s">
        <v>1920</v>
      </c>
      <c r="HP90" s="1" t="s">
        <v>2122</v>
      </c>
      <c r="HQ90" s="1" t="s">
        <v>1920</v>
      </c>
      <c r="HR90" s="1" t="s">
        <v>1921</v>
      </c>
      <c r="HS90" s="1" t="s">
        <v>1921</v>
      </c>
      <c r="HT90" s="7">
        <v>47</v>
      </c>
      <c r="HU90" s="7" t="s">
        <v>2291</v>
      </c>
      <c r="HV90" s="1" t="s">
        <v>2046</v>
      </c>
      <c r="HW90" s="1" t="s">
        <v>1921</v>
      </c>
      <c r="HX90" s="1" t="s">
        <v>1964</v>
      </c>
      <c r="HY90" s="1" t="s">
        <v>2126</v>
      </c>
      <c r="HZ90" s="1" t="s">
        <v>1921</v>
      </c>
      <c r="IA90" s="1" t="s">
        <v>1920</v>
      </c>
      <c r="IB90" s="7" t="s">
        <v>2291</v>
      </c>
      <c r="IC90" s="7">
        <v>50</v>
      </c>
      <c r="ID90" s="1" t="s">
        <v>1920</v>
      </c>
      <c r="IE90" s="1" t="s">
        <v>2291</v>
      </c>
      <c r="IF90" s="1" t="s">
        <v>2291</v>
      </c>
      <c r="IG90" s="1" t="s">
        <v>2291</v>
      </c>
      <c r="IH90" s="1" t="s">
        <v>2291</v>
      </c>
      <c r="II90" s="1" t="s">
        <v>2291</v>
      </c>
      <c r="IJ90" s="1" t="s">
        <v>2291</v>
      </c>
      <c r="IK90" s="1" t="s">
        <v>2291</v>
      </c>
      <c r="IL90" s="1" t="s">
        <v>2291</v>
      </c>
      <c r="IM90" s="1" t="s">
        <v>1951</v>
      </c>
      <c r="IN90" s="1" t="s">
        <v>1993</v>
      </c>
      <c r="IO90" s="1" t="s">
        <v>2291</v>
      </c>
      <c r="IP90" s="1" t="s">
        <v>2174</v>
      </c>
      <c r="IQ90" s="1" t="s">
        <v>2205</v>
      </c>
      <c r="IR90" s="1" t="s">
        <v>1956</v>
      </c>
      <c r="IS90" s="1" t="s">
        <v>2291</v>
      </c>
      <c r="IT90" s="1" t="s">
        <v>1920</v>
      </c>
      <c r="IU90" s="1" t="s">
        <v>2003</v>
      </c>
      <c r="IV90" s="1" t="s">
        <v>1921</v>
      </c>
      <c r="IW90" s="1" t="s">
        <v>1920</v>
      </c>
      <c r="IX90" s="1" t="s">
        <v>1921</v>
      </c>
      <c r="IY90" s="1" t="s">
        <v>1921</v>
      </c>
      <c r="IZ90" s="1" t="s">
        <v>1921</v>
      </c>
      <c r="JA90" s="1" t="s">
        <v>2291</v>
      </c>
      <c r="JB90" s="1" t="s">
        <v>1974</v>
      </c>
      <c r="JC90" s="1" t="s">
        <v>1969</v>
      </c>
      <c r="JD90" s="1" t="s">
        <v>392</v>
      </c>
      <c r="JE90" s="1" t="s">
        <v>1921</v>
      </c>
      <c r="JF90" s="1" t="s">
        <v>1921</v>
      </c>
      <c r="JG90" s="1" t="s">
        <v>1921</v>
      </c>
      <c r="JH90" s="1" t="s">
        <v>1921</v>
      </c>
      <c r="JI90" s="1" t="s">
        <v>1921</v>
      </c>
      <c r="JJ90" s="1" t="s">
        <v>1920</v>
      </c>
      <c r="JK90" s="1" t="s">
        <v>1921</v>
      </c>
      <c r="JL90" s="1" t="s">
        <v>1920</v>
      </c>
      <c r="JM90" s="1" t="s">
        <v>1920</v>
      </c>
      <c r="JN90" s="1" t="s">
        <v>1921</v>
      </c>
      <c r="JO90" s="1" t="s">
        <v>1921</v>
      </c>
      <c r="JP90" s="1" t="s">
        <v>1921</v>
      </c>
      <c r="JQ90" s="1" t="s">
        <v>1921</v>
      </c>
      <c r="JR90" s="1" t="s">
        <v>1921</v>
      </c>
      <c r="JS90" s="1" t="s">
        <v>2291</v>
      </c>
      <c r="JT90" s="1" t="s">
        <v>2291</v>
      </c>
      <c r="JU90" s="1" t="s">
        <v>2297</v>
      </c>
      <c r="JV90" s="1" t="s">
        <v>1920</v>
      </c>
      <c r="JW90" s="1" t="s">
        <v>1921</v>
      </c>
      <c r="JX90" s="1" t="s">
        <v>1921</v>
      </c>
      <c r="JY90" s="1" t="s">
        <v>1920</v>
      </c>
      <c r="JZ90" s="1" t="s">
        <v>1921</v>
      </c>
      <c r="KA90" s="1" t="s">
        <v>1921</v>
      </c>
      <c r="KB90" s="1" t="s">
        <v>1921</v>
      </c>
      <c r="KC90" s="1" t="s">
        <v>2291</v>
      </c>
      <c r="KD90" s="1" t="s">
        <v>1972</v>
      </c>
      <c r="KE90" s="1" t="s">
        <v>1921</v>
      </c>
      <c r="KF90" s="1" t="s">
        <v>1920</v>
      </c>
      <c r="KG90" s="1" t="s">
        <v>2144</v>
      </c>
      <c r="KH90" s="1" t="s">
        <v>1966</v>
      </c>
      <c r="KI90" s="1" t="s">
        <v>1923</v>
      </c>
      <c r="KJ90" s="1" t="s">
        <v>2291</v>
      </c>
      <c r="KK90" s="1" t="s">
        <v>1920</v>
      </c>
      <c r="KL90" s="1" t="s">
        <v>409</v>
      </c>
      <c r="KM90" s="1" t="s">
        <v>1921</v>
      </c>
      <c r="KN90" s="1" t="s">
        <v>1921</v>
      </c>
      <c r="KO90" s="1" t="s">
        <v>1920</v>
      </c>
      <c r="KP90" s="1" t="s">
        <v>2291</v>
      </c>
      <c r="KQ90" s="1" t="s">
        <v>2291</v>
      </c>
      <c r="KR90" s="1">
        <v>3</v>
      </c>
      <c r="KS90" s="1" t="s">
        <v>304</v>
      </c>
      <c r="KT90" s="1" t="s">
        <v>617</v>
      </c>
      <c r="KU90" s="1" t="s">
        <v>2291</v>
      </c>
      <c r="KV90" s="1" t="s">
        <v>2291</v>
      </c>
      <c r="KW90" s="1" t="s">
        <v>2291</v>
      </c>
      <c r="KX90" s="1">
        <v>20</v>
      </c>
      <c r="KY90" s="11">
        <v>20</v>
      </c>
      <c r="KZ90" s="1" t="s">
        <v>618</v>
      </c>
      <c r="LA90" s="1">
        <v>146976</v>
      </c>
      <c r="LB90" s="1" t="s">
        <v>619</v>
      </c>
      <c r="LC90" s="1" t="s">
        <v>620</v>
      </c>
      <c r="LD90" s="1">
        <v>29</v>
      </c>
      <c r="LE90" s="1" t="s">
        <v>2291</v>
      </c>
      <c r="LF90" s="1">
        <v>-1</v>
      </c>
      <c r="LG90" s="1" t="s">
        <v>2291</v>
      </c>
      <c r="LH90" s="1" t="s">
        <v>2291</v>
      </c>
      <c r="LI90" s="8">
        <v>29</v>
      </c>
      <c r="LJ90" s="8">
        <v>2</v>
      </c>
      <c r="LK90" s="8">
        <v>3</v>
      </c>
      <c r="LL90" s="8">
        <v>8</v>
      </c>
      <c r="LM90" s="8">
        <v>11</v>
      </c>
      <c r="LN90" s="8">
        <v>8</v>
      </c>
      <c r="LO90" s="8">
        <v>27</v>
      </c>
      <c r="LP90" s="8">
        <v>3</v>
      </c>
      <c r="LQ90" s="8">
        <v>16</v>
      </c>
      <c r="LR90" s="8">
        <v>14</v>
      </c>
      <c r="LS90" s="8">
        <v>19</v>
      </c>
      <c r="LT90" s="8">
        <v>4</v>
      </c>
      <c r="LU90" s="8">
        <v>2</v>
      </c>
      <c r="LV90" s="8">
        <v>117</v>
      </c>
      <c r="LW90" s="1" t="s">
        <v>1979</v>
      </c>
      <c r="LX90" s="1" t="s">
        <v>1980</v>
      </c>
      <c r="LY90" s="1" t="s">
        <v>1981</v>
      </c>
      <c r="LZ90" s="1" t="b">
        <f>E90=AE90</f>
        <v>1</v>
      </c>
      <c r="MA90" s="1" t="b">
        <f>AG90=G90</f>
        <v>1</v>
      </c>
      <c r="MB90" s="1" t="b">
        <f>I90=AI90</f>
        <v>0</v>
      </c>
      <c r="MC90" s="1" t="s">
        <v>2291</v>
      </c>
    </row>
    <row r="91" spans="1:341" x14ac:dyDescent="0.3">
      <c r="A91" s="1" t="s">
        <v>673</v>
      </c>
      <c r="B91" s="1" t="s">
        <v>674</v>
      </c>
      <c r="C91" s="5">
        <v>43157</v>
      </c>
      <c r="D91" s="5">
        <v>43157</v>
      </c>
      <c r="E91" s="1" t="s">
        <v>294</v>
      </c>
      <c r="F91" s="1" t="s">
        <v>1934</v>
      </c>
      <c r="G91" s="1" t="s">
        <v>400</v>
      </c>
      <c r="H91" s="1" t="s">
        <v>1948</v>
      </c>
      <c r="I91" s="1" t="s">
        <v>401</v>
      </c>
      <c r="J91" s="1" t="s">
        <v>429</v>
      </c>
      <c r="K91" s="1" t="s">
        <v>429</v>
      </c>
      <c r="L91" s="1" t="s">
        <v>675</v>
      </c>
      <c r="M91" s="1" t="s">
        <v>676</v>
      </c>
      <c r="N91" s="1">
        <v>14.264920701799999</v>
      </c>
      <c r="O91" s="1">
        <v>13.8864609481</v>
      </c>
      <c r="P91" s="1">
        <v>296.82685763199999</v>
      </c>
      <c r="Q91" s="1">
        <v>4</v>
      </c>
      <c r="R91" s="1" t="s">
        <v>1983</v>
      </c>
      <c r="S91" s="1" t="s">
        <v>456</v>
      </c>
      <c r="T91" s="1">
        <v>7</v>
      </c>
      <c r="U91" s="1" t="s">
        <v>2292</v>
      </c>
      <c r="V91" s="1" t="s">
        <v>1982</v>
      </c>
      <c r="W91" s="1" t="s">
        <v>2291</v>
      </c>
      <c r="X91" s="1" t="s">
        <v>2089</v>
      </c>
      <c r="Y91" s="1" t="s">
        <v>1920</v>
      </c>
      <c r="Z91" s="1" t="s">
        <v>1921</v>
      </c>
      <c r="AA91" s="1" t="s">
        <v>1921</v>
      </c>
      <c r="AB91" s="1" t="s">
        <v>2291</v>
      </c>
      <c r="AC91" s="7">
        <v>65</v>
      </c>
      <c r="AD91" s="7">
        <v>200</v>
      </c>
      <c r="AE91" s="1" t="s">
        <v>294</v>
      </c>
      <c r="AF91" s="1" t="s">
        <v>1934</v>
      </c>
      <c r="AG91" s="1" t="s">
        <v>400</v>
      </c>
      <c r="AH91" s="1" t="s">
        <v>1948</v>
      </c>
      <c r="AI91" s="1" t="s">
        <v>404</v>
      </c>
      <c r="AJ91" s="1" t="s">
        <v>2010</v>
      </c>
      <c r="AK91" s="14">
        <v>65</v>
      </c>
      <c r="AL91" s="14">
        <v>200</v>
      </c>
      <c r="AM91" s="5">
        <v>42370</v>
      </c>
      <c r="AN91" s="7" t="s">
        <v>2291</v>
      </c>
      <c r="AO91" s="7" t="s">
        <v>2291</v>
      </c>
      <c r="AP91" s="1" t="s">
        <v>2291</v>
      </c>
      <c r="AQ91" s="1" t="s">
        <v>2291</v>
      </c>
      <c r="AR91" s="1" t="s">
        <v>2291</v>
      </c>
      <c r="AS91" s="1" t="s">
        <v>2291</v>
      </c>
      <c r="AT91" s="1" t="s">
        <v>2291</v>
      </c>
      <c r="AU91" s="1" t="s">
        <v>2291</v>
      </c>
      <c r="AV91" s="1" t="s">
        <v>2291</v>
      </c>
      <c r="AW91" s="1" t="s">
        <v>2291</v>
      </c>
      <c r="AX91" s="1" t="s">
        <v>2291</v>
      </c>
      <c r="AY91" s="7" t="s">
        <v>2291</v>
      </c>
      <c r="AZ91" s="7" t="s">
        <v>2291</v>
      </c>
      <c r="BA91" s="1" t="s">
        <v>2291</v>
      </c>
      <c r="BB91" s="7" t="s">
        <v>2291</v>
      </c>
      <c r="BC91" s="7" t="s">
        <v>2291</v>
      </c>
      <c r="BD91" s="1" t="s">
        <v>2291</v>
      </c>
      <c r="BE91" s="1" t="s">
        <v>2291</v>
      </c>
      <c r="BF91" s="1" t="s">
        <v>2291</v>
      </c>
      <c r="BG91" s="1" t="s">
        <v>2291</v>
      </c>
      <c r="BH91" s="1" t="s">
        <v>2291</v>
      </c>
      <c r="BI91" s="1" t="s">
        <v>2291</v>
      </c>
      <c r="BJ91" s="1" t="s">
        <v>2291</v>
      </c>
      <c r="BK91" s="1" t="s">
        <v>2291</v>
      </c>
      <c r="BL91" s="1" t="s">
        <v>2291</v>
      </c>
      <c r="BM91" s="7" t="s">
        <v>2291</v>
      </c>
      <c r="BN91" s="7" t="s">
        <v>2291</v>
      </c>
      <c r="BO91" s="1" t="s">
        <v>2291</v>
      </c>
      <c r="BP91" s="7" t="s">
        <v>2291</v>
      </c>
      <c r="BQ91" s="7" t="s">
        <v>2291</v>
      </c>
      <c r="BR91" s="1">
        <v>0</v>
      </c>
      <c r="BS91" s="7">
        <v>70</v>
      </c>
      <c r="BT91" s="7">
        <v>0</v>
      </c>
      <c r="BU91" s="7">
        <v>0</v>
      </c>
      <c r="BV91" s="7">
        <v>0</v>
      </c>
      <c r="BW91" s="1" t="s">
        <v>1998</v>
      </c>
      <c r="BX91" s="1" t="s">
        <v>2291</v>
      </c>
      <c r="BY91" s="1" t="s">
        <v>512</v>
      </c>
      <c r="BZ91" s="1" t="s">
        <v>1921</v>
      </c>
      <c r="CA91" s="1" t="s">
        <v>1920</v>
      </c>
      <c r="CB91" s="1" t="s">
        <v>1920</v>
      </c>
      <c r="CC91" s="1" t="s">
        <v>1921</v>
      </c>
      <c r="CD91" s="1" t="s">
        <v>1921</v>
      </c>
      <c r="CE91" s="1" t="s">
        <v>1921</v>
      </c>
      <c r="CF91" s="1" t="s">
        <v>1921</v>
      </c>
      <c r="CG91" s="1" t="s">
        <v>1921</v>
      </c>
      <c r="CH91" s="1" t="s">
        <v>1920</v>
      </c>
      <c r="CI91" s="1" t="s">
        <v>1920</v>
      </c>
      <c r="CJ91" s="1" t="s">
        <v>1921</v>
      </c>
      <c r="CK91" s="1" t="s">
        <v>320</v>
      </c>
      <c r="CL91" s="1" t="s">
        <v>1921</v>
      </c>
      <c r="CM91" s="1" t="s">
        <v>1921</v>
      </c>
      <c r="CN91" s="1" t="s">
        <v>1921</v>
      </c>
      <c r="CO91" s="1" t="s">
        <v>1920</v>
      </c>
      <c r="CP91" s="1" t="s">
        <v>1921</v>
      </c>
      <c r="CQ91" s="1" t="s">
        <v>2291</v>
      </c>
      <c r="CR91" s="1" t="s">
        <v>2029</v>
      </c>
      <c r="CS91" s="1" t="s">
        <v>2291</v>
      </c>
      <c r="CT91" s="1" t="s">
        <v>2291</v>
      </c>
      <c r="CU91" s="1" t="s">
        <v>2291</v>
      </c>
      <c r="CV91" s="1" t="s">
        <v>2291</v>
      </c>
      <c r="CW91" s="1" t="s">
        <v>2291</v>
      </c>
      <c r="CX91" s="1" t="s">
        <v>2291</v>
      </c>
      <c r="CY91" s="1" t="s">
        <v>2291</v>
      </c>
      <c r="CZ91" s="1" t="s">
        <v>2291</v>
      </c>
      <c r="DA91" s="1" t="s">
        <v>320</v>
      </c>
      <c r="DB91" s="1" t="s">
        <v>1921</v>
      </c>
      <c r="DC91" s="1" t="s">
        <v>1921</v>
      </c>
      <c r="DD91" s="1" t="s">
        <v>1921</v>
      </c>
      <c r="DE91" s="1" t="s">
        <v>1920</v>
      </c>
      <c r="DF91" s="1" t="s">
        <v>1921</v>
      </c>
      <c r="DG91" s="1" t="s">
        <v>2291</v>
      </c>
      <c r="DH91" s="1" t="s">
        <v>2029</v>
      </c>
      <c r="DI91" s="1" t="s">
        <v>2291</v>
      </c>
      <c r="DJ91" s="1" t="s">
        <v>2291</v>
      </c>
      <c r="DK91" s="1" t="s">
        <v>2291</v>
      </c>
      <c r="DL91" s="1" t="s">
        <v>2291</v>
      </c>
      <c r="DM91" s="1" t="s">
        <v>2291</v>
      </c>
      <c r="DN91" s="1" t="s">
        <v>2291</v>
      </c>
      <c r="DO91" s="1" t="s">
        <v>2291</v>
      </c>
      <c r="DP91" s="1" t="s">
        <v>2291</v>
      </c>
      <c r="DQ91" s="1" t="s">
        <v>2291</v>
      </c>
      <c r="DR91" s="1" t="s">
        <v>2291</v>
      </c>
      <c r="DS91" s="1" t="s">
        <v>2291</v>
      </c>
      <c r="DT91" s="1" t="s">
        <v>2291</v>
      </c>
      <c r="DU91" s="1" t="s">
        <v>2291</v>
      </c>
      <c r="DV91" s="1" t="s">
        <v>2291</v>
      </c>
      <c r="DW91" s="1" t="s">
        <v>2291</v>
      </c>
      <c r="DX91" s="1" t="s">
        <v>2291</v>
      </c>
      <c r="DY91" s="1" t="s">
        <v>2291</v>
      </c>
      <c r="DZ91" s="1" t="s">
        <v>2291</v>
      </c>
      <c r="EA91" s="1" t="s">
        <v>2291</v>
      </c>
      <c r="EB91" s="1" t="s">
        <v>2291</v>
      </c>
      <c r="EC91" s="1" t="s">
        <v>2291</v>
      </c>
      <c r="ED91" s="1" t="s">
        <v>2291</v>
      </c>
      <c r="EE91" s="1" t="s">
        <v>2291</v>
      </c>
      <c r="EF91" s="1" t="s">
        <v>2291</v>
      </c>
      <c r="EG91" s="1" t="s">
        <v>2291</v>
      </c>
      <c r="EH91" s="1" t="s">
        <v>2291</v>
      </c>
      <c r="EI91" s="1" t="s">
        <v>2291</v>
      </c>
      <c r="EJ91" s="1" t="s">
        <v>2291</v>
      </c>
      <c r="EK91" s="1" t="s">
        <v>2291</v>
      </c>
      <c r="EL91" s="1" t="s">
        <v>2291</v>
      </c>
      <c r="EM91" s="1" t="s">
        <v>2291</v>
      </c>
      <c r="EN91" s="1" t="s">
        <v>2291</v>
      </c>
      <c r="EO91" s="1" t="s">
        <v>320</v>
      </c>
      <c r="EP91" s="1" t="s">
        <v>1921</v>
      </c>
      <c r="EQ91" s="1" t="s">
        <v>1921</v>
      </c>
      <c r="ER91" s="1" t="s">
        <v>1921</v>
      </c>
      <c r="ES91" s="1" t="s">
        <v>1920</v>
      </c>
      <c r="ET91" s="1" t="s">
        <v>1921</v>
      </c>
      <c r="EU91" s="1" t="s">
        <v>2291</v>
      </c>
      <c r="EV91" s="1" t="s">
        <v>1996</v>
      </c>
      <c r="EW91" s="1" t="s">
        <v>2291</v>
      </c>
      <c r="EX91" s="1" t="s">
        <v>2291</v>
      </c>
      <c r="EY91" s="1" t="s">
        <v>2291</v>
      </c>
      <c r="EZ91" s="1" t="s">
        <v>2291</v>
      </c>
      <c r="FA91" s="1" t="s">
        <v>2291</v>
      </c>
      <c r="FB91" s="1" t="s">
        <v>2291</v>
      </c>
      <c r="FC91" s="1" t="s">
        <v>2291</v>
      </c>
      <c r="FD91" s="1" t="s">
        <v>2291</v>
      </c>
      <c r="FE91" s="1" t="s">
        <v>320</v>
      </c>
      <c r="FF91" s="1" t="s">
        <v>1921</v>
      </c>
      <c r="FG91" s="1" t="s">
        <v>1921</v>
      </c>
      <c r="FH91" s="1" t="s">
        <v>1921</v>
      </c>
      <c r="FI91" s="1" t="s">
        <v>1920</v>
      </c>
      <c r="FJ91" s="1" t="s">
        <v>1921</v>
      </c>
      <c r="FK91" s="1" t="s">
        <v>2291</v>
      </c>
      <c r="FL91" s="1" t="s">
        <v>1997</v>
      </c>
      <c r="FM91" s="7">
        <v>15</v>
      </c>
      <c r="FN91" s="7">
        <v>16</v>
      </c>
      <c r="FO91" s="7">
        <v>2</v>
      </c>
      <c r="FP91" s="7" t="s">
        <v>2291</v>
      </c>
      <c r="FQ91" s="7" t="s">
        <v>2291</v>
      </c>
      <c r="FR91" s="7" t="s">
        <v>2291</v>
      </c>
      <c r="FS91" s="7" t="s">
        <v>2291</v>
      </c>
      <c r="FT91" s="7" t="s">
        <v>2291</v>
      </c>
      <c r="FU91" s="7" t="s">
        <v>2291</v>
      </c>
      <c r="FV91" s="7">
        <v>5</v>
      </c>
      <c r="FW91" s="7">
        <v>5</v>
      </c>
      <c r="FX91" s="7" t="s">
        <v>2291</v>
      </c>
      <c r="FY91" s="7">
        <v>15</v>
      </c>
      <c r="FZ91" s="1" t="s">
        <v>1961</v>
      </c>
      <c r="GA91" s="1" t="s">
        <v>1920</v>
      </c>
      <c r="GB91" s="1" t="s">
        <v>1920</v>
      </c>
      <c r="GC91" s="1" t="s">
        <v>2291</v>
      </c>
      <c r="GD91" s="1" t="s">
        <v>2291</v>
      </c>
      <c r="GE91" s="1" t="s">
        <v>2291</v>
      </c>
      <c r="GF91" s="1" t="s">
        <v>1920</v>
      </c>
      <c r="GG91" s="1" t="s">
        <v>2291</v>
      </c>
      <c r="GH91" s="1" t="s">
        <v>2291</v>
      </c>
      <c r="GI91" s="1" t="s">
        <v>2291</v>
      </c>
      <c r="GJ91" s="1" t="s">
        <v>302</v>
      </c>
      <c r="GK91" s="1" t="s">
        <v>1921</v>
      </c>
      <c r="GL91" s="1" t="s">
        <v>1921</v>
      </c>
      <c r="GM91" s="1" t="s">
        <v>1921</v>
      </c>
      <c r="GN91" s="1" t="s">
        <v>1921</v>
      </c>
      <c r="GO91" s="1" t="s">
        <v>1920</v>
      </c>
      <c r="GP91" s="1" t="s">
        <v>1921</v>
      </c>
      <c r="GQ91" s="1" t="s">
        <v>1921</v>
      </c>
      <c r="GR91" s="1" t="s">
        <v>1921</v>
      </c>
      <c r="GS91" s="7" t="s">
        <v>2291</v>
      </c>
      <c r="GT91" s="7" t="s">
        <v>2291</v>
      </c>
      <c r="GU91" s="7">
        <v>1</v>
      </c>
      <c r="GV91" s="7" t="s">
        <v>2291</v>
      </c>
      <c r="GW91" s="7" t="s">
        <v>2291</v>
      </c>
      <c r="GX91" s="7" t="s">
        <v>2291</v>
      </c>
      <c r="GY91" s="7" t="s">
        <v>2291</v>
      </c>
      <c r="GZ91" s="7" t="s">
        <v>2291</v>
      </c>
      <c r="HA91" s="7" t="s">
        <v>2291</v>
      </c>
      <c r="HB91" s="7" t="s">
        <v>2291</v>
      </c>
      <c r="HC91" s="7" t="s">
        <v>2291</v>
      </c>
      <c r="HD91" s="7" t="s">
        <v>2291</v>
      </c>
      <c r="HE91" s="7" t="s">
        <v>2291</v>
      </c>
      <c r="HF91" s="7" t="s">
        <v>2291</v>
      </c>
      <c r="HG91" s="7" t="s">
        <v>2291</v>
      </c>
      <c r="HH91" s="7" t="s">
        <v>2291</v>
      </c>
      <c r="HI91" s="1" t="s">
        <v>869</v>
      </c>
      <c r="HJ91" s="1" t="s">
        <v>2114</v>
      </c>
      <c r="HK91" s="1" t="s">
        <v>1921</v>
      </c>
      <c r="HL91" s="1" t="s">
        <v>1920</v>
      </c>
      <c r="HM91" s="1" t="s">
        <v>1920</v>
      </c>
      <c r="HN91" s="1" t="s">
        <v>1921</v>
      </c>
      <c r="HO91" s="1" t="s">
        <v>1920</v>
      </c>
      <c r="HP91" s="1" t="s">
        <v>2122</v>
      </c>
      <c r="HQ91" s="1" t="s">
        <v>1920</v>
      </c>
      <c r="HR91" s="1" t="s">
        <v>1921</v>
      </c>
      <c r="HS91" s="1" t="s">
        <v>1921</v>
      </c>
      <c r="HT91" s="7">
        <v>21</v>
      </c>
      <c r="HU91" s="7" t="s">
        <v>2291</v>
      </c>
      <c r="HV91" s="1" t="s">
        <v>2046</v>
      </c>
      <c r="HW91" s="1" t="s">
        <v>1921</v>
      </c>
      <c r="HX91" s="1" t="s">
        <v>1962</v>
      </c>
      <c r="HY91" s="1" t="s">
        <v>2126</v>
      </c>
      <c r="HZ91" s="1" t="s">
        <v>1921</v>
      </c>
      <c r="IA91" s="1" t="s">
        <v>1920</v>
      </c>
      <c r="IB91" s="7" t="s">
        <v>2291</v>
      </c>
      <c r="IC91" s="7">
        <v>21</v>
      </c>
      <c r="ID91" s="1" t="s">
        <v>1961</v>
      </c>
      <c r="IE91" s="1" t="s">
        <v>2291</v>
      </c>
      <c r="IF91" s="1" t="s">
        <v>2291</v>
      </c>
      <c r="IG91" s="1" t="s">
        <v>2291</v>
      </c>
      <c r="IH91" s="1" t="s">
        <v>2291</v>
      </c>
      <c r="II91" s="1" t="s">
        <v>2291</v>
      </c>
      <c r="IJ91" s="1" t="s">
        <v>2291</v>
      </c>
      <c r="IK91" s="1" t="s">
        <v>2291</v>
      </c>
      <c r="IL91" s="1" t="s">
        <v>2291</v>
      </c>
      <c r="IM91" s="1" t="s">
        <v>1949</v>
      </c>
      <c r="IN91" s="1" t="s">
        <v>1991</v>
      </c>
      <c r="IO91" s="1" t="s">
        <v>2291</v>
      </c>
      <c r="IP91" s="1" t="s">
        <v>2291</v>
      </c>
      <c r="IQ91" s="1" t="s">
        <v>2291</v>
      </c>
      <c r="IR91" s="1" t="s">
        <v>2291</v>
      </c>
      <c r="IS91" s="1" t="s">
        <v>2291</v>
      </c>
      <c r="IT91" s="1" t="s">
        <v>1921</v>
      </c>
      <c r="IU91" s="1" t="s">
        <v>2291</v>
      </c>
      <c r="IV91" s="1" t="s">
        <v>2291</v>
      </c>
      <c r="IW91" s="1" t="s">
        <v>2291</v>
      </c>
      <c r="IX91" s="1" t="s">
        <v>2291</v>
      </c>
      <c r="IY91" s="1" t="s">
        <v>2291</v>
      </c>
      <c r="IZ91" s="1" t="s">
        <v>2291</v>
      </c>
      <c r="JA91" s="1" t="s">
        <v>2291</v>
      </c>
      <c r="JB91" s="1" t="s">
        <v>2291</v>
      </c>
      <c r="JC91" s="1" t="s">
        <v>2291</v>
      </c>
      <c r="JD91" s="1" t="s">
        <v>677</v>
      </c>
      <c r="JE91" s="1" t="s">
        <v>1921</v>
      </c>
      <c r="JF91" s="1" t="s">
        <v>1920</v>
      </c>
      <c r="JG91" s="1" t="s">
        <v>1921</v>
      </c>
      <c r="JH91" s="1" t="s">
        <v>1921</v>
      </c>
      <c r="JI91" s="1" t="s">
        <v>1921</v>
      </c>
      <c r="JJ91" s="1" t="s">
        <v>1920</v>
      </c>
      <c r="JK91" s="1" t="s">
        <v>1921</v>
      </c>
      <c r="JL91" s="1" t="s">
        <v>1921</v>
      </c>
      <c r="JM91" s="1" t="s">
        <v>1920</v>
      </c>
      <c r="JN91" s="1" t="s">
        <v>1921</v>
      </c>
      <c r="JO91" s="1" t="s">
        <v>1921</v>
      </c>
      <c r="JP91" s="1" t="s">
        <v>1921</v>
      </c>
      <c r="JQ91" s="1" t="s">
        <v>1921</v>
      </c>
      <c r="JR91" s="1" t="s">
        <v>1921</v>
      </c>
      <c r="JS91" s="1" t="s">
        <v>2291</v>
      </c>
      <c r="JT91" s="1" t="s">
        <v>2291</v>
      </c>
      <c r="JU91" s="1" t="s">
        <v>2297</v>
      </c>
      <c r="JV91" s="1" t="s">
        <v>1920</v>
      </c>
      <c r="JW91" s="1" t="s">
        <v>1921</v>
      </c>
      <c r="JX91" s="1" t="s">
        <v>1921</v>
      </c>
      <c r="JY91" s="1" t="s">
        <v>1920</v>
      </c>
      <c r="JZ91" s="1" t="s">
        <v>1921</v>
      </c>
      <c r="KA91" s="1" t="s">
        <v>1921</v>
      </c>
      <c r="KB91" s="1" t="s">
        <v>1921</v>
      </c>
      <c r="KC91" s="1" t="s">
        <v>2291</v>
      </c>
      <c r="KD91" s="1" t="s">
        <v>1972</v>
      </c>
      <c r="KE91" s="1" t="s">
        <v>1920</v>
      </c>
      <c r="KF91" s="1" t="s">
        <v>1920</v>
      </c>
      <c r="KG91" s="1" t="s">
        <v>2144</v>
      </c>
      <c r="KH91" s="1" t="s">
        <v>1967</v>
      </c>
      <c r="KI91" s="1" t="s">
        <v>1988</v>
      </c>
      <c r="KJ91" s="1" t="s">
        <v>2291</v>
      </c>
      <c r="KK91" s="1" t="s">
        <v>1920</v>
      </c>
      <c r="KL91" s="1" t="s">
        <v>409</v>
      </c>
      <c r="KM91" s="1" t="s">
        <v>1921</v>
      </c>
      <c r="KN91" s="1" t="s">
        <v>1921</v>
      </c>
      <c r="KO91" s="1" t="s">
        <v>1920</v>
      </c>
      <c r="KP91" s="1" t="s">
        <v>2291</v>
      </c>
      <c r="KQ91" s="1" t="s">
        <v>2291</v>
      </c>
      <c r="KR91" s="1">
        <v>3</v>
      </c>
      <c r="KS91" s="1" t="s">
        <v>304</v>
      </c>
      <c r="KT91" s="1" t="s">
        <v>678</v>
      </c>
      <c r="KU91" s="1" t="s">
        <v>2291</v>
      </c>
      <c r="KV91" s="1" t="s">
        <v>2291</v>
      </c>
      <c r="KW91" s="1" t="s">
        <v>2291</v>
      </c>
      <c r="KX91" s="1">
        <v>20</v>
      </c>
      <c r="KY91" s="11">
        <v>20</v>
      </c>
      <c r="KZ91" s="1" t="s">
        <v>679</v>
      </c>
      <c r="LA91" s="1">
        <v>147000</v>
      </c>
      <c r="LB91" s="1" t="s">
        <v>680</v>
      </c>
      <c r="LC91" s="1" t="s">
        <v>681</v>
      </c>
      <c r="LD91" s="1">
        <v>36</v>
      </c>
      <c r="LE91" s="1" t="s">
        <v>2291</v>
      </c>
      <c r="LF91" s="1">
        <v>-1</v>
      </c>
      <c r="LG91" s="1" t="s">
        <v>2291</v>
      </c>
      <c r="LH91" s="1" t="s">
        <v>2291</v>
      </c>
      <c r="LI91" s="8">
        <v>36</v>
      </c>
      <c r="LJ91" s="8">
        <v>13</v>
      </c>
      <c r="LK91" s="8">
        <v>10</v>
      </c>
      <c r="LL91" s="8">
        <v>10</v>
      </c>
      <c r="LM91" s="8">
        <v>14</v>
      </c>
      <c r="LN91" s="8">
        <v>6</v>
      </c>
      <c r="LO91" s="8">
        <v>12</v>
      </c>
      <c r="LP91" s="8">
        <v>4</v>
      </c>
      <c r="LQ91" s="8">
        <v>6</v>
      </c>
      <c r="LR91" s="8">
        <v>22</v>
      </c>
      <c r="LS91" s="8">
        <v>21</v>
      </c>
      <c r="LT91" s="8">
        <v>5</v>
      </c>
      <c r="LU91" s="8">
        <v>5</v>
      </c>
      <c r="LV91" s="8">
        <v>128</v>
      </c>
      <c r="LW91" s="1" t="s">
        <v>1976</v>
      </c>
      <c r="LX91" s="1" t="s">
        <v>1979</v>
      </c>
      <c r="LY91" s="1" t="s">
        <v>1981</v>
      </c>
      <c r="LZ91" s="1" t="b">
        <f>E91=AE91</f>
        <v>1</v>
      </c>
      <c r="MA91" s="1" t="b">
        <f>AG91=G91</f>
        <v>1</v>
      </c>
      <c r="MB91" s="1" t="b">
        <f>I91=AI91</f>
        <v>0</v>
      </c>
      <c r="MC91" s="1" t="s">
        <v>2291</v>
      </c>
    </row>
    <row r="92" spans="1:341" x14ac:dyDescent="0.3">
      <c r="A92" s="1" t="s">
        <v>945</v>
      </c>
      <c r="B92" s="1" t="s">
        <v>946</v>
      </c>
      <c r="C92" s="5">
        <v>43163</v>
      </c>
      <c r="D92" s="5">
        <v>43163</v>
      </c>
      <c r="E92" s="1" t="s">
        <v>294</v>
      </c>
      <c r="F92" s="1" t="s">
        <v>1934</v>
      </c>
      <c r="G92" s="1" t="s">
        <v>400</v>
      </c>
      <c r="H92" s="1" t="s">
        <v>1948</v>
      </c>
      <c r="I92" s="1" t="s">
        <v>915</v>
      </c>
      <c r="J92" s="1" t="s">
        <v>1057</v>
      </c>
      <c r="K92" s="1" t="s">
        <v>1820</v>
      </c>
      <c r="L92" s="1" t="s">
        <v>1820</v>
      </c>
      <c r="M92" s="1" t="s">
        <v>947</v>
      </c>
      <c r="N92" s="1">
        <v>13.844809980499999</v>
      </c>
      <c r="O92" s="1">
        <v>14.1526699454</v>
      </c>
      <c r="P92" s="1">
        <v>295.13836787600002</v>
      </c>
      <c r="Q92" s="1">
        <v>4</v>
      </c>
      <c r="R92" s="1" t="s">
        <v>1983</v>
      </c>
      <c r="S92" s="1" t="s">
        <v>960</v>
      </c>
      <c r="T92" s="1">
        <v>6</v>
      </c>
      <c r="U92" s="1" t="s">
        <v>2292</v>
      </c>
      <c r="V92" s="1" t="s">
        <v>1982</v>
      </c>
      <c r="W92" s="1" t="s">
        <v>2291</v>
      </c>
      <c r="X92" s="1" t="s">
        <v>2089</v>
      </c>
      <c r="Y92" s="1" t="s">
        <v>1920</v>
      </c>
      <c r="Z92" s="1" t="s">
        <v>1921</v>
      </c>
      <c r="AA92" s="1" t="s">
        <v>1921</v>
      </c>
      <c r="AB92" s="1" t="s">
        <v>2291</v>
      </c>
      <c r="AC92" s="7">
        <v>35</v>
      </c>
      <c r="AD92" s="7">
        <v>146</v>
      </c>
      <c r="AE92" s="1" t="s">
        <v>294</v>
      </c>
      <c r="AF92" s="1" t="s">
        <v>1934</v>
      </c>
      <c r="AG92" s="1" t="s">
        <v>400</v>
      </c>
      <c r="AH92" s="1" t="s">
        <v>1948</v>
      </c>
      <c r="AI92" s="1" t="s">
        <v>915</v>
      </c>
      <c r="AJ92" s="1" t="s">
        <v>1057</v>
      </c>
      <c r="AK92" s="14">
        <v>35</v>
      </c>
      <c r="AL92" s="14">
        <v>146</v>
      </c>
      <c r="AM92" s="5">
        <v>42430</v>
      </c>
      <c r="AN92" s="7" t="s">
        <v>2291</v>
      </c>
      <c r="AO92" s="7" t="s">
        <v>2291</v>
      </c>
      <c r="AP92" s="1" t="s">
        <v>2291</v>
      </c>
      <c r="AQ92" s="1" t="s">
        <v>2291</v>
      </c>
      <c r="AR92" s="1" t="s">
        <v>2291</v>
      </c>
      <c r="AS92" s="1" t="s">
        <v>2291</v>
      </c>
      <c r="AT92" s="1" t="s">
        <v>2291</v>
      </c>
      <c r="AU92" s="1" t="s">
        <v>2291</v>
      </c>
      <c r="AV92" s="1" t="s">
        <v>2291</v>
      </c>
      <c r="AW92" s="1" t="s">
        <v>2291</v>
      </c>
      <c r="AX92" s="1" t="s">
        <v>2291</v>
      </c>
      <c r="AY92" s="7" t="s">
        <v>2291</v>
      </c>
      <c r="AZ92" s="7" t="s">
        <v>2291</v>
      </c>
      <c r="BA92" s="1" t="s">
        <v>2291</v>
      </c>
      <c r="BB92" s="7" t="s">
        <v>2291</v>
      </c>
      <c r="BC92" s="7" t="s">
        <v>2291</v>
      </c>
      <c r="BD92" s="1" t="s">
        <v>2291</v>
      </c>
      <c r="BE92" s="1" t="s">
        <v>2291</v>
      </c>
      <c r="BF92" s="1" t="s">
        <v>2291</v>
      </c>
      <c r="BG92" s="1" t="s">
        <v>2291</v>
      </c>
      <c r="BH92" s="1" t="s">
        <v>2291</v>
      </c>
      <c r="BI92" s="1" t="s">
        <v>2291</v>
      </c>
      <c r="BJ92" s="1" t="s">
        <v>2291</v>
      </c>
      <c r="BK92" s="1" t="s">
        <v>2291</v>
      </c>
      <c r="BL92" s="1" t="s">
        <v>2291</v>
      </c>
      <c r="BM92" s="7" t="s">
        <v>2291</v>
      </c>
      <c r="BN92" s="7" t="s">
        <v>2291</v>
      </c>
      <c r="BO92" s="1" t="s">
        <v>2291</v>
      </c>
      <c r="BP92" s="7">
        <v>5</v>
      </c>
      <c r="BQ92" s="7">
        <v>21</v>
      </c>
      <c r="BR92" s="1">
        <v>0</v>
      </c>
      <c r="BS92" s="7">
        <v>40</v>
      </c>
      <c r="BT92" s="7">
        <v>0</v>
      </c>
      <c r="BU92" s="7">
        <v>0</v>
      </c>
      <c r="BV92" s="7">
        <v>0</v>
      </c>
      <c r="BW92" s="1" t="s">
        <v>1998</v>
      </c>
      <c r="BX92" s="1" t="s">
        <v>2291</v>
      </c>
      <c r="BY92" s="1" t="s">
        <v>868</v>
      </c>
      <c r="BZ92" s="1" t="s">
        <v>1920</v>
      </c>
      <c r="CA92" s="1" t="s">
        <v>1921</v>
      </c>
      <c r="CB92" s="1" t="s">
        <v>1921</v>
      </c>
      <c r="CC92" s="1" t="s">
        <v>1921</v>
      </c>
      <c r="CD92" s="1" t="s">
        <v>1921</v>
      </c>
      <c r="CE92" s="1" t="s">
        <v>1921</v>
      </c>
      <c r="CF92" s="1" t="s">
        <v>1921</v>
      </c>
      <c r="CG92" s="1" t="s">
        <v>1921</v>
      </c>
      <c r="CH92" s="1" t="s">
        <v>1920</v>
      </c>
      <c r="CI92" s="1" t="s">
        <v>1921</v>
      </c>
      <c r="CJ92" s="1" t="s">
        <v>1921</v>
      </c>
      <c r="CK92" s="1" t="s">
        <v>320</v>
      </c>
      <c r="CL92" s="1" t="s">
        <v>1921</v>
      </c>
      <c r="CM92" s="1" t="s">
        <v>1921</v>
      </c>
      <c r="CN92" s="1" t="s">
        <v>1921</v>
      </c>
      <c r="CO92" s="1" t="s">
        <v>1920</v>
      </c>
      <c r="CP92" s="1" t="s">
        <v>1921</v>
      </c>
      <c r="CQ92" s="1" t="s">
        <v>2291</v>
      </c>
      <c r="CR92" s="1" t="s">
        <v>2029</v>
      </c>
      <c r="CS92" s="1" t="s">
        <v>320</v>
      </c>
      <c r="CT92" s="1" t="s">
        <v>1921</v>
      </c>
      <c r="CU92" s="1" t="s">
        <v>1921</v>
      </c>
      <c r="CV92" s="1" t="s">
        <v>1921</v>
      </c>
      <c r="CW92" s="1" t="s">
        <v>1920</v>
      </c>
      <c r="CX92" s="1" t="s">
        <v>1921</v>
      </c>
      <c r="CY92" s="1" t="s">
        <v>2291</v>
      </c>
      <c r="CZ92" s="1" t="s">
        <v>2029</v>
      </c>
      <c r="DA92" s="1" t="s">
        <v>2291</v>
      </c>
      <c r="DB92" s="1" t="s">
        <v>2291</v>
      </c>
      <c r="DC92" s="1" t="s">
        <v>2291</v>
      </c>
      <c r="DD92" s="1" t="s">
        <v>2291</v>
      </c>
      <c r="DE92" s="1" t="s">
        <v>2291</v>
      </c>
      <c r="DF92" s="1" t="s">
        <v>2291</v>
      </c>
      <c r="DG92" s="1" t="s">
        <v>2291</v>
      </c>
      <c r="DH92" s="1" t="s">
        <v>2291</v>
      </c>
      <c r="DI92" s="1" t="s">
        <v>2291</v>
      </c>
      <c r="DJ92" s="1" t="s">
        <v>2291</v>
      </c>
      <c r="DK92" s="1" t="s">
        <v>2291</v>
      </c>
      <c r="DL92" s="1" t="s">
        <v>2291</v>
      </c>
      <c r="DM92" s="1" t="s">
        <v>2291</v>
      </c>
      <c r="DN92" s="1" t="s">
        <v>2291</v>
      </c>
      <c r="DO92" s="1" t="s">
        <v>2291</v>
      </c>
      <c r="DP92" s="1" t="s">
        <v>2291</v>
      </c>
      <c r="DQ92" s="1" t="s">
        <v>2291</v>
      </c>
      <c r="DR92" s="1" t="s">
        <v>2291</v>
      </c>
      <c r="DS92" s="1" t="s">
        <v>2291</v>
      </c>
      <c r="DT92" s="1" t="s">
        <v>2291</v>
      </c>
      <c r="DU92" s="1" t="s">
        <v>2291</v>
      </c>
      <c r="DV92" s="1" t="s">
        <v>2291</v>
      </c>
      <c r="DW92" s="1" t="s">
        <v>2291</v>
      </c>
      <c r="DX92" s="1" t="s">
        <v>2291</v>
      </c>
      <c r="DY92" s="1" t="s">
        <v>2291</v>
      </c>
      <c r="DZ92" s="1" t="s">
        <v>2291</v>
      </c>
      <c r="EA92" s="1" t="s">
        <v>2291</v>
      </c>
      <c r="EB92" s="1" t="s">
        <v>2291</v>
      </c>
      <c r="EC92" s="1" t="s">
        <v>2291</v>
      </c>
      <c r="ED92" s="1" t="s">
        <v>2291</v>
      </c>
      <c r="EE92" s="1" t="s">
        <v>2291</v>
      </c>
      <c r="EF92" s="1" t="s">
        <v>2291</v>
      </c>
      <c r="EG92" s="1" t="s">
        <v>2291</v>
      </c>
      <c r="EH92" s="1" t="s">
        <v>2291</v>
      </c>
      <c r="EI92" s="1" t="s">
        <v>2291</v>
      </c>
      <c r="EJ92" s="1" t="s">
        <v>2291</v>
      </c>
      <c r="EK92" s="1" t="s">
        <v>2291</v>
      </c>
      <c r="EL92" s="1" t="s">
        <v>2291</v>
      </c>
      <c r="EM92" s="1" t="s">
        <v>2291</v>
      </c>
      <c r="EN92" s="1" t="s">
        <v>2291</v>
      </c>
      <c r="EO92" s="1" t="s">
        <v>2291</v>
      </c>
      <c r="EP92" s="1" t="s">
        <v>2291</v>
      </c>
      <c r="EQ92" s="1" t="s">
        <v>2291</v>
      </c>
      <c r="ER92" s="1" t="s">
        <v>2291</v>
      </c>
      <c r="ES92" s="1" t="s">
        <v>2291</v>
      </c>
      <c r="ET92" s="1" t="s">
        <v>2291</v>
      </c>
      <c r="EU92" s="1" t="s">
        <v>2291</v>
      </c>
      <c r="EV92" s="1" t="s">
        <v>2291</v>
      </c>
      <c r="EW92" s="1" t="s">
        <v>2291</v>
      </c>
      <c r="EX92" s="1" t="s">
        <v>2291</v>
      </c>
      <c r="EY92" s="1" t="s">
        <v>2291</v>
      </c>
      <c r="EZ92" s="1" t="s">
        <v>2291</v>
      </c>
      <c r="FA92" s="1" t="s">
        <v>2291</v>
      </c>
      <c r="FB92" s="1" t="s">
        <v>2291</v>
      </c>
      <c r="FC92" s="1" t="s">
        <v>2291</v>
      </c>
      <c r="FD92" s="1" t="s">
        <v>2291</v>
      </c>
      <c r="FE92" s="1" t="s">
        <v>2291</v>
      </c>
      <c r="FF92" s="1" t="s">
        <v>2291</v>
      </c>
      <c r="FG92" s="1" t="s">
        <v>2291</v>
      </c>
      <c r="FH92" s="1" t="s">
        <v>2291</v>
      </c>
      <c r="FI92" s="1" t="s">
        <v>2291</v>
      </c>
      <c r="FJ92" s="1" t="s">
        <v>2291</v>
      </c>
      <c r="FK92" s="1" t="s">
        <v>2291</v>
      </c>
      <c r="FL92" s="1" t="s">
        <v>2291</v>
      </c>
      <c r="FM92" s="7">
        <v>17</v>
      </c>
      <c r="FN92" s="7">
        <v>20</v>
      </c>
      <c r="FO92" s="7">
        <v>2</v>
      </c>
      <c r="FP92" s="7">
        <v>1</v>
      </c>
      <c r="FQ92" s="7" t="s">
        <v>2291</v>
      </c>
      <c r="FR92" s="7" t="s">
        <v>2291</v>
      </c>
      <c r="FS92" s="7" t="s">
        <v>2291</v>
      </c>
      <c r="FT92" s="7" t="s">
        <v>2291</v>
      </c>
      <c r="FU92" s="7">
        <v>10</v>
      </c>
      <c r="FV92" s="7">
        <v>15</v>
      </c>
      <c r="FW92" s="7">
        <v>5</v>
      </c>
      <c r="FX92" s="7" t="s">
        <v>2291</v>
      </c>
      <c r="FY92" s="7">
        <v>15</v>
      </c>
      <c r="FZ92" s="1" t="s">
        <v>1920</v>
      </c>
      <c r="GA92" s="1" t="s">
        <v>1920</v>
      </c>
      <c r="GB92" s="1" t="s">
        <v>1920</v>
      </c>
      <c r="GC92" s="1" t="s">
        <v>2291</v>
      </c>
      <c r="GD92" s="1" t="s">
        <v>2291</v>
      </c>
      <c r="GE92" s="1" t="s">
        <v>2291</v>
      </c>
      <c r="GF92" s="1" t="s">
        <v>1920</v>
      </c>
      <c r="GG92" s="1" t="s">
        <v>2291</v>
      </c>
      <c r="GH92" s="1" t="s">
        <v>2291</v>
      </c>
      <c r="GI92" s="1" t="s">
        <v>2291</v>
      </c>
      <c r="GJ92" s="1" t="s">
        <v>419</v>
      </c>
      <c r="GK92" s="1" t="s">
        <v>1921</v>
      </c>
      <c r="GL92" s="1" t="s">
        <v>1921</v>
      </c>
      <c r="GM92" s="1" t="s">
        <v>1921</v>
      </c>
      <c r="GN92" s="1" t="s">
        <v>1921</v>
      </c>
      <c r="GO92" s="1" t="s">
        <v>1920</v>
      </c>
      <c r="GP92" s="1" t="s">
        <v>1921</v>
      </c>
      <c r="GQ92" s="1" t="s">
        <v>1920</v>
      </c>
      <c r="GR92" s="1" t="s">
        <v>1921</v>
      </c>
      <c r="GS92" s="7">
        <v>1</v>
      </c>
      <c r="GT92" s="7" t="s">
        <v>2291</v>
      </c>
      <c r="GU92" s="7">
        <v>1</v>
      </c>
      <c r="GV92" s="7" t="s">
        <v>2291</v>
      </c>
      <c r="GW92" s="7" t="s">
        <v>2291</v>
      </c>
      <c r="GX92" s="7" t="s">
        <v>2291</v>
      </c>
      <c r="GY92" s="7" t="s">
        <v>2291</v>
      </c>
      <c r="GZ92" s="7" t="s">
        <v>2291</v>
      </c>
      <c r="HA92" s="7" t="s">
        <v>2291</v>
      </c>
      <c r="HB92" s="7" t="s">
        <v>2291</v>
      </c>
      <c r="HC92" s="7" t="s">
        <v>2291</v>
      </c>
      <c r="HD92" s="7" t="s">
        <v>2291</v>
      </c>
      <c r="HE92" s="7" t="s">
        <v>2291</v>
      </c>
      <c r="HF92" s="7" t="s">
        <v>2291</v>
      </c>
      <c r="HG92" s="7" t="s">
        <v>2291</v>
      </c>
      <c r="HH92" s="7" t="s">
        <v>2291</v>
      </c>
      <c r="HI92" s="1" t="s">
        <v>869</v>
      </c>
      <c r="HJ92" s="1" t="s">
        <v>2112</v>
      </c>
      <c r="HK92" s="1" t="s">
        <v>1921</v>
      </c>
      <c r="HL92" s="1" t="s">
        <v>1920</v>
      </c>
      <c r="HM92" s="1" t="s">
        <v>1920</v>
      </c>
      <c r="HN92" s="1" t="s">
        <v>1921</v>
      </c>
      <c r="HO92" s="1" t="s">
        <v>1921</v>
      </c>
      <c r="HP92" s="1" t="s">
        <v>2122</v>
      </c>
      <c r="HQ92" s="1" t="s">
        <v>1920</v>
      </c>
      <c r="HR92" s="1" t="s">
        <v>1921</v>
      </c>
      <c r="HS92" s="1" t="s">
        <v>1921</v>
      </c>
      <c r="HT92" s="7">
        <v>12</v>
      </c>
      <c r="HU92" s="7" t="s">
        <v>2291</v>
      </c>
      <c r="HV92" s="1" t="s">
        <v>925</v>
      </c>
      <c r="HW92" s="1" t="s">
        <v>2001</v>
      </c>
      <c r="HX92" s="1" t="s">
        <v>1964</v>
      </c>
      <c r="HY92" s="1" t="s">
        <v>2126</v>
      </c>
      <c r="HZ92" s="1" t="s">
        <v>1921</v>
      </c>
      <c r="IA92" s="1" t="s">
        <v>1920</v>
      </c>
      <c r="IB92" s="7" t="s">
        <v>2291</v>
      </c>
      <c r="IC92" s="7">
        <v>40</v>
      </c>
      <c r="ID92" s="1" t="s">
        <v>1920</v>
      </c>
      <c r="IE92" s="1" t="s">
        <v>2291</v>
      </c>
      <c r="IF92" s="1" t="s">
        <v>2291</v>
      </c>
      <c r="IG92" s="1" t="s">
        <v>2291</v>
      </c>
      <c r="IH92" s="1" t="s">
        <v>2291</v>
      </c>
      <c r="II92" s="1" t="s">
        <v>2291</v>
      </c>
      <c r="IJ92" s="1" t="s">
        <v>2291</v>
      </c>
      <c r="IK92" s="1" t="s">
        <v>2291</v>
      </c>
      <c r="IL92" s="1" t="s">
        <v>2291</v>
      </c>
      <c r="IM92" s="1" t="s">
        <v>1949</v>
      </c>
      <c r="IN92" s="1" t="s">
        <v>1991</v>
      </c>
      <c r="IO92" s="1" t="s">
        <v>2291</v>
      </c>
      <c r="IP92" s="1" t="s">
        <v>2291</v>
      </c>
      <c r="IQ92" s="1" t="s">
        <v>2291</v>
      </c>
      <c r="IR92" s="1" t="s">
        <v>2291</v>
      </c>
      <c r="IS92" s="1" t="s">
        <v>2291</v>
      </c>
      <c r="IT92" s="1" t="s">
        <v>1920</v>
      </c>
      <c r="IU92" s="1" t="s">
        <v>2002</v>
      </c>
      <c r="IV92" s="1" t="s">
        <v>1920</v>
      </c>
      <c r="IW92" s="1" t="s">
        <v>1921</v>
      </c>
      <c r="IX92" s="1" t="s">
        <v>1921</v>
      </c>
      <c r="IY92" s="1" t="s">
        <v>1921</v>
      </c>
      <c r="IZ92" s="1" t="s">
        <v>1921</v>
      </c>
      <c r="JA92" s="1" t="s">
        <v>2291</v>
      </c>
      <c r="JB92" s="1" t="s">
        <v>1974</v>
      </c>
      <c r="JC92" s="1" t="s">
        <v>1967</v>
      </c>
      <c r="JD92" s="1" t="s">
        <v>392</v>
      </c>
      <c r="JE92" s="1" t="s">
        <v>1921</v>
      </c>
      <c r="JF92" s="1" t="s">
        <v>1921</v>
      </c>
      <c r="JG92" s="1" t="s">
        <v>1921</v>
      </c>
      <c r="JH92" s="1" t="s">
        <v>1921</v>
      </c>
      <c r="JI92" s="1" t="s">
        <v>1921</v>
      </c>
      <c r="JJ92" s="1" t="s">
        <v>1920</v>
      </c>
      <c r="JK92" s="1" t="s">
        <v>1921</v>
      </c>
      <c r="JL92" s="1" t="s">
        <v>1920</v>
      </c>
      <c r="JM92" s="1" t="s">
        <v>1920</v>
      </c>
      <c r="JN92" s="1" t="s">
        <v>1921</v>
      </c>
      <c r="JO92" s="1" t="s">
        <v>1921</v>
      </c>
      <c r="JP92" s="1" t="s">
        <v>1921</v>
      </c>
      <c r="JQ92" s="1" t="s">
        <v>1921</v>
      </c>
      <c r="JR92" s="1" t="s">
        <v>1921</v>
      </c>
      <c r="JS92" s="1" t="s">
        <v>2291</v>
      </c>
      <c r="JT92" s="1" t="s">
        <v>2291</v>
      </c>
      <c r="JU92" s="1" t="s">
        <v>2298</v>
      </c>
      <c r="JV92" s="1" t="s">
        <v>1920</v>
      </c>
      <c r="JW92" s="1" t="s">
        <v>1921</v>
      </c>
      <c r="JX92" s="1" t="s">
        <v>1921</v>
      </c>
      <c r="JY92" s="1" t="s">
        <v>1921</v>
      </c>
      <c r="JZ92" s="1" t="s">
        <v>1921</v>
      </c>
      <c r="KA92" s="1" t="s">
        <v>1920</v>
      </c>
      <c r="KB92" s="1" t="s">
        <v>1921</v>
      </c>
      <c r="KC92" s="1" t="s">
        <v>2291</v>
      </c>
      <c r="KD92" s="1" t="s">
        <v>1971</v>
      </c>
      <c r="KE92" s="1" t="s">
        <v>2291</v>
      </c>
      <c r="KF92" s="1" t="s">
        <v>1920</v>
      </c>
      <c r="KG92" s="1" t="s">
        <v>2145</v>
      </c>
      <c r="KH92" s="1" t="s">
        <v>1967</v>
      </c>
      <c r="KI92" s="1" t="s">
        <v>1923</v>
      </c>
      <c r="KJ92" s="1" t="s">
        <v>2291</v>
      </c>
      <c r="KK92" s="1" t="s">
        <v>1920</v>
      </c>
      <c r="KL92" s="1" t="s">
        <v>409</v>
      </c>
      <c r="KM92" s="1" t="s">
        <v>1921</v>
      </c>
      <c r="KN92" s="1" t="s">
        <v>1921</v>
      </c>
      <c r="KO92" s="1" t="s">
        <v>1920</v>
      </c>
      <c r="KP92" s="1" t="s">
        <v>2291</v>
      </c>
      <c r="KQ92" s="1" t="s">
        <v>2291</v>
      </c>
      <c r="KR92" s="1">
        <v>3</v>
      </c>
      <c r="KS92" s="1" t="s">
        <v>304</v>
      </c>
      <c r="KT92" s="1" t="s">
        <v>2291</v>
      </c>
      <c r="KU92" s="1" t="s">
        <v>2291</v>
      </c>
      <c r="KV92" s="1" t="s">
        <v>2291</v>
      </c>
      <c r="KW92" s="1" t="s">
        <v>2291</v>
      </c>
      <c r="KX92" s="1">
        <v>10</v>
      </c>
      <c r="KY92" s="11">
        <v>10</v>
      </c>
      <c r="KZ92" s="1" t="s">
        <v>948</v>
      </c>
      <c r="LA92" s="1">
        <v>158764</v>
      </c>
      <c r="LB92" s="1" t="s">
        <v>949</v>
      </c>
      <c r="LC92" s="1" t="s">
        <v>950</v>
      </c>
      <c r="LD92" s="1">
        <v>68</v>
      </c>
      <c r="LE92" s="1" t="s">
        <v>2291</v>
      </c>
      <c r="LF92" s="1">
        <v>-1</v>
      </c>
      <c r="LG92" s="1" t="s">
        <v>2291</v>
      </c>
      <c r="LH92" s="1" t="s">
        <v>2291</v>
      </c>
      <c r="LI92" s="8">
        <v>68</v>
      </c>
      <c r="LJ92" s="8">
        <v>2</v>
      </c>
      <c r="LK92" s="8">
        <v>5</v>
      </c>
      <c r="LL92" s="8">
        <v>8</v>
      </c>
      <c r="LM92" s="8">
        <v>5</v>
      </c>
      <c r="LN92" s="8">
        <v>5</v>
      </c>
      <c r="LO92" s="8">
        <v>10</v>
      </c>
      <c r="LP92" s="8">
        <v>0</v>
      </c>
      <c r="LQ92" s="8">
        <v>2</v>
      </c>
      <c r="LR92" s="8">
        <v>10</v>
      </c>
      <c r="LS92" s="8">
        <v>10</v>
      </c>
      <c r="LT92" s="8">
        <v>3</v>
      </c>
      <c r="LU92" s="8">
        <v>1</v>
      </c>
      <c r="LV92" s="8">
        <v>61</v>
      </c>
      <c r="LW92" s="1" t="s">
        <v>1979</v>
      </c>
      <c r="LX92" s="1" t="s">
        <v>1980</v>
      </c>
      <c r="LY92" s="1" t="s">
        <v>1981</v>
      </c>
      <c r="LZ92" s="1" t="b">
        <f>E92=AE92</f>
        <v>1</v>
      </c>
      <c r="MA92" s="1" t="b">
        <f>AG92=G92</f>
        <v>1</v>
      </c>
      <c r="MB92" s="1" t="b">
        <f>I92=AI92</f>
        <v>1</v>
      </c>
      <c r="MC92" s="1" t="s">
        <v>2291</v>
      </c>
    </row>
    <row r="93" spans="1:341" x14ac:dyDescent="0.3">
      <c r="A93" s="1" t="s">
        <v>1244</v>
      </c>
      <c r="B93" s="1" t="s">
        <v>1245</v>
      </c>
      <c r="C93" s="5">
        <v>43163</v>
      </c>
      <c r="D93" s="5">
        <v>43163</v>
      </c>
      <c r="E93" s="1" t="s">
        <v>294</v>
      </c>
      <c r="F93" s="1" t="s">
        <v>1934</v>
      </c>
      <c r="G93" s="1" t="s">
        <v>295</v>
      </c>
      <c r="H93" s="1" t="s">
        <v>1947</v>
      </c>
      <c r="I93" s="1" t="s">
        <v>810</v>
      </c>
      <c r="J93" s="1" t="s">
        <v>1230</v>
      </c>
      <c r="K93" s="1" t="s">
        <v>1222</v>
      </c>
      <c r="L93" s="1" t="s">
        <v>1222</v>
      </c>
      <c r="M93" s="1" t="s">
        <v>1246</v>
      </c>
      <c r="N93" s="1">
        <v>13.2194564651</v>
      </c>
      <c r="O93" s="1">
        <v>14.449174014600001</v>
      </c>
      <c r="P93" s="1">
        <v>310.55325563299999</v>
      </c>
      <c r="Q93" s="1">
        <v>4</v>
      </c>
      <c r="R93" s="1" t="s">
        <v>1984</v>
      </c>
      <c r="S93" s="1" t="s">
        <v>2291</v>
      </c>
      <c r="T93" s="1" t="s">
        <v>2291</v>
      </c>
      <c r="U93" s="1" t="s">
        <v>2296</v>
      </c>
      <c r="V93" s="1" t="s">
        <v>1982</v>
      </c>
      <c r="W93" s="1" t="s">
        <v>2291</v>
      </c>
      <c r="X93" s="1" t="s">
        <v>2094</v>
      </c>
      <c r="Y93" s="1" t="s">
        <v>1920</v>
      </c>
      <c r="Z93" s="1" t="s">
        <v>1920</v>
      </c>
      <c r="AA93" s="1" t="s">
        <v>1920</v>
      </c>
      <c r="AB93" s="1" t="s">
        <v>2291</v>
      </c>
      <c r="AC93" s="7">
        <v>65</v>
      </c>
      <c r="AD93" s="7">
        <v>272</v>
      </c>
      <c r="AE93" s="1" t="s">
        <v>294</v>
      </c>
      <c r="AF93" s="1" t="s">
        <v>1934</v>
      </c>
      <c r="AG93" s="1" t="s">
        <v>295</v>
      </c>
      <c r="AH93" s="1" t="s">
        <v>1947</v>
      </c>
      <c r="AI93" s="1" t="s">
        <v>810</v>
      </c>
      <c r="AJ93" s="1" t="s">
        <v>1230</v>
      </c>
      <c r="AK93" s="14">
        <v>65</v>
      </c>
      <c r="AL93" s="14">
        <v>272</v>
      </c>
      <c r="AM93" s="5">
        <v>42005</v>
      </c>
      <c r="AN93" s="7">
        <v>76</v>
      </c>
      <c r="AO93" s="7">
        <v>318</v>
      </c>
      <c r="AP93" s="1" t="s">
        <v>335</v>
      </c>
      <c r="AQ93" s="1" t="s">
        <v>1927</v>
      </c>
      <c r="AR93" s="1" t="s">
        <v>336</v>
      </c>
      <c r="AS93" s="1" t="s">
        <v>1932</v>
      </c>
      <c r="AT93" s="1" t="s">
        <v>356</v>
      </c>
      <c r="AU93" s="1" t="s">
        <v>1943</v>
      </c>
      <c r="AV93" s="1" t="s">
        <v>2291</v>
      </c>
      <c r="AW93" s="1" t="s">
        <v>2291</v>
      </c>
      <c r="AX93" s="1" t="s">
        <v>2291</v>
      </c>
      <c r="AY93" s="7">
        <v>76</v>
      </c>
      <c r="AZ93" s="7">
        <v>318</v>
      </c>
      <c r="BA93" s="5">
        <v>42005</v>
      </c>
      <c r="BB93" s="7">
        <v>104</v>
      </c>
      <c r="BC93" s="7">
        <v>435</v>
      </c>
      <c r="BD93" s="1" t="s">
        <v>335</v>
      </c>
      <c r="BE93" s="1" t="s">
        <v>1927</v>
      </c>
      <c r="BF93" s="1" t="s">
        <v>1247</v>
      </c>
      <c r="BG93" s="1" t="s">
        <v>1933</v>
      </c>
      <c r="BH93" s="1" t="s">
        <v>1248</v>
      </c>
      <c r="BI93" s="1" t="s">
        <v>1935</v>
      </c>
      <c r="BJ93" s="1" t="s">
        <v>2291</v>
      </c>
      <c r="BK93" s="1" t="s">
        <v>2291</v>
      </c>
      <c r="BL93" s="1" t="s">
        <v>2291</v>
      </c>
      <c r="BM93" s="7">
        <v>104</v>
      </c>
      <c r="BN93" s="7">
        <v>435</v>
      </c>
      <c r="BO93" s="5">
        <v>42339</v>
      </c>
      <c r="BP93" s="7">
        <v>239</v>
      </c>
      <c r="BQ93" s="7">
        <v>1000</v>
      </c>
      <c r="BR93" s="1">
        <v>0</v>
      </c>
      <c r="BS93" s="7">
        <v>200</v>
      </c>
      <c r="BT93" s="7">
        <v>0</v>
      </c>
      <c r="BU93" s="7">
        <v>45</v>
      </c>
      <c r="BV93" s="7">
        <v>0</v>
      </c>
      <c r="BW93" s="1" t="s">
        <v>1998</v>
      </c>
      <c r="BX93" s="1" t="s">
        <v>2291</v>
      </c>
      <c r="BY93" s="1" t="s">
        <v>1249</v>
      </c>
      <c r="BZ93" s="1" t="s">
        <v>1921</v>
      </c>
      <c r="CA93" s="1" t="s">
        <v>1921</v>
      </c>
      <c r="CB93" s="1" t="s">
        <v>1921</v>
      </c>
      <c r="CC93" s="1" t="s">
        <v>1920</v>
      </c>
      <c r="CD93" s="1" t="s">
        <v>1921</v>
      </c>
      <c r="CE93" s="1" t="s">
        <v>1921</v>
      </c>
      <c r="CF93" s="1" t="s">
        <v>1921</v>
      </c>
      <c r="CG93" s="1" t="s">
        <v>1921</v>
      </c>
      <c r="CH93" s="1" t="s">
        <v>1921</v>
      </c>
      <c r="CI93" s="1" t="s">
        <v>1921</v>
      </c>
      <c r="CJ93" s="1" t="s">
        <v>1920</v>
      </c>
      <c r="CK93" s="1" t="s">
        <v>2291</v>
      </c>
      <c r="CL93" s="1" t="s">
        <v>2291</v>
      </c>
      <c r="CM93" s="1" t="s">
        <v>2291</v>
      </c>
      <c r="CN93" s="1" t="s">
        <v>2291</v>
      </c>
      <c r="CO93" s="1" t="s">
        <v>2291</v>
      </c>
      <c r="CP93" s="1" t="s">
        <v>2291</v>
      </c>
      <c r="CQ93" s="1" t="s">
        <v>2291</v>
      </c>
      <c r="CR93" s="1" t="s">
        <v>2291</v>
      </c>
      <c r="CS93" s="1" t="s">
        <v>2291</v>
      </c>
      <c r="CT93" s="1" t="s">
        <v>2291</v>
      </c>
      <c r="CU93" s="1" t="s">
        <v>2291</v>
      </c>
      <c r="CV93" s="1" t="s">
        <v>2291</v>
      </c>
      <c r="CW93" s="1" t="s">
        <v>2291</v>
      </c>
      <c r="CX93" s="1" t="s">
        <v>2291</v>
      </c>
      <c r="CY93" s="1" t="s">
        <v>2291</v>
      </c>
      <c r="CZ93" s="1" t="s">
        <v>2291</v>
      </c>
      <c r="DA93" s="1" t="s">
        <v>2291</v>
      </c>
      <c r="DB93" s="1" t="s">
        <v>2291</v>
      </c>
      <c r="DC93" s="1" t="s">
        <v>2291</v>
      </c>
      <c r="DD93" s="1" t="s">
        <v>2291</v>
      </c>
      <c r="DE93" s="1" t="s">
        <v>2291</v>
      </c>
      <c r="DF93" s="1" t="s">
        <v>2291</v>
      </c>
      <c r="DG93" s="1" t="s">
        <v>2291</v>
      </c>
      <c r="DH93" s="1" t="s">
        <v>2291</v>
      </c>
      <c r="DI93" s="1" t="s">
        <v>2291</v>
      </c>
      <c r="DJ93" s="1" t="s">
        <v>2291</v>
      </c>
      <c r="DK93" s="1" t="s">
        <v>2291</v>
      </c>
      <c r="DL93" s="1" t="s">
        <v>2291</v>
      </c>
      <c r="DM93" s="1" t="s">
        <v>2291</v>
      </c>
      <c r="DN93" s="1" t="s">
        <v>2291</v>
      </c>
      <c r="DO93" s="1" t="s">
        <v>2291</v>
      </c>
      <c r="DP93" s="1" t="s">
        <v>2291</v>
      </c>
      <c r="DQ93" s="1" t="s">
        <v>2291</v>
      </c>
      <c r="DR93" s="1" t="s">
        <v>2291</v>
      </c>
      <c r="DS93" s="1" t="s">
        <v>2291</v>
      </c>
      <c r="DT93" s="1" t="s">
        <v>2291</v>
      </c>
      <c r="DU93" s="1" t="s">
        <v>2291</v>
      </c>
      <c r="DV93" s="1" t="s">
        <v>2291</v>
      </c>
      <c r="DW93" s="1" t="s">
        <v>2291</v>
      </c>
      <c r="DX93" s="1" t="s">
        <v>2291</v>
      </c>
      <c r="DY93" s="1" t="s">
        <v>2291</v>
      </c>
      <c r="DZ93" s="1" t="s">
        <v>2291</v>
      </c>
      <c r="EA93" s="1" t="s">
        <v>2291</v>
      </c>
      <c r="EB93" s="1" t="s">
        <v>2291</v>
      </c>
      <c r="EC93" s="1" t="s">
        <v>2291</v>
      </c>
      <c r="ED93" s="1" t="s">
        <v>2291</v>
      </c>
      <c r="EE93" s="1" t="s">
        <v>2291</v>
      </c>
      <c r="EF93" s="1" t="s">
        <v>2291</v>
      </c>
      <c r="EG93" s="1" t="s">
        <v>2291</v>
      </c>
      <c r="EH93" s="1" t="s">
        <v>2291</v>
      </c>
      <c r="EI93" s="1" t="s">
        <v>2291</v>
      </c>
      <c r="EJ93" s="1" t="s">
        <v>2291</v>
      </c>
      <c r="EK93" s="1" t="s">
        <v>2291</v>
      </c>
      <c r="EL93" s="1" t="s">
        <v>2291</v>
      </c>
      <c r="EM93" s="1" t="s">
        <v>2291</v>
      </c>
      <c r="EN93" s="1" t="s">
        <v>2291</v>
      </c>
      <c r="EO93" s="1" t="s">
        <v>2291</v>
      </c>
      <c r="EP93" s="1" t="s">
        <v>2291</v>
      </c>
      <c r="EQ93" s="1" t="s">
        <v>2291</v>
      </c>
      <c r="ER93" s="1" t="s">
        <v>2291</v>
      </c>
      <c r="ES93" s="1" t="s">
        <v>2291</v>
      </c>
      <c r="ET93" s="1" t="s">
        <v>2291</v>
      </c>
      <c r="EU93" s="1" t="s">
        <v>2291</v>
      </c>
      <c r="EV93" s="1" t="s">
        <v>2291</v>
      </c>
      <c r="EW93" s="1" t="s">
        <v>1953</v>
      </c>
      <c r="EX93" s="1" t="s">
        <v>1921</v>
      </c>
      <c r="EY93" s="1" t="s">
        <v>1921</v>
      </c>
      <c r="EZ93" s="1" t="s">
        <v>1920</v>
      </c>
      <c r="FA93" s="1" t="s">
        <v>1921</v>
      </c>
      <c r="FB93" s="1" t="s">
        <v>1921</v>
      </c>
      <c r="FC93" s="1" t="s">
        <v>2291</v>
      </c>
      <c r="FD93" s="1" t="s">
        <v>1996</v>
      </c>
      <c r="FE93" s="1" t="s">
        <v>2291</v>
      </c>
      <c r="FF93" s="1" t="s">
        <v>2291</v>
      </c>
      <c r="FG93" s="1" t="s">
        <v>2291</v>
      </c>
      <c r="FH93" s="1" t="s">
        <v>2291</v>
      </c>
      <c r="FI93" s="1" t="s">
        <v>2291</v>
      </c>
      <c r="FJ93" s="1" t="s">
        <v>2291</v>
      </c>
      <c r="FK93" s="1" t="s">
        <v>2291</v>
      </c>
      <c r="FL93" s="1" t="s">
        <v>2291</v>
      </c>
      <c r="FM93" s="7">
        <v>30</v>
      </c>
      <c r="FN93" s="7">
        <v>64</v>
      </c>
      <c r="FO93" s="7">
        <v>8</v>
      </c>
      <c r="FP93" s="7">
        <v>12</v>
      </c>
      <c r="FQ93" s="7">
        <v>15</v>
      </c>
      <c r="FR93" s="7">
        <v>18</v>
      </c>
      <c r="FS93" s="7" t="s">
        <v>2291</v>
      </c>
      <c r="FT93" s="7" t="s">
        <v>2291</v>
      </c>
      <c r="FU93" s="7">
        <v>28</v>
      </c>
      <c r="FV93" s="7">
        <v>28</v>
      </c>
      <c r="FW93" s="7">
        <v>18</v>
      </c>
      <c r="FX93" s="7" t="s">
        <v>2291</v>
      </c>
      <c r="FY93" s="7">
        <v>42</v>
      </c>
      <c r="FZ93" s="1" t="s">
        <v>1920</v>
      </c>
      <c r="GA93" s="1" t="s">
        <v>1920</v>
      </c>
      <c r="GB93" s="1" t="s">
        <v>1920</v>
      </c>
      <c r="GC93" s="1" t="s">
        <v>2291</v>
      </c>
      <c r="GD93" s="1" t="s">
        <v>2291</v>
      </c>
      <c r="GE93" s="1" t="s">
        <v>2291</v>
      </c>
      <c r="GF93" s="1" t="s">
        <v>1920</v>
      </c>
      <c r="GG93" s="1" t="s">
        <v>2291</v>
      </c>
      <c r="GH93" s="1" t="s">
        <v>2291</v>
      </c>
      <c r="GI93" s="1" t="s">
        <v>2291</v>
      </c>
      <c r="GJ93" s="1" t="s">
        <v>1250</v>
      </c>
      <c r="GK93" s="1" t="s">
        <v>1921</v>
      </c>
      <c r="GL93" s="1" t="s">
        <v>1921</v>
      </c>
      <c r="GM93" s="1" t="s">
        <v>1920</v>
      </c>
      <c r="GN93" s="1" t="s">
        <v>1921</v>
      </c>
      <c r="GO93" s="1" t="s">
        <v>1921</v>
      </c>
      <c r="GP93" s="1" t="s">
        <v>1921</v>
      </c>
      <c r="GQ93" s="1" t="s">
        <v>1920</v>
      </c>
      <c r="GR93" s="1" t="s">
        <v>1921</v>
      </c>
      <c r="GS93" s="7">
        <v>2</v>
      </c>
      <c r="GT93" s="7" t="s">
        <v>2291</v>
      </c>
      <c r="GU93" s="7" t="s">
        <v>2291</v>
      </c>
      <c r="GV93" s="7" t="s">
        <v>2291</v>
      </c>
      <c r="GW93" s="7" t="s">
        <v>2291</v>
      </c>
      <c r="GX93" s="7" t="s">
        <v>2291</v>
      </c>
      <c r="GY93" s="7" t="s">
        <v>2291</v>
      </c>
      <c r="GZ93" s="7" t="s">
        <v>2291</v>
      </c>
      <c r="HA93" s="7">
        <v>1</v>
      </c>
      <c r="HB93" s="7" t="s">
        <v>2291</v>
      </c>
      <c r="HC93" s="7" t="s">
        <v>2291</v>
      </c>
      <c r="HD93" s="7" t="s">
        <v>2291</v>
      </c>
      <c r="HE93" s="7" t="s">
        <v>2291</v>
      </c>
      <c r="HF93" s="7" t="s">
        <v>2291</v>
      </c>
      <c r="HG93" s="7" t="s">
        <v>2291</v>
      </c>
      <c r="HH93" s="7" t="s">
        <v>2291</v>
      </c>
      <c r="HI93" s="1" t="s">
        <v>1957</v>
      </c>
      <c r="HJ93" s="1" t="s">
        <v>2116</v>
      </c>
      <c r="HK93" s="1" t="s">
        <v>1921</v>
      </c>
      <c r="HL93" s="1" t="s">
        <v>1921</v>
      </c>
      <c r="HM93" s="1" t="s">
        <v>1921</v>
      </c>
      <c r="HN93" s="1" t="s">
        <v>1920</v>
      </c>
      <c r="HO93" s="1" t="s">
        <v>1921</v>
      </c>
      <c r="HP93" s="1" t="s">
        <v>2123</v>
      </c>
      <c r="HQ93" s="1" t="s">
        <v>1921</v>
      </c>
      <c r="HR93" s="1" t="s">
        <v>1920</v>
      </c>
      <c r="HS93" s="1" t="s">
        <v>1921</v>
      </c>
      <c r="HT93" s="7" t="s">
        <v>2291</v>
      </c>
      <c r="HU93" s="7">
        <v>30</v>
      </c>
      <c r="HV93" s="1" t="s">
        <v>2047</v>
      </c>
      <c r="HW93" s="1" t="s">
        <v>1921</v>
      </c>
      <c r="HX93" s="1" t="s">
        <v>1963</v>
      </c>
      <c r="HY93" s="1" t="s">
        <v>2126</v>
      </c>
      <c r="HZ93" s="1" t="s">
        <v>1921</v>
      </c>
      <c r="IA93" s="1" t="s">
        <v>1920</v>
      </c>
      <c r="IB93" s="7" t="s">
        <v>2291</v>
      </c>
      <c r="IC93" s="7">
        <v>245</v>
      </c>
      <c r="ID93" s="1" t="s">
        <v>1920</v>
      </c>
      <c r="IE93" s="1" t="s">
        <v>2291</v>
      </c>
      <c r="IF93" s="1" t="s">
        <v>2291</v>
      </c>
      <c r="IG93" s="1" t="s">
        <v>2291</v>
      </c>
      <c r="IH93" s="1" t="s">
        <v>2291</v>
      </c>
      <c r="II93" s="1" t="s">
        <v>2291</v>
      </c>
      <c r="IJ93" s="1" t="s">
        <v>2291</v>
      </c>
      <c r="IK93" s="1" t="s">
        <v>2291</v>
      </c>
      <c r="IL93" s="1" t="s">
        <v>2291</v>
      </c>
      <c r="IM93" s="1" t="s">
        <v>1952</v>
      </c>
      <c r="IN93" s="1" t="s">
        <v>2291</v>
      </c>
      <c r="IO93" s="1" t="s">
        <v>2291</v>
      </c>
      <c r="IP93" s="1" t="s">
        <v>2197</v>
      </c>
      <c r="IQ93" s="1" t="s">
        <v>1222</v>
      </c>
      <c r="IR93" s="1" t="s">
        <v>1956</v>
      </c>
      <c r="IS93" s="1" t="s">
        <v>2291</v>
      </c>
      <c r="IT93" s="1" t="s">
        <v>1920</v>
      </c>
      <c r="IU93" s="1" t="s">
        <v>2002</v>
      </c>
      <c r="IV93" s="1" t="s">
        <v>1920</v>
      </c>
      <c r="IW93" s="1" t="s">
        <v>1921</v>
      </c>
      <c r="IX93" s="1" t="s">
        <v>1921</v>
      </c>
      <c r="IY93" s="1" t="s">
        <v>1921</v>
      </c>
      <c r="IZ93" s="1" t="s">
        <v>1921</v>
      </c>
      <c r="JA93" s="1" t="s">
        <v>2291</v>
      </c>
      <c r="JB93" s="1" t="s">
        <v>869</v>
      </c>
      <c r="JC93" s="1" t="s">
        <v>2291</v>
      </c>
      <c r="JD93" s="1" t="s">
        <v>383</v>
      </c>
      <c r="JE93" s="1" t="s">
        <v>1920</v>
      </c>
      <c r="JF93" s="1" t="s">
        <v>1921</v>
      </c>
      <c r="JG93" s="1" t="s">
        <v>1921</v>
      </c>
      <c r="JH93" s="1" t="s">
        <v>1921</v>
      </c>
      <c r="JI93" s="1" t="s">
        <v>1921</v>
      </c>
      <c r="JJ93" s="1" t="s">
        <v>1920</v>
      </c>
      <c r="JK93" s="1" t="s">
        <v>1921</v>
      </c>
      <c r="JL93" s="1" t="s">
        <v>1920</v>
      </c>
      <c r="JM93" s="1" t="s">
        <v>1921</v>
      </c>
      <c r="JN93" s="1" t="s">
        <v>1921</v>
      </c>
      <c r="JO93" s="1" t="s">
        <v>1921</v>
      </c>
      <c r="JP93" s="1" t="s">
        <v>1921</v>
      </c>
      <c r="JQ93" s="1" t="s">
        <v>1921</v>
      </c>
      <c r="JR93" s="1" t="s">
        <v>1921</v>
      </c>
      <c r="JS93" s="1" t="s">
        <v>2291</v>
      </c>
      <c r="JT93" s="1" t="s">
        <v>2291</v>
      </c>
      <c r="JU93" s="1" t="s">
        <v>2295</v>
      </c>
      <c r="JV93" s="1" t="s">
        <v>1920</v>
      </c>
      <c r="JW93" s="1" t="s">
        <v>1921</v>
      </c>
      <c r="JX93" s="1" t="s">
        <v>1921</v>
      </c>
      <c r="JY93" s="1" t="s">
        <v>1921</v>
      </c>
      <c r="JZ93" s="1" t="s">
        <v>1921</v>
      </c>
      <c r="KA93" s="1" t="s">
        <v>1921</v>
      </c>
      <c r="KB93" s="1" t="s">
        <v>1921</v>
      </c>
      <c r="KC93" s="1" t="s">
        <v>2291</v>
      </c>
      <c r="KD93" s="1" t="s">
        <v>2294</v>
      </c>
      <c r="KE93" s="1" t="s">
        <v>2291</v>
      </c>
      <c r="KF93" s="1" t="s">
        <v>1920</v>
      </c>
      <c r="KG93" s="1" t="s">
        <v>1224</v>
      </c>
      <c r="KH93" s="1" t="s">
        <v>1968</v>
      </c>
      <c r="KI93" s="1" t="s">
        <v>1923</v>
      </c>
      <c r="KJ93" s="1" t="s">
        <v>2291</v>
      </c>
      <c r="KK93" s="1" t="s">
        <v>1920</v>
      </c>
      <c r="KL93" s="1" t="s">
        <v>409</v>
      </c>
      <c r="KM93" s="1" t="s">
        <v>1921</v>
      </c>
      <c r="KN93" s="1" t="s">
        <v>1921</v>
      </c>
      <c r="KO93" s="1" t="s">
        <v>1920</v>
      </c>
      <c r="KP93" s="1" t="s">
        <v>2291</v>
      </c>
      <c r="KQ93" s="1" t="s">
        <v>2291</v>
      </c>
      <c r="KR93" s="1">
        <v>2</v>
      </c>
      <c r="KS93" s="1" t="s">
        <v>310</v>
      </c>
      <c r="KT93" s="1" t="s">
        <v>305</v>
      </c>
      <c r="KU93" s="1" t="s">
        <v>2291</v>
      </c>
      <c r="KV93" s="1" t="s">
        <v>2291</v>
      </c>
      <c r="KW93" s="1" t="s">
        <v>2291</v>
      </c>
      <c r="KX93" s="1">
        <v>20</v>
      </c>
      <c r="KY93" s="11">
        <v>20</v>
      </c>
      <c r="KZ93" s="1" t="s">
        <v>1251</v>
      </c>
      <c r="LA93" s="1">
        <v>161896</v>
      </c>
      <c r="LB93" s="1" t="s">
        <v>1252</v>
      </c>
      <c r="LC93" s="1" t="s">
        <v>1253</v>
      </c>
      <c r="LD93" s="1">
        <v>102</v>
      </c>
      <c r="LE93" s="1" t="s">
        <v>2291</v>
      </c>
      <c r="LF93" s="1">
        <v>-1</v>
      </c>
      <c r="LG93" s="1" t="s">
        <v>2291</v>
      </c>
      <c r="LH93" s="1" t="s">
        <v>2291</v>
      </c>
      <c r="LI93" s="8">
        <v>102</v>
      </c>
      <c r="LJ93" s="8">
        <v>2</v>
      </c>
      <c r="LK93" s="8">
        <v>17</v>
      </c>
      <c r="LL93" s="8">
        <v>24</v>
      </c>
      <c r="LM93" s="8">
        <v>16</v>
      </c>
      <c r="LN93" s="8">
        <v>10</v>
      </c>
      <c r="LO93" s="8">
        <v>16</v>
      </c>
      <c r="LP93" s="8">
        <v>2</v>
      </c>
      <c r="LQ93" s="8">
        <v>3</v>
      </c>
      <c r="LR93" s="8">
        <v>20</v>
      </c>
      <c r="LS93" s="8">
        <v>21</v>
      </c>
      <c r="LT93" s="8">
        <v>4</v>
      </c>
      <c r="LU93" s="8">
        <v>1</v>
      </c>
      <c r="LV93" s="8">
        <v>136</v>
      </c>
      <c r="LW93" s="1" t="s">
        <v>1975</v>
      </c>
      <c r="LX93" s="1" t="s">
        <v>1979</v>
      </c>
      <c r="LY93" s="1" t="s">
        <v>1980</v>
      </c>
      <c r="LZ93" s="1" t="b">
        <f>E93=AE93</f>
        <v>1</v>
      </c>
      <c r="MA93" s="1" t="b">
        <f>AG93=G93</f>
        <v>1</v>
      </c>
      <c r="MB93" s="1" t="b">
        <f>I93=AI93</f>
        <v>1</v>
      </c>
      <c r="MC93" s="1" t="s">
        <v>2291</v>
      </c>
    </row>
    <row r="94" spans="1:341" x14ac:dyDescent="0.3">
      <c r="A94" s="1" t="s">
        <v>751</v>
      </c>
      <c r="B94" s="1" t="s">
        <v>752</v>
      </c>
      <c r="C94" s="5">
        <v>43157</v>
      </c>
      <c r="D94" s="5">
        <v>43157</v>
      </c>
      <c r="E94" s="1" t="s">
        <v>294</v>
      </c>
      <c r="F94" s="1" t="s">
        <v>1934</v>
      </c>
      <c r="G94" s="1" t="s">
        <v>400</v>
      </c>
      <c r="H94" s="1" t="s">
        <v>1948</v>
      </c>
      <c r="I94" s="1" t="s">
        <v>401</v>
      </c>
      <c r="J94" s="1" t="s">
        <v>429</v>
      </c>
      <c r="K94" s="1" t="s">
        <v>1811</v>
      </c>
      <c r="L94" s="1" t="s">
        <v>1811</v>
      </c>
      <c r="M94" s="1" t="s">
        <v>753</v>
      </c>
      <c r="N94" s="1">
        <v>14.2741624014</v>
      </c>
      <c r="O94" s="1">
        <v>13.8794986227</v>
      </c>
      <c r="P94" s="1">
        <v>316.56126187000001</v>
      </c>
      <c r="Q94" s="1">
        <v>4</v>
      </c>
      <c r="R94" s="1" t="s">
        <v>1983</v>
      </c>
      <c r="S94" s="1" t="s">
        <v>456</v>
      </c>
      <c r="T94" s="1">
        <v>7</v>
      </c>
      <c r="U94" s="1" t="s">
        <v>2292</v>
      </c>
      <c r="V94" s="1" t="s">
        <v>1982</v>
      </c>
      <c r="W94" s="1" t="s">
        <v>2291</v>
      </c>
      <c r="X94" s="1" t="s">
        <v>2093</v>
      </c>
      <c r="Y94" s="1" t="s">
        <v>1920</v>
      </c>
      <c r="Z94" s="1" t="s">
        <v>1920</v>
      </c>
      <c r="AA94" s="1" t="s">
        <v>1921</v>
      </c>
      <c r="AB94" s="1" t="s">
        <v>2291</v>
      </c>
      <c r="AC94" s="7">
        <v>67</v>
      </c>
      <c r="AD94" s="7">
        <v>169</v>
      </c>
      <c r="AE94" s="1" t="s">
        <v>294</v>
      </c>
      <c r="AF94" s="1" t="s">
        <v>1934</v>
      </c>
      <c r="AG94" s="1" t="s">
        <v>400</v>
      </c>
      <c r="AH94" s="1" t="s">
        <v>1948</v>
      </c>
      <c r="AI94" s="1" t="s">
        <v>404</v>
      </c>
      <c r="AJ94" s="1" t="s">
        <v>2010</v>
      </c>
      <c r="AK94" s="14">
        <v>67</v>
      </c>
      <c r="AL94" s="14">
        <v>169</v>
      </c>
      <c r="AM94" s="5">
        <v>42767</v>
      </c>
      <c r="AN94" s="7">
        <v>5</v>
      </c>
      <c r="AO94" s="7">
        <v>20</v>
      </c>
      <c r="AP94" s="1" t="s">
        <v>298</v>
      </c>
      <c r="AQ94" s="1" t="s">
        <v>1926</v>
      </c>
      <c r="AR94" s="1" t="s">
        <v>299</v>
      </c>
      <c r="AS94" s="1" t="s">
        <v>1931</v>
      </c>
      <c r="AT94" s="1" t="s">
        <v>501</v>
      </c>
      <c r="AU94" s="1" t="s">
        <v>1938</v>
      </c>
      <c r="AV94" s="1" t="s">
        <v>2291</v>
      </c>
      <c r="AW94" s="1" t="s">
        <v>2291</v>
      </c>
      <c r="AX94" s="1" t="s">
        <v>2291</v>
      </c>
      <c r="AY94" s="7">
        <v>5</v>
      </c>
      <c r="AZ94" s="7">
        <v>20</v>
      </c>
      <c r="BA94" s="5">
        <v>43132</v>
      </c>
      <c r="BB94" s="7" t="s">
        <v>2291</v>
      </c>
      <c r="BC94" s="7" t="s">
        <v>2291</v>
      </c>
      <c r="BD94" s="1" t="s">
        <v>2291</v>
      </c>
      <c r="BE94" s="1" t="s">
        <v>2291</v>
      </c>
      <c r="BF94" s="1" t="s">
        <v>2291</v>
      </c>
      <c r="BG94" s="1" t="s">
        <v>2291</v>
      </c>
      <c r="BH94" s="1" t="s">
        <v>2291</v>
      </c>
      <c r="BI94" s="1" t="s">
        <v>2291</v>
      </c>
      <c r="BJ94" s="1" t="s">
        <v>2291</v>
      </c>
      <c r="BK94" s="1" t="s">
        <v>2291</v>
      </c>
      <c r="BL94" s="1" t="s">
        <v>2291</v>
      </c>
      <c r="BM94" s="7" t="s">
        <v>2291</v>
      </c>
      <c r="BN94" s="7" t="s">
        <v>2291</v>
      </c>
      <c r="BO94" s="1" t="s">
        <v>2291</v>
      </c>
      <c r="BP94" s="7" t="s">
        <v>2291</v>
      </c>
      <c r="BQ94" s="7" t="s">
        <v>2291</v>
      </c>
      <c r="BR94" s="1">
        <v>0</v>
      </c>
      <c r="BS94" s="7">
        <v>82</v>
      </c>
      <c r="BT94" s="7">
        <v>0</v>
      </c>
      <c r="BU94" s="7">
        <v>0</v>
      </c>
      <c r="BV94" s="7">
        <v>0</v>
      </c>
      <c r="BW94" s="1" t="s">
        <v>1998</v>
      </c>
      <c r="BX94" s="1" t="s">
        <v>2291</v>
      </c>
      <c r="BY94" s="1" t="s">
        <v>469</v>
      </c>
      <c r="BZ94" s="1" t="s">
        <v>1921</v>
      </c>
      <c r="CA94" s="1" t="s">
        <v>1921</v>
      </c>
      <c r="CB94" s="1" t="s">
        <v>1921</v>
      </c>
      <c r="CC94" s="1" t="s">
        <v>1921</v>
      </c>
      <c r="CD94" s="1" t="s">
        <v>1921</v>
      </c>
      <c r="CE94" s="1" t="s">
        <v>1921</v>
      </c>
      <c r="CF94" s="1" t="s">
        <v>1921</v>
      </c>
      <c r="CG94" s="1" t="s">
        <v>1921</v>
      </c>
      <c r="CH94" s="1" t="s">
        <v>1921</v>
      </c>
      <c r="CI94" s="1" t="s">
        <v>1921</v>
      </c>
      <c r="CJ94" s="1" t="s">
        <v>1920</v>
      </c>
      <c r="CK94" s="1" t="s">
        <v>2291</v>
      </c>
      <c r="CL94" s="1" t="s">
        <v>2291</v>
      </c>
      <c r="CM94" s="1" t="s">
        <v>2291</v>
      </c>
      <c r="CN94" s="1" t="s">
        <v>2291</v>
      </c>
      <c r="CO94" s="1" t="s">
        <v>2291</v>
      </c>
      <c r="CP94" s="1" t="s">
        <v>2291</v>
      </c>
      <c r="CQ94" s="1" t="s">
        <v>2291</v>
      </c>
      <c r="CR94" s="1" t="s">
        <v>2291</v>
      </c>
      <c r="CS94" s="1" t="s">
        <v>2291</v>
      </c>
      <c r="CT94" s="1" t="s">
        <v>2291</v>
      </c>
      <c r="CU94" s="1" t="s">
        <v>2291</v>
      </c>
      <c r="CV94" s="1" t="s">
        <v>2291</v>
      </c>
      <c r="CW94" s="1" t="s">
        <v>2291</v>
      </c>
      <c r="CX94" s="1" t="s">
        <v>2291</v>
      </c>
      <c r="CY94" s="1" t="s">
        <v>2291</v>
      </c>
      <c r="CZ94" s="1" t="s">
        <v>2291</v>
      </c>
      <c r="DA94" s="1" t="s">
        <v>2291</v>
      </c>
      <c r="DB94" s="1" t="s">
        <v>2291</v>
      </c>
      <c r="DC94" s="1" t="s">
        <v>2291</v>
      </c>
      <c r="DD94" s="1" t="s">
        <v>2291</v>
      </c>
      <c r="DE94" s="1" t="s">
        <v>2291</v>
      </c>
      <c r="DF94" s="1" t="s">
        <v>2291</v>
      </c>
      <c r="DG94" s="1" t="s">
        <v>2291</v>
      </c>
      <c r="DH94" s="1" t="s">
        <v>2291</v>
      </c>
      <c r="DI94" s="1" t="s">
        <v>2291</v>
      </c>
      <c r="DJ94" s="1" t="s">
        <v>2291</v>
      </c>
      <c r="DK94" s="1" t="s">
        <v>2291</v>
      </c>
      <c r="DL94" s="1" t="s">
        <v>2291</v>
      </c>
      <c r="DM94" s="1" t="s">
        <v>2291</v>
      </c>
      <c r="DN94" s="1" t="s">
        <v>2291</v>
      </c>
      <c r="DO94" s="1" t="s">
        <v>2291</v>
      </c>
      <c r="DP94" s="1" t="s">
        <v>2291</v>
      </c>
      <c r="DQ94" s="1" t="s">
        <v>2291</v>
      </c>
      <c r="DR94" s="1" t="s">
        <v>2291</v>
      </c>
      <c r="DS94" s="1" t="s">
        <v>2291</v>
      </c>
      <c r="DT94" s="1" t="s">
        <v>2291</v>
      </c>
      <c r="DU94" s="1" t="s">
        <v>2291</v>
      </c>
      <c r="DV94" s="1" t="s">
        <v>2291</v>
      </c>
      <c r="DW94" s="1" t="s">
        <v>2291</v>
      </c>
      <c r="DX94" s="1" t="s">
        <v>2291</v>
      </c>
      <c r="DY94" s="1" t="s">
        <v>2291</v>
      </c>
      <c r="DZ94" s="1" t="s">
        <v>2291</v>
      </c>
      <c r="EA94" s="1" t="s">
        <v>2291</v>
      </c>
      <c r="EB94" s="1" t="s">
        <v>2291</v>
      </c>
      <c r="EC94" s="1" t="s">
        <v>2291</v>
      </c>
      <c r="ED94" s="1" t="s">
        <v>2291</v>
      </c>
      <c r="EE94" s="1" t="s">
        <v>2291</v>
      </c>
      <c r="EF94" s="1" t="s">
        <v>2291</v>
      </c>
      <c r="EG94" s="1" t="s">
        <v>2291</v>
      </c>
      <c r="EH94" s="1" t="s">
        <v>2291</v>
      </c>
      <c r="EI94" s="1" t="s">
        <v>2291</v>
      </c>
      <c r="EJ94" s="1" t="s">
        <v>2291</v>
      </c>
      <c r="EK94" s="1" t="s">
        <v>2291</v>
      </c>
      <c r="EL94" s="1" t="s">
        <v>2291</v>
      </c>
      <c r="EM94" s="1" t="s">
        <v>2291</v>
      </c>
      <c r="EN94" s="1" t="s">
        <v>2291</v>
      </c>
      <c r="EO94" s="1" t="s">
        <v>2291</v>
      </c>
      <c r="EP94" s="1" t="s">
        <v>2291</v>
      </c>
      <c r="EQ94" s="1" t="s">
        <v>2291</v>
      </c>
      <c r="ER94" s="1" t="s">
        <v>2291</v>
      </c>
      <c r="ES94" s="1" t="s">
        <v>2291</v>
      </c>
      <c r="ET94" s="1" t="s">
        <v>2291</v>
      </c>
      <c r="EU94" s="1" t="s">
        <v>2291</v>
      </c>
      <c r="EV94" s="1" t="s">
        <v>2291</v>
      </c>
      <c r="EW94" s="1" t="s">
        <v>2291</v>
      </c>
      <c r="EX94" s="1" t="s">
        <v>2291</v>
      </c>
      <c r="EY94" s="1" t="s">
        <v>2291</v>
      </c>
      <c r="EZ94" s="1" t="s">
        <v>2291</v>
      </c>
      <c r="FA94" s="1" t="s">
        <v>2291</v>
      </c>
      <c r="FB94" s="1" t="s">
        <v>2291</v>
      </c>
      <c r="FC94" s="1" t="s">
        <v>2291</v>
      </c>
      <c r="FD94" s="1" t="s">
        <v>2291</v>
      </c>
      <c r="FE94" s="1" t="s">
        <v>2291</v>
      </c>
      <c r="FF94" s="1" t="s">
        <v>2291</v>
      </c>
      <c r="FG94" s="1" t="s">
        <v>2291</v>
      </c>
      <c r="FH94" s="1" t="s">
        <v>2291</v>
      </c>
      <c r="FI94" s="1" t="s">
        <v>2291</v>
      </c>
      <c r="FJ94" s="1" t="s">
        <v>2291</v>
      </c>
      <c r="FK94" s="1" t="s">
        <v>2291</v>
      </c>
      <c r="FL94" s="1" t="s">
        <v>2291</v>
      </c>
      <c r="FM94" s="7">
        <v>10</v>
      </c>
      <c r="FN94" s="7">
        <v>15</v>
      </c>
      <c r="FO94" s="7">
        <v>6</v>
      </c>
      <c r="FP94" s="7">
        <v>1</v>
      </c>
      <c r="FQ94" s="7">
        <v>1</v>
      </c>
      <c r="FR94" s="7">
        <v>4</v>
      </c>
      <c r="FS94" s="7" t="s">
        <v>2291</v>
      </c>
      <c r="FT94" s="7" t="s">
        <v>2291</v>
      </c>
      <c r="FU94" s="7">
        <v>15</v>
      </c>
      <c r="FV94" s="7">
        <v>6</v>
      </c>
      <c r="FW94" s="7">
        <v>9</v>
      </c>
      <c r="FX94" s="7">
        <v>8</v>
      </c>
      <c r="FY94" s="7">
        <v>8</v>
      </c>
      <c r="FZ94" s="1" t="s">
        <v>1920</v>
      </c>
      <c r="GA94" s="1" t="s">
        <v>1920</v>
      </c>
      <c r="GB94" s="1" t="s">
        <v>1920</v>
      </c>
      <c r="GC94" s="1" t="s">
        <v>2291</v>
      </c>
      <c r="GD94" s="1" t="s">
        <v>2291</v>
      </c>
      <c r="GE94" s="1" t="s">
        <v>2291</v>
      </c>
      <c r="GF94" s="1" t="s">
        <v>1920</v>
      </c>
      <c r="GG94" s="1" t="s">
        <v>2291</v>
      </c>
      <c r="GH94" s="1" t="s">
        <v>2291</v>
      </c>
      <c r="GI94" s="1" t="s">
        <v>2291</v>
      </c>
      <c r="GJ94" s="1" t="s">
        <v>302</v>
      </c>
      <c r="GK94" s="1" t="s">
        <v>1921</v>
      </c>
      <c r="GL94" s="1" t="s">
        <v>1921</v>
      </c>
      <c r="GM94" s="1" t="s">
        <v>1921</v>
      </c>
      <c r="GN94" s="1" t="s">
        <v>1921</v>
      </c>
      <c r="GO94" s="1" t="s">
        <v>1920</v>
      </c>
      <c r="GP94" s="1" t="s">
        <v>1921</v>
      </c>
      <c r="GQ94" s="1" t="s">
        <v>1921</v>
      </c>
      <c r="GR94" s="1" t="s">
        <v>1921</v>
      </c>
      <c r="GS94" s="7" t="s">
        <v>2291</v>
      </c>
      <c r="GT94" s="7" t="s">
        <v>2291</v>
      </c>
      <c r="GU94" s="7">
        <v>1</v>
      </c>
      <c r="GV94" s="7" t="s">
        <v>2291</v>
      </c>
      <c r="GW94" s="7" t="s">
        <v>2291</v>
      </c>
      <c r="GX94" s="7" t="s">
        <v>2291</v>
      </c>
      <c r="GY94" s="7" t="s">
        <v>2291</v>
      </c>
      <c r="GZ94" s="7" t="s">
        <v>2291</v>
      </c>
      <c r="HA94" s="7" t="s">
        <v>2291</v>
      </c>
      <c r="HB94" s="7" t="s">
        <v>2291</v>
      </c>
      <c r="HC94" s="7" t="s">
        <v>2291</v>
      </c>
      <c r="HD94" s="7" t="s">
        <v>2291</v>
      </c>
      <c r="HE94" s="7" t="s">
        <v>2291</v>
      </c>
      <c r="HF94" s="7" t="s">
        <v>2291</v>
      </c>
      <c r="HG94" s="7" t="s">
        <v>2291</v>
      </c>
      <c r="HH94" s="7" t="s">
        <v>2291</v>
      </c>
      <c r="HI94" s="1" t="s">
        <v>1958</v>
      </c>
      <c r="HJ94" s="1" t="s">
        <v>2112</v>
      </c>
      <c r="HK94" s="1" t="s">
        <v>1921</v>
      </c>
      <c r="HL94" s="1" t="s">
        <v>1920</v>
      </c>
      <c r="HM94" s="1" t="s">
        <v>1920</v>
      </c>
      <c r="HN94" s="1" t="s">
        <v>1921</v>
      </c>
      <c r="HO94" s="1" t="s">
        <v>1921</v>
      </c>
      <c r="HP94" s="1" t="s">
        <v>2125</v>
      </c>
      <c r="HQ94" s="1" t="s">
        <v>1921</v>
      </c>
      <c r="HR94" s="1" t="s">
        <v>1921</v>
      </c>
      <c r="HS94" s="1" t="s">
        <v>1920</v>
      </c>
      <c r="HT94" s="7" t="s">
        <v>2291</v>
      </c>
      <c r="HU94" s="7" t="s">
        <v>2291</v>
      </c>
      <c r="HV94" s="1" t="s">
        <v>2291</v>
      </c>
      <c r="HW94" s="1" t="s">
        <v>2291</v>
      </c>
      <c r="HX94" s="1" t="s">
        <v>2291</v>
      </c>
      <c r="HY94" s="1" t="s">
        <v>2126</v>
      </c>
      <c r="HZ94" s="1" t="s">
        <v>1921</v>
      </c>
      <c r="IA94" s="1" t="s">
        <v>1920</v>
      </c>
      <c r="IB94" s="7" t="s">
        <v>2291</v>
      </c>
      <c r="IC94" s="7">
        <v>67</v>
      </c>
      <c r="ID94" s="1" t="s">
        <v>1920</v>
      </c>
      <c r="IE94" s="1" t="s">
        <v>2291</v>
      </c>
      <c r="IF94" s="1" t="s">
        <v>2291</v>
      </c>
      <c r="IG94" s="1" t="s">
        <v>2291</v>
      </c>
      <c r="IH94" s="1" t="s">
        <v>2291</v>
      </c>
      <c r="II94" s="1" t="s">
        <v>2291</v>
      </c>
      <c r="IJ94" s="1" t="s">
        <v>2291</v>
      </c>
      <c r="IK94" s="1" t="s">
        <v>2291</v>
      </c>
      <c r="IL94" s="1" t="s">
        <v>2291</v>
      </c>
      <c r="IM94" s="1" t="s">
        <v>1949</v>
      </c>
      <c r="IN94" s="1" t="s">
        <v>1991</v>
      </c>
      <c r="IO94" s="1" t="s">
        <v>2291</v>
      </c>
      <c r="IP94" s="1" t="s">
        <v>2291</v>
      </c>
      <c r="IQ94" s="1" t="s">
        <v>2291</v>
      </c>
      <c r="IR94" s="1" t="s">
        <v>2291</v>
      </c>
      <c r="IS94" s="1" t="s">
        <v>2291</v>
      </c>
      <c r="IT94" s="1" t="s">
        <v>1921</v>
      </c>
      <c r="IU94" s="1" t="s">
        <v>2291</v>
      </c>
      <c r="IV94" s="1" t="s">
        <v>2291</v>
      </c>
      <c r="IW94" s="1" t="s">
        <v>2291</v>
      </c>
      <c r="IX94" s="1" t="s">
        <v>2291</v>
      </c>
      <c r="IY94" s="1" t="s">
        <v>2291</v>
      </c>
      <c r="IZ94" s="1" t="s">
        <v>2291</v>
      </c>
      <c r="JA94" s="1" t="s">
        <v>2291</v>
      </c>
      <c r="JB94" s="1" t="s">
        <v>2291</v>
      </c>
      <c r="JC94" s="1" t="s">
        <v>2291</v>
      </c>
      <c r="JD94" s="1" t="s">
        <v>687</v>
      </c>
      <c r="JE94" s="1" t="s">
        <v>1920</v>
      </c>
      <c r="JF94" s="1" t="s">
        <v>1921</v>
      </c>
      <c r="JG94" s="1" t="s">
        <v>1921</v>
      </c>
      <c r="JH94" s="1" t="s">
        <v>1921</v>
      </c>
      <c r="JI94" s="1" t="s">
        <v>1921</v>
      </c>
      <c r="JJ94" s="1" t="s">
        <v>1921</v>
      </c>
      <c r="JK94" s="1" t="s">
        <v>1921</v>
      </c>
      <c r="JL94" s="1" t="s">
        <v>1920</v>
      </c>
      <c r="JM94" s="1" t="s">
        <v>1920</v>
      </c>
      <c r="JN94" s="1" t="s">
        <v>1921</v>
      </c>
      <c r="JO94" s="1" t="s">
        <v>1921</v>
      </c>
      <c r="JP94" s="1" t="s">
        <v>1921</v>
      </c>
      <c r="JQ94" s="1" t="s">
        <v>1921</v>
      </c>
      <c r="JR94" s="1" t="s">
        <v>1921</v>
      </c>
      <c r="JS94" s="1" t="s">
        <v>2291</v>
      </c>
      <c r="JT94" s="1" t="s">
        <v>2291</v>
      </c>
      <c r="JU94" s="1" t="s">
        <v>2295</v>
      </c>
      <c r="JV94" s="1" t="s">
        <v>1920</v>
      </c>
      <c r="JW94" s="1" t="s">
        <v>1921</v>
      </c>
      <c r="JX94" s="1" t="s">
        <v>1921</v>
      </c>
      <c r="JY94" s="1" t="s">
        <v>1921</v>
      </c>
      <c r="JZ94" s="1" t="s">
        <v>1921</v>
      </c>
      <c r="KA94" s="1" t="s">
        <v>1921</v>
      </c>
      <c r="KB94" s="1" t="s">
        <v>1921</v>
      </c>
      <c r="KC94" s="1" t="s">
        <v>2291</v>
      </c>
      <c r="KD94" s="1" t="s">
        <v>1971</v>
      </c>
      <c r="KE94" s="1" t="s">
        <v>2291</v>
      </c>
      <c r="KF94" s="1" t="s">
        <v>1920</v>
      </c>
      <c r="KG94" s="1" t="s">
        <v>2144</v>
      </c>
      <c r="KH94" s="1" t="s">
        <v>1967</v>
      </c>
      <c r="KI94" s="1" t="s">
        <v>1923</v>
      </c>
      <c r="KJ94" s="1" t="s">
        <v>2291</v>
      </c>
      <c r="KK94" s="1" t="s">
        <v>1920</v>
      </c>
      <c r="KL94" s="1" t="s">
        <v>409</v>
      </c>
      <c r="KM94" s="1" t="s">
        <v>1921</v>
      </c>
      <c r="KN94" s="1" t="s">
        <v>1921</v>
      </c>
      <c r="KO94" s="1" t="s">
        <v>1920</v>
      </c>
      <c r="KP94" s="1" t="s">
        <v>2291</v>
      </c>
      <c r="KQ94" s="1" t="s">
        <v>2291</v>
      </c>
      <c r="KR94" s="1">
        <v>3</v>
      </c>
      <c r="KS94" s="1" t="s">
        <v>304</v>
      </c>
      <c r="KT94" s="1" t="s">
        <v>754</v>
      </c>
      <c r="KU94" s="1" t="s">
        <v>2291</v>
      </c>
      <c r="KV94" s="1" t="s">
        <v>2291</v>
      </c>
      <c r="KW94" s="1" t="s">
        <v>2291</v>
      </c>
      <c r="KX94" s="1">
        <v>20</v>
      </c>
      <c r="KY94" s="11">
        <v>20</v>
      </c>
      <c r="KZ94" s="1" t="s">
        <v>755</v>
      </c>
      <c r="LA94" s="1">
        <v>147019</v>
      </c>
      <c r="LB94" s="1" t="s">
        <v>756</v>
      </c>
      <c r="LC94" s="1" t="s">
        <v>757</v>
      </c>
      <c r="LD94" s="1">
        <v>45</v>
      </c>
      <c r="LE94" s="1" t="s">
        <v>2291</v>
      </c>
      <c r="LF94" s="1">
        <v>-1</v>
      </c>
      <c r="LG94" s="1" t="s">
        <v>2291</v>
      </c>
      <c r="LH94" s="1" t="s">
        <v>2291</v>
      </c>
      <c r="LI94" s="8">
        <v>45</v>
      </c>
      <c r="LJ94" s="8">
        <v>10</v>
      </c>
      <c r="LK94" s="8">
        <v>10</v>
      </c>
      <c r="LL94" s="8">
        <v>9</v>
      </c>
      <c r="LM94" s="8">
        <v>13</v>
      </c>
      <c r="LN94" s="8">
        <v>15</v>
      </c>
      <c r="LO94" s="8">
        <v>23</v>
      </c>
      <c r="LP94" s="8">
        <v>10</v>
      </c>
      <c r="LQ94" s="8">
        <v>9</v>
      </c>
      <c r="LR94" s="8">
        <v>9</v>
      </c>
      <c r="LS94" s="8">
        <v>22</v>
      </c>
      <c r="LT94" s="8">
        <v>5</v>
      </c>
      <c r="LU94" s="8">
        <v>3</v>
      </c>
      <c r="LV94" s="8">
        <v>138</v>
      </c>
      <c r="LW94" s="1" t="s">
        <v>1975</v>
      </c>
      <c r="LX94" s="1" t="s">
        <v>1980</v>
      </c>
      <c r="LY94" s="1" t="s">
        <v>1981</v>
      </c>
      <c r="LZ94" s="1" t="b">
        <f>E94=AE94</f>
        <v>1</v>
      </c>
      <c r="MA94" s="1" t="b">
        <f>AG94=G94</f>
        <v>1</v>
      </c>
      <c r="MB94" s="1" t="b">
        <f>I94=AI94</f>
        <v>0</v>
      </c>
      <c r="MC94" s="1" t="s">
        <v>2291</v>
      </c>
    </row>
    <row r="95" spans="1:341" x14ac:dyDescent="0.3">
      <c r="A95" s="1" t="s">
        <v>892</v>
      </c>
      <c r="B95" s="1" t="s">
        <v>893</v>
      </c>
      <c r="C95" s="5">
        <v>43157</v>
      </c>
      <c r="D95" s="5">
        <v>43157</v>
      </c>
      <c r="E95" s="1" t="s">
        <v>294</v>
      </c>
      <c r="F95" s="1" t="s">
        <v>1934</v>
      </c>
      <c r="G95" s="1" t="s">
        <v>698</v>
      </c>
      <c r="H95" s="1" t="s">
        <v>333</v>
      </c>
      <c r="I95" s="1" t="s">
        <v>781</v>
      </c>
      <c r="J95" s="1" t="s">
        <v>2009</v>
      </c>
      <c r="K95" s="1" t="s">
        <v>2066</v>
      </c>
      <c r="L95" s="1" t="s">
        <v>1818</v>
      </c>
      <c r="M95" s="1" t="s">
        <v>894</v>
      </c>
      <c r="N95" s="1">
        <v>13.495375747000001</v>
      </c>
      <c r="O95" s="1">
        <v>14.4606253637</v>
      </c>
      <c r="P95" s="1">
        <v>315.59834826600002</v>
      </c>
      <c r="Q95" s="1">
        <v>4</v>
      </c>
      <c r="R95" s="1" t="s">
        <v>1984</v>
      </c>
      <c r="S95" s="1" t="s">
        <v>2291</v>
      </c>
      <c r="T95" s="1" t="s">
        <v>2291</v>
      </c>
      <c r="U95" s="1" t="s">
        <v>2292</v>
      </c>
      <c r="V95" s="1" t="s">
        <v>1982</v>
      </c>
      <c r="W95" s="1" t="s">
        <v>2291</v>
      </c>
      <c r="X95" s="1" t="s">
        <v>2089</v>
      </c>
      <c r="Y95" s="1" t="s">
        <v>1920</v>
      </c>
      <c r="Z95" s="1" t="s">
        <v>1921</v>
      </c>
      <c r="AA95" s="1" t="s">
        <v>1921</v>
      </c>
      <c r="AB95" s="1" t="s">
        <v>2291</v>
      </c>
      <c r="AC95" s="7">
        <v>400</v>
      </c>
      <c r="AD95" s="7">
        <v>1672</v>
      </c>
      <c r="AE95" s="1" t="s">
        <v>294</v>
      </c>
      <c r="AF95" s="1" t="s">
        <v>1934</v>
      </c>
      <c r="AG95" s="1" t="s">
        <v>295</v>
      </c>
      <c r="AH95" s="1" t="s">
        <v>1947</v>
      </c>
      <c r="AI95" s="1" t="s">
        <v>296</v>
      </c>
      <c r="AJ95" s="1" t="s">
        <v>332</v>
      </c>
      <c r="AK95" s="14">
        <v>400</v>
      </c>
      <c r="AL95" s="14">
        <v>1672</v>
      </c>
      <c r="AM95" s="5">
        <v>42005</v>
      </c>
      <c r="AN95" s="7" t="s">
        <v>2291</v>
      </c>
      <c r="AO95" s="7" t="s">
        <v>2291</v>
      </c>
      <c r="AP95" s="1" t="s">
        <v>2291</v>
      </c>
      <c r="AQ95" s="1" t="s">
        <v>2291</v>
      </c>
      <c r="AR95" s="1" t="s">
        <v>2291</v>
      </c>
      <c r="AS95" s="1" t="s">
        <v>2291</v>
      </c>
      <c r="AT95" s="1" t="s">
        <v>2291</v>
      </c>
      <c r="AU95" s="1" t="s">
        <v>2291</v>
      </c>
      <c r="AV95" s="1" t="s">
        <v>2291</v>
      </c>
      <c r="AW95" s="1" t="s">
        <v>2291</v>
      </c>
      <c r="AX95" s="1" t="s">
        <v>2291</v>
      </c>
      <c r="AY95" s="7" t="s">
        <v>2291</v>
      </c>
      <c r="AZ95" s="7" t="s">
        <v>2291</v>
      </c>
      <c r="BA95" s="1" t="s">
        <v>2291</v>
      </c>
      <c r="BB95" s="7" t="s">
        <v>2291</v>
      </c>
      <c r="BC95" s="7" t="s">
        <v>2291</v>
      </c>
      <c r="BD95" s="1" t="s">
        <v>2291</v>
      </c>
      <c r="BE95" s="1" t="s">
        <v>2291</v>
      </c>
      <c r="BF95" s="1" t="s">
        <v>2291</v>
      </c>
      <c r="BG95" s="1" t="s">
        <v>2291</v>
      </c>
      <c r="BH95" s="1" t="s">
        <v>2291</v>
      </c>
      <c r="BI95" s="1" t="s">
        <v>2291</v>
      </c>
      <c r="BJ95" s="1" t="s">
        <v>2291</v>
      </c>
      <c r="BK95" s="1" t="s">
        <v>2291</v>
      </c>
      <c r="BL95" s="1" t="s">
        <v>2291</v>
      </c>
      <c r="BM95" s="7" t="s">
        <v>2291</v>
      </c>
      <c r="BN95" s="7" t="s">
        <v>2291</v>
      </c>
      <c r="BO95" s="1" t="s">
        <v>2291</v>
      </c>
      <c r="BP95" s="7" t="s">
        <v>2291</v>
      </c>
      <c r="BQ95" s="7" t="s">
        <v>2291</v>
      </c>
      <c r="BR95" s="1">
        <v>0</v>
      </c>
      <c r="BS95" s="7">
        <v>350</v>
      </c>
      <c r="BT95" s="7">
        <v>50</v>
      </c>
      <c r="BU95" s="7">
        <v>0</v>
      </c>
      <c r="BV95" s="7">
        <v>0</v>
      </c>
      <c r="BW95" s="1" t="s">
        <v>1998</v>
      </c>
      <c r="BX95" s="1" t="s">
        <v>2291</v>
      </c>
      <c r="BY95" s="1" t="s">
        <v>895</v>
      </c>
      <c r="BZ95" s="1" t="s">
        <v>1921</v>
      </c>
      <c r="CA95" s="1" t="s">
        <v>1920</v>
      </c>
      <c r="CB95" s="1" t="s">
        <v>1921</v>
      </c>
      <c r="CC95" s="1" t="s">
        <v>1920</v>
      </c>
      <c r="CD95" s="1" t="s">
        <v>1921</v>
      </c>
      <c r="CE95" s="1" t="s">
        <v>1921</v>
      </c>
      <c r="CF95" s="1" t="s">
        <v>1921</v>
      </c>
      <c r="CG95" s="1" t="s">
        <v>1920</v>
      </c>
      <c r="CH95" s="1" t="s">
        <v>1921</v>
      </c>
      <c r="CI95" s="1" t="s">
        <v>1920</v>
      </c>
      <c r="CJ95" s="1" t="s">
        <v>1921</v>
      </c>
      <c r="CK95" s="1" t="s">
        <v>2291</v>
      </c>
      <c r="CL95" s="1" t="s">
        <v>2291</v>
      </c>
      <c r="CM95" s="1" t="s">
        <v>2291</v>
      </c>
      <c r="CN95" s="1" t="s">
        <v>2291</v>
      </c>
      <c r="CO95" s="1" t="s">
        <v>2291</v>
      </c>
      <c r="CP95" s="1" t="s">
        <v>2291</v>
      </c>
      <c r="CQ95" s="1" t="s">
        <v>2291</v>
      </c>
      <c r="CR95" s="1" t="s">
        <v>2291</v>
      </c>
      <c r="CS95" s="1" t="s">
        <v>2291</v>
      </c>
      <c r="CT95" s="1" t="s">
        <v>2291</v>
      </c>
      <c r="CU95" s="1" t="s">
        <v>2291</v>
      </c>
      <c r="CV95" s="1" t="s">
        <v>2291</v>
      </c>
      <c r="CW95" s="1" t="s">
        <v>2291</v>
      </c>
      <c r="CX95" s="1" t="s">
        <v>2291</v>
      </c>
      <c r="CY95" s="1" t="s">
        <v>2291</v>
      </c>
      <c r="CZ95" s="1" t="s">
        <v>2291</v>
      </c>
      <c r="DA95" s="1" t="s">
        <v>1953</v>
      </c>
      <c r="DB95" s="1" t="s">
        <v>1921</v>
      </c>
      <c r="DC95" s="1" t="s">
        <v>1921</v>
      </c>
      <c r="DD95" s="1" t="s">
        <v>1920</v>
      </c>
      <c r="DE95" s="1" t="s">
        <v>1921</v>
      </c>
      <c r="DF95" s="1" t="s">
        <v>1921</v>
      </c>
      <c r="DG95" s="1" t="s">
        <v>2291</v>
      </c>
      <c r="DH95" s="1" t="s">
        <v>2029</v>
      </c>
      <c r="DI95" s="1" t="s">
        <v>2291</v>
      </c>
      <c r="DJ95" s="1" t="s">
        <v>2291</v>
      </c>
      <c r="DK95" s="1" t="s">
        <v>2291</v>
      </c>
      <c r="DL95" s="1" t="s">
        <v>2291</v>
      </c>
      <c r="DM95" s="1" t="s">
        <v>2291</v>
      </c>
      <c r="DN95" s="1" t="s">
        <v>2291</v>
      </c>
      <c r="DO95" s="1" t="s">
        <v>2291</v>
      </c>
      <c r="DP95" s="1" t="s">
        <v>2291</v>
      </c>
      <c r="DQ95" s="1" t="s">
        <v>2291</v>
      </c>
      <c r="DR95" s="1" t="s">
        <v>2291</v>
      </c>
      <c r="DS95" s="1" t="s">
        <v>2291</v>
      </c>
      <c r="DT95" s="1" t="s">
        <v>2291</v>
      </c>
      <c r="DU95" s="1" t="s">
        <v>2291</v>
      </c>
      <c r="DV95" s="1" t="s">
        <v>2291</v>
      </c>
      <c r="DW95" s="1" t="s">
        <v>2291</v>
      </c>
      <c r="DX95" s="1" t="s">
        <v>2291</v>
      </c>
      <c r="DY95" s="1" t="s">
        <v>320</v>
      </c>
      <c r="DZ95" s="1" t="s">
        <v>1921</v>
      </c>
      <c r="EA95" s="1" t="s">
        <v>1921</v>
      </c>
      <c r="EB95" s="1" t="s">
        <v>1921</v>
      </c>
      <c r="EC95" s="1" t="s">
        <v>1920</v>
      </c>
      <c r="ED95" s="1" t="s">
        <v>1921</v>
      </c>
      <c r="EE95" s="1" t="s">
        <v>2291</v>
      </c>
      <c r="EF95" s="1" t="s">
        <v>1996</v>
      </c>
      <c r="EG95" s="1" t="s">
        <v>2291</v>
      </c>
      <c r="EH95" s="1" t="s">
        <v>2291</v>
      </c>
      <c r="EI95" s="1" t="s">
        <v>2291</v>
      </c>
      <c r="EJ95" s="1" t="s">
        <v>2291</v>
      </c>
      <c r="EK95" s="1" t="s">
        <v>2291</v>
      </c>
      <c r="EL95" s="1" t="s">
        <v>2291</v>
      </c>
      <c r="EM95" s="1" t="s">
        <v>2291</v>
      </c>
      <c r="EN95" s="1" t="s">
        <v>2291</v>
      </c>
      <c r="EO95" s="1" t="s">
        <v>2291</v>
      </c>
      <c r="EP95" s="1" t="s">
        <v>2291</v>
      </c>
      <c r="EQ95" s="1" t="s">
        <v>2291</v>
      </c>
      <c r="ER95" s="1" t="s">
        <v>2291</v>
      </c>
      <c r="ES95" s="1" t="s">
        <v>2291</v>
      </c>
      <c r="ET95" s="1" t="s">
        <v>2291</v>
      </c>
      <c r="EU95" s="1" t="s">
        <v>2291</v>
      </c>
      <c r="EV95" s="1" t="s">
        <v>2291</v>
      </c>
      <c r="EW95" s="1" t="s">
        <v>1953</v>
      </c>
      <c r="EX95" s="1" t="s">
        <v>1921</v>
      </c>
      <c r="EY95" s="1" t="s">
        <v>1921</v>
      </c>
      <c r="EZ95" s="1" t="s">
        <v>1920</v>
      </c>
      <c r="FA95" s="1" t="s">
        <v>1921</v>
      </c>
      <c r="FB95" s="1" t="s">
        <v>1921</v>
      </c>
      <c r="FC95" s="1" t="s">
        <v>2291</v>
      </c>
      <c r="FD95" s="1" t="s">
        <v>1996</v>
      </c>
      <c r="FE95" s="1" t="s">
        <v>1953</v>
      </c>
      <c r="FF95" s="1" t="s">
        <v>1921</v>
      </c>
      <c r="FG95" s="1" t="s">
        <v>1921</v>
      </c>
      <c r="FH95" s="1" t="s">
        <v>1920</v>
      </c>
      <c r="FI95" s="1" t="s">
        <v>1921</v>
      </c>
      <c r="FJ95" s="1" t="s">
        <v>1921</v>
      </c>
      <c r="FK95" s="1" t="s">
        <v>2291</v>
      </c>
      <c r="FL95" s="1" t="s">
        <v>1996</v>
      </c>
      <c r="FM95" s="7">
        <v>100</v>
      </c>
      <c r="FN95" s="7">
        <v>170</v>
      </c>
      <c r="FO95" s="7">
        <v>50</v>
      </c>
      <c r="FP95" s="7">
        <v>20</v>
      </c>
      <c r="FQ95" s="7">
        <v>5</v>
      </c>
      <c r="FR95" s="7">
        <v>2</v>
      </c>
      <c r="FS95" s="7" t="s">
        <v>2291</v>
      </c>
      <c r="FT95" s="7">
        <v>20</v>
      </c>
      <c r="FU95" s="7">
        <v>30</v>
      </c>
      <c r="FV95" s="7">
        <v>60</v>
      </c>
      <c r="FW95" s="7">
        <v>50</v>
      </c>
      <c r="FX95" s="7">
        <v>3</v>
      </c>
      <c r="FY95" s="7">
        <v>100</v>
      </c>
      <c r="FZ95" s="1" t="s">
        <v>1920</v>
      </c>
      <c r="GA95" s="1" t="s">
        <v>1920</v>
      </c>
      <c r="GB95" s="1" t="s">
        <v>1920</v>
      </c>
      <c r="GC95" s="1" t="s">
        <v>2291</v>
      </c>
      <c r="GD95" s="1" t="s">
        <v>2291</v>
      </c>
      <c r="GE95" s="1" t="s">
        <v>2291</v>
      </c>
      <c r="GF95" s="1" t="s">
        <v>1920</v>
      </c>
      <c r="GG95" s="1" t="s">
        <v>2291</v>
      </c>
      <c r="GH95" s="1" t="s">
        <v>2291</v>
      </c>
      <c r="GI95" s="1" t="s">
        <v>2291</v>
      </c>
      <c r="GJ95" s="1" t="s">
        <v>302</v>
      </c>
      <c r="GK95" s="1" t="s">
        <v>1921</v>
      </c>
      <c r="GL95" s="1" t="s">
        <v>1921</v>
      </c>
      <c r="GM95" s="1" t="s">
        <v>1921</v>
      </c>
      <c r="GN95" s="1" t="s">
        <v>1921</v>
      </c>
      <c r="GO95" s="1" t="s">
        <v>1920</v>
      </c>
      <c r="GP95" s="1" t="s">
        <v>1921</v>
      </c>
      <c r="GQ95" s="1" t="s">
        <v>1921</v>
      </c>
      <c r="GR95" s="1" t="s">
        <v>1921</v>
      </c>
      <c r="GS95" s="7" t="s">
        <v>2291</v>
      </c>
      <c r="GT95" s="7" t="s">
        <v>2291</v>
      </c>
      <c r="GU95" s="7">
        <v>5</v>
      </c>
      <c r="GV95" s="7">
        <v>5</v>
      </c>
      <c r="GW95" s="7" t="s">
        <v>2291</v>
      </c>
      <c r="GX95" s="7" t="s">
        <v>2291</v>
      </c>
      <c r="GY95" s="7" t="s">
        <v>2291</v>
      </c>
      <c r="GZ95" s="7" t="s">
        <v>2291</v>
      </c>
      <c r="HA95" s="7" t="s">
        <v>2291</v>
      </c>
      <c r="HB95" s="7" t="s">
        <v>2291</v>
      </c>
      <c r="HC95" s="7" t="s">
        <v>2291</v>
      </c>
      <c r="HD95" s="7" t="s">
        <v>2291</v>
      </c>
      <c r="HE95" s="7" t="s">
        <v>2291</v>
      </c>
      <c r="HF95" s="7" t="s">
        <v>2291</v>
      </c>
      <c r="HG95" s="7" t="s">
        <v>2291</v>
      </c>
      <c r="HH95" s="7" t="s">
        <v>2291</v>
      </c>
      <c r="HI95" s="1" t="s">
        <v>869</v>
      </c>
      <c r="HJ95" s="1" t="s">
        <v>1995</v>
      </c>
      <c r="HK95" s="1" t="s">
        <v>1921</v>
      </c>
      <c r="HL95" s="1" t="s">
        <v>1921</v>
      </c>
      <c r="HM95" s="1" t="s">
        <v>1920</v>
      </c>
      <c r="HN95" s="1" t="s">
        <v>1921</v>
      </c>
      <c r="HO95" s="1" t="s">
        <v>1921</v>
      </c>
      <c r="HP95" s="1" t="s">
        <v>2123</v>
      </c>
      <c r="HQ95" s="1" t="s">
        <v>1921</v>
      </c>
      <c r="HR95" s="1" t="s">
        <v>1920</v>
      </c>
      <c r="HS95" s="1" t="s">
        <v>1921</v>
      </c>
      <c r="HT95" s="7" t="s">
        <v>2291</v>
      </c>
      <c r="HU95" s="7">
        <v>400</v>
      </c>
      <c r="HV95" s="1" t="s">
        <v>2047</v>
      </c>
      <c r="HW95" s="1" t="s">
        <v>2000</v>
      </c>
      <c r="HX95" s="1" t="s">
        <v>1962</v>
      </c>
      <c r="HY95" s="1" t="s">
        <v>2126</v>
      </c>
      <c r="HZ95" s="1" t="s">
        <v>1921</v>
      </c>
      <c r="IA95" s="1" t="s">
        <v>1920</v>
      </c>
      <c r="IB95" s="7" t="s">
        <v>2291</v>
      </c>
      <c r="IC95" s="7">
        <v>400</v>
      </c>
      <c r="ID95" s="1" t="s">
        <v>1920</v>
      </c>
      <c r="IE95" s="1" t="s">
        <v>2291</v>
      </c>
      <c r="IF95" s="1" t="s">
        <v>2291</v>
      </c>
      <c r="IG95" s="1" t="s">
        <v>2291</v>
      </c>
      <c r="IH95" s="1" t="s">
        <v>2291</v>
      </c>
      <c r="II95" s="1" t="s">
        <v>2291</v>
      </c>
      <c r="IJ95" s="1" t="s">
        <v>2291</v>
      </c>
      <c r="IK95" s="1" t="s">
        <v>2291</v>
      </c>
      <c r="IL95" s="1" t="s">
        <v>2291</v>
      </c>
      <c r="IM95" s="1" t="s">
        <v>1952</v>
      </c>
      <c r="IN95" s="1" t="s">
        <v>2291</v>
      </c>
      <c r="IO95" s="1" t="s">
        <v>2291</v>
      </c>
      <c r="IP95" s="1" t="s">
        <v>2204</v>
      </c>
      <c r="IQ95" s="1" t="s">
        <v>1818</v>
      </c>
      <c r="IR95" s="1" t="s">
        <v>1957</v>
      </c>
      <c r="IS95" s="1" t="s">
        <v>2291</v>
      </c>
      <c r="IT95" s="1" t="s">
        <v>1920</v>
      </c>
      <c r="IU95" s="1" t="s">
        <v>2002</v>
      </c>
      <c r="IV95" s="1" t="s">
        <v>1920</v>
      </c>
      <c r="IW95" s="1" t="s">
        <v>1921</v>
      </c>
      <c r="IX95" s="1" t="s">
        <v>1921</v>
      </c>
      <c r="IY95" s="1" t="s">
        <v>1921</v>
      </c>
      <c r="IZ95" s="1" t="s">
        <v>1921</v>
      </c>
      <c r="JA95" s="1" t="s">
        <v>2291</v>
      </c>
      <c r="JB95" s="1" t="s">
        <v>869</v>
      </c>
      <c r="JC95" s="1" t="s">
        <v>2291</v>
      </c>
      <c r="JD95" s="1" t="s">
        <v>359</v>
      </c>
      <c r="JE95" s="1" t="s">
        <v>1920</v>
      </c>
      <c r="JF95" s="1" t="s">
        <v>1921</v>
      </c>
      <c r="JG95" s="1" t="s">
        <v>1921</v>
      </c>
      <c r="JH95" s="1" t="s">
        <v>1921</v>
      </c>
      <c r="JI95" s="1" t="s">
        <v>1921</v>
      </c>
      <c r="JJ95" s="1" t="s">
        <v>1920</v>
      </c>
      <c r="JK95" s="1" t="s">
        <v>1921</v>
      </c>
      <c r="JL95" s="1" t="s">
        <v>1921</v>
      </c>
      <c r="JM95" s="1" t="s">
        <v>1920</v>
      </c>
      <c r="JN95" s="1" t="s">
        <v>1921</v>
      </c>
      <c r="JO95" s="1" t="s">
        <v>1921</v>
      </c>
      <c r="JP95" s="1" t="s">
        <v>1921</v>
      </c>
      <c r="JQ95" s="1" t="s">
        <v>1921</v>
      </c>
      <c r="JR95" s="1" t="s">
        <v>1921</v>
      </c>
      <c r="JS95" s="1" t="s">
        <v>2291</v>
      </c>
      <c r="JT95" s="1" t="s">
        <v>2291</v>
      </c>
      <c r="JU95" s="1" t="s">
        <v>2295</v>
      </c>
      <c r="JV95" s="1" t="s">
        <v>1920</v>
      </c>
      <c r="JW95" s="1" t="s">
        <v>1921</v>
      </c>
      <c r="JX95" s="1" t="s">
        <v>1921</v>
      </c>
      <c r="JY95" s="1" t="s">
        <v>1921</v>
      </c>
      <c r="JZ95" s="1" t="s">
        <v>1921</v>
      </c>
      <c r="KA95" s="1" t="s">
        <v>1921</v>
      </c>
      <c r="KB95" s="1" t="s">
        <v>1921</v>
      </c>
      <c r="KC95" s="1" t="s">
        <v>2291</v>
      </c>
      <c r="KD95" s="1" t="s">
        <v>1972</v>
      </c>
      <c r="KE95" s="1" t="s">
        <v>1921</v>
      </c>
      <c r="KF95" s="1" t="s">
        <v>1920</v>
      </c>
      <c r="KG95" s="1" t="s">
        <v>2142</v>
      </c>
      <c r="KH95" s="1" t="s">
        <v>1965</v>
      </c>
      <c r="KI95" s="1" t="s">
        <v>1988</v>
      </c>
      <c r="KJ95" s="1" t="s">
        <v>2291</v>
      </c>
      <c r="KK95" s="1" t="s">
        <v>1921</v>
      </c>
      <c r="KL95" s="1" t="s">
        <v>2291</v>
      </c>
      <c r="KM95" s="1" t="s">
        <v>2291</v>
      </c>
      <c r="KN95" s="1" t="s">
        <v>2291</v>
      </c>
      <c r="KO95" s="1" t="s">
        <v>2291</v>
      </c>
      <c r="KP95" s="1" t="s">
        <v>2291</v>
      </c>
      <c r="KQ95" s="1" t="s">
        <v>2291</v>
      </c>
      <c r="KR95" s="1">
        <v>3</v>
      </c>
      <c r="KS95" s="1" t="s">
        <v>304</v>
      </c>
      <c r="KT95" s="1" t="s">
        <v>2291</v>
      </c>
      <c r="KU95" s="1" t="s">
        <v>2291</v>
      </c>
      <c r="KV95" s="1" t="s">
        <v>2291</v>
      </c>
      <c r="KW95" s="1" t="s">
        <v>2291</v>
      </c>
      <c r="KX95" s="1">
        <v>20</v>
      </c>
      <c r="KY95" s="11">
        <v>20</v>
      </c>
      <c r="KZ95" s="1" t="s">
        <v>896</v>
      </c>
      <c r="LA95" s="1">
        <v>150130</v>
      </c>
      <c r="LB95" s="1" t="s">
        <v>897</v>
      </c>
      <c r="LC95" s="1" t="s">
        <v>898</v>
      </c>
      <c r="LD95" s="1">
        <v>61</v>
      </c>
      <c r="LE95" s="1" t="s">
        <v>2291</v>
      </c>
      <c r="LF95" s="1">
        <v>-1</v>
      </c>
      <c r="LG95" s="1" t="s">
        <v>2291</v>
      </c>
      <c r="LH95" s="1" t="s">
        <v>2291</v>
      </c>
      <c r="LI95" s="8">
        <v>61</v>
      </c>
      <c r="LJ95" s="8">
        <v>8</v>
      </c>
      <c r="LK95" s="8">
        <v>7</v>
      </c>
      <c r="LL95" s="8">
        <v>17</v>
      </c>
      <c r="LM95" s="8">
        <v>11</v>
      </c>
      <c r="LN95" s="8">
        <v>18</v>
      </c>
      <c r="LO95" s="8">
        <v>22</v>
      </c>
      <c r="LP95" s="8">
        <v>8</v>
      </c>
      <c r="LQ95" s="8">
        <v>15</v>
      </c>
      <c r="LR95" s="8">
        <v>26</v>
      </c>
      <c r="LS95" s="8">
        <v>20</v>
      </c>
      <c r="LT95" s="8">
        <v>1</v>
      </c>
      <c r="LU95" s="8">
        <v>2</v>
      </c>
      <c r="LV95" s="8">
        <v>155</v>
      </c>
      <c r="LW95" s="1" t="s">
        <v>1975</v>
      </c>
      <c r="LX95" s="1" t="s">
        <v>1979</v>
      </c>
      <c r="LY95" s="1" t="s">
        <v>1981</v>
      </c>
      <c r="LZ95" s="1" t="b">
        <f>E95=AE95</f>
        <v>1</v>
      </c>
      <c r="MA95" s="1" t="b">
        <f>AG95=G95</f>
        <v>0</v>
      </c>
      <c r="MB95" s="1" t="b">
        <f>I95=AI95</f>
        <v>0</v>
      </c>
      <c r="MC95" s="1" t="s">
        <v>2291</v>
      </c>
    </row>
    <row r="96" spans="1:341" x14ac:dyDescent="0.3">
      <c r="A96" s="1" t="s">
        <v>823</v>
      </c>
      <c r="B96" s="1" t="s">
        <v>824</v>
      </c>
      <c r="C96" s="5">
        <v>43157</v>
      </c>
      <c r="D96" s="5">
        <v>43157</v>
      </c>
      <c r="E96" s="1" t="s">
        <v>294</v>
      </c>
      <c r="F96" s="1" t="s">
        <v>1934</v>
      </c>
      <c r="G96" s="1" t="s">
        <v>698</v>
      </c>
      <c r="H96" s="1" t="s">
        <v>333</v>
      </c>
      <c r="I96" s="1" t="s">
        <v>781</v>
      </c>
      <c r="J96" s="1" t="s">
        <v>2009</v>
      </c>
      <c r="K96" s="1" t="s">
        <v>782</v>
      </c>
      <c r="L96" s="1" t="s">
        <v>1813</v>
      </c>
      <c r="M96" s="1" t="s">
        <v>825</v>
      </c>
      <c r="N96" s="1">
        <v>13.4866877764</v>
      </c>
      <c r="O96" s="1">
        <v>14.469882393700001</v>
      </c>
      <c r="P96" s="1">
        <v>303.50834214899999</v>
      </c>
      <c r="Q96" s="1">
        <v>4</v>
      </c>
      <c r="R96" s="1" t="s">
        <v>1984</v>
      </c>
      <c r="S96" s="1" t="s">
        <v>2291</v>
      </c>
      <c r="T96" s="1" t="s">
        <v>2291</v>
      </c>
      <c r="U96" s="1" t="s">
        <v>2292</v>
      </c>
      <c r="V96" s="1" t="s">
        <v>1982</v>
      </c>
      <c r="W96" s="1" t="s">
        <v>2291</v>
      </c>
      <c r="X96" s="1" t="s">
        <v>2093</v>
      </c>
      <c r="Y96" s="1" t="s">
        <v>1920</v>
      </c>
      <c r="Z96" s="1" t="s">
        <v>1920</v>
      </c>
      <c r="AA96" s="1" t="s">
        <v>1921</v>
      </c>
      <c r="AB96" s="1" t="s">
        <v>2291</v>
      </c>
      <c r="AC96" s="7">
        <v>144</v>
      </c>
      <c r="AD96" s="7">
        <v>600</v>
      </c>
      <c r="AE96" s="1" t="s">
        <v>294</v>
      </c>
      <c r="AF96" s="1" t="s">
        <v>1934</v>
      </c>
      <c r="AG96" s="1" t="s">
        <v>295</v>
      </c>
      <c r="AH96" s="1" t="s">
        <v>1947</v>
      </c>
      <c r="AI96" s="1" t="s">
        <v>810</v>
      </c>
      <c r="AJ96" s="1" t="s">
        <v>1230</v>
      </c>
      <c r="AK96" s="14">
        <v>144</v>
      </c>
      <c r="AL96" s="14">
        <v>600</v>
      </c>
      <c r="AM96" s="5">
        <v>42005</v>
      </c>
      <c r="AN96" s="7">
        <v>10</v>
      </c>
      <c r="AO96" s="7">
        <v>41</v>
      </c>
      <c r="AP96" s="1" t="s">
        <v>335</v>
      </c>
      <c r="AQ96" s="1" t="s">
        <v>1927</v>
      </c>
      <c r="AR96" s="1" t="s">
        <v>336</v>
      </c>
      <c r="AS96" s="1" t="s">
        <v>1932</v>
      </c>
      <c r="AT96" s="1" t="s">
        <v>826</v>
      </c>
      <c r="AU96" s="1" t="s">
        <v>1942</v>
      </c>
      <c r="AV96" s="1" t="s">
        <v>2291</v>
      </c>
      <c r="AW96" s="1" t="s">
        <v>2291</v>
      </c>
      <c r="AX96" s="1" t="s">
        <v>2291</v>
      </c>
      <c r="AY96" s="7">
        <v>10</v>
      </c>
      <c r="AZ96" s="7">
        <v>41</v>
      </c>
      <c r="BA96" s="5">
        <v>42005</v>
      </c>
      <c r="BB96" s="7" t="s">
        <v>2291</v>
      </c>
      <c r="BC96" s="7" t="s">
        <v>2291</v>
      </c>
      <c r="BD96" s="1" t="s">
        <v>2291</v>
      </c>
      <c r="BE96" s="1" t="s">
        <v>2291</v>
      </c>
      <c r="BF96" s="1" t="s">
        <v>2291</v>
      </c>
      <c r="BG96" s="1" t="s">
        <v>2291</v>
      </c>
      <c r="BH96" s="1" t="s">
        <v>2291</v>
      </c>
      <c r="BI96" s="1" t="s">
        <v>2291</v>
      </c>
      <c r="BJ96" s="1" t="s">
        <v>2291</v>
      </c>
      <c r="BK96" s="1" t="s">
        <v>2291</v>
      </c>
      <c r="BL96" s="1" t="s">
        <v>2291</v>
      </c>
      <c r="BM96" s="7" t="s">
        <v>2291</v>
      </c>
      <c r="BN96" s="7" t="s">
        <v>2291</v>
      </c>
      <c r="BO96" s="1" t="s">
        <v>2291</v>
      </c>
      <c r="BP96" s="7" t="s">
        <v>2291</v>
      </c>
      <c r="BQ96" s="7" t="s">
        <v>2291</v>
      </c>
      <c r="BR96" s="1">
        <v>0</v>
      </c>
      <c r="BS96" s="7">
        <v>641</v>
      </c>
      <c r="BT96" s="7">
        <v>0</v>
      </c>
      <c r="BU96" s="7">
        <v>0</v>
      </c>
      <c r="BV96" s="7">
        <v>0</v>
      </c>
      <c r="BW96" s="1" t="s">
        <v>1998</v>
      </c>
      <c r="BX96" s="1" t="s">
        <v>2291</v>
      </c>
      <c r="BY96" s="1" t="s">
        <v>827</v>
      </c>
      <c r="BZ96" s="1" t="s">
        <v>1921</v>
      </c>
      <c r="CA96" s="1" t="s">
        <v>1921</v>
      </c>
      <c r="CB96" s="1" t="s">
        <v>1921</v>
      </c>
      <c r="CC96" s="1" t="s">
        <v>1921</v>
      </c>
      <c r="CD96" s="1" t="s">
        <v>1921</v>
      </c>
      <c r="CE96" s="1" t="s">
        <v>1921</v>
      </c>
      <c r="CF96" s="1" t="s">
        <v>1921</v>
      </c>
      <c r="CG96" s="1" t="s">
        <v>1920</v>
      </c>
      <c r="CH96" s="1" t="s">
        <v>1921</v>
      </c>
      <c r="CI96" s="1" t="s">
        <v>1920</v>
      </c>
      <c r="CJ96" s="1" t="s">
        <v>1921</v>
      </c>
      <c r="CK96" s="1" t="s">
        <v>2291</v>
      </c>
      <c r="CL96" s="1" t="s">
        <v>2291</v>
      </c>
      <c r="CM96" s="1" t="s">
        <v>2291</v>
      </c>
      <c r="CN96" s="1" t="s">
        <v>2291</v>
      </c>
      <c r="CO96" s="1" t="s">
        <v>2291</v>
      </c>
      <c r="CP96" s="1" t="s">
        <v>2291</v>
      </c>
      <c r="CQ96" s="1" t="s">
        <v>2291</v>
      </c>
      <c r="CR96" s="1" t="s">
        <v>2291</v>
      </c>
      <c r="CS96" s="1" t="s">
        <v>2291</v>
      </c>
      <c r="CT96" s="1" t="s">
        <v>2291</v>
      </c>
      <c r="CU96" s="1" t="s">
        <v>2291</v>
      </c>
      <c r="CV96" s="1" t="s">
        <v>2291</v>
      </c>
      <c r="CW96" s="1" t="s">
        <v>2291</v>
      </c>
      <c r="CX96" s="1" t="s">
        <v>2291</v>
      </c>
      <c r="CY96" s="1" t="s">
        <v>2291</v>
      </c>
      <c r="CZ96" s="1" t="s">
        <v>2291</v>
      </c>
      <c r="DA96" s="1" t="s">
        <v>2291</v>
      </c>
      <c r="DB96" s="1" t="s">
        <v>2291</v>
      </c>
      <c r="DC96" s="1" t="s">
        <v>2291</v>
      </c>
      <c r="DD96" s="1" t="s">
        <v>2291</v>
      </c>
      <c r="DE96" s="1" t="s">
        <v>2291</v>
      </c>
      <c r="DF96" s="1" t="s">
        <v>2291</v>
      </c>
      <c r="DG96" s="1" t="s">
        <v>2291</v>
      </c>
      <c r="DH96" s="1" t="s">
        <v>2291</v>
      </c>
      <c r="DI96" s="1" t="s">
        <v>2291</v>
      </c>
      <c r="DJ96" s="1" t="s">
        <v>2291</v>
      </c>
      <c r="DK96" s="1" t="s">
        <v>2291</v>
      </c>
      <c r="DL96" s="1" t="s">
        <v>2291</v>
      </c>
      <c r="DM96" s="1" t="s">
        <v>2291</v>
      </c>
      <c r="DN96" s="1" t="s">
        <v>2291</v>
      </c>
      <c r="DO96" s="1" t="s">
        <v>2291</v>
      </c>
      <c r="DP96" s="1" t="s">
        <v>2291</v>
      </c>
      <c r="DQ96" s="1" t="s">
        <v>2291</v>
      </c>
      <c r="DR96" s="1" t="s">
        <v>2291</v>
      </c>
      <c r="DS96" s="1" t="s">
        <v>2291</v>
      </c>
      <c r="DT96" s="1" t="s">
        <v>2291</v>
      </c>
      <c r="DU96" s="1" t="s">
        <v>2291</v>
      </c>
      <c r="DV96" s="1" t="s">
        <v>2291</v>
      </c>
      <c r="DW96" s="1" t="s">
        <v>2291</v>
      </c>
      <c r="DX96" s="1" t="s">
        <v>2291</v>
      </c>
      <c r="DY96" s="1" t="s">
        <v>1953</v>
      </c>
      <c r="DZ96" s="1" t="s">
        <v>1921</v>
      </c>
      <c r="EA96" s="1" t="s">
        <v>1921</v>
      </c>
      <c r="EB96" s="1" t="s">
        <v>1920</v>
      </c>
      <c r="EC96" s="1" t="s">
        <v>1921</v>
      </c>
      <c r="ED96" s="1" t="s">
        <v>1921</v>
      </c>
      <c r="EE96" s="1" t="s">
        <v>2291</v>
      </c>
      <c r="EF96" s="1" t="s">
        <v>1996</v>
      </c>
      <c r="EG96" s="1" t="s">
        <v>2291</v>
      </c>
      <c r="EH96" s="1" t="s">
        <v>2291</v>
      </c>
      <c r="EI96" s="1" t="s">
        <v>2291</v>
      </c>
      <c r="EJ96" s="1" t="s">
        <v>2291</v>
      </c>
      <c r="EK96" s="1" t="s">
        <v>2291</v>
      </c>
      <c r="EL96" s="1" t="s">
        <v>2291</v>
      </c>
      <c r="EM96" s="1" t="s">
        <v>2291</v>
      </c>
      <c r="EN96" s="1" t="s">
        <v>2291</v>
      </c>
      <c r="EO96" s="1" t="s">
        <v>2291</v>
      </c>
      <c r="EP96" s="1" t="s">
        <v>2291</v>
      </c>
      <c r="EQ96" s="1" t="s">
        <v>2291</v>
      </c>
      <c r="ER96" s="1" t="s">
        <v>2291</v>
      </c>
      <c r="ES96" s="1" t="s">
        <v>2291</v>
      </c>
      <c r="ET96" s="1" t="s">
        <v>2291</v>
      </c>
      <c r="EU96" s="1" t="s">
        <v>2291</v>
      </c>
      <c r="EV96" s="1" t="s">
        <v>2291</v>
      </c>
      <c r="EW96" s="1" t="s">
        <v>2291</v>
      </c>
      <c r="EX96" s="1" t="s">
        <v>2291</v>
      </c>
      <c r="EY96" s="1" t="s">
        <v>2291</v>
      </c>
      <c r="EZ96" s="1" t="s">
        <v>2291</v>
      </c>
      <c r="FA96" s="1" t="s">
        <v>2291</v>
      </c>
      <c r="FB96" s="1" t="s">
        <v>2291</v>
      </c>
      <c r="FC96" s="1" t="s">
        <v>2291</v>
      </c>
      <c r="FD96" s="1" t="s">
        <v>2291</v>
      </c>
      <c r="FE96" s="1" t="s">
        <v>1953</v>
      </c>
      <c r="FF96" s="1" t="s">
        <v>1921</v>
      </c>
      <c r="FG96" s="1" t="s">
        <v>1921</v>
      </c>
      <c r="FH96" s="1" t="s">
        <v>1920</v>
      </c>
      <c r="FI96" s="1" t="s">
        <v>1921</v>
      </c>
      <c r="FJ96" s="1" t="s">
        <v>1921</v>
      </c>
      <c r="FK96" s="1" t="s">
        <v>2291</v>
      </c>
      <c r="FL96" s="1" t="s">
        <v>1997</v>
      </c>
      <c r="FM96" s="7">
        <v>20</v>
      </c>
      <c r="FN96" s="7">
        <v>15</v>
      </c>
      <c r="FO96" s="7">
        <v>10</v>
      </c>
      <c r="FP96" s="7">
        <v>7</v>
      </c>
      <c r="FQ96" s="7">
        <v>6</v>
      </c>
      <c r="FR96" s="7" t="s">
        <v>2291</v>
      </c>
      <c r="FS96" s="7" t="s">
        <v>2291</v>
      </c>
      <c r="FT96" s="7" t="s">
        <v>2291</v>
      </c>
      <c r="FU96" s="7" t="s">
        <v>2291</v>
      </c>
      <c r="FV96" s="7">
        <v>4</v>
      </c>
      <c r="FW96" s="7">
        <v>5</v>
      </c>
      <c r="FX96" s="7" t="s">
        <v>2291</v>
      </c>
      <c r="FY96" s="7">
        <v>8</v>
      </c>
      <c r="FZ96" s="1" t="s">
        <v>1920</v>
      </c>
      <c r="GA96" s="1" t="s">
        <v>1920</v>
      </c>
      <c r="GB96" s="1" t="s">
        <v>1920</v>
      </c>
      <c r="GC96" s="1" t="s">
        <v>2291</v>
      </c>
      <c r="GD96" s="1" t="s">
        <v>2291</v>
      </c>
      <c r="GE96" s="1" t="s">
        <v>2291</v>
      </c>
      <c r="GF96" s="1" t="s">
        <v>1961</v>
      </c>
      <c r="GG96" s="1" t="s">
        <v>2291</v>
      </c>
      <c r="GH96" s="1" t="s">
        <v>2291</v>
      </c>
      <c r="GI96" s="1" t="s">
        <v>2291</v>
      </c>
      <c r="GJ96" s="1" t="s">
        <v>302</v>
      </c>
      <c r="GK96" s="1" t="s">
        <v>1921</v>
      </c>
      <c r="GL96" s="1" t="s">
        <v>1921</v>
      </c>
      <c r="GM96" s="1" t="s">
        <v>1921</v>
      </c>
      <c r="GN96" s="1" t="s">
        <v>1921</v>
      </c>
      <c r="GO96" s="1" t="s">
        <v>1920</v>
      </c>
      <c r="GP96" s="1" t="s">
        <v>1921</v>
      </c>
      <c r="GQ96" s="1" t="s">
        <v>1921</v>
      </c>
      <c r="GR96" s="1" t="s">
        <v>1921</v>
      </c>
      <c r="GS96" s="7" t="s">
        <v>2291</v>
      </c>
      <c r="GT96" s="7" t="s">
        <v>2291</v>
      </c>
      <c r="GU96" s="7">
        <v>3</v>
      </c>
      <c r="GV96" s="7" t="s">
        <v>2291</v>
      </c>
      <c r="GW96" s="7" t="s">
        <v>2291</v>
      </c>
      <c r="GX96" s="7" t="s">
        <v>2291</v>
      </c>
      <c r="GY96" s="7" t="s">
        <v>2291</v>
      </c>
      <c r="GZ96" s="7" t="s">
        <v>2291</v>
      </c>
      <c r="HA96" s="7" t="s">
        <v>2291</v>
      </c>
      <c r="HB96" s="7" t="s">
        <v>2291</v>
      </c>
      <c r="HC96" s="7" t="s">
        <v>2291</v>
      </c>
      <c r="HD96" s="7" t="s">
        <v>2291</v>
      </c>
      <c r="HE96" s="7" t="s">
        <v>2291</v>
      </c>
      <c r="HF96" s="7" t="s">
        <v>2291</v>
      </c>
      <c r="HG96" s="7" t="s">
        <v>2291</v>
      </c>
      <c r="HH96" s="7" t="s">
        <v>2291</v>
      </c>
      <c r="HI96" s="1" t="s">
        <v>869</v>
      </c>
      <c r="HJ96" s="1" t="s">
        <v>371</v>
      </c>
      <c r="HK96" s="1" t="s">
        <v>1920</v>
      </c>
      <c r="HL96" s="1" t="s">
        <v>1921</v>
      </c>
      <c r="HM96" s="1" t="s">
        <v>1921</v>
      </c>
      <c r="HN96" s="1" t="s">
        <v>1921</v>
      </c>
      <c r="HO96" s="1" t="s">
        <v>1921</v>
      </c>
      <c r="HP96" s="1" t="s">
        <v>2122</v>
      </c>
      <c r="HQ96" s="1" t="s">
        <v>1920</v>
      </c>
      <c r="HR96" s="1" t="s">
        <v>1921</v>
      </c>
      <c r="HS96" s="1" t="s">
        <v>1921</v>
      </c>
      <c r="HT96" s="7">
        <v>40</v>
      </c>
      <c r="HU96" s="7" t="s">
        <v>2291</v>
      </c>
      <c r="HV96" s="1" t="s">
        <v>2046</v>
      </c>
      <c r="HW96" s="1" t="s">
        <v>2001</v>
      </c>
      <c r="HX96" s="1" t="s">
        <v>1963</v>
      </c>
      <c r="HY96" s="1" t="s">
        <v>2127</v>
      </c>
      <c r="HZ96" s="1" t="s">
        <v>1920</v>
      </c>
      <c r="IA96" s="1" t="s">
        <v>1921</v>
      </c>
      <c r="IB96" s="7">
        <v>8</v>
      </c>
      <c r="IC96" s="7" t="s">
        <v>2291</v>
      </c>
      <c r="ID96" s="1" t="s">
        <v>1920</v>
      </c>
      <c r="IE96" s="1" t="s">
        <v>2291</v>
      </c>
      <c r="IF96" s="1" t="s">
        <v>2291</v>
      </c>
      <c r="IG96" s="1" t="s">
        <v>2291</v>
      </c>
      <c r="IH96" s="1" t="s">
        <v>2291</v>
      </c>
      <c r="II96" s="1" t="s">
        <v>2291</v>
      </c>
      <c r="IJ96" s="1" t="s">
        <v>2291</v>
      </c>
      <c r="IK96" s="1" t="s">
        <v>2291</v>
      </c>
      <c r="IL96" s="1" t="s">
        <v>2291</v>
      </c>
      <c r="IM96" s="1" t="s">
        <v>1950</v>
      </c>
      <c r="IN96" s="1" t="s">
        <v>2168</v>
      </c>
      <c r="IO96" s="1" t="s">
        <v>2291</v>
      </c>
      <c r="IP96" s="1" t="s">
        <v>2204</v>
      </c>
      <c r="IQ96" s="1" t="s">
        <v>2215</v>
      </c>
      <c r="IR96" s="1" t="s">
        <v>1959</v>
      </c>
      <c r="IS96" s="1" t="s">
        <v>2291</v>
      </c>
      <c r="IT96" s="1" t="s">
        <v>1921</v>
      </c>
      <c r="IU96" s="1" t="s">
        <v>2291</v>
      </c>
      <c r="IV96" s="1" t="s">
        <v>2291</v>
      </c>
      <c r="IW96" s="1" t="s">
        <v>2291</v>
      </c>
      <c r="IX96" s="1" t="s">
        <v>2291</v>
      </c>
      <c r="IY96" s="1" t="s">
        <v>2291</v>
      </c>
      <c r="IZ96" s="1" t="s">
        <v>2291</v>
      </c>
      <c r="JA96" s="1" t="s">
        <v>2291</v>
      </c>
      <c r="JB96" s="1" t="s">
        <v>2291</v>
      </c>
      <c r="JC96" s="1" t="s">
        <v>2291</v>
      </c>
      <c r="JD96" s="1" t="s">
        <v>303</v>
      </c>
      <c r="JE96" s="1" t="s">
        <v>1920</v>
      </c>
      <c r="JF96" s="1" t="s">
        <v>1921</v>
      </c>
      <c r="JG96" s="1" t="s">
        <v>1921</v>
      </c>
      <c r="JH96" s="1" t="s">
        <v>1921</v>
      </c>
      <c r="JI96" s="1" t="s">
        <v>1921</v>
      </c>
      <c r="JJ96" s="1" t="s">
        <v>1920</v>
      </c>
      <c r="JK96" s="1" t="s">
        <v>1921</v>
      </c>
      <c r="JL96" s="1" t="s">
        <v>1921</v>
      </c>
      <c r="JM96" s="1" t="s">
        <v>1921</v>
      </c>
      <c r="JN96" s="1" t="s">
        <v>1921</v>
      </c>
      <c r="JO96" s="1" t="s">
        <v>1921</v>
      </c>
      <c r="JP96" s="1" t="s">
        <v>1921</v>
      </c>
      <c r="JQ96" s="1" t="s">
        <v>1921</v>
      </c>
      <c r="JR96" s="1" t="s">
        <v>1921</v>
      </c>
      <c r="JS96" s="1" t="s">
        <v>2291</v>
      </c>
      <c r="JT96" s="1" t="s">
        <v>2291</v>
      </c>
      <c r="JU96" s="1" t="s">
        <v>2295</v>
      </c>
      <c r="JV96" s="1" t="s">
        <v>1920</v>
      </c>
      <c r="JW96" s="1" t="s">
        <v>1921</v>
      </c>
      <c r="JX96" s="1" t="s">
        <v>1921</v>
      </c>
      <c r="JY96" s="1" t="s">
        <v>1921</v>
      </c>
      <c r="JZ96" s="1" t="s">
        <v>1921</v>
      </c>
      <c r="KA96" s="1" t="s">
        <v>1921</v>
      </c>
      <c r="KB96" s="1" t="s">
        <v>1921</v>
      </c>
      <c r="KC96" s="1" t="s">
        <v>2291</v>
      </c>
      <c r="KD96" s="1" t="s">
        <v>1971</v>
      </c>
      <c r="KE96" s="1" t="s">
        <v>2291</v>
      </c>
      <c r="KF96" s="1" t="s">
        <v>1920</v>
      </c>
      <c r="KG96" s="1" t="s">
        <v>2142</v>
      </c>
      <c r="KH96" s="1" t="s">
        <v>1965</v>
      </c>
      <c r="KI96" s="1" t="s">
        <v>1988</v>
      </c>
      <c r="KJ96" s="1" t="s">
        <v>2291</v>
      </c>
      <c r="KK96" s="1" t="s">
        <v>1920</v>
      </c>
      <c r="KL96" s="1" t="s">
        <v>2044</v>
      </c>
      <c r="KM96" s="1" t="s">
        <v>1920</v>
      </c>
      <c r="KN96" s="1" t="s">
        <v>1921</v>
      </c>
      <c r="KO96" s="1" t="s">
        <v>1920</v>
      </c>
      <c r="KP96" s="1" t="s">
        <v>2291</v>
      </c>
      <c r="KQ96" s="1" t="s">
        <v>2291</v>
      </c>
      <c r="KR96" s="1">
        <v>1</v>
      </c>
      <c r="KS96" s="1" t="s">
        <v>313</v>
      </c>
      <c r="KT96" s="1" t="s">
        <v>828</v>
      </c>
      <c r="KU96" s="1" t="s">
        <v>2291</v>
      </c>
      <c r="KV96" s="1" t="s">
        <v>2291</v>
      </c>
      <c r="KW96" s="1" t="s">
        <v>2291</v>
      </c>
      <c r="KX96" s="1">
        <v>20</v>
      </c>
      <c r="KY96" s="11">
        <v>20</v>
      </c>
      <c r="KZ96" s="1" t="s">
        <v>829</v>
      </c>
      <c r="LA96" s="1">
        <v>150085</v>
      </c>
      <c r="LB96" s="1" t="s">
        <v>830</v>
      </c>
      <c r="LC96" s="1" t="s">
        <v>831</v>
      </c>
      <c r="LD96" s="1">
        <v>53</v>
      </c>
      <c r="LE96" s="1" t="s">
        <v>2291</v>
      </c>
      <c r="LF96" s="1">
        <v>-1</v>
      </c>
      <c r="LG96" s="1" t="s">
        <v>2291</v>
      </c>
      <c r="LH96" s="1" t="s">
        <v>2291</v>
      </c>
      <c r="LI96" s="8">
        <v>53</v>
      </c>
      <c r="LJ96" s="8">
        <v>11</v>
      </c>
      <c r="LK96" s="8">
        <v>9</v>
      </c>
      <c r="LL96" s="8">
        <v>13</v>
      </c>
      <c r="LM96" s="8">
        <v>27</v>
      </c>
      <c r="LN96" s="8">
        <v>21</v>
      </c>
      <c r="LO96" s="8">
        <v>28</v>
      </c>
      <c r="LP96" s="8">
        <v>16</v>
      </c>
      <c r="LQ96" s="8">
        <v>11</v>
      </c>
      <c r="LR96" s="8">
        <v>15</v>
      </c>
      <c r="LS96" s="8">
        <v>38</v>
      </c>
      <c r="LT96" s="8">
        <v>7</v>
      </c>
      <c r="LU96" s="8">
        <v>6</v>
      </c>
      <c r="LV96" s="8">
        <v>202</v>
      </c>
      <c r="LW96" s="1" t="s">
        <v>1975</v>
      </c>
      <c r="LX96" s="1" t="s">
        <v>1979</v>
      </c>
      <c r="LY96" s="1" t="s">
        <v>2291</v>
      </c>
      <c r="LZ96" s="1" t="b">
        <f>E96=AE96</f>
        <v>1</v>
      </c>
      <c r="MA96" s="1" t="b">
        <f>AG96=G96</f>
        <v>0</v>
      </c>
      <c r="MB96" s="1" t="b">
        <f>I96=AI96</f>
        <v>0</v>
      </c>
      <c r="MC96" s="1" t="s">
        <v>2291</v>
      </c>
    </row>
    <row r="97" spans="1:341" x14ac:dyDescent="0.3">
      <c r="A97" s="1" t="s">
        <v>858</v>
      </c>
      <c r="B97" s="1" t="s">
        <v>859</v>
      </c>
      <c r="C97" s="5">
        <v>43157</v>
      </c>
      <c r="D97" s="5">
        <v>43157</v>
      </c>
      <c r="E97" s="1" t="s">
        <v>294</v>
      </c>
      <c r="F97" s="1" t="s">
        <v>1934</v>
      </c>
      <c r="G97" s="1" t="s">
        <v>698</v>
      </c>
      <c r="H97" s="1" t="s">
        <v>333</v>
      </c>
      <c r="I97" s="1" t="s">
        <v>781</v>
      </c>
      <c r="J97" s="1" t="s">
        <v>2009</v>
      </c>
      <c r="K97" s="1" t="s">
        <v>782</v>
      </c>
      <c r="L97" s="1" t="s">
        <v>1816</v>
      </c>
      <c r="M97" s="1" t="s">
        <v>860</v>
      </c>
      <c r="N97" s="1">
        <v>13.478973931200001</v>
      </c>
      <c r="O97" s="1">
        <v>14.484598912899999</v>
      </c>
      <c r="P97" s="1">
        <v>308.44717307600001</v>
      </c>
      <c r="Q97" s="1">
        <v>4</v>
      </c>
      <c r="R97" s="1" t="s">
        <v>1984</v>
      </c>
      <c r="S97" s="1" t="s">
        <v>2291</v>
      </c>
      <c r="T97" s="1" t="s">
        <v>2291</v>
      </c>
      <c r="U97" s="1" t="s">
        <v>2292</v>
      </c>
      <c r="V97" s="1" t="s">
        <v>1982</v>
      </c>
      <c r="W97" s="1" t="s">
        <v>2291</v>
      </c>
      <c r="X97" s="1" t="s">
        <v>2089</v>
      </c>
      <c r="Y97" s="1" t="s">
        <v>1920</v>
      </c>
      <c r="Z97" s="1" t="s">
        <v>1921</v>
      </c>
      <c r="AA97" s="1" t="s">
        <v>1921</v>
      </c>
      <c r="AB97" s="1" t="s">
        <v>2291</v>
      </c>
      <c r="AC97" s="7">
        <v>280</v>
      </c>
      <c r="AD97" s="7">
        <v>1170</v>
      </c>
      <c r="AE97" s="1" t="s">
        <v>294</v>
      </c>
      <c r="AF97" s="1" t="s">
        <v>1934</v>
      </c>
      <c r="AG97" s="1" t="s">
        <v>698</v>
      </c>
      <c r="AH97" s="1" t="s">
        <v>333</v>
      </c>
      <c r="AI97" s="1" t="s">
        <v>781</v>
      </c>
      <c r="AJ97" s="1" t="s">
        <v>2009</v>
      </c>
      <c r="AK97" s="14">
        <v>280</v>
      </c>
      <c r="AL97" s="14">
        <v>1170</v>
      </c>
      <c r="AM97" s="5">
        <v>41852</v>
      </c>
      <c r="AN97" s="7" t="s">
        <v>2291</v>
      </c>
      <c r="AO97" s="7" t="s">
        <v>2291</v>
      </c>
      <c r="AP97" s="1" t="s">
        <v>2291</v>
      </c>
      <c r="AQ97" s="1" t="s">
        <v>2291</v>
      </c>
      <c r="AR97" s="1" t="s">
        <v>2291</v>
      </c>
      <c r="AS97" s="1" t="s">
        <v>2291</v>
      </c>
      <c r="AT97" s="1" t="s">
        <v>2291</v>
      </c>
      <c r="AU97" s="1" t="s">
        <v>2291</v>
      </c>
      <c r="AV97" s="1" t="s">
        <v>2291</v>
      </c>
      <c r="AW97" s="1" t="s">
        <v>2291</v>
      </c>
      <c r="AX97" s="1" t="s">
        <v>2291</v>
      </c>
      <c r="AY97" s="7" t="s">
        <v>2291</v>
      </c>
      <c r="AZ97" s="7" t="s">
        <v>2291</v>
      </c>
      <c r="BA97" s="1" t="s">
        <v>2291</v>
      </c>
      <c r="BB97" s="7" t="s">
        <v>2291</v>
      </c>
      <c r="BC97" s="7" t="s">
        <v>2291</v>
      </c>
      <c r="BD97" s="1" t="s">
        <v>2291</v>
      </c>
      <c r="BE97" s="1" t="s">
        <v>2291</v>
      </c>
      <c r="BF97" s="1" t="s">
        <v>2291</v>
      </c>
      <c r="BG97" s="1" t="s">
        <v>2291</v>
      </c>
      <c r="BH97" s="1" t="s">
        <v>2291</v>
      </c>
      <c r="BI97" s="1" t="s">
        <v>2291</v>
      </c>
      <c r="BJ97" s="1" t="s">
        <v>2291</v>
      </c>
      <c r="BK97" s="1" t="s">
        <v>2291</v>
      </c>
      <c r="BL97" s="1" t="s">
        <v>2291</v>
      </c>
      <c r="BM97" s="7" t="s">
        <v>2291</v>
      </c>
      <c r="BN97" s="7" t="s">
        <v>2291</v>
      </c>
      <c r="BO97" s="1" t="s">
        <v>2291</v>
      </c>
      <c r="BP97" s="7" t="s">
        <v>2291</v>
      </c>
      <c r="BQ97" s="7" t="s">
        <v>2291</v>
      </c>
      <c r="BR97" s="1">
        <v>0</v>
      </c>
      <c r="BS97" s="7">
        <v>300</v>
      </c>
      <c r="BT97" s="7">
        <v>0</v>
      </c>
      <c r="BU97" s="7">
        <v>0</v>
      </c>
      <c r="BV97" s="7">
        <v>0</v>
      </c>
      <c r="BW97" s="1" t="s">
        <v>1998</v>
      </c>
      <c r="BX97" s="1" t="s">
        <v>2291</v>
      </c>
      <c r="BY97" s="1" t="s">
        <v>861</v>
      </c>
      <c r="BZ97" s="1" t="s">
        <v>1921</v>
      </c>
      <c r="CA97" s="1" t="s">
        <v>1921</v>
      </c>
      <c r="CB97" s="1" t="s">
        <v>1920</v>
      </c>
      <c r="CC97" s="1" t="s">
        <v>1920</v>
      </c>
      <c r="CD97" s="1" t="s">
        <v>1921</v>
      </c>
      <c r="CE97" s="1" t="s">
        <v>1921</v>
      </c>
      <c r="CF97" s="1" t="s">
        <v>1921</v>
      </c>
      <c r="CG97" s="1" t="s">
        <v>1921</v>
      </c>
      <c r="CH97" s="1" t="s">
        <v>1921</v>
      </c>
      <c r="CI97" s="1" t="s">
        <v>1920</v>
      </c>
      <c r="CJ97" s="1" t="s">
        <v>1921</v>
      </c>
      <c r="CK97" s="1" t="s">
        <v>2291</v>
      </c>
      <c r="CL97" s="1" t="s">
        <v>2291</v>
      </c>
      <c r="CM97" s="1" t="s">
        <v>2291</v>
      </c>
      <c r="CN97" s="1" t="s">
        <v>2291</v>
      </c>
      <c r="CO97" s="1" t="s">
        <v>2291</v>
      </c>
      <c r="CP97" s="1" t="s">
        <v>2291</v>
      </c>
      <c r="CQ97" s="1" t="s">
        <v>2291</v>
      </c>
      <c r="CR97" s="1" t="s">
        <v>2291</v>
      </c>
      <c r="CS97" s="1" t="s">
        <v>2291</v>
      </c>
      <c r="CT97" s="1" t="s">
        <v>2291</v>
      </c>
      <c r="CU97" s="1" t="s">
        <v>2291</v>
      </c>
      <c r="CV97" s="1" t="s">
        <v>2291</v>
      </c>
      <c r="CW97" s="1" t="s">
        <v>2291</v>
      </c>
      <c r="CX97" s="1" t="s">
        <v>2291</v>
      </c>
      <c r="CY97" s="1" t="s">
        <v>2291</v>
      </c>
      <c r="CZ97" s="1" t="s">
        <v>2291</v>
      </c>
      <c r="DA97" s="1" t="s">
        <v>2291</v>
      </c>
      <c r="DB97" s="1" t="s">
        <v>2291</v>
      </c>
      <c r="DC97" s="1" t="s">
        <v>2291</v>
      </c>
      <c r="DD97" s="1" t="s">
        <v>2291</v>
      </c>
      <c r="DE97" s="1" t="s">
        <v>2291</v>
      </c>
      <c r="DF97" s="1" t="s">
        <v>2291</v>
      </c>
      <c r="DG97" s="1" t="s">
        <v>2291</v>
      </c>
      <c r="DH97" s="1" t="s">
        <v>2291</v>
      </c>
      <c r="DI97" s="1" t="s">
        <v>2291</v>
      </c>
      <c r="DJ97" s="1" t="s">
        <v>2291</v>
      </c>
      <c r="DK97" s="1" t="s">
        <v>2291</v>
      </c>
      <c r="DL97" s="1" t="s">
        <v>2291</v>
      </c>
      <c r="DM97" s="1" t="s">
        <v>2291</v>
      </c>
      <c r="DN97" s="1" t="s">
        <v>2291</v>
      </c>
      <c r="DO97" s="1" t="s">
        <v>2291</v>
      </c>
      <c r="DP97" s="1" t="s">
        <v>2291</v>
      </c>
      <c r="DQ97" s="1" t="s">
        <v>2291</v>
      </c>
      <c r="DR97" s="1" t="s">
        <v>2291</v>
      </c>
      <c r="DS97" s="1" t="s">
        <v>2291</v>
      </c>
      <c r="DT97" s="1" t="s">
        <v>2291</v>
      </c>
      <c r="DU97" s="1" t="s">
        <v>2291</v>
      </c>
      <c r="DV97" s="1" t="s">
        <v>2291</v>
      </c>
      <c r="DW97" s="1" t="s">
        <v>2291</v>
      </c>
      <c r="DX97" s="1" t="s">
        <v>2291</v>
      </c>
      <c r="DY97" s="1" t="s">
        <v>2291</v>
      </c>
      <c r="DZ97" s="1" t="s">
        <v>2291</v>
      </c>
      <c r="EA97" s="1" t="s">
        <v>2291</v>
      </c>
      <c r="EB97" s="1" t="s">
        <v>2291</v>
      </c>
      <c r="EC97" s="1" t="s">
        <v>2291</v>
      </c>
      <c r="ED97" s="1" t="s">
        <v>2291</v>
      </c>
      <c r="EE97" s="1" t="s">
        <v>2291</v>
      </c>
      <c r="EF97" s="1" t="s">
        <v>2291</v>
      </c>
      <c r="EG97" s="1" t="s">
        <v>2291</v>
      </c>
      <c r="EH97" s="1" t="s">
        <v>2291</v>
      </c>
      <c r="EI97" s="1" t="s">
        <v>2291</v>
      </c>
      <c r="EJ97" s="1" t="s">
        <v>2291</v>
      </c>
      <c r="EK97" s="1" t="s">
        <v>2291</v>
      </c>
      <c r="EL97" s="1" t="s">
        <v>2291</v>
      </c>
      <c r="EM97" s="1" t="s">
        <v>2291</v>
      </c>
      <c r="EN97" s="1" t="s">
        <v>2291</v>
      </c>
      <c r="EO97" s="1" t="s">
        <v>320</v>
      </c>
      <c r="EP97" s="1" t="s">
        <v>1921</v>
      </c>
      <c r="EQ97" s="1" t="s">
        <v>1921</v>
      </c>
      <c r="ER97" s="1" t="s">
        <v>1921</v>
      </c>
      <c r="ES97" s="1" t="s">
        <v>1920</v>
      </c>
      <c r="ET97" s="1" t="s">
        <v>1921</v>
      </c>
      <c r="EU97" s="1" t="s">
        <v>2291</v>
      </c>
      <c r="EV97" s="1" t="s">
        <v>1996</v>
      </c>
      <c r="EW97" s="1" t="s">
        <v>320</v>
      </c>
      <c r="EX97" s="1" t="s">
        <v>1921</v>
      </c>
      <c r="EY97" s="1" t="s">
        <v>1921</v>
      </c>
      <c r="EZ97" s="1" t="s">
        <v>1921</v>
      </c>
      <c r="FA97" s="1" t="s">
        <v>1920</v>
      </c>
      <c r="FB97" s="1" t="s">
        <v>1921</v>
      </c>
      <c r="FC97" s="1" t="s">
        <v>2291</v>
      </c>
      <c r="FD97" s="1" t="s">
        <v>1996</v>
      </c>
      <c r="FE97" s="1" t="s">
        <v>1953</v>
      </c>
      <c r="FF97" s="1" t="s">
        <v>1921</v>
      </c>
      <c r="FG97" s="1" t="s">
        <v>1921</v>
      </c>
      <c r="FH97" s="1" t="s">
        <v>1920</v>
      </c>
      <c r="FI97" s="1" t="s">
        <v>1921</v>
      </c>
      <c r="FJ97" s="1" t="s">
        <v>1921</v>
      </c>
      <c r="FK97" s="1" t="s">
        <v>2291</v>
      </c>
      <c r="FL97" s="1" t="s">
        <v>1997</v>
      </c>
      <c r="FM97" s="7">
        <v>30</v>
      </c>
      <c r="FN97" s="7">
        <v>50</v>
      </c>
      <c r="FO97" s="7">
        <v>4</v>
      </c>
      <c r="FP97" s="7">
        <v>10</v>
      </c>
      <c r="FQ97" s="7">
        <v>8</v>
      </c>
      <c r="FR97" s="7">
        <v>4</v>
      </c>
      <c r="FS97" s="7" t="s">
        <v>2291</v>
      </c>
      <c r="FT97" s="7">
        <v>4</v>
      </c>
      <c r="FU97" s="7">
        <v>20</v>
      </c>
      <c r="FV97" s="7">
        <v>15</v>
      </c>
      <c r="FW97" s="7">
        <v>10</v>
      </c>
      <c r="FX97" s="7">
        <v>10</v>
      </c>
      <c r="FY97" s="7">
        <v>30</v>
      </c>
      <c r="FZ97" s="1" t="s">
        <v>1920</v>
      </c>
      <c r="GA97" s="1" t="s">
        <v>1920</v>
      </c>
      <c r="GB97" s="1" t="s">
        <v>1920</v>
      </c>
      <c r="GC97" s="1" t="s">
        <v>2291</v>
      </c>
      <c r="GD97" s="1" t="s">
        <v>2291</v>
      </c>
      <c r="GE97" s="1" t="s">
        <v>2291</v>
      </c>
      <c r="GF97" s="1" t="s">
        <v>1920</v>
      </c>
      <c r="GG97" s="1" t="s">
        <v>2291</v>
      </c>
      <c r="GH97" s="1" t="s">
        <v>2291</v>
      </c>
      <c r="GI97" s="1" t="s">
        <v>2291</v>
      </c>
      <c r="GJ97" s="1" t="s">
        <v>302</v>
      </c>
      <c r="GK97" s="1" t="s">
        <v>1921</v>
      </c>
      <c r="GL97" s="1" t="s">
        <v>1921</v>
      </c>
      <c r="GM97" s="1" t="s">
        <v>1921</v>
      </c>
      <c r="GN97" s="1" t="s">
        <v>1921</v>
      </c>
      <c r="GO97" s="1" t="s">
        <v>1920</v>
      </c>
      <c r="GP97" s="1" t="s">
        <v>1921</v>
      </c>
      <c r="GQ97" s="1" t="s">
        <v>1921</v>
      </c>
      <c r="GR97" s="1" t="s">
        <v>1921</v>
      </c>
      <c r="GS97" s="7" t="s">
        <v>2291</v>
      </c>
      <c r="GT97" s="7" t="s">
        <v>2291</v>
      </c>
      <c r="GU97" s="7">
        <v>2</v>
      </c>
      <c r="GV97" s="7" t="s">
        <v>2291</v>
      </c>
      <c r="GW97" s="7" t="s">
        <v>2291</v>
      </c>
      <c r="GX97" s="7" t="s">
        <v>2291</v>
      </c>
      <c r="GY97" s="7" t="s">
        <v>2291</v>
      </c>
      <c r="GZ97" s="7" t="s">
        <v>2291</v>
      </c>
      <c r="HA97" s="7" t="s">
        <v>2291</v>
      </c>
      <c r="HB97" s="7" t="s">
        <v>2291</v>
      </c>
      <c r="HC97" s="7" t="s">
        <v>2291</v>
      </c>
      <c r="HD97" s="7" t="s">
        <v>2291</v>
      </c>
      <c r="HE97" s="7" t="s">
        <v>2291</v>
      </c>
      <c r="HF97" s="7" t="s">
        <v>2291</v>
      </c>
      <c r="HG97" s="7" t="s">
        <v>2291</v>
      </c>
      <c r="HH97" s="7" t="s">
        <v>2291</v>
      </c>
      <c r="HI97" s="1" t="s">
        <v>869</v>
      </c>
      <c r="HJ97" s="1" t="s">
        <v>371</v>
      </c>
      <c r="HK97" s="1" t="s">
        <v>1920</v>
      </c>
      <c r="HL97" s="1" t="s">
        <v>1921</v>
      </c>
      <c r="HM97" s="1" t="s">
        <v>1921</v>
      </c>
      <c r="HN97" s="1" t="s">
        <v>1921</v>
      </c>
      <c r="HO97" s="1" t="s">
        <v>1921</v>
      </c>
      <c r="HP97" s="1" t="s">
        <v>2122</v>
      </c>
      <c r="HQ97" s="1" t="s">
        <v>1920</v>
      </c>
      <c r="HR97" s="1" t="s">
        <v>1921</v>
      </c>
      <c r="HS97" s="1" t="s">
        <v>1921</v>
      </c>
      <c r="HT97" s="7">
        <v>14</v>
      </c>
      <c r="HU97" s="7" t="s">
        <v>2291</v>
      </c>
      <c r="HV97" s="1" t="s">
        <v>2046</v>
      </c>
      <c r="HW97" s="1" t="s">
        <v>1921</v>
      </c>
      <c r="HX97" s="1" t="s">
        <v>1962</v>
      </c>
      <c r="HY97" s="1" t="s">
        <v>2126</v>
      </c>
      <c r="HZ97" s="1" t="s">
        <v>1921</v>
      </c>
      <c r="IA97" s="1" t="s">
        <v>1920</v>
      </c>
      <c r="IB97" s="7" t="s">
        <v>2291</v>
      </c>
      <c r="IC97" s="7">
        <v>300</v>
      </c>
      <c r="ID97" s="1" t="s">
        <v>1920</v>
      </c>
      <c r="IE97" s="1" t="s">
        <v>2291</v>
      </c>
      <c r="IF97" s="1" t="s">
        <v>2291</v>
      </c>
      <c r="IG97" s="1" t="s">
        <v>2291</v>
      </c>
      <c r="IH97" s="1" t="s">
        <v>2291</v>
      </c>
      <c r="II97" s="1" t="s">
        <v>2291</v>
      </c>
      <c r="IJ97" s="1" t="s">
        <v>2291</v>
      </c>
      <c r="IK97" s="1" t="s">
        <v>2291</v>
      </c>
      <c r="IL97" s="1" t="s">
        <v>2291</v>
      </c>
      <c r="IM97" s="1" t="s">
        <v>1952</v>
      </c>
      <c r="IN97" s="1" t="s">
        <v>2291</v>
      </c>
      <c r="IO97" s="1" t="s">
        <v>2291</v>
      </c>
      <c r="IP97" s="1" t="s">
        <v>373</v>
      </c>
      <c r="IQ97" s="1" t="s">
        <v>1816</v>
      </c>
      <c r="IR97" s="1" t="s">
        <v>1956</v>
      </c>
      <c r="IS97" s="1" t="s">
        <v>2291</v>
      </c>
      <c r="IT97" s="1" t="s">
        <v>1921</v>
      </c>
      <c r="IU97" s="1" t="s">
        <v>2291</v>
      </c>
      <c r="IV97" s="1" t="s">
        <v>2291</v>
      </c>
      <c r="IW97" s="1" t="s">
        <v>2291</v>
      </c>
      <c r="IX97" s="1" t="s">
        <v>2291</v>
      </c>
      <c r="IY97" s="1" t="s">
        <v>2291</v>
      </c>
      <c r="IZ97" s="1" t="s">
        <v>2291</v>
      </c>
      <c r="JA97" s="1" t="s">
        <v>2291</v>
      </c>
      <c r="JB97" s="1" t="s">
        <v>2291</v>
      </c>
      <c r="JC97" s="1" t="s">
        <v>2291</v>
      </c>
      <c r="JD97" s="1" t="s">
        <v>303</v>
      </c>
      <c r="JE97" s="1" t="s">
        <v>1920</v>
      </c>
      <c r="JF97" s="1" t="s">
        <v>1921</v>
      </c>
      <c r="JG97" s="1" t="s">
        <v>1921</v>
      </c>
      <c r="JH97" s="1" t="s">
        <v>1921</v>
      </c>
      <c r="JI97" s="1" t="s">
        <v>1921</v>
      </c>
      <c r="JJ97" s="1" t="s">
        <v>1920</v>
      </c>
      <c r="JK97" s="1" t="s">
        <v>1921</v>
      </c>
      <c r="JL97" s="1" t="s">
        <v>1921</v>
      </c>
      <c r="JM97" s="1" t="s">
        <v>1921</v>
      </c>
      <c r="JN97" s="1" t="s">
        <v>1921</v>
      </c>
      <c r="JO97" s="1" t="s">
        <v>1921</v>
      </c>
      <c r="JP97" s="1" t="s">
        <v>1921</v>
      </c>
      <c r="JQ97" s="1" t="s">
        <v>1921</v>
      </c>
      <c r="JR97" s="1" t="s">
        <v>1921</v>
      </c>
      <c r="JS97" s="1" t="s">
        <v>2291</v>
      </c>
      <c r="JT97" s="1" t="s">
        <v>2291</v>
      </c>
      <c r="JU97" s="1" t="s">
        <v>2299</v>
      </c>
      <c r="JV97" s="1" t="s">
        <v>1921</v>
      </c>
      <c r="JW97" s="1" t="s">
        <v>1921</v>
      </c>
      <c r="JX97" s="1" t="s">
        <v>1921</v>
      </c>
      <c r="JY97" s="1" t="s">
        <v>1920</v>
      </c>
      <c r="JZ97" s="1" t="s">
        <v>1921</v>
      </c>
      <c r="KA97" s="1" t="s">
        <v>1921</v>
      </c>
      <c r="KB97" s="1" t="s">
        <v>1921</v>
      </c>
      <c r="KC97" s="1" t="s">
        <v>2291</v>
      </c>
      <c r="KD97" s="1" t="s">
        <v>1971</v>
      </c>
      <c r="KE97" s="1" t="s">
        <v>2291</v>
      </c>
      <c r="KF97" s="1" t="s">
        <v>1920</v>
      </c>
      <c r="KG97" s="1" t="s">
        <v>2159</v>
      </c>
      <c r="KH97" s="1" t="s">
        <v>1965</v>
      </c>
      <c r="KI97" s="1" t="s">
        <v>1987</v>
      </c>
      <c r="KJ97" s="1" t="s">
        <v>2291</v>
      </c>
      <c r="KK97" s="1" t="s">
        <v>1920</v>
      </c>
      <c r="KL97" s="1" t="s">
        <v>2044</v>
      </c>
      <c r="KM97" s="1" t="s">
        <v>1920</v>
      </c>
      <c r="KN97" s="1" t="s">
        <v>1921</v>
      </c>
      <c r="KO97" s="1" t="s">
        <v>1920</v>
      </c>
      <c r="KP97" s="1" t="s">
        <v>2291</v>
      </c>
      <c r="KQ97" s="1" t="s">
        <v>2291</v>
      </c>
      <c r="KR97" s="1">
        <v>2</v>
      </c>
      <c r="KS97" s="1" t="s">
        <v>310</v>
      </c>
      <c r="KT97" s="1" t="s">
        <v>305</v>
      </c>
      <c r="KU97" s="1" t="s">
        <v>2291</v>
      </c>
      <c r="KV97" s="1" t="s">
        <v>2291</v>
      </c>
      <c r="KW97" s="1" t="s">
        <v>2291</v>
      </c>
      <c r="KX97" s="1">
        <v>20</v>
      </c>
      <c r="KY97" s="11">
        <v>20</v>
      </c>
      <c r="KZ97" s="1" t="s">
        <v>862</v>
      </c>
      <c r="LA97" s="1">
        <v>150111</v>
      </c>
      <c r="LB97" s="1" t="s">
        <v>863</v>
      </c>
      <c r="LC97" s="1" t="s">
        <v>864</v>
      </c>
      <c r="LD97" s="1">
        <v>57</v>
      </c>
      <c r="LE97" s="1" t="s">
        <v>2291</v>
      </c>
      <c r="LF97" s="1">
        <v>-1</v>
      </c>
      <c r="LG97" s="1" t="s">
        <v>2291</v>
      </c>
      <c r="LH97" s="1" t="s">
        <v>2291</v>
      </c>
      <c r="LI97" s="8">
        <v>57</v>
      </c>
      <c r="LJ97" s="8">
        <v>3</v>
      </c>
      <c r="LK97" s="8">
        <v>9</v>
      </c>
      <c r="LL97" s="8">
        <v>8</v>
      </c>
      <c r="LM97" s="8">
        <v>7</v>
      </c>
      <c r="LN97" s="8">
        <v>13</v>
      </c>
      <c r="LO97" s="8">
        <v>106</v>
      </c>
      <c r="LP97" s="8">
        <v>11</v>
      </c>
      <c r="LQ97" s="8">
        <v>15</v>
      </c>
      <c r="LR97" s="8">
        <v>21</v>
      </c>
      <c r="LS97" s="8">
        <v>19</v>
      </c>
      <c r="LT97" s="8">
        <v>0</v>
      </c>
      <c r="LU97" s="8">
        <v>1</v>
      </c>
      <c r="LV97" s="8">
        <v>213</v>
      </c>
      <c r="LW97" s="1" t="s">
        <v>1975</v>
      </c>
      <c r="LX97" s="1" t="s">
        <v>1979</v>
      </c>
      <c r="LY97" s="1" t="s">
        <v>2291</v>
      </c>
      <c r="LZ97" s="1" t="b">
        <f>E97=AE97</f>
        <v>1</v>
      </c>
      <c r="MA97" s="1" t="b">
        <f>AG97=G97</f>
        <v>1</v>
      </c>
      <c r="MB97" s="1" t="b">
        <f>I97=AI97</f>
        <v>1</v>
      </c>
      <c r="MC97" s="1" t="s">
        <v>2291</v>
      </c>
    </row>
    <row r="98" spans="1:341" x14ac:dyDescent="0.3">
      <c r="A98" s="1" t="s">
        <v>1123</v>
      </c>
      <c r="B98" s="1" t="s">
        <v>1124</v>
      </c>
      <c r="C98" s="5">
        <v>43164</v>
      </c>
      <c r="D98" s="5">
        <v>43164</v>
      </c>
      <c r="E98" s="1" t="s">
        <v>294</v>
      </c>
      <c r="F98" s="1" t="s">
        <v>1934</v>
      </c>
      <c r="G98" s="1" t="s">
        <v>400</v>
      </c>
      <c r="H98" s="1" t="s">
        <v>1948</v>
      </c>
      <c r="I98" s="1" t="s">
        <v>915</v>
      </c>
      <c r="J98" s="1" t="s">
        <v>1057</v>
      </c>
      <c r="K98" s="1" t="s">
        <v>1057</v>
      </c>
      <c r="L98" s="1" t="s">
        <v>1125</v>
      </c>
      <c r="M98" s="1" t="s">
        <v>1126</v>
      </c>
      <c r="N98" s="1">
        <v>13.8406266842</v>
      </c>
      <c r="O98" s="1">
        <v>14.201008850899999</v>
      </c>
      <c r="P98" s="1">
        <v>307.30947808799999</v>
      </c>
      <c r="Q98" s="1">
        <v>4</v>
      </c>
      <c r="R98" s="1" t="s">
        <v>1983</v>
      </c>
      <c r="S98" s="1" t="s">
        <v>1057</v>
      </c>
      <c r="T98" s="1">
        <v>4</v>
      </c>
      <c r="U98" s="1" t="s">
        <v>2292</v>
      </c>
      <c r="V98" s="1" t="s">
        <v>1982</v>
      </c>
      <c r="W98" s="1" t="s">
        <v>2291</v>
      </c>
      <c r="X98" s="1" t="s">
        <v>2089</v>
      </c>
      <c r="Y98" s="1" t="s">
        <v>1920</v>
      </c>
      <c r="Z98" s="1" t="s">
        <v>1921</v>
      </c>
      <c r="AA98" s="1" t="s">
        <v>1921</v>
      </c>
      <c r="AB98" s="1" t="s">
        <v>2291</v>
      </c>
      <c r="AC98" s="7">
        <v>1</v>
      </c>
      <c r="AD98" s="7">
        <v>8</v>
      </c>
      <c r="AE98" s="1" t="s">
        <v>294</v>
      </c>
      <c r="AF98" s="1" t="s">
        <v>1934</v>
      </c>
      <c r="AG98" s="1" t="s">
        <v>400</v>
      </c>
      <c r="AH98" s="1" t="s">
        <v>1948</v>
      </c>
      <c r="AI98" s="1" t="s">
        <v>404</v>
      </c>
      <c r="AJ98" s="1" t="s">
        <v>2010</v>
      </c>
      <c r="AK98" s="14">
        <v>1</v>
      </c>
      <c r="AL98" s="14">
        <v>8</v>
      </c>
      <c r="AM98" s="5">
        <v>42370</v>
      </c>
      <c r="AN98" s="7" t="s">
        <v>2291</v>
      </c>
      <c r="AO98" s="7" t="s">
        <v>2291</v>
      </c>
      <c r="AP98" s="1" t="s">
        <v>2291</v>
      </c>
      <c r="AQ98" s="1" t="s">
        <v>2291</v>
      </c>
      <c r="AR98" s="1" t="s">
        <v>2291</v>
      </c>
      <c r="AS98" s="1" t="s">
        <v>2291</v>
      </c>
      <c r="AT98" s="1" t="s">
        <v>2291</v>
      </c>
      <c r="AU98" s="1" t="s">
        <v>2291</v>
      </c>
      <c r="AV98" s="1" t="s">
        <v>2291</v>
      </c>
      <c r="AW98" s="1" t="s">
        <v>2291</v>
      </c>
      <c r="AX98" s="1" t="s">
        <v>2291</v>
      </c>
      <c r="AY98" s="7" t="s">
        <v>2291</v>
      </c>
      <c r="AZ98" s="7" t="s">
        <v>2291</v>
      </c>
      <c r="BA98" s="1" t="s">
        <v>2291</v>
      </c>
      <c r="BB98" s="7" t="s">
        <v>2291</v>
      </c>
      <c r="BC98" s="7" t="s">
        <v>2291</v>
      </c>
      <c r="BD98" s="1" t="s">
        <v>2291</v>
      </c>
      <c r="BE98" s="1" t="s">
        <v>2291</v>
      </c>
      <c r="BF98" s="1" t="s">
        <v>2291</v>
      </c>
      <c r="BG98" s="1" t="s">
        <v>2291</v>
      </c>
      <c r="BH98" s="1" t="s">
        <v>2291</v>
      </c>
      <c r="BI98" s="1" t="s">
        <v>2291</v>
      </c>
      <c r="BJ98" s="1" t="s">
        <v>2291</v>
      </c>
      <c r="BK98" s="1" t="s">
        <v>2291</v>
      </c>
      <c r="BL98" s="1" t="s">
        <v>2291</v>
      </c>
      <c r="BM98" s="7" t="s">
        <v>2291</v>
      </c>
      <c r="BN98" s="7" t="s">
        <v>2291</v>
      </c>
      <c r="BO98" s="1" t="s">
        <v>2291</v>
      </c>
      <c r="BP98" s="7">
        <v>111</v>
      </c>
      <c r="BQ98" s="7">
        <v>464</v>
      </c>
      <c r="BR98" s="1">
        <v>0</v>
      </c>
      <c r="BS98" s="7">
        <v>0</v>
      </c>
      <c r="BT98" s="7">
        <v>0</v>
      </c>
      <c r="BU98" s="7">
        <v>0</v>
      </c>
      <c r="BV98" s="7">
        <v>0</v>
      </c>
      <c r="BW98" s="1" t="s">
        <v>1998</v>
      </c>
      <c r="BX98" s="1" t="s">
        <v>2291</v>
      </c>
      <c r="BY98" s="1" t="s">
        <v>1050</v>
      </c>
      <c r="BZ98" s="1" t="s">
        <v>1921</v>
      </c>
      <c r="CA98" s="1" t="s">
        <v>1921</v>
      </c>
      <c r="CB98" s="1" t="s">
        <v>1920</v>
      </c>
      <c r="CC98" s="1" t="s">
        <v>1921</v>
      </c>
      <c r="CD98" s="1" t="s">
        <v>1921</v>
      </c>
      <c r="CE98" s="1" t="s">
        <v>1921</v>
      </c>
      <c r="CF98" s="1" t="s">
        <v>1921</v>
      </c>
      <c r="CG98" s="1" t="s">
        <v>1921</v>
      </c>
      <c r="CH98" s="1" t="s">
        <v>1920</v>
      </c>
      <c r="CI98" s="1" t="s">
        <v>1921</v>
      </c>
      <c r="CJ98" s="1" t="s">
        <v>1921</v>
      </c>
      <c r="CK98" s="1" t="s">
        <v>320</v>
      </c>
      <c r="CL98" s="1" t="s">
        <v>1921</v>
      </c>
      <c r="CM98" s="1" t="s">
        <v>1921</v>
      </c>
      <c r="CN98" s="1" t="s">
        <v>1921</v>
      </c>
      <c r="CO98" s="1" t="s">
        <v>1920</v>
      </c>
      <c r="CP98" s="1" t="s">
        <v>1921</v>
      </c>
      <c r="CQ98" s="1" t="s">
        <v>2291</v>
      </c>
      <c r="CR98" s="1" t="s">
        <v>2029</v>
      </c>
      <c r="CS98" s="1" t="s">
        <v>2291</v>
      </c>
      <c r="CT98" s="1" t="s">
        <v>2291</v>
      </c>
      <c r="CU98" s="1" t="s">
        <v>2291</v>
      </c>
      <c r="CV98" s="1" t="s">
        <v>2291</v>
      </c>
      <c r="CW98" s="1" t="s">
        <v>2291</v>
      </c>
      <c r="CX98" s="1" t="s">
        <v>2291</v>
      </c>
      <c r="CY98" s="1" t="s">
        <v>2291</v>
      </c>
      <c r="CZ98" s="1" t="s">
        <v>2291</v>
      </c>
      <c r="DA98" s="1" t="s">
        <v>2291</v>
      </c>
      <c r="DB98" s="1" t="s">
        <v>2291</v>
      </c>
      <c r="DC98" s="1" t="s">
        <v>2291</v>
      </c>
      <c r="DD98" s="1" t="s">
        <v>2291</v>
      </c>
      <c r="DE98" s="1" t="s">
        <v>2291</v>
      </c>
      <c r="DF98" s="1" t="s">
        <v>2291</v>
      </c>
      <c r="DG98" s="1" t="s">
        <v>2291</v>
      </c>
      <c r="DH98" s="1" t="s">
        <v>2291</v>
      </c>
      <c r="DI98" s="1" t="s">
        <v>2291</v>
      </c>
      <c r="DJ98" s="1" t="s">
        <v>2291</v>
      </c>
      <c r="DK98" s="1" t="s">
        <v>2291</v>
      </c>
      <c r="DL98" s="1" t="s">
        <v>2291</v>
      </c>
      <c r="DM98" s="1" t="s">
        <v>2291</v>
      </c>
      <c r="DN98" s="1" t="s">
        <v>2291</v>
      </c>
      <c r="DO98" s="1" t="s">
        <v>2291</v>
      </c>
      <c r="DP98" s="1" t="s">
        <v>2291</v>
      </c>
      <c r="DQ98" s="1" t="s">
        <v>2291</v>
      </c>
      <c r="DR98" s="1" t="s">
        <v>2291</v>
      </c>
      <c r="DS98" s="1" t="s">
        <v>2291</v>
      </c>
      <c r="DT98" s="1" t="s">
        <v>2291</v>
      </c>
      <c r="DU98" s="1" t="s">
        <v>2291</v>
      </c>
      <c r="DV98" s="1" t="s">
        <v>2291</v>
      </c>
      <c r="DW98" s="1" t="s">
        <v>2291</v>
      </c>
      <c r="DX98" s="1" t="s">
        <v>2291</v>
      </c>
      <c r="DY98" s="1" t="s">
        <v>2291</v>
      </c>
      <c r="DZ98" s="1" t="s">
        <v>2291</v>
      </c>
      <c r="EA98" s="1" t="s">
        <v>2291</v>
      </c>
      <c r="EB98" s="1" t="s">
        <v>2291</v>
      </c>
      <c r="EC98" s="1" t="s">
        <v>2291</v>
      </c>
      <c r="ED98" s="1" t="s">
        <v>2291</v>
      </c>
      <c r="EE98" s="1" t="s">
        <v>2291</v>
      </c>
      <c r="EF98" s="1" t="s">
        <v>2291</v>
      </c>
      <c r="EG98" s="1" t="s">
        <v>2291</v>
      </c>
      <c r="EH98" s="1" t="s">
        <v>2291</v>
      </c>
      <c r="EI98" s="1" t="s">
        <v>2291</v>
      </c>
      <c r="EJ98" s="1" t="s">
        <v>2291</v>
      </c>
      <c r="EK98" s="1" t="s">
        <v>2291</v>
      </c>
      <c r="EL98" s="1" t="s">
        <v>2291</v>
      </c>
      <c r="EM98" s="1" t="s">
        <v>2291</v>
      </c>
      <c r="EN98" s="1" t="s">
        <v>2291</v>
      </c>
      <c r="EO98" s="1" t="s">
        <v>320</v>
      </c>
      <c r="EP98" s="1" t="s">
        <v>1921</v>
      </c>
      <c r="EQ98" s="1" t="s">
        <v>1921</v>
      </c>
      <c r="ER98" s="1" t="s">
        <v>1921</v>
      </c>
      <c r="ES98" s="1" t="s">
        <v>1920</v>
      </c>
      <c r="ET98" s="1" t="s">
        <v>1921</v>
      </c>
      <c r="EU98" s="1" t="s">
        <v>2291</v>
      </c>
      <c r="EV98" s="1" t="s">
        <v>1996</v>
      </c>
      <c r="EW98" s="1" t="s">
        <v>2291</v>
      </c>
      <c r="EX98" s="1" t="s">
        <v>2291</v>
      </c>
      <c r="EY98" s="1" t="s">
        <v>2291</v>
      </c>
      <c r="EZ98" s="1" t="s">
        <v>2291</v>
      </c>
      <c r="FA98" s="1" t="s">
        <v>2291</v>
      </c>
      <c r="FB98" s="1" t="s">
        <v>2291</v>
      </c>
      <c r="FC98" s="1" t="s">
        <v>2291</v>
      </c>
      <c r="FD98" s="1" t="s">
        <v>2291</v>
      </c>
      <c r="FE98" s="1" t="s">
        <v>2291</v>
      </c>
      <c r="FF98" s="1" t="s">
        <v>2291</v>
      </c>
      <c r="FG98" s="1" t="s">
        <v>2291</v>
      </c>
      <c r="FH98" s="1" t="s">
        <v>2291</v>
      </c>
      <c r="FI98" s="1" t="s">
        <v>2291</v>
      </c>
      <c r="FJ98" s="1" t="s">
        <v>2291</v>
      </c>
      <c r="FK98" s="1" t="s">
        <v>2291</v>
      </c>
      <c r="FL98" s="1" t="s">
        <v>2291</v>
      </c>
      <c r="FM98" s="7" t="s">
        <v>2291</v>
      </c>
      <c r="FN98" s="7" t="s">
        <v>2291</v>
      </c>
      <c r="FO98" s="7" t="s">
        <v>2291</v>
      </c>
      <c r="FP98" s="7" t="s">
        <v>2291</v>
      </c>
      <c r="FQ98" s="7" t="s">
        <v>2291</v>
      </c>
      <c r="FR98" s="7" t="s">
        <v>2291</v>
      </c>
      <c r="FS98" s="7" t="s">
        <v>2291</v>
      </c>
      <c r="FT98" s="7" t="s">
        <v>2291</v>
      </c>
      <c r="FU98" s="7" t="s">
        <v>2291</v>
      </c>
      <c r="FV98" s="7" t="s">
        <v>2291</v>
      </c>
      <c r="FW98" s="7" t="s">
        <v>2291</v>
      </c>
      <c r="FX98" s="7" t="s">
        <v>2291</v>
      </c>
      <c r="FY98" s="7" t="s">
        <v>2291</v>
      </c>
      <c r="FZ98" s="1" t="s">
        <v>1920</v>
      </c>
      <c r="GA98" s="1" t="s">
        <v>1920</v>
      </c>
      <c r="GB98" s="1" t="s">
        <v>1920</v>
      </c>
      <c r="GC98" s="1" t="s">
        <v>2291</v>
      </c>
      <c r="GD98" s="1" t="s">
        <v>2291</v>
      </c>
      <c r="GE98" s="1" t="s">
        <v>2291</v>
      </c>
      <c r="GF98" s="1" t="s">
        <v>1961</v>
      </c>
      <c r="GG98" s="1" t="s">
        <v>2291</v>
      </c>
      <c r="GH98" s="1" t="s">
        <v>2291</v>
      </c>
      <c r="GI98" s="1" t="s">
        <v>2291</v>
      </c>
      <c r="GJ98" s="1" t="s">
        <v>302</v>
      </c>
      <c r="GK98" s="1" t="s">
        <v>1921</v>
      </c>
      <c r="GL98" s="1" t="s">
        <v>1921</v>
      </c>
      <c r="GM98" s="1" t="s">
        <v>1921</v>
      </c>
      <c r="GN98" s="1" t="s">
        <v>1921</v>
      </c>
      <c r="GO98" s="1" t="s">
        <v>1920</v>
      </c>
      <c r="GP98" s="1" t="s">
        <v>1921</v>
      </c>
      <c r="GQ98" s="1" t="s">
        <v>1921</v>
      </c>
      <c r="GR98" s="1" t="s">
        <v>1921</v>
      </c>
      <c r="GS98" s="7" t="s">
        <v>2291</v>
      </c>
      <c r="GT98" s="7" t="s">
        <v>2291</v>
      </c>
      <c r="GU98" s="7">
        <v>1</v>
      </c>
      <c r="GV98" s="7" t="s">
        <v>2291</v>
      </c>
      <c r="GW98" s="7" t="s">
        <v>2291</v>
      </c>
      <c r="GX98" s="7" t="s">
        <v>2291</v>
      </c>
      <c r="GY98" s="7" t="s">
        <v>2291</v>
      </c>
      <c r="GZ98" s="7" t="s">
        <v>2291</v>
      </c>
      <c r="HA98" s="7" t="s">
        <v>2291</v>
      </c>
      <c r="HB98" s="7" t="s">
        <v>2291</v>
      </c>
      <c r="HC98" s="7" t="s">
        <v>2291</v>
      </c>
      <c r="HD98" s="7" t="s">
        <v>2291</v>
      </c>
      <c r="HE98" s="7" t="s">
        <v>2291</v>
      </c>
      <c r="HF98" s="7" t="s">
        <v>2291</v>
      </c>
      <c r="HG98" s="7" t="s">
        <v>2291</v>
      </c>
      <c r="HH98" s="7" t="s">
        <v>2291</v>
      </c>
      <c r="HI98" s="1" t="s">
        <v>869</v>
      </c>
      <c r="HJ98" s="1" t="s">
        <v>371</v>
      </c>
      <c r="HK98" s="1" t="s">
        <v>1920</v>
      </c>
      <c r="HL98" s="1" t="s">
        <v>1921</v>
      </c>
      <c r="HM98" s="1" t="s">
        <v>1921</v>
      </c>
      <c r="HN98" s="1" t="s">
        <v>1921</v>
      </c>
      <c r="HO98" s="1" t="s">
        <v>1921</v>
      </c>
      <c r="HP98" s="1" t="s">
        <v>2125</v>
      </c>
      <c r="HQ98" s="1" t="s">
        <v>1921</v>
      </c>
      <c r="HR98" s="1" t="s">
        <v>1921</v>
      </c>
      <c r="HS98" s="1" t="s">
        <v>1920</v>
      </c>
      <c r="HT98" s="7" t="s">
        <v>2291</v>
      </c>
      <c r="HU98" s="7" t="s">
        <v>2291</v>
      </c>
      <c r="HV98" s="1" t="s">
        <v>2291</v>
      </c>
      <c r="HW98" s="1" t="s">
        <v>2291</v>
      </c>
      <c r="HX98" s="1" t="s">
        <v>2291</v>
      </c>
      <c r="HY98" s="1" t="s">
        <v>2126</v>
      </c>
      <c r="HZ98" s="1" t="s">
        <v>1921</v>
      </c>
      <c r="IA98" s="1" t="s">
        <v>1920</v>
      </c>
      <c r="IB98" s="7" t="s">
        <v>2291</v>
      </c>
      <c r="IC98" s="7">
        <v>1</v>
      </c>
      <c r="ID98" s="1" t="s">
        <v>1961</v>
      </c>
      <c r="IE98" s="1" t="s">
        <v>2291</v>
      </c>
      <c r="IF98" s="1" t="s">
        <v>2291</v>
      </c>
      <c r="IG98" s="1" t="s">
        <v>2291</v>
      </c>
      <c r="IH98" s="1" t="s">
        <v>2291</v>
      </c>
      <c r="II98" s="1" t="s">
        <v>2291</v>
      </c>
      <c r="IJ98" s="1" t="s">
        <v>2291</v>
      </c>
      <c r="IK98" s="1" t="s">
        <v>2291</v>
      </c>
      <c r="IL98" s="1" t="s">
        <v>2291</v>
      </c>
      <c r="IM98" s="1" t="s">
        <v>1949</v>
      </c>
      <c r="IN98" s="1" t="s">
        <v>1991</v>
      </c>
      <c r="IO98" s="1" t="s">
        <v>2291</v>
      </c>
      <c r="IP98" s="1" t="s">
        <v>2291</v>
      </c>
      <c r="IQ98" s="1" t="s">
        <v>2291</v>
      </c>
      <c r="IR98" s="1" t="s">
        <v>2291</v>
      </c>
      <c r="IS98" s="1" t="s">
        <v>2291</v>
      </c>
      <c r="IT98" s="1" t="s">
        <v>1921</v>
      </c>
      <c r="IU98" s="1" t="s">
        <v>2291</v>
      </c>
      <c r="IV98" s="1" t="s">
        <v>2291</v>
      </c>
      <c r="IW98" s="1" t="s">
        <v>2291</v>
      </c>
      <c r="IX98" s="1" t="s">
        <v>2291</v>
      </c>
      <c r="IY98" s="1" t="s">
        <v>2291</v>
      </c>
      <c r="IZ98" s="1" t="s">
        <v>2291</v>
      </c>
      <c r="JA98" s="1" t="s">
        <v>2291</v>
      </c>
      <c r="JB98" s="1" t="s">
        <v>2291</v>
      </c>
      <c r="JC98" s="1" t="s">
        <v>2291</v>
      </c>
      <c r="JD98" s="1" t="s">
        <v>700</v>
      </c>
      <c r="JE98" s="1" t="s">
        <v>1920</v>
      </c>
      <c r="JF98" s="1" t="s">
        <v>1920</v>
      </c>
      <c r="JG98" s="1" t="s">
        <v>1921</v>
      </c>
      <c r="JH98" s="1" t="s">
        <v>1921</v>
      </c>
      <c r="JI98" s="1" t="s">
        <v>1921</v>
      </c>
      <c r="JJ98" s="1" t="s">
        <v>1921</v>
      </c>
      <c r="JK98" s="1" t="s">
        <v>1921</v>
      </c>
      <c r="JL98" s="1" t="s">
        <v>1921</v>
      </c>
      <c r="JM98" s="1" t="s">
        <v>1920</v>
      </c>
      <c r="JN98" s="1" t="s">
        <v>1921</v>
      </c>
      <c r="JO98" s="1" t="s">
        <v>1921</v>
      </c>
      <c r="JP98" s="1" t="s">
        <v>1921</v>
      </c>
      <c r="JQ98" s="1" t="s">
        <v>1921</v>
      </c>
      <c r="JR98" s="1" t="s">
        <v>1921</v>
      </c>
      <c r="JS98" s="1" t="s">
        <v>2291</v>
      </c>
      <c r="JT98" s="1" t="s">
        <v>2291</v>
      </c>
      <c r="JU98" s="1" t="s">
        <v>2303</v>
      </c>
      <c r="JV98" s="1" t="s">
        <v>1921</v>
      </c>
      <c r="JW98" s="1" t="s">
        <v>1921</v>
      </c>
      <c r="JX98" s="1" t="s">
        <v>1920</v>
      </c>
      <c r="JY98" s="1" t="s">
        <v>1920</v>
      </c>
      <c r="JZ98" s="1" t="s">
        <v>1921</v>
      </c>
      <c r="KA98" s="1" t="s">
        <v>1921</v>
      </c>
      <c r="KB98" s="1" t="s">
        <v>1921</v>
      </c>
      <c r="KC98" s="1" t="s">
        <v>2291</v>
      </c>
      <c r="KD98" s="1" t="s">
        <v>1972</v>
      </c>
      <c r="KE98" s="1" t="s">
        <v>1921</v>
      </c>
      <c r="KF98" s="1" t="s">
        <v>1920</v>
      </c>
      <c r="KG98" s="1" t="s">
        <v>2153</v>
      </c>
      <c r="KH98" s="1" t="s">
        <v>1967</v>
      </c>
      <c r="KI98" s="1" t="s">
        <v>1987</v>
      </c>
      <c r="KJ98" s="1" t="s">
        <v>2291</v>
      </c>
      <c r="KK98" s="1" t="s">
        <v>1920</v>
      </c>
      <c r="KL98" s="1" t="s">
        <v>409</v>
      </c>
      <c r="KM98" s="1" t="s">
        <v>1921</v>
      </c>
      <c r="KN98" s="1" t="s">
        <v>1921</v>
      </c>
      <c r="KO98" s="1" t="s">
        <v>1920</v>
      </c>
      <c r="KP98" s="1" t="s">
        <v>2291</v>
      </c>
      <c r="KQ98" s="1" t="s">
        <v>2291</v>
      </c>
      <c r="KR98" s="1">
        <v>3</v>
      </c>
      <c r="KS98" s="1" t="s">
        <v>304</v>
      </c>
      <c r="KT98" s="1" t="s">
        <v>1127</v>
      </c>
      <c r="KU98" s="1" t="s">
        <v>2291</v>
      </c>
      <c r="KV98" s="1" t="s">
        <v>2291</v>
      </c>
      <c r="KW98" s="1" t="s">
        <v>2291</v>
      </c>
      <c r="KX98" s="1">
        <v>1</v>
      </c>
      <c r="KY98" s="11">
        <v>1</v>
      </c>
      <c r="KZ98" s="1" t="s">
        <v>1128</v>
      </c>
      <c r="LA98" s="1">
        <v>158785</v>
      </c>
      <c r="LB98" s="1" t="s">
        <v>1129</v>
      </c>
      <c r="LC98" s="1" t="s">
        <v>1130</v>
      </c>
      <c r="LD98" s="1">
        <v>87</v>
      </c>
      <c r="LE98" s="1" t="s">
        <v>2291</v>
      </c>
      <c r="LF98" s="1">
        <v>-1</v>
      </c>
      <c r="LG98" s="1" t="s">
        <v>2291</v>
      </c>
      <c r="LH98" s="1" t="s">
        <v>2291</v>
      </c>
      <c r="LI98" s="8">
        <v>87</v>
      </c>
      <c r="LJ98" s="8">
        <v>1</v>
      </c>
      <c r="LK98" s="8">
        <v>0</v>
      </c>
      <c r="LL98" s="8">
        <v>0</v>
      </c>
      <c r="LM98" s="8">
        <v>4</v>
      </c>
      <c r="LN98" s="8">
        <v>0</v>
      </c>
      <c r="LO98" s="8">
        <v>6</v>
      </c>
      <c r="LP98" s="8">
        <v>2</v>
      </c>
      <c r="LQ98" s="8">
        <v>0</v>
      </c>
      <c r="LR98" s="8">
        <v>1</v>
      </c>
      <c r="LS98" s="8">
        <v>1</v>
      </c>
      <c r="LT98" s="8">
        <v>0</v>
      </c>
      <c r="LU98" s="8">
        <v>1</v>
      </c>
      <c r="LV98" s="8">
        <v>16</v>
      </c>
      <c r="LW98" s="1" t="s">
        <v>1975</v>
      </c>
      <c r="LX98" s="1" t="s">
        <v>1976</v>
      </c>
      <c r="LY98" s="1" t="s">
        <v>1981</v>
      </c>
      <c r="LZ98" s="1" t="b">
        <f>E98=AE98</f>
        <v>1</v>
      </c>
      <c r="MA98" s="1" t="b">
        <f>AG98=G98</f>
        <v>1</v>
      </c>
      <c r="MB98" s="1" t="b">
        <f>I98=AI98</f>
        <v>0</v>
      </c>
      <c r="MC98" s="1" t="s">
        <v>2291</v>
      </c>
    </row>
    <row r="99" spans="1:341" x14ac:dyDescent="0.3">
      <c r="A99" s="1" t="s">
        <v>1300</v>
      </c>
      <c r="B99" s="1" t="s">
        <v>1301</v>
      </c>
      <c r="C99" s="5">
        <v>43160</v>
      </c>
      <c r="D99" s="5">
        <v>43160</v>
      </c>
      <c r="E99" s="1" t="s">
        <v>294</v>
      </c>
      <c r="F99" s="1" t="s">
        <v>1934</v>
      </c>
      <c r="G99" s="1" t="s">
        <v>698</v>
      </c>
      <c r="H99" s="1" t="s">
        <v>333</v>
      </c>
      <c r="I99" s="1" t="s">
        <v>781</v>
      </c>
      <c r="J99" s="1" t="s">
        <v>2009</v>
      </c>
      <c r="K99" s="1" t="s">
        <v>782</v>
      </c>
      <c r="L99" s="1" t="s">
        <v>1828</v>
      </c>
      <c r="M99" s="1" t="s">
        <v>1302</v>
      </c>
      <c r="N99" s="1">
        <v>13.5261785653</v>
      </c>
      <c r="O99" s="1">
        <v>14.2910818612</v>
      </c>
      <c r="P99" s="1">
        <v>300.86473872400001</v>
      </c>
      <c r="Q99" s="1">
        <v>4</v>
      </c>
      <c r="R99" s="1" t="s">
        <v>1984</v>
      </c>
      <c r="S99" s="1" t="s">
        <v>2291</v>
      </c>
      <c r="T99" s="1" t="s">
        <v>2291</v>
      </c>
      <c r="U99" s="1" t="s">
        <v>2292</v>
      </c>
      <c r="V99" s="1" t="s">
        <v>1982</v>
      </c>
      <c r="W99" s="1" t="s">
        <v>2291</v>
      </c>
      <c r="X99" s="1" t="s">
        <v>2089</v>
      </c>
      <c r="Y99" s="1" t="s">
        <v>1920</v>
      </c>
      <c r="Z99" s="1" t="s">
        <v>1921</v>
      </c>
      <c r="AA99" s="1" t="s">
        <v>1921</v>
      </c>
      <c r="AB99" s="1" t="s">
        <v>2291</v>
      </c>
      <c r="AC99" s="7">
        <v>573</v>
      </c>
      <c r="AD99" s="7">
        <v>2395</v>
      </c>
      <c r="AE99" s="1" t="s">
        <v>294</v>
      </c>
      <c r="AF99" s="1" t="s">
        <v>1934</v>
      </c>
      <c r="AG99" s="1" t="s">
        <v>698</v>
      </c>
      <c r="AH99" s="1" t="s">
        <v>333</v>
      </c>
      <c r="AI99" s="1" t="s">
        <v>781</v>
      </c>
      <c r="AJ99" s="1" t="s">
        <v>2009</v>
      </c>
      <c r="AK99" s="14">
        <v>573</v>
      </c>
      <c r="AL99" s="14">
        <v>2395</v>
      </c>
      <c r="AM99" s="5">
        <v>42005</v>
      </c>
      <c r="AN99" s="7" t="s">
        <v>2291</v>
      </c>
      <c r="AO99" s="7" t="s">
        <v>2291</v>
      </c>
      <c r="AP99" s="1" t="s">
        <v>2291</v>
      </c>
      <c r="AQ99" s="1" t="s">
        <v>2291</v>
      </c>
      <c r="AR99" s="1" t="s">
        <v>2291</v>
      </c>
      <c r="AS99" s="1" t="s">
        <v>2291</v>
      </c>
      <c r="AT99" s="1" t="s">
        <v>2291</v>
      </c>
      <c r="AU99" s="1" t="s">
        <v>2291</v>
      </c>
      <c r="AV99" s="1" t="s">
        <v>2291</v>
      </c>
      <c r="AW99" s="1" t="s">
        <v>2291</v>
      </c>
      <c r="AX99" s="1" t="s">
        <v>2291</v>
      </c>
      <c r="AY99" s="7" t="s">
        <v>2291</v>
      </c>
      <c r="AZ99" s="7" t="s">
        <v>2291</v>
      </c>
      <c r="BA99" s="1" t="s">
        <v>2291</v>
      </c>
      <c r="BB99" s="7" t="s">
        <v>2291</v>
      </c>
      <c r="BC99" s="7" t="s">
        <v>2291</v>
      </c>
      <c r="BD99" s="1" t="s">
        <v>2291</v>
      </c>
      <c r="BE99" s="1" t="s">
        <v>2291</v>
      </c>
      <c r="BF99" s="1" t="s">
        <v>2291</v>
      </c>
      <c r="BG99" s="1" t="s">
        <v>2291</v>
      </c>
      <c r="BH99" s="1" t="s">
        <v>2291</v>
      </c>
      <c r="BI99" s="1" t="s">
        <v>2291</v>
      </c>
      <c r="BJ99" s="1" t="s">
        <v>2291</v>
      </c>
      <c r="BK99" s="1" t="s">
        <v>2291</v>
      </c>
      <c r="BL99" s="1" t="s">
        <v>2291</v>
      </c>
      <c r="BM99" s="7" t="s">
        <v>2291</v>
      </c>
      <c r="BN99" s="7" t="s">
        <v>2291</v>
      </c>
      <c r="BO99" s="1" t="s">
        <v>2291</v>
      </c>
      <c r="BP99" s="7" t="s">
        <v>2291</v>
      </c>
      <c r="BQ99" s="7" t="s">
        <v>2291</v>
      </c>
      <c r="BR99" s="1">
        <v>0</v>
      </c>
      <c r="BS99" s="7">
        <v>573</v>
      </c>
      <c r="BT99" s="7">
        <v>0</v>
      </c>
      <c r="BU99" s="7">
        <v>0</v>
      </c>
      <c r="BV99" s="7">
        <v>0</v>
      </c>
      <c r="BW99" s="1" t="s">
        <v>1998</v>
      </c>
      <c r="BX99" s="1" t="s">
        <v>2291</v>
      </c>
      <c r="BY99" s="1" t="s">
        <v>445</v>
      </c>
      <c r="BZ99" s="1" t="s">
        <v>1920</v>
      </c>
      <c r="CA99" s="1" t="s">
        <v>1920</v>
      </c>
      <c r="CB99" s="1" t="s">
        <v>1920</v>
      </c>
      <c r="CC99" s="1" t="s">
        <v>1921</v>
      </c>
      <c r="CD99" s="1" t="s">
        <v>1921</v>
      </c>
      <c r="CE99" s="1" t="s">
        <v>1921</v>
      </c>
      <c r="CF99" s="1" t="s">
        <v>1921</v>
      </c>
      <c r="CG99" s="1" t="s">
        <v>1921</v>
      </c>
      <c r="CH99" s="1" t="s">
        <v>1920</v>
      </c>
      <c r="CI99" s="1" t="s">
        <v>1920</v>
      </c>
      <c r="CJ99" s="1" t="s">
        <v>1921</v>
      </c>
      <c r="CK99" s="1" t="s">
        <v>1953</v>
      </c>
      <c r="CL99" s="1" t="s">
        <v>1921</v>
      </c>
      <c r="CM99" s="1" t="s">
        <v>1921</v>
      </c>
      <c r="CN99" s="1" t="s">
        <v>1920</v>
      </c>
      <c r="CO99" s="1" t="s">
        <v>1921</v>
      </c>
      <c r="CP99" s="1" t="s">
        <v>1921</v>
      </c>
      <c r="CQ99" s="1" t="s">
        <v>837</v>
      </c>
      <c r="CR99" s="1" t="s">
        <v>2029</v>
      </c>
      <c r="CS99" s="1" t="s">
        <v>1953</v>
      </c>
      <c r="CT99" s="1" t="s">
        <v>1921</v>
      </c>
      <c r="CU99" s="1" t="s">
        <v>1921</v>
      </c>
      <c r="CV99" s="1" t="s">
        <v>1920</v>
      </c>
      <c r="CW99" s="1" t="s">
        <v>1921</v>
      </c>
      <c r="CX99" s="1" t="s">
        <v>1921</v>
      </c>
      <c r="CY99" s="1" t="s">
        <v>840</v>
      </c>
      <c r="CZ99" s="1" t="s">
        <v>2029</v>
      </c>
      <c r="DA99" s="1" t="s">
        <v>1953</v>
      </c>
      <c r="DB99" s="1" t="s">
        <v>1921</v>
      </c>
      <c r="DC99" s="1" t="s">
        <v>1921</v>
      </c>
      <c r="DD99" s="1" t="s">
        <v>1920</v>
      </c>
      <c r="DE99" s="1" t="s">
        <v>1921</v>
      </c>
      <c r="DF99" s="1" t="s">
        <v>1921</v>
      </c>
      <c r="DG99" s="1" t="s">
        <v>840</v>
      </c>
      <c r="DH99" s="1" t="s">
        <v>2029</v>
      </c>
      <c r="DI99" s="1" t="s">
        <v>2291</v>
      </c>
      <c r="DJ99" s="1" t="s">
        <v>2291</v>
      </c>
      <c r="DK99" s="1" t="s">
        <v>2291</v>
      </c>
      <c r="DL99" s="1" t="s">
        <v>2291</v>
      </c>
      <c r="DM99" s="1" t="s">
        <v>2291</v>
      </c>
      <c r="DN99" s="1" t="s">
        <v>2291</v>
      </c>
      <c r="DO99" s="1" t="s">
        <v>2291</v>
      </c>
      <c r="DP99" s="1" t="s">
        <v>2291</v>
      </c>
      <c r="DQ99" s="1" t="s">
        <v>2291</v>
      </c>
      <c r="DR99" s="1" t="s">
        <v>2291</v>
      </c>
      <c r="DS99" s="1" t="s">
        <v>2291</v>
      </c>
      <c r="DT99" s="1" t="s">
        <v>2291</v>
      </c>
      <c r="DU99" s="1" t="s">
        <v>2291</v>
      </c>
      <c r="DV99" s="1" t="s">
        <v>2291</v>
      </c>
      <c r="DW99" s="1" t="s">
        <v>2291</v>
      </c>
      <c r="DX99" s="1" t="s">
        <v>2291</v>
      </c>
      <c r="DY99" s="1" t="s">
        <v>2291</v>
      </c>
      <c r="DZ99" s="1" t="s">
        <v>2291</v>
      </c>
      <c r="EA99" s="1" t="s">
        <v>2291</v>
      </c>
      <c r="EB99" s="1" t="s">
        <v>2291</v>
      </c>
      <c r="EC99" s="1" t="s">
        <v>2291</v>
      </c>
      <c r="ED99" s="1" t="s">
        <v>2291</v>
      </c>
      <c r="EE99" s="1" t="s">
        <v>2291</v>
      </c>
      <c r="EF99" s="1" t="s">
        <v>2291</v>
      </c>
      <c r="EG99" s="1" t="s">
        <v>2291</v>
      </c>
      <c r="EH99" s="1" t="s">
        <v>2291</v>
      </c>
      <c r="EI99" s="1" t="s">
        <v>2291</v>
      </c>
      <c r="EJ99" s="1" t="s">
        <v>2291</v>
      </c>
      <c r="EK99" s="1" t="s">
        <v>2291</v>
      </c>
      <c r="EL99" s="1" t="s">
        <v>2291</v>
      </c>
      <c r="EM99" s="1" t="s">
        <v>2291</v>
      </c>
      <c r="EN99" s="1" t="s">
        <v>2291</v>
      </c>
      <c r="EO99" s="1" t="s">
        <v>320</v>
      </c>
      <c r="EP99" s="1" t="s">
        <v>1921</v>
      </c>
      <c r="EQ99" s="1" t="s">
        <v>1921</v>
      </c>
      <c r="ER99" s="1" t="s">
        <v>1921</v>
      </c>
      <c r="ES99" s="1" t="s">
        <v>1920</v>
      </c>
      <c r="ET99" s="1" t="s">
        <v>1921</v>
      </c>
      <c r="EU99" s="1" t="s">
        <v>1303</v>
      </c>
      <c r="EV99" s="1" t="s">
        <v>1997</v>
      </c>
      <c r="EW99" s="1" t="s">
        <v>2291</v>
      </c>
      <c r="EX99" s="1" t="s">
        <v>2291</v>
      </c>
      <c r="EY99" s="1" t="s">
        <v>2291</v>
      </c>
      <c r="EZ99" s="1" t="s">
        <v>2291</v>
      </c>
      <c r="FA99" s="1" t="s">
        <v>2291</v>
      </c>
      <c r="FB99" s="1" t="s">
        <v>2291</v>
      </c>
      <c r="FC99" s="1" t="s">
        <v>2291</v>
      </c>
      <c r="FD99" s="1" t="s">
        <v>2291</v>
      </c>
      <c r="FE99" s="1" t="s">
        <v>1953</v>
      </c>
      <c r="FF99" s="1" t="s">
        <v>1921</v>
      </c>
      <c r="FG99" s="1" t="s">
        <v>1921</v>
      </c>
      <c r="FH99" s="1" t="s">
        <v>1920</v>
      </c>
      <c r="FI99" s="1" t="s">
        <v>1921</v>
      </c>
      <c r="FJ99" s="1" t="s">
        <v>1921</v>
      </c>
      <c r="FK99" s="1" t="s">
        <v>837</v>
      </c>
      <c r="FL99" s="1" t="s">
        <v>1996</v>
      </c>
      <c r="FM99" s="7">
        <v>80</v>
      </c>
      <c r="FN99" s="7">
        <v>200</v>
      </c>
      <c r="FO99" s="7">
        <v>2</v>
      </c>
      <c r="FP99" s="7">
        <v>15</v>
      </c>
      <c r="FQ99" s="7">
        <v>25</v>
      </c>
      <c r="FR99" s="7">
        <v>10</v>
      </c>
      <c r="FS99" s="7" t="s">
        <v>2291</v>
      </c>
      <c r="FT99" s="7" t="s">
        <v>2291</v>
      </c>
      <c r="FU99" s="7">
        <v>5</v>
      </c>
      <c r="FV99" s="7">
        <v>40</v>
      </c>
      <c r="FW99" s="7">
        <v>5</v>
      </c>
      <c r="FX99" s="7" t="s">
        <v>2291</v>
      </c>
      <c r="FY99" s="7">
        <v>60</v>
      </c>
      <c r="FZ99" s="1" t="s">
        <v>1920</v>
      </c>
      <c r="GA99" s="1" t="s">
        <v>1920</v>
      </c>
      <c r="GB99" s="1" t="s">
        <v>1920</v>
      </c>
      <c r="GC99" s="1" t="s">
        <v>2291</v>
      </c>
      <c r="GD99" s="1" t="s">
        <v>2291</v>
      </c>
      <c r="GE99" s="1" t="s">
        <v>2291</v>
      </c>
      <c r="GF99" s="1" t="s">
        <v>1920</v>
      </c>
      <c r="GG99" s="1" t="s">
        <v>2291</v>
      </c>
      <c r="GH99" s="1" t="s">
        <v>2291</v>
      </c>
      <c r="GI99" s="1" t="s">
        <v>2291</v>
      </c>
      <c r="GJ99" s="1" t="s">
        <v>322</v>
      </c>
      <c r="GK99" s="1" t="s">
        <v>1921</v>
      </c>
      <c r="GL99" s="1" t="s">
        <v>1921</v>
      </c>
      <c r="GM99" s="1" t="s">
        <v>1920</v>
      </c>
      <c r="GN99" s="1" t="s">
        <v>1921</v>
      </c>
      <c r="GO99" s="1" t="s">
        <v>1920</v>
      </c>
      <c r="GP99" s="1" t="s">
        <v>1921</v>
      </c>
      <c r="GQ99" s="1" t="s">
        <v>1921</v>
      </c>
      <c r="GR99" s="1" t="s">
        <v>1921</v>
      </c>
      <c r="GS99" s="7" t="s">
        <v>2291</v>
      </c>
      <c r="GT99" s="7" t="s">
        <v>2291</v>
      </c>
      <c r="GU99" s="7">
        <v>2</v>
      </c>
      <c r="GV99" s="7">
        <v>1</v>
      </c>
      <c r="GW99" s="7" t="s">
        <v>2291</v>
      </c>
      <c r="GX99" s="7" t="s">
        <v>2291</v>
      </c>
      <c r="GY99" s="7" t="s">
        <v>2291</v>
      </c>
      <c r="GZ99" s="7" t="s">
        <v>2291</v>
      </c>
      <c r="HA99" s="7">
        <v>1</v>
      </c>
      <c r="HB99" s="7" t="s">
        <v>2291</v>
      </c>
      <c r="HC99" s="7" t="s">
        <v>2291</v>
      </c>
      <c r="HD99" s="7" t="s">
        <v>2291</v>
      </c>
      <c r="HE99" s="7" t="s">
        <v>2291</v>
      </c>
      <c r="HF99" s="7" t="s">
        <v>2291</v>
      </c>
      <c r="HG99" s="7" t="s">
        <v>2291</v>
      </c>
      <c r="HH99" s="7" t="s">
        <v>2291</v>
      </c>
      <c r="HI99" s="1" t="s">
        <v>1956</v>
      </c>
      <c r="HJ99" s="1" t="s">
        <v>2121</v>
      </c>
      <c r="HK99" s="1" t="s">
        <v>1921</v>
      </c>
      <c r="HL99" s="1" t="s">
        <v>1920</v>
      </c>
      <c r="HM99" s="1" t="s">
        <v>1920</v>
      </c>
      <c r="HN99" s="1" t="s">
        <v>1920</v>
      </c>
      <c r="HO99" s="1" t="s">
        <v>1920</v>
      </c>
      <c r="HP99" s="1" t="s">
        <v>2123</v>
      </c>
      <c r="HQ99" s="1" t="s">
        <v>1921</v>
      </c>
      <c r="HR99" s="1" t="s">
        <v>1920</v>
      </c>
      <c r="HS99" s="1" t="s">
        <v>1921</v>
      </c>
      <c r="HT99" s="7" t="s">
        <v>2291</v>
      </c>
      <c r="HU99" s="7">
        <v>349</v>
      </c>
      <c r="HV99" s="1" t="s">
        <v>2046</v>
      </c>
      <c r="HW99" s="1" t="s">
        <v>2001</v>
      </c>
      <c r="HX99" s="1" t="s">
        <v>1962</v>
      </c>
      <c r="HY99" s="1" t="s">
        <v>2126</v>
      </c>
      <c r="HZ99" s="1" t="s">
        <v>1921</v>
      </c>
      <c r="IA99" s="1" t="s">
        <v>1920</v>
      </c>
      <c r="IB99" s="7" t="s">
        <v>2291</v>
      </c>
      <c r="IC99" s="7">
        <v>349</v>
      </c>
      <c r="ID99" s="1" t="s">
        <v>1920</v>
      </c>
      <c r="IE99" s="1" t="s">
        <v>2291</v>
      </c>
      <c r="IF99" s="1" t="s">
        <v>2291</v>
      </c>
      <c r="IG99" s="1" t="s">
        <v>2291</v>
      </c>
      <c r="IH99" s="1" t="s">
        <v>2291</v>
      </c>
      <c r="II99" s="1" t="s">
        <v>2291</v>
      </c>
      <c r="IJ99" s="1" t="s">
        <v>2291</v>
      </c>
      <c r="IK99" s="1" t="s">
        <v>2291</v>
      </c>
      <c r="IL99" s="1" t="s">
        <v>2291</v>
      </c>
      <c r="IM99" s="1" t="s">
        <v>1952</v>
      </c>
      <c r="IN99" s="1" t="s">
        <v>2291</v>
      </c>
      <c r="IO99" s="1" t="s">
        <v>2291</v>
      </c>
      <c r="IP99" s="1" t="s">
        <v>2198</v>
      </c>
      <c r="IQ99" s="1" t="s">
        <v>2216</v>
      </c>
      <c r="IR99" s="1" t="s">
        <v>1959</v>
      </c>
      <c r="IS99" s="1" t="s">
        <v>2291</v>
      </c>
      <c r="IT99" s="1" t="s">
        <v>1921</v>
      </c>
      <c r="IU99" s="1" t="s">
        <v>2291</v>
      </c>
      <c r="IV99" s="1" t="s">
        <v>2291</v>
      </c>
      <c r="IW99" s="1" t="s">
        <v>2291</v>
      </c>
      <c r="IX99" s="1" t="s">
        <v>2291</v>
      </c>
      <c r="IY99" s="1" t="s">
        <v>2291</v>
      </c>
      <c r="IZ99" s="1" t="s">
        <v>2291</v>
      </c>
      <c r="JA99" s="1" t="s">
        <v>2291</v>
      </c>
      <c r="JB99" s="1" t="s">
        <v>2291</v>
      </c>
      <c r="JC99" s="1" t="s">
        <v>2291</v>
      </c>
      <c r="JD99" s="1" t="s">
        <v>710</v>
      </c>
      <c r="JE99" s="1" t="s">
        <v>1920</v>
      </c>
      <c r="JF99" s="1" t="s">
        <v>1921</v>
      </c>
      <c r="JG99" s="1" t="s">
        <v>1921</v>
      </c>
      <c r="JH99" s="1" t="s">
        <v>1921</v>
      </c>
      <c r="JI99" s="1" t="s">
        <v>1921</v>
      </c>
      <c r="JJ99" s="1" t="s">
        <v>1921</v>
      </c>
      <c r="JK99" s="1" t="s">
        <v>1920</v>
      </c>
      <c r="JL99" s="1" t="s">
        <v>1921</v>
      </c>
      <c r="JM99" s="1" t="s">
        <v>1920</v>
      </c>
      <c r="JN99" s="1" t="s">
        <v>1921</v>
      </c>
      <c r="JO99" s="1" t="s">
        <v>1921</v>
      </c>
      <c r="JP99" s="1" t="s">
        <v>1921</v>
      </c>
      <c r="JQ99" s="1" t="s">
        <v>1921</v>
      </c>
      <c r="JR99" s="1" t="s">
        <v>1921</v>
      </c>
      <c r="JS99" s="1" t="s">
        <v>2291</v>
      </c>
      <c r="JT99" s="1" t="s">
        <v>2291</v>
      </c>
      <c r="JU99" s="1" t="s">
        <v>2295</v>
      </c>
      <c r="JV99" s="1" t="s">
        <v>1920</v>
      </c>
      <c r="JW99" s="1" t="s">
        <v>1921</v>
      </c>
      <c r="JX99" s="1" t="s">
        <v>1921</v>
      </c>
      <c r="JY99" s="1" t="s">
        <v>1921</v>
      </c>
      <c r="JZ99" s="1" t="s">
        <v>1921</v>
      </c>
      <c r="KA99" s="1" t="s">
        <v>1921</v>
      </c>
      <c r="KB99" s="1" t="s">
        <v>1921</v>
      </c>
      <c r="KC99" s="1" t="s">
        <v>2291</v>
      </c>
      <c r="KD99" s="1" t="s">
        <v>1973</v>
      </c>
      <c r="KE99" s="1" t="s">
        <v>2291</v>
      </c>
      <c r="KF99" s="1" t="s">
        <v>1920</v>
      </c>
      <c r="KG99" s="1" t="s">
        <v>2143</v>
      </c>
      <c r="KH99" s="1" t="s">
        <v>1967</v>
      </c>
      <c r="KI99" s="1" t="s">
        <v>1988</v>
      </c>
      <c r="KJ99" s="1" t="s">
        <v>2291</v>
      </c>
      <c r="KK99" s="1" t="s">
        <v>1920</v>
      </c>
      <c r="KL99" s="1" t="s">
        <v>1304</v>
      </c>
      <c r="KM99" s="1" t="s">
        <v>1920</v>
      </c>
      <c r="KN99" s="1" t="s">
        <v>1921</v>
      </c>
      <c r="KO99" s="1" t="s">
        <v>1921</v>
      </c>
      <c r="KP99" s="1" t="s">
        <v>2291</v>
      </c>
      <c r="KQ99" s="1" t="s">
        <v>2291</v>
      </c>
      <c r="KR99" s="1">
        <v>8</v>
      </c>
      <c r="KS99" s="1" t="s">
        <v>311</v>
      </c>
      <c r="KT99" s="1" t="s">
        <v>1305</v>
      </c>
      <c r="KU99" s="1" t="s">
        <v>2291</v>
      </c>
      <c r="KV99" s="1" t="s">
        <v>2291</v>
      </c>
      <c r="KW99" s="1" t="s">
        <v>2291</v>
      </c>
      <c r="KX99" s="1">
        <v>20</v>
      </c>
      <c r="KY99" s="11">
        <v>20</v>
      </c>
      <c r="KZ99" s="1" t="s">
        <v>1306</v>
      </c>
      <c r="LA99" s="1">
        <v>161904</v>
      </c>
      <c r="LB99" s="1" t="s">
        <v>1307</v>
      </c>
      <c r="LC99" s="1" t="s">
        <v>1308</v>
      </c>
      <c r="LD99" s="1">
        <v>110</v>
      </c>
      <c r="LE99" s="1" t="s">
        <v>2291</v>
      </c>
      <c r="LF99" s="1">
        <v>-1</v>
      </c>
      <c r="LG99" s="1" t="s">
        <v>2291</v>
      </c>
      <c r="LH99" s="1" t="s">
        <v>2291</v>
      </c>
      <c r="LI99" s="8">
        <v>110</v>
      </c>
      <c r="LJ99" s="8">
        <v>13</v>
      </c>
      <c r="LK99" s="8">
        <v>16</v>
      </c>
      <c r="LL99" s="8">
        <v>20</v>
      </c>
      <c r="LM99" s="8">
        <v>28</v>
      </c>
      <c r="LN99" s="8">
        <v>31</v>
      </c>
      <c r="LO99" s="8">
        <v>29</v>
      </c>
      <c r="LP99" s="8">
        <v>19</v>
      </c>
      <c r="LQ99" s="8">
        <v>10</v>
      </c>
      <c r="LR99" s="8">
        <v>17</v>
      </c>
      <c r="LS99" s="8">
        <v>39</v>
      </c>
      <c r="LT99" s="8">
        <v>3</v>
      </c>
      <c r="LU99" s="8">
        <v>0</v>
      </c>
      <c r="LV99" s="8">
        <v>225</v>
      </c>
      <c r="LW99" s="1" t="s">
        <v>1975</v>
      </c>
      <c r="LX99" s="1" t="s">
        <v>568</v>
      </c>
      <c r="LY99" s="1" t="s">
        <v>1981</v>
      </c>
      <c r="LZ99" s="1" t="b">
        <f>E99=AE99</f>
        <v>1</v>
      </c>
      <c r="MA99" s="1" t="b">
        <f>AG99=G99</f>
        <v>1</v>
      </c>
      <c r="MB99" s="1" t="b">
        <f>I99=AI99</f>
        <v>1</v>
      </c>
      <c r="MC99" s="1" t="s">
        <v>2291</v>
      </c>
    </row>
    <row r="100" spans="1:341" x14ac:dyDescent="0.3">
      <c r="A100" s="1" t="s">
        <v>1424</v>
      </c>
      <c r="B100" s="1" t="s">
        <v>1425</v>
      </c>
      <c r="C100" s="5">
        <v>43171</v>
      </c>
      <c r="D100" s="5">
        <v>43171</v>
      </c>
      <c r="E100" s="1" t="s">
        <v>294</v>
      </c>
      <c r="F100" s="1" t="s">
        <v>1934</v>
      </c>
      <c r="G100" s="1" t="s">
        <v>698</v>
      </c>
      <c r="H100" s="1" t="s">
        <v>333</v>
      </c>
      <c r="I100" s="1" t="s">
        <v>818</v>
      </c>
      <c r="J100" s="1" t="s">
        <v>1470</v>
      </c>
      <c r="K100" s="1" t="s">
        <v>2065</v>
      </c>
      <c r="L100" s="1" t="s">
        <v>1836</v>
      </c>
      <c r="M100" s="1" t="s">
        <v>1426</v>
      </c>
      <c r="N100" s="1">
        <v>13.5273988211</v>
      </c>
      <c r="O100" s="1">
        <v>14.0125049193</v>
      </c>
      <c r="P100" s="1">
        <v>292.363269108</v>
      </c>
      <c r="Q100" s="1">
        <v>8</v>
      </c>
      <c r="R100" s="1" t="s">
        <v>1984</v>
      </c>
      <c r="S100" s="1" t="s">
        <v>2291</v>
      </c>
      <c r="T100" s="1" t="s">
        <v>2291</v>
      </c>
      <c r="U100" s="1" t="s">
        <v>2296</v>
      </c>
      <c r="V100" s="1" t="s">
        <v>1982</v>
      </c>
      <c r="W100" s="1" t="s">
        <v>2291</v>
      </c>
      <c r="X100" s="1" t="s">
        <v>2094</v>
      </c>
      <c r="Y100" s="1" t="s">
        <v>1920</v>
      </c>
      <c r="Z100" s="1" t="s">
        <v>1920</v>
      </c>
      <c r="AA100" s="1" t="s">
        <v>1920</v>
      </c>
      <c r="AB100" s="1" t="s">
        <v>2291</v>
      </c>
      <c r="AC100" s="7">
        <v>300</v>
      </c>
      <c r="AD100" s="7">
        <v>1254</v>
      </c>
      <c r="AE100" s="1" t="s">
        <v>294</v>
      </c>
      <c r="AF100" s="1" t="s">
        <v>1934</v>
      </c>
      <c r="AG100" s="1" t="s">
        <v>698</v>
      </c>
      <c r="AH100" s="1" t="s">
        <v>333</v>
      </c>
      <c r="AI100" s="1" t="s">
        <v>818</v>
      </c>
      <c r="AJ100" s="1" t="s">
        <v>1470</v>
      </c>
      <c r="AK100" s="14">
        <v>300</v>
      </c>
      <c r="AL100" s="14">
        <v>1254</v>
      </c>
      <c r="AM100" s="5">
        <v>42005</v>
      </c>
      <c r="AN100" s="7">
        <v>10</v>
      </c>
      <c r="AO100" s="7">
        <v>42</v>
      </c>
      <c r="AP100" s="1" t="s">
        <v>335</v>
      </c>
      <c r="AQ100" s="1" t="s">
        <v>1927</v>
      </c>
      <c r="AR100" s="1" t="s">
        <v>336</v>
      </c>
      <c r="AS100" s="1" t="s">
        <v>1932</v>
      </c>
      <c r="AT100" s="1" t="s">
        <v>356</v>
      </c>
      <c r="AU100" s="1" t="s">
        <v>1943</v>
      </c>
      <c r="AV100" s="1" t="s">
        <v>2291</v>
      </c>
      <c r="AW100" s="1" t="s">
        <v>2291</v>
      </c>
      <c r="AX100" s="1" t="s">
        <v>2291</v>
      </c>
      <c r="AY100" s="7">
        <v>10</v>
      </c>
      <c r="AZ100" s="7">
        <v>42</v>
      </c>
      <c r="BA100" s="5">
        <v>42005</v>
      </c>
      <c r="BB100" s="7">
        <v>86</v>
      </c>
      <c r="BC100" s="7">
        <v>359</v>
      </c>
      <c r="BD100" s="1" t="s">
        <v>335</v>
      </c>
      <c r="BE100" s="1" t="s">
        <v>1927</v>
      </c>
      <c r="BF100" s="1" t="s">
        <v>336</v>
      </c>
      <c r="BG100" s="1" t="s">
        <v>1932</v>
      </c>
      <c r="BH100" s="1" t="s">
        <v>356</v>
      </c>
      <c r="BI100" s="1" t="s">
        <v>1943</v>
      </c>
      <c r="BJ100" s="1" t="s">
        <v>2291</v>
      </c>
      <c r="BK100" s="1" t="s">
        <v>2291</v>
      </c>
      <c r="BL100" s="1" t="s">
        <v>2291</v>
      </c>
      <c r="BM100" s="7">
        <v>86</v>
      </c>
      <c r="BN100" s="7">
        <v>359</v>
      </c>
      <c r="BO100" s="5">
        <v>42005</v>
      </c>
      <c r="BP100" s="7">
        <v>2</v>
      </c>
      <c r="BQ100" s="7">
        <v>8</v>
      </c>
      <c r="BR100" s="1">
        <v>0</v>
      </c>
      <c r="BS100" s="7">
        <v>1645</v>
      </c>
      <c r="BT100" s="7">
        <v>0</v>
      </c>
      <c r="BU100" s="7">
        <v>10</v>
      </c>
      <c r="BV100" s="7">
        <v>0</v>
      </c>
      <c r="BW100" s="1" t="s">
        <v>1998</v>
      </c>
      <c r="BX100" s="1" t="s">
        <v>2291</v>
      </c>
      <c r="BY100" s="1" t="s">
        <v>1427</v>
      </c>
      <c r="BZ100" s="1" t="s">
        <v>1920</v>
      </c>
      <c r="CA100" s="1" t="s">
        <v>1921</v>
      </c>
      <c r="CB100" s="1" t="s">
        <v>1921</v>
      </c>
      <c r="CC100" s="1" t="s">
        <v>1921</v>
      </c>
      <c r="CD100" s="1" t="s">
        <v>1921</v>
      </c>
      <c r="CE100" s="1" t="s">
        <v>1921</v>
      </c>
      <c r="CF100" s="1" t="s">
        <v>1921</v>
      </c>
      <c r="CG100" s="1" t="s">
        <v>1921</v>
      </c>
      <c r="CH100" s="1" t="s">
        <v>1921</v>
      </c>
      <c r="CI100" s="1" t="s">
        <v>1921</v>
      </c>
      <c r="CJ100" s="1" t="s">
        <v>1921</v>
      </c>
      <c r="CK100" s="1" t="s">
        <v>2291</v>
      </c>
      <c r="CL100" s="1" t="s">
        <v>2291</v>
      </c>
      <c r="CM100" s="1" t="s">
        <v>2291</v>
      </c>
      <c r="CN100" s="1" t="s">
        <v>2291</v>
      </c>
      <c r="CO100" s="1" t="s">
        <v>2291</v>
      </c>
      <c r="CP100" s="1" t="s">
        <v>2291</v>
      </c>
      <c r="CQ100" s="1" t="s">
        <v>2291</v>
      </c>
      <c r="CR100" s="1" t="s">
        <v>2291</v>
      </c>
      <c r="CS100" s="1" t="s">
        <v>1953</v>
      </c>
      <c r="CT100" s="1" t="s">
        <v>1921</v>
      </c>
      <c r="CU100" s="1" t="s">
        <v>1921</v>
      </c>
      <c r="CV100" s="1" t="s">
        <v>1920</v>
      </c>
      <c r="CW100" s="1" t="s">
        <v>1921</v>
      </c>
      <c r="CX100" s="1" t="s">
        <v>1921</v>
      </c>
      <c r="CY100" s="1" t="s">
        <v>2291</v>
      </c>
      <c r="CZ100" s="1" t="s">
        <v>2029</v>
      </c>
      <c r="DA100" s="1" t="s">
        <v>2291</v>
      </c>
      <c r="DB100" s="1" t="s">
        <v>2291</v>
      </c>
      <c r="DC100" s="1" t="s">
        <v>2291</v>
      </c>
      <c r="DD100" s="1" t="s">
        <v>2291</v>
      </c>
      <c r="DE100" s="1" t="s">
        <v>2291</v>
      </c>
      <c r="DF100" s="1" t="s">
        <v>2291</v>
      </c>
      <c r="DG100" s="1" t="s">
        <v>2291</v>
      </c>
      <c r="DH100" s="1" t="s">
        <v>2291</v>
      </c>
      <c r="DI100" s="1" t="s">
        <v>2291</v>
      </c>
      <c r="DJ100" s="1" t="s">
        <v>2291</v>
      </c>
      <c r="DK100" s="1" t="s">
        <v>2291</v>
      </c>
      <c r="DL100" s="1" t="s">
        <v>2291</v>
      </c>
      <c r="DM100" s="1" t="s">
        <v>2291</v>
      </c>
      <c r="DN100" s="1" t="s">
        <v>2291</v>
      </c>
      <c r="DO100" s="1" t="s">
        <v>2291</v>
      </c>
      <c r="DP100" s="1" t="s">
        <v>2291</v>
      </c>
      <c r="DQ100" s="1" t="s">
        <v>2291</v>
      </c>
      <c r="DR100" s="1" t="s">
        <v>2291</v>
      </c>
      <c r="DS100" s="1" t="s">
        <v>2291</v>
      </c>
      <c r="DT100" s="1" t="s">
        <v>2291</v>
      </c>
      <c r="DU100" s="1" t="s">
        <v>2291</v>
      </c>
      <c r="DV100" s="1" t="s">
        <v>2291</v>
      </c>
      <c r="DW100" s="1" t="s">
        <v>2291</v>
      </c>
      <c r="DX100" s="1" t="s">
        <v>2291</v>
      </c>
      <c r="DY100" s="1" t="s">
        <v>2291</v>
      </c>
      <c r="DZ100" s="1" t="s">
        <v>2291</v>
      </c>
      <c r="EA100" s="1" t="s">
        <v>2291</v>
      </c>
      <c r="EB100" s="1" t="s">
        <v>2291</v>
      </c>
      <c r="EC100" s="1" t="s">
        <v>2291</v>
      </c>
      <c r="ED100" s="1" t="s">
        <v>2291</v>
      </c>
      <c r="EE100" s="1" t="s">
        <v>2291</v>
      </c>
      <c r="EF100" s="1" t="s">
        <v>2291</v>
      </c>
      <c r="EG100" s="1" t="s">
        <v>2291</v>
      </c>
      <c r="EH100" s="1" t="s">
        <v>2291</v>
      </c>
      <c r="EI100" s="1" t="s">
        <v>2291</v>
      </c>
      <c r="EJ100" s="1" t="s">
        <v>2291</v>
      </c>
      <c r="EK100" s="1" t="s">
        <v>2291</v>
      </c>
      <c r="EL100" s="1" t="s">
        <v>2291</v>
      </c>
      <c r="EM100" s="1" t="s">
        <v>2291</v>
      </c>
      <c r="EN100" s="1" t="s">
        <v>2291</v>
      </c>
      <c r="EO100" s="1" t="s">
        <v>2291</v>
      </c>
      <c r="EP100" s="1" t="s">
        <v>2291</v>
      </c>
      <c r="EQ100" s="1" t="s">
        <v>2291</v>
      </c>
      <c r="ER100" s="1" t="s">
        <v>2291</v>
      </c>
      <c r="ES100" s="1" t="s">
        <v>2291</v>
      </c>
      <c r="ET100" s="1" t="s">
        <v>2291</v>
      </c>
      <c r="EU100" s="1" t="s">
        <v>2291</v>
      </c>
      <c r="EV100" s="1" t="s">
        <v>2291</v>
      </c>
      <c r="EW100" s="1" t="s">
        <v>2291</v>
      </c>
      <c r="EX100" s="1" t="s">
        <v>2291</v>
      </c>
      <c r="EY100" s="1" t="s">
        <v>2291</v>
      </c>
      <c r="EZ100" s="1" t="s">
        <v>2291</v>
      </c>
      <c r="FA100" s="1" t="s">
        <v>2291</v>
      </c>
      <c r="FB100" s="1" t="s">
        <v>2291</v>
      </c>
      <c r="FC100" s="1" t="s">
        <v>2291</v>
      </c>
      <c r="FD100" s="1" t="s">
        <v>2291</v>
      </c>
      <c r="FE100" s="1" t="s">
        <v>2291</v>
      </c>
      <c r="FF100" s="1" t="s">
        <v>2291</v>
      </c>
      <c r="FG100" s="1" t="s">
        <v>2291</v>
      </c>
      <c r="FH100" s="1" t="s">
        <v>2291</v>
      </c>
      <c r="FI100" s="1" t="s">
        <v>2291</v>
      </c>
      <c r="FJ100" s="1" t="s">
        <v>2291</v>
      </c>
      <c r="FK100" s="1" t="s">
        <v>2291</v>
      </c>
      <c r="FL100" s="1" t="s">
        <v>2291</v>
      </c>
      <c r="FM100" s="7">
        <v>30</v>
      </c>
      <c r="FN100" s="7">
        <v>70</v>
      </c>
      <c r="FO100" s="7">
        <v>1</v>
      </c>
      <c r="FP100" s="7">
        <v>10</v>
      </c>
      <c r="FQ100" s="7">
        <v>1</v>
      </c>
      <c r="FR100" s="7">
        <v>10</v>
      </c>
      <c r="FS100" s="7" t="s">
        <v>2291</v>
      </c>
      <c r="FT100" s="7" t="s">
        <v>2291</v>
      </c>
      <c r="FU100" s="7">
        <v>10</v>
      </c>
      <c r="FV100" s="7">
        <v>20</v>
      </c>
      <c r="FW100" s="7" t="s">
        <v>2291</v>
      </c>
      <c r="FX100" s="7" t="s">
        <v>2291</v>
      </c>
      <c r="FY100" s="7">
        <v>50</v>
      </c>
      <c r="FZ100" s="1" t="s">
        <v>1920</v>
      </c>
      <c r="GA100" s="1" t="s">
        <v>1920</v>
      </c>
      <c r="GB100" s="1" t="s">
        <v>1920</v>
      </c>
      <c r="GC100" s="1" t="s">
        <v>2291</v>
      </c>
      <c r="GD100" s="1" t="s">
        <v>2291</v>
      </c>
      <c r="GE100" s="1" t="s">
        <v>2291</v>
      </c>
      <c r="GF100" s="1" t="s">
        <v>1920</v>
      </c>
      <c r="GG100" s="1" t="s">
        <v>2291</v>
      </c>
      <c r="GH100" s="1" t="s">
        <v>2291</v>
      </c>
      <c r="GI100" s="1" t="s">
        <v>2291</v>
      </c>
      <c r="GJ100" s="1" t="s">
        <v>302</v>
      </c>
      <c r="GK100" s="1" t="s">
        <v>1921</v>
      </c>
      <c r="GL100" s="1" t="s">
        <v>1921</v>
      </c>
      <c r="GM100" s="1" t="s">
        <v>1921</v>
      </c>
      <c r="GN100" s="1" t="s">
        <v>1921</v>
      </c>
      <c r="GO100" s="1" t="s">
        <v>1920</v>
      </c>
      <c r="GP100" s="1" t="s">
        <v>1921</v>
      </c>
      <c r="GQ100" s="1" t="s">
        <v>1921</v>
      </c>
      <c r="GR100" s="1" t="s">
        <v>1921</v>
      </c>
      <c r="GS100" s="7" t="s">
        <v>2291</v>
      </c>
      <c r="GT100" s="7" t="s">
        <v>2291</v>
      </c>
      <c r="GU100" s="7">
        <v>1</v>
      </c>
      <c r="GV100" s="7" t="s">
        <v>2291</v>
      </c>
      <c r="GW100" s="7" t="s">
        <v>2291</v>
      </c>
      <c r="GX100" s="7" t="s">
        <v>2291</v>
      </c>
      <c r="GY100" s="7" t="s">
        <v>2291</v>
      </c>
      <c r="GZ100" s="7" t="s">
        <v>2291</v>
      </c>
      <c r="HA100" s="7" t="s">
        <v>2291</v>
      </c>
      <c r="HB100" s="7" t="s">
        <v>2291</v>
      </c>
      <c r="HC100" s="7" t="s">
        <v>2291</v>
      </c>
      <c r="HD100" s="7" t="s">
        <v>2291</v>
      </c>
      <c r="HE100" s="7" t="s">
        <v>2291</v>
      </c>
      <c r="HF100" s="7" t="s">
        <v>2291</v>
      </c>
      <c r="HG100" s="7" t="s">
        <v>2291</v>
      </c>
      <c r="HH100" s="7" t="s">
        <v>2291</v>
      </c>
      <c r="HI100" s="1" t="s">
        <v>869</v>
      </c>
      <c r="HJ100" s="1" t="s">
        <v>371</v>
      </c>
      <c r="HK100" s="1" t="s">
        <v>1920</v>
      </c>
      <c r="HL100" s="1" t="s">
        <v>1921</v>
      </c>
      <c r="HM100" s="1" t="s">
        <v>1921</v>
      </c>
      <c r="HN100" s="1" t="s">
        <v>1921</v>
      </c>
      <c r="HO100" s="1" t="s">
        <v>1921</v>
      </c>
      <c r="HP100" s="1" t="s">
        <v>2125</v>
      </c>
      <c r="HQ100" s="1" t="s">
        <v>1921</v>
      </c>
      <c r="HR100" s="1" t="s">
        <v>1921</v>
      </c>
      <c r="HS100" s="1" t="s">
        <v>1920</v>
      </c>
      <c r="HT100" s="7" t="s">
        <v>2291</v>
      </c>
      <c r="HU100" s="7" t="s">
        <v>2291</v>
      </c>
      <c r="HV100" s="1" t="s">
        <v>2291</v>
      </c>
      <c r="HW100" s="1" t="s">
        <v>2291</v>
      </c>
      <c r="HX100" s="1" t="s">
        <v>2291</v>
      </c>
      <c r="HY100" s="1" t="s">
        <v>2126</v>
      </c>
      <c r="HZ100" s="1" t="s">
        <v>1921</v>
      </c>
      <c r="IA100" s="1" t="s">
        <v>1920</v>
      </c>
      <c r="IB100" s="7" t="s">
        <v>2291</v>
      </c>
      <c r="IC100" s="7">
        <v>1655</v>
      </c>
      <c r="ID100" s="1" t="s">
        <v>1920</v>
      </c>
      <c r="IE100" s="1" t="s">
        <v>2291</v>
      </c>
      <c r="IF100" s="1" t="s">
        <v>2291</v>
      </c>
      <c r="IG100" s="1" t="s">
        <v>2291</v>
      </c>
      <c r="IH100" s="1" t="s">
        <v>2291</v>
      </c>
      <c r="II100" s="1" t="s">
        <v>2291</v>
      </c>
      <c r="IJ100" s="1" t="s">
        <v>2291</v>
      </c>
      <c r="IK100" s="1" t="s">
        <v>2291</v>
      </c>
      <c r="IL100" s="1" t="s">
        <v>2291</v>
      </c>
      <c r="IM100" s="1" t="s">
        <v>1952</v>
      </c>
      <c r="IN100" s="1" t="s">
        <v>2291</v>
      </c>
      <c r="IO100" s="1" t="s">
        <v>2291</v>
      </c>
      <c r="IP100" s="1" t="s">
        <v>2195</v>
      </c>
      <c r="IQ100" s="1" t="s">
        <v>1470</v>
      </c>
      <c r="IR100" s="1" t="s">
        <v>1956</v>
      </c>
      <c r="IS100" s="1" t="s">
        <v>2291</v>
      </c>
      <c r="IT100" s="1" t="s">
        <v>1921</v>
      </c>
      <c r="IU100" s="1" t="s">
        <v>2291</v>
      </c>
      <c r="IV100" s="1" t="s">
        <v>2291</v>
      </c>
      <c r="IW100" s="1" t="s">
        <v>2291</v>
      </c>
      <c r="IX100" s="1" t="s">
        <v>2291</v>
      </c>
      <c r="IY100" s="1" t="s">
        <v>2291</v>
      </c>
      <c r="IZ100" s="1" t="s">
        <v>2291</v>
      </c>
      <c r="JA100" s="1" t="s">
        <v>2291</v>
      </c>
      <c r="JB100" s="1" t="s">
        <v>2291</v>
      </c>
      <c r="JC100" s="1" t="s">
        <v>2291</v>
      </c>
      <c r="JD100" s="1" t="s">
        <v>677</v>
      </c>
      <c r="JE100" s="1" t="s">
        <v>1921</v>
      </c>
      <c r="JF100" s="1" t="s">
        <v>1920</v>
      </c>
      <c r="JG100" s="1" t="s">
        <v>1921</v>
      </c>
      <c r="JH100" s="1" t="s">
        <v>1921</v>
      </c>
      <c r="JI100" s="1" t="s">
        <v>1921</v>
      </c>
      <c r="JJ100" s="1" t="s">
        <v>1920</v>
      </c>
      <c r="JK100" s="1" t="s">
        <v>1921</v>
      </c>
      <c r="JL100" s="1" t="s">
        <v>1921</v>
      </c>
      <c r="JM100" s="1" t="s">
        <v>1920</v>
      </c>
      <c r="JN100" s="1" t="s">
        <v>1921</v>
      </c>
      <c r="JO100" s="1" t="s">
        <v>1921</v>
      </c>
      <c r="JP100" s="1" t="s">
        <v>1921</v>
      </c>
      <c r="JQ100" s="1" t="s">
        <v>1921</v>
      </c>
      <c r="JR100" s="1" t="s">
        <v>1921</v>
      </c>
      <c r="JS100" s="1" t="s">
        <v>2291</v>
      </c>
      <c r="JT100" s="1" t="s">
        <v>2291</v>
      </c>
      <c r="JU100" s="1" t="s">
        <v>2295</v>
      </c>
      <c r="JV100" s="1" t="s">
        <v>1920</v>
      </c>
      <c r="JW100" s="1" t="s">
        <v>1921</v>
      </c>
      <c r="JX100" s="1" t="s">
        <v>1921</v>
      </c>
      <c r="JY100" s="1" t="s">
        <v>1921</v>
      </c>
      <c r="JZ100" s="1" t="s">
        <v>1921</v>
      </c>
      <c r="KA100" s="1" t="s">
        <v>1921</v>
      </c>
      <c r="KB100" s="1" t="s">
        <v>1921</v>
      </c>
      <c r="KC100" s="1" t="s">
        <v>2291</v>
      </c>
      <c r="KD100" s="1" t="s">
        <v>2294</v>
      </c>
      <c r="KE100" s="1" t="s">
        <v>2291</v>
      </c>
      <c r="KF100" s="1" t="s">
        <v>1920</v>
      </c>
      <c r="KG100" s="1" t="s">
        <v>1503</v>
      </c>
      <c r="KH100" s="1" t="s">
        <v>1968</v>
      </c>
      <c r="KI100" s="1" t="s">
        <v>1923</v>
      </c>
      <c r="KJ100" s="1" t="s">
        <v>2291</v>
      </c>
      <c r="KK100" s="1" t="s">
        <v>1920</v>
      </c>
      <c r="KL100" s="1" t="s">
        <v>2044</v>
      </c>
      <c r="KM100" s="1" t="s">
        <v>1920</v>
      </c>
      <c r="KN100" s="1" t="s">
        <v>1921</v>
      </c>
      <c r="KO100" s="1" t="s">
        <v>1920</v>
      </c>
      <c r="KP100" s="1" t="s">
        <v>2291</v>
      </c>
      <c r="KQ100" s="1" t="s">
        <v>2291</v>
      </c>
      <c r="KR100" s="1">
        <v>2</v>
      </c>
      <c r="KS100" s="1" t="s">
        <v>310</v>
      </c>
      <c r="KT100" s="1" t="s">
        <v>305</v>
      </c>
      <c r="KU100" s="1" t="s">
        <v>2291</v>
      </c>
      <c r="KV100" s="1" t="s">
        <v>2291</v>
      </c>
      <c r="KW100" s="1" t="s">
        <v>2291</v>
      </c>
      <c r="KX100" s="1">
        <v>20</v>
      </c>
      <c r="KY100" s="11">
        <v>20</v>
      </c>
      <c r="KZ100" s="1" t="s">
        <v>1428</v>
      </c>
      <c r="LA100" s="1">
        <v>177338</v>
      </c>
      <c r="LB100" s="1" t="s">
        <v>1429</v>
      </c>
      <c r="LC100" s="1" t="s">
        <v>1430</v>
      </c>
      <c r="LD100" s="1">
        <v>127</v>
      </c>
      <c r="LE100" s="1" t="s">
        <v>2291</v>
      </c>
      <c r="LF100" s="1">
        <v>-1</v>
      </c>
      <c r="LG100" s="1" t="s">
        <v>2291</v>
      </c>
      <c r="LH100" s="1" t="s">
        <v>2291</v>
      </c>
      <c r="LI100" s="8">
        <v>127</v>
      </c>
      <c r="LJ100" s="8">
        <v>6</v>
      </c>
      <c r="LK100" s="8">
        <v>12</v>
      </c>
      <c r="LL100" s="8">
        <v>12</v>
      </c>
      <c r="LM100" s="8">
        <v>25</v>
      </c>
      <c r="LN100" s="8">
        <v>25</v>
      </c>
      <c r="LO100" s="8">
        <v>27</v>
      </c>
      <c r="LP100" s="8">
        <v>18</v>
      </c>
      <c r="LQ100" s="8">
        <v>19</v>
      </c>
      <c r="LR100" s="8">
        <v>22</v>
      </c>
      <c r="LS100" s="8">
        <v>31</v>
      </c>
      <c r="LT100" s="8">
        <v>1</v>
      </c>
      <c r="LU100" s="8">
        <v>0</v>
      </c>
      <c r="LV100" s="8">
        <v>198</v>
      </c>
      <c r="LW100" s="1" t="s">
        <v>1976</v>
      </c>
      <c r="LX100" s="1" t="s">
        <v>1979</v>
      </c>
      <c r="LY100" s="1" t="s">
        <v>1981</v>
      </c>
      <c r="LZ100" s="1" t="b">
        <f>E100=AE100</f>
        <v>1</v>
      </c>
      <c r="MA100" s="1" t="b">
        <f>AG100=G100</f>
        <v>1</v>
      </c>
      <c r="MB100" s="1" t="b">
        <f>I100=AI100</f>
        <v>1</v>
      </c>
      <c r="MC100" s="1" t="s">
        <v>2291</v>
      </c>
    </row>
    <row r="101" spans="1:341" x14ac:dyDescent="0.3">
      <c r="A101" s="1" t="s">
        <v>1517</v>
      </c>
      <c r="B101" s="1" t="s">
        <v>1518</v>
      </c>
      <c r="C101" s="5">
        <v>43172</v>
      </c>
      <c r="D101" s="5">
        <v>43172</v>
      </c>
      <c r="E101" s="1" t="s">
        <v>294</v>
      </c>
      <c r="F101" s="1" t="s">
        <v>1934</v>
      </c>
      <c r="G101" s="1" t="s">
        <v>698</v>
      </c>
      <c r="H101" s="1" t="s">
        <v>333</v>
      </c>
      <c r="I101" s="1" t="s">
        <v>818</v>
      </c>
      <c r="J101" s="1" t="s">
        <v>1470</v>
      </c>
      <c r="K101" s="1" t="s">
        <v>1509</v>
      </c>
      <c r="L101" s="1" t="s">
        <v>2076</v>
      </c>
      <c r="M101" s="1" t="s">
        <v>1520</v>
      </c>
      <c r="N101" s="1">
        <v>13.684695250300001</v>
      </c>
      <c r="O101" s="1">
        <v>13.932875833900001</v>
      </c>
      <c r="P101" s="1">
        <v>300.53215758599998</v>
      </c>
      <c r="Q101" s="1">
        <v>6</v>
      </c>
      <c r="R101" s="1" t="s">
        <v>1984</v>
      </c>
      <c r="S101" s="1" t="s">
        <v>2291</v>
      </c>
      <c r="T101" s="1" t="s">
        <v>2291</v>
      </c>
      <c r="U101" s="1" t="s">
        <v>2292</v>
      </c>
      <c r="V101" s="1" t="s">
        <v>1982</v>
      </c>
      <c r="W101" s="1" t="s">
        <v>2291</v>
      </c>
      <c r="X101" s="1" t="s">
        <v>2094</v>
      </c>
      <c r="Y101" s="1" t="s">
        <v>1920</v>
      </c>
      <c r="Z101" s="1" t="s">
        <v>1920</v>
      </c>
      <c r="AA101" s="1" t="s">
        <v>1920</v>
      </c>
      <c r="AB101" s="1" t="s">
        <v>2291</v>
      </c>
      <c r="AC101" s="7">
        <v>1914</v>
      </c>
      <c r="AD101" s="7">
        <v>8000</v>
      </c>
      <c r="AE101" s="1" t="s">
        <v>294</v>
      </c>
      <c r="AF101" s="1" t="s">
        <v>1934</v>
      </c>
      <c r="AG101" s="1" t="s">
        <v>698</v>
      </c>
      <c r="AH101" s="1" t="s">
        <v>333</v>
      </c>
      <c r="AI101" s="1" t="s">
        <v>818</v>
      </c>
      <c r="AJ101" s="1" t="s">
        <v>1470</v>
      </c>
      <c r="AK101" s="14">
        <v>1914</v>
      </c>
      <c r="AL101" s="14">
        <v>8000</v>
      </c>
      <c r="AM101" s="5">
        <v>42005</v>
      </c>
      <c r="AN101" s="7">
        <v>239</v>
      </c>
      <c r="AO101" s="7">
        <v>1000</v>
      </c>
      <c r="AP101" s="1" t="s">
        <v>335</v>
      </c>
      <c r="AQ101" s="1" t="s">
        <v>1927</v>
      </c>
      <c r="AR101" s="1" t="s">
        <v>336</v>
      </c>
      <c r="AS101" s="1" t="s">
        <v>1932</v>
      </c>
      <c r="AT101" s="1" t="s">
        <v>356</v>
      </c>
      <c r="AU101" s="1" t="s">
        <v>1943</v>
      </c>
      <c r="AV101" s="1" t="s">
        <v>2291</v>
      </c>
      <c r="AW101" s="1" t="s">
        <v>2291</v>
      </c>
      <c r="AX101" s="1" t="s">
        <v>2291</v>
      </c>
      <c r="AY101" s="7">
        <v>239</v>
      </c>
      <c r="AZ101" s="7">
        <v>1000</v>
      </c>
      <c r="BA101" s="5">
        <v>42005</v>
      </c>
      <c r="BB101" s="7">
        <v>20</v>
      </c>
      <c r="BC101" s="7">
        <v>84</v>
      </c>
      <c r="BD101" s="1" t="s">
        <v>298</v>
      </c>
      <c r="BE101" s="1" t="s">
        <v>1926</v>
      </c>
      <c r="BF101" s="1" t="s">
        <v>299</v>
      </c>
      <c r="BG101" s="1" t="s">
        <v>1931</v>
      </c>
      <c r="BH101" s="1" t="s">
        <v>501</v>
      </c>
      <c r="BI101" s="1" t="s">
        <v>1938</v>
      </c>
      <c r="BJ101" s="1" t="s">
        <v>2291</v>
      </c>
      <c r="BK101" s="1" t="s">
        <v>2291</v>
      </c>
      <c r="BL101" s="1" t="s">
        <v>2291</v>
      </c>
      <c r="BM101" s="7">
        <v>20</v>
      </c>
      <c r="BN101" s="7">
        <v>84</v>
      </c>
      <c r="BO101" s="5">
        <v>42005</v>
      </c>
      <c r="BP101" s="7" t="s">
        <v>2291</v>
      </c>
      <c r="BQ101" s="7" t="s">
        <v>2291</v>
      </c>
      <c r="BR101" s="1">
        <v>0</v>
      </c>
      <c r="BS101" s="7">
        <v>2173</v>
      </c>
      <c r="BT101" s="7">
        <v>0</v>
      </c>
      <c r="BU101" s="7">
        <v>0</v>
      </c>
      <c r="BV101" s="7">
        <v>0</v>
      </c>
      <c r="BW101" s="1" t="s">
        <v>1998</v>
      </c>
      <c r="BX101" s="1" t="s">
        <v>2291</v>
      </c>
      <c r="BY101" s="1" t="s">
        <v>533</v>
      </c>
      <c r="BZ101" s="1" t="s">
        <v>1921</v>
      </c>
      <c r="CA101" s="1" t="s">
        <v>1921</v>
      </c>
      <c r="CB101" s="1" t="s">
        <v>1921</v>
      </c>
      <c r="CC101" s="1" t="s">
        <v>1921</v>
      </c>
      <c r="CD101" s="1" t="s">
        <v>1921</v>
      </c>
      <c r="CE101" s="1" t="s">
        <v>1921</v>
      </c>
      <c r="CF101" s="1" t="s">
        <v>1921</v>
      </c>
      <c r="CG101" s="1" t="s">
        <v>1921</v>
      </c>
      <c r="CH101" s="1" t="s">
        <v>1920</v>
      </c>
      <c r="CI101" s="1" t="s">
        <v>1921</v>
      </c>
      <c r="CJ101" s="1" t="s">
        <v>1921</v>
      </c>
      <c r="CK101" s="1" t="s">
        <v>1953</v>
      </c>
      <c r="CL101" s="1" t="s">
        <v>1921</v>
      </c>
      <c r="CM101" s="1" t="s">
        <v>1921</v>
      </c>
      <c r="CN101" s="1" t="s">
        <v>1920</v>
      </c>
      <c r="CO101" s="1" t="s">
        <v>1921</v>
      </c>
      <c r="CP101" s="1" t="s">
        <v>1921</v>
      </c>
      <c r="CQ101" s="1" t="s">
        <v>2291</v>
      </c>
      <c r="CR101" s="1" t="s">
        <v>2030</v>
      </c>
      <c r="CS101" s="1" t="s">
        <v>2291</v>
      </c>
      <c r="CT101" s="1" t="s">
        <v>2291</v>
      </c>
      <c r="CU101" s="1" t="s">
        <v>2291</v>
      </c>
      <c r="CV101" s="1" t="s">
        <v>2291</v>
      </c>
      <c r="CW101" s="1" t="s">
        <v>2291</v>
      </c>
      <c r="CX101" s="1" t="s">
        <v>2291</v>
      </c>
      <c r="CY101" s="1" t="s">
        <v>2291</v>
      </c>
      <c r="CZ101" s="1" t="s">
        <v>2291</v>
      </c>
      <c r="DA101" s="1" t="s">
        <v>2291</v>
      </c>
      <c r="DB101" s="1" t="s">
        <v>2291</v>
      </c>
      <c r="DC101" s="1" t="s">
        <v>2291</v>
      </c>
      <c r="DD101" s="1" t="s">
        <v>2291</v>
      </c>
      <c r="DE101" s="1" t="s">
        <v>2291</v>
      </c>
      <c r="DF101" s="1" t="s">
        <v>2291</v>
      </c>
      <c r="DG101" s="1" t="s">
        <v>2291</v>
      </c>
      <c r="DH101" s="1" t="s">
        <v>2291</v>
      </c>
      <c r="DI101" s="1" t="s">
        <v>2291</v>
      </c>
      <c r="DJ101" s="1" t="s">
        <v>2291</v>
      </c>
      <c r="DK101" s="1" t="s">
        <v>2291</v>
      </c>
      <c r="DL101" s="1" t="s">
        <v>2291</v>
      </c>
      <c r="DM101" s="1" t="s">
        <v>2291</v>
      </c>
      <c r="DN101" s="1" t="s">
        <v>2291</v>
      </c>
      <c r="DO101" s="1" t="s">
        <v>2291</v>
      </c>
      <c r="DP101" s="1" t="s">
        <v>2291</v>
      </c>
      <c r="DQ101" s="1" t="s">
        <v>2291</v>
      </c>
      <c r="DR101" s="1" t="s">
        <v>2291</v>
      </c>
      <c r="DS101" s="1" t="s">
        <v>2291</v>
      </c>
      <c r="DT101" s="1" t="s">
        <v>2291</v>
      </c>
      <c r="DU101" s="1" t="s">
        <v>2291</v>
      </c>
      <c r="DV101" s="1" t="s">
        <v>2291</v>
      </c>
      <c r="DW101" s="1" t="s">
        <v>2291</v>
      </c>
      <c r="DX101" s="1" t="s">
        <v>2291</v>
      </c>
      <c r="DY101" s="1" t="s">
        <v>2291</v>
      </c>
      <c r="DZ101" s="1" t="s">
        <v>2291</v>
      </c>
      <c r="EA101" s="1" t="s">
        <v>2291</v>
      </c>
      <c r="EB101" s="1" t="s">
        <v>2291</v>
      </c>
      <c r="EC101" s="1" t="s">
        <v>2291</v>
      </c>
      <c r="ED101" s="1" t="s">
        <v>2291</v>
      </c>
      <c r="EE101" s="1" t="s">
        <v>2291</v>
      </c>
      <c r="EF101" s="1" t="s">
        <v>2291</v>
      </c>
      <c r="EG101" s="1" t="s">
        <v>2291</v>
      </c>
      <c r="EH101" s="1" t="s">
        <v>2291</v>
      </c>
      <c r="EI101" s="1" t="s">
        <v>2291</v>
      </c>
      <c r="EJ101" s="1" t="s">
        <v>2291</v>
      </c>
      <c r="EK101" s="1" t="s">
        <v>2291</v>
      </c>
      <c r="EL101" s="1" t="s">
        <v>2291</v>
      </c>
      <c r="EM101" s="1" t="s">
        <v>2291</v>
      </c>
      <c r="EN101" s="1" t="s">
        <v>2291</v>
      </c>
      <c r="EO101" s="1" t="s">
        <v>2291</v>
      </c>
      <c r="EP101" s="1" t="s">
        <v>2291</v>
      </c>
      <c r="EQ101" s="1" t="s">
        <v>2291</v>
      </c>
      <c r="ER101" s="1" t="s">
        <v>2291</v>
      </c>
      <c r="ES101" s="1" t="s">
        <v>2291</v>
      </c>
      <c r="ET101" s="1" t="s">
        <v>2291</v>
      </c>
      <c r="EU101" s="1" t="s">
        <v>2291</v>
      </c>
      <c r="EV101" s="1" t="s">
        <v>2291</v>
      </c>
      <c r="EW101" s="1" t="s">
        <v>2291</v>
      </c>
      <c r="EX101" s="1" t="s">
        <v>2291</v>
      </c>
      <c r="EY101" s="1" t="s">
        <v>2291</v>
      </c>
      <c r="EZ101" s="1" t="s">
        <v>2291</v>
      </c>
      <c r="FA101" s="1" t="s">
        <v>2291</v>
      </c>
      <c r="FB101" s="1" t="s">
        <v>2291</v>
      </c>
      <c r="FC101" s="1" t="s">
        <v>2291</v>
      </c>
      <c r="FD101" s="1" t="s">
        <v>2291</v>
      </c>
      <c r="FE101" s="1" t="s">
        <v>2291</v>
      </c>
      <c r="FF101" s="1" t="s">
        <v>2291</v>
      </c>
      <c r="FG101" s="1" t="s">
        <v>2291</v>
      </c>
      <c r="FH101" s="1" t="s">
        <v>2291</v>
      </c>
      <c r="FI101" s="1" t="s">
        <v>2291</v>
      </c>
      <c r="FJ101" s="1" t="s">
        <v>2291</v>
      </c>
      <c r="FK101" s="1" t="s">
        <v>2291</v>
      </c>
      <c r="FL101" s="1" t="s">
        <v>2291</v>
      </c>
      <c r="FM101" s="7">
        <v>440</v>
      </c>
      <c r="FN101" s="7">
        <v>370</v>
      </c>
      <c r="FO101" s="7">
        <v>9</v>
      </c>
      <c r="FP101" s="7">
        <v>40</v>
      </c>
      <c r="FQ101" s="7">
        <v>50</v>
      </c>
      <c r="FR101" s="7">
        <v>20</v>
      </c>
      <c r="FS101" s="7">
        <v>20</v>
      </c>
      <c r="FT101" s="7" t="s">
        <v>2291</v>
      </c>
      <c r="FU101" s="7">
        <v>30</v>
      </c>
      <c r="FV101" s="7">
        <v>200</v>
      </c>
      <c r="FW101" s="7">
        <v>93</v>
      </c>
      <c r="FX101" s="7" t="s">
        <v>2291</v>
      </c>
      <c r="FY101" s="7">
        <v>400</v>
      </c>
      <c r="FZ101" s="1" t="s">
        <v>1920</v>
      </c>
      <c r="GA101" s="1" t="s">
        <v>1920</v>
      </c>
      <c r="GB101" s="1" t="s">
        <v>1920</v>
      </c>
      <c r="GC101" s="1" t="s">
        <v>2291</v>
      </c>
      <c r="GD101" s="1" t="s">
        <v>2291</v>
      </c>
      <c r="GE101" s="1" t="s">
        <v>2291</v>
      </c>
      <c r="GF101" s="1" t="s">
        <v>1920</v>
      </c>
      <c r="GG101" s="1" t="s">
        <v>2291</v>
      </c>
      <c r="GH101" s="1" t="s">
        <v>2291</v>
      </c>
      <c r="GI101" s="1" t="s">
        <v>2291</v>
      </c>
      <c r="GJ101" s="1" t="s">
        <v>322</v>
      </c>
      <c r="GK101" s="1" t="s">
        <v>1921</v>
      </c>
      <c r="GL101" s="1" t="s">
        <v>1921</v>
      </c>
      <c r="GM101" s="1" t="s">
        <v>1920</v>
      </c>
      <c r="GN101" s="1" t="s">
        <v>1921</v>
      </c>
      <c r="GO101" s="1" t="s">
        <v>1920</v>
      </c>
      <c r="GP101" s="1" t="s">
        <v>1921</v>
      </c>
      <c r="GQ101" s="1" t="s">
        <v>1921</v>
      </c>
      <c r="GR101" s="1" t="s">
        <v>1921</v>
      </c>
      <c r="GS101" s="7" t="s">
        <v>2291</v>
      </c>
      <c r="GT101" s="7" t="s">
        <v>2291</v>
      </c>
      <c r="GU101" s="7">
        <v>8</v>
      </c>
      <c r="GV101" s="7">
        <v>3</v>
      </c>
      <c r="GW101" s="7" t="s">
        <v>2291</v>
      </c>
      <c r="GX101" s="7" t="s">
        <v>2291</v>
      </c>
      <c r="GY101" s="7" t="s">
        <v>2291</v>
      </c>
      <c r="GZ101" s="7" t="s">
        <v>2291</v>
      </c>
      <c r="HA101" s="7">
        <v>1</v>
      </c>
      <c r="HB101" s="7" t="s">
        <v>2291</v>
      </c>
      <c r="HC101" s="7" t="s">
        <v>2291</v>
      </c>
      <c r="HD101" s="7" t="s">
        <v>2291</v>
      </c>
      <c r="HE101" s="7" t="s">
        <v>2291</v>
      </c>
      <c r="HF101" s="7" t="s">
        <v>2291</v>
      </c>
      <c r="HG101" s="7" t="s">
        <v>2291</v>
      </c>
      <c r="HH101" s="7" t="s">
        <v>2291</v>
      </c>
      <c r="HI101" s="1" t="s">
        <v>869</v>
      </c>
      <c r="HJ101" s="1" t="s">
        <v>371</v>
      </c>
      <c r="HK101" s="1" t="s">
        <v>1920</v>
      </c>
      <c r="HL101" s="1" t="s">
        <v>1921</v>
      </c>
      <c r="HM101" s="1" t="s">
        <v>1921</v>
      </c>
      <c r="HN101" s="1" t="s">
        <v>1921</v>
      </c>
      <c r="HO101" s="1" t="s">
        <v>1921</v>
      </c>
      <c r="HP101" s="1" t="s">
        <v>2123</v>
      </c>
      <c r="HQ101" s="1" t="s">
        <v>1921</v>
      </c>
      <c r="HR101" s="1" t="s">
        <v>1920</v>
      </c>
      <c r="HS101" s="1" t="s">
        <v>1921</v>
      </c>
      <c r="HT101" s="7" t="s">
        <v>2291</v>
      </c>
      <c r="HU101" s="7">
        <v>30</v>
      </c>
      <c r="HV101" s="1" t="s">
        <v>2046</v>
      </c>
      <c r="HW101" s="1" t="s">
        <v>1921</v>
      </c>
      <c r="HX101" s="1" t="s">
        <v>1964</v>
      </c>
      <c r="HY101" s="1" t="s">
        <v>2126</v>
      </c>
      <c r="HZ101" s="1" t="s">
        <v>1921</v>
      </c>
      <c r="IA101" s="1" t="s">
        <v>1920</v>
      </c>
      <c r="IB101" s="7" t="s">
        <v>2291</v>
      </c>
      <c r="IC101" s="7">
        <v>2173</v>
      </c>
      <c r="ID101" s="1" t="s">
        <v>1920</v>
      </c>
      <c r="IE101" s="1" t="s">
        <v>2291</v>
      </c>
      <c r="IF101" s="1" t="s">
        <v>2291</v>
      </c>
      <c r="IG101" s="1" t="s">
        <v>2291</v>
      </c>
      <c r="IH101" s="1" t="s">
        <v>2291</v>
      </c>
      <c r="II101" s="1" t="s">
        <v>2291</v>
      </c>
      <c r="IJ101" s="1" t="s">
        <v>2291</v>
      </c>
      <c r="IK101" s="1" t="s">
        <v>2291</v>
      </c>
      <c r="IL101" s="1" t="s">
        <v>2291</v>
      </c>
      <c r="IM101" s="1" t="s">
        <v>1951</v>
      </c>
      <c r="IN101" s="1" t="s">
        <v>1992</v>
      </c>
      <c r="IO101" s="1" t="s">
        <v>2291</v>
      </c>
      <c r="IP101" s="1" t="s">
        <v>1521</v>
      </c>
      <c r="IQ101" s="1" t="s">
        <v>1509</v>
      </c>
      <c r="IR101" s="1" t="s">
        <v>1956</v>
      </c>
      <c r="IS101" s="1" t="s">
        <v>2291</v>
      </c>
      <c r="IT101" s="1" t="s">
        <v>1921</v>
      </c>
      <c r="IU101" s="1" t="s">
        <v>2291</v>
      </c>
      <c r="IV101" s="1" t="s">
        <v>2291</v>
      </c>
      <c r="IW101" s="1" t="s">
        <v>2291</v>
      </c>
      <c r="IX101" s="1" t="s">
        <v>2291</v>
      </c>
      <c r="IY101" s="1" t="s">
        <v>2291</v>
      </c>
      <c r="IZ101" s="1" t="s">
        <v>2291</v>
      </c>
      <c r="JA101" s="1" t="s">
        <v>2291</v>
      </c>
      <c r="JB101" s="1" t="s">
        <v>2291</v>
      </c>
      <c r="JC101" s="1" t="s">
        <v>2291</v>
      </c>
      <c r="JD101" s="1" t="s">
        <v>677</v>
      </c>
      <c r="JE101" s="1" t="s">
        <v>1921</v>
      </c>
      <c r="JF101" s="1" t="s">
        <v>1920</v>
      </c>
      <c r="JG101" s="1" t="s">
        <v>1921</v>
      </c>
      <c r="JH101" s="1" t="s">
        <v>1921</v>
      </c>
      <c r="JI101" s="1" t="s">
        <v>1921</v>
      </c>
      <c r="JJ101" s="1" t="s">
        <v>1920</v>
      </c>
      <c r="JK101" s="1" t="s">
        <v>1921</v>
      </c>
      <c r="JL101" s="1" t="s">
        <v>1921</v>
      </c>
      <c r="JM101" s="1" t="s">
        <v>1920</v>
      </c>
      <c r="JN101" s="1" t="s">
        <v>1921</v>
      </c>
      <c r="JO101" s="1" t="s">
        <v>1921</v>
      </c>
      <c r="JP101" s="1" t="s">
        <v>1921</v>
      </c>
      <c r="JQ101" s="1" t="s">
        <v>1921</v>
      </c>
      <c r="JR101" s="1" t="s">
        <v>1921</v>
      </c>
      <c r="JS101" s="1" t="s">
        <v>2291</v>
      </c>
      <c r="JT101" s="1" t="s">
        <v>2291</v>
      </c>
      <c r="JU101" s="1" t="s">
        <v>2297</v>
      </c>
      <c r="JV101" s="1" t="s">
        <v>1920</v>
      </c>
      <c r="JW101" s="1" t="s">
        <v>1921</v>
      </c>
      <c r="JX101" s="1" t="s">
        <v>1921</v>
      </c>
      <c r="JY101" s="1" t="s">
        <v>1920</v>
      </c>
      <c r="JZ101" s="1" t="s">
        <v>1921</v>
      </c>
      <c r="KA101" s="1" t="s">
        <v>1921</v>
      </c>
      <c r="KB101" s="1" t="s">
        <v>1921</v>
      </c>
      <c r="KC101" s="1" t="s">
        <v>2291</v>
      </c>
      <c r="KD101" s="1" t="s">
        <v>2294</v>
      </c>
      <c r="KE101" s="1" t="s">
        <v>2291</v>
      </c>
      <c r="KF101" s="1" t="s">
        <v>1920</v>
      </c>
      <c r="KG101" s="1" t="s">
        <v>1512</v>
      </c>
      <c r="KH101" s="1" t="s">
        <v>1965</v>
      </c>
      <c r="KI101" s="1" t="s">
        <v>1988</v>
      </c>
      <c r="KJ101" s="1" t="s">
        <v>2291</v>
      </c>
      <c r="KK101" s="1" t="s">
        <v>1920</v>
      </c>
      <c r="KL101" s="1" t="s">
        <v>2044</v>
      </c>
      <c r="KM101" s="1" t="s">
        <v>1920</v>
      </c>
      <c r="KN101" s="1" t="s">
        <v>1921</v>
      </c>
      <c r="KO101" s="1" t="s">
        <v>1920</v>
      </c>
      <c r="KP101" s="1" t="s">
        <v>2291</v>
      </c>
      <c r="KQ101" s="1" t="s">
        <v>2291</v>
      </c>
      <c r="KR101" s="1">
        <v>3</v>
      </c>
      <c r="KS101" s="1" t="s">
        <v>304</v>
      </c>
      <c r="KT101" s="1" t="s">
        <v>305</v>
      </c>
      <c r="KU101" s="1" t="s">
        <v>2291</v>
      </c>
      <c r="KV101" s="1" t="s">
        <v>2291</v>
      </c>
      <c r="KW101" s="1" t="s">
        <v>2291</v>
      </c>
      <c r="KX101" s="1">
        <v>20</v>
      </c>
      <c r="KY101" s="11">
        <v>20</v>
      </c>
      <c r="KZ101" s="1" t="s">
        <v>1522</v>
      </c>
      <c r="LA101" s="1">
        <v>177354</v>
      </c>
      <c r="LB101" s="1" t="s">
        <v>1523</v>
      </c>
      <c r="LC101" s="1" t="s">
        <v>1524</v>
      </c>
      <c r="LD101" s="1">
        <v>139</v>
      </c>
      <c r="LE101" s="1" t="s">
        <v>2291</v>
      </c>
      <c r="LF101" s="1">
        <v>-1</v>
      </c>
      <c r="LG101" s="1" t="s">
        <v>2291</v>
      </c>
      <c r="LH101" s="1" t="s">
        <v>2291</v>
      </c>
      <c r="LI101" s="8">
        <v>139</v>
      </c>
      <c r="LJ101" s="8">
        <v>6</v>
      </c>
      <c r="LK101" s="8">
        <v>8</v>
      </c>
      <c r="LL101" s="8">
        <v>17</v>
      </c>
      <c r="LM101" s="8">
        <v>13</v>
      </c>
      <c r="LN101" s="8">
        <v>27</v>
      </c>
      <c r="LO101" s="8">
        <v>31</v>
      </c>
      <c r="LP101" s="8">
        <v>13</v>
      </c>
      <c r="LQ101" s="8">
        <v>9</v>
      </c>
      <c r="LR101" s="8">
        <v>17</v>
      </c>
      <c r="LS101" s="8">
        <v>20</v>
      </c>
      <c r="LT101" s="8">
        <v>1</v>
      </c>
      <c r="LU101" s="8">
        <v>0</v>
      </c>
      <c r="LV101" s="8">
        <v>162</v>
      </c>
      <c r="LW101" s="1" t="s">
        <v>1976</v>
      </c>
      <c r="LX101" s="1" t="s">
        <v>1979</v>
      </c>
      <c r="LY101" s="1" t="s">
        <v>1981</v>
      </c>
      <c r="LZ101" s="1" t="b">
        <f>E101=AE101</f>
        <v>1</v>
      </c>
      <c r="MA101" s="1" t="b">
        <f>AG101=G101</f>
        <v>1</v>
      </c>
      <c r="MB101" s="1" t="b">
        <f>I101=AI101</f>
        <v>1</v>
      </c>
      <c r="MC101" s="1" t="s">
        <v>2291</v>
      </c>
    </row>
    <row r="102" spans="1:341" x14ac:dyDescent="0.3">
      <c r="A102" s="1" t="s">
        <v>951</v>
      </c>
      <c r="B102" s="1" t="s">
        <v>952</v>
      </c>
      <c r="C102" s="5">
        <v>43164</v>
      </c>
      <c r="D102" s="5">
        <v>43164</v>
      </c>
      <c r="E102" s="1" t="s">
        <v>294</v>
      </c>
      <c r="F102" s="1" t="s">
        <v>1934</v>
      </c>
      <c r="G102" s="1" t="s">
        <v>400</v>
      </c>
      <c r="H102" s="1" t="s">
        <v>1948</v>
      </c>
      <c r="I102" s="1" t="s">
        <v>915</v>
      </c>
      <c r="J102" s="1" t="s">
        <v>1057</v>
      </c>
      <c r="K102" s="1" t="s">
        <v>1057</v>
      </c>
      <c r="L102" s="1" t="s">
        <v>1821</v>
      </c>
      <c r="M102" s="1" t="s">
        <v>953</v>
      </c>
      <c r="N102" s="1">
        <v>13.8677872574</v>
      </c>
      <c r="O102" s="1">
        <v>14.2619604926</v>
      </c>
      <c r="P102" s="1">
        <v>310.45046489499998</v>
      </c>
      <c r="Q102" s="1">
        <v>4</v>
      </c>
      <c r="R102" s="1" t="s">
        <v>1985</v>
      </c>
      <c r="S102" s="1" t="s">
        <v>2291</v>
      </c>
      <c r="T102" s="1" t="s">
        <v>2291</v>
      </c>
      <c r="U102" s="1" t="s">
        <v>2296</v>
      </c>
      <c r="V102" s="1" t="s">
        <v>2219</v>
      </c>
      <c r="W102" s="1" t="s">
        <v>2049</v>
      </c>
      <c r="X102" s="1" t="s">
        <v>2093</v>
      </c>
      <c r="Y102" s="1" t="s">
        <v>1920</v>
      </c>
      <c r="Z102" s="1" t="s">
        <v>1920</v>
      </c>
      <c r="AA102" s="1" t="s">
        <v>1921</v>
      </c>
      <c r="AB102" s="1" t="s">
        <v>2291</v>
      </c>
      <c r="AC102" s="7">
        <v>486</v>
      </c>
      <c r="AD102" s="7">
        <v>2031</v>
      </c>
      <c r="AE102" s="1" t="s">
        <v>294</v>
      </c>
      <c r="AF102" s="1" t="s">
        <v>1934</v>
      </c>
      <c r="AG102" s="1" t="s">
        <v>400</v>
      </c>
      <c r="AH102" s="1" t="s">
        <v>1948</v>
      </c>
      <c r="AI102" s="1" t="s">
        <v>915</v>
      </c>
      <c r="AJ102" s="1" t="s">
        <v>1057</v>
      </c>
      <c r="AK102" s="14">
        <v>486</v>
      </c>
      <c r="AL102" s="14">
        <v>2031</v>
      </c>
      <c r="AM102" s="5">
        <v>42430</v>
      </c>
      <c r="AN102" s="7">
        <v>24</v>
      </c>
      <c r="AO102" s="7">
        <v>100</v>
      </c>
      <c r="AP102" s="1" t="s">
        <v>335</v>
      </c>
      <c r="AQ102" s="1" t="s">
        <v>1927</v>
      </c>
      <c r="AR102" s="1" t="s">
        <v>336</v>
      </c>
      <c r="AS102" s="1" t="s">
        <v>1932</v>
      </c>
      <c r="AT102" s="1" t="s">
        <v>761</v>
      </c>
      <c r="AU102" s="1" t="s">
        <v>1945</v>
      </c>
      <c r="AV102" s="1" t="s">
        <v>2291</v>
      </c>
      <c r="AW102" s="1" t="s">
        <v>2291</v>
      </c>
      <c r="AX102" s="1" t="s">
        <v>2291</v>
      </c>
      <c r="AY102" s="7">
        <v>24</v>
      </c>
      <c r="AZ102" s="7">
        <v>100</v>
      </c>
      <c r="BA102" s="5">
        <v>42430</v>
      </c>
      <c r="BB102" s="7" t="s">
        <v>2291</v>
      </c>
      <c r="BC102" s="7" t="s">
        <v>2291</v>
      </c>
      <c r="BD102" s="1" t="s">
        <v>2291</v>
      </c>
      <c r="BE102" s="1" t="s">
        <v>2291</v>
      </c>
      <c r="BF102" s="1" t="s">
        <v>2291</v>
      </c>
      <c r="BG102" s="1" t="s">
        <v>2291</v>
      </c>
      <c r="BH102" s="1" t="s">
        <v>2291</v>
      </c>
      <c r="BI102" s="1" t="s">
        <v>2291</v>
      </c>
      <c r="BJ102" s="1" t="s">
        <v>2291</v>
      </c>
      <c r="BK102" s="1" t="s">
        <v>2291</v>
      </c>
      <c r="BL102" s="1" t="s">
        <v>2291</v>
      </c>
      <c r="BM102" s="7" t="s">
        <v>2291</v>
      </c>
      <c r="BN102" s="7" t="s">
        <v>2291</v>
      </c>
      <c r="BO102" s="1" t="s">
        <v>2291</v>
      </c>
      <c r="BP102" s="7">
        <v>1464</v>
      </c>
      <c r="BQ102" s="7">
        <v>6120</v>
      </c>
      <c r="BR102" s="1">
        <v>0</v>
      </c>
      <c r="BS102" s="7">
        <v>26</v>
      </c>
      <c r="BT102" s="7">
        <v>0</v>
      </c>
      <c r="BU102" s="7">
        <v>499</v>
      </c>
      <c r="BV102" s="7">
        <v>0</v>
      </c>
      <c r="BW102" s="1" t="s">
        <v>1998</v>
      </c>
      <c r="BX102" s="1" t="s">
        <v>2291</v>
      </c>
      <c r="BY102" s="1" t="s">
        <v>784</v>
      </c>
      <c r="BZ102" s="1" t="s">
        <v>1921</v>
      </c>
      <c r="CA102" s="1" t="s">
        <v>1920</v>
      </c>
      <c r="CB102" s="1" t="s">
        <v>1921</v>
      </c>
      <c r="CC102" s="1" t="s">
        <v>1921</v>
      </c>
      <c r="CD102" s="1" t="s">
        <v>1921</v>
      </c>
      <c r="CE102" s="1" t="s">
        <v>1921</v>
      </c>
      <c r="CF102" s="1" t="s">
        <v>1921</v>
      </c>
      <c r="CG102" s="1" t="s">
        <v>1921</v>
      </c>
      <c r="CH102" s="1" t="s">
        <v>1920</v>
      </c>
      <c r="CI102" s="1" t="s">
        <v>1921</v>
      </c>
      <c r="CJ102" s="1" t="s">
        <v>1921</v>
      </c>
      <c r="CK102" s="1" t="s">
        <v>320</v>
      </c>
      <c r="CL102" s="1" t="s">
        <v>1921</v>
      </c>
      <c r="CM102" s="1" t="s">
        <v>1921</v>
      </c>
      <c r="CN102" s="1" t="s">
        <v>1921</v>
      </c>
      <c r="CO102" s="1" t="s">
        <v>1920</v>
      </c>
      <c r="CP102" s="1" t="s">
        <v>1921</v>
      </c>
      <c r="CQ102" s="1" t="s">
        <v>2291</v>
      </c>
      <c r="CR102" s="1" t="s">
        <v>2029</v>
      </c>
      <c r="CS102" s="1" t="s">
        <v>2291</v>
      </c>
      <c r="CT102" s="1" t="s">
        <v>2291</v>
      </c>
      <c r="CU102" s="1" t="s">
        <v>2291</v>
      </c>
      <c r="CV102" s="1" t="s">
        <v>2291</v>
      </c>
      <c r="CW102" s="1" t="s">
        <v>2291</v>
      </c>
      <c r="CX102" s="1" t="s">
        <v>2291</v>
      </c>
      <c r="CY102" s="1" t="s">
        <v>2291</v>
      </c>
      <c r="CZ102" s="1" t="s">
        <v>2291</v>
      </c>
      <c r="DA102" s="1" t="s">
        <v>320</v>
      </c>
      <c r="DB102" s="1" t="s">
        <v>1921</v>
      </c>
      <c r="DC102" s="1" t="s">
        <v>1921</v>
      </c>
      <c r="DD102" s="1" t="s">
        <v>1921</v>
      </c>
      <c r="DE102" s="1" t="s">
        <v>1920</v>
      </c>
      <c r="DF102" s="1" t="s">
        <v>1921</v>
      </c>
      <c r="DG102" s="1" t="s">
        <v>2291</v>
      </c>
      <c r="DH102" s="1" t="s">
        <v>2029</v>
      </c>
      <c r="DI102" s="1" t="s">
        <v>2291</v>
      </c>
      <c r="DJ102" s="1" t="s">
        <v>2291</v>
      </c>
      <c r="DK102" s="1" t="s">
        <v>2291</v>
      </c>
      <c r="DL102" s="1" t="s">
        <v>2291</v>
      </c>
      <c r="DM102" s="1" t="s">
        <v>2291</v>
      </c>
      <c r="DN102" s="1" t="s">
        <v>2291</v>
      </c>
      <c r="DO102" s="1" t="s">
        <v>2291</v>
      </c>
      <c r="DP102" s="1" t="s">
        <v>2291</v>
      </c>
      <c r="DQ102" s="1" t="s">
        <v>2291</v>
      </c>
      <c r="DR102" s="1" t="s">
        <v>2291</v>
      </c>
      <c r="DS102" s="1" t="s">
        <v>2291</v>
      </c>
      <c r="DT102" s="1" t="s">
        <v>2291</v>
      </c>
      <c r="DU102" s="1" t="s">
        <v>2291</v>
      </c>
      <c r="DV102" s="1" t="s">
        <v>2291</v>
      </c>
      <c r="DW102" s="1" t="s">
        <v>2291</v>
      </c>
      <c r="DX102" s="1" t="s">
        <v>2291</v>
      </c>
      <c r="DY102" s="1" t="s">
        <v>2291</v>
      </c>
      <c r="DZ102" s="1" t="s">
        <v>2291</v>
      </c>
      <c r="EA102" s="1" t="s">
        <v>2291</v>
      </c>
      <c r="EB102" s="1" t="s">
        <v>2291</v>
      </c>
      <c r="EC102" s="1" t="s">
        <v>2291</v>
      </c>
      <c r="ED102" s="1" t="s">
        <v>2291</v>
      </c>
      <c r="EE102" s="1" t="s">
        <v>2291</v>
      </c>
      <c r="EF102" s="1" t="s">
        <v>2291</v>
      </c>
      <c r="EG102" s="1" t="s">
        <v>2291</v>
      </c>
      <c r="EH102" s="1" t="s">
        <v>2291</v>
      </c>
      <c r="EI102" s="1" t="s">
        <v>2291</v>
      </c>
      <c r="EJ102" s="1" t="s">
        <v>2291</v>
      </c>
      <c r="EK102" s="1" t="s">
        <v>2291</v>
      </c>
      <c r="EL102" s="1" t="s">
        <v>2291</v>
      </c>
      <c r="EM102" s="1" t="s">
        <v>2291</v>
      </c>
      <c r="EN102" s="1" t="s">
        <v>2291</v>
      </c>
      <c r="EO102" s="1" t="s">
        <v>2291</v>
      </c>
      <c r="EP102" s="1" t="s">
        <v>2291</v>
      </c>
      <c r="EQ102" s="1" t="s">
        <v>2291</v>
      </c>
      <c r="ER102" s="1" t="s">
        <v>2291</v>
      </c>
      <c r="ES102" s="1" t="s">
        <v>2291</v>
      </c>
      <c r="ET102" s="1" t="s">
        <v>2291</v>
      </c>
      <c r="EU102" s="1" t="s">
        <v>2291</v>
      </c>
      <c r="EV102" s="1" t="s">
        <v>2291</v>
      </c>
      <c r="EW102" s="1" t="s">
        <v>2291</v>
      </c>
      <c r="EX102" s="1" t="s">
        <v>2291</v>
      </c>
      <c r="EY102" s="1" t="s">
        <v>2291</v>
      </c>
      <c r="EZ102" s="1" t="s">
        <v>2291</v>
      </c>
      <c r="FA102" s="1" t="s">
        <v>2291</v>
      </c>
      <c r="FB102" s="1" t="s">
        <v>2291</v>
      </c>
      <c r="FC102" s="1" t="s">
        <v>2291</v>
      </c>
      <c r="FD102" s="1" t="s">
        <v>2291</v>
      </c>
      <c r="FE102" s="1" t="s">
        <v>2291</v>
      </c>
      <c r="FF102" s="1" t="s">
        <v>2291</v>
      </c>
      <c r="FG102" s="1" t="s">
        <v>2291</v>
      </c>
      <c r="FH102" s="1" t="s">
        <v>2291</v>
      </c>
      <c r="FI102" s="1" t="s">
        <v>2291</v>
      </c>
      <c r="FJ102" s="1" t="s">
        <v>2291</v>
      </c>
      <c r="FK102" s="1" t="s">
        <v>2291</v>
      </c>
      <c r="FL102" s="1" t="s">
        <v>2291</v>
      </c>
      <c r="FM102" s="7">
        <v>109</v>
      </c>
      <c r="FN102" s="7">
        <v>79</v>
      </c>
      <c r="FO102" s="7">
        <v>18</v>
      </c>
      <c r="FP102" s="7">
        <v>62</v>
      </c>
      <c r="FQ102" s="7">
        <v>15</v>
      </c>
      <c r="FR102" s="7">
        <v>50</v>
      </c>
      <c r="FS102" s="7" t="s">
        <v>2291</v>
      </c>
      <c r="FT102" s="7" t="s">
        <v>2291</v>
      </c>
      <c r="FU102" s="7">
        <v>55</v>
      </c>
      <c r="FV102" s="7">
        <v>79</v>
      </c>
      <c r="FW102" s="7">
        <v>36</v>
      </c>
      <c r="FX102" s="7" t="s">
        <v>2291</v>
      </c>
      <c r="FY102" s="7">
        <v>190</v>
      </c>
      <c r="FZ102" s="1" t="s">
        <v>1920</v>
      </c>
      <c r="GA102" s="1" t="s">
        <v>1920</v>
      </c>
      <c r="GB102" s="1" t="s">
        <v>1920</v>
      </c>
      <c r="GC102" s="1" t="s">
        <v>2291</v>
      </c>
      <c r="GD102" s="1" t="s">
        <v>2291</v>
      </c>
      <c r="GE102" s="1" t="s">
        <v>2291</v>
      </c>
      <c r="GF102" s="1" t="s">
        <v>1920</v>
      </c>
      <c r="GG102" s="1" t="s">
        <v>2291</v>
      </c>
      <c r="GH102" s="1" t="s">
        <v>2291</v>
      </c>
      <c r="GI102" s="1" t="s">
        <v>2291</v>
      </c>
      <c r="GJ102" s="1" t="s">
        <v>302</v>
      </c>
      <c r="GK102" s="1" t="s">
        <v>1921</v>
      </c>
      <c r="GL102" s="1" t="s">
        <v>1921</v>
      </c>
      <c r="GM102" s="1" t="s">
        <v>1921</v>
      </c>
      <c r="GN102" s="1" t="s">
        <v>1921</v>
      </c>
      <c r="GO102" s="1" t="s">
        <v>1920</v>
      </c>
      <c r="GP102" s="1" t="s">
        <v>1921</v>
      </c>
      <c r="GQ102" s="1" t="s">
        <v>1921</v>
      </c>
      <c r="GR102" s="1" t="s">
        <v>1921</v>
      </c>
      <c r="GS102" s="7" t="s">
        <v>2291</v>
      </c>
      <c r="GT102" s="7" t="s">
        <v>2291</v>
      </c>
      <c r="GU102" s="7" t="s">
        <v>2291</v>
      </c>
      <c r="GV102" s="7" t="s">
        <v>2291</v>
      </c>
      <c r="GW102" s="7" t="s">
        <v>2291</v>
      </c>
      <c r="GX102" s="7" t="s">
        <v>2291</v>
      </c>
      <c r="GY102" s="7" t="s">
        <v>2291</v>
      </c>
      <c r="GZ102" s="7" t="s">
        <v>2291</v>
      </c>
      <c r="HA102" s="7" t="s">
        <v>2291</v>
      </c>
      <c r="HB102" s="7" t="s">
        <v>2291</v>
      </c>
      <c r="HC102" s="7" t="s">
        <v>2291</v>
      </c>
      <c r="HD102" s="7" t="s">
        <v>2291</v>
      </c>
      <c r="HE102" s="7" t="s">
        <v>2291</v>
      </c>
      <c r="HF102" s="7" t="s">
        <v>2291</v>
      </c>
      <c r="HG102" s="7" t="s">
        <v>2291</v>
      </c>
      <c r="HH102" s="7" t="s">
        <v>2291</v>
      </c>
      <c r="HI102" s="1" t="s">
        <v>869</v>
      </c>
      <c r="HJ102" s="1" t="s">
        <v>2110</v>
      </c>
      <c r="HK102" s="1" t="s">
        <v>1921</v>
      </c>
      <c r="HL102" s="1" t="s">
        <v>1920</v>
      </c>
      <c r="HM102" s="1" t="s">
        <v>1921</v>
      </c>
      <c r="HN102" s="1" t="s">
        <v>1921</v>
      </c>
      <c r="HO102" s="1" t="s">
        <v>1921</v>
      </c>
      <c r="HP102" s="1" t="s">
        <v>2125</v>
      </c>
      <c r="HQ102" s="1" t="s">
        <v>1921</v>
      </c>
      <c r="HR102" s="1" t="s">
        <v>1921</v>
      </c>
      <c r="HS102" s="1" t="s">
        <v>1920</v>
      </c>
      <c r="HT102" s="7" t="s">
        <v>2291</v>
      </c>
      <c r="HU102" s="7" t="s">
        <v>2291</v>
      </c>
      <c r="HV102" s="1" t="s">
        <v>2291</v>
      </c>
      <c r="HW102" s="1" t="s">
        <v>2291</v>
      </c>
      <c r="HX102" s="1" t="s">
        <v>2291</v>
      </c>
      <c r="HY102" s="1" t="s">
        <v>2126</v>
      </c>
      <c r="HZ102" s="1" t="s">
        <v>1921</v>
      </c>
      <c r="IA102" s="1" t="s">
        <v>1920</v>
      </c>
      <c r="IB102" s="7" t="s">
        <v>2291</v>
      </c>
      <c r="IC102" s="7" t="s">
        <v>2291</v>
      </c>
      <c r="ID102" s="1" t="s">
        <v>1920</v>
      </c>
      <c r="IE102" s="1" t="s">
        <v>2291</v>
      </c>
      <c r="IF102" s="1" t="s">
        <v>2291</v>
      </c>
      <c r="IG102" s="1" t="s">
        <v>2291</v>
      </c>
      <c r="IH102" s="1" t="s">
        <v>2291</v>
      </c>
      <c r="II102" s="1" t="s">
        <v>2291</v>
      </c>
      <c r="IJ102" s="1" t="s">
        <v>2291</v>
      </c>
      <c r="IK102" s="1" t="s">
        <v>2291</v>
      </c>
      <c r="IL102" s="1" t="s">
        <v>2291</v>
      </c>
      <c r="IM102" s="1" t="s">
        <v>1949</v>
      </c>
      <c r="IN102" s="1" t="s">
        <v>1991</v>
      </c>
      <c r="IO102" s="1" t="s">
        <v>2291</v>
      </c>
      <c r="IP102" s="1" t="s">
        <v>2291</v>
      </c>
      <c r="IQ102" s="1" t="s">
        <v>2291</v>
      </c>
      <c r="IR102" s="1" t="s">
        <v>2291</v>
      </c>
      <c r="IS102" s="1" t="s">
        <v>2291</v>
      </c>
      <c r="IT102" s="1" t="s">
        <v>1921</v>
      </c>
      <c r="IU102" s="1" t="s">
        <v>2291</v>
      </c>
      <c r="IV102" s="1" t="s">
        <v>2291</v>
      </c>
      <c r="IW102" s="1" t="s">
        <v>2291</v>
      </c>
      <c r="IX102" s="1" t="s">
        <v>2291</v>
      </c>
      <c r="IY102" s="1" t="s">
        <v>2291</v>
      </c>
      <c r="IZ102" s="1" t="s">
        <v>2291</v>
      </c>
      <c r="JA102" s="1" t="s">
        <v>2291</v>
      </c>
      <c r="JB102" s="1" t="s">
        <v>2291</v>
      </c>
      <c r="JC102" s="1" t="s">
        <v>2291</v>
      </c>
      <c r="JD102" s="1" t="s">
        <v>469</v>
      </c>
      <c r="JE102" s="1" t="s">
        <v>1921</v>
      </c>
      <c r="JF102" s="1" t="s">
        <v>1921</v>
      </c>
      <c r="JG102" s="1" t="s">
        <v>1921</v>
      </c>
      <c r="JH102" s="1" t="s">
        <v>1921</v>
      </c>
      <c r="JI102" s="1" t="s">
        <v>1921</v>
      </c>
      <c r="JJ102" s="1" t="s">
        <v>1921</v>
      </c>
      <c r="JK102" s="1" t="s">
        <v>1921</v>
      </c>
      <c r="JL102" s="1" t="s">
        <v>1921</v>
      </c>
      <c r="JM102" s="1" t="s">
        <v>1921</v>
      </c>
      <c r="JN102" s="1" t="s">
        <v>1921</v>
      </c>
      <c r="JO102" s="1" t="s">
        <v>1921</v>
      </c>
      <c r="JP102" s="1" t="s">
        <v>1921</v>
      </c>
      <c r="JQ102" s="1" t="s">
        <v>1921</v>
      </c>
      <c r="JR102" s="1" t="s">
        <v>1920</v>
      </c>
      <c r="JS102" s="1" t="s">
        <v>2291</v>
      </c>
      <c r="JT102" s="1" t="s">
        <v>2291</v>
      </c>
      <c r="JU102" s="1" t="s">
        <v>2297</v>
      </c>
      <c r="JV102" s="1" t="s">
        <v>1920</v>
      </c>
      <c r="JW102" s="1" t="s">
        <v>1921</v>
      </c>
      <c r="JX102" s="1" t="s">
        <v>1921</v>
      </c>
      <c r="JY102" s="1" t="s">
        <v>1920</v>
      </c>
      <c r="JZ102" s="1" t="s">
        <v>1921</v>
      </c>
      <c r="KA102" s="1" t="s">
        <v>1921</v>
      </c>
      <c r="KB102" s="1" t="s">
        <v>1921</v>
      </c>
      <c r="KC102" s="1" t="s">
        <v>2291</v>
      </c>
      <c r="KD102" s="1" t="s">
        <v>1973</v>
      </c>
      <c r="KE102" s="1" t="s">
        <v>2291</v>
      </c>
      <c r="KF102" s="1" t="s">
        <v>1921</v>
      </c>
      <c r="KG102" s="1" t="s">
        <v>2291</v>
      </c>
      <c r="KH102" s="1" t="s">
        <v>2291</v>
      </c>
      <c r="KI102" s="1" t="s">
        <v>2291</v>
      </c>
      <c r="KJ102" s="1" t="s">
        <v>2291</v>
      </c>
      <c r="KK102" s="1" t="s">
        <v>1920</v>
      </c>
      <c r="KL102" s="1" t="s">
        <v>2044</v>
      </c>
      <c r="KM102" s="1" t="s">
        <v>1920</v>
      </c>
      <c r="KN102" s="1" t="s">
        <v>1921</v>
      </c>
      <c r="KO102" s="1" t="s">
        <v>1920</v>
      </c>
      <c r="KP102" s="1" t="s">
        <v>2291</v>
      </c>
      <c r="KQ102" s="1" t="s">
        <v>2291</v>
      </c>
      <c r="KR102" s="1">
        <v>3</v>
      </c>
      <c r="KS102" s="1" t="s">
        <v>304</v>
      </c>
      <c r="KT102" s="1" t="s">
        <v>954</v>
      </c>
      <c r="KU102" s="1" t="s">
        <v>2291</v>
      </c>
      <c r="KV102" s="1" t="s">
        <v>2291</v>
      </c>
      <c r="KW102" s="1" t="s">
        <v>2291</v>
      </c>
      <c r="KX102" s="1">
        <v>20</v>
      </c>
      <c r="KY102" s="11">
        <v>20</v>
      </c>
      <c r="KZ102" s="1" t="s">
        <v>955</v>
      </c>
      <c r="LA102" s="1">
        <v>158765</v>
      </c>
      <c r="LB102" s="1" t="s">
        <v>956</v>
      </c>
      <c r="LC102" s="1" t="s">
        <v>957</v>
      </c>
      <c r="LD102" s="1">
        <v>69</v>
      </c>
      <c r="LE102" s="1" t="s">
        <v>2291</v>
      </c>
      <c r="LF102" s="1">
        <v>-1</v>
      </c>
      <c r="LG102" s="1" t="s">
        <v>2291</v>
      </c>
      <c r="LH102" s="1" t="s">
        <v>2291</v>
      </c>
      <c r="LI102" s="8">
        <v>69</v>
      </c>
      <c r="LJ102" s="8">
        <v>2</v>
      </c>
      <c r="LK102" s="8">
        <v>6</v>
      </c>
      <c r="LL102" s="8">
        <v>11</v>
      </c>
      <c r="LM102" s="8">
        <v>8</v>
      </c>
      <c r="LN102" s="8">
        <v>16</v>
      </c>
      <c r="LO102" s="8">
        <v>23</v>
      </c>
      <c r="LP102" s="8">
        <v>6</v>
      </c>
      <c r="LQ102" s="8">
        <v>6</v>
      </c>
      <c r="LR102" s="8">
        <v>15</v>
      </c>
      <c r="LS102" s="8">
        <v>21</v>
      </c>
      <c r="LT102" s="8">
        <v>6</v>
      </c>
      <c r="LU102" s="8">
        <v>4</v>
      </c>
      <c r="LV102" s="8">
        <v>124</v>
      </c>
      <c r="LW102" s="1" t="s">
        <v>1982</v>
      </c>
      <c r="LX102" s="1" t="s">
        <v>2291</v>
      </c>
      <c r="LY102" s="1" t="s">
        <v>2291</v>
      </c>
      <c r="LZ102" s="1" t="b">
        <f>E102=AE102</f>
        <v>1</v>
      </c>
      <c r="MA102" s="1" t="b">
        <f>AG102=G102</f>
        <v>1</v>
      </c>
      <c r="MB102" s="1" t="b">
        <f>I102=AI102</f>
        <v>1</v>
      </c>
      <c r="MC102" s="1" t="s">
        <v>2291</v>
      </c>
    </row>
    <row r="103" spans="1:341" x14ac:dyDescent="0.3">
      <c r="A103" s="1" t="s">
        <v>1625</v>
      </c>
      <c r="B103" s="1" t="s">
        <v>1626</v>
      </c>
      <c r="C103" s="5">
        <v>43172</v>
      </c>
      <c r="D103" s="5">
        <v>43172</v>
      </c>
      <c r="E103" s="1" t="s">
        <v>294</v>
      </c>
      <c r="F103" s="1" t="s">
        <v>1934</v>
      </c>
      <c r="G103" s="1" t="s">
        <v>698</v>
      </c>
      <c r="H103" s="1" t="s">
        <v>333</v>
      </c>
      <c r="I103" s="1" t="s">
        <v>818</v>
      </c>
      <c r="J103" s="1" t="s">
        <v>1470</v>
      </c>
      <c r="K103" s="1" t="s">
        <v>1804</v>
      </c>
      <c r="L103" s="1" t="s">
        <v>1804</v>
      </c>
      <c r="M103" s="1" t="s">
        <v>1627</v>
      </c>
      <c r="N103" s="1">
        <v>13.6849299832</v>
      </c>
      <c r="O103" s="1">
        <v>13.963887528200001</v>
      </c>
      <c r="P103" s="1">
        <v>275.97474594400001</v>
      </c>
      <c r="Q103" s="1">
        <v>12</v>
      </c>
      <c r="R103" s="1" t="s">
        <v>1983</v>
      </c>
      <c r="S103" s="1" t="s">
        <v>2086</v>
      </c>
      <c r="T103" s="1">
        <v>6</v>
      </c>
      <c r="U103" s="1" t="s">
        <v>2292</v>
      </c>
      <c r="V103" s="1" t="s">
        <v>1982</v>
      </c>
      <c r="W103" s="1" t="s">
        <v>2291</v>
      </c>
      <c r="X103" s="1" t="s">
        <v>2089</v>
      </c>
      <c r="Y103" s="1" t="s">
        <v>1920</v>
      </c>
      <c r="Z103" s="1" t="s">
        <v>1921</v>
      </c>
      <c r="AA103" s="1" t="s">
        <v>1921</v>
      </c>
      <c r="AB103" s="1" t="s">
        <v>2291</v>
      </c>
      <c r="AC103" s="7">
        <v>60</v>
      </c>
      <c r="AD103" s="7">
        <v>251</v>
      </c>
      <c r="AE103" s="1" t="s">
        <v>294</v>
      </c>
      <c r="AF103" s="1" t="s">
        <v>1934</v>
      </c>
      <c r="AG103" s="1" t="s">
        <v>698</v>
      </c>
      <c r="AH103" s="1" t="s">
        <v>333</v>
      </c>
      <c r="AI103" s="1" t="s">
        <v>818</v>
      </c>
      <c r="AJ103" s="1" t="s">
        <v>1470</v>
      </c>
      <c r="AK103" s="14">
        <v>60</v>
      </c>
      <c r="AL103" s="14">
        <v>251</v>
      </c>
      <c r="AM103" s="5">
        <v>42064</v>
      </c>
      <c r="AN103" s="7" t="s">
        <v>2291</v>
      </c>
      <c r="AO103" s="7" t="s">
        <v>2291</v>
      </c>
      <c r="AP103" s="1" t="s">
        <v>2291</v>
      </c>
      <c r="AQ103" s="1" t="s">
        <v>2291</v>
      </c>
      <c r="AR103" s="1" t="s">
        <v>2291</v>
      </c>
      <c r="AS103" s="1" t="s">
        <v>2291</v>
      </c>
      <c r="AT103" s="1" t="s">
        <v>2291</v>
      </c>
      <c r="AU103" s="1" t="s">
        <v>2291</v>
      </c>
      <c r="AV103" s="1" t="s">
        <v>2291</v>
      </c>
      <c r="AW103" s="1" t="s">
        <v>2291</v>
      </c>
      <c r="AX103" s="1" t="s">
        <v>2291</v>
      </c>
      <c r="AY103" s="7" t="s">
        <v>2291</v>
      </c>
      <c r="AZ103" s="7" t="s">
        <v>2291</v>
      </c>
      <c r="BA103" s="1" t="s">
        <v>2291</v>
      </c>
      <c r="BB103" s="7" t="s">
        <v>2291</v>
      </c>
      <c r="BC103" s="7" t="s">
        <v>2291</v>
      </c>
      <c r="BD103" s="1" t="s">
        <v>2291</v>
      </c>
      <c r="BE103" s="1" t="s">
        <v>2291</v>
      </c>
      <c r="BF103" s="1" t="s">
        <v>2291</v>
      </c>
      <c r="BG103" s="1" t="s">
        <v>2291</v>
      </c>
      <c r="BH103" s="1" t="s">
        <v>2291</v>
      </c>
      <c r="BI103" s="1" t="s">
        <v>2291</v>
      </c>
      <c r="BJ103" s="1" t="s">
        <v>2291</v>
      </c>
      <c r="BK103" s="1" t="s">
        <v>2291</v>
      </c>
      <c r="BL103" s="1" t="s">
        <v>2291</v>
      </c>
      <c r="BM103" s="7" t="s">
        <v>2291</v>
      </c>
      <c r="BN103" s="7" t="s">
        <v>2291</v>
      </c>
      <c r="BO103" s="1" t="s">
        <v>2291</v>
      </c>
      <c r="BP103" s="7" t="s">
        <v>2291</v>
      </c>
      <c r="BQ103" s="7" t="s">
        <v>2291</v>
      </c>
      <c r="BR103" s="1">
        <v>0</v>
      </c>
      <c r="BS103" s="7">
        <v>60</v>
      </c>
      <c r="BT103" s="7">
        <v>0</v>
      </c>
      <c r="BU103" s="7">
        <v>0</v>
      </c>
      <c r="BV103" s="7">
        <v>0</v>
      </c>
      <c r="BW103" s="1" t="s">
        <v>1998</v>
      </c>
      <c r="BX103" s="1" t="s">
        <v>2291</v>
      </c>
      <c r="BY103" s="1" t="s">
        <v>533</v>
      </c>
      <c r="BZ103" s="1" t="s">
        <v>1921</v>
      </c>
      <c r="CA103" s="1" t="s">
        <v>1921</v>
      </c>
      <c r="CB103" s="1" t="s">
        <v>1921</v>
      </c>
      <c r="CC103" s="1" t="s">
        <v>1921</v>
      </c>
      <c r="CD103" s="1" t="s">
        <v>1921</v>
      </c>
      <c r="CE103" s="1" t="s">
        <v>1921</v>
      </c>
      <c r="CF103" s="1" t="s">
        <v>1921</v>
      </c>
      <c r="CG103" s="1" t="s">
        <v>1921</v>
      </c>
      <c r="CH103" s="1" t="s">
        <v>1920</v>
      </c>
      <c r="CI103" s="1" t="s">
        <v>1921</v>
      </c>
      <c r="CJ103" s="1" t="s">
        <v>1921</v>
      </c>
      <c r="CK103" s="1" t="s">
        <v>1953</v>
      </c>
      <c r="CL103" s="1" t="s">
        <v>1921</v>
      </c>
      <c r="CM103" s="1" t="s">
        <v>1921</v>
      </c>
      <c r="CN103" s="1" t="s">
        <v>1920</v>
      </c>
      <c r="CO103" s="1" t="s">
        <v>1921</v>
      </c>
      <c r="CP103" s="1" t="s">
        <v>1921</v>
      </c>
      <c r="CQ103" s="1" t="s">
        <v>2291</v>
      </c>
      <c r="CR103" s="1" t="s">
        <v>2030</v>
      </c>
      <c r="CS103" s="1" t="s">
        <v>2291</v>
      </c>
      <c r="CT103" s="1" t="s">
        <v>2291</v>
      </c>
      <c r="CU103" s="1" t="s">
        <v>2291</v>
      </c>
      <c r="CV103" s="1" t="s">
        <v>2291</v>
      </c>
      <c r="CW103" s="1" t="s">
        <v>2291</v>
      </c>
      <c r="CX103" s="1" t="s">
        <v>2291</v>
      </c>
      <c r="CY103" s="1" t="s">
        <v>2291</v>
      </c>
      <c r="CZ103" s="1" t="s">
        <v>2291</v>
      </c>
      <c r="DA103" s="1" t="s">
        <v>2291</v>
      </c>
      <c r="DB103" s="1" t="s">
        <v>2291</v>
      </c>
      <c r="DC103" s="1" t="s">
        <v>2291</v>
      </c>
      <c r="DD103" s="1" t="s">
        <v>2291</v>
      </c>
      <c r="DE103" s="1" t="s">
        <v>2291</v>
      </c>
      <c r="DF103" s="1" t="s">
        <v>2291</v>
      </c>
      <c r="DG103" s="1" t="s">
        <v>2291</v>
      </c>
      <c r="DH103" s="1" t="s">
        <v>2291</v>
      </c>
      <c r="DI103" s="1" t="s">
        <v>2291</v>
      </c>
      <c r="DJ103" s="1" t="s">
        <v>2291</v>
      </c>
      <c r="DK103" s="1" t="s">
        <v>2291</v>
      </c>
      <c r="DL103" s="1" t="s">
        <v>2291</v>
      </c>
      <c r="DM103" s="1" t="s">
        <v>2291</v>
      </c>
      <c r="DN103" s="1" t="s">
        <v>2291</v>
      </c>
      <c r="DO103" s="1" t="s">
        <v>2291</v>
      </c>
      <c r="DP103" s="1" t="s">
        <v>2291</v>
      </c>
      <c r="DQ103" s="1" t="s">
        <v>2291</v>
      </c>
      <c r="DR103" s="1" t="s">
        <v>2291</v>
      </c>
      <c r="DS103" s="1" t="s">
        <v>2291</v>
      </c>
      <c r="DT103" s="1" t="s">
        <v>2291</v>
      </c>
      <c r="DU103" s="1" t="s">
        <v>2291</v>
      </c>
      <c r="DV103" s="1" t="s">
        <v>2291</v>
      </c>
      <c r="DW103" s="1" t="s">
        <v>2291</v>
      </c>
      <c r="DX103" s="1" t="s">
        <v>2291</v>
      </c>
      <c r="DY103" s="1" t="s">
        <v>2291</v>
      </c>
      <c r="DZ103" s="1" t="s">
        <v>2291</v>
      </c>
      <c r="EA103" s="1" t="s">
        <v>2291</v>
      </c>
      <c r="EB103" s="1" t="s">
        <v>2291</v>
      </c>
      <c r="EC103" s="1" t="s">
        <v>2291</v>
      </c>
      <c r="ED103" s="1" t="s">
        <v>2291</v>
      </c>
      <c r="EE103" s="1" t="s">
        <v>2291</v>
      </c>
      <c r="EF103" s="1" t="s">
        <v>2291</v>
      </c>
      <c r="EG103" s="1" t="s">
        <v>2291</v>
      </c>
      <c r="EH103" s="1" t="s">
        <v>2291</v>
      </c>
      <c r="EI103" s="1" t="s">
        <v>2291</v>
      </c>
      <c r="EJ103" s="1" t="s">
        <v>2291</v>
      </c>
      <c r="EK103" s="1" t="s">
        <v>2291</v>
      </c>
      <c r="EL103" s="1" t="s">
        <v>2291</v>
      </c>
      <c r="EM103" s="1" t="s">
        <v>2291</v>
      </c>
      <c r="EN103" s="1" t="s">
        <v>2291</v>
      </c>
      <c r="EO103" s="1" t="s">
        <v>2291</v>
      </c>
      <c r="EP103" s="1" t="s">
        <v>2291</v>
      </c>
      <c r="EQ103" s="1" t="s">
        <v>2291</v>
      </c>
      <c r="ER103" s="1" t="s">
        <v>2291</v>
      </c>
      <c r="ES103" s="1" t="s">
        <v>2291</v>
      </c>
      <c r="ET103" s="1" t="s">
        <v>2291</v>
      </c>
      <c r="EU103" s="1" t="s">
        <v>2291</v>
      </c>
      <c r="EV103" s="1" t="s">
        <v>2291</v>
      </c>
      <c r="EW103" s="1" t="s">
        <v>2291</v>
      </c>
      <c r="EX103" s="1" t="s">
        <v>2291</v>
      </c>
      <c r="EY103" s="1" t="s">
        <v>2291</v>
      </c>
      <c r="EZ103" s="1" t="s">
        <v>2291</v>
      </c>
      <c r="FA103" s="1" t="s">
        <v>2291</v>
      </c>
      <c r="FB103" s="1" t="s">
        <v>2291</v>
      </c>
      <c r="FC103" s="1" t="s">
        <v>2291</v>
      </c>
      <c r="FD103" s="1" t="s">
        <v>2291</v>
      </c>
      <c r="FE103" s="1" t="s">
        <v>2291</v>
      </c>
      <c r="FF103" s="1" t="s">
        <v>2291</v>
      </c>
      <c r="FG103" s="1" t="s">
        <v>2291</v>
      </c>
      <c r="FH103" s="1" t="s">
        <v>2291</v>
      </c>
      <c r="FI103" s="1" t="s">
        <v>2291</v>
      </c>
      <c r="FJ103" s="1" t="s">
        <v>2291</v>
      </c>
      <c r="FK103" s="1" t="s">
        <v>2291</v>
      </c>
      <c r="FL103" s="1" t="s">
        <v>2291</v>
      </c>
      <c r="FM103" s="7">
        <v>10</v>
      </c>
      <c r="FN103" s="7">
        <v>20</v>
      </c>
      <c r="FO103" s="7">
        <v>3</v>
      </c>
      <c r="FP103" s="7" t="s">
        <v>2291</v>
      </c>
      <c r="FQ103" s="7">
        <v>2</v>
      </c>
      <c r="FR103" s="7" t="s">
        <v>2291</v>
      </c>
      <c r="FS103" s="7" t="s">
        <v>2291</v>
      </c>
      <c r="FT103" s="7" t="s">
        <v>2291</v>
      </c>
      <c r="FU103" s="7">
        <v>3</v>
      </c>
      <c r="FV103" s="7">
        <v>3</v>
      </c>
      <c r="FW103" s="7">
        <v>2</v>
      </c>
      <c r="FX103" s="7" t="s">
        <v>2291</v>
      </c>
      <c r="FY103" s="7">
        <v>9</v>
      </c>
      <c r="FZ103" s="1" t="s">
        <v>1920</v>
      </c>
      <c r="GA103" s="1" t="s">
        <v>1920</v>
      </c>
      <c r="GB103" s="1" t="s">
        <v>1920</v>
      </c>
      <c r="GC103" s="1" t="s">
        <v>2291</v>
      </c>
      <c r="GD103" s="1" t="s">
        <v>2291</v>
      </c>
      <c r="GE103" s="1" t="s">
        <v>2291</v>
      </c>
      <c r="GF103" s="1" t="s">
        <v>1920</v>
      </c>
      <c r="GG103" s="1" t="s">
        <v>2291</v>
      </c>
      <c r="GH103" s="1" t="s">
        <v>2291</v>
      </c>
      <c r="GI103" s="1" t="s">
        <v>2291</v>
      </c>
      <c r="GJ103" s="1" t="s">
        <v>406</v>
      </c>
      <c r="GK103" s="1" t="s">
        <v>1921</v>
      </c>
      <c r="GL103" s="1" t="s">
        <v>1921</v>
      </c>
      <c r="GM103" s="1" t="s">
        <v>1921</v>
      </c>
      <c r="GN103" s="1" t="s">
        <v>1921</v>
      </c>
      <c r="GO103" s="1" t="s">
        <v>1921</v>
      </c>
      <c r="GP103" s="1" t="s">
        <v>1921</v>
      </c>
      <c r="GQ103" s="1" t="s">
        <v>1920</v>
      </c>
      <c r="GR103" s="1" t="s">
        <v>1921</v>
      </c>
      <c r="GS103" s="7">
        <v>1</v>
      </c>
      <c r="GT103" s="7" t="s">
        <v>2291</v>
      </c>
      <c r="GU103" s="7" t="s">
        <v>2291</v>
      </c>
      <c r="GV103" s="7" t="s">
        <v>2291</v>
      </c>
      <c r="GW103" s="7" t="s">
        <v>2291</v>
      </c>
      <c r="GX103" s="7" t="s">
        <v>2291</v>
      </c>
      <c r="GY103" s="7" t="s">
        <v>2291</v>
      </c>
      <c r="GZ103" s="7" t="s">
        <v>2291</v>
      </c>
      <c r="HA103" s="7" t="s">
        <v>2291</v>
      </c>
      <c r="HB103" s="7" t="s">
        <v>2291</v>
      </c>
      <c r="HC103" s="7" t="s">
        <v>2291</v>
      </c>
      <c r="HD103" s="7" t="s">
        <v>2291</v>
      </c>
      <c r="HE103" s="7" t="s">
        <v>2291</v>
      </c>
      <c r="HF103" s="7" t="s">
        <v>2291</v>
      </c>
      <c r="HG103" s="7" t="s">
        <v>2291</v>
      </c>
      <c r="HH103" s="7" t="s">
        <v>2291</v>
      </c>
      <c r="HI103" s="1" t="s">
        <v>1956</v>
      </c>
      <c r="HJ103" s="1" t="s">
        <v>2115</v>
      </c>
      <c r="HK103" s="1" t="s">
        <v>1921</v>
      </c>
      <c r="HL103" s="1" t="s">
        <v>1920</v>
      </c>
      <c r="HM103" s="1" t="s">
        <v>1920</v>
      </c>
      <c r="HN103" s="1" t="s">
        <v>1920</v>
      </c>
      <c r="HO103" s="1" t="s">
        <v>1921</v>
      </c>
      <c r="HP103" s="1" t="s">
        <v>2125</v>
      </c>
      <c r="HQ103" s="1" t="s">
        <v>1921</v>
      </c>
      <c r="HR103" s="1" t="s">
        <v>1921</v>
      </c>
      <c r="HS103" s="1" t="s">
        <v>1920</v>
      </c>
      <c r="HT103" s="7" t="s">
        <v>2291</v>
      </c>
      <c r="HU103" s="7" t="s">
        <v>2291</v>
      </c>
      <c r="HV103" s="1" t="s">
        <v>2291</v>
      </c>
      <c r="HW103" s="1" t="s">
        <v>2291</v>
      </c>
      <c r="HX103" s="1" t="s">
        <v>2291</v>
      </c>
      <c r="HY103" s="1" t="s">
        <v>2127</v>
      </c>
      <c r="HZ103" s="1" t="s">
        <v>1920</v>
      </c>
      <c r="IA103" s="1" t="s">
        <v>1921</v>
      </c>
      <c r="IB103" s="7">
        <v>40</v>
      </c>
      <c r="IC103" s="7" t="s">
        <v>2291</v>
      </c>
      <c r="ID103" s="1" t="s">
        <v>1920</v>
      </c>
      <c r="IE103" s="1" t="s">
        <v>2291</v>
      </c>
      <c r="IF103" s="1" t="s">
        <v>2291</v>
      </c>
      <c r="IG103" s="1" t="s">
        <v>2291</v>
      </c>
      <c r="IH103" s="1" t="s">
        <v>2291</v>
      </c>
      <c r="II103" s="1" t="s">
        <v>2291</v>
      </c>
      <c r="IJ103" s="1" t="s">
        <v>2291</v>
      </c>
      <c r="IK103" s="1" t="s">
        <v>2291</v>
      </c>
      <c r="IL103" s="1" t="s">
        <v>2291</v>
      </c>
      <c r="IM103" s="1" t="s">
        <v>1949</v>
      </c>
      <c r="IN103" s="1" t="s">
        <v>1991</v>
      </c>
      <c r="IO103" s="1" t="s">
        <v>2291</v>
      </c>
      <c r="IP103" s="1" t="s">
        <v>2291</v>
      </c>
      <c r="IQ103" s="1" t="s">
        <v>2291</v>
      </c>
      <c r="IR103" s="1" t="s">
        <v>2291</v>
      </c>
      <c r="IS103" s="1" t="s">
        <v>2291</v>
      </c>
      <c r="IT103" s="1" t="s">
        <v>1921</v>
      </c>
      <c r="IU103" s="1" t="s">
        <v>2291</v>
      </c>
      <c r="IV103" s="1" t="s">
        <v>2291</v>
      </c>
      <c r="IW103" s="1" t="s">
        <v>2291</v>
      </c>
      <c r="IX103" s="1" t="s">
        <v>2291</v>
      </c>
      <c r="IY103" s="1" t="s">
        <v>2291</v>
      </c>
      <c r="IZ103" s="1" t="s">
        <v>2291</v>
      </c>
      <c r="JA103" s="1" t="s">
        <v>2291</v>
      </c>
      <c r="JB103" s="1" t="s">
        <v>2291</v>
      </c>
      <c r="JC103" s="1" t="s">
        <v>2291</v>
      </c>
      <c r="JD103" s="1" t="s">
        <v>1628</v>
      </c>
      <c r="JE103" s="1" t="s">
        <v>1921</v>
      </c>
      <c r="JF103" s="1" t="s">
        <v>1921</v>
      </c>
      <c r="JG103" s="1" t="s">
        <v>1921</v>
      </c>
      <c r="JH103" s="1" t="s">
        <v>1920</v>
      </c>
      <c r="JI103" s="1" t="s">
        <v>1921</v>
      </c>
      <c r="JJ103" s="1" t="s">
        <v>1920</v>
      </c>
      <c r="JK103" s="1" t="s">
        <v>1920</v>
      </c>
      <c r="JL103" s="1" t="s">
        <v>1921</v>
      </c>
      <c r="JM103" s="1" t="s">
        <v>1921</v>
      </c>
      <c r="JN103" s="1" t="s">
        <v>1921</v>
      </c>
      <c r="JO103" s="1" t="s">
        <v>1921</v>
      </c>
      <c r="JP103" s="1" t="s">
        <v>1921</v>
      </c>
      <c r="JQ103" s="1" t="s">
        <v>1921</v>
      </c>
      <c r="JR103" s="1" t="s">
        <v>1921</v>
      </c>
      <c r="JS103" s="1" t="s">
        <v>2291</v>
      </c>
      <c r="JT103" s="1" t="s">
        <v>2291</v>
      </c>
      <c r="JU103" s="1" t="s">
        <v>2295</v>
      </c>
      <c r="JV103" s="1" t="s">
        <v>1920</v>
      </c>
      <c r="JW103" s="1" t="s">
        <v>1921</v>
      </c>
      <c r="JX103" s="1" t="s">
        <v>1921</v>
      </c>
      <c r="JY103" s="1" t="s">
        <v>1921</v>
      </c>
      <c r="JZ103" s="1" t="s">
        <v>1921</v>
      </c>
      <c r="KA103" s="1" t="s">
        <v>1921</v>
      </c>
      <c r="KB103" s="1" t="s">
        <v>1921</v>
      </c>
      <c r="KC103" s="1" t="s">
        <v>2291</v>
      </c>
      <c r="KD103" s="1" t="s">
        <v>1973</v>
      </c>
      <c r="KE103" s="1" t="s">
        <v>2291</v>
      </c>
      <c r="KF103" s="1" t="s">
        <v>1920</v>
      </c>
      <c r="KG103" s="1" t="s">
        <v>1512</v>
      </c>
      <c r="KH103" s="1" t="s">
        <v>1965</v>
      </c>
      <c r="KI103" s="1" t="s">
        <v>1923</v>
      </c>
      <c r="KJ103" s="1" t="s">
        <v>2291</v>
      </c>
      <c r="KK103" s="1" t="s">
        <v>1920</v>
      </c>
      <c r="KL103" s="1" t="s">
        <v>2044</v>
      </c>
      <c r="KM103" s="1" t="s">
        <v>1920</v>
      </c>
      <c r="KN103" s="1" t="s">
        <v>1921</v>
      </c>
      <c r="KO103" s="1" t="s">
        <v>1920</v>
      </c>
      <c r="KP103" s="1" t="s">
        <v>2291</v>
      </c>
      <c r="KQ103" s="1" t="s">
        <v>2291</v>
      </c>
      <c r="KR103" s="1">
        <v>3</v>
      </c>
      <c r="KS103" s="1" t="s">
        <v>304</v>
      </c>
      <c r="KT103" s="1" t="s">
        <v>305</v>
      </c>
      <c r="KU103" s="1" t="s">
        <v>2291</v>
      </c>
      <c r="KV103" s="1" t="s">
        <v>2291</v>
      </c>
      <c r="KW103" s="1" t="s">
        <v>2291</v>
      </c>
      <c r="KX103" s="1">
        <v>20</v>
      </c>
      <c r="KY103" s="11">
        <v>20</v>
      </c>
      <c r="KZ103" s="1" t="s">
        <v>1629</v>
      </c>
      <c r="LA103" s="1">
        <v>177369</v>
      </c>
      <c r="LB103" s="1" t="s">
        <v>1630</v>
      </c>
      <c r="LC103" s="1" t="s">
        <v>1631</v>
      </c>
      <c r="LD103" s="1">
        <v>154</v>
      </c>
      <c r="LE103" s="1" t="s">
        <v>2291</v>
      </c>
      <c r="LF103" s="1">
        <v>-1</v>
      </c>
      <c r="LG103" s="1" t="s">
        <v>2291</v>
      </c>
      <c r="LH103" s="1" t="s">
        <v>2291</v>
      </c>
      <c r="LI103" s="8">
        <v>154</v>
      </c>
      <c r="LJ103" s="8">
        <v>14</v>
      </c>
      <c r="LK103" s="8">
        <v>5</v>
      </c>
      <c r="LL103" s="8">
        <v>13</v>
      </c>
      <c r="LM103" s="8">
        <v>17</v>
      </c>
      <c r="LN103" s="8">
        <v>11</v>
      </c>
      <c r="LO103" s="8">
        <v>10</v>
      </c>
      <c r="LP103" s="8">
        <v>2</v>
      </c>
      <c r="LQ103" s="8">
        <v>3</v>
      </c>
      <c r="LR103" s="8">
        <v>19</v>
      </c>
      <c r="LS103" s="8">
        <v>19</v>
      </c>
      <c r="LT103" s="8">
        <v>0</v>
      </c>
      <c r="LU103" s="8">
        <v>0</v>
      </c>
      <c r="LV103" s="8">
        <v>113</v>
      </c>
      <c r="LW103" s="1" t="s">
        <v>2036</v>
      </c>
      <c r="LX103" s="1" t="s">
        <v>1979</v>
      </c>
      <c r="LY103" s="1" t="s">
        <v>568</v>
      </c>
      <c r="LZ103" s="1" t="b">
        <f>E103=AE103</f>
        <v>1</v>
      </c>
      <c r="MA103" s="1" t="b">
        <f>AG103=G103</f>
        <v>1</v>
      </c>
      <c r="MB103" s="1" t="b">
        <f>I103=AI103</f>
        <v>1</v>
      </c>
      <c r="MC103" s="1" t="s">
        <v>2291</v>
      </c>
    </row>
    <row r="104" spans="1:341" x14ac:dyDescent="0.3">
      <c r="A104" s="1" t="s">
        <v>1431</v>
      </c>
      <c r="B104" s="1" t="s">
        <v>1432</v>
      </c>
      <c r="C104" s="5">
        <v>43172</v>
      </c>
      <c r="D104" s="5">
        <v>43172</v>
      </c>
      <c r="E104" s="1" t="s">
        <v>294</v>
      </c>
      <c r="F104" s="1" t="s">
        <v>1934</v>
      </c>
      <c r="G104" s="1" t="s">
        <v>698</v>
      </c>
      <c r="H104" s="1" t="s">
        <v>333</v>
      </c>
      <c r="I104" s="1" t="s">
        <v>818</v>
      </c>
      <c r="J104" s="1" t="s">
        <v>1470</v>
      </c>
      <c r="K104" s="1" t="s">
        <v>2068</v>
      </c>
      <c r="L104" s="1" t="s">
        <v>1803</v>
      </c>
      <c r="M104" s="1" t="s">
        <v>1433</v>
      </c>
      <c r="N104" s="1">
        <v>13.6885901974</v>
      </c>
      <c r="O104" s="1">
        <v>13.9562448193</v>
      </c>
      <c r="P104" s="1">
        <v>327.69777076299999</v>
      </c>
      <c r="Q104" s="1">
        <v>8</v>
      </c>
      <c r="R104" s="1" t="s">
        <v>1983</v>
      </c>
      <c r="S104" s="1" t="s">
        <v>2085</v>
      </c>
      <c r="T104" s="1">
        <v>2</v>
      </c>
      <c r="U104" s="1" t="s">
        <v>2292</v>
      </c>
      <c r="V104" s="1" t="s">
        <v>1982</v>
      </c>
      <c r="W104" s="1" t="s">
        <v>2291</v>
      </c>
      <c r="X104" s="1" t="s">
        <v>1955</v>
      </c>
      <c r="Y104" s="1" t="s">
        <v>1921</v>
      </c>
      <c r="Z104" s="1" t="s">
        <v>1920</v>
      </c>
      <c r="AA104" s="1" t="s">
        <v>1921</v>
      </c>
      <c r="AB104" s="1" t="s">
        <v>2291</v>
      </c>
      <c r="AC104" s="7" t="s">
        <v>2291</v>
      </c>
      <c r="AD104" s="7" t="s">
        <v>2291</v>
      </c>
      <c r="AE104" s="1" t="s">
        <v>2291</v>
      </c>
      <c r="AF104" s="1" t="s">
        <v>2291</v>
      </c>
      <c r="AG104" s="1" t="s">
        <v>2291</v>
      </c>
      <c r="AH104" s="1" t="s">
        <v>2291</v>
      </c>
      <c r="AI104" s="1" t="s">
        <v>2291</v>
      </c>
      <c r="AJ104" s="1" t="s">
        <v>2291</v>
      </c>
      <c r="AK104" s="14" t="s">
        <v>2291</v>
      </c>
      <c r="AL104" s="14" t="s">
        <v>2291</v>
      </c>
      <c r="AM104" s="1" t="s">
        <v>2291</v>
      </c>
      <c r="AN104" s="7">
        <v>195</v>
      </c>
      <c r="AO104" s="7">
        <v>815</v>
      </c>
      <c r="AP104" s="1" t="s">
        <v>335</v>
      </c>
      <c r="AQ104" s="1" t="s">
        <v>1927</v>
      </c>
      <c r="AR104" s="1" t="s">
        <v>336</v>
      </c>
      <c r="AS104" s="1" t="s">
        <v>1932</v>
      </c>
      <c r="AT104" s="1" t="s">
        <v>356</v>
      </c>
      <c r="AU104" s="1" t="s">
        <v>1943</v>
      </c>
      <c r="AV104" s="1" t="s">
        <v>2291</v>
      </c>
      <c r="AW104" s="1" t="s">
        <v>2291</v>
      </c>
      <c r="AX104" s="1" t="s">
        <v>2291</v>
      </c>
      <c r="AY104" s="7">
        <v>195</v>
      </c>
      <c r="AZ104" s="7">
        <v>815</v>
      </c>
      <c r="BA104" s="5">
        <v>42005</v>
      </c>
      <c r="BB104" s="7" t="s">
        <v>2291</v>
      </c>
      <c r="BC104" s="7" t="s">
        <v>2291</v>
      </c>
      <c r="BD104" s="1" t="s">
        <v>2291</v>
      </c>
      <c r="BE104" s="1" t="s">
        <v>2291</v>
      </c>
      <c r="BF104" s="1" t="s">
        <v>2291</v>
      </c>
      <c r="BG104" s="1" t="s">
        <v>2291</v>
      </c>
      <c r="BH104" s="1" t="s">
        <v>2291</v>
      </c>
      <c r="BI104" s="1" t="s">
        <v>2291</v>
      </c>
      <c r="BJ104" s="1" t="s">
        <v>2291</v>
      </c>
      <c r="BK104" s="1" t="s">
        <v>2291</v>
      </c>
      <c r="BL104" s="1" t="s">
        <v>2291</v>
      </c>
      <c r="BM104" s="7" t="s">
        <v>2291</v>
      </c>
      <c r="BN104" s="7" t="s">
        <v>2291</v>
      </c>
      <c r="BO104" s="1" t="s">
        <v>2291</v>
      </c>
      <c r="BP104" s="7" t="s">
        <v>2291</v>
      </c>
      <c r="BQ104" s="7" t="s">
        <v>2291</v>
      </c>
      <c r="BR104" s="1">
        <v>0</v>
      </c>
      <c r="BS104" s="7">
        <v>195</v>
      </c>
      <c r="BT104" s="7">
        <v>0</v>
      </c>
      <c r="BU104" s="7">
        <v>0</v>
      </c>
      <c r="BV104" s="7">
        <v>0</v>
      </c>
      <c r="BW104" s="1" t="s">
        <v>1998</v>
      </c>
      <c r="BX104" s="1" t="s">
        <v>2291</v>
      </c>
      <c r="BY104" s="1" t="s">
        <v>533</v>
      </c>
      <c r="BZ104" s="1" t="s">
        <v>1921</v>
      </c>
      <c r="CA104" s="1" t="s">
        <v>1921</v>
      </c>
      <c r="CB104" s="1" t="s">
        <v>1921</v>
      </c>
      <c r="CC104" s="1" t="s">
        <v>1921</v>
      </c>
      <c r="CD104" s="1" t="s">
        <v>1921</v>
      </c>
      <c r="CE104" s="1" t="s">
        <v>1921</v>
      </c>
      <c r="CF104" s="1" t="s">
        <v>1921</v>
      </c>
      <c r="CG104" s="1" t="s">
        <v>1921</v>
      </c>
      <c r="CH104" s="1" t="s">
        <v>1920</v>
      </c>
      <c r="CI104" s="1" t="s">
        <v>1921</v>
      </c>
      <c r="CJ104" s="1" t="s">
        <v>1921</v>
      </c>
      <c r="CK104" s="1" t="s">
        <v>1953</v>
      </c>
      <c r="CL104" s="1" t="s">
        <v>1921</v>
      </c>
      <c r="CM104" s="1" t="s">
        <v>1921</v>
      </c>
      <c r="CN104" s="1" t="s">
        <v>1920</v>
      </c>
      <c r="CO104" s="1" t="s">
        <v>1921</v>
      </c>
      <c r="CP104" s="1" t="s">
        <v>1921</v>
      </c>
      <c r="CQ104" s="1" t="s">
        <v>2291</v>
      </c>
      <c r="CR104" s="1" t="s">
        <v>2030</v>
      </c>
      <c r="CS104" s="1" t="s">
        <v>2291</v>
      </c>
      <c r="CT104" s="1" t="s">
        <v>2291</v>
      </c>
      <c r="CU104" s="1" t="s">
        <v>2291</v>
      </c>
      <c r="CV104" s="1" t="s">
        <v>2291</v>
      </c>
      <c r="CW104" s="1" t="s">
        <v>2291</v>
      </c>
      <c r="CX104" s="1" t="s">
        <v>2291</v>
      </c>
      <c r="CY104" s="1" t="s">
        <v>2291</v>
      </c>
      <c r="CZ104" s="1" t="s">
        <v>2291</v>
      </c>
      <c r="DA104" s="1" t="s">
        <v>2291</v>
      </c>
      <c r="DB104" s="1" t="s">
        <v>2291</v>
      </c>
      <c r="DC104" s="1" t="s">
        <v>2291</v>
      </c>
      <c r="DD104" s="1" t="s">
        <v>2291</v>
      </c>
      <c r="DE104" s="1" t="s">
        <v>2291</v>
      </c>
      <c r="DF104" s="1" t="s">
        <v>2291</v>
      </c>
      <c r="DG104" s="1" t="s">
        <v>2291</v>
      </c>
      <c r="DH104" s="1" t="s">
        <v>2291</v>
      </c>
      <c r="DI104" s="1" t="s">
        <v>2291</v>
      </c>
      <c r="DJ104" s="1" t="s">
        <v>2291</v>
      </c>
      <c r="DK104" s="1" t="s">
        <v>2291</v>
      </c>
      <c r="DL104" s="1" t="s">
        <v>2291</v>
      </c>
      <c r="DM104" s="1" t="s">
        <v>2291</v>
      </c>
      <c r="DN104" s="1" t="s">
        <v>2291</v>
      </c>
      <c r="DO104" s="1" t="s">
        <v>2291</v>
      </c>
      <c r="DP104" s="1" t="s">
        <v>2291</v>
      </c>
      <c r="DQ104" s="1" t="s">
        <v>2291</v>
      </c>
      <c r="DR104" s="1" t="s">
        <v>2291</v>
      </c>
      <c r="DS104" s="1" t="s">
        <v>2291</v>
      </c>
      <c r="DT104" s="1" t="s">
        <v>2291</v>
      </c>
      <c r="DU104" s="1" t="s">
        <v>2291</v>
      </c>
      <c r="DV104" s="1" t="s">
        <v>2291</v>
      </c>
      <c r="DW104" s="1" t="s">
        <v>2291</v>
      </c>
      <c r="DX104" s="1" t="s">
        <v>2291</v>
      </c>
      <c r="DY104" s="1" t="s">
        <v>2291</v>
      </c>
      <c r="DZ104" s="1" t="s">
        <v>2291</v>
      </c>
      <c r="EA104" s="1" t="s">
        <v>2291</v>
      </c>
      <c r="EB104" s="1" t="s">
        <v>2291</v>
      </c>
      <c r="EC104" s="1" t="s">
        <v>2291</v>
      </c>
      <c r="ED104" s="1" t="s">
        <v>2291</v>
      </c>
      <c r="EE104" s="1" t="s">
        <v>2291</v>
      </c>
      <c r="EF104" s="1" t="s">
        <v>2291</v>
      </c>
      <c r="EG104" s="1" t="s">
        <v>2291</v>
      </c>
      <c r="EH104" s="1" t="s">
        <v>2291</v>
      </c>
      <c r="EI104" s="1" t="s">
        <v>2291</v>
      </c>
      <c r="EJ104" s="1" t="s">
        <v>2291</v>
      </c>
      <c r="EK104" s="1" t="s">
        <v>2291</v>
      </c>
      <c r="EL104" s="1" t="s">
        <v>2291</v>
      </c>
      <c r="EM104" s="1" t="s">
        <v>2291</v>
      </c>
      <c r="EN104" s="1" t="s">
        <v>2291</v>
      </c>
      <c r="EO104" s="1" t="s">
        <v>2291</v>
      </c>
      <c r="EP104" s="1" t="s">
        <v>2291</v>
      </c>
      <c r="EQ104" s="1" t="s">
        <v>2291</v>
      </c>
      <c r="ER104" s="1" t="s">
        <v>2291</v>
      </c>
      <c r="ES104" s="1" t="s">
        <v>2291</v>
      </c>
      <c r="ET104" s="1" t="s">
        <v>2291</v>
      </c>
      <c r="EU104" s="1" t="s">
        <v>2291</v>
      </c>
      <c r="EV104" s="1" t="s">
        <v>2291</v>
      </c>
      <c r="EW104" s="1" t="s">
        <v>2291</v>
      </c>
      <c r="EX104" s="1" t="s">
        <v>2291</v>
      </c>
      <c r="EY104" s="1" t="s">
        <v>2291</v>
      </c>
      <c r="EZ104" s="1" t="s">
        <v>2291</v>
      </c>
      <c r="FA104" s="1" t="s">
        <v>2291</v>
      </c>
      <c r="FB104" s="1" t="s">
        <v>2291</v>
      </c>
      <c r="FC104" s="1" t="s">
        <v>2291</v>
      </c>
      <c r="FD104" s="1" t="s">
        <v>2291</v>
      </c>
      <c r="FE104" s="1" t="s">
        <v>2291</v>
      </c>
      <c r="FF104" s="1" t="s">
        <v>2291</v>
      </c>
      <c r="FG104" s="1" t="s">
        <v>2291</v>
      </c>
      <c r="FH104" s="1" t="s">
        <v>2291</v>
      </c>
      <c r="FI104" s="1" t="s">
        <v>2291</v>
      </c>
      <c r="FJ104" s="1" t="s">
        <v>2291</v>
      </c>
      <c r="FK104" s="1" t="s">
        <v>2291</v>
      </c>
      <c r="FL104" s="1" t="s">
        <v>2291</v>
      </c>
      <c r="FM104" s="7">
        <v>20</v>
      </c>
      <c r="FN104" s="7">
        <v>50</v>
      </c>
      <c r="FO104" s="7">
        <v>5</v>
      </c>
      <c r="FP104" s="7">
        <v>1</v>
      </c>
      <c r="FQ104" s="7">
        <v>3</v>
      </c>
      <c r="FR104" s="7">
        <v>5</v>
      </c>
      <c r="FS104" s="7" t="s">
        <v>2291</v>
      </c>
      <c r="FT104" s="7" t="s">
        <v>2291</v>
      </c>
      <c r="FU104" s="7">
        <v>20</v>
      </c>
      <c r="FV104" s="7">
        <v>6</v>
      </c>
      <c r="FW104" s="7">
        <v>7</v>
      </c>
      <c r="FX104" s="7">
        <v>3</v>
      </c>
      <c r="FY104" s="7">
        <v>20</v>
      </c>
      <c r="FZ104" s="1" t="s">
        <v>1920</v>
      </c>
      <c r="GA104" s="1" t="s">
        <v>1920</v>
      </c>
      <c r="GB104" s="1" t="s">
        <v>1920</v>
      </c>
      <c r="GC104" s="1" t="s">
        <v>2291</v>
      </c>
      <c r="GD104" s="1" t="s">
        <v>2291</v>
      </c>
      <c r="GE104" s="1" t="s">
        <v>2291</v>
      </c>
      <c r="GF104" s="1" t="s">
        <v>1920</v>
      </c>
      <c r="GG104" s="1" t="s">
        <v>2291</v>
      </c>
      <c r="GH104" s="1" t="s">
        <v>2291</v>
      </c>
      <c r="GI104" s="1" t="s">
        <v>2291</v>
      </c>
      <c r="GJ104" s="1" t="s">
        <v>302</v>
      </c>
      <c r="GK104" s="1" t="s">
        <v>1921</v>
      </c>
      <c r="GL104" s="1" t="s">
        <v>1921</v>
      </c>
      <c r="GM104" s="1" t="s">
        <v>1921</v>
      </c>
      <c r="GN104" s="1" t="s">
        <v>1921</v>
      </c>
      <c r="GO104" s="1" t="s">
        <v>1920</v>
      </c>
      <c r="GP104" s="1" t="s">
        <v>1921</v>
      </c>
      <c r="GQ104" s="1" t="s">
        <v>1921</v>
      </c>
      <c r="GR104" s="1" t="s">
        <v>1921</v>
      </c>
      <c r="GS104" s="7" t="s">
        <v>2291</v>
      </c>
      <c r="GT104" s="7" t="s">
        <v>2291</v>
      </c>
      <c r="GU104" s="7">
        <v>1</v>
      </c>
      <c r="GV104" s="7" t="s">
        <v>2291</v>
      </c>
      <c r="GW104" s="7" t="s">
        <v>2291</v>
      </c>
      <c r="GX104" s="7" t="s">
        <v>2291</v>
      </c>
      <c r="GY104" s="7" t="s">
        <v>2291</v>
      </c>
      <c r="GZ104" s="7" t="s">
        <v>2291</v>
      </c>
      <c r="HA104" s="7" t="s">
        <v>2291</v>
      </c>
      <c r="HB104" s="7" t="s">
        <v>2291</v>
      </c>
      <c r="HC104" s="7" t="s">
        <v>2291</v>
      </c>
      <c r="HD104" s="7" t="s">
        <v>2291</v>
      </c>
      <c r="HE104" s="7" t="s">
        <v>2291</v>
      </c>
      <c r="HF104" s="7" t="s">
        <v>2291</v>
      </c>
      <c r="HG104" s="7" t="s">
        <v>2291</v>
      </c>
      <c r="HH104" s="7" t="s">
        <v>2291</v>
      </c>
      <c r="HI104" s="1" t="s">
        <v>869</v>
      </c>
      <c r="HJ104" s="1" t="s">
        <v>371</v>
      </c>
      <c r="HK104" s="1" t="s">
        <v>1920</v>
      </c>
      <c r="HL104" s="1" t="s">
        <v>1921</v>
      </c>
      <c r="HM104" s="1" t="s">
        <v>1921</v>
      </c>
      <c r="HN104" s="1" t="s">
        <v>1921</v>
      </c>
      <c r="HO104" s="1" t="s">
        <v>1921</v>
      </c>
      <c r="HP104" s="1" t="s">
        <v>2125</v>
      </c>
      <c r="HQ104" s="1" t="s">
        <v>1921</v>
      </c>
      <c r="HR104" s="1" t="s">
        <v>1921</v>
      </c>
      <c r="HS104" s="1" t="s">
        <v>1920</v>
      </c>
      <c r="HT104" s="7" t="s">
        <v>2291</v>
      </c>
      <c r="HU104" s="7" t="s">
        <v>2291</v>
      </c>
      <c r="HV104" s="1" t="s">
        <v>2291</v>
      </c>
      <c r="HW104" s="1" t="s">
        <v>2291</v>
      </c>
      <c r="HX104" s="1" t="s">
        <v>2291</v>
      </c>
      <c r="HY104" s="1" t="s">
        <v>2126</v>
      </c>
      <c r="HZ104" s="1" t="s">
        <v>1921</v>
      </c>
      <c r="IA104" s="1" t="s">
        <v>1920</v>
      </c>
      <c r="IB104" s="7" t="s">
        <v>2291</v>
      </c>
      <c r="IC104" s="7">
        <v>195</v>
      </c>
      <c r="ID104" s="1" t="s">
        <v>1920</v>
      </c>
      <c r="IE104" s="1" t="s">
        <v>2291</v>
      </c>
      <c r="IF104" s="1" t="s">
        <v>2291</v>
      </c>
      <c r="IG104" s="1" t="s">
        <v>2291</v>
      </c>
      <c r="IH104" s="1" t="s">
        <v>2291</v>
      </c>
      <c r="II104" s="1" t="s">
        <v>2291</v>
      </c>
      <c r="IJ104" s="1" t="s">
        <v>2291</v>
      </c>
      <c r="IK104" s="1" t="s">
        <v>2291</v>
      </c>
      <c r="IL104" s="1" t="s">
        <v>2291</v>
      </c>
      <c r="IM104" s="1" t="s">
        <v>1952</v>
      </c>
      <c r="IN104" s="1" t="s">
        <v>2291</v>
      </c>
      <c r="IO104" s="1" t="s">
        <v>2291</v>
      </c>
      <c r="IP104" s="1" t="s">
        <v>2199</v>
      </c>
      <c r="IQ104" s="1" t="s">
        <v>869</v>
      </c>
      <c r="IR104" s="1" t="s">
        <v>1957</v>
      </c>
      <c r="IS104" s="1" t="s">
        <v>2291</v>
      </c>
      <c r="IT104" s="1" t="s">
        <v>1921</v>
      </c>
      <c r="IU104" s="1" t="s">
        <v>2291</v>
      </c>
      <c r="IV104" s="1" t="s">
        <v>2291</v>
      </c>
      <c r="IW104" s="1" t="s">
        <v>2291</v>
      </c>
      <c r="IX104" s="1" t="s">
        <v>2291</v>
      </c>
      <c r="IY104" s="1" t="s">
        <v>2291</v>
      </c>
      <c r="IZ104" s="1" t="s">
        <v>2291</v>
      </c>
      <c r="JA104" s="1" t="s">
        <v>2291</v>
      </c>
      <c r="JB104" s="1" t="s">
        <v>2291</v>
      </c>
      <c r="JC104" s="1" t="s">
        <v>2291</v>
      </c>
      <c r="JD104" s="1" t="s">
        <v>1434</v>
      </c>
      <c r="JE104" s="1" t="s">
        <v>1921</v>
      </c>
      <c r="JF104" s="1" t="s">
        <v>1921</v>
      </c>
      <c r="JG104" s="1" t="s">
        <v>1921</v>
      </c>
      <c r="JH104" s="1" t="s">
        <v>1921</v>
      </c>
      <c r="JI104" s="1" t="s">
        <v>1921</v>
      </c>
      <c r="JJ104" s="1" t="s">
        <v>1920</v>
      </c>
      <c r="JK104" s="1" t="s">
        <v>1921</v>
      </c>
      <c r="JL104" s="1" t="s">
        <v>1921</v>
      </c>
      <c r="JM104" s="1" t="s">
        <v>1921</v>
      </c>
      <c r="JN104" s="1" t="s">
        <v>1921</v>
      </c>
      <c r="JO104" s="1" t="s">
        <v>1921</v>
      </c>
      <c r="JP104" s="1" t="s">
        <v>1921</v>
      </c>
      <c r="JQ104" s="1" t="s">
        <v>1921</v>
      </c>
      <c r="JR104" s="1" t="s">
        <v>1921</v>
      </c>
      <c r="JS104" s="1" t="s">
        <v>2291</v>
      </c>
      <c r="JT104" s="1" t="s">
        <v>2291</v>
      </c>
      <c r="JU104" s="1" t="s">
        <v>2307</v>
      </c>
      <c r="JV104" s="1" t="s">
        <v>1921</v>
      </c>
      <c r="JW104" s="1" t="s">
        <v>1921</v>
      </c>
      <c r="JX104" s="1" t="s">
        <v>1921</v>
      </c>
      <c r="JY104" s="1" t="s">
        <v>1921</v>
      </c>
      <c r="JZ104" s="1" t="s">
        <v>1921</v>
      </c>
      <c r="KA104" s="1" t="s">
        <v>1920</v>
      </c>
      <c r="KB104" s="1" t="s">
        <v>1921</v>
      </c>
      <c r="KC104" s="1" t="s">
        <v>2291</v>
      </c>
      <c r="KD104" s="1" t="s">
        <v>2294</v>
      </c>
      <c r="KE104" s="1" t="s">
        <v>2291</v>
      </c>
      <c r="KF104" s="1" t="s">
        <v>1920</v>
      </c>
      <c r="KG104" s="1" t="s">
        <v>1512</v>
      </c>
      <c r="KH104" s="1" t="s">
        <v>1966</v>
      </c>
      <c r="KI104" s="1" t="s">
        <v>1923</v>
      </c>
      <c r="KJ104" s="1" t="s">
        <v>2291</v>
      </c>
      <c r="KK104" s="1" t="s">
        <v>1920</v>
      </c>
      <c r="KL104" s="1" t="s">
        <v>2044</v>
      </c>
      <c r="KM104" s="1" t="s">
        <v>1920</v>
      </c>
      <c r="KN104" s="1" t="s">
        <v>1921</v>
      </c>
      <c r="KO104" s="1" t="s">
        <v>1920</v>
      </c>
      <c r="KP104" s="1" t="s">
        <v>2291</v>
      </c>
      <c r="KQ104" s="1" t="s">
        <v>2291</v>
      </c>
      <c r="KR104" s="1">
        <v>3</v>
      </c>
      <c r="KS104" s="1" t="s">
        <v>304</v>
      </c>
      <c r="KT104" s="1" t="s">
        <v>305</v>
      </c>
      <c r="KU104" s="1" t="s">
        <v>2291</v>
      </c>
      <c r="KV104" s="1" t="s">
        <v>2291</v>
      </c>
      <c r="KW104" s="1" t="s">
        <v>2291</v>
      </c>
      <c r="KX104" s="1">
        <v>20</v>
      </c>
      <c r="KY104" s="11">
        <v>20</v>
      </c>
      <c r="KZ104" s="1" t="s">
        <v>1435</v>
      </c>
      <c r="LA104" s="1">
        <v>177339</v>
      </c>
      <c r="LB104" s="1" t="s">
        <v>1436</v>
      </c>
      <c r="LC104" s="1" t="s">
        <v>1437</v>
      </c>
      <c r="LD104" s="1">
        <v>128</v>
      </c>
      <c r="LE104" s="1" t="s">
        <v>2291</v>
      </c>
      <c r="LF104" s="1">
        <v>-1</v>
      </c>
      <c r="LG104" s="1" t="s">
        <v>2291</v>
      </c>
      <c r="LH104" s="1" t="s">
        <v>2291</v>
      </c>
      <c r="LI104" s="8">
        <v>128</v>
      </c>
      <c r="LJ104" s="8">
        <v>10</v>
      </c>
      <c r="LK104" s="8">
        <v>9</v>
      </c>
      <c r="LL104" s="8">
        <v>23</v>
      </c>
      <c r="LM104" s="8">
        <v>18</v>
      </c>
      <c r="LN104" s="8">
        <v>24</v>
      </c>
      <c r="LO104" s="8">
        <v>28</v>
      </c>
      <c r="LP104" s="8">
        <v>27</v>
      </c>
      <c r="LQ104" s="8">
        <v>20</v>
      </c>
      <c r="LR104" s="8">
        <v>25</v>
      </c>
      <c r="LS104" s="8">
        <v>31</v>
      </c>
      <c r="LT104" s="8">
        <v>2</v>
      </c>
      <c r="LU104" s="8">
        <v>0</v>
      </c>
      <c r="LV104" s="8">
        <v>217</v>
      </c>
      <c r="LW104" s="1" t="s">
        <v>1979</v>
      </c>
      <c r="LX104" s="1" t="s">
        <v>2291</v>
      </c>
      <c r="LY104" s="1" t="s">
        <v>2291</v>
      </c>
      <c r="LZ104" s="1" t="b">
        <f>E104=AE104</f>
        <v>0</v>
      </c>
      <c r="MA104" s="1" t="b">
        <f>AG104=G104</f>
        <v>0</v>
      </c>
      <c r="MB104" s="1" t="b">
        <f>I104=AI104</f>
        <v>0</v>
      </c>
      <c r="MC104" s="1" t="s">
        <v>2291</v>
      </c>
    </row>
    <row r="105" spans="1:341" x14ac:dyDescent="0.3">
      <c r="A105" s="1" t="s">
        <v>1483</v>
      </c>
      <c r="B105" s="1" t="s">
        <v>1484</v>
      </c>
      <c r="C105" s="5">
        <v>43172</v>
      </c>
      <c r="D105" s="5">
        <v>43172</v>
      </c>
      <c r="E105" s="1" t="s">
        <v>294</v>
      </c>
      <c r="F105" s="1" t="s">
        <v>1934</v>
      </c>
      <c r="G105" s="1" t="s">
        <v>698</v>
      </c>
      <c r="H105" s="1" t="s">
        <v>333</v>
      </c>
      <c r="I105" s="1" t="s">
        <v>818</v>
      </c>
      <c r="J105" s="1" t="s">
        <v>1470</v>
      </c>
      <c r="K105" s="1" t="s">
        <v>2060</v>
      </c>
      <c r="L105" s="1" t="s">
        <v>1670</v>
      </c>
      <c r="M105" s="1" t="s">
        <v>1486</v>
      </c>
      <c r="N105" s="1">
        <v>13.6967044696</v>
      </c>
      <c r="O105" s="1">
        <v>13.949702326500001</v>
      </c>
      <c r="P105" s="1">
        <v>298.83850633200001</v>
      </c>
      <c r="Q105" s="1">
        <v>4</v>
      </c>
      <c r="R105" s="1" t="s">
        <v>1983</v>
      </c>
      <c r="S105" s="1" t="s">
        <v>1485</v>
      </c>
      <c r="T105" s="1">
        <v>2</v>
      </c>
      <c r="U105" s="1" t="s">
        <v>2292</v>
      </c>
      <c r="V105" s="1" t="s">
        <v>1982</v>
      </c>
      <c r="W105" s="1" t="s">
        <v>2291</v>
      </c>
      <c r="X105" s="1" t="s">
        <v>2093</v>
      </c>
      <c r="Y105" s="1" t="s">
        <v>1920</v>
      </c>
      <c r="Z105" s="1" t="s">
        <v>1920</v>
      </c>
      <c r="AA105" s="1" t="s">
        <v>1921</v>
      </c>
      <c r="AB105" s="1" t="s">
        <v>2291</v>
      </c>
      <c r="AC105" s="7">
        <v>335</v>
      </c>
      <c r="AD105" s="7">
        <v>1400</v>
      </c>
      <c r="AE105" s="1" t="s">
        <v>294</v>
      </c>
      <c r="AF105" s="1" t="s">
        <v>1934</v>
      </c>
      <c r="AG105" s="1" t="s">
        <v>698</v>
      </c>
      <c r="AH105" s="1" t="s">
        <v>333</v>
      </c>
      <c r="AI105" s="1" t="s">
        <v>818</v>
      </c>
      <c r="AJ105" s="1" t="s">
        <v>1470</v>
      </c>
      <c r="AK105" s="14">
        <v>335</v>
      </c>
      <c r="AL105" s="14">
        <v>1400</v>
      </c>
      <c r="AM105" s="5">
        <v>42005</v>
      </c>
      <c r="AN105" s="7">
        <v>50</v>
      </c>
      <c r="AO105" s="7">
        <v>209</v>
      </c>
      <c r="AP105" s="1" t="s">
        <v>335</v>
      </c>
      <c r="AQ105" s="1" t="s">
        <v>1927</v>
      </c>
      <c r="AR105" s="1" t="s">
        <v>336</v>
      </c>
      <c r="AS105" s="1" t="s">
        <v>1932</v>
      </c>
      <c r="AT105" s="1" t="s">
        <v>356</v>
      </c>
      <c r="AU105" s="1" t="s">
        <v>1943</v>
      </c>
      <c r="AV105" s="1" t="s">
        <v>2291</v>
      </c>
      <c r="AW105" s="1" t="s">
        <v>2291</v>
      </c>
      <c r="AX105" s="1" t="s">
        <v>2291</v>
      </c>
      <c r="AY105" s="7">
        <v>50</v>
      </c>
      <c r="AZ105" s="7">
        <v>209</v>
      </c>
      <c r="BA105" s="5">
        <v>42005</v>
      </c>
      <c r="BB105" s="7" t="s">
        <v>2291</v>
      </c>
      <c r="BC105" s="7" t="s">
        <v>2291</v>
      </c>
      <c r="BD105" s="1" t="s">
        <v>2291</v>
      </c>
      <c r="BE105" s="1" t="s">
        <v>2291</v>
      </c>
      <c r="BF105" s="1" t="s">
        <v>2291</v>
      </c>
      <c r="BG105" s="1" t="s">
        <v>2291</v>
      </c>
      <c r="BH105" s="1" t="s">
        <v>2291</v>
      </c>
      <c r="BI105" s="1" t="s">
        <v>2291</v>
      </c>
      <c r="BJ105" s="1" t="s">
        <v>2291</v>
      </c>
      <c r="BK105" s="1" t="s">
        <v>2291</v>
      </c>
      <c r="BL105" s="1" t="s">
        <v>2291</v>
      </c>
      <c r="BM105" s="7" t="s">
        <v>2291</v>
      </c>
      <c r="BN105" s="7" t="s">
        <v>2291</v>
      </c>
      <c r="BO105" s="1" t="s">
        <v>2291</v>
      </c>
      <c r="BP105" s="7" t="s">
        <v>2291</v>
      </c>
      <c r="BQ105" s="7" t="s">
        <v>2291</v>
      </c>
      <c r="BR105" s="1">
        <v>0</v>
      </c>
      <c r="BS105" s="7">
        <v>385</v>
      </c>
      <c r="BT105" s="7">
        <v>0</v>
      </c>
      <c r="BU105" s="7">
        <v>0</v>
      </c>
      <c r="BV105" s="7">
        <v>0</v>
      </c>
      <c r="BW105" s="1" t="s">
        <v>1998</v>
      </c>
      <c r="BX105" s="1" t="s">
        <v>2291</v>
      </c>
      <c r="BY105" s="1" t="s">
        <v>533</v>
      </c>
      <c r="BZ105" s="1" t="s">
        <v>1921</v>
      </c>
      <c r="CA105" s="1" t="s">
        <v>1921</v>
      </c>
      <c r="CB105" s="1" t="s">
        <v>1921</v>
      </c>
      <c r="CC105" s="1" t="s">
        <v>1921</v>
      </c>
      <c r="CD105" s="1" t="s">
        <v>1921</v>
      </c>
      <c r="CE105" s="1" t="s">
        <v>1921</v>
      </c>
      <c r="CF105" s="1" t="s">
        <v>1921</v>
      </c>
      <c r="CG105" s="1" t="s">
        <v>1921</v>
      </c>
      <c r="CH105" s="1" t="s">
        <v>1920</v>
      </c>
      <c r="CI105" s="1" t="s">
        <v>1921</v>
      </c>
      <c r="CJ105" s="1" t="s">
        <v>1921</v>
      </c>
      <c r="CK105" s="1" t="s">
        <v>1953</v>
      </c>
      <c r="CL105" s="1" t="s">
        <v>1921</v>
      </c>
      <c r="CM105" s="1" t="s">
        <v>1921</v>
      </c>
      <c r="CN105" s="1" t="s">
        <v>1920</v>
      </c>
      <c r="CO105" s="1" t="s">
        <v>1921</v>
      </c>
      <c r="CP105" s="1" t="s">
        <v>1921</v>
      </c>
      <c r="CQ105" s="1" t="s">
        <v>2291</v>
      </c>
      <c r="CR105" s="1" t="s">
        <v>2030</v>
      </c>
      <c r="CS105" s="1" t="s">
        <v>2291</v>
      </c>
      <c r="CT105" s="1" t="s">
        <v>2291</v>
      </c>
      <c r="CU105" s="1" t="s">
        <v>2291</v>
      </c>
      <c r="CV105" s="1" t="s">
        <v>2291</v>
      </c>
      <c r="CW105" s="1" t="s">
        <v>2291</v>
      </c>
      <c r="CX105" s="1" t="s">
        <v>2291</v>
      </c>
      <c r="CY105" s="1" t="s">
        <v>2291</v>
      </c>
      <c r="CZ105" s="1" t="s">
        <v>2291</v>
      </c>
      <c r="DA105" s="1" t="s">
        <v>2291</v>
      </c>
      <c r="DB105" s="1" t="s">
        <v>2291</v>
      </c>
      <c r="DC105" s="1" t="s">
        <v>2291</v>
      </c>
      <c r="DD105" s="1" t="s">
        <v>2291</v>
      </c>
      <c r="DE105" s="1" t="s">
        <v>2291</v>
      </c>
      <c r="DF105" s="1" t="s">
        <v>2291</v>
      </c>
      <c r="DG105" s="1" t="s">
        <v>2291</v>
      </c>
      <c r="DH105" s="1" t="s">
        <v>2291</v>
      </c>
      <c r="DI105" s="1" t="s">
        <v>2291</v>
      </c>
      <c r="DJ105" s="1" t="s">
        <v>2291</v>
      </c>
      <c r="DK105" s="1" t="s">
        <v>2291</v>
      </c>
      <c r="DL105" s="1" t="s">
        <v>2291</v>
      </c>
      <c r="DM105" s="1" t="s">
        <v>2291</v>
      </c>
      <c r="DN105" s="1" t="s">
        <v>2291</v>
      </c>
      <c r="DO105" s="1" t="s">
        <v>2291</v>
      </c>
      <c r="DP105" s="1" t="s">
        <v>2291</v>
      </c>
      <c r="DQ105" s="1" t="s">
        <v>2291</v>
      </c>
      <c r="DR105" s="1" t="s">
        <v>2291</v>
      </c>
      <c r="DS105" s="1" t="s">
        <v>2291</v>
      </c>
      <c r="DT105" s="1" t="s">
        <v>2291</v>
      </c>
      <c r="DU105" s="1" t="s">
        <v>2291</v>
      </c>
      <c r="DV105" s="1" t="s">
        <v>2291</v>
      </c>
      <c r="DW105" s="1" t="s">
        <v>2291</v>
      </c>
      <c r="DX105" s="1" t="s">
        <v>2291</v>
      </c>
      <c r="DY105" s="1" t="s">
        <v>2291</v>
      </c>
      <c r="DZ105" s="1" t="s">
        <v>2291</v>
      </c>
      <c r="EA105" s="1" t="s">
        <v>2291</v>
      </c>
      <c r="EB105" s="1" t="s">
        <v>2291</v>
      </c>
      <c r="EC105" s="1" t="s">
        <v>2291</v>
      </c>
      <c r="ED105" s="1" t="s">
        <v>2291</v>
      </c>
      <c r="EE105" s="1" t="s">
        <v>2291</v>
      </c>
      <c r="EF105" s="1" t="s">
        <v>2291</v>
      </c>
      <c r="EG105" s="1" t="s">
        <v>2291</v>
      </c>
      <c r="EH105" s="1" t="s">
        <v>2291</v>
      </c>
      <c r="EI105" s="1" t="s">
        <v>2291</v>
      </c>
      <c r="EJ105" s="1" t="s">
        <v>2291</v>
      </c>
      <c r="EK105" s="1" t="s">
        <v>2291</v>
      </c>
      <c r="EL105" s="1" t="s">
        <v>2291</v>
      </c>
      <c r="EM105" s="1" t="s">
        <v>2291</v>
      </c>
      <c r="EN105" s="1" t="s">
        <v>2291</v>
      </c>
      <c r="EO105" s="1" t="s">
        <v>2291</v>
      </c>
      <c r="EP105" s="1" t="s">
        <v>2291</v>
      </c>
      <c r="EQ105" s="1" t="s">
        <v>2291</v>
      </c>
      <c r="ER105" s="1" t="s">
        <v>2291</v>
      </c>
      <c r="ES105" s="1" t="s">
        <v>2291</v>
      </c>
      <c r="ET105" s="1" t="s">
        <v>2291</v>
      </c>
      <c r="EU105" s="1" t="s">
        <v>2291</v>
      </c>
      <c r="EV105" s="1" t="s">
        <v>2291</v>
      </c>
      <c r="EW105" s="1" t="s">
        <v>2291</v>
      </c>
      <c r="EX105" s="1" t="s">
        <v>2291</v>
      </c>
      <c r="EY105" s="1" t="s">
        <v>2291</v>
      </c>
      <c r="EZ105" s="1" t="s">
        <v>2291</v>
      </c>
      <c r="FA105" s="1" t="s">
        <v>2291</v>
      </c>
      <c r="FB105" s="1" t="s">
        <v>2291</v>
      </c>
      <c r="FC105" s="1" t="s">
        <v>2291</v>
      </c>
      <c r="FD105" s="1" t="s">
        <v>2291</v>
      </c>
      <c r="FE105" s="1" t="s">
        <v>2291</v>
      </c>
      <c r="FF105" s="1" t="s">
        <v>2291</v>
      </c>
      <c r="FG105" s="1" t="s">
        <v>2291</v>
      </c>
      <c r="FH105" s="1" t="s">
        <v>2291</v>
      </c>
      <c r="FI105" s="1" t="s">
        <v>2291</v>
      </c>
      <c r="FJ105" s="1" t="s">
        <v>2291</v>
      </c>
      <c r="FK105" s="1" t="s">
        <v>2291</v>
      </c>
      <c r="FL105" s="1" t="s">
        <v>2291</v>
      </c>
      <c r="FM105" s="7">
        <v>40</v>
      </c>
      <c r="FN105" s="7">
        <v>60</v>
      </c>
      <c r="FO105" s="7">
        <v>2</v>
      </c>
      <c r="FP105" s="7">
        <v>4</v>
      </c>
      <c r="FQ105" s="7">
        <v>4</v>
      </c>
      <c r="FR105" s="7">
        <v>20</v>
      </c>
      <c r="FS105" s="7" t="s">
        <v>2291</v>
      </c>
      <c r="FT105" s="7" t="s">
        <v>2291</v>
      </c>
      <c r="FU105" s="7">
        <v>10</v>
      </c>
      <c r="FV105" s="7">
        <v>40</v>
      </c>
      <c r="FW105" s="7">
        <v>15</v>
      </c>
      <c r="FX105" s="7" t="s">
        <v>2291</v>
      </c>
      <c r="FY105" s="7">
        <v>100</v>
      </c>
      <c r="FZ105" s="1" t="s">
        <v>1920</v>
      </c>
      <c r="GA105" s="1" t="s">
        <v>1920</v>
      </c>
      <c r="GB105" s="1" t="s">
        <v>1920</v>
      </c>
      <c r="GC105" s="1" t="s">
        <v>2291</v>
      </c>
      <c r="GD105" s="1" t="s">
        <v>2291</v>
      </c>
      <c r="GE105" s="1" t="s">
        <v>2291</v>
      </c>
      <c r="GF105" s="1" t="s">
        <v>1920</v>
      </c>
      <c r="GG105" s="1" t="s">
        <v>2291</v>
      </c>
      <c r="GH105" s="1" t="s">
        <v>2291</v>
      </c>
      <c r="GI105" s="1" t="s">
        <v>2291</v>
      </c>
      <c r="GJ105" s="1" t="s">
        <v>419</v>
      </c>
      <c r="GK105" s="1" t="s">
        <v>1921</v>
      </c>
      <c r="GL105" s="1" t="s">
        <v>1921</v>
      </c>
      <c r="GM105" s="1" t="s">
        <v>1921</v>
      </c>
      <c r="GN105" s="1" t="s">
        <v>1921</v>
      </c>
      <c r="GO105" s="1" t="s">
        <v>1920</v>
      </c>
      <c r="GP105" s="1" t="s">
        <v>1921</v>
      </c>
      <c r="GQ105" s="1" t="s">
        <v>1920</v>
      </c>
      <c r="GR105" s="1" t="s">
        <v>1921</v>
      </c>
      <c r="GS105" s="7">
        <v>25</v>
      </c>
      <c r="GT105" s="7" t="s">
        <v>2291</v>
      </c>
      <c r="GU105" s="7">
        <v>2</v>
      </c>
      <c r="GV105" s="7" t="s">
        <v>2291</v>
      </c>
      <c r="GW105" s="7" t="s">
        <v>2291</v>
      </c>
      <c r="GX105" s="7" t="s">
        <v>2291</v>
      </c>
      <c r="GY105" s="7" t="s">
        <v>2291</v>
      </c>
      <c r="GZ105" s="7" t="s">
        <v>2291</v>
      </c>
      <c r="HA105" s="7" t="s">
        <v>2291</v>
      </c>
      <c r="HB105" s="7" t="s">
        <v>2291</v>
      </c>
      <c r="HC105" s="7" t="s">
        <v>2291</v>
      </c>
      <c r="HD105" s="7" t="s">
        <v>2291</v>
      </c>
      <c r="HE105" s="7" t="s">
        <v>2291</v>
      </c>
      <c r="HF105" s="7" t="s">
        <v>2291</v>
      </c>
      <c r="HG105" s="7" t="s">
        <v>2291</v>
      </c>
      <c r="HH105" s="7" t="s">
        <v>2291</v>
      </c>
      <c r="HI105" s="1" t="s">
        <v>869</v>
      </c>
      <c r="HJ105" s="1" t="s">
        <v>2116</v>
      </c>
      <c r="HK105" s="1" t="s">
        <v>1921</v>
      </c>
      <c r="HL105" s="1" t="s">
        <v>1921</v>
      </c>
      <c r="HM105" s="1" t="s">
        <v>1921</v>
      </c>
      <c r="HN105" s="1" t="s">
        <v>1920</v>
      </c>
      <c r="HO105" s="1" t="s">
        <v>1921</v>
      </c>
      <c r="HP105" s="1" t="s">
        <v>2125</v>
      </c>
      <c r="HQ105" s="1" t="s">
        <v>1921</v>
      </c>
      <c r="HR105" s="1" t="s">
        <v>1921</v>
      </c>
      <c r="HS105" s="1" t="s">
        <v>1920</v>
      </c>
      <c r="HT105" s="7" t="s">
        <v>2291</v>
      </c>
      <c r="HU105" s="7" t="s">
        <v>2291</v>
      </c>
      <c r="HV105" s="1" t="s">
        <v>2291</v>
      </c>
      <c r="HW105" s="1" t="s">
        <v>2291</v>
      </c>
      <c r="HX105" s="1" t="s">
        <v>2291</v>
      </c>
      <c r="HY105" s="1" t="s">
        <v>2126</v>
      </c>
      <c r="HZ105" s="1" t="s">
        <v>1921</v>
      </c>
      <c r="IA105" s="1" t="s">
        <v>1920</v>
      </c>
      <c r="IB105" s="7" t="s">
        <v>2291</v>
      </c>
      <c r="IC105" s="7">
        <v>385</v>
      </c>
      <c r="ID105" s="1" t="s">
        <v>1920</v>
      </c>
      <c r="IE105" s="1" t="s">
        <v>2291</v>
      </c>
      <c r="IF105" s="1" t="s">
        <v>2291</v>
      </c>
      <c r="IG105" s="1" t="s">
        <v>2291</v>
      </c>
      <c r="IH105" s="1" t="s">
        <v>2291</v>
      </c>
      <c r="II105" s="1" t="s">
        <v>2291</v>
      </c>
      <c r="IJ105" s="1" t="s">
        <v>2291</v>
      </c>
      <c r="IK105" s="1" t="s">
        <v>2291</v>
      </c>
      <c r="IL105" s="1" t="s">
        <v>2291</v>
      </c>
      <c r="IM105" s="1" t="s">
        <v>1949</v>
      </c>
      <c r="IN105" s="1" t="s">
        <v>1991</v>
      </c>
      <c r="IO105" s="1" t="s">
        <v>2291</v>
      </c>
      <c r="IP105" s="1" t="s">
        <v>2291</v>
      </c>
      <c r="IQ105" s="1" t="s">
        <v>2291</v>
      </c>
      <c r="IR105" s="1" t="s">
        <v>2291</v>
      </c>
      <c r="IS105" s="1" t="s">
        <v>2291</v>
      </c>
      <c r="IT105" s="1" t="s">
        <v>1921</v>
      </c>
      <c r="IU105" s="1" t="s">
        <v>2291</v>
      </c>
      <c r="IV105" s="1" t="s">
        <v>2291</v>
      </c>
      <c r="IW105" s="1" t="s">
        <v>2291</v>
      </c>
      <c r="IX105" s="1" t="s">
        <v>2291</v>
      </c>
      <c r="IY105" s="1" t="s">
        <v>2291</v>
      </c>
      <c r="IZ105" s="1" t="s">
        <v>2291</v>
      </c>
      <c r="JA105" s="1" t="s">
        <v>2291</v>
      </c>
      <c r="JB105" s="1" t="s">
        <v>2291</v>
      </c>
      <c r="JC105" s="1" t="s">
        <v>2291</v>
      </c>
      <c r="JD105" s="1" t="s">
        <v>392</v>
      </c>
      <c r="JE105" s="1" t="s">
        <v>1921</v>
      </c>
      <c r="JF105" s="1" t="s">
        <v>1921</v>
      </c>
      <c r="JG105" s="1" t="s">
        <v>1921</v>
      </c>
      <c r="JH105" s="1" t="s">
        <v>1921</v>
      </c>
      <c r="JI105" s="1" t="s">
        <v>1921</v>
      </c>
      <c r="JJ105" s="1" t="s">
        <v>1920</v>
      </c>
      <c r="JK105" s="1" t="s">
        <v>1921</v>
      </c>
      <c r="JL105" s="1" t="s">
        <v>1920</v>
      </c>
      <c r="JM105" s="1" t="s">
        <v>1920</v>
      </c>
      <c r="JN105" s="1" t="s">
        <v>1921</v>
      </c>
      <c r="JO105" s="1" t="s">
        <v>1921</v>
      </c>
      <c r="JP105" s="1" t="s">
        <v>1921</v>
      </c>
      <c r="JQ105" s="1" t="s">
        <v>1921</v>
      </c>
      <c r="JR105" s="1" t="s">
        <v>1921</v>
      </c>
      <c r="JS105" s="1" t="s">
        <v>2291</v>
      </c>
      <c r="JT105" s="1" t="s">
        <v>2291</v>
      </c>
      <c r="JU105" s="1" t="s">
        <v>2293</v>
      </c>
      <c r="JV105" s="1" t="s">
        <v>1921</v>
      </c>
      <c r="JW105" s="1" t="s">
        <v>1921</v>
      </c>
      <c r="JX105" s="1" t="s">
        <v>1921</v>
      </c>
      <c r="JY105" s="1" t="s">
        <v>1920</v>
      </c>
      <c r="JZ105" s="1" t="s">
        <v>1921</v>
      </c>
      <c r="KA105" s="1" t="s">
        <v>1920</v>
      </c>
      <c r="KB105" s="1" t="s">
        <v>1921</v>
      </c>
      <c r="KC105" s="1" t="s">
        <v>2291</v>
      </c>
      <c r="KD105" s="1" t="s">
        <v>2294</v>
      </c>
      <c r="KE105" s="1" t="s">
        <v>2291</v>
      </c>
      <c r="KF105" s="1" t="s">
        <v>1920</v>
      </c>
      <c r="KG105" s="1" t="s">
        <v>1512</v>
      </c>
      <c r="KH105" s="1" t="s">
        <v>1966</v>
      </c>
      <c r="KI105" s="1" t="s">
        <v>1988</v>
      </c>
      <c r="KJ105" s="1" t="s">
        <v>2291</v>
      </c>
      <c r="KK105" s="1" t="s">
        <v>1920</v>
      </c>
      <c r="KL105" s="1" t="s">
        <v>2044</v>
      </c>
      <c r="KM105" s="1" t="s">
        <v>1920</v>
      </c>
      <c r="KN105" s="1" t="s">
        <v>1921</v>
      </c>
      <c r="KO105" s="1" t="s">
        <v>1920</v>
      </c>
      <c r="KP105" s="1" t="s">
        <v>2291</v>
      </c>
      <c r="KQ105" s="1" t="s">
        <v>2291</v>
      </c>
      <c r="KR105" s="1">
        <v>3</v>
      </c>
      <c r="KS105" s="1" t="s">
        <v>304</v>
      </c>
      <c r="KT105" s="1" t="s">
        <v>1487</v>
      </c>
      <c r="KU105" s="1" t="s">
        <v>2291</v>
      </c>
      <c r="KV105" s="1" t="s">
        <v>2291</v>
      </c>
      <c r="KW105" s="1" t="s">
        <v>2291</v>
      </c>
      <c r="KX105" s="1">
        <v>20</v>
      </c>
      <c r="KY105" s="11">
        <v>20</v>
      </c>
      <c r="KZ105" s="1" t="s">
        <v>1488</v>
      </c>
      <c r="LA105" s="1">
        <v>177350</v>
      </c>
      <c r="LB105" s="1" t="s">
        <v>1489</v>
      </c>
      <c r="LC105" s="1" t="s">
        <v>1490</v>
      </c>
      <c r="LD105" s="1">
        <v>135</v>
      </c>
      <c r="LE105" s="1" t="s">
        <v>2291</v>
      </c>
      <c r="LF105" s="1">
        <v>-1</v>
      </c>
      <c r="LG105" s="1" t="s">
        <v>2291</v>
      </c>
      <c r="LH105" s="1" t="s">
        <v>2291</v>
      </c>
      <c r="LI105" s="8">
        <v>135</v>
      </c>
      <c r="LJ105" s="8">
        <v>15</v>
      </c>
      <c r="LK105" s="8">
        <v>14</v>
      </c>
      <c r="LL105" s="8">
        <v>21</v>
      </c>
      <c r="LM105" s="8">
        <v>23</v>
      </c>
      <c r="LN105" s="8">
        <v>22</v>
      </c>
      <c r="LO105" s="8">
        <v>19</v>
      </c>
      <c r="LP105" s="8">
        <v>13</v>
      </c>
      <c r="LQ105" s="8">
        <v>8</v>
      </c>
      <c r="LR105" s="8">
        <v>15</v>
      </c>
      <c r="LS105" s="8">
        <v>26</v>
      </c>
      <c r="LT105" s="8">
        <v>5</v>
      </c>
      <c r="LU105" s="8">
        <v>3</v>
      </c>
      <c r="LV105" s="8">
        <v>184</v>
      </c>
      <c r="LW105" s="1" t="s">
        <v>1979</v>
      </c>
      <c r="LX105" s="1" t="s">
        <v>1980</v>
      </c>
      <c r="LY105" s="1" t="s">
        <v>1981</v>
      </c>
      <c r="LZ105" s="1" t="b">
        <f>E105=AE105</f>
        <v>1</v>
      </c>
      <c r="MA105" s="1" t="b">
        <f>AG105=G105</f>
        <v>1</v>
      </c>
      <c r="MB105" s="1" t="b">
        <f>I105=AI105</f>
        <v>1</v>
      </c>
      <c r="MC105" s="1" t="s">
        <v>2291</v>
      </c>
    </row>
    <row r="106" spans="1:341" x14ac:dyDescent="0.3">
      <c r="A106" s="1" t="s">
        <v>1073</v>
      </c>
      <c r="B106" s="1" t="s">
        <v>1074</v>
      </c>
      <c r="C106" s="5">
        <v>43162</v>
      </c>
      <c r="D106" s="5">
        <v>43162</v>
      </c>
      <c r="E106" s="1" t="s">
        <v>294</v>
      </c>
      <c r="F106" s="1" t="s">
        <v>1934</v>
      </c>
      <c r="G106" s="1" t="s">
        <v>400</v>
      </c>
      <c r="H106" s="1" t="s">
        <v>1948</v>
      </c>
      <c r="I106" s="1" t="s">
        <v>915</v>
      </c>
      <c r="J106" s="1" t="s">
        <v>1057</v>
      </c>
      <c r="K106" s="1" t="s">
        <v>456</v>
      </c>
      <c r="L106" s="1" t="s">
        <v>1075</v>
      </c>
      <c r="M106" s="1" t="s">
        <v>1076</v>
      </c>
      <c r="N106" s="1">
        <v>14.2789321381</v>
      </c>
      <c r="O106" s="1">
        <v>13.980145673999999</v>
      </c>
      <c r="P106" s="1">
        <v>307.07198272599999</v>
      </c>
      <c r="Q106" s="1">
        <v>4</v>
      </c>
      <c r="R106" s="1" t="s">
        <v>1984</v>
      </c>
      <c r="S106" s="1" t="s">
        <v>2291</v>
      </c>
      <c r="T106" s="1" t="s">
        <v>2291</v>
      </c>
      <c r="U106" s="1" t="s">
        <v>2296</v>
      </c>
      <c r="V106" s="1" t="s">
        <v>1982</v>
      </c>
      <c r="W106" s="1" t="s">
        <v>2291</v>
      </c>
      <c r="X106" s="1" t="s">
        <v>2089</v>
      </c>
      <c r="Y106" s="1" t="s">
        <v>1920</v>
      </c>
      <c r="Z106" s="1" t="s">
        <v>1921</v>
      </c>
      <c r="AA106" s="1" t="s">
        <v>1921</v>
      </c>
      <c r="AB106" s="1" t="s">
        <v>2291</v>
      </c>
      <c r="AC106" s="7">
        <v>110</v>
      </c>
      <c r="AD106" s="7">
        <v>300</v>
      </c>
      <c r="AE106" s="1" t="s">
        <v>294</v>
      </c>
      <c r="AF106" s="1" t="s">
        <v>1934</v>
      </c>
      <c r="AG106" s="1" t="s">
        <v>400</v>
      </c>
      <c r="AH106" s="1" t="s">
        <v>1948</v>
      </c>
      <c r="AI106" s="1" t="s">
        <v>915</v>
      </c>
      <c r="AJ106" s="1" t="s">
        <v>1057</v>
      </c>
      <c r="AK106" s="14">
        <v>110</v>
      </c>
      <c r="AL106" s="14">
        <v>300</v>
      </c>
      <c r="AM106" s="5">
        <v>42005</v>
      </c>
      <c r="AN106" s="7" t="s">
        <v>2291</v>
      </c>
      <c r="AO106" s="7" t="s">
        <v>2291</v>
      </c>
      <c r="AP106" s="1" t="s">
        <v>2291</v>
      </c>
      <c r="AQ106" s="1" t="s">
        <v>2291</v>
      </c>
      <c r="AR106" s="1" t="s">
        <v>2291</v>
      </c>
      <c r="AS106" s="1" t="s">
        <v>2291</v>
      </c>
      <c r="AT106" s="1" t="s">
        <v>2291</v>
      </c>
      <c r="AU106" s="1" t="s">
        <v>2291</v>
      </c>
      <c r="AV106" s="1" t="s">
        <v>2291</v>
      </c>
      <c r="AW106" s="1" t="s">
        <v>2291</v>
      </c>
      <c r="AX106" s="1" t="s">
        <v>2291</v>
      </c>
      <c r="AY106" s="7" t="s">
        <v>2291</v>
      </c>
      <c r="AZ106" s="7" t="s">
        <v>2291</v>
      </c>
      <c r="BA106" s="1" t="s">
        <v>2291</v>
      </c>
      <c r="BB106" s="7" t="s">
        <v>2291</v>
      </c>
      <c r="BC106" s="7" t="s">
        <v>2291</v>
      </c>
      <c r="BD106" s="1" t="s">
        <v>2291</v>
      </c>
      <c r="BE106" s="1" t="s">
        <v>2291</v>
      </c>
      <c r="BF106" s="1" t="s">
        <v>2291</v>
      </c>
      <c r="BG106" s="1" t="s">
        <v>2291</v>
      </c>
      <c r="BH106" s="1" t="s">
        <v>2291</v>
      </c>
      <c r="BI106" s="1" t="s">
        <v>2291</v>
      </c>
      <c r="BJ106" s="1" t="s">
        <v>2291</v>
      </c>
      <c r="BK106" s="1" t="s">
        <v>2291</v>
      </c>
      <c r="BL106" s="1" t="s">
        <v>2291</v>
      </c>
      <c r="BM106" s="7" t="s">
        <v>2291</v>
      </c>
      <c r="BN106" s="7" t="s">
        <v>2291</v>
      </c>
      <c r="BO106" s="1" t="s">
        <v>2291</v>
      </c>
      <c r="BP106" s="7" t="s">
        <v>2291</v>
      </c>
      <c r="BQ106" s="7" t="s">
        <v>2291</v>
      </c>
      <c r="BR106" s="1">
        <v>0</v>
      </c>
      <c r="BS106" s="7">
        <v>110</v>
      </c>
      <c r="BT106" s="7">
        <v>0</v>
      </c>
      <c r="BU106" s="7">
        <v>11</v>
      </c>
      <c r="BV106" s="7">
        <v>0</v>
      </c>
      <c r="BW106" s="1" t="s">
        <v>1998</v>
      </c>
      <c r="BX106" s="1" t="s">
        <v>2291</v>
      </c>
      <c r="BY106" s="1" t="s">
        <v>370</v>
      </c>
      <c r="BZ106" s="1" t="s">
        <v>1921</v>
      </c>
      <c r="CA106" s="1" t="s">
        <v>1921</v>
      </c>
      <c r="CB106" s="1" t="s">
        <v>1921</v>
      </c>
      <c r="CC106" s="1" t="s">
        <v>1921</v>
      </c>
      <c r="CD106" s="1" t="s">
        <v>1920</v>
      </c>
      <c r="CE106" s="1" t="s">
        <v>1921</v>
      </c>
      <c r="CF106" s="1" t="s">
        <v>1921</v>
      </c>
      <c r="CG106" s="1" t="s">
        <v>1921</v>
      </c>
      <c r="CH106" s="1" t="s">
        <v>1920</v>
      </c>
      <c r="CI106" s="1" t="s">
        <v>1920</v>
      </c>
      <c r="CJ106" s="1" t="s">
        <v>1921</v>
      </c>
      <c r="CK106" s="1" t="s">
        <v>320</v>
      </c>
      <c r="CL106" s="1" t="s">
        <v>1921</v>
      </c>
      <c r="CM106" s="1" t="s">
        <v>1921</v>
      </c>
      <c r="CN106" s="1" t="s">
        <v>1921</v>
      </c>
      <c r="CO106" s="1" t="s">
        <v>1920</v>
      </c>
      <c r="CP106" s="1" t="s">
        <v>1921</v>
      </c>
      <c r="CQ106" s="1" t="s">
        <v>2291</v>
      </c>
      <c r="CR106" s="1" t="s">
        <v>2029</v>
      </c>
      <c r="CS106" s="1" t="s">
        <v>2291</v>
      </c>
      <c r="CT106" s="1" t="s">
        <v>2291</v>
      </c>
      <c r="CU106" s="1" t="s">
        <v>2291</v>
      </c>
      <c r="CV106" s="1" t="s">
        <v>2291</v>
      </c>
      <c r="CW106" s="1" t="s">
        <v>2291</v>
      </c>
      <c r="CX106" s="1" t="s">
        <v>2291</v>
      </c>
      <c r="CY106" s="1" t="s">
        <v>2291</v>
      </c>
      <c r="CZ106" s="1" t="s">
        <v>2291</v>
      </c>
      <c r="DA106" s="1" t="s">
        <v>2291</v>
      </c>
      <c r="DB106" s="1" t="s">
        <v>2291</v>
      </c>
      <c r="DC106" s="1" t="s">
        <v>2291</v>
      </c>
      <c r="DD106" s="1" t="s">
        <v>2291</v>
      </c>
      <c r="DE106" s="1" t="s">
        <v>2291</v>
      </c>
      <c r="DF106" s="1" t="s">
        <v>2291</v>
      </c>
      <c r="DG106" s="1" t="s">
        <v>2291</v>
      </c>
      <c r="DH106" s="1" t="s">
        <v>2291</v>
      </c>
      <c r="DI106" s="1" t="s">
        <v>320</v>
      </c>
      <c r="DJ106" s="1" t="s">
        <v>1921</v>
      </c>
      <c r="DK106" s="1" t="s">
        <v>1921</v>
      </c>
      <c r="DL106" s="1" t="s">
        <v>1921</v>
      </c>
      <c r="DM106" s="1" t="s">
        <v>1920</v>
      </c>
      <c r="DN106" s="1" t="s">
        <v>1921</v>
      </c>
      <c r="DO106" s="1" t="s">
        <v>2291</v>
      </c>
      <c r="DP106" s="1" t="s">
        <v>2029</v>
      </c>
      <c r="DQ106" s="1" t="s">
        <v>2291</v>
      </c>
      <c r="DR106" s="1" t="s">
        <v>2291</v>
      </c>
      <c r="DS106" s="1" t="s">
        <v>2291</v>
      </c>
      <c r="DT106" s="1" t="s">
        <v>2291</v>
      </c>
      <c r="DU106" s="1" t="s">
        <v>2291</v>
      </c>
      <c r="DV106" s="1" t="s">
        <v>2291</v>
      </c>
      <c r="DW106" s="1" t="s">
        <v>2291</v>
      </c>
      <c r="DX106" s="1" t="s">
        <v>2291</v>
      </c>
      <c r="DY106" s="1" t="s">
        <v>2291</v>
      </c>
      <c r="DZ106" s="1" t="s">
        <v>2291</v>
      </c>
      <c r="EA106" s="1" t="s">
        <v>2291</v>
      </c>
      <c r="EB106" s="1" t="s">
        <v>2291</v>
      </c>
      <c r="EC106" s="1" t="s">
        <v>2291</v>
      </c>
      <c r="ED106" s="1" t="s">
        <v>2291</v>
      </c>
      <c r="EE106" s="1" t="s">
        <v>2291</v>
      </c>
      <c r="EF106" s="1" t="s">
        <v>2291</v>
      </c>
      <c r="EG106" s="1" t="s">
        <v>2291</v>
      </c>
      <c r="EH106" s="1" t="s">
        <v>2291</v>
      </c>
      <c r="EI106" s="1" t="s">
        <v>2291</v>
      </c>
      <c r="EJ106" s="1" t="s">
        <v>2291</v>
      </c>
      <c r="EK106" s="1" t="s">
        <v>2291</v>
      </c>
      <c r="EL106" s="1" t="s">
        <v>2291</v>
      </c>
      <c r="EM106" s="1" t="s">
        <v>2291</v>
      </c>
      <c r="EN106" s="1" t="s">
        <v>2291</v>
      </c>
      <c r="EO106" s="1" t="s">
        <v>2291</v>
      </c>
      <c r="EP106" s="1" t="s">
        <v>2291</v>
      </c>
      <c r="EQ106" s="1" t="s">
        <v>2291</v>
      </c>
      <c r="ER106" s="1" t="s">
        <v>2291</v>
      </c>
      <c r="ES106" s="1" t="s">
        <v>2291</v>
      </c>
      <c r="ET106" s="1" t="s">
        <v>2291</v>
      </c>
      <c r="EU106" s="1" t="s">
        <v>2291</v>
      </c>
      <c r="EV106" s="1" t="s">
        <v>2291</v>
      </c>
      <c r="EW106" s="1" t="s">
        <v>2291</v>
      </c>
      <c r="EX106" s="1" t="s">
        <v>2291</v>
      </c>
      <c r="EY106" s="1" t="s">
        <v>2291</v>
      </c>
      <c r="EZ106" s="1" t="s">
        <v>2291</v>
      </c>
      <c r="FA106" s="1" t="s">
        <v>2291</v>
      </c>
      <c r="FB106" s="1" t="s">
        <v>2291</v>
      </c>
      <c r="FC106" s="1" t="s">
        <v>2291</v>
      </c>
      <c r="FD106" s="1" t="s">
        <v>2291</v>
      </c>
      <c r="FE106" s="1" t="s">
        <v>320</v>
      </c>
      <c r="FF106" s="1" t="s">
        <v>1921</v>
      </c>
      <c r="FG106" s="1" t="s">
        <v>1921</v>
      </c>
      <c r="FH106" s="1" t="s">
        <v>1921</v>
      </c>
      <c r="FI106" s="1" t="s">
        <v>1920</v>
      </c>
      <c r="FJ106" s="1" t="s">
        <v>1921</v>
      </c>
      <c r="FK106" s="1" t="s">
        <v>2291</v>
      </c>
      <c r="FL106" s="1" t="s">
        <v>1996</v>
      </c>
      <c r="FM106" s="7">
        <v>15</v>
      </c>
      <c r="FN106" s="7">
        <v>20</v>
      </c>
      <c r="FO106" s="7">
        <v>3</v>
      </c>
      <c r="FP106" s="7">
        <v>1</v>
      </c>
      <c r="FQ106" s="7">
        <v>2</v>
      </c>
      <c r="FR106" s="7">
        <v>1</v>
      </c>
      <c r="FS106" s="7" t="s">
        <v>2291</v>
      </c>
      <c r="FT106" s="7" t="s">
        <v>2291</v>
      </c>
      <c r="FU106" s="7">
        <v>10</v>
      </c>
      <c r="FV106" s="7">
        <v>10</v>
      </c>
      <c r="FW106" s="7">
        <v>2</v>
      </c>
      <c r="FX106" s="7" t="s">
        <v>2291</v>
      </c>
      <c r="FY106" s="7">
        <v>15</v>
      </c>
      <c r="FZ106" s="1" t="s">
        <v>1920</v>
      </c>
      <c r="GA106" s="1" t="s">
        <v>1920</v>
      </c>
      <c r="GB106" s="1" t="s">
        <v>1920</v>
      </c>
      <c r="GC106" s="1" t="s">
        <v>2291</v>
      </c>
      <c r="GD106" s="1" t="s">
        <v>2291</v>
      </c>
      <c r="GE106" s="1" t="s">
        <v>2291</v>
      </c>
      <c r="GF106" s="1" t="s">
        <v>1921</v>
      </c>
      <c r="GG106" s="1" t="s">
        <v>2008</v>
      </c>
      <c r="GH106" s="1" t="s">
        <v>2291</v>
      </c>
      <c r="GI106" s="1" t="s">
        <v>2291</v>
      </c>
      <c r="GJ106" s="1" t="s">
        <v>302</v>
      </c>
      <c r="GK106" s="1" t="s">
        <v>1921</v>
      </c>
      <c r="GL106" s="1" t="s">
        <v>1921</v>
      </c>
      <c r="GM106" s="1" t="s">
        <v>1921</v>
      </c>
      <c r="GN106" s="1" t="s">
        <v>1921</v>
      </c>
      <c r="GO106" s="1" t="s">
        <v>1920</v>
      </c>
      <c r="GP106" s="1" t="s">
        <v>1921</v>
      </c>
      <c r="GQ106" s="1" t="s">
        <v>1921</v>
      </c>
      <c r="GR106" s="1" t="s">
        <v>1921</v>
      </c>
      <c r="GS106" s="7" t="s">
        <v>2291</v>
      </c>
      <c r="GT106" s="7" t="s">
        <v>2291</v>
      </c>
      <c r="GU106" s="7">
        <v>2</v>
      </c>
      <c r="GV106" s="7" t="s">
        <v>2291</v>
      </c>
      <c r="GW106" s="7" t="s">
        <v>2291</v>
      </c>
      <c r="GX106" s="7" t="s">
        <v>2291</v>
      </c>
      <c r="GY106" s="7" t="s">
        <v>2291</v>
      </c>
      <c r="GZ106" s="7" t="s">
        <v>2291</v>
      </c>
      <c r="HA106" s="7" t="s">
        <v>2291</v>
      </c>
      <c r="HB106" s="7" t="s">
        <v>2291</v>
      </c>
      <c r="HC106" s="7" t="s">
        <v>2291</v>
      </c>
      <c r="HD106" s="7" t="s">
        <v>2291</v>
      </c>
      <c r="HE106" s="7" t="s">
        <v>2291</v>
      </c>
      <c r="HF106" s="7" t="s">
        <v>2291</v>
      </c>
      <c r="HG106" s="7" t="s">
        <v>2291</v>
      </c>
      <c r="HH106" s="7" t="s">
        <v>2291</v>
      </c>
      <c r="HI106" s="1" t="s">
        <v>869</v>
      </c>
      <c r="HJ106" s="1" t="s">
        <v>371</v>
      </c>
      <c r="HK106" s="1" t="s">
        <v>1920</v>
      </c>
      <c r="HL106" s="1" t="s">
        <v>1921</v>
      </c>
      <c r="HM106" s="1" t="s">
        <v>1921</v>
      </c>
      <c r="HN106" s="1" t="s">
        <v>1921</v>
      </c>
      <c r="HO106" s="1" t="s">
        <v>1921</v>
      </c>
      <c r="HP106" s="1" t="s">
        <v>2122</v>
      </c>
      <c r="HQ106" s="1" t="s">
        <v>1920</v>
      </c>
      <c r="HR106" s="1" t="s">
        <v>1921</v>
      </c>
      <c r="HS106" s="1" t="s">
        <v>1921</v>
      </c>
      <c r="HT106" s="7">
        <v>17</v>
      </c>
      <c r="HU106" s="7" t="s">
        <v>2291</v>
      </c>
      <c r="HV106" s="1" t="s">
        <v>2046</v>
      </c>
      <c r="HW106" s="1" t="s">
        <v>1921</v>
      </c>
      <c r="HX106" s="1" t="s">
        <v>1962</v>
      </c>
      <c r="HY106" s="1" t="s">
        <v>2127</v>
      </c>
      <c r="HZ106" s="1" t="s">
        <v>1920</v>
      </c>
      <c r="IA106" s="1" t="s">
        <v>1921</v>
      </c>
      <c r="IB106" s="7">
        <v>17</v>
      </c>
      <c r="IC106" s="7" t="s">
        <v>2291</v>
      </c>
      <c r="ID106" s="1" t="s">
        <v>1920</v>
      </c>
      <c r="IE106" s="1" t="s">
        <v>2291</v>
      </c>
      <c r="IF106" s="1" t="s">
        <v>2291</v>
      </c>
      <c r="IG106" s="1" t="s">
        <v>2291</v>
      </c>
      <c r="IH106" s="1" t="s">
        <v>2291</v>
      </c>
      <c r="II106" s="1" t="s">
        <v>2291</v>
      </c>
      <c r="IJ106" s="1" t="s">
        <v>2291</v>
      </c>
      <c r="IK106" s="1" t="s">
        <v>2291</v>
      </c>
      <c r="IL106" s="1" t="s">
        <v>2291</v>
      </c>
      <c r="IM106" s="1" t="s">
        <v>1949</v>
      </c>
      <c r="IN106" s="1" t="s">
        <v>1991</v>
      </c>
      <c r="IO106" s="1" t="s">
        <v>2291</v>
      </c>
      <c r="IP106" s="1" t="s">
        <v>2291</v>
      </c>
      <c r="IQ106" s="1" t="s">
        <v>2291</v>
      </c>
      <c r="IR106" s="1" t="s">
        <v>2291</v>
      </c>
      <c r="IS106" s="1" t="s">
        <v>2291</v>
      </c>
      <c r="IT106" s="1" t="s">
        <v>1921</v>
      </c>
      <c r="IU106" s="1" t="s">
        <v>2291</v>
      </c>
      <c r="IV106" s="1" t="s">
        <v>2291</v>
      </c>
      <c r="IW106" s="1" t="s">
        <v>2291</v>
      </c>
      <c r="IX106" s="1" t="s">
        <v>2291</v>
      </c>
      <c r="IY106" s="1" t="s">
        <v>2291</v>
      </c>
      <c r="IZ106" s="1" t="s">
        <v>2291</v>
      </c>
      <c r="JA106" s="1" t="s">
        <v>2291</v>
      </c>
      <c r="JB106" s="1" t="s">
        <v>2291</v>
      </c>
      <c r="JC106" s="1" t="s">
        <v>2291</v>
      </c>
      <c r="JD106" s="1" t="s">
        <v>718</v>
      </c>
      <c r="JE106" s="1" t="s">
        <v>1921</v>
      </c>
      <c r="JF106" s="1" t="s">
        <v>1921</v>
      </c>
      <c r="JG106" s="1" t="s">
        <v>1921</v>
      </c>
      <c r="JH106" s="1" t="s">
        <v>1921</v>
      </c>
      <c r="JI106" s="1" t="s">
        <v>1921</v>
      </c>
      <c r="JJ106" s="1" t="s">
        <v>1920</v>
      </c>
      <c r="JK106" s="1" t="s">
        <v>1920</v>
      </c>
      <c r="JL106" s="1" t="s">
        <v>1921</v>
      </c>
      <c r="JM106" s="1" t="s">
        <v>1920</v>
      </c>
      <c r="JN106" s="1" t="s">
        <v>1921</v>
      </c>
      <c r="JO106" s="1" t="s">
        <v>1921</v>
      </c>
      <c r="JP106" s="1" t="s">
        <v>1921</v>
      </c>
      <c r="JQ106" s="1" t="s">
        <v>1921</v>
      </c>
      <c r="JR106" s="1" t="s">
        <v>1921</v>
      </c>
      <c r="JS106" s="1" t="s">
        <v>2291</v>
      </c>
      <c r="JT106" s="1" t="s">
        <v>2291</v>
      </c>
      <c r="JU106" s="1" t="s">
        <v>2303</v>
      </c>
      <c r="JV106" s="1" t="s">
        <v>1921</v>
      </c>
      <c r="JW106" s="1" t="s">
        <v>1921</v>
      </c>
      <c r="JX106" s="1" t="s">
        <v>1920</v>
      </c>
      <c r="JY106" s="1" t="s">
        <v>1920</v>
      </c>
      <c r="JZ106" s="1" t="s">
        <v>1921</v>
      </c>
      <c r="KA106" s="1" t="s">
        <v>1921</v>
      </c>
      <c r="KB106" s="1" t="s">
        <v>1921</v>
      </c>
      <c r="KC106" s="1" t="s">
        <v>2291</v>
      </c>
      <c r="KD106" s="1" t="s">
        <v>1973</v>
      </c>
      <c r="KE106" s="1" t="s">
        <v>2291</v>
      </c>
      <c r="KF106" s="1" t="s">
        <v>1920</v>
      </c>
      <c r="KG106" s="1" t="s">
        <v>2144</v>
      </c>
      <c r="KH106" s="1" t="s">
        <v>1967</v>
      </c>
      <c r="KI106" s="1" t="s">
        <v>1923</v>
      </c>
      <c r="KJ106" s="1" t="s">
        <v>2291</v>
      </c>
      <c r="KK106" s="1" t="s">
        <v>1920</v>
      </c>
      <c r="KL106" s="1" t="s">
        <v>409</v>
      </c>
      <c r="KM106" s="1" t="s">
        <v>1921</v>
      </c>
      <c r="KN106" s="1" t="s">
        <v>1921</v>
      </c>
      <c r="KO106" s="1" t="s">
        <v>1920</v>
      </c>
      <c r="KP106" s="1" t="s">
        <v>2291</v>
      </c>
      <c r="KQ106" s="1" t="s">
        <v>2291</v>
      </c>
      <c r="KR106" s="1">
        <v>3</v>
      </c>
      <c r="KS106" s="1" t="s">
        <v>304</v>
      </c>
      <c r="KT106" s="1" t="s">
        <v>1077</v>
      </c>
      <c r="KU106" s="1" t="s">
        <v>2291</v>
      </c>
      <c r="KV106" s="1" t="s">
        <v>2291</v>
      </c>
      <c r="KW106" s="1" t="s">
        <v>2291</v>
      </c>
      <c r="KX106" s="1">
        <v>20</v>
      </c>
      <c r="KY106" s="11">
        <v>20</v>
      </c>
      <c r="KZ106" s="1" t="s">
        <v>1078</v>
      </c>
      <c r="LA106" s="1">
        <v>158780</v>
      </c>
      <c r="LB106" s="1" t="s">
        <v>1079</v>
      </c>
      <c r="LC106" s="1" t="s">
        <v>1080</v>
      </c>
      <c r="LD106" s="1">
        <v>82</v>
      </c>
      <c r="LE106" s="1" t="s">
        <v>2291</v>
      </c>
      <c r="LF106" s="1">
        <v>-1</v>
      </c>
      <c r="LG106" s="1" t="s">
        <v>2291</v>
      </c>
      <c r="LH106" s="1" t="s">
        <v>2291</v>
      </c>
      <c r="LI106" s="8">
        <v>82</v>
      </c>
      <c r="LJ106" s="8">
        <v>9</v>
      </c>
      <c r="LK106" s="8">
        <v>16</v>
      </c>
      <c r="LL106" s="8">
        <v>5</v>
      </c>
      <c r="LM106" s="8">
        <v>16</v>
      </c>
      <c r="LN106" s="8">
        <v>4</v>
      </c>
      <c r="LO106" s="8">
        <v>9</v>
      </c>
      <c r="LP106" s="8">
        <v>3</v>
      </c>
      <c r="LQ106" s="8">
        <v>3</v>
      </c>
      <c r="LR106" s="8">
        <v>19</v>
      </c>
      <c r="LS106" s="8">
        <v>20</v>
      </c>
      <c r="LT106" s="8">
        <v>4</v>
      </c>
      <c r="LU106" s="8">
        <v>9</v>
      </c>
      <c r="LV106" s="8">
        <v>117</v>
      </c>
      <c r="LW106" s="1" t="s">
        <v>1979</v>
      </c>
      <c r="LX106" s="1" t="s">
        <v>568</v>
      </c>
      <c r="LY106" s="1" t="s">
        <v>1981</v>
      </c>
      <c r="LZ106" s="1" t="b">
        <f>E106=AE106</f>
        <v>1</v>
      </c>
      <c r="MA106" s="1" t="b">
        <f>AG106=G106</f>
        <v>1</v>
      </c>
      <c r="MB106" s="1" t="b">
        <f>I106=AI106</f>
        <v>1</v>
      </c>
      <c r="MC106" s="1" t="s">
        <v>2291</v>
      </c>
    </row>
    <row r="107" spans="1:341" x14ac:dyDescent="0.3">
      <c r="A107" s="1" t="s">
        <v>364</v>
      </c>
      <c r="B107" s="1" t="s">
        <v>365</v>
      </c>
      <c r="C107" s="5">
        <v>43152</v>
      </c>
      <c r="D107" s="5">
        <v>43152</v>
      </c>
      <c r="E107" s="1" t="s">
        <v>294</v>
      </c>
      <c r="F107" s="1" t="s">
        <v>1934</v>
      </c>
      <c r="G107" s="1" t="s">
        <v>295</v>
      </c>
      <c r="H107" s="1" t="s">
        <v>1947</v>
      </c>
      <c r="I107" s="1" t="s">
        <v>296</v>
      </c>
      <c r="J107" s="1" t="s">
        <v>332</v>
      </c>
      <c r="K107" s="1" t="s">
        <v>367</v>
      </c>
      <c r="L107" s="1" t="s">
        <v>368</v>
      </c>
      <c r="M107" s="1" t="s">
        <v>369</v>
      </c>
      <c r="N107" s="1">
        <v>13.507431029999999</v>
      </c>
      <c r="O107" s="1">
        <v>14.538382065</v>
      </c>
      <c r="P107" s="1">
        <v>282.13441504999997</v>
      </c>
      <c r="Q107" s="1">
        <v>12</v>
      </c>
      <c r="R107" s="1" t="s">
        <v>1984</v>
      </c>
      <c r="S107" s="1" t="s">
        <v>2291</v>
      </c>
      <c r="T107" s="1" t="s">
        <v>2291</v>
      </c>
      <c r="U107" s="1" t="s">
        <v>2292</v>
      </c>
      <c r="V107" s="1" t="s">
        <v>1982</v>
      </c>
      <c r="W107" s="1" t="s">
        <v>2291</v>
      </c>
      <c r="X107" s="1" t="s">
        <v>2096</v>
      </c>
      <c r="Y107" s="1" t="s">
        <v>1920</v>
      </c>
      <c r="Z107" s="1" t="s">
        <v>1921</v>
      </c>
      <c r="AA107" s="1" t="s">
        <v>1920</v>
      </c>
      <c r="AB107" s="1" t="s">
        <v>2291</v>
      </c>
      <c r="AC107" s="7">
        <v>400</v>
      </c>
      <c r="AD107" s="7">
        <v>1672</v>
      </c>
      <c r="AE107" s="1" t="s">
        <v>294</v>
      </c>
      <c r="AF107" s="1" t="s">
        <v>1934</v>
      </c>
      <c r="AG107" s="1" t="s">
        <v>295</v>
      </c>
      <c r="AH107" s="1" t="s">
        <v>1947</v>
      </c>
      <c r="AI107" s="1" t="s">
        <v>296</v>
      </c>
      <c r="AJ107" s="1" t="s">
        <v>332</v>
      </c>
      <c r="AK107" s="14">
        <v>400</v>
      </c>
      <c r="AL107" s="14">
        <v>1672</v>
      </c>
      <c r="AM107" s="5">
        <v>42036</v>
      </c>
      <c r="AN107" s="7" t="s">
        <v>2291</v>
      </c>
      <c r="AO107" s="7" t="s">
        <v>2291</v>
      </c>
      <c r="AP107" s="1" t="s">
        <v>2291</v>
      </c>
      <c r="AQ107" s="1" t="s">
        <v>2291</v>
      </c>
      <c r="AR107" s="1" t="s">
        <v>2291</v>
      </c>
      <c r="AS107" s="1" t="s">
        <v>2291</v>
      </c>
      <c r="AT107" s="1" t="s">
        <v>2291</v>
      </c>
      <c r="AU107" s="1" t="s">
        <v>2291</v>
      </c>
      <c r="AV107" s="1" t="s">
        <v>2291</v>
      </c>
      <c r="AW107" s="1" t="s">
        <v>2291</v>
      </c>
      <c r="AX107" s="1" t="s">
        <v>2291</v>
      </c>
      <c r="AY107" s="7" t="s">
        <v>2291</v>
      </c>
      <c r="AZ107" s="7" t="s">
        <v>2291</v>
      </c>
      <c r="BA107" s="1" t="s">
        <v>2291</v>
      </c>
      <c r="BB107" s="7">
        <v>1</v>
      </c>
      <c r="BC107" s="7">
        <v>7</v>
      </c>
      <c r="BD107" s="1" t="s">
        <v>335</v>
      </c>
      <c r="BE107" s="1" t="s">
        <v>1927</v>
      </c>
      <c r="BF107" s="1" t="s">
        <v>336</v>
      </c>
      <c r="BG107" s="1" t="s">
        <v>1932</v>
      </c>
      <c r="BH107" s="1" t="s">
        <v>356</v>
      </c>
      <c r="BI107" s="1" t="s">
        <v>1943</v>
      </c>
      <c r="BJ107" s="1" t="s">
        <v>2291</v>
      </c>
      <c r="BK107" s="1" t="s">
        <v>2291</v>
      </c>
      <c r="BL107" s="1" t="s">
        <v>2291</v>
      </c>
      <c r="BM107" s="7">
        <v>1</v>
      </c>
      <c r="BN107" s="7">
        <v>7</v>
      </c>
      <c r="BO107" s="5">
        <v>42036</v>
      </c>
      <c r="BP107" s="7" t="s">
        <v>2291</v>
      </c>
      <c r="BQ107" s="7" t="s">
        <v>2291</v>
      </c>
      <c r="BR107" s="1">
        <v>0</v>
      </c>
      <c r="BS107" s="7">
        <v>401</v>
      </c>
      <c r="BT107" s="7">
        <v>0</v>
      </c>
      <c r="BU107" s="7">
        <v>0</v>
      </c>
      <c r="BV107" s="7">
        <v>0</v>
      </c>
      <c r="BW107" s="1" t="s">
        <v>1998</v>
      </c>
      <c r="BX107" s="1" t="s">
        <v>2291</v>
      </c>
      <c r="BY107" s="1" t="s">
        <v>370</v>
      </c>
      <c r="BZ107" s="1" t="s">
        <v>1921</v>
      </c>
      <c r="CA107" s="1" t="s">
        <v>1921</v>
      </c>
      <c r="CB107" s="1" t="s">
        <v>1921</v>
      </c>
      <c r="CC107" s="1" t="s">
        <v>1921</v>
      </c>
      <c r="CD107" s="1" t="s">
        <v>1920</v>
      </c>
      <c r="CE107" s="1" t="s">
        <v>1921</v>
      </c>
      <c r="CF107" s="1" t="s">
        <v>1921</v>
      </c>
      <c r="CG107" s="1" t="s">
        <v>1921</v>
      </c>
      <c r="CH107" s="1" t="s">
        <v>1920</v>
      </c>
      <c r="CI107" s="1" t="s">
        <v>1920</v>
      </c>
      <c r="CJ107" s="1" t="s">
        <v>1921</v>
      </c>
      <c r="CK107" s="1" t="s">
        <v>1953</v>
      </c>
      <c r="CL107" s="1" t="s">
        <v>1921</v>
      </c>
      <c r="CM107" s="1" t="s">
        <v>1921</v>
      </c>
      <c r="CN107" s="1" t="s">
        <v>1920</v>
      </c>
      <c r="CO107" s="1" t="s">
        <v>1921</v>
      </c>
      <c r="CP107" s="1" t="s">
        <v>1921</v>
      </c>
      <c r="CQ107" s="1" t="s">
        <v>2291</v>
      </c>
      <c r="CR107" s="1" t="s">
        <v>2029</v>
      </c>
      <c r="CS107" s="1" t="s">
        <v>2291</v>
      </c>
      <c r="CT107" s="1" t="s">
        <v>2291</v>
      </c>
      <c r="CU107" s="1" t="s">
        <v>2291</v>
      </c>
      <c r="CV107" s="1" t="s">
        <v>2291</v>
      </c>
      <c r="CW107" s="1" t="s">
        <v>2291</v>
      </c>
      <c r="CX107" s="1" t="s">
        <v>2291</v>
      </c>
      <c r="CY107" s="1" t="s">
        <v>2291</v>
      </c>
      <c r="CZ107" s="1" t="s">
        <v>2291</v>
      </c>
      <c r="DA107" s="1" t="s">
        <v>2291</v>
      </c>
      <c r="DB107" s="1" t="s">
        <v>2291</v>
      </c>
      <c r="DC107" s="1" t="s">
        <v>2291</v>
      </c>
      <c r="DD107" s="1" t="s">
        <v>2291</v>
      </c>
      <c r="DE107" s="1" t="s">
        <v>2291</v>
      </c>
      <c r="DF107" s="1" t="s">
        <v>2291</v>
      </c>
      <c r="DG107" s="1" t="s">
        <v>2291</v>
      </c>
      <c r="DH107" s="1" t="s">
        <v>2291</v>
      </c>
      <c r="DI107" s="1" t="s">
        <v>320</v>
      </c>
      <c r="DJ107" s="1" t="s">
        <v>1921</v>
      </c>
      <c r="DK107" s="1" t="s">
        <v>1921</v>
      </c>
      <c r="DL107" s="1" t="s">
        <v>1921</v>
      </c>
      <c r="DM107" s="1" t="s">
        <v>1920</v>
      </c>
      <c r="DN107" s="1" t="s">
        <v>1921</v>
      </c>
      <c r="DO107" s="1" t="s">
        <v>2291</v>
      </c>
      <c r="DP107" s="1" t="s">
        <v>2029</v>
      </c>
      <c r="DQ107" s="1" t="s">
        <v>2291</v>
      </c>
      <c r="DR107" s="1" t="s">
        <v>2291</v>
      </c>
      <c r="DS107" s="1" t="s">
        <v>2291</v>
      </c>
      <c r="DT107" s="1" t="s">
        <v>2291</v>
      </c>
      <c r="DU107" s="1" t="s">
        <v>2291</v>
      </c>
      <c r="DV107" s="1" t="s">
        <v>2291</v>
      </c>
      <c r="DW107" s="1" t="s">
        <v>2291</v>
      </c>
      <c r="DX107" s="1" t="s">
        <v>2291</v>
      </c>
      <c r="DY107" s="1" t="s">
        <v>2291</v>
      </c>
      <c r="DZ107" s="1" t="s">
        <v>2291</v>
      </c>
      <c r="EA107" s="1" t="s">
        <v>2291</v>
      </c>
      <c r="EB107" s="1" t="s">
        <v>2291</v>
      </c>
      <c r="EC107" s="1" t="s">
        <v>2291</v>
      </c>
      <c r="ED107" s="1" t="s">
        <v>2291</v>
      </c>
      <c r="EE107" s="1" t="s">
        <v>2291</v>
      </c>
      <c r="EF107" s="1" t="s">
        <v>2291</v>
      </c>
      <c r="EG107" s="1" t="s">
        <v>2291</v>
      </c>
      <c r="EH107" s="1" t="s">
        <v>2291</v>
      </c>
      <c r="EI107" s="1" t="s">
        <v>2291</v>
      </c>
      <c r="EJ107" s="1" t="s">
        <v>2291</v>
      </c>
      <c r="EK107" s="1" t="s">
        <v>2291</v>
      </c>
      <c r="EL107" s="1" t="s">
        <v>2291</v>
      </c>
      <c r="EM107" s="1" t="s">
        <v>2291</v>
      </c>
      <c r="EN107" s="1" t="s">
        <v>2291</v>
      </c>
      <c r="EO107" s="1" t="s">
        <v>2291</v>
      </c>
      <c r="EP107" s="1" t="s">
        <v>2291</v>
      </c>
      <c r="EQ107" s="1" t="s">
        <v>2291</v>
      </c>
      <c r="ER107" s="1" t="s">
        <v>2291</v>
      </c>
      <c r="ES107" s="1" t="s">
        <v>2291</v>
      </c>
      <c r="ET107" s="1" t="s">
        <v>2291</v>
      </c>
      <c r="EU107" s="1" t="s">
        <v>2291</v>
      </c>
      <c r="EV107" s="1" t="s">
        <v>2291</v>
      </c>
      <c r="EW107" s="1" t="s">
        <v>2291</v>
      </c>
      <c r="EX107" s="1" t="s">
        <v>2291</v>
      </c>
      <c r="EY107" s="1" t="s">
        <v>2291</v>
      </c>
      <c r="EZ107" s="1" t="s">
        <v>2291</v>
      </c>
      <c r="FA107" s="1" t="s">
        <v>2291</v>
      </c>
      <c r="FB107" s="1" t="s">
        <v>2291</v>
      </c>
      <c r="FC107" s="1" t="s">
        <v>2291</v>
      </c>
      <c r="FD107" s="1" t="s">
        <v>2291</v>
      </c>
      <c r="FE107" s="1" t="s">
        <v>1953</v>
      </c>
      <c r="FF107" s="1" t="s">
        <v>1921</v>
      </c>
      <c r="FG107" s="1" t="s">
        <v>1921</v>
      </c>
      <c r="FH107" s="1" t="s">
        <v>1920</v>
      </c>
      <c r="FI107" s="1" t="s">
        <v>1921</v>
      </c>
      <c r="FJ107" s="1" t="s">
        <v>1921</v>
      </c>
      <c r="FK107" s="1" t="s">
        <v>2291</v>
      </c>
      <c r="FL107" s="1" t="s">
        <v>1997</v>
      </c>
      <c r="FM107" s="7">
        <v>40</v>
      </c>
      <c r="FN107" s="7">
        <v>80</v>
      </c>
      <c r="FO107" s="7">
        <v>3</v>
      </c>
      <c r="FP107" s="7">
        <v>7</v>
      </c>
      <c r="FQ107" s="7">
        <v>5</v>
      </c>
      <c r="FR107" s="7" t="s">
        <v>2291</v>
      </c>
      <c r="FS107" s="7">
        <v>1</v>
      </c>
      <c r="FT107" s="7" t="s">
        <v>2291</v>
      </c>
      <c r="FU107" s="7">
        <v>8</v>
      </c>
      <c r="FV107" s="7">
        <v>20</v>
      </c>
      <c r="FW107" s="7">
        <v>5</v>
      </c>
      <c r="FX107" s="7" t="s">
        <v>2291</v>
      </c>
      <c r="FY107" s="7">
        <v>102</v>
      </c>
      <c r="FZ107" s="1" t="s">
        <v>1920</v>
      </c>
      <c r="GA107" s="1" t="s">
        <v>1920</v>
      </c>
      <c r="GB107" s="1" t="s">
        <v>1920</v>
      </c>
      <c r="GC107" s="1" t="s">
        <v>2291</v>
      </c>
      <c r="GD107" s="1" t="s">
        <v>2291</v>
      </c>
      <c r="GE107" s="1" t="s">
        <v>2291</v>
      </c>
      <c r="GF107" s="1" t="s">
        <v>1921</v>
      </c>
      <c r="GG107" s="1" t="s">
        <v>2005</v>
      </c>
      <c r="GH107" s="1" t="s">
        <v>2291</v>
      </c>
      <c r="GI107" s="1" t="s">
        <v>2291</v>
      </c>
      <c r="GJ107" s="1" t="s">
        <v>322</v>
      </c>
      <c r="GK107" s="1" t="s">
        <v>1921</v>
      </c>
      <c r="GL107" s="1" t="s">
        <v>1921</v>
      </c>
      <c r="GM107" s="1" t="s">
        <v>1920</v>
      </c>
      <c r="GN107" s="1" t="s">
        <v>1921</v>
      </c>
      <c r="GO107" s="1" t="s">
        <v>1920</v>
      </c>
      <c r="GP107" s="1" t="s">
        <v>1921</v>
      </c>
      <c r="GQ107" s="1" t="s">
        <v>1921</v>
      </c>
      <c r="GR107" s="1" t="s">
        <v>1921</v>
      </c>
      <c r="GS107" s="7" t="s">
        <v>2291</v>
      </c>
      <c r="GT107" s="7" t="s">
        <v>2291</v>
      </c>
      <c r="GU107" s="7">
        <v>2</v>
      </c>
      <c r="GV107" s="7" t="s">
        <v>2291</v>
      </c>
      <c r="GW107" s="7" t="s">
        <v>2291</v>
      </c>
      <c r="GX107" s="7" t="s">
        <v>2291</v>
      </c>
      <c r="GY107" s="7" t="s">
        <v>2291</v>
      </c>
      <c r="GZ107" s="7" t="s">
        <v>2291</v>
      </c>
      <c r="HA107" s="7">
        <v>1</v>
      </c>
      <c r="HB107" s="7" t="s">
        <v>2291</v>
      </c>
      <c r="HC107" s="7" t="s">
        <v>2291</v>
      </c>
      <c r="HD107" s="7" t="s">
        <v>2291</v>
      </c>
      <c r="HE107" s="7" t="s">
        <v>2291</v>
      </c>
      <c r="HF107" s="7" t="s">
        <v>2291</v>
      </c>
      <c r="HG107" s="7" t="s">
        <v>2291</v>
      </c>
      <c r="HH107" s="7" t="s">
        <v>2291</v>
      </c>
      <c r="HI107" s="1" t="s">
        <v>1956</v>
      </c>
      <c r="HJ107" s="1" t="s">
        <v>371</v>
      </c>
      <c r="HK107" s="1" t="s">
        <v>1920</v>
      </c>
      <c r="HL107" s="1" t="s">
        <v>1921</v>
      </c>
      <c r="HM107" s="1" t="s">
        <v>1921</v>
      </c>
      <c r="HN107" s="1" t="s">
        <v>1921</v>
      </c>
      <c r="HO107" s="1" t="s">
        <v>1921</v>
      </c>
      <c r="HP107" s="1" t="s">
        <v>2125</v>
      </c>
      <c r="HQ107" s="1" t="s">
        <v>1921</v>
      </c>
      <c r="HR107" s="1" t="s">
        <v>1921</v>
      </c>
      <c r="HS107" s="1" t="s">
        <v>1920</v>
      </c>
      <c r="HT107" s="7" t="s">
        <v>2291</v>
      </c>
      <c r="HU107" s="7" t="s">
        <v>2291</v>
      </c>
      <c r="HV107" s="1" t="s">
        <v>2291</v>
      </c>
      <c r="HW107" s="1" t="s">
        <v>2291</v>
      </c>
      <c r="HX107" s="1" t="s">
        <v>2291</v>
      </c>
      <c r="HY107" s="1" t="s">
        <v>2126</v>
      </c>
      <c r="HZ107" s="1" t="s">
        <v>1921</v>
      </c>
      <c r="IA107" s="1" t="s">
        <v>1920</v>
      </c>
      <c r="IB107" s="7" t="s">
        <v>2291</v>
      </c>
      <c r="IC107" s="7">
        <v>401</v>
      </c>
      <c r="ID107" s="1" t="s">
        <v>1961</v>
      </c>
      <c r="IE107" s="1" t="s">
        <v>2291</v>
      </c>
      <c r="IF107" s="1" t="s">
        <v>2291</v>
      </c>
      <c r="IG107" s="1" t="s">
        <v>2291</v>
      </c>
      <c r="IH107" s="1" t="s">
        <v>2291</v>
      </c>
      <c r="II107" s="1" t="s">
        <v>2291</v>
      </c>
      <c r="IJ107" s="1" t="s">
        <v>2291</v>
      </c>
      <c r="IK107" s="1" t="s">
        <v>2291</v>
      </c>
      <c r="IL107" s="1" t="s">
        <v>2291</v>
      </c>
      <c r="IM107" s="1" t="s">
        <v>1951</v>
      </c>
      <c r="IN107" s="1" t="s">
        <v>1922</v>
      </c>
      <c r="IO107" s="1" t="s">
        <v>372</v>
      </c>
      <c r="IP107" s="1" t="s">
        <v>373</v>
      </c>
      <c r="IQ107" s="1" t="s">
        <v>368</v>
      </c>
      <c r="IR107" s="1" t="s">
        <v>1957</v>
      </c>
      <c r="IS107" s="1" t="s">
        <v>2291</v>
      </c>
      <c r="IT107" s="1" t="s">
        <v>1921</v>
      </c>
      <c r="IU107" s="1" t="s">
        <v>2291</v>
      </c>
      <c r="IV107" s="1" t="s">
        <v>2291</v>
      </c>
      <c r="IW107" s="1" t="s">
        <v>2291</v>
      </c>
      <c r="IX107" s="1" t="s">
        <v>2291</v>
      </c>
      <c r="IY107" s="1" t="s">
        <v>2291</v>
      </c>
      <c r="IZ107" s="1" t="s">
        <v>2291</v>
      </c>
      <c r="JA107" s="1" t="s">
        <v>2291</v>
      </c>
      <c r="JB107" s="1" t="s">
        <v>2291</v>
      </c>
      <c r="JC107" s="1" t="s">
        <v>2291</v>
      </c>
      <c r="JD107" s="1" t="s">
        <v>303</v>
      </c>
      <c r="JE107" s="1" t="s">
        <v>1920</v>
      </c>
      <c r="JF107" s="1" t="s">
        <v>1921</v>
      </c>
      <c r="JG107" s="1" t="s">
        <v>1921</v>
      </c>
      <c r="JH107" s="1" t="s">
        <v>1921</v>
      </c>
      <c r="JI107" s="1" t="s">
        <v>1921</v>
      </c>
      <c r="JJ107" s="1" t="s">
        <v>1920</v>
      </c>
      <c r="JK107" s="1" t="s">
        <v>1921</v>
      </c>
      <c r="JL107" s="1" t="s">
        <v>1921</v>
      </c>
      <c r="JM107" s="1" t="s">
        <v>1921</v>
      </c>
      <c r="JN107" s="1" t="s">
        <v>1921</v>
      </c>
      <c r="JO107" s="1" t="s">
        <v>1921</v>
      </c>
      <c r="JP107" s="1" t="s">
        <v>1921</v>
      </c>
      <c r="JQ107" s="1" t="s">
        <v>1921</v>
      </c>
      <c r="JR107" s="1" t="s">
        <v>1921</v>
      </c>
      <c r="JS107" s="1" t="s">
        <v>2291</v>
      </c>
      <c r="JT107" s="1" t="s">
        <v>2291</v>
      </c>
      <c r="JU107" s="1" t="s">
        <v>2299</v>
      </c>
      <c r="JV107" s="1" t="s">
        <v>1921</v>
      </c>
      <c r="JW107" s="1" t="s">
        <v>1921</v>
      </c>
      <c r="JX107" s="1" t="s">
        <v>1921</v>
      </c>
      <c r="JY107" s="1" t="s">
        <v>1920</v>
      </c>
      <c r="JZ107" s="1" t="s">
        <v>1921</v>
      </c>
      <c r="KA107" s="1" t="s">
        <v>1921</v>
      </c>
      <c r="KB107" s="1" t="s">
        <v>1921</v>
      </c>
      <c r="KC107" s="1" t="s">
        <v>2291</v>
      </c>
      <c r="KD107" s="1" t="s">
        <v>1971</v>
      </c>
      <c r="KE107" s="1" t="s">
        <v>2291</v>
      </c>
      <c r="KF107" s="1" t="s">
        <v>1920</v>
      </c>
      <c r="KG107" s="1" t="s">
        <v>2149</v>
      </c>
      <c r="KH107" s="1" t="s">
        <v>1966</v>
      </c>
      <c r="KI107" s="1" t="s">
        <v>1923</v>
      </c>
      <c r="KJ107" s="1" t="s">
        <v>2291</v>
      </c>
      <c r="KK107" s="1" t="s">
        <v>1920</v>
      </c>
      <c r="KL107" s="1" t="s">
        <v>2044</v>
      </c>
      <c r="KM107" s="1" t="s">
        <v>1920</v>
      </c>
      <c r="KN107" s="1" t="s">
        <v>1921</v>
      </c>
      <c r="KO107" s="1" t="s">
        <v>1920</v>
      </c>
      <c r="KP107" s="1" t="s">
        <v>2291</v>
      </c>
      <c r="KQ107" s="1" t="s">
        <v>2291</v>
      </c>
      <c r="KR107" s="1">
        <v>3</v>
      </c>
      <c r="KS107" s="1" t="s">
        <v>304</v>
      </c>
      <c r="KT107" s="1" t="s">
        <v>374</v>
      </c>
      <c r="KU107" s="1" t="s">
        <v>2291</v>
      </c>
      <c r="KV107" s="1" t="s">
        <v>2291</v>
      </c>
      <c r="KW107" s="1" t="s">
        <v>2291</v>
      </c>
      <c r="KX107" s="1">
        <v>20</v>
      </c>
      <c r="KY107" s="11">
        <v>20</v>
      </c>
      <c r="KZ107" s="1" t="s">
        <v>375</v>
      </c>
      <c r="LA107" s="1">
        <v>133568</v>
      </c>
      <c r="LB107" s="1" t="s">
        <v>376</v>
      </c>
      <c r="LC107" s="1" t="s">
        <v>377</v>
      </c>
      <c r="LD107" s="1">
        <v>6</v>
      </c>
      <c r="LE107" s="1" t="s">
        <v>2291</v>
      </c>
      <c r="LF107" s="1">
        <v>-1</v>
      </c>
      <c r="LG107" s="1" t="s">
        <v>2291</v>
      </c>
      <c r="LH107" s="1" t="s">
        <v>2291</v>
      </c>
      <c r="LI107" s="8">
        <v>6</v>
      </c>
      <c r="LJ107" s="8">
        <v>0</v>
      </c>
      <c r="LK107" s="8">
        <v>4</v>
      </c>
      <c r="LL107" s="8">
        <v>4</v>
      </c>
      <c r="LM107" s="8">
        <v>9</v>
      </c>
      <c r="LN107" s="8">
        <v>7</v>
      </c>
      <c r="LO107" s="8">
        <v>2</v>
      </c>
      <c r="LP107" s="8">
        <v>6</v>
      </c>
      <c r="LQ107" s="8">
        <v>10</v>
      </c>
      <c r="LR107" s="8">
        <v>20</v>
      </c>
      <c r="LS107" s="8">
        <v>20</v>
      </c>
      <c r="LT107" s="8">
        <v>0</v>
      </c>
      <c r="LU107" s="8">
        <v>1</v>
      </c>
      <c r="LV107" s="8">
        <v>83</v>
      </c>
      <c r="LW107" s="1" t="s">
        <v>1975</v>
      </c>
      <c r="LX107" s="1" t="s">
        <v>1979</v>
      </c>
      <c r="LY107" s="1" t="s">
        <v>2291</v>
      </c>
      <c r="LZ107" s="1" t="b">
        <f>E107=AE107</f>
        <v>1</v>
      </c>
      <c r="MA107" s="1" t="b">
        <f>AG107=G107</f>
        <v>1</v>
      </c>
      <c r="MB107" s="1" t="b">
        <f>I107=AI107</f>
        <v>1</v>
      </c>
      <c r="MC107" s="1" t="s">
        <v>2291</v>
      </c>
    </row>
    <row r="108" spans="1:341" x14ac:dyDescent="0.3">
      <c r="A108" s="1" t="s">
        <v>1388</v>
      </c>
      <c r="B108" s="1" t="s">
        <v>1389</v>
      </c>
      <c r="C108" s="5">
        <v>43162</v>
      </c>
      <c r="D108" s="5">
        <v>43162</v>
      </c>
      <c r="E108" s="1" t="s">
        <v>294</v>
      </c>
      <c r="F108" s="1" t="s">
        <v>1934</v>
      </c>
      <c r="G108" s="1" t="s">
        <v>400</v>
      </c>
      <c r="H108" s="1" t="s">
        <v>1948</v>
      </c>
      <c r="I108" s="1" t="s">
        <v>404</v>
      </c>
      <c r="J108" s="1" t="s">
        <v>2010</v>
      </c>
      <c r="K108" s="1" t="s">
        <v>456</v>
      </c>
      <c r="L108" s="1" t="s">
        <v>534</v>
      </c>
      <c r="M108" s="1" t="s">
        <v>1390</v>
      </c>
      <c r="N108" s="1">
        <v>14.17614318</v>
      </c>
      <c r="O108" s="1">
        <v>13.977854915</v>
      </c>
      <c r="P108" s="1">
        <v>303.73800105800001</v>
      </c>
      <c r="Q108" s="1">
        <v>4</v>
      </c>
      <c r="R108" s="1" t="s">
        <v>1983</v>
      </c>
      <c r="S108" s="1" t="s">
        <v>456</v>
      </c>
      <c r="T108" s="1">
        <v>9</v>
      </c>
      <c r="U108" s="1" t="s">
        <v>2292</v>
      </c>
      <c r="V108" s="1" t="s">
        <v>1990</v>
      </c>
      <c r="W108" s="1" t="s">
        <v>2291</v>
      </c>
      <c r="X108" s="1" t="s">
        <v>2093</v>
      </c>
      <c r="Y108" s="1" t="s">
        <v>1920</v>
      </c>
      <c r="Z108" s="1" t="s">
        <v>1920</v>
      </c>
      <c r="AA108" s="1" t="s">
        <v>1921</v>
      </c>
      <c r="AB108" s="1" t="s">
        <v>2291</v>
      </c>
      <c r="AC108" s="7">
        <v>1000</v>
      </c>
      <c r="AD108" s="7">
        <v>4163</v>
      </c>
      <c r="AE108" s="1" t="s">
        <v>294</v>
      </c>
      <c r="AF108" s="1" t="s">
        <v>1934</v>
      </c>
      <c r="AG108" s="1" t="s">
        <v>400</v>
      </c>
      <c r="AH108" s="1" t="s">
        <v>1948</v>
      </c>
      <c r="AI108" s="1" t="s">
        <v>404</v>
      </c>
      <c r="AJ108" s="1" t="s">
        <v>2010</v>
      </c>
      <c r="AK108" s="14">
        <v>1000</v>
      </c>
      <c r="AL108" s="14">
        <v>4163</v>
      </c>
      <c r="AM108" s="5">
        <v>42005</v>
      </c>
      <c r="AN108" s="7">
        <v>215</v>
      </c>
      <c r="AO108" s="7">
        <v>920</v>
      </c>
      <c r="AP108" s="1" t="s">
        <v>697</v>
      </c>
      <c r="AQ108" s="1" t="s">
        <v>1928</v>
      </c>
      <c r="AR108" s="1" t="s">
        <v>294</v>
      </c>
      <c r="AS108" s="1" t="s">
        <v>1934</v>
      </c>
      <c r="AT108" s="1" t="s">
        <v>400</v>
      </c>
      <c r="AU108" s="1" t="s">
        <v>1948</v>
      </c>
      <c r="AV108" s="1" t="s">
        <v>2291</v>
      </c>
      <c r="AW108" s="1" t="s">
        <v>2291</v>
      </c>
      <c r="AX108" s="1" t="s">
        <v>2291</v>
      </c>
      <c r="AY108" s="7">
        <v>215</v>
      </c>
      <c r="AZ108" s="7">
        <v>920</v>
      </c>
      <c r="BA108" s="5">
        <v>42005</v>
      </c>
      <c r="BB108" s="7" t="s">
        <v>2291</v>
      </c>
      <c r="BC108" s="7" t="s">
        <v>2291</v>
      </c>
      <c r="BD108" s="1" t="s">
        <v>2291</v>
      </c>
      <c r="BE108" s="1" t="s">
        <v>2291</v>
      </c>
      <c r="BF108" s="1" t="s">
        <v>2291</v>
      </c>
      <c r="BG108" s="1" t="s">
        <v>2291</v>
      </c>
      <c r="BH108" s="1" t="s">
        <v>2291</v>
      </c>
      <c r="BI108" s="1" t="s">
        <v>2291</v>
      </c>
      <c r="BJ108" s="1" t="s">
        <v>2291</v>
      </c>
      <c r="BK108" s="1" t="s">
        <v>2291</v>
      </c>
      <c r="BL108" s="1" t="s">
        <v>2291</v>
      </c>
      <c r="BM108" s="7" t="s">
        <v>2291</v>
      </c>
      <c r="BN108" s="7" t="s">
        <v>2291</v>
      </c>
      <c r="BO108" s="1" t="s">
        <v>2291</v>
      </c>
      <c r="BP108" s="7">
        <v>40</v>
      </c>
      <c r="BQ108" s="7">
        <v>150</v>
      </c>
      <c r="BR108" s="1">
        <v>0</v>
      </c>
      <c r="BS108" s="7">
        <v>1500</v>
      </c>
      <c r="BT108" s="7">
        <v>0</v>
      </c>
      <c r="BU108" s="7">
        <v>20</v>
      </c>
      <c r="BV108" s="7">
        <v>0</v>
      </c>
      <c r="BW108" s="1" t="s">
        <v>1999</v>
      </c>
      <c r="BX108" s="1" t="s">
        <v>2291</v>
      </c>
      <c r="BY108" s="1" t="s">
        <v>996</v>
      </c>
      <c r="BZ108" s="1" t="s">
        <v>1920</v>
      </c>
      <c r="CA108" s="1" t="s">
        <v>1920</v>
      </c>
      <c r="CB108" s="1" t="s">
        <v>1920</v>
      </c>
      <c r="CC108" s="1" t="s">
        <v>1920</v>
      </c>
      <c r="CD108" s="1" t="s">
        <v>1920</v>
      </c>
      <c r="CE108" s="1" t="s">
        <v>1920</v>
      </c>
      <c r="CF108" s="1" t="s">
        <v>1920</v>
      </c>
      <c r="CG108" s="1" t="s">
        <v>1920</v>
      </c>
      <c r="CH108" s="1" t="s">
        <v>1920</v>
      </c>
      <c r="CI108" s="1" t="s">
        <v>1920</v>
      </c>
      <c r="CJ108" s="1" t="s">
        <v>1921</v>
      </c>
      <c r="CK108" s="1" t="s">
        <v>2101</v>
      </c>
      <c r="CL108" s="1" t="s">
        <v>1921</v>
      </c>
      <c r="CM108" s="1" t="s">
        <v>1921</v>
      </c>
      <c r="CN108" s="1" t="s">
        <v>1920</v>
      </c>
      <c r="CO108" s="1" t="s">
        <v>1920</v>
      </c>
      <c r="CP108" s="1" t="s">
        <v>1921</v>
      </c>
      <c r="CQ108" s="1" t="s">
        <v>2291</v>
      </c>
      <c r="CR108" s="1" t="s">
        <v>2030</v>
      </c>
      <c r="CS108" s="1" t="s">
        <v>2101</v>
      </c>
      <c r="CT108" s="1" t="s">
        <v>1921</v>
      </c>
      <c r="CU108" s="1" t="s">
        <v>1921</v>
      </c>
      <c r="CV108" s="1" t="s">
        <v>1920</v>
      </c>
      <c r="CW108" s="1" t="s">
        <v>1920</v>
      </c>
      <c r="CX108" s="1" t="s">
        <v>1921</v>
      </c>
      <c r="CY108" s="1" t="s">
        <v>2291</v>
      </c>
      <c r="CZ108" s="1" t="s">
        <v>2029</v>
      </c>
      <c r="DA108" s="1" t="s">
        <v>2101</v>
      </c>
      <c r="DB108" s="1" t="s">
        <v>1921</v>
      </c>
      <c r="DC108" s="1" t="s">
        <v>1921</v>
      </c>
      <c r="DD108" s="1" t="s">
        <v>1920</v>
      </c>
      <c r="DE108" s="1" t="s">
        <v>1920</v>
      </c>
      <c r="DF108" s="1" t="s">
        <v>1921</v>
      </c>
      <c r="DG108" s="1" t="s">
        <v>2291</v>
      </c>
      <c r="DH108" s="1" t="s">
        <v>2029</v>
      </c>
      <c r="DI108" s="1" t="s">
        <v>320</v>
      </c>
      <c r="DJ108" s="1" t="s">
        <v>1921</v>
      </c>
      <c r="DK108" s="1" t="s">
        <v>1921</v>
      </c>
      <c r="DL108" s="1" t="s">
        <v>1921</v>
      </c>
      <c r="DM108" s="1" t="s">
        <v>1920</v>
      </c>
      <c r="DN108" s="1" t="s">
        <v>1921</v>
      </c>
      <c r="DO108" s="1" t="s">
        <v>2291</v>
      </c>
      <c r="DP108" s="1" t="s">
        <v>2029</v>
      </c>
      <c r="DQ108" s="1" t="s">
        <v>320</v>
      </c>
      <c r="DR108" s="1" t="s">
        <v>1921</v>
      </c>
      <c r="DS108" s="1" t="s">
        <v>1921</v>
      </c>
      <c r="DT108" s="1" t="s">
        <v>1921</v>
      </c>
      <c r="DU108" s="1" t="s">
        <v>1920</v>
      </c>
      <c r="DV108" s="1" t="s">
        <v>1921</v>
      </c>
      <c r="DW108" s="1" t="s">
        <v>2291</v>
      </c>
      <c r="DX108" s="1" t="s">
        <v>2029</v>
      </c>
      <c r="DY108" s="1" t="s">
        <v>320</v>
      </c>
      <c r="DZ108" s="1" t="s">
        <v>1921</v>
      </c>
      <c r="EA108" s="1" t="s">
        <v>1921</v>
      </c>
      <c r="EB108" s="1" t="s">
        <v>1921</v>
      </c>
      <c r="EC108" s="1" t="s">
        <v>1920</v>
      </c>
      <c r="ED108" s="1" t="s">
        <v>1921</v>
      </c>
      <c r="EE108" s="1" t="s">
        <v>2291</v>
      </c>
      <c r="EF108" s="1" t="s">
        <v>1996</v>
      </c>
      <c r="EG108" s="1" t="s">
        <v>2101</v>
      </c>
      <c r="EH108" s="1" t="s">
        <v>1921</v>
      </c>
      <c r="EI108" s="1" t="s">
        <v>1921</v>
      </c>
      <c r="EJ108" s="1" t="s">
        <v>1920</v>
      </c>
      <c r="EK108" s="1" t="s">
        <v>1920</v>
      </c>
      <c r="EL108" s="1" t="s">
        <v>1921</v>
      </c>
      <c r="EM108" s="1" t="s">
        <v>2291</v>
      </c>
      <c r="EN108" s="1" t="s">
        <v>1997</v>
      </c>
      <c r="EO108" s="1" t="s">
        <v>2101</v>
      </c>
      <c r="EP108" s="1" t="s">
        <v>1921</v>
      </c>
      <c r="EQ108" s="1" t="s">
        <v>1921</v>
      </c>
      <c r="ER108" s="1" t="s">
        <v>1920</v>
      </c>
      <c r="ES108" s="1" t="s">
        <v>1920</v>
      </c>
      <c r="ET108" s="1" t="s">
        <v>1921</v>
      </c>
      <c r="EU108" s="1" t="s">
        <v>2291</v>
      </c>
      <c r="EV108" s="1" t="s">
        <v>1996</v>
      </c>
      <c r="EW108" s="1" t="s">
        <v>1953</v>
      </c>
      <c r="EX108" s="1" t="s">
        <v>1921</v>
      </c>
      <c r="EY108" s="1" t="s">
        <v>1921</v>
      </c>
      <c r="EZ108" s="1" t="s">
        <v>1920</v>
      </c>
      <c r="FA108" s="1" t="s">
        <v>1921</v>
      </c>
      <c r="FB108" s="1" t="s">
        <v>1921</v>
      </c>
      <c r="FC108" s="1" t="s">
        <v>2291</v>
      </c>
      <c r="FD108" s="1" t="s">
        <v>1996</v>
      </c>
      <c r="FE108" s="1" t="s">
        <v>320</v>
      </c>
      <c r="FF108" s="1" t="s">
        <v>1921</v>
      </c>
      <c r="FG108" s="1" t="s">
        <v>1921</v>
      </c>
      <c r="FH108" s="1" t="s">
        <v>1921</v>
      </c>
      <c r="FI108" s="1" t="s">
        <v>1920</v>
      </c>
      <c r="FJ108" s="1" t="s">
        <v>1921</v>
      </c>
      <c r="FK108" s="1" t="s">
        <v>2291</v>
      </c>
      <c r="FL108" s="1" t="s">
        <v>1996</v>
      </c>
      <c r="FM108" s="7">
        <v>100</v>
      </c>
      <c r="FN108" s="7">
        <v>100</v>
      </c>
      <c r="FO108" s="7">
        <v>10</v>
      </c>
      <c r="FP108" s="7">
        <v>27</v>
      </c>
      <c r="FQ108" s="7">
        <v>5</v>
      </c>
      <c r="FR108" s="7">
        <v>8</v>
      </c>
      <c r="FS108" s="7" t="s">
        <v>2291</v>
      </c>
      <c r="FT108" s="7">
        <v>6</v>
      </c>
      <c r="FU108" s="7">
        <v>30</v>
      </c>
      <c r="FV108" s="7">
        <v>80</v>
      </c>
      <c r="FW108" s="7">
        <v>9</v>
      </c>
      <c r="FX108" s="7">
        <v>3</v>
      </c>
      <c r="FY108" s="7">
        <v>100</v>
      </c>
      <c r="FZ108" s="1" t="s">
        <v>1920</v>
      </c>
      <c r="GA108" s="1" t="s">
        <v>1920</v>
      </c>
      <c r="GB108" s="1" t="s">
        <v>1920</v>
      </c>
      <c r="GC108" s="1" t="s">
        <v>2291</v>
      </c>
      <c r="GD108" s="1" t="s">
        <v>2291</v>
      </c>
      <c r="GE108" s="1" t="s">
        <v>2291</v>
      </c>
      <c r="GF108" s="1" t="s">
        <v>1920</v>
      </c>
      <c r="GG108" s="1" t="s">
        <v>2291</v>
      </c>
      <c r="GH108" s="1" t="s">
        <v>2291</v>
      </c>
      <c r="GI108" s="1" t="s">
        <v>2291</v>
      </c>
      <c r="GJ108" s="1" t="s">
        <v>419</v>
      </c>
      <c r="GK108" s="1" t="s">
        <v>1921</v>
      </c>
      <c r="GL108" s="1" t="s">
        <v>1921</v>
      </c>
      <c r="GM108" s="1" t="s">
        <v>1921</v>
      </c>
      <c r="GN108" s="1" t="s">
        <v>1921</v>
      </c>
      <c r="GO108" s="1" t="s">
        <v>1920</v>
      </c>
      <c r="GP108" s="1" t="s">
        <v>1921</v>
      </c>
      <c r="GQ108" s="1" t="s">
        <v>1920</v>
      </c>
      <c r="GR108" s="1" t="s">
        <v>1921</v>
      </c>
      <c r="GS108" s="7">
        <v>3</v>
      </c>
      <c r="GT108" s="7" t="s">
        <v>2291</v>
      </c>
      <c r="GU108" s="7">
        <v>17</v>
      </c>
      <c r="GV108" s="7" t="s">
        <v>2291</v>
      </c>
      <c r="GW108" s="7" t="s">
        <v>2291</v>
      </c>
      <c r="GX108" s="7" t="s">
        <v>2291</v>
      </c>
      <c r="GY108" s="7" t="s">
        <v>2291</v>
      </c>
      <c r="GZ108" s="7" t="s">
        <v>2291</v>
      </c>
      <c r="HA108" s="7" t="s">
        <v>2291</v>
      </c>
      <c r="HB108" s="7" t="s">
        <v>2291</v>
      </c>
      <c r="HC108" s="7" t="s">
        <v>2291</v>
      </c>
      <c r="HD108" s="7" t="s">
        <v>2291</v>
      </c>
      <c r="HE108" s="7" t="s">
        <v>2291</v>
      </c>
      <c r="HF108" s="7" t="s">
        <v>2291</v>
      </c>
      <c r="HG108" s="7" t="s">
        <v>2291</v>
      </c>
      <c r="HH108" s="7" t="s">
        <v>2291</v>
      </c>
      <c r="HI108" s="1" t="s">
        <v>869</v>
      </c>
      <c r="HJ108" s="1" t="s">
        <v>2115</v>
      </c>
      <c r="HK108" s="1" t="s">
        <v>1921</v>
      </c>
      <c r="HL108" s="1" t="s">
        <v>1920</v>
      </c>
      <c r="HM108" s="1" t="s">
        <v>1920</v>
      </c>
      <c r="HN108" s="1" t="s">
        <v>1920</v>
      </c>
      <c r="HO108" s="1" t="s">
        <v>1921</v>
      </c>
      <c r="HP108" s="1" t="s">
        <v>2122</v>
      </c>
      <c r="HQ108" s="1" t="s">
        <v>1920</v>
      </c>
      <c r="HR108" s="1" t="s">
        <v>1921</v>
      </c>
      <c r="HS108" s="1" t="s">
        <v>1921</v>
      </c>
      <c r="HT108" s="7">
        <v>51</v>
      </c>
      <c r="HU108" s="7" t="s">
        <v>2291</v>
      </c>
      <c r="HV108" s="1" t="s">
        <v>2046</v>
      </c>
      <c r="HW108" s="1" t="s">
        <v>1921</v>
      </c>
      <c r="HX108" s="1" t="s">
        <v>1964</v>
      </c>
      <c r="HY108" s="1" t="s">
        <v>2126</v>
      </c>
      <c r="HZ108" s="1" t="s">
        <v>1921</v>
      </c>
      <c r="IA108" s="1" t="s">
        <v>1920</v>
      </c>
      <c r="IB108" s="7" t="s">
        <v>2291</v>
      </c>
      <c r="IC108" s="7">
        <v>200</v>
      </c>
      <c r="ID108" s="1" t="s">
        <v>1920</v>
      </c>
      <c r="IE108" s="1" t="s">
        <v>2291</v>
      </c>
      <c r="IF108" s="1" t="s">
        <v>2291</v>
      </c>
      <c r="IG108" s="1" t="s">
        <v>2291</v>
      </c>
      <c r="IH108" s="1" t="s">
        <v>2291</v>
      </c>
      <c r="II108" s="1" t="s">
        <v>2291</v>
      </c>
      <c r="IJ108" s="1" t="s">
        <v>2291</v>
      </c>
      <c r="IK108" s="1" t="s">
        <v>2291</v>
      </c>
      <c r="IL108" s="1" t="s">
        <v>2291</v>
      </c>
      <c r="IM108" s="1" t="s">
        <v>1952</v>
      </c>
      <c r="IN108" s="1" t="s">
        <v>2291</v>
      </c>
      <c r="IO108" s="1" t="s">
        <v>2291</v>
      </c>
      <c r="IP108" s="1" t="s">
        <v>2180</v>
      </c>
      <c r="IQ108" s="1" t="s">
        <v>534</v>
      </c>
      <c r="IR108" s="1" t="s">
        <v>1957</v>
      </c>
      <c r="IS108" s="1" t="s">
        <v>2291</v>
      </c>
      <c r="IT108" s="1" t="s">
        <v>1920</v>
      </c>
      <c r="IU108" s="1" t="s">
        <v>2003</v>
      </c>
      <c r="IV108" s="1" t="s">
        <v>1921</v>
      </c>
      <c r="IW108" s="1" t="s">
        <v>1920</v>
      </c>
      <c r="IX108" s="1" t="s">
        <v>1921</v>
      </c>
      <c r="IY108" s="1" t="s">
        <v>1921</v>
      </c>
      <c r="IZ108" s="1" t="s">
        <v>1921</v>
      </c>
      <c r="JA108" s="1" t="s">
        <v>2291</v>
      </c>
      <c r="JB108" s="1" t="s">
        <v>869</v>
      </c>
      <c r="JC108" s="1" t="s">
        <v>2291</v>
      </c>
      <c r="JD108" s="1" t="s">
        <v>963</v>
      </c>
      <c r="JE108" s="1" t="s">
        <v>1921</v>
      </c>
      <c r="JF108" s="1" t="s">
        <v>1921</v>
      </c>
      <c r="JG108" s="1" t="s">
        <v>1921</v>
      </c>
      <c r="JH108" s="1" t="s">
        <v>1921</v>
      </c>
      <c r="JI108" s="1" t="s">
        <v>1921</v>
      </c>
      <c r="JJ108" s="1" t="s">
        <v>1921</v>
      </c>
      <c r="JK108" s="1" t="s">
        <v>1921</v>
      </c>
      <c r="JL108" s="1" t="s">
        <v>1920</v>
      </c>
      <c r="JM108" s="1" t="s">
        <v>1920</v>
      </c>
      <c r="JN108" s="1" t="s">
        <v>1921</v>
      </c>
      <c r="JO108" s="1" t="s">
        <v>1921</v>
      </c>
      <c r="JP108" s="1" t="s">
        <v>1921</v>
      </c>
      <c r="JQ108" s="1" t="s">
        <v>1920</v>
      </c>
      <c r="JR108" s="1" t="s">
        <v>1921</v>
      </c>
      <c r="JS108" s="1" t="s">
        <v>1391</v>
      </c>
      <c r="JT108" s="1" t="s">
        <v>2291</v>
      </c>
      <c r="JU108" s="1" t="s">
        <v>2297</v>
      </c>
      <c r="JV108" s="1" t="s">
        <v>1920</v>
      </c>
      <c r="JW108" s="1" t="s">
        <v>1921</v>
      </c>
      <c r="JX108" s="1" t="s">
        <v>1921</v>
      </c>
      <c r="JY108" s="1" t="s">
        <v>1920</v>
      </c>
      <c r="JZ108" s="1" t="s">
        <v>1921</v>
      </c>
      <c r="KA108" s="1" t="s">
        <v>1921</v>
      </c>
      <c r="KB108" s="1" t="s">
        <v>1921</v>
      </c>
      <c r="KC108" s="1" t="s">
        <v>2291</v>
      </c>
      <c r="KD108" s="1" t="s">
        <v>1973</v>
      </c>
      <c r="KE108" s="1" t="s">
        <v>2291</v>
      </c>
      <c r="KF108" s="1" t="s">
        <v>1920</v>
      </c>
      <c r="KG108" s="1" t="s">
        <v>2154</v>
      </c>
      <c r="KH108" s="1" t="s">
        <v>1968</v>
      </c>
      <c r="KI108" s="1" t="s">
        <v>1987</v>
      </c>
      <c r="KJ108" s="1" t="s">
        <v>2291</v>
      </c>
      <c r="KK108" s="1" t="s">
        <v>1920</v>
      </c>
      <c r="KL108" s="1" t="s">
        <v>409</v>
      </c>
      <c r="KM108" s="1" t="s">
        <v>1921</v>
      </c>
      <c r="KN108" s="1" t="s">
        <v>1921</v>
      </c>
      <c r="KO108" s="1" t="s">
        <v>1920</v>
      </c>
      <c r="KP108" s="1" t="s">
        <v>2291</v>
      </c>
      <c r="KQ108" s="1" t="s">
        <v>2291</v>
      </c>
      <c r="KR108" s="1">
        <v>3</v>
      </c>
      <c r="KS108" s="1" t="s">
        <v>304</v>
      </c>
      <c r="KT108" s="1" t="s">
        <v>1392</v>
      </c>
      <c r="KU108" s="1" t="s">
        <v>2291</v>
      </c>
      <c r="KV108" s="1" t="s">
        <v>2291</v>
      </c>
      <c r="KW108" s="1" t="s">
        <v>2291</v>
      </c>
      <c r="KX108" s="1">
        <v>20</v>
      </c>
      <c r="KY108" s="11">
        <v>20</v>
      </c>
      <c r="KZ108" s="1" t="s">
        <v>1393</v>
      </c>
      <c r="LA108" s="1">
        <v>174126</v>
      </c>
      <c r="LB108" s="1" t="s">
        <v>1394</v>
      </c>
      <c r="LC108" s="1" t="s">
        <v>1395</v>
      </c>
      <c r="LD108" s="1">
        <v>123</v>
      </c>
      <c r="LE108" s="1" t="s">
        <v>2291</v>
      </c>
      <c r="LF108" s="1">
        <v>-1</v>
      </c>
      <c r="LG108" s="1" t="s">
        <v>2291</v>
      </c>
      <c r="LH108" s="1" t="s">
        <v>2291</v>
      </c>
      <c r="LI108" s="8">
        <v>123</v>
      </c>
      <c r="LJ108" s="8">
        <v>7</v>
      </c>
      <c r="LK108" s="8">
        <v>8</v>
      </c>
      <c r="LL108" s="8">
        <v>6</v>
      </c>
      <c r="LM108" s="8">
        <v>16</v>
      </c>
      <c r="LN108" s="8">
        <v>11</v>
      </c>
      <c r="LO108" s="8">
        <v>17</v>
      </c>
      <c r="LP108" s="8">
        <v>8</v>
      </c>
      <c r="LQ108" s="8">
        <v>14</v>
      </c>
      <c r="LR108" s="8">
        <v>17</v>
      </c>
      <c r="LS108" s="8">
        <v>17</v>
      </c>
      <c r="LT108" s="8">
        <v>5</v>
      </c>
      <c r="LU108" s="8">
        <v>4</v>
      </c>
      <c r="LV108" s="8">
        <v>130</v>
      </c>
      <c r="LW108" s="1" t="s">
        <v>1980</v>
      </c>
      <c r="LX108" s="1" t="s">
        <v>1981</v>
      </c>
      <c r="LY108" s="1" t="s">
        <v>1922</v>
      </c>
      <c r="LZ108" s="1" t="b">
        <f>E108=AE108</f>
        <v>1</v>
      </c>
      <c r="MA108" s="1" t="b">
        <f>AG108=G108</f>
        <v>1</v>
      </c>
      <c r="MB108" s="1" t="b">
        <f>I108=AI108</f>
        <v>1</v>
      </c>
      <c r="MC108" s="1" t="s">
        <v>2291</v>
      </c>
    </row>
    <row r="109" spans="1:341" x14ac:dyDescent="0.3">
      <c r="A109" s="1" t="s">
        <v>573</v>
      </c>
      <c r="B109" s="1" t="s">
        <v>574</v>
      </c>
      <c r="C109" s="5">
        <v>43154</v>
      </c>
      <c r="D109" s="5">
        <v>43154</v>
      </c>
      <c r="E109" s="1" t="s">
        <v>294</v>
      </c>
      <c r="F109" s="1" t="s">
        <v>1934</v>
      </c>
      <c r="G109" s="1" t="s">
        <v>400</v>
      </c>
      <c r="H109" s="1" t="s">
        <v>1948</v>
      </c>
      <c r="I109" s="1" t="s">
        <v>401</v>
      </c>
      <c r="J109" s="1" t="s">
        <v>429</v>
      </c>
      <c r="K109" s="1" t="s">
        <v>429</v>
      </c>
      <c r="L109" s="1" t="s">
        <v>575</v>
      </c>
      <c r="M109" s="1" t="s">
        <v>576</v>
      </c>
      <c r="N109" s="1">
        <v>14.4121741531</v>
      </c>
      <c r="O109" s="1">
        <v>13.6331345628</v>
      </c>
      <c r="P109" s="1">
        <v>307.43015545700001</v>
      </c>
      <c r="Q109" s="1">
        <v>4</v>
      </c>
      <c r="R109" s="1" t="s">
        <v>1983</v>
      </c>
      <c r="S109" s="1" t="s">
        <v>429</v>
      </c>
      <c r="T109" s="1">
        <v>6</v>
      </c>
      <c r="U109" s="1" t="s">
        <v>2292</v>
      </c>
      <c r="V109" s="1" t="s">
        <v>1990</v>
      </c>
      <c r="W109" s="1" t="s">
        <v>2291</v>
      </c>
      <c r="X109" s="1" t="s">
        <v>2093</v>
      </c>
      <c r="Y109" s="1" t="s">
        <v>1920</v>
      </c>
      <c r="Z109" s="1" t="s">
        <v>1920</v>
      </c>
      <c r="AA109" s="1" t="s">
        <v>1921</v>
      </c>
      <c r="AB109" s="1" t="s">
        <v>2291</v>
      </c>
      <c r="AC109" s="7">
        <v>115</v>
      </c>
      <c r="AD109" s="7">
        <v>300</v>
      </c>
      <c r="AE109" s="1" t="s">
        <v>294</v>
      </c>
      <c r="AF109" s="1" t="s">
        <v>1934</v>
      </c>
      <c r="AG109" s="1" t="s">
        <v>400</v>
      </c>
      <c r="AH109" s="1" t="s">
        <v>1948</v>
      </c>
      <c r="AI109" s="1" t="s">
        <v>404</v>
      </c>
      <c r="AJ109" s="1" t="s">
        <v>2010</v>
      </c>
      <c r="AK109" s="14">
        <v>115</v>
      </c>
      <c r="AL109" s="14">
        <v>300</v>
      </c>
      <c r="AM109" s="5">
        <v>42370</v>
      </c>
      <c r="AN109" s="7">
        <v>17</v>
      </c>
      <c r="AO109" s="7">
        <v>45</v>
      </c>
      <c r="AP109" s="1" t="s">
        <v>298</v>
      </c>
      <c r="AQ109" s="1" t="s">
        <v>1926</v>
      </c>
      <c r="AR109" s="1" t="s">
        <v>299</v>
      </c>
      <c r="AS109" s="1" t="s">
        <v>1931</v>
      </c>
      <c r="AT109" s="1" t="s">
        <v>501</v>
      </c>
      <c r="AU109" s="1" t="s">
        <v>1938</v>
      </c>
      <c r="AV109" s="1" t="s">
        <v>2291</v>
      </c>
      <c r="AW109" s="1" t="s">
        <v>2291</v>
      </c>
      <c r="AX109" s="1" t="s">
        <v>2291</v>
      </c>
      <c r="AY109" s="7">
        <v>17</v>
      </c>
      <c r="AZ109" s="7">
        <v>45</v>
      </c>
      <c r="BA109" s="5">
        <v>43435</v>
      </c>
      <c r="BB109" s="7" t="s">
        <v>2291</v>
      </c>
      <c r="BC109" s="7" t="s">
        <v>2291</v>
      </c>
      <c r="BD109" s="1" t="s">
        <v>2291</v>
      </c>
      <c r="BE109" s="1" t="s">
        <v>2291</v>
      </c>
      <c r="BF109" s="1" t="s">
        <v>2291</v>
      </c>
      <c r="BG109" s="1" t="s">
        <v>2291</v>
      </c>
      <c r="BH109" s="1" t="s">
        <v>2291</v>
      </c>
      <c r="BI109" s="1" t="s">
        <v>2291</v>
      </c>
      <c r="BJ109" s="1" t="s">
        <v>2291</v>
      </c>
      <c r="BK109" s="1" t="s">
        <v>2291</v>
      </c>
      <c r="BL109" s="1" t="s">
        <v>2291</v>
      </c>
      <c r="BM109" s="7" t="s">
        <v>2291</v>
      </c>
      <c r="BN109" s="7" t="s">
        <v>2291</v>
      </c>
      <c r="BO109" s="1" t="s">
        <v>2291</v>
      </c>
      <c r="BP109" s="7" t="s">
        <v>2291</v>
      </c>
      <c r="BQ109" s="7" t="s">
        <v>2291</v>
      </c>
      <c r="BR109" s="1">
        <v>0</v>
      </c>
      <c r="BS109" s="7">
        <v>300</v>
      </c>
      <c r="BT109" s="7">
        <v>0</v>
      </c>
      <c r="BU109" s="7">
        <v>0</v>
      </c>
      <c r="BV109" s="7">
        <v>0</v>
      </c>
      <c r="BW109" s="1" t="s">
        <v>1999</v>
      </c>
      <c r="BX109" s="1" t="s">
        <v>2291</v>
      </c>
      <c r="BY109" s="1" t="s">
        <v>577</v>
      </c>
      <c r="BZ109" s="1" t="s">
        <v>1920</v>
      </c>
      <c r="CA109" s="1" t="s">
        <v>1920</v>
      </c>
      <c r="CB109" s="1" t="s">
        <v>1920</v>
      </c>
      <c r="CC109" s="1" t="s">
        <v>1921</v>
      </c>
      <c r="CD109" s="1" t="s">
        <v>1921</v>
      </c>
      <c r="CE109" s="1" t="s">
        <v>1920</v>
      </c>
      <c r="CF109" s="1" t="s">
        <v>1921</v>
      </c>
      <c r="CG109" s="1" t="s">
        <v>1921</v>
      </c>
      <c r="CH109" s="1" t="s">
        <v>1921</v>
      </c>
      <c r="CI109" s="1" t="s">
        <v>1920</v>
      </c>
      <c r="CJ109" s="1" t="s">
        <v>1921</v>
      </c>
      <c r="CK109" s="1" t="s">
        <v>2291</v>
      </c>
      <c r="CL109" s="1" t="s">
        <v>2291</v>
      </c>
      <c r="CM109" s="1" t="s">
        <v>2291</v>
      </c>
      <c r="CN109" s="1" t="s">
        <v>2291</v>
      </c>
      <c r="CO109" s="1" t="s">
        <v>2291</v>
      </c>
      <c r="CP109" s="1" t="s">
        <v>2291</v>
      </c>
      <c r="CQ109" s="1" t="s">
        <v>2291</v>
      </c>
      <c r="CR109" s="1" t="s">
        <v>2291</v>
      </c>
      <c r="CS109" s="1" t="s">
        <v>320</v>
      </c>
      <c r="CT109" s="1" t="s">
        <v>1921</v>
      </c>
      <c r="CU109" s="1" t="s">
        <v>1921</v>
      </c>
      <c r="CV109" s="1" t="s">
        <v>1921</v>
      </c>
      <c r="CW109" s="1" t="s">
        <v>1920</v>
      </c>
      <c r="CX109" s="1" t="s">
        <v>1921</v>
      </c>
      <c r="CY109" s="1" t="s">
        <v>2291</v>
      </c>
      <c r="CZ109" s="1" t="s">
        <v>2029</v>
      </c>
      <c r="DA109" s="1" t="s">
        <v>320</v>
      </c>
      <c r="DB109" s="1" t="s">
        <v>1921</v>
      </c>
      <c r="DC109" s="1" t="s">
        <v>1921</v>
      </c>
      <c r="DD109" s="1" t="s">
        <v>1921</v>
      </c>
      <c r="DE109" s="1" t="s">
        <v>1920</v>
      </c>
      <c r="DF109" s="1" t="s">
        <v>1921</v>
      </c>
      <c r="DG109" s="1" t="s">
        <v>2291</v>
      </c>
      <c r="DH109" s="1" t="s">
        <v>2029</v>
      </c>
      <c r="DI109" s="1" t="s">
        <v>2291</v>
      </c>
      <c r="DJ109" s="1" t="s">
        <v>2291</v>
      </c>
      <c r="DK109" s="1" t="s">
        <v>2291</v>
      </c>
      <c r="DL109" s="1" t="s">
        <v>2291</v>
      </c>
      <c r="DM109" s="1" t="s">
        <v>2291</v>
      </c>
      <c r="DN109" s="1" t="s">
        <v>2291</v>
      </c>
      <c r="DO109" s="1" t="s">
        <v>2291</v>
      </c>
      <c r="DP109" s="1" t="s">
        <v>2291</v>
      </c>
      <c r="DQ109" s="1" t="s">
        <v>320</v>
      </c>
      <c r="DR109" s="1" t="s">
        <v>1921</v>
      </c>
      <c r="DS109" s="1" t="s">
        <v>1921</v>
      </c>
      <c r="DT109" s="1" t="s">
        <v>1921</v>
      </c>
      <c r="DU109" s="1" t="s">
        <v>1920</v>
      </c>
      <c r="DV109" s="1" t="s">
        <v>1921</v>
      </c>
      <c r="DW109" s="1" t="s">
        <v>2291</v>
      </c>
      <c r="DX109" s="1" t="s">
        <v>2029</v>
      </c>
      <c r="DY109" s="1" t="s">
        <v>2291</v>
      </c>
      <c r="DZ109" s="1" t="s">
        <v>2291</v>
      </c>
      <c r="EA109" s="1" t="s">
        <v>2291</v>
      </c>
      <c r="EB109" s="1" t="s">
        <v>2291</v>
      </c>
      <c r="EC109" s="1" t="s">
        <v>2291</v>
      </c>
      <c r="ED109" s="1" t="s">
        <v>2291</v>
      </c>
      <c r="EE109" s="1" t="s">
        <v>2291</v>
      </c>
      <c r="EF109" s="1" t="s">
        <v>2291</v>
      </c>
      <c r="EG109" s="1" t="s">
        <v>2291</v>
      </c>
      <c r="EH109" s="1" t="s">
        <v>2291</v>
      </c>
      <c r="EI109" s="1" t="s">
        <v>2291</v>
      </c>
      <c r="EJ109" s="1" t="s">
        <v>2291</v>
      </c>
      <c r="EK109" s="1" t="s">
        <v>2291</v>
      </c>
      <c r="EL109" s="1" t="s">
        <v>2291</v>
      </c>
      <c r="EM109" s="1" t="s">
        <v>2291</v>
      </c>
      <c r="EN109" s="1" t="s">
        <v>2291</v>
      </c>
      <c r="EO109" s="1" t="s">
        <v>320</v>
      </c>
      <c r="EP109" s="1" t="s">
        <v>1921</v>
      </c>
      <c r="EQ109" s="1" t="s">
        <v>1921</v>
      </c>
      <c r="ER109" s="1" t="s">
        <v>1921</v>
      </c>
      <c r="ES109" s="1" t="s">
        <v>1920</v>
      </c>
      <c r="ET109" s="1" t="s">
        <v>1921</v>
      </c>
      <c r="EU109" s="1" t="s">
        <v>2291</v>
      </c>
      <c r="EV109" s="1" t="s">
        <v>1996</v>
      </c>
      <c r="EW109" s="1" t="s">
        <v>2291</v>
      </c>
      <c r="EX109" s="1" t="s">
        <v>2291</v>
      </c>
      <c r="EY109" s="1" t="s">
        <v>2291</v>
      </c>
      <c r="EZ109" s="1" t="s">
        <v>2291</v>
      </c>
      <c r="FA109" s="1" t="s">
        <v>2291</v>
      </c>
      <c r="FB109" s="1" t="s">
        <v>2291</v>
      </c>
      <c r="FC109" s="1" t="s">
        <v>2291</v>
      </c>
      <c r="FD109" s="1" t="s">
        <v>2291</v>
      </c>
      <c r="FE109" s="1" t="s">
        <v>320</v>
      </c>
      <c r="FF109" s="1" t="s">
        <v>1921</v>
      </c>
      <c r="FG109" s="1" t="s">
        <v>1921</v>
      </c>
      <c r="FH109" s="1" t="s">
        <v>1921</v>
      </c>
      <c r="FI109" s="1" t="s">
        <v>1920</v>
      </c>
      <c r="FJ109" s="1" t="s">
        <v>1921</v>
      </c>
      <c r="FK109" s="1" t="s">
        <v>2291</v>
      </c>
      <c r="FL109" s="1" t="s">
        <v>1997</v>
      </c>
      <c r="FM109" s="7">
        <v>25</v>
      </c>
      <c r="FN109" s="7">
        <v>30</v>
      </c>
      <c r="FO109" s="7">
        <v>10</v>
      </c>
      <c r="FP109" s="7">
        <v>15</v>
      </c>
      <c r="FQ109" s="7">
        <v>6</v>
      </c>
      <c r="FR109" s="7" t="s">
        <v>2291</v>
      </c>
      <c r="FS109" s="7" t="s">
        <v>2291</v>
      </c>
      <c r="FT109" s="7" t="s">
        <v>2291</v>
      </c>
      <c r="FU109" s="7" t="s">
        <v>2291</v>
      </c>
      <c r="FV109" s="7">
        <v>21</v>
      </c>
      <c r="FW109" s="7">
        <v>12</v>
      </c>
      <c r="FX109" s="7" t="s">
        <v>2291</v>
      </c>
      <c r="FY109" s="7">
        <v>50</v>
      </c>
      <c r="FZ109" s="1" t="s">
        <v>1920</v>
      </c>
      <c r="GA109" s="1" t="s">
        <v>1920</v>
      </c>
      <c r="GB109" s="1" t="s">
        <v>1920</v>
      </c>
      <c r="GC109" s="1" t="s">
        <v>2291</v>
      </c>
      <c r="GD109" s="1" t="s">
        <v>2291</v>
      </c>
      <c r="GE109" s="1" t="s">
        <v>2291</v>
      </c>
      <c r="GF109" s="1" t="s">
        <v>1921</v>
      </c>
      <c r="GG109" s="1" t="s">
        <v>2005</v>
      </c>
      <c r="GH109" s="1" t="s">
        <v>2291</v>
      </c>
      <c r="GI109" s="1" t="s">
        <v>2291</v>
      </c>
      <c r="GJ109" s="1" t="s">
        <v>302</v>
      </c>
      <c r="GK109" s="1" t="s">
        <v>1921</v>
      </c>
      <c r="GL109" s="1" t="s">
        <v>1921</v>
      </c>
      <c r="GM109" s="1" t="s">
        <v>1921</v>
      </c>
      <c r="GN109" s="1" t="s">
        <v>1921</v>
      </c>
      <c r="GO109" s="1" t="s">
        <v>1920</v>
      </c>
      <c r="GP109" s="1" t="s">
        <v>1921</v>
      </c>
      <c r="GQ109" s="1" t="s">
        <v>1921</v>
      </c>
      <c r="GR109" s="1" t="s">
        <v>1921</v>
      </c>
      <c r="GS109" s="7" t="s">
        <v>2291</v>
      </c>
      <c r="GT109" s="7" t="s">
        <v>2291</v>
      </c>
      <c r="GU109" s="7">
        <v>1</v>
      </c>
      <c r="GV109" s="7">
        <v>1</v>
      </c>
      <c r="GW109" s="7" t="s">
        <v>2291</v>
      </c>
      <c r="GX109" s="7" t="s">
        <v>2291</v>
      </c>
      <c r="GY109" s="7" t="s">
        <v>2291</v>
      </c>
      <c r="GZ109" s="7" t="s">
        <v>2291</v>
      </c>
      <c r="HA109" s="7" t="s">
        <v>2291</v>
      </c>
      <c r="HB109" s="7" t="s">
        <v>2291</v>
      </c>
      <c r="HC109" s="7" t="s">
        <v>2291</v>
      </c>
      <c r="HD109" s="7" t="s">
        <v>2291</v>
      </c>
      <c r="HE109" s="7" t="s">
        <v>2291</v>
      </c>
      <c r="HF109" s="7" t="s">
        <v>2291</v>
      </c>
      <c r="HG109" s="7" t="s">
        <v>2291</v>
      </c>
      <c r="HH109" s="7" t="s">
        <v>2291</v>
      </c>
      <c r="HI109" s="1" t="s">
        <v>869</v>
      </c>
      <c r="HJ109" s="1" t="s">
        <v>2112</v>
      </c>
      <c r="HK109" s="1" t="s">
        <v>1921</v>
      </c>
      <c r="HL109" s="1" t="s">
        <v>1920</v>
      </c>
      <c r="HM109" s="1" t="s">
        <v>1920</v>
      </c>
      <c r="HN109" s="1" t="s">
        <v>1921</v>
      </c>
      <c r="HO109" s="1" t="s">
        <v>1921</v>
      </c>
      <c r="HP109" s="1" t="s">
        <v>2122</v>
      </c>
      <c r="HQ109" s="1" t="s">
        <v>1920</v>
      </c>
      <c r="HR109" s="1" t="s">
        <v>1921</v>
      </c>
      <c r="HS109" s="1" t="s">
        <v>1921</v>
      </c>
      <c r="HT109" s="7">
        <v>40</v>
      </c>
      <c r="HU109" s="7" t="s">
        <v>2291</v>
      </c>
      <c r="HV109" s="1" t="s">
        <v>2046</v>
      </c>
      <c r="HW109" s="1" t="s">
        <v>1921</v>
      </c>
      <c r="HX109" s="1" t="s">
        <v>1964</v>
      </c>
      <c r="HY109" s="1" t="s">
        <v>2126</v>
      </c>
      <c r="HZ109" s="1" t="s">
        <v>1921</v>
      </c>
      <c r="IA109" s="1" t="s">
        <v>1920</v>
      </c>
      <c r="IB109" s="7" t="s">
        <v>2291</v>
      </c>
      <c r="IC109" s="7">
        <v>20</v>
      </c>
      <c r="ID109" s="1" t="s">
        <v>1920</v>
      </c>
      <c r="IE109" s="1" t="s">
        <v>2291</v>
      </c>
      <c r="IF109" s="1" t="s">
        <v>2291</v>
      </c>
      <c r="IG109" s="1" t="s">
        <v>2291</v>
      </c>
      <c r="IH109" s="1" t="s">
        <v>2291</v>
      </c>
      <c r="II109" s="1" t="s">
        <v>2291</v>
      </c>
      <c r="IJ109" s="1" t="s">
        <v>2291</v>
      </c>
      <c r="IK109" s="1" t="s">
        <v>2291</v>
      </c>
      <c r="IL109" s="1" t="s">
        <v>2291</v>
      </c>
      <c r="IM109" s="1" t="s">
        <v>1949</v>
      </c>
      <c r="IN109" s="1" t="s">
        <v>1991</v>
      </c>
      <c r="IO109" s="1" t="s">
        <v>2291</v>
      </c>
      <c r="IP109" s="1" t="s">
        <v>2291</v>
      </c>
      <c r="IQ109" s="1" t="s">
        <v>2291</v>
      </c>
      <c r="IR109" s="1" t="s">
        <v>2291</v>
      </c>
      <c r="IS109" s="1" t="s">
        <v>2291</v>
      </c>
      <c r="IT109" s="1" t="s">
        <v>1921</v>
      </c>
      <c r="IU109" s="1" t="s">
        <v>2291</v>
      </c>
      <c r="IV109" s="1" t="s">
        <v>2291</v>
      </c>
      <c r="IW109" s="1" t="s">
        <v>2291</v>
      </c>
      <c r="IX109" s="1" t="s">
        <v>2291</v>
      </c>
      <c r="IY109" s="1" t="s">
        <v>2291</v>
      </c>
      <c r="IZ109" s="1" t="s">
        <v>2291</v>
      </c>
      <c r="JA109" s="1" t="s">
        <v>2291</v>
      </c>
      <c r="JB109" s="1" t="s">
        <v>2291</v>
      </c>
      <c r="JC109" s="1" t="s">
        <v>2291</v>
      </c>
      <c r="JD109" s="1" t="s">
        <v>578</v>
      </c>
      <c r="JE109" s="1" t="s">
        <v>1920</v>
      </c>
      <c r="JF109" s="1" t="s">
        <v>1921</v>
      </c>
      <c r="JG109" s="1" t="s">
        <v>1921</v>
      </c>
      <c r="JH109" s="1" t="s">
        <v>1921</v>
      </c>
      <c r="JI109" s="1" t="s">
        <v>1921</v>
      </c>
      <c r="JJ109" s="1" t="s">
        <v>1921</v>
      </c>
      <c r="JK109" s="1" t="s">
        <v>1920</v>
      </c>
      <c r="JL109" s="1" t="s">
        <v>1921</v>
      </c>
      <c r="JM109" s="1" t="s">
        <v>1921</v>
      </c>
      <c r="JN109" s="1" t="s">
        <v>1921</v>
      </c>
      <c r="JO109" s="1" t="s">
        <v>1921</v>
      </c>
      <c r="JP109" s="1" t="s">
        <v>1920</v>
      </c>
      <c r="JQ109" s="1" t="s">
        <v>1921</v>
      </c>
      <c r="JR109" s="1" t="s">
        <v>1921</v>
      </c>
      <c r="JS109" s="1" t="s">
        <v>2291</v>
      </c>
      <c r="JT109" s="1" t="s">
        <v>2291</v>
      </c>
      <c r="JU109" s="1" t="s">
        <v>2308</v>
      </c>
      <c r="JV109" s="1" t="s">
        <v>1920</v>
      </c>
      <c r="JW109" s="1" t="s">
        <v>1921</v>
      </c>
      <c r="JX109" s="1" t="s">
        <v>1921</v>
      </c>
      <c r="JY109" s="1" t="s">
        <v>1921</v>
      </c>
      <c r="JZ109" s="1" t="s">
        <v>1920</v>
      </c>
      <c r="KA109" s="1" t="s">
        <v>1921</v>
      </c>
      <c r="KB109" s="1" t="s">
        <v>1921</v>
      </c>
      <c r="KC109" s="1" t="s">
        <v>2291</v>
      </c>
      <c r="KD109" s="1" t="s">
        <v>1971</v>
      </c>
      <c r="KE109" s="1" t="s">
        <v>2291</v>
      </c>
      <c r="KF109" s="1" t="s">
        <v>1920</v>
      </c>
      <c r="KG109" s="1" t="s">
        <v>408</v>
      </c>
      <c r="KH109" s="1" t="s">
        <v>1966</v>
      </c>
      <c r="KI109" s="1" t="s">
        <v>1987</v>
      </c>
      <c r="KJ109" s="1" t="s">
        <v>2291</v>
      </c>
      <c r="KK109" s="1" t="s">
        <v>1920</v>
      </c>
      <c r="KL109" s="1" t="s">
        <v>409</v>
      </c>
      <c r="KM109" s="1" t="s">
        <v>1921</v>
      </c>
      <c r="KN109" s="1" t="s">
        <v>1921</v>
      </c>
      <c r="KO109" s="1" t="s">
        <v>1920</v>
      </c>
      <c r="KP109" s="1" t="s">
        <v>2291</v>
      </c>
      <c r="KQ109" s="1" t="s">
        <v>2291</v>
      </c>
      <c r="KR109" s="1">
        <v>3</v>
      </c>
      <c r="KS109" s="1" t="s">
        <v>304</v>
      </c>
      <c r="KT109" s="1" t="s">
        <v>2291</v>
      </c>
      <c r="KU109" s="1" t="s">
        <v>2291</v>
      </c>
      <c r="KV109" s="1" t="s">
        <v>2291</v>
      </c>
      <c r="KW109" s="1" t="s">
        <v>2291</v>
      </c>
      <c r="KX109" s="1">
        <v>15</v>
      </c>
      <c r="KY109" s="11">
        <v>15</v>
      </c>
      <c r="KZ109" s="1" t="s">
        <v>579</v>
      </c>
      <c r="LA109" s="1">
        <v>146972</v>
      </c>
      <c r="LB109" s="1" t="s">
        <v>580</v>
      </c>
      <c r="LC109" s="1" t="s">
        <v>581</v>
      </c>
      <c r="LD109" s="1">
        <v>25</v>
      </c>
      <c r="LE109" s="1" t="s">
        <v>2291</v>
      </c>
      <c r="LF109" s="1">
        <v>-1</v>
      </c>
      <c r="LG109" s="1" t="s">
        <v>2291</v>
      </c>
      <c r="LH109" s="1" t="s">
        <v>2291</v>
      </c>
      <c r="LI109" s="8">
        <v>25</v>
      </c>
      <c r="LJ109" s="8">
        <v>8</v>
      </c>
      <c r="LK109" s="8">
        <v>8</v>
      </c>
      <c r="LL109" s="8">
        <v>9</v>
      </c>
      <c r="LM109" s="8">
        <v>7</v>
      </c>
      <c r="LN109" s="8">
        <v>7</v>
      </c>
      <c r="LO109" s="8">
        <v>12</v>
      </c>
      <c r="LP109" s="8">
        <v>5</v>
      </c>
      <c r="LQ109" s="8">
        <v>3</v>
      </c>
      <c r="LR109" s="8">
        <v>8</v>
      </c>
      <c r="LS109" s="8">
        <v>16</v>
      </c>
      <c r="LT109" s="8">
        <v>7</v>
      </c>
      <c r="LU109" s="8">
        <v>1</v>
      </c>
      <c r="LV109" s="8">
        <v>91</v>
      </c>
      <c r="LW109" s="1" t="s">
        <v>1975</v>
      </c>
      <c r="LX109" s="1" t="s">
        <v>568</v>
      </c>
      <c r="LY109" s="1" t="s">
        <v>2035</v>
      </c>
      <c r="LZ109" s="1" t="b">
        <f>E109=AE109</f>
        <v>1</v>
      </c>
      <c r="MA109" s="1" t="b">
        <f>AG109=G109</f>
        <v>1</v>
      </c>
      <c r="MB109" s="1" t="b">
        <f>I109=AI109</f>
        <v>0</v>
      </c>
      <c r="MC109" s="1" t="s">
        <v>2291</v>
      </c>
    </row>
    <row r="110" spans="1:341" x14ac:dyDescent="0.3">
      <c r="A110" s="1" t="s">
        <v>1477</v>
      </c>
      <c r="B110" s="1" t="s">
        <v>1478</v>
      </c>
      <c r="C110" s="5">
        <v>43172</v>
      </c>
      <c r="D110" s="5">
        <v>43172</v>
      </c>
      <c r="E110" s="1" t="s">
        <v>294</v>
      </c>
      <c r="F110" s="1" t="s">
        <v>1934</v>
      </c>
      <c r="G110" s="1" t="s">
        <v>698</v>
      </c>
      <c r="H110" s="1" t="s">
        <v>333</v>
      </c>
      <c r="I110" s="1" t="s">
        <v>818</v>
      </c>
      <c r="J110" s="1" t="s">
        <v>1470</v>
      </c>
      <c r="K110" s="1" t="s">
        <v>1470</v>
      </c>
      <c r="L110" s="1" t="s">
        <v>1839</v>
      </c>
      <c r="M110" s="1" t="s">
        <v>1479</v>
      </c>
      <c r="N110" s="1">
        <v>13.6756105711</v>
      </c>
      <c r="O110" s="1">
        <v>13.993929891000001</v>
      </c>
      <c r="P110" s="1">
        <v>284.98334592100002</v>
      </c>
      <c r="Q110" s="1">
        <v>4</v>
      </c>
      <c r="R110" s="1" t="s">
        <v>1984</v>
      </c>
      <c r="S110" s="1" t="s">
        <v>2291</v>
      </c>
      <c r="T110" s="1" t="s">
        <v>2291</v>
      </c>
      <c r="U110" s="1" t="s">
        <v>2292</v>
      </c>
      <c r="V110" s="1" t="s">
        <v>1982</v>
      </c>
      <c r="W110" s="1" t="s">
        <v>2291</v>
      </c>
      <c r="X110" s="1" t="s">
        <v>2089</v>
      </c>
      <c r="Y110" s="1" t="s">
        <v>1920</v>
      </c>
      <c r="Z110" s="1" t="s">
        <v>1921</v>
      </c>
      <c r="AA110" s="1" t="s">
        <v>1921</v>
      </c>
      <c r="AB110" s="1" t="s">
        <v>2291</v>
      </c>
      <c r="AC110" s="7">
        <v>105</v>
      </c>
      <c r="AD110" s="7">
        <v>439</v>
      </c>
      <c r="AE110" s="1" t="s">
        <v>294</v>
      </c>
      <c r="AF110" s="1" t="s">
        <v>1934</v>
      </c>
      <c r="AG110" s="1" t="s">
        <v>698</v>
      </c>
      <c r="AH110" s="1" t="s">
        <v>333</v>
      </c>
      <c r="AI110" s="1" t="s">
        <v>818</v>
      </c>
      <c r="AJ110" s="1" t="s">
        <v>1470</v>
      </c>
      <c r="AK110" s="14">
        <v>105</v>
      </c>
      <c r="AL110" s="14">
        <v>439</v>
      </c>
      <c r="AM110" s="5">
        <v>42005</v>
      </c>
      <c r="AN110" s="7" t="s">
        <v>2291</v>
      </c>
      <c r="AO110" s="7" t="s">
        <v>2291</v>
      </c>
      <c r="AP110" s="1" t="s">
        <v>2291</v>
      </c>
      <c r="AQ110" s="1" t="s">
        <v>2291</v>
      </c>
      <c r="AR110" s="1" t="s">
        <v>2291</v>
      </c>
      <c r="AS110" s="1" t="s">
        <v>2291</v>
      </c>
      <c r="AT110" s="1" t="s">
        <v>2291</v>
      </c>
      <c r="AU110" s="1" t="s">
        <v>2291</v>
      </c>
      <c r="AV110" s="1" t="s">
        <v>2291</v>
      </c>
      <c r="AW110" s="1" t="s">
        <v>2291</v>
      </c>
      <c r="AX110" s="1" t="s">
        <v>2291</v>
      </c>
      <c r="AY110" s="7" t="s">
        <v>2291</v>
      </c>
      <c r="AZ110" s="7" t="s">
        <v>2291</v>
      </c>
      <c r="BA110" s="1" t="s">
        <v>2291</v>
      </c>
      <c r="BB110" s="7" t="s">
        <v>2291</v>
      </c>
      <c r="BC110" s="7" t="s">
        <v>2291</v>
      </c>
      <c r="BD110" s="1" t="s">
        <v>2291</v>
      </c>
      <c r="BE110" s="1" t="s">
        <v>2291</v>
      </c>
      <c r="BF110" s="1" t="s">
        <v>2291</v>
      </c>
      <c r="BG110" s="1" t="s">
        <v>2291</v>
      </c>
      <c r="BH110" s="1" t="s">
        <v>2291</v>
      </c>
      <c r="BI110" s="1" t="s">
        <v>2291</v>
      </c>
      <c r="BJ110" s="1" t="s">
        <v>2291</v>
      </c>
      <c r="BK110" s="1" t="s">
        <v>2291</v>
      </c>
      <c r="BL110" s="1" t="s">
        <v>2291</v>
      </c>
      <c r="BM110" s="7" t="s">
        <v>2291</v>
      </c>
      <c r="BN110" s="7" t="s">
        <v>2291</v>
      </c>
      <c r="BO110" s="1" t="s">
        <v>2291</v>
      </c>
      <c r="BP110" s="7" t="s">
        <v>2291</v>
      </c>
      <c r="BQ110" s="7" t="s">
        <v>2291</v>
      </c>
      <c r="BR110" s="1">
        <v>0</v>
      </c>
      <c r="BS110" s="7">
        <v>105</v>
      </c>
      <c r="BT110" s="7">
        <v>0</v>
      </c>
      <c r="BU110" s="7">
        <v>0</v>
      </c>
      <c r="BV110" s="7">
        <v>0</v>
      </c>
      <c r="BW110" s="1" t="s">
        <v>1998</v>
      </c>
      <c r="BX110" s="1" t="s">
        <v>2291</v>
      </c>
      <c r="BY110" s="1" t="s">
        <v>469</v>
      </c>
      <c r="BZ110" s="1" t="s">
        <v>1921</v>
      </c>
      <c r="CA110" s="1" t="s">
        <v>1921</v>
      </c>
      <c r="CB110" s="1" t="s">
        <v>1921</v>
      </c>
      <c r="CC110" s="1" t="s">
        <v>1921</v>
      </c>
      <c r="CD110" s="1" t="s">
        <v>1921</v>
      </c>
      <c r="CE110" s="1" t="s">
        <v>1921</v>
      </c>
      <c r="CF110" s="1" t="s">
        <v>1921</v>
      </c>
      <c r="CG110" s="1" t="s">
        <v>1921</v>
      </c>
      <c r="CH110" s="1" t="s">
        <v>1921</v>
      </c>
      <c r="CI110" s="1" t="s">
        <v>1921</v>
      </c>
      <c r="CJ110" s="1" t="s">
        <v>1920</v>
      </c>
      <c r="CK110" s="1" t="s">
        <v>2291</v>
      </c>
      <c r="CL110" s="1" t="s">
        <v>2291</v>
      </c>
      <c r="CM110" s="1" t="s">
        <v>2291</v>
      </c>
      <c r="CN110" s="1" t="s">
        <v>2291</v>
      </c>
      <c r="CO110" s="1" t="s">
        <v>2291</v>
      </c>
      <c r="CP110" s="1" t="s">
        <v>2291</v>
      </c>
      <c r="CQ110" s="1" t="s">
        <v>2291</v>
      </c>
      <c r="CR110" s="1" t="s">
        <v>2291</v>
      </c>
      <c r="CS110" s="1" t="s">
        <v>2291</v>
      </c>
      <c r="CT110" s="1" t="s">
        <v>2291</v>
      </c>
      <c r="CU110" s="1" t="s">
        <v>2291</v>
      </c>
      <c r="CV110" s="1" t="s">
        <v>2291</v>
      </c>
      <c r="CW110" s="1" t="s">
        <v>2291</v>
      </c>
      <c r="CX110" s="1" t="s">
        <v>2291</v>
      </c>
      <c r="CY110" s="1" t="s">
        <v>2291</v>
      </c>
      <c r="CZ110" s="1" t="s">
        <v>2291</v>
      </c>
      <c r="DA110" s="1" t="s">
        <v>2291</v>
      </c>
      <c r="DB110" s="1" t="s">
        <v>2291</v>
      </c>
      <c r="DC110" s="1" t="s">
        <v>2291</v>
      </c>
      <c r="DD110" s="1" t="s">
        <v>2291</v>
      </c>
      <c r="DE110" s="1" t="s">
        <v>2291</v>
      </c>
      <c r="DF110" s="1" t="s">
        <v>2291</v>
      </c>
      <c r="DG110" s="1" t="s">
        <v>2291</v>
      </c>
      <c r="DH110" s="1" t="s">
        <v>2291</v>
      </c>
      <c r="DI110" s="1" t="s">
        <v>2291</v>
      </c>
      <c r="DJ110" s="1" t="s">
        <v>2291</v>
      </c>
      <c r="DK110" s="1" t="s">
        <v>2291</v>
      </c>
      <c r="DL110" s="1" t="s">
        <v>2291</v>
      </c>
      <c r="DM110" s="1" t="s">
        <v>2291</v>
      </c>
      <c r="DN110" s="1" t="s">
        <v>2291</v>
      </c>
      <c r="DO110" s="1" t="s">
        <v>2291</v>
      </c>
      <c r="DP110" s="1" t="s">
        <v>2291</v>
      </c>
      <c r="DQ110" s="1" t="s">
        <v>2291</v>
      </c>
      <c r="DR110" s="1" t="s">
        <v>2291</v>
      </c>
      <c r="DS110" s="1" t="s">
        <v>2291</v>
      </c>
      <c r="DT110" s="1" t="s">
        <v>2291</v>
      </c>
      <c r="DU110" s="1" t="s">
        <v>2291</v>
      </c>
      <c r="DV110" s="1" t="s">
        <v>2291</v>
      </c>
      <c r="DW110" s="1" t="s">
        <v>2291</v>
      </c>
      <c r="DX110" s="1" t="s">
        <v>2291</v>
      </c>
      <c r="DY110" s="1" t="s">
        <v>2291</v>
      </c>
      <c r="DZ110" s="1" t="s">
        <v>2291</v>
      </c>
      <c r="EA110" s="1" t="s">
        <v>2291</v>
      </c>
      <c r="EB110" s="1" t="s">
        <v>2291</v>
      </c>
      <c r="EC110" s="1" t="s">
        <v>2291</v>
      </c>
      <c r="ED110" s="1" t="s">
        <v>2291</v>
      </c>
      <c r="EE110" s="1" t="s">
        <v>2291</v>
      </c>
      <c r="EF110" s="1" t="s">
        <v>2291</v>
      </c>
      <c r="EG110" s="1" t="s">
        <v>2291</v>
      </c>
      <c r="EH110" s="1" t="s">
        <v>2291</v>
      </c>
      <c r="EI110" s="1" t="s">
        <v>2291</v>
      </c>
      <c r="EJ110" s="1" t="s">
        <v>2291</v>
      </c>
      <c r="EK110" s="1" t="s">
        <v>2291</v>
      </c>
      <c r="EL110" s="1" t="s">
        <v>2291</v>
      </c>
      <c r="EM110" s="1" t="s">
        <v>2291</v>
      </c>
      <c r="EN110" s="1" t="s">
        <v>2291</v>
      </c>
      <c r="EO110" s="1" t="s">
        <v>2291</v>
      </c>
      <c r="EP110" s="1" t="s">
        <v>2291</v>
      </c>
      <c r="EQ110" s="1" t="s">
        <v>2291</v>
      </c>
      <c r="ER110" s="1" t="s">
        <v>2291</v>
      </c>
      <c r="ES110" s="1" t="s">
        <v>2291</v>
      </c>
      <c r="ET110" s="1" t="s">
        <v>2291</v>
      </c>
      <c r="EU110" s="1" t="s">
        <v>2291</v>
      </c>
      <c r="EV110" s="1" t="s">
        <v>2291</v>
      </c>
      <c r="EW110" s="1" t="s">
        <v>2291</v>
      </c>
      <c r="EX110" s="1" t="s">
        <v>2291</v>
      </c>
      <c r="EY110" s="1" t="s">
        <v>2291</v>
      </c>
      <c r="EZ110" s="1" t="s">
        <v>2291</v>
      </c>
      <c r="FA110" s="1" t="s">
        <v>2291</v>
      </c>
      <c r="FB110" s="1" t="s">
        <v>2291</v>
      </c>
      <c r="FC110" s="1" t="s">
        <v>2291</v>
      </c>
      <c r="FD110" s="1" t="s">
        <v>2291</v>
      </c>
      <c r="FE110" s="1" t="s">
        <v>2291</v>
      </c>
      <c r="FF110" s="1" t="s">
        <v>2291</v>
      </c>
      <c r="FG110" s="1" t="s">
        <v>2291</v>
      </c>
      <c r="FH110" s="1" t="s">
        <v>2291</v>
      </c>
      <c r="FI110" s="1" t="s">
        <v>2291</v>
      </c>
      <c r="FJ110" s="1" t="s">
        <v>2291</v>
      </c>
      <c r="FK110" s="1" t="s">
        <v>2291</v>
      </c>
      <c r="FL110" s="1" t="s">
        <v>2291</v>
      </c>
      <c r="FM110" s="7">
        <v>5</v>
      </c>
      <c r="FN110" s="7">
        <v>20</v>
      </c>
      <c r="FO110" s="7">
        <v>2</v>
      </c>
      <c r="FP110" s="7">
        <v>4</v>
      </c>
      <c r="FQ110" s="7">
        <v>3</v>
      </c>
      <c r="FR110" s="7">
        <v>10</v>
      </c>
      <c r="FS110" s="7" t="s">
        <v>2291</v>
      </c>
      <c r="FT110" s="7" t="s">
        <v>2291</v>
      </c>
      <c r="FU110" s="7" t="s">
        <v>2291</v>
      </c>
      <c r="FV110" s="7">
        <v>10</v>
      </c>
      <c r="FW110" s="7">
        <v>10</v>
      </c>
      <c r="FX110" s="7" t="s">
        <v>2291</v>
      </c>
      <c r="FY110" s="7">
        <v>5</v>
      </c>
      <c r="FZ110" s="1" t="s">
        <v>1920</v>
      </c>
      <c r="GA110" s="1" t="s">
        <v>1920</v>
      </c>
      <c r="GB110" s="1" t="s">
        <v>1920</v>
      </c>
      <c r="GC110" s="1" t="s">
        <v>2291</v>
      </c>
      <c r="GD110" s="1" t="s">
        <v>2291</v>
      </c>
      <c r="GE110" s="1" t="s">
        <v>2291</v>
      </c>
      <c r="GF110" s="1" t="s">
        <v>1920</v>
      </c>
      <c r="GG110" s="1" t="s">
        <v>2291</v>
      </c>
      <c r="GH110" s="1" t="s">
        <v>2291</v>
      </c>
      <c r="GI110" s="1" t="s">
        <v>2291</v>
      </c>
      <c r="GJ110" s="1" t="s">
        <v>302</v>
      </c>
      <c r="GK110" s="1" t="s">
        <v>1921</v>
      </c>
      <c r="GL110" s="1" t="s">
        <v>1921</v>
      </c>
      <c r="GM110" s="1" t="s">
        <v>1921</v>
      </c>
      <c r="GN110" s="1" t="s">
        <v>1921</v>
      </c>
      <c r="GO110" s="1" t="s">
        <v>1920</v>
      </c>
      <c r="GP110" s="1" t="s">
        <v>1921</v>
      </c>
      <c r="GQ110" s="1" t="s">
        <v>1921</v>
      </c>
      <c r="GR110" s="1" t="s">
        <v>1921</v>
      </c>
      <c r="GS110" s="7" t="s">
        <v>2291</v>
      </c>
      <c r="GT110" s="7" t="s">
        <v>2291</v>
      </c>
      <c r="GU110" s="7">
        <v>1</v>
      </c>
      <c r="GV110" s="7" t="s">
        <v>2291</v>
      </c>
      <c r="GW110" s="7" t="s">
        <v>2291</v>
      </c>
      <c r="GX110" s="7" t="s">
        <v>2291</v>
      </c>
      <c r="GY110" s="7" t="s">
        <v>2291</v>
      </c>
      <c r="GZ110" s="7" t="s">
        <v>2291</v>
      </c>
      <c r="HA110" s="7" t="s">
        <v>2291</v>
      </c>
      <c r="HB110" s="7" t="s">
        <v>2291</v>
      </c>
      <c r="HC110" s="7" t="s">
        <v>2291</v>
      </c>
      <c r="HD110" s="7" t="s">
        <v>2291</v>
      </c>
      <c r="HE110" s="7" t="s">
        <v>2291</v>
      </c>
      <c r="HF110" s="7" t="s">
        <v>2291</v>
      </c>
      <c r="HG110" s="7" t="s">
        <v>2291</v>
      </c>
      <c r="HH110" s="7" t="s">
        <v>2291</v>
      </c>
      <c r="HI110" s="1" t="s">
        <v>869</v>
      </c>
      <c r="HJ110" s="1" t="s">
        <v>371</v>
      </c>
      <c r="HK110" s="1" t="s">
        <v>1920</v>
      </c>
      <c r="HL110" s="1" t="s">
        <v>1921</v>
      </c>
      <c r="HM110" s="1" t="s">
        <v>1921</v>
      </c>
      <c r="HN110" s="1" t="s">
        <v>1921</v>
      </c>
      <c r="HO110" s="1" t="s">
        <v>1921</v>
      </c>
      <c r="HP110" s="1" t="s">
        <v>2125</v>
      </c>
      <c r="HQ110" s="1" t="s">
        <v>1921</v>
      </c>
      <c r="HR110" s="1" t="s">
        <v>1921</v>
      </c>
      <c r="HS110" s="1" t="s">
        <v>1920</v>
      </c>
      <c r="HT110" s="7" t="s">
        <v>2291</v>
      </c>
      <c r="HU110" s="7" t="s">
        <v>2291</v>
      </c>
      <c r="HV110" s="1" t="s">
        <v>2291</v>
      </c>
      <c r="HW110" s="1" t="s">
        <v>2291</v>
      </c>
      <c r="HX110" s="1" t="s">
        <v>2291</v>
      </c>
      <c r="HY110" s="1" t="s">
        <v>2126</v>
      </c>
      <c r="HZ110" s="1" t="s">
        <v>1921</v>
      </c>
      <c r="IA110" s="1" t="s">
        <v>1920</v>
      </c>
      <c r="IB110" s="7" t="s">
        <v>2291</v>
      </c>
      <c r="IC110" s="7">
        <v>105</v>
      </c>
      <c r="ID110" s="1" t="s">
        <v>1920</v>
      </c>
      <c r="IE110" s="1" t="s">
        <v>2291</v>
      </c>
      <c r="IF110" s="1" t="s">
        <v>2291</v>
      </c>
      <c r="IG110" s="1" t="s">
        <v>2291</v>
      </c>
      <c r="IH110" s="1" t="s">
        <v>2291</v>
      </c>
      <c r="II110" s="1" t="s">
        <v>2291</v>
      </c>
      <c r="IJ110" s="1" t="s">
        <v>2291</v>
      </c>
      <c r="IK110" s="1" t="s">
        <v>2291</v>
      </c>
      <c r="IL110" s="1" t="s">
        <v>2291</v>
      </c>
      <c r="IM110" s="1" t="s">
        <v>1949</v>
      </c>
      <c r="IN110" s="1" t="s">
        <v>1991</v>
      </c>
      <c r="IO110" s="1" t="s">
        <v>2291</v>
      </c>
      <c r="IP110" s="1" t="s">
        <v>2291</v>
      </c>
      <c r="IQ110" s="1" t="s">
        <v>2291</v>
      </c>
      <c r="IR110" s="1" t="s">
        <v>2291</v>
      </c>
      <c r="IS110" s="1" t="s">
        <v>2291</v>
      </c>
      <c r="IT110" s="1" t="s">
        <v>1921</v>
      </c>
      <c r="IU110" s="1" t="s">
        <v>2291</v>
      </c>
      <c r="IV110" s="1" t="s">
        <v>2291</v>
      </c>
      <c r="IW110" s="1" t="s">
        <v>2291</v>
      </c>
      <c r="IX110" s="1" t="s">
        <v>2291</v>
      </c>
      <c r="IY110" s="1" t="s">
        <v>2291</v>
      </c>
      <c r="IZ110" s="1" t="s">
        <v>2291</v>
      </c>
      <c r="JA110" s="1" t="s">
        <v>2291</v>
      </c>
      <c r="JB110" s="1" t="s">
        <v>2291</v>
      </c>
      <c r="JC110" s="1" t="s">
        <v>2291</v>
      </c>
      <c r="JD110" s="1" t="s">
        <v>1434</v>
      </c>
      <c r="JE110" s="1" t="s">
        <v>1921</v>
      </c>
      <c r="JF110" s="1" t="s">
        <v>1921</v>
      </c>
      <c r="JG110" s="1" t="s">
        <v>1921</v>
      </c>
      <c r="JH110" s="1" t="s">
        <v>1921</v>
      </c>
      <c r="JI110" s="1" t="s">
        <v>1921</v>
      </c>
      <c r="JJ110" s="1" t="s">
        <v>1920</v>
      </c>
      <c r="JK110" s="1" t="s">
        <v>1921</v>
      </c>
      <c r="JL110" s="1" t="s">
        <v>1921</v>
      </c>
      <c r="JM110" s="1" t="s">
        <v>1921</v>
      </c>
      <c r="JN110" s="1" t="s">
        <v>1921</v>
      </c>
      <c r="JO110" s="1" t="s">
        <v>1921</v>
      </c>
      <c r="JP110" s="1" t="s">
        <v>1921</v>
      </c>
      <c r="JQ110" s="1" t="s">
        <v>1921</v>
      </c>
      <c r="JR110" s="1" t="s">
        <v>1921</v>
      </c>
      <c r="JS110" s="1" t="s">
        <v>2291</v>
      </c>
      <c r="JT110" s="1" t="s">
        <v>2291</v>
      </c>
      <c r="JU110" s="1" t="s">
        <v>2295</v>
      </c>
      <c r="JV110" s="1" t="s">
        <v>1920</v>
      </c>
      <c r="JW110" s="1" t="s">
        <v>1921</v>
      </c>
      <c r="JX110" s="1" t="s">
        <v>1921</v>
      </c>
      <c r="JY110" s="1" t="s">
        <v>1921</v>
      </c>
      <c r="JZ110" s="1" t="s">
        <v>1921</v>
      </c>
      <c r="KA110" s="1" t="s">
        <v>1921</v>
      </c>
      <c r="KB110" s="1" t="s">
        <v>1921</v>
      </c>
      <c r="KC110" s="1" t="s">
        <v>2291</v>
      </c>
      <c r="KD110" s="1" t="s">
        <v>1971</v>
      </c>
      <c r="KE110" s="1" t="s">
        <v>2291</v>
      </c>
      <c r="KF110" s="1" t="s">
        <v>1920</v>
      </c>
      <c r="KG110" s="1" t="s">
        <v>1512</v>
      </c>
      <c r="KH110" s="1" t="s">
        <v>1967</v>
      </c>
      <c r="KI110" s="1" t="s">
        <v>1988</v>
      </c>
      <c r="KJ110" s="1" t="s">
        <v>2291</v>
      </c>
      <c r="KK110" s="1" t="s">
        <v>1920</v>
      </c>
      <c r="KL110" s="1" t="s">
        <v>409</v>
      </c>
      <c r="KM110" s="1" t="s">
        <v>1921</v>
      </c>
      <c r="KN110" s="1" t="s">
        <v>1921</v>
      </c>
      <c r="KO110" s="1" t="s">
        <v>1920</v>
      </c>
      <c r="KP110" s="1" t="s">
        <v>2291</v>
      </c>
      <c r="KQ110" s="1" t="s">
        <v>2291</v>
      </c>
      <c r="KR110" s="1">
        <v>1</v>
      </c>
      <c r="KS110" s="1" t="s">
        <v>313</v>
      </c>
      <c r="KT110" s="1" t="s">
        <v>2291</v>
      </c>
      <c r="KU110" s="1" t="s">
        <v>2291</v>
      </c>
      <c r="KV110" s="1" t="s">
        <v>2291</v>
      </c>
      <c r="KW110" s="1" t="s">
        <v>2291</v>
      </c>
      <c r="KX110" s="1">
        <v>20</v>
      </c>
      <c r="KY110" s="11">
        <v>20</v>
      </c>
      <c r="KZ110" s="1" t="s">
        <v>1480</v>
      </c>
      <c r="LA110" s="1">
        <v>177349</v>
      </c>
      <c r="LB110" s="1" t="s">
        <v>1481</v>
      </c>
      <c r="LC110" s="1" t="s">
        <v>1482</v>
      </c>
      <c r="LD110" s="1">
        <v>134</v>
      </c>
      <c r="LE110" s="1" t="s">
        <v>2291</v>
      </c>
      <c r="LF110" s="1">
        <v>-1</v>
      </c>
      <c r="LG110" s="1" t="s">
        <v>2291</v>
      </c>
      <c r="LH110" s="1" t="s">
        <v>2291</v>
      </c>
      <c r="LI110" s="8">
        <v>134</v>
      </c>
      <c r="LJ110" s="8">
        <v>7</v>
      </c>
      <c r="LK110" s="8">
        <v>10</v>
      </c>
      <c r="LL110" s="8">
        <v>14</v>
      </c>
      <c r="LM110" s="8">
        <v>15</v>
      </c>
      <c r="LN110" s="8">
        <v>14</v>
      </c>
      <c r="LO110" s="8">
        <v>15</v>
      </c>
      <c r="LP110" s="8">
        <v>9</v>
      </c>
      <c r="LQ110" s="8">
        <v>6</v>
      </c>
      <c r="LR110" s="8">
        <v>16</v>
      </c>
      <c r="LS110" s="8">
        <v>19</v>
      </c>
      <c r="LT110" s="8">
        <v>4</v>
      </c>
      <c r="LU110" s="8">
        <v>5</v>
      </c>
      <c r="LV110" s="8">
        <v>134</v>
      </c>
      <c r="LW110" s="1" t="s">
        <v>1979</v>
      </c>
      <c r="LX110" s="1" t="s">
        <v>2291</v>
      </c>
      <c r="LY110" s="1" t="s">
        <v>2291</v>
      </c>
      <c r="LZ110" s="1" t="b">
        <f>E110=AE110</f>
        <v>1</v>
      </c>
      <c r="MA110" s="1" t="b">
        <f>AG110=G110</f>
        <v>1</v>
      </c>
      <c r="MB110" s="1" t="b">
        <f>I110=AI110</f>
        <v>1</v>
      </c>
      <c r="MC110" s="1" t="s">
        <v>2291</v>
      </c>
    </row>
    <row r="111" spans="1:341" x14ac:dyDescent="0.3">
      <c r="A111" s="1" t="s">
        <v>937</v>
      </c>
      <c r="B111" s="1" t="s">
        <v>938</v>
      </c>
      <c r="C111" s="5">
        <v>43163</v>
      </c>
      <c r="D111" s="5">
        <v>43163</v>
      </c>
      <c r="E111" s="1" t="s">
        <v>294</v>
      </c>
      <c r="F111" s="1" t="s">
        <v>1934</v>
      </c>
      <c r="G111" s="1" t="s">
        <v>400</v>
      </c>
      <c r="H111" s="1" t="s">
        <v>1948</v>
      </c>
      <c r="I111" s="1" t="s">
        <v>915</v>
      </c>
      <c r="J111" s="1" t="s">
        <v>1057</v>
      </c>
      <c r="K111" s="1" t="s">
        <v>1819</v>
      </c>
      <c r="L111" s="1" t="s">
        <v>1819</v>
      </c>
      <c r="M111" s="1" t="s">
        <v>939</v>
      </c>
      <c r="N111" s="1">
        <v>13.893546066200001</v>
      </c>
      <c r="O111" s="1">
        <v>13.97766891</v>
      </c>
      <c r="P111" s="1">
        <v>308.21679056099998</v>
      </c>
      <c r="Q111" s="1">
        <v>4</v>
      </c>
      <c r="R111" s="1" t="s">
        <v>1983</v>
      </c>
      <c r="S111" s="1" t="s">
        <v>960</v>
      </c>
      <c r="T111" s="1">
        <v>10</v>
      </c>
      <c r="U111" s="1" t="s">
        <v>2292</v>
      </c>
      <c r="V111" s="1" t="s">
        <v>1982</v>
      </c>
      <c r="W111" s="1" t="s">
        <v>2291</v>
      </c>
      <c r="X111" s="1" t="s">
        <v>2089</v>
      </c>
      <c r="Y111" s="1" t="s">
        <v>1920</v>
      </c>
      <c r="Z111" s="1" t="s">
        <v>1921</v>
      </c>
      <c r="AA111" s="1" t="s">
        <v>1921</v>
      </c>
      <c r="AB111" s="1" t="s">
        <v>2291</v>
      </c>
      <c r="AC111" s="7">
        <v>766</v>
      </c>
      <c r="AD111" s="7">
        <v>3202</v>
      </c>
      <c r="AE111" s="1" t="s">
        <v>294</v>
      </c>
      <c r="AF111" s="1" t="s">
        <v>1934</v>
      </c>
      <c r="AG111" s="1" t="s">
        <v>400</v>
      </c>
      <c r="AH111" s="1" t="s">
        <v>1948</v>
      </c>
      <c r="AI111" s="1" t="s">
        <v>915</v>
      </c>
      <c r="AJ111" s="1" t="s">
        <v>1057</v>
      </c>
      <c r="AK111" s="14">
        <v>766</v>
      </c>
      <c r="AL111" s="14">
        <v>3202</v>
      </c>
      <c r="AM111" s="5">
        <v>42675</v>
      </c>
      <c r="AN111" s="7" t="s">
        <v>2291</v>
      </c>
      <c r="AO111" s="7" t="s">
        <v>2291</v>
      </c>
      <c r="AP111" s="1" t="s">
        <v>2291</v>
      </c>
      <c r="AQ111" s="1" t="s">
        <v>2291</v>
      </c>
      <c r="AR111" s="1" t="s">
        <v>2291</v>
      </c>
      <c r="AS111" s="1" t="s">
        <v>2291</v>
      </c>
      <c r="AT111" s="1" t="s">
        <v>2291</v>
      </c>
      <c r="AU111" s="1" t="s">
        <v>2291</v>
      </c>
      <c r="AV111" s="1" t="s">
        <v>2291</v>
      </c>
      <c r="AW111" s="1" t="s">
        <v>2291</v>
      </c>
      <c r="AX111" s="1" t="s">
        <v>2291</v>
      </c>
      <c r="AY111" s="7" t="s">
        <v>2291</v>
      </c>
      <c r="AZ111" s="7" t="s">
        <v>2291</v>
      </c>
      <c r="BA111" s="1" t="s">
        <v>2291</v>
      </c>
      <c r="BB111" s="7" t="s">
        <v>2291</v>
      </c>
      <c r="BC111" s="7" t="s">
        <v>2291</v>
      </c>
      <c r="BD111" s="1" t="s">
        <v>2291</v>
      </c>
      <c r="BE111" s="1" t="s">
        <v>2291</v>
      </c>
      <c r="BF111" s="1" t="s">
        <v>2291</v>
      </c>
      <c r="BG111" s="1" t="s">
        <v>2291</v>
      </c>
      <c r="BH111" s="1" t="s">
        <v>2291</v>
      </c>
      <c r="BI111" s="1" t="s">
        <v>2291</v>
      </c>
      <c r="BJ111" s="1" t="s">
        <v>2291</v>
      </c>
      <c r="BK111" s="1" t="s">
        <v>2291</v>
      </c>
      <c r="BL111" s="1" t="s">
        <v>2291</v>
      </c>
      <c r="BM111" s="7" t="s">
        <v>2291</v>
      </c>
      <c r="BN111" s="7" t="s">
        <v>2291</v>
      </c>
      <c r="BO111" s="1" t="s">
        <v>2291</v>
      </c>
      <c r="BP111" s="7" t="s">
        <v>2291</v>
      </c>
      <c r="BQ111" s="7" t="s">
        <v>2291</v>
      </c>
      <c r="BR111" s="1">
        <v>0</v>
      </c>
      <c r="BS111" s="7">
        <v>770</v>
      </c>
      <c r="BT111" s="7">
        <v>0</v>
      </c>
      <c r="BU111" s="7">
        <v>0</v>
      </c>
      <c r="BV111" s="7">
        <v>0</v>
      </c>
      <c r="BW111" s="1" t="s">
        <v>1998</v>
      </c>
      <c r="BX111" s="1" t="s">
        <v>2291</v>
      </c>
      <c r="BY111" s="1" t="s">
        <v>940</v>
      </c>
      <c r="BZ111" s="1" t="s">
        <v>1920</v>
      </c>
      <c r="CA111" s="1" t="s">
        <v>1921</v>
      </c>
      <c r="CB111" s="1" t="s">
        <v>1921</v>
      </c>
      <c r="CC111" s="1" t="s">
        <v>1921</v>
      </c>
      <c r="CD111" s="1" t="s">
        <v>1921</v>
      </c>
      <c r="CE111" s="1" t="s">
        <v>1921</v>
      </c>
      <c r="CF111" s="1" t="s">
        <v>1921</v>
      </c>
      <c r="CG111" s="1" t="s">
        <v>1920</v>
      </c>
      <c r="CH111" s="1" t="s">
        <v>1920</v>
      </c>
      <c r="CI111" s="1" t="s">
        <v>1921</v>
      </c>
      <c r="CJ111" s="1" t="s">
        <v>1921</v>
      </c>
      <c r="CK111" s="1" t="s">
        <v>320</v>
      </c>
      <c r="CL111" s="1" t="s">
        <v>1921</v>
      </c>
      <c r="CM111" s="1" t="s">
        <v>1921</v>
      </c>
      <c r="CN111" s="1" t="s">
        <v>1921</v>
      </c>
      <c r="CO111" s="1" t="s">
        <v>1920</v>
      </c>
      <c r="CP111" s="1" t="s">
        <v>1921</v>
      </c>
      <c r="CQ111" s="1" t="s">
        <v>2291</v>
      </c>
      <c r="CR111" s="1" t="s">
        <v>2029</v>
      </c>
      <c r="CS111" s="1" t="s">
        <v>320</v>
      </c>
      <c r="CT111" s="1" t="s">
        <v>1921</v>
      </c>
      <c r="CU111" s="1" t="s">
        <v>1921</v>
      </c>
      <c r="CV111" s="1" t="s">
        <v>1921</v>
      </c>
      <c r="CW111" s="1" t="s">
        <v>1920</v>
      </c>
      <c r="CX111" s="1" t="s">
        <v>1921</v>
      </c>
      <c r="CY111" s="1" t="s">
        <v>2291</v>
      </c>
      <c r="CZ111" s="1" t="s">
        <v>2029</v>
      </c>
      <c r="DA111" s="1" t="s">
        <v>2291</v>
      </c>
      <c r="DB111" s="1" t="s">
        <v>2291</v>
      </c>
      <c r="DC111" s="1" t="s">
        <v>2291</v>
      </c>
      <c r="DD111" s="1" t="s">
        <v>2291</v>
      </c>
      <c r="DE111" s="1" t="s">
        <v>2291</v>
      </c>
      <c r="DF111" s="1" t="s">
        <v>2291</v>
      </c>
      <c r="DG111" s="1" t="s">
        <v>2291</v>
      </c>
      <c r="DH111" s="1" t="s">
        <v>2291</v>
      </c>
      <c r="DI111" s="1" t="s">
        <v>2291</v>
      </c>
      <c r="DJ111" s="1" t="s">
        <v>2291</v>
      </c>
      <c r="DK111" s="1" t="s">
        <v>2291</v>
      </c>
      <c r="DL111" s="1" t="s">
        <v>2291</v>
      </c>
      <c r="DM111" s="1" t="s">
        <v>2291</v>
      </c>
      <c r="DN111" s="1" t="s">
        <v>2291</v>
      </c>
      <c r="DO111" s="1" t="s">
        <v>2291</v>
      </c>
      <c r="DP111" s="1" t="s">
        <v>2291</v>
      </c>
      <c r="DQ111" s="1" t="s">
        <v>2291</v>
      </c>
      <c r="DR111" s="1" t="s">
        <v>2291</v>
      </c>
      <c r="DS111" s="1" t="s">
        <v>2291</v>
      </c>
      <c r="DT111" s="1" t="s">
        <v>2291</v>
      </c>
      <c r="DU111" s="1" t="s">
        <v>2291</v>
      </c>
      <c r="DV111" s="1" t="s">
        <v>2291</v>
      </c>
      <c r="DW111" s="1" t="s">
        <v>2291</v>
      </c>
      <c r="DX111" s="1" t="s">
        <v>2291</v>
      </c>
      <c r="DY111" s="1" t="s">
        <v>320</v>
      </c>
      <c r="DZ111" s="1" t="s">
        <v>1921</v>
      </c>
      <c r="EA111" s="1" t="s">
        <v>1921</v>
      </c>
      <c r="EB111" s="1" t="s">
        <v>1921</v>
      </c>
      <c r="EC111" s="1" t="s">
        <v>1920</v>
      </c>
      <c r="ED111" s="1" t="s">
        <v>1921</v>
      </c>
      <c r="EE111" s="1" t="s">
        <v>2291</v>
      </c>
      <c r="EF111" s="1" t="s">
        <v>1997</v>
      </c>
      <c r="EG111" s="1" t="s">
        <v>2291</v>
      </c>
      <c r="EH111" s="1" t="s">
        <v>2291</v>
      </c>
      <c r="EI111" s="1" t="s">
        <v>2291</v>
      </c>
      <c r="EJ111" s="1" t="s">
        <v>2291</v>
      </c>
      <c r="EK111" s="1" t="s">
        <v>2291</v>
      </c>
      <c r="EL111" s="1" t="s">
        <v>2291</v>
      </c>
      <c r="EM111" s="1" t="s">
        <v>2291</v>
      </c>
      <c r="EN111" s="1" t="s">
        <v>2291</v>
      </c>
      <c r="EO111" s="1" t="s">
        <v>2291</v>
      </c>
      <c r="EP111" s="1" t="s">
        <v>2291</v>
      </c>
      <c r="EQ111" s="1" t="s">
        <v>2291</v>
      </c>
      <c r="ER111" s="1" t="s">
        <v>2291</v>
      </c>
      <c r="ES111" s="1" t="s">
        <v>2291</v>
      </c>
      <c r="ET111" s="1" t="s">
        <v>2291</v>
      </c>
      <c r="EU111" s="1" t="s">
        <v>2291</v>
      </c>
      <c r="EV111" s="1" t="s">
        <v>2291</v>
      </c>
      <c r="EW111" s="1" t="s">
        <v>2291</v>
      </c>
      <c r="EX111" s="1" t="s">
        <v>2291</v>
      </c>
      <c r="EY111" s="1" t="s">
        <v>2291</v>
      </c>
      <c r="EZ111" s="1" t="s">
        <v>2291</v>
      </c>
      <c r="FA111" s="1" t="s">
        <v>2291</v>
      </c>
      <c r="FB111" s="1" t="s">
        <v>2291</v>
      </c>
      <c r="FC111" s="1" t="s">
        <v>2291</v>
      </c>
      <c r="FD111" s="1" t="s">
        <v>2291</v>
      </c>
      <c r="FE111" s="1" t="s">
        <v>2291</v>
      </c>
      <c r="FF111" s="1" t="s">
        <v>2291</v>
      </c>
      <c r="FG111" s="1" t="s">
        <v>2291</v>
      </c>
      <c r="FH111" s="1" t="s">
        <v>2291</v>
      </c>
      <c r="FI111" s="1" t="s">
        <v>2291</v>
      </c>
      <c r="FJ111" s="1" t="s">
        <v>2291</v>
      </c>
      <c r="FK111" s="1" t="s">
        <v>2291</v>
      </c>
      <c r="FL111" s="1" t="s">
        <v>2291</v>
      </c>
      <c r="FM111" s="7">
        <v>45</v>
      </c>
      <c r="FN111" s="7">
        <v>130</v>
      </c>
      <c r="FO111" s="7">
        <v>10</v>
      </c>
      <c r="FP111" s="7">
        <v>6</v>
      </c>
      <c r="FQ111" s="7">
        <v>7</v>
      </c>
      <c r="FR111" s="7">
        <v>8</v>
      </c>
      <c r="FS111" s="7" t="s">
        <v>2291</v>
      </c>
      <c r="FT111" s="7" t="s">
        <v>2291</v>
      </c>
      <c r="FU111" s="7">
        <v>40</v>
      </c>
      <c r="FV111" s="7">
        <v>20</v>
      </c>
      <c r="FW111" s="7">
        <v>40</v>
      </c>
      <c r="FX111" s="7" t="s">
        <v>2291</v>
      </c>
      <c r="FY111" s="7">
        <v>150</v>
      </c>
      <c r="FZ111" s="1" t="s">
        <v>1961</v>
      </c>
      <c r="GA111" s="1" t="s">
        <v>1920</v>
      </c>
      <c r="GB111" s="1" t="s">
        <v>1920</v>
      </c>
      <c r="GC111" s="1" t="s">
        <v>2291</v>
      </c>
      <c r="GD111" s="1" t="s">
        <v>2291</v>
      </c>
      <c r="GE111" s="1" t="s">
        <v>2291</v>
      </c>
      <c r="GF111" s="1" t="s">
        <v>1920</v>
      </c>
      <c r="GG111" s="1" t="s">
        <v>2291</v>
      </c>
      <c r="GH111" s="1" t="s">
        <v>2291</v>
      </c>
      <c r="GI111" s="1" t="s">
        <v>2291</v>
      </c>
      <c r="GJ111" s="1" t="s">
        <v>302</v>
      </c>
      <c r="GK111" s="1" t="s">
        <v>1921</v>
      </c>
      <c r="GL111" s="1" t="s">
        <v>1921</v>
      </c>
      <c r="GM111" s="1" t="s">
        <v>1921</v>
      </c>
      <c r="GN111" s="1" t="s">
        <v>1921</v>
      </c>
      <c r="GO111" s="1" t="s">
        <v>1920</v>
      </c>
      <c r="GP111" s="1" t="s">
        <v>1921</v>
      </c>
      <c r="GQ111" s="1" t="s">
        <v>1921</v>
      </c>
      <c r="GR111" s="1" t="s">
        <v>1921</v>
      </c>
      <c r="GS111" s="7" t="s">
        <v>2291</v>
      </c>
      <c r="GT111" s="7" t="s">
        <v>2291</v>
      </c>
      <c r="GU111" s="7">
        <v>1</v>
      </c>
      <c r="GV111" s="7" t="s">
        <v>2291</v>
      </c>
      <c r="GW111" s="7" t="s">
        <v>2291</v>
      </c>
      <c r="GX111" s="7" t="s">
        <v>2291</v>
      </c>
      <c r="GY111" s="7" t="s">
        <v>2291</v>
      </c>
      <c r="GZ111" s="7" t="s">
        <v>2291</v>
      </c>
      <c r="HA111" s="7" t="s">
        <v>2291</v>
      </c>
      <c r="HB111" s="7" t="s">
        <v>2291</v>
      </c>
      <c r="HC111" s="7" t="s">
        <v>2291</v>
      </c>
      <c r="HD111" s="7" t="s">
        <v>2291</v>
      </c>
      <c r="HE111" s="7" t="s">
        <v>2291</v>
      </c>
      <c r="HF111" s="7" t="s">
        <v>2291</v>
      </c>
      <c r="HG111" s="7" t="s">
        <v>2291</v>
      </c>
      <c r="HH111" s="7" t="s">
        <v>2291</v>
      </c>
      <c r="HI111" s="1" t="s">
        <v>869</v>
      </c>
      <c r="HJ111" s="1" t="s">
        <v>2112</v>
      </c>
      <c r="HK111" s="1" t="s">
        <v>1921</v>
      </c>
      <c r="HL111" s="1" t="s">
        <v>1920</v>
      </c>
      <c r="HM111" s="1" t="s">
        <v>1920</v>
      </c>
      <c r="HN111" s="1" t="s">
        <v>1921</v>
      </c>
      <c r="HO111" s="1" t="s">
        <v>1921</v>
      </c>
      <c r="HP111" s="1" t="s">
        <v>2122</v>
      </c>
      <c r="HQ111" s="1" t="s">
        <v>1920</v>
      </c>
      <c r="HR111" s="1" t="s">
        <v>1921</v>
      </c>
      <c r="HS111" s="1" t="s">
        <v>1921</v>
      </c>
      <c r="HT111" s="7">
        <v>15</v>
      </c>
      <c r="HU111" s="7" t="s">
        <v>2291</v>
      </c>
      <c r="HV111" s="1" t="s">
        <v>2046</v>
      </c>
      <c r="HW111" s="1" t="s">
        <v>1921</v>
      </c>
      <c r="HX111" s="1" t="s">
        <v>1964</v>
      </c>
      <c r="HY111" s="1" t="s">
        <v>2126</v>
      </c>
      <c r="HZ111" s="1" t="s">
        <v>1921</v>
      </c>
      <c r="IA111" s="1" t="s">
        <v>1920</v>
      </c>
      <c r="IB111" s="7" t="s">
        <v>2291</v>
      </c>
      <c r="IC111" s="7">
        <v>766</v>
      </c>
      <c r="ID111" s="1" t="s">
        <v>1920</v>
      </c>
      <c r="IE111" s="1" t="s">
        <v>2291</v>
      </c>
      <c r="IF111" s="1" t="s">
        <v>2291</v>
      </c>
      <c r="IG111" s="1" t="s">
        <v>2291</v>
      </c>
      <c r="IH111" s="1" t="s">
        <v>2291</v>
      </c>
      <c r="II111" s="1" t="s">
        <v>2291</v>
      </c>
      <c r="IJ111" s="1" t="s">
        <v>2291</v>
      </c>
      <c r="IK111" s="1" t="s">
        <v>2291</v>
      </c>
      <c r="IL111" s="1" t="s">
        <v>2291</v>
      </c>
      <c r="IM111" s="1" t="s">
        <v>1949</v>
      </c>
      <c r="IN111" s="1" t="s">
        <v>1991</v>
      </c>
      <c r="IO111" s="1" t="s">
        <v>2291</v>
      </c>
      <c r="IP111" s="1" t="s">
        <v>2291</v>
      </c>
      <c r="IQ111" s="1" t="s">
        <v>2291</v>
      </c>
      <c r="IR111" s="1" t="s">
        <v>2291</v>
      </c>
      <c r="IS111" s="1" t="s">
        <v>2291</v>
      </c>
      <c r="IT111" s="1" t="s">
        <v>1920</v>
      </c>
      <c r="IU111" s="1" t="s">
        <v>2002</v>
      </c>
      <c r="IV111" s="1" t="s">
        <v>1920</v>
      </c>
      <c r="IW111" s="1" t="s">
        <v>1921</v>
      </c>
      <c r="IX111" s="1" t="s">
        <v>1921</v>
      </c>
      <c r="IY111" s="1" t="s">
        <v>1921</v>
      </c>
      <c r="IZ111" s="1" t="s">
        <v>1921</v>
      </c>
      <c r="JA111" s="1" t="s">
        <v>2291</v>
      </c>
      <c r="JB111" s="1" t="s">
        <v>869</v>
      </c>
      <c r="JC111" s="1" t="s">
        <v>2291</v>
      </c>
      <c r="JD111" s="1" t="s">
        <v>392</v>
      </c>
      <c r="JE111" s="1" t="s">
        <v>1921</v>
      </c>
      <c r="JF111" s="1" t="s">
        <v>1921</v>
      </c>
      <c r="JG111" s="1" t="s">
        <v>1921</v>
      </c>
      <c r="JH111" s="1" t="s">
        <v>1921</v>
      </c>
      <c r="JI111" s="1" t="s">
        <v>1921</v>
      </c>
      <c r="JJ111" s="1" t="s">
        <v>1920</v>
      </c>
      <c r="JK111" s="1" t="s">
        <v>1921</v>
      </c>
      <c r="JL111" s="1" t="s">
        <v>1920</v>
      </c>
      <c r="JM111" s="1" t="s">
        <v>1920</v>
      </c>
      <c r="JN111" s="1" t="s">
        <v>1921</v>
      </c>
      <c r="JO111" s="1" t="s">
        <v>1921</v>
      </c>
      <c r="JP111" s="1" t="s">
        <v>1921</v>
      </c>
      <c r="JQ111" s="1" t="s">
        <v>1921</v>
      </c>
      <c r="JR111" s="1" t="s">
        <v>1921</v>
      </c>
      <c r="JS111" s="1" t="s">
        <v>2291</v>
      </c>
      <c r="JT111" s="1" t="s">
        <v>2291</v>
      </c>
      <c r="JU111" s="1" t="s">
        <v>2298</v>
      </c>
      <c r="JV111" s="1" t="s">
        <v>1920</v>
      </c>
      <c r="JW111" s="1" t="s">
        <v>1921</v>
      </c>
      <c r="JX111" s="1" t="s">
        <v>1921</v>
      </c>
      <c r="JY111" s="1" t="s">
        <v>1921</v>
      </c>
      <c r="JZ111" s="1" t="s">
        <v>1921</v>
      </c>
      <c r="KA111" s="1" t="s">
        <v>1920</v>
      </c>
      <c r="KB111" s="1" t="s">
        <v>1921</v>
      </c>
      <c r="KC111" s="1" t="s">
        <v>2291</v>
      </c>
      <c r="KD111" s="1" t="s">
        <v>1972</v>
      </c>
      <c r="KE111" s="1" t="s">
        <v>1921</v>
      </c>
      <c r="KF111" s="1" t="s">
        <v>1920</v>
      </c>
      <c r="KG111" s="1" t="s">
        <v>1383</v>
      </c>
      <c r="KH111" s="1" t="s">
        <v>1967</v>
      </c>
      <c r="KI111" s="1" t="s">
        <v>1923</v>
      </c>
      <c r="KJ111" s="1" t="s">
        <v>2291</v>
      </c>
      <c r="KK111" s="1" t="s">
        <v>1920</v>
      </c>
      <c r="KL111" s="1" t="s">
        <v>409</v>
      </c>
      <c r="KM111" s="1" t="s">
        <v>1921</v>
      </c>
      <c r="KN111" s="1" t="s">
        <v>1921</v>
      </c>
      <c r="KO111" s="1" t="s">
        <v>1920</v>
      </c>
      <c r="KP111" s="1" t="s">
        <v>2291</v>
      </c>
      <c r="KQ111" s="1" t="s">
        <v>2291</v>
      </c>
      <c r="KR111" s="1">
        <v>3</v>
      </c>
      <c r="KS111" s="1" t="s">
        <v>304</v>
      </c>
      <c r="KT111" s="1" t="s">
        <v>941</v>
      </c>
      <c r="KU111" s="1" t="s">
        <v>2291</v>
      </c>
      <c r="KV111" s="1" t="s">
        <v>2291</v>
      </c>
      <c r="KW111" s="1" t="s">
        <v>2291</v>
      </c>
      <c r="KX111" s="1">
        <v>17</v>
      </c>
      <c r="KY111" s="11">
        <v>17</v>
      </c>
      <c r="KZ111" s="1" t="s">
        <v>942</v>
      </c>
      <c r="LA111" s="1">
        <v>158763</v>
      </c>
      <c r="LB111" s="1" t="s">
        <v>943</v>
      </c>
      <c r="LC111" s="1" t="s">
        <v>944</v>
      </c>
      <c r="LD111" s="1">
        <v>67</v>
      </c>
      <c r="LE111" s="1" t="s">
        <v>2291</v>
      </c>
      <c r="LF111" s="1">
        <v>-1</v>
      </c>
      <c r="LG111" s="1" t="s">
        <v>2291</v>
      </c>
      <c r="LH111" s="1" t="s">
        <v>2291</v>
      </c>
      <c r="LI111" s="8">
        <v>67</v>
      </c>
      <c r="LJ111" s="8">
        <v>6</v>
      </c>
      <c r="LK111" s="8">
        <v>7</v>
      </c>
      <c r="LL111" s="8">
        <v>8</v>
      </c>
      <c r="LM111" s="8">
        <v>11</v>
      </c>
      <c r="LN111" s="8">
        <v>20</v>
      </c>
      <c r="LO111" s="8">
        <v>16</v>
      </c>
      <c r="LP111" s="8">
        <v>9</v>
      </c>
      <c r="LQ111" s="8">
        <v>10</v>
      </c>
      <c r="LR111" s="8">
        <v>17</v>
      </c>
      <c r="LS111" s="8">
        <v>19</v>
      </c>
      <c r="LT111" s="8">
        <v>0</v>
      </c>
      <c r="LU111" s="8">
        <v>0</v>
      </c>
      <c r="LV111" s="8">
        <v>123</v>
      </c>
      <c r="LW111" s="1" t="s">
        <v>1979</v>
      </c>
      <c r="LX111" s="1" t="s">
        <v>1980</v>
      </c>
      <c r="LY111" s="1" t="s">
        <v>1981</v>
      </c>
      <c r="LZ111" s="1" t="b">
        <f>E111=AE111</f>
        <v>1</v>
      </c>
      <c r="MA111" s="1" t="b">
        <f>AG111=G111</f>
        <v>1</v>
      </c>
      <c r="MB111" s="1" t="b">
        <f>I111=AI111</f>
        <v>1</v>
      </c>
      <c r="MC111" s="1" t="s">
        <v>2291</v>
      </c>
    </row>
    <row r="112" spans="1:341" x14ac:dyDescent="0.3">
      <c r="A112" s="1" t="s">
        <v>731</v>
      </c>
      <c r="B112" s="1" t="s">
        <v>732</v>
      </c>
      <c r="C112" s="5">
        <v>43155</v>
      </c>
      <c r="D112" s="5">
        <v>43155</v>
      </c>
      <c r="E112" s="1" t="s">
        <v>294</v>
      </c>
      <c r="F112" s="1" t="s">
        <v>1934</v>
      </c>
      <c r="G112" s="1" t="s">
        <v>400</v>
      </c>
      <c r="H112" s="1" t="s">
        <v>1948</v>
      </c>
      <c r="I112" s="1" t="s">
        <v>401</v>
      </c>
      <c r="J112" s="1" t="s">
        <v>429</v>
      </c>
      <c r="K112" s="1" t="s">
        <v>1809</v>
      </c>
      <c r="L112" s="1" t="s">
        <v>1809</v>
      </c>
      <c r="M112" s="1" t="s">
        <v>733</v>
      </c>
      <c r="N112" s="1">
        <v>14.330832450400001</v>
      </c>
      <c r="O112" s="1">
        <v>13.761386720400001</v>
      </c>
      <c r="P112" s="1">
        <v>298.53195166</v>
      </c>
      <c r="Q112" s="1">
        <v>4</v>
      </c>
      <c r="R112" s="1" t="s">
        <v>1983</v>
      </c>
      <c r="S112" s="1" t="s">
        <v>456</v>
      </c>
      <c r="T112" s="1">
        <v>10</v>
      </c>
      <c r="U112" s="1" t="s">
        <v>2292</v>
      </c>
      <c r="V112" s="1" t="s">
        <v>1982</v>
      </c>
      <c r="W112" s="1" t="s">
        <v>2291</v>
      </c>
      <c r="X112" s="1" t="s">
        <v>2089</v>
      </c>
      <c r="Y112" s="1" t="s">
        <v>1920</v>
      </c>
      <c r="Z112" s="1" t="s">
        <v>1921</v>
      </c>
      <c r="AA112" s="1" t="s">
        <v>1921</v>
      </c>
      <c r="AB112" s="1" t="s">
        <v>2291</v>
      </c>
      <c r="AC112" s="7">
        <v>51</v>
      </c>
      <c r="AD112" s="7">
        <v>117</v>
      </c>
      <c r="AE112" s="1" t="s">
        <v>294</v>
      </c>
      <c r="AF112" s="1" t="s">
        <v>1934</v>
      </c>
      <c r="AG112" s="1" t="s">
        <v>400</v>
      </c>
      <c r="AH112" s="1" t="s">
        <v>1948</v>
      </c>
      <c r="AI112" s="1" t="s">
        <v>404</v>
      </c>
      <c r="AJ112" s="1" t="s">
        <v>2010</v>
      </c>
      <c r="AK112" s="14">
        <v>51</v>
      </c>
      <c r="AL112" s="14">
        <v>117</v>
      </c>
      <c r="AM112" s="5">
        <v>42767</v>
      </c>
      <c r="AN112" s="7" t="s">
        <v>2291</v>
      </c>
      <c r="AO112" s="7" t="s">
        <v>2291</v>
      </c>
      <c r="AP112" s="1" t="s">
        <v>2291</v>
      </c>
      <c r="AQ112" s="1" t="s">
        <v>2291</v>
      </c>
      <c r="AR112" s="1" t="s">
        <v>2291</v>
      </c>
      <c r="AS112" s="1" t="s">
        <v>2291</v>
      </c>
      <c r="AT112" s="1" t="s">
        <v>2291</v>
      </c>
      <c r="AU112" s="1" t="s">
        <v>2291</v>
      </c>
      <c r="AV112" s="1" t="s">
        <v>2291</v>
      </c>
      <c r="AW112" s="1" t="s">
        <v>2291</v>
      </c>
      <c r="AX112" s="1" t="s">
        <v>2291</v>
      </c>
      <c r="AY112" s="7" t="s">
        <v>2291</v>
      </c>
      <c r="AZ112" s="7" t="s">
        <v>2291</v>
      </c>
      <c r="BA112" s="1" t="s">
        <v>2291</v>
      </c>
      <c r="BB112" s="7" t="s">
        <v>2291</v>
      </c>
      <c r="BC112" s="7" t="s">
        <v>2291</v>
      </c>
      <c r="BD112" s="1" t="s">
        <v>2291</v>
      </c>
      <c r="BE112" s="1" t="s">
        <v>2291</v>
      </c>
      <c r="BF112" s="1" t="s">
        <v>2291</v>
      </c>
      <c r="BG112" s="1" t="s">
        <v>2291</v>
      </c>
      <c r="BH112" s="1" t="s">
        <v>2291</v>
      </c>
      <c r="BI112" s="1" t="s">
        <v>2291</v>
      </c>
      <c r="BJ112" s="1" t="s">
        <v>2291</v>
      </c>
      <c r="BK112" s="1" t="s">
        <v>2291</v>
      </c>
      <c r="BL112" s="1" t="s">
        <v>2291</v>
      </c>
      <c r="BM112" s="7" t="s">
        <v>2291</v>
      </c>
      <c r="BN112" s="7" t="s">
        <v>2291</v>
      </c>
      <c r="BO112" s="1" t="s">
        <v>2291</v>
      </c>
      <c r="BP112" s="7" t="s">
        <v>2291</v>
      </c>
      <c r="BQ112" s="7" t="s">
        <v>2291</v>
      </c>
      <c r="BR112" s="1">
        <v>0</v>
      </c>
      <c r="BS112" s="7">
        <v>60</v>
      </c>
      <c r="BT112" s="7">
        <v>0</v>
      </c>
      <c r="BU112" s="7">
        <v>0</v>
      </c>
      <c r="BV112" s="7">
        <v>0</v>
      </c>
      <c r="BW112" s="1" t="s">
        <v>1998</v>
      </c>
      <c r="BX112" s="1" t="s">
        <v>2291</v>
      </c>
      <c r="BY112" s="1" t="s">
        <v>469</v>
      </c>
      <c r="BZ112" s="1" t="s">
        <v>1921</v>
      </c>
      <c r="CA112" s="1" t="s">
        <v>1921</v>
      </c>
      <c r="CB112" s="1" t="s">
        <v>1921</v>
      </c>
      <c r="CC112" s="1" t="s">
        <v>1921</v>
      </c>
      <c r="CD112" s="1" t="s">
        <v>1921</v>
      </c>
      <c r="CE112" s="1" t="s">
        <v>1921</v>
      </c>
      <c r="CF112" s="1" t="s">
        <v>1921</v>
      </c>
      <c r="CG112" s="1" t="s">
        <v>1921</v>
      </c>
      <c r="CH112" s="1" t="s">
        <v>1921</v>
      </c>
      <c r="CI112" s="1" t="s">
        <v>1921</v>
      </c>
      <c r="CJ112" s="1" t="s">
        <v>1920</v>
      </c>
      <c r="CK112" s="1" t="s">
        <v>2291</v>
      </c>
      <c r="CL112" s="1" t="s">
        <v>2291</v>
      </c>
      <c r="CM112" s="1" t="s">
        <v>2291</v>
      </c>
      <c r="CN112" s="1" t="s">
        <v>2291</v>
      </c>
      <c r="CO112" s="1" t="s">
        <v>2291</v>
      </c>
      <c r="CP112" s="1" t="s">
        <v>2291</v>
      </c>
      <c r="CQ112" s="1" t="s">
        <v>2291</v>
      </c>
      <c r="CR112" s="1" t="s">
        <v>2291</v>
      </c>
      <c r="CS112" s="1" t="s">
        <v>2291</v>
      </c>
      <c r="CT112" s="1" t="s">
        <v>2291</v>
      </c>
      <c r="CU112" s="1" t="s">
        <v>2291</v>
      </c>
      <c r="CV112" s="1" t="s">
        <v>2291</v>
      </c>
      <c r="CW112" s="1" t="s">
        <v>2291</v>
      </c>
      <c r="CX112" s="1" t="s">
        <v>2291</v>
      </c>
      <c r="CY112" s="1" t="s">
        <v>2291</v>
      </c>
      <c r="CZ112" s="1" t="s">
        <v>2291</v>
      </c>
      <c r="DA112" s="1" t="s">
        <v>2291</v>
      </c>
      <c r="DB112" s="1" t="s">
        <v>2291</v>
      </c>
      <c r="DC112" s="1" t="s">
        <v>2291</v>
      </c>
      <c r="DD112" s="1" t="s">
        <v>2291</v>
      </c>
      <c r="DE112" s="1" t="s">
        <v>2291</v>
      </c>
      <c r="DF112" s="1" t="s">
        <v>2291</v>
      </c>
      <c r="DG112" s="1" t="s">
        <v>2291</v>
      </c>
      <c r="DH112" s="1" t="s">
        <v>2291</v>
      </c>
      <c r="DI112" s="1" t="s">
        <v>2291</v>
      </c>
      <c r="DJ112" s="1" t="s">
        <v>2291</v>
      </c>
      <c r="DK112" s="1" t="s">
        <v>2291</v>
      </c>
      <c r="DL112" s="1" t="s">
        <v>2291</v>
      </c>
      <c r="DM112" s="1" t="s">
        <v>2291</v>
      </c>
      <c r="DN112" s="1" t="s">
        <v>2291</v>
      </c>
      <c r="DO112" s="1" t="s">
        <v>2291</v>
      </c>
      <c r="DP112" s="1" t="s">
        <v>2291</v>
      </c>
      <c r="DQ112" s="1" t="s">
        <v>2291</v>
      </c>
      <c r="DR112" s="1" t="s">
        <v>2291</v>
      </c>
      <c r="DS112" s="1" t="s">
        <v>2291</v>
      </c>
      <c r="DT112" s="1" t="s">
        <v>2291</v>
      </c>
      <c r="DU112" s="1" t="s">
        <v>2291</v>
      </c>
      <c r="DV112" s="1" t="s">
        <v>2291</v>
      </c>
      <c r="DW112" s="1" t="s">
        <v>2291</v>
      </c>
      <c r="DX112" s="1" t="s">
        <v>2291</v>
      </c>
      <c r="DY112" s="1" t="s">
        <v>2291</v>
      </c>
      <c r="DZ112" s="1" t="s">
        <v>2291</v>
      </c>
      <c r="EA112" s="1" t="s">
        <v>2291</v>
      </c>
      <c r="EB112" s="1" t="s">
        <v>2291</v>
      </c>
      <c r="EC112" s="1" t="s">
        <v>2291</v>
      </c>
      <c r="ED112" s="1" t="s">
        <v>2291</v>
      </c>
      <c r="EE112" s="1" t="s">
        <v>2291</v>
      </c>
      <c r="EF112" s="1" t="s">
        <v>2291</v>
      </c>
      <c r="EG112" s="1" t="s">
        <v>2291</v>
      </c>
      <c r="EH112" s="1" t="s">
        <v>2291</v>
      </c>
      <c r="EI112" s="1" t="s">
        <v>2291</v>
      </c>
      <c r="EJ112" s="1" t="s">
        <v>2291</v>
      </c>
      <c r="EK112" s="1" t="s">
        <v>2291</v>
      </c>
      <c r="EL112" s="1" t="s">
        <v>2291</v>
      </c>
      <c r="EM112" s="1" t="s">
        <v>2291</v>
      </c>
      <c r="EN112" s="1" t="s">
        <v>2291</v>
      </c>
      <c r="EO112" s="1" t="s">
        <v>2291</v>
      </c>
      <c r="EP112" s="1" t="s">
        <v>2291</v>
      </c>
      <c r="EQ112" s="1" t="s">
        <v>2291</v>
      </c>
      <c r="ER112" s="1" t="s">
        <v>2291</v>
      </c>
      <c r="ES112" s="1" t="s">
        <v>2291</v>
      </c>
      <c r="ET112" s="1" t="s">
        <v>2291</v>
      </c>
      <c r="EU112" s="1" t="s">
        <v>2291</v>
      </c>
      <c r="EV112" s="1" t="s">
        <v>2291</v>
      </c>
      <c r="EW112" s="1" t="s">
        <v>2291</v>
      </c>
      <c r="EX112" s="1" t="s">
        <v>2291</v>
      </c>
      <c r="EY112" s="1" t="s">
        <v>2291</v>
      </c>
      <c r="EZ112" s="1" t="s">
        <v>2291</v>
      </c>
      <c r="FA112" s="1" t="s">
        <v>2291</v>
      </c>
      <c r="FB112" s="1" t="s">
        <v>2291</v>
      </c>
      <c r="FC112" s="1" t="s">
        <v>2291</v>
      </c>
      <c r="FD112" s="1" t="s">
        <v>2291</v>
      </c>
      <c r="FE112" s="1" t="s">
        <v>2291</v>
      </c>
      <c r="FF112" s="1" t="s">
        <v>2291</v>
      </c>
      <c r="FG112" s="1" t="s">
        <v>2291</v>
      </c>
      <c r="FH112" s="1" t="s">
        <v>2291</v>
      </c>
      <c r="FI112" s="1" t="s">
        <v>2291</v>
      </c>
      <c r="FJ112" s="1" t="s">
        <v>2291</v>
      </c>
      <c r="FK112" s="1" t="s">
        <v>2291</v>
      </c>
      <c r="FL112" s="1" t="s">
        <v>2291</v>
      </c>
      <c r="FM112" s="7">
        <v>4</v>
      </c>
      <c r="FN112" s="7">
        <v>7</v>
      </c>
      <c r="FO112" s="7" t="s">
        <v>2291</v>
      </c>
      <c r="FP112" s="7">
        <v>1</v>
      </c>
      <c r="FQ112" s="7" t="s">
        <v>2291</v>
      </c>
      <c r="FR112" s="7" t="s">
        <v>2291</v>
      </c>
      <c r="FS112" s="7" t="s">
        <v>2291</v>
      </c>
      <c r="FT112" s="7" t="s">
        <v>2291</v>
      </c>
      <c r="FU112" s="7" t="s">
        <v>2291</v>
      </c>
      <c r="FV112" s="7">
        <v>4</v>
      </c>
      <c r="FW112" s="7">
        <v>2</v>
      </c>
      <c r="FX112" s="7" t="s">
        <v>2291</v>
      </c>
      <c r="FY112" s="7">
        <v>5</v>
      </c>
      <c r="FZ112" s="1" t="s">
        <v>1920</v>
      </c>
      <c r="GA112" s="1" t="s">
        <v>1920</v>
      </c>
      <c r="GB112" s="1" t="s">
        <v>1920</v>
      </c>
      <c r="GC112" s="1" t="s">
        <v>2291</v>
      </c>
      <c r="GD112" s="1" t="s">
        <v>2291</v>
      </c>
      <c r="GE112" s="1" t="s">
        <v>2291</v>
      </c>
      <c r="GF112" s="1" t="s">
        <v>1920</v>
      </c>
      <c r="GG112" s="1" t="s">
        <v>2291</v>
      </c>
      <c r="GH112" s="1" t="s">
        <v>2291</v>
      </c>
      <c r="GI112" s="1" t="s">
        <v>2291</v>
      </c>
      <c r="GJ112" s="1" t="s">
        <v>406</v>
      </c>
      <c r="GK112" s="1" t="s">
        <v>1921</v>
      </c>
      <c r="GL112" s="1" t="s">
        <v>1921</v>
      </c>
      <c r="GM112" s="1" t="s">
        <v>1921</v>
      </c>
      <c r="GN112" s="1" t="s">
        <v>1921</v>
      </c>
      <c r="GO112" s="1" t="s">
        <v>1921</v>
      </c>
      <c r="GP112" s="1" t="s">
        <v>1921</v>
      </c>
      <c r="GQ112" s="1" t="s">
        <v>1920</v>
      </c>
      <c r="GR112" s="1" t="s">
        <v>1921</v>
      </c>
      <c r="GS112" s="7">
        <v>1</v>
      </c>
      <c r="GT112" s="7" t="s">
        <v>2291</v>
      </c>
      <c r="GU112" s="7" t="s">
        <v>2291</v>
      </c>
      <c r="GV112" s="7" t="s">
        <v>2291</v>
      </c>
      <c r="GW112" s="7" t="s">
        <v>2291</v>
      </c>
      <c r="GX112" s="7" t="s">
        <v>2291</v>
      </c>
      <c r="GY112" s="7" t="s">
        <v>2291</v>
      </c>
      <c r="GZ112" s="7" t="s">
        <v>2291</v>
      </c>
      <c r="HA112" s="7" t="s">
        <v>2291</v>
      </c>
      <c r="HB112" s="7" t="s">
        <v>2291</v>
      </c>
      <c r="HC112" s="7" t="s">
        <v>2291</v>
      </c>
      <c r="HD112" s="7" t="s">
        <v>2291</v>
      </c>
      <c r="HE112" s="7" t="s">
        <v>2291</v>
      </c>
      <c r="HF112" s="7" t="s">
        <v>2291</v>
      </c>
      <c r="HG112" s="7" t="s">
        <v>2291</v>
      </c>
      <c r="HH112" s="7" t="s">
        <v>2291</v>
      </c>
      <c r="HI112" s="1" t="s">
        <v>1958</v>
      </c>
      <c r="HJ112" s="1" t="s">
        <v>2115</v>
      </c>
      <c r="HK112" s="1" t="s">
        <v>1921</v>
      </c>
      <c r="HL112" s="1" t="s">
        <v>1920</v>
      </c>
      <c r="HM112" s="1" t="s">
        <v>1920</v>
      </c>
      <c r="HN112" s="1" t="s">
        <v>1920</v>
      </c>
      <c r="HO112" s="1" t="s">
        <v>1921</v>
      </c>
      <c r="HP112" s="1" t="s">
        <v>2125</v>
      </c>
      <c r="HQ112" s="1" t="s">
        <v>1921</v>
      </c>
      <c r="HR112" s="1" t="s">
        <v>1921</v>
      </c>
      <c r="HS112" s="1" t="s">
        <v>1920</v>
      </c>
      <c r="HT112" s="7" t="s">
        <v>2291</v>
      </c>
      <c r="HU112" s="7" t="s">
        <v>2291</v>
      </c>
      <c r="HV112" s="1" t="s">
        <v>2291</v>
      </c>
      <c r="HW112" s="1" t="s">
        <v>2291</v>
      </c>
      <c r="HX112" s="1" t="s">
        <v>2291</v>
      </c>
      <c r="HY112" s="1" t="s">
        <v>2127</v>
      </c>
      <c r="HZ112" s="1" t="s">
        <v>1920</v>
      </c>
      <c r="IA112" s="1" t="s">
        <v>1921</v>
      </c>
      <c r="IB112" s="7">
        <v>40</v>
      </c>
      <c r="IC112" s="7" t="s">
        <v>2291</v>
      </c>
      <c r="ID112" s="1" t="s">
        <v>1920</v>
      </c>
      <c r="IE112" s="1" t="s">
        <v>2291</v>
      </c>
      <c r="IF112" s="1" t="s">
        <v>2291</v>
      </c>
      <c r="IG112" s="1" t="s">
        <v>2291</v>
      </c>
      <c r="IH112" s="1" t="s">
        <v>2291</v>
      </c>
      <c r="II112" s="1" t="s">
        <v>2291</v>
      </c>
      <c r="IJ112" s="1" t="s">
        <v>2291</v>
      </c>
      <c r="IK112" s="1" t="s">
        <v>2291</v>
      </c>
      <c r="IL112" s="1" t="s">
        <v>2291</v>
      </c>
      <c r="IM112" s="1" t="s">
        <v>1949</v>
      </c>
      <c r="IN112" s="1" t="s">
        <v>1991</v>
      </c>
      <c r="IO112" s="1" t="s">
        <v>2291</v>
      </c>
      <c r="IP112" s="1" t="s">
        <v>2291</v>
      </c>
      <c r="IQ112" s="1" t="s">
        <v>2291</v>
      </c>
      <c r="IR112" s="1" t="s">
        <v>2291</v>
      </c>
      <c r="IS112" s="1" t="s">
        <v>2291</v>
      </c>
      <c r="IT112" s="1" t="s">
        <v>1921</v>
      </c>
      <c r="IU112" s="1" t="s">
        <v>2291</v>
      </c>
      <c r="IV112" s="1" t="s">
        <v>2291</v>
      </c>
      <c r="IW112" s="1" t="s">
        <v>2291</v>
      </c>
      <c r="IX112" s="1" t="s">
        <v>2291</v>
      </c>
      <c r="IY112" s="1" t="s">
        <v>2291</v>
      </c>
      <c r="IZ112" s="1" t="s">
        <v>2291</v>
      </c>
      <c r="JA112" s="1" t="s">
        <v>2291</v>
      </c>
      <c r="JB112" s="1" t="s">
        <v>2291</v>
      </c>
      <c r="JC112" s="1" t="s">
        <v>2291</v>
      </c>
      <c r="JD112" s="1" t="s">
        <v>359</v>
      </c>
      <c r="JE112" s="1" t="s">
        <v>1920</v>
      </c>
      <c r="JF112" s="1" t="s">
        <v>1921</v>
      </c>
      <c r="JG112" s="1" t="s">
        <v>1921</v>
      </c>
      <c r="JH112" s="1" t="s">
        <v>1921</v>
      </c>
      <c r="JI112" s="1" t="s">
        <v>1921</v>
      </c>
      <c r="JJ112" s="1" t="s">
        <v>1920</v>
      </c>
      <c r="JK112" s="1" t="s">
        <v>1921</v>
      </c>
      <c r="JL112" s="1" t="s">
        <v>1921</v>
      </c>
      <c r="JM112" s="1" t="s">
        <v>1920</v>
      </c>
      <c r="JN112" s="1" t="s">
        <v>1921</v>
      </c>
      <c r="JO112" s="1" t="s">
        <v>1921</v>
      </c>
      <c r="JP112" s="1" t="s">
        <v>1921</v>
      </c>
      <c r="JQ112" s="1" t="s">
        <v>1921</v>
      </c>
      <c r="JR112" s="1" t="s">
        <v>1921</v>
      </c>
      <c r="JS112" s="1" t="s">
        <v>2291</v>
      </c>
      <c r="JT112" s="1" t="s">
        <v>2291</v>
      </c>
      <c r="JU112" s="1" t="s">
        <v>2295</v>
      </c>
      <c r="JV112" s="1" t="s">
        <v>1920</v>
      </c>
      <c r="JW112" s="1" t="s">
        <v>1921</v>
      </c>
      <c r="JX112" s="1" t="s">
        <v>1921</v>
      </c>
      <c r="JY112" s="1" t="s">
        <v>1921</v>
      </c>
      <c r="JZ112" s="1" t="s">
        <v>1921</v>
      </c>
      <c r="KA112" s="1" t="s">
        <v>1921</v>
      </c>
      <c r="KB112" s="1" t="s">
        <v>1921</v>
      </c>
      <c r="KC112" s="1" t="s">
        <v>2291</v>
      </c>
      <c r="KD112" s="1" t="s">
        <v>1972</v>
      </c>
      <c r="KE112" s="1" t="s">
        <v>1921</v>
      </c>
      <c r="KF112" s="1" t="s">
        <v>1920</v>
      </c>
      <c r="KG112" s="1" t="s">
        <v>2144</v>
      </c>
      <c r="KH112" s="1" t="s">
        <v>1967</v>
      </c>
      <c r="KI112" s="1" t="s">
        <v>1923</v>
      </c>
      <c r="KJ112" s="1" t="s">
        <v>2291</v>
      </c>
      <c r="KK112" s="1" t="s">
        <v>1920</v>
      </c>
      <c r="KL112" s="1" t="s">
        <v>409</v>
      </c>
      <c r="KM112" s="1" t="s">
        <v>1921</v>
      </c>
      <c r="KN112" s="1" t="s">
        <v>1921</v>
      </c>
      <c r="KO112" s="1" t="s">
        <v>1920</v>
      </c>
      <c r="KP112" s="1" t="s">
        <v>2291</v>
      </c>
      <c r="KQ112" s="1" t="s">
        <v>2291</v>
      </c>
      <c r="KR112" s="1">
        <v>3</v>
      </c>
      <c r="KS112" s="1" t="s">
        <v>304</v>
      </c>
      <c r="KT112" s="1" t="s">
        <v>734</v>
      </c>
      <c r="KU112" s="1" t="s">
        <v>2291</v>
      </c>
      <c r="KV112" s="1" t="s">
        <v>2291</v>
      </c>
      <c r="KW112" s="1" t="s">
        <v>2291</v>
      </c>
      <c r="KX112" s="1">
        <v>10</v>
      </c>
      <c r="KY112" s="11">
        <v>10</v>
      </c>
      <c r="KZ112" s="1" t="s">
        <v>735</v>
      </c>
      <c r="LA112" s="1">
        <v>147016</v>
      </c>
      <c r="LB112" s="1" t="s">
        <v>736</v>
      </c>
      <c r="LC112" s="1" t="s">
        <v>737</v>
      </c>
      <c r="LD112" s="1">
        <v>42</v>
      </c>
      <c r="LE112" s="1" t="s">
        <v>2291</v>
      </c>
      <c r="LF112" s="1">
        <v>-1</v>
      </c>
      <c r="LG112" s="1" t="s">
        <v>2291</v>
      </c>
      <c r="LH112" s="1" t="s">
        <v>2291</v>
      </c>
      <c r="LI112" s="8">
        <v>42</v>
      </c>
      <c r="LJ112" s="8">
        <v>3</v>
      </c>
      <c r="LK112" s="8">
        <v>3</v>
      </c>
      <c r="LL112" s="8">
        <v>2</v>
      </c>
      <c r="LM112" s="8">
        <v>5</v>
      </c>
      <c r="LN112" s="8">
        <v>9</v>
      </c>
      <c r="LO112" s="8">
        <v>6</v>
      </c>
      <c r="LP112" s="8">
        <v>5</v>
      </c>
      <c r="LQ112" s="8">
        <v>3</v>
      </c>
      <c r="LR112" s="8">
        <v>9</v>
      </c>
      <c r="LS112" s="8">
        <v>9</v>
      </c>
      <c r="LT112" s="8">
        <v>2</v>
      </c>
      <c r="LU112" s="8">
        <v>1</v>
      </c>
      <c r="LV112" s="8">
        <v>57</v>
      </c>
      <c r="LW112" s="1" t="s">
        <v>1975</v>
      </c>
      <c r="LX112" s="1" t="s">
        <v>1979</v>
      </c>
      <c r="LY112" s="1" t="s">
        <v>1981</v>
      </c>
      <c r="LZ112" s="1" t="b">
        <f>E112=AE112</f>
        <v>1</v>
      </c>
      <c r="MA112" s="1" t="b">
        <f>AG112=G112</f>
        <v>1</v>
      </c>
      <c r="MB112" s="1" t="b">
        <f>I112=AI112</f>
        <v>0</v>
      </c>
      <c r="MC112" s="1" t="s">
        <v>2291</v>
      </c>
    </row>
    <row r="113" spans="1:341" x14ac:dyDescent="0.3">
      <c r="A113" s="1" t="s">
        <v>1770</v>
      </c>
      <c r="B113" s="1" t="s">
        <v>1771</v>
      </c>
      <c r="C113" s="5">
        <v>43178</v>
      </c>
      <c r="D113" s="5">
        <v>43173</v>
      </c>
      <c r="E113" s="1" t="s">
        <v>294</v>
      </c>
      <c r="F113" s="1" t="s">
        <v>1934</v>
      </c>
      <c r="G113" s="1" t="s">
        <v>295</v>
      </c>
      <c r="H113" s="1" t="s">
        <v>1947</v>
      </c>
      <c r="I113" s="1" t="s">
        <v>296</v>
      </c>
      <c r="J113" s="1" t="s">
        <v>332</v>
      </c>
      <c r="K113" s="1" t="s">
        <v>1772</v>
      </c>
      <c r="L113" s="1" t="s">
        <v>1773</v>
      </c>
      <c r="M113" s="6" t="s">
        <v>2291</v>
      </c>
      <c r="N113" s="6" t="s">
        <v>2291</v>
      </c>
      <c r="O113" s="6" t="s">
        <v>2291</v>
      </c>
      <c r="P113" s="6" t="s">
        <v>2291</v>
      </c>
      <c r="Q113" s="6" t="s">
        <v>2291</v>
      </c>
      <c r="R113" s="1" t="s">
        <v>1983</v>
      </c>
      <c r="S113" s="1" t="s">
        <v>1774</v>
      </c>
      <c r="T113" s="1">
        <v>7</v>
      </c>
      <c r="U113" s="1" t="s">
        <v>2296</v>
      </c>
      <c r="V113" s="1" t="s">
        <v>1982</v>
      </c>
      <c r="W113" s="1" t="s">
        <v>2291</v>
      </c>
      <c r="X113" s="1" t="s">
        <v>1955</v>
      </c>
      <c r="Y113" s="1" t="s">
        <v>1921</v>
      </c>
      <c r="Z113" s="1" t="s">
        <v>1920</v>
      </c>
      <c r="AA113" s="1" t="s">
        <v>1921</v>
      </c>
      <c r="AB113" s="1" t="s">
        <v>2291</v>
      </c>
      <c r="AC113" s="7" t="s">
        <v>2291</v>
      </c>
      <c r="AD113" s="7" t="s">
        <v>2291</v>
      </c>
      <c r="AE113" s="1" t="s">
        <v>2291</v>
      </c>
      <c r="AF113" s="1" t="s">
        <v>2291</v>
      </c>
      <c r="AG113" s="1" t="s">
        <v>2291</v>
      </c>
      <c r="AH113" s="1" t="s">
        <v>2291</v>
      </c>
      <c r="AI113" s="1" t="s">
        <v>2291</v>
      </c>
      <c r="AJ113" s="1" t="s">
        <v>2291</v>
      </c>
      <c r="AK113" s="14" t="s">
        <v>2291</v>
      </c>
      <c r="AL113" s="14" t="s">
        <v>2291</v>
      </c>
      <c r="AM113" s="1" t="s">
        <v>2291</v>
      </c>
      <c r="AN113" s="7">
        <v>70</v>
      </c>
      <c r="AO113" s="7">
        <v>292</v>
      </c>
      <c r="AP113" s="1" t="s">
        <v>697</v>
      </c>
      <c r="AQ113" s="1" t="s">
        <v>1928</v>
      </c>
      <c r="AR113" s="1" t="s">
        <v>294</v>
      </c>
      <c r="AS113" s="1" t="s">
        <v>1934</v>
      </c>
      <c r="AT113" s="1" t="s">
        <v>295</v>
      </c>
      <c r="AU113" s="1" t="s">
        <v>1947</v>
      </c>
      <c r="AV113" s="1" t="s">
        <v>2291</v>
      </c>
      <c r="AW113" s="1" t="s">
        <v>2291</v>
      </c>
      <c r="AX113" s="1" t="s">
        <v>2291</v>
      </c>
      <c r="AY113" s="7">
        <v>70</v>
      </c>
      <c r="AZ113" s="7">
        <v>292</v>
      </c>
      <c r="BA113" s="5">
        <v>42430</v>
      </c>
      <c r="BB113" s="7" t="s">
        <v>2291</v>
      </c>
      <c r="BC113" s="7" t="s">
        <v>2291</v>
      </c>
      <c r="BD113" s="1" t="s">
        <v>2291</v>
      </c>
      <c r="BE113" s="1" t="s">
        <v>2291</v>
      </c>
      <c r="BF113" s="1" t="s">
        <v>2291</v>
      </c>
      <c r="BG113" s="1" t="s">
        <v>2291</v>
      </c>
      <c r="BH113" s="1" t="s">
        <v>2291</v>
      </c>
      <c r="BI113" s="1" t="s">
        <v>2291</v>
      </c>
      <c r="BJ113" s="1" t="s">
        <v>2291</v>
      </c>
      <c r="BK113" s="1" t="s">
        <v>2291</v>
      </c>
      <c r="BL113" s="1" t="s">
        <v>2291</v>
      </c>
      <c r="BM113" s="7" t="s">
        <v>2291</v>
      </c>
      <c r="BN113" s="7" t="s">
        <v>2291</v>
      </c>
      <c r="BO113" s="1" t="s">
        <v>2291</v>
      </c>
      <c r="BP113" s="7" t="s">
        <v>2291</v>
      </c>
      <c r="BQ113" s="7" t="s">
        <v>2291</v>
      </c>
      <c r="BR113" s="1">
        <v>0</v>
      </c>
      <c r="BS113" s="7">
        <v>70</v>
      </c>
      <c r="BT113" s="7">
        <v>0</v>
      </c>
      <c r="BU113" s="7">
        <v>0</v>
      </c>
      <c r="BV113" s="7">
        <v>0</v>
      </c>
      <c r="BW113" s="1" t="s">
        <v>1998</v>
      </c>
      <c r="BX113" s="1" t="s">
        <v>2291</v>
      </c>
      <c r="BY113" s="1" t="s">
        <v>1050</v>
      </c>
      <c r="BZ113" s="1" t="s">
        <v>1921</v>
      </c>
      <c r="CA113" s="1" t="s">
        <v>1921</v>
      </c>
      <c r="CB113" s="1" t="s">
        <v>1920</v>
      </c>
      <c r="CC113" s="1" t="s">
        <v>1921</v>
      </c>
      <c r="CD113" s="1" t="s">
        <v>1921</v>
      </c>
      <c r="CE113" s="1" t="s">
        <v>1921</v>
      </c>
      <c r="CF113" s="1" t="s">
        <v>1921</v>
      </c>
      <c r="CG113" s="1" t="s">
        <v>1921</v>
      </c>
      <c r="CH113" s="1" t="s">
        <v>1920</v>
      </c>
      <c r="CI113" s="1" t="s">
        <v>1921</v>
      </c>
      <c r="CJ113" s="1" t="s">
        <v>1921</v>
      </c>
      <c r="CK113" s="1" t="s">
        <v>320</v>
      </c>
      <c r="CL113" s="1" t="s">
        <v>1921</v>
      </c>
      <c r="CM113" s="1" t="s">
        <v>1921</v>
      </c>
      <c r="CN113" s="1" t="s">
        <v>1921</v>
      </c>
      <c r="CO113" s="1" t="s">
        <v>1920</v>
      </c>
      <c r="CP113" s="1" t="s">
        <v>1921</v>
      </c>
      <c r="CQ113" s="1" t="s">
        <v>2291</v>
      </c>
      <c r="CR113" s="1" t="s">
        <v>2029</v>
      </c>
      <c r="CS113" s="1" t="s">
        <v>2291</v>
      </c>
      <c r="CT113" s="1" t="s">
        <v>2291</v>
      </c>
      <c r="CU113" s="1" t="s">
        <v>2291</v>
      </c>
      <c r="CV113" s="1" t="s">
        <v>2291</v>
      </c>
      <c r="CW113" s="1" t="s">
        <v>2291</v>
      </c>
      <c r="CX113" s="1" t="s">
        <v>2291</v>
      </c>
      <c r="CY113" s="1" t="s">
        <v>2291</v>
      </c>
      <c r="CZ113" s="1" t="s">
        <v>2291</v>
      </c>
      <c r="DA113" s="1" t="s">
        <v>2291</v>
      </c>
      <c r="DB113" s="1" t="s">
        <v>2291</v>
      </c>
      <c r="DC113" s="1" t="s">
        <v>2291</v>
      </c>
      <c r="DD113" s="1" t="s">
        <v>2291</v>
      </c>
      <c r="DE113" s="1" t="s">
        <v>2291</v>
      </c>
      <c r="DF113" s="1" t="s">
        <v>2291</v>
      </c>
      <c r="DG113" s="1" t="s">
        <v>2291</v>
      </c>
      <c r="DH113" s="1" t="s">
        <v>2291</v>
      </c>
      <c r="DI113" s="1" t="s">
        <v>2291</v>
      </c>
      <c r="DJ113" s="1" t="s">
        <v>2291</v>
      </c>
      <c r="DK113" s="1" t="s">
        <v>2291</v>
      </c>
      <c r="DL113" s="1" t="s">
        <v>2291</v>
      </c>
      <c r="DM113" s="1" t="s">
        <v>2291</v>
      </c>
      <c r="DN113" s="1" t="s">
        <v>2291</v>
      </c>
      <c r="DO113" s="1" t="s">
        <v>2291</v>
      </c>
      <c r="DP113" s="1" t="s">
        <v>2291</v>
      </c>
      <c r="DQ113" s="1" t="s">
        <v>2291</v>
      </c>
      <c r="DR113" s="1" t="s">
        <v>2291</v>
      </c>
      <c r="DS113" s="1" t="s">
        <v>2291</v>
      </c>
      <c r="DT113" s="1" t="s">
        <v>2291</v>
      </c>
      <c r="DU113" s="1" t="s">
        <v>2291</v>
      </c>
      <c r="DV113" s="1" t="s">
        <v>2291</v>
      </c>
      <c r="DW113" s="1" t="s">
        <v>2291</v>
      </c>
      <c r="DX113" s="1" t="s">
        <v>2291</v>
      </c>
      <c r="DY113" s="1" t="s">
        <v>2291</v>
      </c>
      <c r="DZ113" s="1" t="s">
        <v>2291</v>
      </c>
      <c r="EA113" s="1" t="s">
        <v>2291</v>
      </c>
      <c r="EB113" s="1" t="s">
        <v>2291</v>
      </c>
      <c r="EC113" s="1" t="s">
        <v>2291</v>
      </c>
      <c r="ED113" s="1" t="s">
        <v>2291</v>
      </c>
      <c r="EE113" s="1" t="s">
        <v>2291</v>
      </c>
      <c r="EF113" s="1" t="s">
        <v>2291</v>
      </c>
      <c r="EG113" s="1" t="s">
        <v>2291</v>
      </c>
      <c r="EH113" s="1" t="s">
        <v>2291</v>
      </c>
      <c r="EI113" s="1" t="s">
        <v>2291</v>
      </c>
      <c r="EJ113" s="1" t="s">
        <v>2291</v>
      </c>
      <c r="EK113" s="1" t="s">
        <v>2291</v>
      </c>
      <c r="EL113" s="1" t="s">
        <v>2291</v>
      </c>
      <c r="EM113" s="1" t="s">
        <v>2291</v>
      </c>
      <c r="EN113" s="1" t="s">
        <v>2291</v>
      </c>
      <c r="EO113" s="1" t="s">
        <v>320</v>
      </c>
      <c r="EP113" s="1" t="s">
        <v>1921</v>
      </c>
      <c r="EQ113" s="1" t="s">
        <v>1921</v>
      </c>
      <c r="ER113" s="1" t="s">
        <v>1921</v>
      </c>
      <c r="ES113" s="1" t="s">
        <v>1920</v>
      </c>
      <c r="ET113" s="1" t="s">
        <v>1921</v>
      </c>
      <c r="EU113" s="1" t="s">
        <v>2291</v>
      </c>
      <c r="EV113" s="1" t="s">
        <v>1997</v>
      </c>
      <c r="EW113" s="1" t="s">
        <v>2291</v>
      </c>
      <c r="EX113" s="1" t="s">
        <v>2291</v>
      </c>
      <c r="EY113" s="1" t="s">
        <v>2291</v>
      </c>
      <c r="EZ113" s="1" t="s">
        <v>2291</v>
      </c>
      <c r="FA113" s="1" t="s">
        <v>2291</v>
      </c>
      <c r="FB113" s="1" t="s">
        <v>2291</v>
      </c>
      <c r="FC113" s="1" t="s">
        <v>2291</v>
      </c>
      <c r="FD113" s="1" t="s">
        <v>2291</v>
      </c>
      <c r="FE113" s="1" t="s">
        <v>2291</v>
      </c>
      <c r="FF113" s="1" t="s">
        <v>2291</v>
      </c>
      <c r="FG113" s="1" t="s">
        <v>2291</v>
      </c>
      <c r="FH113" s="1" t="s">
        <v>2291</v>
      </c>
      <c r="FI113" s="1" t="s">
        <v>2291</v>
      </c>
      <c r="FJ113" s="1" t="s">
        <v>2291</v>
      </c>
      <c r="FK113" s="1" t="s">
        <v>2291</v>
      </c>
      <c r="FL113" s="1" t="s">
        <v>2291</v>
      </c>
      <c r="FM113" s="7">
        <v>19</v>
      </c>
      <c r="FN113" s="7">
        <v>30</v>
      </c>
      <c r="FO113" s="7" t="s">
        <v>2291</v>
      </c>
      <c r="FP113" s="7">
        <v>1</v>
      </c>
      <c r="FQ113" s="7" t="s">
        <v>2291</v>
      </c>
      <c r="FR113" s="7" t="s">
        <v>2291</v>
      </c>
      <c r="FS113" s="7" t="s">
        <v>2291</v>
      </c>
      <c r="FT113" s="7" t="s">
        <v>2291</v>
      </c>
      <c r="FU113" s="7">
        <v>7</v>
      </c>
      <c r="FV113" s="7">
        <v>9</v>
      </c>
      <c r="FW113" s="7">
        <v>11</v>
      </c>
      <c r="FX113" s="7" t="s">
        <v>2291</v>
      </c>
      <c r="FY113" s="7">
        <v>40</v>
      </c>
      <c r="FZ113" s="1" t="s">
        <v>1920</v>
      </c>
      <c r="GA113" s="1" t="s">
        <v>1920</v>
      </c>
      <c r="GB113" s="1" t="s">
        <v>1920</v>
      </c>
      <c r="GC113" s="1" t="s">
        <v>2291</v>
      </c>
      <c r="GD113" s="1" t="s">
        <v>2291</v>
      </c>
      <c r="GE113" s="1" t="s">
        <v>2291</v>
      </c>
      <c r="GF113" s="1" t="s">
        <v>1920</v>
      </c>
      <c r="GG113" s="1" t="s">
        <v>2291</v>
      </c>
      <c r="GH113" s="1" t="s">
        <v>2291</v>
      </c>
      <c r="GI113" s="1" t="s">
        <v>2291</v>
      </c>
      <c r="GJ113" s="1" t="s">
        <v>322</v>
      </c>
      <c r="GK113" s="1" t="s">
        <v>1921</v>
      </c>
      <c r="GL113" s="1" t="s">
        <v>1921</v>
      </c>
      <c r="GM113" s="1" t="s">
        <v>1920</v>
      </c>
      <c r="GN113" s="1" t="s">
        <v>1921</v>
      </c>
      <c r="GO113" s="1" t="s">
        <v>1920</v>
      </c>
      <c r="GP113" s="1" t="s">
        <v>1921</v>
      </c>
      <c r="GQ113" s="1" t="s">
        <v>1921</v>
      </c>
      <c r="GR113" s="1" t="s">
        <v>1921</v>
      </c>
      <c r="GS113" s="7" t="s">
        <v>2291</v>
      </c>
      <c r="GT113" s="7" t="s">
        <v>2291</v>
      </c>
      <c r="GU113" s="7">
        <v>1</v>
      </c>
      <c r="GV113" s="7" t="s">
        <v>2291</v>
      </c>
      <c r="GW113" s="7" t="s">
        <v>2291</v>
      </c>
      <c r="GX113" s="7" t="s">
        <v>2291</v>
      </c>
      <c r="GY113" s="7" t="s">
        <v>2291</v>
      </c>
      <c r="GZ113" s="7" t="s">
        <v>2291</v>
      </c>
      <c r="HA113" s="7">
        <v>1</v>
      </c>
      <c r="HB113" s="7" t="s">
        <v>2291</v>
      </c>
      <c r="HC113" s="7" t="s">
        <v>2291</v>
      </c>
      <c r="HD113" s="7" t="s">
        <v>2291</v>
      </c>
      <c r="HE113" s="7" t="s">
        <v>2291</v>
      </c>
      <c r="HF113" s="7" t="s">
        <v>2291</v>
      </c>
      <c r="HG113" s="7" t="s">
        <v>2291</v>
      </c>
      <c r="HH113" s="7" t="s">
        <v>2291</v>
      </c>
      <c r="HI113" s="1" t="s">
        <v>869</v>
      </c>
      <c r="HJ113" s="1" t="s">
        <v>371</v>
      </c>
      <c r="HK113" s="1" t="s">
        <v>1920</v>
      </c>
      <c r="HL113" s="1" t="s">
        <v>1921</v>
      </c>
      <c r="HM113" s="1" t="s">
        <v>1921</v>
      </c>
      <c r="HN113" s="1" t="s">
        <v>1921</v>
      </c>
      <c r="HO113" s="1" t="s">
        <v>1921</v>
      </c>
      <c r="HP113" s="1" t="s">
        <v>2125</v>
      </c>
      <c r="HQ113" s="1" t="s">
        <v>1921</v>
      </c>
      <c r="HR113" s="1" t="s">
        <v>1921</v>
      </c>
      <c r="HS113" s="1" t="s">
        <v>1920</v>
      </c>
      <c r="HT113" s="7" t="s">
        <v>2291</v>
      </c>
      <c r="HU113" s="7" t="s">
        <v>2291</v>
      </c>
      <c r="HV113" s="1" t="s">
        <v>2291</v>
      </c>
      <c r="HW113" s="1" t="s">
        <v>2291</v>
      </c>
      <c r="HX113" s="1" t="s">
        <v>2291</v>
      </c>
      <c r="HY113" s="1" t="s">
        <v>2127</v>
      </c>
      <c r="HZ113" s="1" t="s">
        <v>1920</v>
      </c>
      <c r="IA113" s="1" t="s">
        <v>1921</v>
      </c>
      <c r="IB113" s="7" t="s">
        <v>2291</v>
      </c>
      <c r="IC113" s="7" t="s">
        <v>2291</v>
      </c>
      <c r="ID113" s="1" t="s">
        <v>1920</v>
      </c>
      <c r="IE113" s="1" t="s">
        <v>2291</v>
      </c>
      <c r="IF113" s="1" t="s">
        <v>2291</v>
      </c>
      <c r="IG113" s="1" t="s">
        <v>2291</v>
      </c>
      <c r="IH113" s="1" t="s">
        <v>2291</v>
      </c>
      <c r="II113" s="1" t="s">
        <v>2291</v>
      </c>
      <c r="IJ113" s="1" t="s">
        <v>2291</v>
      </c>
      <c r="IK113" s="1" t="s">
        <v>2291</v>
      </c>
      <c r="IL113" s="1" t="s">
        <v>2291</v>
      </c>
      <c r="IM113" s="1" t="s">
        <v>1949</v>
      </c>
      <c r="IN113" s="1" t="s">
        <v>1991</v>
      </c>
      <c r="IO113" s="1" t="s">
        <v>2291</v>
      </c>
      <c r="IP113" s="1" t="s">
        <v>2291</v>
      </c>
      <c r="IQ113" s="1" t="s">
        <v>2291</v>
      </c>
      <c r="IR113" s="1" t="s">
        <v>2291</v>
      </c>
      <c r="IS113" s="1" t="s">
        <v>2291</v>
      </c>
      <c r="IT113" s="1" t="s">
        <v>1921</v>
      </c>
      <c r="IU113" s="1" t="s">
        <v>2291</v>
      </c>
      <c r="IV113" s="1" t="s">
        <v>2291</v>
      </c>
      <c r="IW113" s="1" t="s">
        <v>2291</v>
      </c>
      <c r="IX113" s="1" t="s">
        <v>2291</v>
      </c>
      <c r="IY113" s="1" t="s">
        <v>2291</v>
      </c>
      <c r="IZ113" s="1" t="s">
        <v>2291</v>
      </c>
      <c r="JA113" s="1" t="s">
        <v>2291</v>
      </c>
      <c r="JB113" s="1" t="s">
        <v>2291</v>
      </c>
      <c r="JC113" s="1" t="s">
        <v>2291</v>
      </c>
      <c r="JD113" s="1" t="s">
        <v>339</v>
      </c>
      <c r="JE113" s="1" t="s">
        <v>1920</v>
      </c>
      <c r="JF113" s="1" t="s">
        <v>1920</v>
      </c>
      <c r="JG113" s="1" t="s">
        <v>1921</v>
      </c>
      <c r="JH113" s="1" t="s">
        <v>1921</v>
      </c>
      <c r="JI113" s="1" t="s">
        <v>1921</v>
      </c>
      <c r="JJ113" s="1" t="s">
        <v>1920</v>
      </c>
      <c r="JK113" s="1" t="s">
        <v>1921</v>
      </c>
      <c r="JL113" s="1" t="s">
        <v>1921</v>
      </c>
      <c r="JM113" s="1" t="s">
        <v>1921</v>
      </c>
      <c r="JN113" s="1" t="s">
        <v>1921</v>
      </c>
      <c r="JO113" s="1" t="s">
        <v>1921</v>
      </c>
      <c r="JP113" s="1" t="s">
        <v>1921</v>
      </c>
      <c r="JQ113" s="1" t="s">
        <v>1921</v>
      </c>
      <c r="JR113" s="1" t="s">
        <v>1921</v>
      </c>
      <c r="JS113" s="1" t="s">
        <v>2291</v>
      </c>
      <c r="JT113" s="1" t="s">
        <v>2291</v>
      </c>
      <c r="JU113" s="1" t="s">
        <v>2298</v>
      </c>
      <c r="JV113" s="1" t="s">
        <v>1920</v>
      </c>
      <c r="JW113" s="1" t="s">
        <v>1921</v>
      </c>
      <c r="JX113" s="1" t="s">
        <v>1921</v>
      </c>
      <c r="JY113" s="1" t="s">
        <v>1921</v>
      </c>
      <c r="JZ113" s="1" t="s">
        <v>1921</v>
      </c>
      <c r="KA113" s="1" t="s">
        <v>1920</v>
      </c>
      <c r="KB113" s="1" t="s">
        <v>1921</v>
      </c>
      <c r="KC113" s="1" t="s">
        <v>2291</v>
      </c>
      <c r="KD113" s="1" t="s">
        <v>1973</v>
      </c>
      <c r="KE113" s="1" t="s">
        <v>2291</v>
      </c>
      <c r="KF113" s="1" t="s">
        <v>1920</v>
      </c>
      <c r="KG113" s="1" t="s">
        <v>2160</v>
      </c>
      <c r="KH113" s="1" t="s">
        <v>1966</v>
      </c>
      <c r="KI113" s="1" t="s">
        <v>1923</v>
      </c>
      <c r="KJ113" s="1" t="s">
        <v>2291</v>
      </c>
      <c r="KK113" s="1" t="s">
        <v>1920</v>
      </c>
      <c r="KL113" s="1" t="s">
        <v>2044</v>
      </c>
      <c r="KM113" s="1" t="s">
        <v>1920</v>
      </c>
      <c r="KN113" s="1" t="s">
        <v>1921</v>
      </c>
      <c r="KO113" s="1" t="s">
        <v>1920</v>
      </c>
      <c r="KP113" s="1" t="s">
        <v>2291</v>
      </c>
      <c r="KQ113" s="1" t="s">
        <v>2291</v>
      </c>
      <c r="KR113" s="1">
        <v>1</v>
      </c>
      <c r="KS113" s="1" t="s">
        <v>313</v>
      </c>
      <c r="KT113" s="1" t="s">
        <v>1713</v>
      </c>
      <c r="KU113" s="1" t="s">
        <v>2291</v>
      </c>
      <c r="KV113" s="1" t="s">
        <v>2291</v>
      </c>
      <c r="KW113" s="1" t="s">
        <v>2291</v>
      </c>
      <c r="KX113" s="1" t="s">
        <v>2291</v>
      </c>
      <c r="KY113" s="7" t="s">
        <v>2291</v>
      </c>
      <c r="KZ113" s="1" t="s">
        <v>1775</v>
      </c>
      <c r="LA113" s="1">
        <v>198091</v>
      </c>
      <c r="LB113" s="1" t="s">
        <v>1776</v>
      </c>
      <c r="LC113" s="1" t="s">
        <v>1777</v>
      </c>
      <c r="LD113" s="1">
        <v>173</v>
      </c>
      <c r="LE113" s="1" t="s">
        <v>2291</v>
      </c>
      <c r="LF113" s="1">
        <v>-1</v>
      </c>
      <c r="LG113" s="1" t="s">
        <v>2291</v>
      </c>
      <c r="LH113" s="1" t="s">
        <v>2291</v>
      </c>
      <c r="LI113" s="13" t="s">
        <v>2291</v>
      </c>
      <c r="LJ113" s="13">
        <v>0</v>
      </c>
      <c r="LK113" s="13">
        <v>0</v>
      </c>
      <c r="LL113" s="13">
        <v>0</v>
      </c>
      <c r="LM113" s="13">
        <v>0</v>
      </c>
      <c r="LN113" s="13">
        <v>0</v>
      </c>
      <c r="LO113" s="13">
        <v>0</v>
      </c>
      <c r="LP113" s="13">
        <v>0</v>
      </c>
      <c r="LQ113" s="13">
        <v>0</v>
      </c>
      <c r="LR113" s="13">
        <v>0</v>
      </c>
      <c r="LS113" s="13">
        <v>0</v>
      </c>
      <c r="LT113" s="13">
        <v>0</v>
      </c>
      <c r="LU113" s="13">
        <v>0</v>
      </c>
      <c r="LV113" s="13">
        <v>0</v>
      </c>
      <c r="LW113" s="1" t="s">
        <v>1975</v>
      </c>
      <c r="LX113" s="1" t="s">
        <v>1976</v>
      </c>
      <c r="LY113" s="1" t="s">
        <v>1979</v>
      </c>
      <c r="LZ113" s="1" t="b">
        <f>E113=AE113</f>
        <v>0</v>
      </c>
      <c r="MA113" s="1" t="b">
        <f>AG113=G113</f>
        <v>0</v>
      </c>
      <c r="MB113" s="1" t="b">
        <f>I113=AI113</f>
        <v>0</v>
      </c>
      <c r="MC113" s="1" t="s">
        <v>2291</v>
      </c>
    </row>
    <row r="114" spans="1:341" x14ac:dyDescent="0.3">
      <c r="A114" s="1" t="s">
        <v>378</v>
      </c>
      <c r="B114" s="1" t="s">
        <v>379</v>
      </c>
      <c r="C114" s="5">
        <v>43152</v>
      </c>
      <c r="D114" s="5">
        <v>43152</v>
      </c>
      <c r="E114" s="1" t="s">
        <v>294</v>
      </c>
      <c r="F114" s="1" t="s">
        <v>1934</v>
      </c>
      <c r="G114" s="1" t="s">
        <v>295</v>
      </c>
      <c r="H114" s="1" t="s">
        <v>1947</v>
      </c>
      <c r="I114" s="1" t="s">
        <v>296</v>
      </c>
      <c r="J114" s="1" t="s">
        <v>332</v>
      </c>
      <c r="K114" s="1" t="s">
        <v>2048</v>
      </c>
      <c r="L114" s="1" t="s">
        <v>1793</v>
      </c>
      <c r="M114" s="1" t="s">
        <v>382</v>
      </c>
      <c r="N114" s="1">
        <v>13.5356917466</v>
      </c>
      <c r="O114" s="1">
        <v>14.5650958175</v>
      </c>
      <c r="P114" s="1">
        <v>302.34618551800003</v>
      </c>
      <c r="Q114" s="1">
        <v>8</v>
      </c>
      <c r="R114" s="1" t="s">
        <v>1983</v>
      </c>
      <c r="S114" s="1" t="s">
        <v>2048</v>
      </c>
      <c r="T114" s="1">
        <v>2</v>
      </c>
      <c r="U114" s="1" t="s">
        <v>2292</v>
      </c>
      <c r="V114" s="1" t="s">
        <v>1982</v>
      </c>
      <c r="W114" s="1" t="s">
        <v>2291</v>
      </c>
      <c r="X114" s="1" t="s">
        <v>2093</v>
      </c>
      <c r="Y114" s="1" t="s">
        <v>1920</v>
      </c>
      <c r="Z114" s="1" t="s">
        <v>1920</v>
      </c>
      <c r="AA114" s="1" t="s">
        <v>1921</v>
      </c>
      <c r="AB114" s="1" t="s">
        <v>2291</v>
      </c>
      <c r="AC114" s="7">
        <v>240</v>
      </c>
      <c r="AD114" s="7">
        <v>1003</v>
      </c>
      <c r="AE114" s="1" t="s">
        <v>294</v>
      </c>
      <c r="AF114" s="1" t="s">
        <v>1934</v>
      </c>
      <c r="AG114" s="1" t="s">
        <v>295</v>
      </c>
      <c r="AH114" s="1" t="s">
        <v>1947</v>
      </c>
      <c r="AI114" s="1" t="s">
        <v>296</v>
      </c>
      <c r="AJ114" s="1" t="s">
        <v>332</v>
      </c>
      <c r="AK114" s="14">
        <v>240</v>
      </c>
      <c r="AL114" s="14">
        <v>1003</v>
      </c>
      <c r="AM114" s="5">
        <v>42186</v>
      </c>
      <c r="AN114" s="7">
        <v>10</v>
      </c>
      <c r="AO114" s="7">
        <v>42</v>
      </c>
      <c r="AP114" s="1" t="s">
        <v>335</v>
      </c>
      <c r="AQ114" s="1" t="s">
        <v>1927</v>
      </c>
      <c r="AR114" s="1" t="s">
        <v>336</v>
      </c>
      <c r="AS114" s="1" t="s">
        <v>1932</v>
      </c>
      <c r="AT114" s="1" t="s">
        <v>356</v>
      </c>
      <c r="AU114" s="1" t="s">
        <v>1943</v>
      </c>
      <c r="AV114" s="1" t="s">
        <v>2291</v>
      </c>
      <c r="AW114" s="1" t="s">
        <v>2291</v>
      </c>
      <c r="AX114" s="1" t="s">
        <v>2291</v>
      </c>
      <c r="AY114" s="7">
        <v>10</v>
      </c>
      <c r="AZ114" s="7">
        <v>42</v>
      </c>
      <c r="BA114" s="5">
        <v>42186</v>
      </c>
      <c r="BB114" s="7" t="s">
        <v>2291</v>
      </c>
      <c r="BC114" s="7" t="s">
        <v>2291</v>
      </c>
      <c r="BD114" s="1" t="s">
        <v>2291</v>
      </c>
      <c r="BE114" s="1" t="s">
        <v>2291</v>
      </c>
      <c r="BF114" s="1" t="s">
        <v>2291</v>
      </c>
      <c r="BG114" s="1" t="s">
        <v>2291</v>
      </c>
      <c r="BH114" s="1" t="s">
        <v>2291</v>
      </c>
      <c r="BI114" s="1" t="s">
        <v>2291</v>
      </c>
      <c r="BJ114" s="1" t="s">
        <v>2291</v>
      </c>
      <c r="BK114" s="1" t="s">
        <v>2291</v>
      </c>
      <c r="BL114" s="1" t="s">
        <v>2291</v>
      </c>
      <c r="BM114" s="7" t="s">
        <v>2291</v>
      </c>
      <c r="BN114" s="7" t="s">
        <v>2291</v>
      </c>
      <c r="BO114" s="1" t="s">
        <v>2291</v>
      </c>
      <c r="BP114" s="7" t="s">
        <v>2291</v>
      </c>
      <c r="BQ114" s="7" t="s">
        <v>2291</v>
      </c>
      <c r="BR114" s="1">
        <v>0</v>
      </c>
      <c r="BS114" s="7">
        <v>250</v>
      </c>
      <c r="BT114" s="7">
        <v>0</v>
      </c>
      <c r="BU114" s="7">
        <v>0</v>
      </c>
      <c r="BV114" s="7">
        <v>0</v>
      </c>
      <c r="BW114" s="1" t="s">
        <v>1998</v>
      </c>
      <c r="BX114" s="1" t="s">
        <v>2291</v>
      </c>
      <c r="BY114" s="1" t="s">
        <v>301</v>
      </c>
      <c r="BZ114" s="1" t="s">
        <v>1921</v>
      </c>
      <c r="CA114" s="1" t="s">
        <v>1921</v>
      </c>
      <c r="CB114" s="1" t="s">
        <v>1921</v>
      </c>
      <c r="CC114" s="1" t="s">
        <v>1921</v>
      </c>
      <c r="CD114" s="1" t="s">
        <v>1921</v>
      </c>
      <c r="CE114" s="1" t="s">
        <v>1921</v>
      </c>
      <c r="CF114" s="1" t="s">
        <v>1921</v>
      </c>
      <c r="CG114" s="1" t="s">
        <v>1921</v>
      </c>
      <c r="CH114" s="1" t="s">
        <v>1921</v>
      </c>
      <c r="CI114" s="1" t="s">
        <v>1920</v>
      </c>
      <c r="CJ114" s="1" t="s">
        <v>1921</v>
      </c>
      <c r="CK114" s="1" t="s">
        <v>2291</v>
      </c>
      <c r="CL114" s="1" t="s">
        <v>2291</v>
      </c>
      <c r="CM114" s="1" t="s">
        <v>2291</v>
      </c>
      <c r="CN114" s="1" t="s">
        <v>2291</v>
      </c>
      <c r="CO114" s="1" t="s">
        <v>2291</v>
      </c>
      <c r="CP114" s="1" t="s">
        <v>2291</v>
      </c>
      <c r="CQ114" s="1" t="s">
        <v>2291</v>
      </c>
      <c r="CR114" s="1" t="s">
        <v>2291</v>
      </c>
      <c r="CS114" s="1" t="s">
        <v>2291</v>
      </c>
      <c r="CT114" s="1" t="s">
        <v>2291</v>
      </c>
      <c r="CU114" s="1" t="s">
        <v>2291</v>
      </c>
      <c r="CV114" s="1" t="s">
        <v>2291</v>
      </c>
      <c r="CW114" s="1" t="s">
        <v>2291</v>
      </c>
      <c r="CX114" s="1" t="s">
        <v>2291</v>
      </c>
      <c r="CY114" s="1" t="s">
        <v>2291</v>
      </c>
      <c r="CZ114" s="1" t="s">
        <v>2291</v>
      </c>
      <c r="DA114" s="1" t="s">
        <v>2291</v>
      </c>
      <c r="DB114" s="1" t="s">
        <v>2291</v>
      </c>
      <c r="DC114" s="1" t="s">
        <v>2291</v>
      </c>
      <c r="DD114" s="1" t="s">
        <v>2291</v>
      </c>
      <c r="DE114" s="1" t="s">
        <v>2291</v>
      </c>
      <c r="DF114" s="1" t="s">
        <v>2291</v>
      </c>
      <c r="DG114" s="1" t="s">
        <v>2291</v>
      </c>
      <c r="DH114" s="1" t="s">
        <v>2291</v>
      </c>
      <c r="DI114" s="1" t="s">
        <v>2291</v>
      </c>
      <c r="DJ114" s="1" t="s">
        <v>2291</v>
      </c>
      <c r="DK114" s="1" t="s">
        <v>2291</v>
      </c>
      <c r="DL114" s="1" t="s">
        <v>2291</v>
      </c>
      <c r="DM114" s="1" t="s">
        <v>2291</v>
      </c>
      <c r="DN114" s="1" t="s">
        <v>2291</v>
      </c>
      <c r="DO114" s="1" t="s">
        <v>2291</v>
      </c>
      <c r="DP114" s="1" t="s">
        <v>2291</v>
      </c>
      <c r="DQ114" s="1" t="s">
        <v>2291</v>
      </c>
      <c r="DR114" s="1" t="s">
        <v>2291</v>
      </c>
      <c r="DS114" s="1" t="s">
        <v>2291</v>
      </c>
      <c r="DT114" s="1" t="s">
        <v>2291</v>
      </c>
      <c r="DU114" s="1" t="s">
        <v>2291</v>
      </c>
      <c r="DV114" s="1" t="s">
        <v>2291</v>
      </c>
      <c r="DW114" s="1" t="s">
        <v>2291</v>
      </c>
      <c r="DX114" s="1" t="s">
        <v>2291</v>
      </c>
      <c r="DY114" s="1" t="s">
        <v>2291</v>
      </c>
      <c r="DZ114" s="1" t="s">
        <v>2291</v>
      </c>
      <c r="EA114" s="1" t="s">
        <v>2291</v>
      </c>
      <c r="EB114" s="1" t="s">
        <v>2291</v>
      </c>
      <c r="EC114" s="1" t="s">
        <v>2291</v>
      </c>
      <c r="ED114" s="1" t="s">
        <v>2291</v>
      </c>
      <c r="EE114" s="1" t="s">
        <v>2291</v>
      </c>
      <c r="EF114" s="1" t="s">
        <v>2291</v>
      </c>
      <c r="EG114" s="1" t="s">
        <v>2291</v>
      </c>
      <c r="EH114" s="1" t="s">
        <v>2291</v>
      </c>
      <c r="EI114" s="1" t="s">
        <v>2291</v>
      </c>
      <c r="EJ114" s="1" t="s">
        <v>2291</v>
      </c>
      <c r="EK114" s="1" t="s">
        <v>2291</v>
      </c>
      <c r="EL114" s="1" t="s">
        <v>2291</v>
      </c>
      <c r="EM114" s="1" t="s">
        <v>2291</v>
      </c>
      <c r="EN114" s="1" t="s">
        <v>2291</v>
      </c>
      <c r="EO114" s="1" t="s">
        <v>2291</v>
      </c>
      <c r="EP114" s="1" t="s">
        <v>2291</v>
      </c>
      <c r="EQ114" s="1" t="s">
        <v>2291</v>
      </c>
      <c r="ER114" s="1" t="s">
        <v>2291</v>
      </c>
      <c r="ES114" s="1" t="s">
        <v>2291</v>
      </c>
      <c r="ET114" s="1" t="s">
        <v>2291</v>
      </c>
      <c r="EU114" s="1" t="s">
        <v>2291</v>
      </c>
      <c r="EV114" s="1" t="s">
        <v>2291</v>
      </c>
      <c r="EW114" s="1" t="s">
        <v>2291</v>
      </c>
      <c r="EX114" s="1" t="s">
        <v>2291</v>
      </c>
      <c r="EY114" s="1" t="s">
        <v>2291</v>
      </c>
      <c r="EZ114" s="1" t="s">
        <v>2291</v>
      </c>
      <c r="FA114" s="1" t="s">
        <v>2291</v>
      </c>
      <c r="FB114" s="1" t="s">
        <v>2291</v>
      </c>
      <c r="FC114" s="1" t="s">
        <v>2291</v>
      </c>
      <c r="FD114" s="1" t="s">
        <v>2291</v>
      </c>
      <c r="FE114" s="1" t="s">
        <v>1953</v>
      </c>
      <c r="FF114" s="1" t="s">
        <v>1921</v>
      </c>
      <c r="FG114" s="1" t="s">
        <v>1921</v>
      </c>
      <c r="FH114" s="1" t="s">
        <v>1920</v>
      </c>
      <c r="FI114" s="1" t="s">
        <v>1921</v>
      </c>
      <c r="FJ114" s="1" t="s">
        <v>1921</v>
      </c>
      <c r="FK114" s="1" t="s">
        <v>2291</v>
      </c>
      <c r="FL114" s="1" t="s">
        <v>1997</v>
      </c>
      <c r="FM114" s="7">
        <v>30</v>
      </c>
      <c r="FN114" s="7">
        <v>40</v>
      </c>
      <c r="FO114" s="7">
        <v>10</v>
      </c>
      <c r="FP114" s="7">
        <v>4</v>
      </c>
      <c r="FQ114" s="7">
        <v>7</v>
      </c>
      <c r="FR114" s="7">
        <v>3</v>
      </c>
      <c r="FS114" s="7" t="s">
        <v>2291</v>
      </c>
      <c r="FT114" s="7" t="s">
        <v>2291</v>
      </c>
      <c r="FU114" s="7">
        <v>10</v>
      </c>
      <c r="FV114" s="7">
        <v>7</v>
      </c>
      <c r="FW114" s="7">
        <v>3</v>
      </c>
      <c r="FX114" s="7">
        <v>3</v>
      </c>
      <c r="FY114" s="7">
        <v>40</v>
      </c>
      <c r="FZ114" s="1" t="s">
        <v>1920</v>
      </c>
      <c r="GA114" s="1" t="s">
        <v>1920</v>
      </c>
      <c r="GB114" s="1" t="s">
        <v>1920</v>
      </c>
      <c r="GC114" s="1" t="s">
        <v>2291</v>
      </c>
      <c r="GD114" s="1" t="s">
        <v>2291</v>
      </c>
      <c r="GE114" s="1" t="s">
        <v>2291</v>
      </c>
      <c r="GF114" s="1" t="s">
        <v>1920</v>
      </c>
      <c r="GG114" s="1" t="s">
        <v>2291</v>
      </c>
      <c r="GH114" s="1" t="s">
        <v>2291</v>
      </c>
      <c r="GI114" s="1" t="s">
        <v>2291</v>
      </c>
      <c r="GJ114" s="1" t="s">
        <v>302</v>
      </c>
      <c r="GK114" s="1" t="s">
        <v>1921</v>
      </c>
      <c r="GL114" s="1" t="s">
        <v>1921</v>
      </c>
      <c r="GM114" s="1" t="s">
        <v>1921</v>
      </c>
      <c r="GN114" s="1" t="s">
        <v>1921</v>
      </c>
      <c r="GO114" s="1" t="s">
        <v>1920</v>
      </c>
      <c r="GP114" s="1" t="s">
        <v>1921</v>
      </c>
      <c r="GQ114" s="1" t="s">
        <v>1921</v>
      </c>
      <c r="GR114" s="1" t="s">
        <v>1921</v>
      </c>
      <c r="GS114" s="7" t="s">
        <v>2291</v>
      </c>
      <c r="GT114" s="7" t="s">
        <v>2291</v>
      </c>
      <c r="GU114" s="7">
        <v>1</v>
      </c>
      <c r="GV114" s="7">
        <v>1</v>
      </c>
      <c r="GW114" s="7" t="s">
        <v>2291</v>
      </c>
      <c r="GX114" s="7" t="s">
        <v>2291</v>
      </c>
      <c r="GY114" s="7" t="s">
        <v>2291</v>
      </c>
      <c r="GZ114" s="7" t="s">
        <v>2291</v>
      </c>
      <c r="HA114" s="7" t="s">
        <v>2291</v>
      </c>
      <c r="HB114" s="7" t="s">
        <v>2291</v>
      </c>
      <c r="HC114" s="7" t="s">
        <v>2291</v>
      </c>
      <c r="HD114" s="7" t="s">
        <v>2291</v>
      </c>
      <c r="HE114" s="7" t="s">
        <v>2291</v>
      </c>
      <c r="HF114" s="7" t="s">
        <v>2291</v>
      </c>
      <c r="HG114" s="7" t="s">
        <v>2291</v>
      </c>
      <c r="HH114" s="7" t="s">
        <v>2291</v>
      </c>
      <c r="HI114" s="1" t="s">
        <v>1956</v>
      </c>
      <c r="HJ114" s="1" t="s">
        <v>371</v>
      </c>
      <c r="HK114" s="1" t="s">
        <v>1920</v>
      </c>
      <c r="HL114" s="1" t="s">
        <v>1921</v>
      </c>
      <c r="HM114" s="1" t="s">
        <v>1921</v>
      </c>
      <c r="HN114" s="1" t="s">
        <v>1921</v>
      </c>
      <c r="HO114" s="1" t="s">
        <v>1921</v>
      </c>
      <c r="HP114" s="1" t="s">
        <v>2125</v>
      </c>
      <c r="HQ114" s="1" t="s">
        <v>1921</v>
      </c>
      <c r="HR114" s="1" t="s">
        <v>1921</v>
      </c>
      <c r="HS114" s="1" t="s">
        <v>1920</v>
      </c>
      <c r="HT114" s="7" t="s">
        <v>2291</v>
      </c>
      <c r="HU114" s="7" t="s">
        <v>2291</v>
      </c>
      <c r="HV114" s="1" t="s">
        <v>2291</v>
      </c>
      <c r="HW114" s="1" t="s">
        <v>2291</v>
      </c>
      <c r="HX114" s="1" t="s">
        <v>2291</v>
      </c>
      <c r="HY114" s="1" t="s">
        <v>2128</v>
      </c>
      <c r="HZ114" s="1" t="s">
        <v>1920</v>
      </c>
      <c r="IA114" s="1" t="s">
        <v>1920</v>
      </c>
      <c r="IB114" s="7">
        <v>150</v>
      </c>
      <c r="IC114" s="7">
        <v>50</v>
      </c>
      <c r="ID114" s="1" t="s">
        <v>1920</v>
      </c>
      <c r="IE114" s="1" t="s">
        <v>2291</v>
      </c>
      <c r="IF114" s="1" t="s">
        <v>2291</v>
      </c>
      <c r="IG114" s="1" t="s">
        <v>2291</v>
      </c>
      <c r="IH114" s="1" t="s">
        <v>2291</v>
      </c>
      <c r="II114" s="1" t="s">
        <v>2291</v>
      </c>
      <c r="IJ114" s="1" t="s">
        <v>2291</v>
      </c>
      <c r="IK114" s="1" t="s">
        <v>2291</v>
      </c>
      <c r="IL114" s="1" t="s">
        <v>2291</v>
      </c>
      <c r="IM114" s="1" t="s">
        <v>1952</v>
      </c>
      <c r="IN114" s="1" t="s">
        <v>2291</v>
      </c>
      <c r="IO114" s="1" t="s">
        <v>2291</v>
      </c>
      <c r="IP114" s="1" t="s">
        <v>373</v>
      </c>
      <c r="IQ114" s="1" t="s">
        <v>1793</v>
      </c>
      <c r="IR114" s="1" t="s">
        <v>1956</v>
      </c>
      <c r="IS114" s="1" t="s">
        <v>2291</v>
      </c>
      <c r="IT114" s="1" t="s">
        <v>1921</v>
      </c>
      <c r="IU114" s="1" t="s">
        <v>2291</v>
      </c>
      <c r="IV114" s="1" t="s">
        <v>2291</v>
      </c>
      <c r="IW114" s="1" t="s">
        <v>2291</v>
      </c>
      <c r="IX114" s="1" t="s">
        <v>2291</v>
      </c>
      <c r="IY114" s="1" t="s">
        <v>2291</v>
      </c>
      <c r="IZ114" s="1" t="s">
        <v>2291</v>
      </c>
      <c r="JA114" s="1" t="s">
        <v>2291</v>
      </c>
      <c r="JB114" s="1" t="s">
        <v>2291</v>
      </c>
      <c r="JC114" s="1" t="s">
        <v>2291</v>
      </c>
      <c r="JD114" s="1" t="s">
        <v>383</v>
      </c>
      <c r="JE114" s="1" t="s">
        <v>1920</v>
      </c>
      <c r="JF114" s="1" t="s">
        <v>1921</v>
      </c>
      <c r="JG114" s="1" t="s">
        <v>1921</v>
      </c>
      <c r="JH114" s="1" t="s">
        <v>1921</v>
      </c>
      <c r="JI114" s="1" t="s">
        <v>1921</v>
      </c>
      <c r="JJ114" s="1" t="s">
        <v>1920</v>
      </c>
      <c r="JK114" s="1" t="s">
        <v>1921</v>
      </c>
      <c r="JL114" s="1" t="s">
        <v>1920</v>
      </c>
      <c r="JM114" s="1" t="s">
        <v>1921</v>
      </c>
      <c r="JN114" s="1" t="s">
        <v>1921</v>
      </c>
      <c r="JO114" s="1" t="s">
        <v>1921</v>
      </c>
      <c r="JP114" s="1" t="s">
        <v>1921</v>
      </c>
      <c r="JQ114" s="1" t="s">
        <v>1921</v>
      </c>
      <c r="JR114" s="1" t="s">
        <v>1921</v>
      </c>
      <c r="JS114" s="1" t="s">
        <v>2291</v>
      </c>
      <c r="JT114" s="1" t="s">
        <v>2291</v>
      </c>
      <c r="JU114" s="1" t="s">
        <v>2298</v>
      </c>
      <c r="JV114" s="1" t="s">
        <v>1920</v>
      </c>
      <c r="JW114" s="1" t="s">
        <v>1921</v>
      </c>
      <c r="JX114" s="1" t="s">
        <v>1921</v>
      </c>
      <c r="JY114" s="1" t="s">
        <v>1921</v>
      </c>
      <c r="JZ114" s="1" t="s">
        <v>1921</v>
      </c>
      <c r="KA114" s="1" t="s">
        <v>1920</v>
      </c>
      <c r="KB114" s="1" t="s">
        <v>1921</v>
      </c>
      <c r="KC114" s="1" t="s">
        <v>2291</v>
      </c>
      <c r="KD114" s="1" t="s">
        <v>2294</v>
      </c>
      <c r="KE114" s="1" t="s">
        <v>2291</v>
      </c>
      <c r="KF114" s="1" t="s">
        <v>1920</v>
      </c>
      <c r="KG114" s="1" t="s">
        <v>2149</v>
      </c>
      <c r="KH114" s="1" t="s">
        <v>1965</v>
      </c>
      <c r="KI114" s="1" t="s">
        <v>1923</v>
      </c>
      <c r="KJ114" s="1" t="s">
        <v>2291</v>
      </c>
      <c r="KK114" s="1" t="s">
        <v>1920</v>
      </c>
      <c r="KL114" s="1" t="s">
        <v>2044</v>
      </c>
      <c r="KM114" s="1" t="s">
        <v>1920</v>
      </c>
      <c r="KN114" s="1" t="s">
        <v>1921</v>
      </c>
      <c r="KO114" s="1" t="s">
        <v>1920</v>
      </c>
      <c r="KP114" s="1" t="s">
        <v>2291</v>
      </c>
      <c r="KQ114" s="1" t="s">
        <v>2291</v>
      </c>
      <c r="KR114" s="1">
        <v>2</v>
      </c>
      <c r="KS114" s="1" t="s">
        <v>310</v>
      </c>
      <c r="KT114" s="1" t="s">
        <v>305</v>
      </c>
      <c r="KU114" s="1" t="s">
        <v>2291</v>
      </c>
      <c r="KV114" s="1" t="s">
        <v>2291</v>
      </c>
      <c r="KW114" s="1" t="s">
        <v>2291</v>
      </c>
      <c r="KX114" s="1">
        <v>20</v>
      </c>
      <c r="KY114" s="11">
        <v>20</v>
      </c>
      <c r="KZ114" s="1" t="s">
        <v>384</v>
      </c>
      <c r="LA114" s="1">
        <v>133572</v>
      </c>
      <c r="LB114" s="1" t="s">
        <v>385</v>
      </c>
      <c r="LC114" s="1" t="s">
        <v>386</v>
      </c>
      <c r="LD114" s="1">
        <v>7</v>
      </c>
      <c r="LE114" s="1" t="s">
        <v>2291</v>
      </c>
      <c r="LF114" s="1">
        <v>-1</v>
      </c>
      <c r="LG114" s="1" t="s">
        <v>2291</v>
      </c>
      <c r="LH114" s="1" t="s">
        <v>2291</v>
      </c>
      <c r="LI114" s="8">
        <v>7</v>
      </c>
      <c r="LJ114" s="8">
        <v>6</v>
      </c>
      <c r="LK114" s="8">
        <v>7</v>
      </c>
      <c r="LL114" s="8">
        <v>14</v>
      </c>
      <c r="LM114" s="8">
        <v>13</v>
      </c>
      <c r="LN114" s="8">
        <v>16</v>
      </c>
      <c r="LO114" s="8">
        <v>25</v>
      </c>
      <c r="LP114" s="8">
        <v>11</v>
      </c>
      <c r="LQ114" s="8">
        <v>11</v>
      </c>
      <c r="LR114" s="8">
        <v>16</v>
      </c>
      <c r="LS114" s="8">
        <v>20</v>
      </c>
      <c r="LT114" s="8">
        <v>4</v>
      </c>
      <c r="LU114" s="8">
        <v>1</v>
      </c>
      <c r="LV114" s="8">
        <v>144</v>
      </c>
      <c r="LW114" s="1" t="s">
        <v>1975</v>
      </c>
      <c r="LX114" s="1" t="s">
        <v>1979</v>
      </c>
      <c r="LY114" s="1" t="s">
        <v>1980</v>
      </c>
      <c r="LZ114" s="1" t="b">
        <f>E114=AE114</f>
        <v>1</v>
      </c>
      <c r="MA114" s="1" t="b">
        <f>AG114=G114</f>
        <v>1</v>
      </c>
      <c r="MB114" s="1" t="b">
        <f>I114=AI114</f>
        <v>1</v>
      </c>
      <c r="MC114" s="1" t="s">
        <v>2291</v>
      </c>
    </row>
    <row r="115" spans="1:341" x14ac:dyDescent="0.3">
      <c r="A115" s="1" t="s">
        <v>351</v>
      </c>
      <c r="B115" s="1" t="s">
        <v>352</v>
      </c>
      <c r="C115" s="5">
        <v>43152</v>
      </c>
      <c r="D115" s="5">
        <v>43152</v>
      </c>
      <c r="E115" s="1" t="s">
        <v>294</v>
      </c>
      <c r="F115" s="1" t="s">
        <v>1934</v>
      </c>
      <c r="G115" s="1" t="s">
        <v>295</v>
      </c>
      <c r="H115" s="1" t="s">
        <v>1947</v>
      </c>
      <c r="I115" s="1" t="s">
        <v>296</v>
      </c>
      <c r="J115" s="1" t="s">
        <v>332</v>
      </c>
      <c r="K115" s="1" t="s">
        <v>2048</v>
      </c>
      <c r="L115" s="1" t="s">
        <v>1808</v>
      </c>
      <c r="M115" s="1" t="s">
        <v>355</v>
      </c>
      <c r="N115" s="1">
        <v>13.5295485985</v>
      </c>
      <c r="O115" s="1">
        <v>14.5685592482</v>
      </c>
      <c r="P115" s="1">
        <v>293.41373108300002</v>
      </c>
      <c r="Q115" s="1">
        <v>6</v>
      </c>
      <c r="R115" s="1" t="s">
        <v>1984</v>
      </c>
      <c r="S115" s="1" t="s">
        <v>2291</v>
      </c>
      <c r="T115" s="1" t="s">
        <v>2291</v>
      </c>
      <c r="U115" s="1" t="s">
        <v>2296</v>
      </c>
      <c r="V115" s="1" t="s">
        <v>1982</v>
      </c>
      <c r="W115" s="1" t="s">
        <v>2291</v>
      </c>
      <c r="X115" s="1" t="s">
        <v>2093</v>
      </c>
      <c r="Y115" s="1" t="s">
        <v>1920</v>
      </c>
      <c r="Z115" s="1" t="s">
        <v>1920</v>
      </c>
      <c r="AA115" s="1" t="s">
        <v>1921</v>
      </c>
      <c r="AB115" s="1" t="s">
        <v>2291</v>
      </c>
      <c r="AC115" s="7">
        <v>130</v>
      </c>
      <c r="AD115" s="7">
        <v>543</v>
      </c>
      <c r="AE115" s="1" t="s">
        <v>294</v>
      </c>
      <c r="AF115" s="1" t="s">
        <v>1934</v>
      </c>
      <c r="AG115" s="1" t="s">
        <v>295</v>
      </c>
      <c r="AH115" s="1" t="s">
        <v>1947</v>
      </c>
      <c r="AI115" s="1" t="s">
        <v>296</v>
      </c>
      <c r="AJ115" s="1" t="s">
        <v>332</v>
      </c>
      <c r="AK115" s="14">
        <v>130</v>
      </c>
      <c r="AL115" s="14">
        <v>543</v>
      </c>
      <c r="AM115" s="5">
        <v>41640</v>
      </c>
      <c r="AN115" s="7">
        <v>26</v>
      </c>
      <c r="AO115" s="7">
        <v>109</v>
      </c>
      <c r="AP115" s="1" t="s">
        <v>335</v>
      </c>
      <c r="AQ115" s="1" t="s">
        <v>1927</v>
      </c>
      <c r="AR115" s="1" t="s">
        <v>336</v>
      </c>
      <c r="AS115" s="1" t="s">
        <v>1932</v>
      </c>
      <c r="AT115" s="1" t="s">
        <v>356</v>
      </c>
      <c r="AU115" s="1" t="s">
        <v>1943</v>
      </c>
      <c r="AV115" s="1" t="s">
        <v>2291</v>
      </c>
      <c r="AW115" s="1" t="s">
        <v>2291</v>
      </c>
      <c r="AX115" s="1" t="s">
        <v>2291</v>
      </c>
      <c r="AY115" s="7">
        <v>26</v>
      </c>
      <c r="AZ115" s="7">
        <v>109</v>
      </c>
      <c r="BA115" s="5">
        <v>42005</v>
      </c>
      <c r="BB115" s="7" t="s">
        <v>2291</v>
      </c>
      <c r="BC115" s="7" t="s">
        <v>2291</v>
      </c>
      <c r="BD115" s="1" t="s">
        <v>2291</v>
      </c>
      <c r="BE115" s="1" t="s">
        <v>2291</v>
      </c>
      <c r="BF115" s="1" t="s">
        <v>2291</v>
      </c>
      <c r="BG115" s="1" t="s">
        <v>2291</v>
      </c>
      <c r="BH115" s="1" t="s">
        <v>2291</v>
      </c>
      <c r="BI115" s="1" t="s">
        <v>2291</v>
      </c>
      <c r="BJ115" s="1" t="s">
        <v>2291</v>
      </c>
      <c r="BK115" s="1" t="s">
        <v>2291</v>
      </c>
      <c r="BL115" s="1" t="s">
        <v>2291</v>
      </c>
      <c r="BM115" s="7" t="s">
        <v>2291</v>
      </c>
      <c r="BN115" s="7" t="s">
        <v>2291</v>
      </c>
      <c r="BO115" s="1" t="s">
        <v>2291</v>
      </c>
      <c r="BP115" s="7">
        <v>600</v>
      </c>
      <c r="BQ115" s="7">
        <v>2580</v>
      </c>
      <c r="BR115" s="1">
        <v>0</v>
      </c>
      <c r="BS115" s="7">
        <v>370</v>
      </c>
      <c r="BT115" s="7">
        <v>0</v>
      </c>
      <c r="BU115" s="7">
        <v>300</v>
      </c>
      <c r="BV115" s="7">
        <v>100</v>
      </c>
      <c r="BW115" s="1" t="s">
        <v>1998</v>
      </c>
      <c r="BX115" s="1" t="s">
        <v>2291</v>
      </c>
      <c r="BY115" s="1" t="s">
        <v>357</v>
      </c>
      <c r="BZ115" s="1" t="s">
        <v>1921</v>
      </c>
      <c r="CA115" s="1" t="s">
        <v>1921</v>
      </c>
      <c r="CB115" s="1" t="s">
        <v>1921</v>
      </c>
      <c r="CC115" s="1" t="s">
        <v>1920</v>
      </c>
      <c r="CD115" s="1" t="s">
        <v>1921</v>
      </c>
      <c r="CE115" s="1" t="s">
        <v>1921</v>
      </c>
      <c r="CF115" s="1" t="s">
        <v>1921</v>
      </c>
      <c r="CG115" s="1" t="s">
        <v>1920</v>
      </c>
      <c r="CH115" s="1" t="s">
        <v>1921</v>
      </c>
      <c r="CI115" s="1" t="s">
        <v>1920</v>
      </c>
      <c r="CJ115" s="1" t="s">
        <v>1921</v>
      </c>
      <c r="CK115" s="1" t="s">
        <v>2291</v>
      </c>
      <c r="CL115" s="1" t="s">
        <v>2291</v>
      </c>
      <c r="CM115" s="1" t="s">
        <v>2291</v>
      </c>
      <c r="CN115" s="1" t="s">
        <v>2291</v>
      </c>
      <c r="CO115" s="1" t="s">
        <v>2291</v>
      </c>
      <c r="CP115" s="1" t="s">
        <v>2291</v>
      </c>
      <c r="CQ115" s="1" t="s">
        <v>2291</v>
      </c>
      <c r="CR115" s="1" t="s">
        <v>2291</v>
      </c>
      <c r="CS115" s="1" t="s">
        <v>2291</v>
      </c>
      <c r="CT115" s="1" t="s">
        <v>2291</v>
      </c>
      <c r="CU115" s="1" t="s">
        <v>2291</v>
      </c>
      <c r="CV115" s="1" t="s">
        <v>2291</v>
      </c>
      <c r="CW115" s="1" t="s">
        <v>2291</v>
      </c>
      <c r="CX115" s="1" t="s">
        <v>2291</v>
      </c>
      <c r="CY115" s="1" t="s">
        <v>2291</v>
      </c>
      <c r="CZ115" s="1" t="s">
        <v>2291</v>
      </c>
      <c r="DA115" s="1" t="s">
        <v>2291</v>
      </c>
      <c r="DB115" s="1" t="s">
        <v>2291</v>
      </c>
      <c r="DC115" s="1" t="s">
        <v>2291</v>
      </c>
      <c r="DD115" s="1" t="s">
        <v>2291</v>
      </c>
      <c r="DE115" s="1" t="s">
        <v>2291</v>
      </c>
      <c r="DF115" s="1" t="s">
        <v>2291</v>
      </c>
      <c r="DG115" s="1" t="s">
        <v>2291</v>
      </c>
      <c r="DH115" s="1" t="s">
        <v>2291</v>
      </c>
      <c r="DI115" s="1" t="s">
        <v>2291</v>
      </c>
      <c r="DJ115" s="1" t="s">
        <v>2291</v>
      </c>
      <c r="DK115" s="1" t="s">
        <v>2291</v>
      </c>
      <c r="DL115" s="1" t="s">
        <v>2291</v>
      </c>
      <c r="DM115" s="1" t="s">
        <v>2291</v>
      </c>
      <c r="DN115" s="1" t="s">
        <v>2291</v>
      </c>
      <c r="DO115" s="1" t="s">
        <v>2291</v>
      </c>
      <c r="DP115" s="1" t="s">
        <v>2291</v>
      </c>
      <c r="DQ115" s="1" t="s">
        <v>2291</v>
      </c>
      <c r="DR115" s="1" t="s">
        <v>2291</v>
      </c>
      <c r="DS115" s="1" t="s">
        <v>2291</v>
      </c>
      <c r="DT115" s="1" t="s">
        <v>2291</v>
      </c>
      <c r="DU115" s="1" t="s">
        <v>2291</v>
      </c>
      <c r="DV115" s="1" t="s">
        <v>2291</v>
      </c>
      <c r="DW115" s="1" t="s">
        <v>2291</v>
      </c>
      <c r="DX115" s="1" t="s">
        <v>2291</v>
      </c>
      <c r="DY115" s="1" t="s">
        <v>358</v>
      </c>
      <c r="DZ115" s="1" t="s">
        <v>1921</v>
      </c>
      <c r="EA115" s="1" t="s">
        <v>1920</v>
      </c>
      <c r="EB115" s="1" t="s">
        <v>1921</v>
      </c>
      <c r="EC115" s="1" t="s">
        <v>1921</v>
      </c>
      <c r="ED115" s="1" t="s">
        <v>1921</v>
      </c>
      <c r="EE115" s="1" t="s">
        <v>2291</v>
      </c>
      <c r="EF115" s="1" t="s">
        <v>1996</v>
      </c>
      <c r="EG115" s="1" t="s">
        <v>2291</v>
      </c>
      <c r="EH115" s="1" t="s">
        <v>2291</v>
      </c>
      <c r="EI115" s="1" t="s">
        <v>2291</v>
      </c>
      <c r="EJ115" s="1" t="s">
        <v>2291</v>
      </c>
      <c r="EK115" s="1" t="s">
        <v>2291</v>
      </c>
      <c r="EL115" s="1" t="s">
        <v>2291</v>
      </c>
      <c r="EM115" s="1" t="s">
        <v>2291</v>
      </c>
      <c r="EN115" s="1" t="s">
        <v>2291</v>
      </c>
      <c r="EO115" s="1" t="s">
        <v>2291</v>
      </c>
      <c r="EP115" s="1" t="s">
        <v>2291</v>
      </c>
      <c r="EQ115" s="1" t="s">
        <v>2291</v>
      </c>
      <c r="ER115" s="1" t="s">
        <v>2291</v>
      </c>
      <c r="ES115" s="1" t="s">
        <v>2291</v>
      </c>
      <c r="ET115" s="1" t="s">
        <v>2291</v>
      </c>
      <c r="EU115" s="1" t="s">
        <v>2291</v>
      </c>
      <c r="EV115" s="1" t="s">
        <v>2291</v>
      </c>
      <c r="EW115" s="1" t="s">
        <v>358</v>
      </c>
      <c r="EX115" s="1" t="s">
        <v>1921</v>
      </c>
      <c r="EY115" s="1" t="s">
        <v>1920</v>
      </c>
      <c r="EZ115" s="1" t="s">
        <v>1921</v>
      </c>
      <c r="FA115" s="1" t="s">
        <v>1921</v>
      </c>
      <c r="FB115" s="1" t="s">
        <v>1921</v>
      </c>
      <c r="FC115" s="1" t="s">
        <v>2291</v>
      </c>
      <c r="FD115" s="1" t="s">
        <v>1996</v>
      </c>
      <c r="FE115" s="1" t="s">
        <v>1953</v>
      </c>
      <c r="FF115" s="1" t="s">
        <v>1921</v>
      </c>
      <c r="FG115" s="1" t="s">
        <v>1921</v>
      </c>
      <c r="FH115" s="1" t="s">
        <v>1920</v>
      </c>
      <c r="FI115" s="1" t="s">
        <v>1921</v>
      </c>
      <c r="FJ115" s="1" t="s">
        <v>1921</v>
      </c>
      <c r="FK115" s="1" t="s">
        <v>2291</v>
      </c>
      <c r="FL115" s="1" t="s">
        <v>1997</v>
      </c>
      <c r="FM115" s="7">
        <v>120</v>
      </c>
      <c r="FN115" s="7">
        <v>280</v>
      </c>
      <c r="FO115" s="7">
        <v>20</v>
      </c>
      <c r="FP115" s="7">
        <v>15</v>
      </c>
      <c r="FQ115" s="7">
        <v>23</v>
      </c>
      <c r="FR115" s="7">
        <v>40</v>
      </c>
      <c r="FS115" s="7" t="s">
        <v>2291</v>
      </c>
      <c r="FT115" s="7" t="s">
        <v>2291</v>
      </c>
      <c r="FU115" s="7">
        <v>100</v>
      </c>
      <c r="FV115" s="7">
        <v>60</v>
      </c>
      <c r="FW115" s="7">
        <v>30</v>
      </c>
      <c r="FX115" s="7" t="s">
        <v>2291</v>
      </c>
      <c r="FY115" s="7">
        <v>70</v>
      </c>
      <c r="FZ115" s="1" t="s">
        <v>1920</v>
      </c>
      <c r="GA115" s="1" t="s">
        <v>1920</v>
      </c>
      <c r="GB115" s="1" t="s">
        <v>1920</v>
      </c>
      <c r="GC115" s="1" t="s">
        <v>2291</v>
      </c>
      <c r="GD115" s="1" t="s">
        <v>2291</v>
      </c>
      <c r="GE115" s="1" t="s">
        <v>2291</v>
      </c>
      <c r="GF115" s="1" t="s">
        <v>1920</v>
      </c>
      <c r="GG115" s="1" t="s">
        <v>2291</v>
      </c>
      <c r="GH115" s="1" t="s">
        <v>2291</v>
      </c>
      <c r="GI115" s="1" t="s">
        <v>2291</v>
      </c>
      <c r="GJ115" s="1" t="s">
        <v>302</v>
      </c>
      <c r="GK115" s="1" t="s">
        <v>1921</v>
      </c>
      <c r="GL115" s="1" t="s">
        <v>1921</v>
      </c>
      <c r="GM115" s="1" t="s">
        <v>1921</v>
      </c>
      <c r="GN115" s="1" t="s">
        <v>1921</v>
      </c>
      <c r="GO115" s="1" t="s">
        <v>1920</v>
      </c>
      <c r="GP115" s="1" t="s">
        <v>1921</v>
      </c>
      <c r="GQ115" s="1" t="s">
        <v>1921</v>
      </c>
      <c r="GR115" s="1" t="s">
        <v>1921</v>
      </c>
      <c r="GS115" s="7" t="s">
        <v>2291</v>
      </c>
      <c r="GT115" s="7" t="s">
        <v>2291</v>
      </c>
      <c r="GU115" s="7">
        <v>3</v>
      </c>
      <c r="GV115" s="7">
        <v>1</v>
      </c>
      <c r="GW115" s="7" t="s">
        <v>2291</v>
      </c>
      <c r="GX115" s="7" t="s">
        <v>2291</v>
      </c>
      <c r="GY115" s="7" t="s">
        <v>2291</v>
      </c>
      <c r="GZ115" s="7" t="s">
        <v>2291</v>
      </c>
      <c r="HA115" s="7" t="s">
        <v>2291</v>
      </c>
      <c r="HB115" s="7" t="s">
        <v>2291</v>
      </c>
      <c r="HC115" s="7" t="s">
        <v>2291</v>
      </c>
      <c r="HD115" s="7" t="s">
        <v>2291</v>
      </c>
      <c r="HE115" s="7" t="s">
        <v>2291</v>
      </c>
      <c r="HF115" s="7" t="s">
        <v>2291</v>
      </c>
      <c r="HG115" s="7" t="s">
        <v>2291</v>
      </c>
      <c r="HH115" s="7" t="s">
        <v>2291</v>
      </c>
      <c r="HI115" s="1" t="s">
        <v>869</v>
      </c>
      <c r="HJ115" s="1" t="s">
        <v>1995</v>
      </c>
      <c r="HK115" s="1" t="s">
        <v>1921</v>
      </c>
      <c r="HL115" s="1" t="s">
        <v>1921</v>
      </c>
      <c r="HM115" s="1" t="s">
        <v>1920</v>
      </c>
      <c r="HN115" s="1" t="s">
        <v>1921</v>
      </c>
      <c r="HO115" s="1" t="s">
        <v>1921</v>
      </c>
      <c r="HP115" s="1" t="s">
        <v>2125</v>
      </c>
      <c r="HQ115" s="1" t="s">
        <v>1921</v>
      </c>
      <c r="HR115" s="1" t="s">
        <v>1921</v>
      </c>
      <c r="HS115" s="1" t="s">
        <v>1920</v>
      </c>
      <c r="HT115" s="7" t="s">
        <v>2291</v>
      </c>
      <c r="HU115" s="7" t="s">
        <v>2291</v>
      </c>
      <c r="HV115" s="1" t="s">
        <v>2291</v>
      </c>
      <c r="HW115" s="1" t="s">
        <v>2291</v>
      </c>
      <c r="HX115" s="1" t="s">
        <v>2291</v>
      </c>
      <c r="HY115" s="1" t="s">
        <v>2126</v>
      </c>
      <c r="HZ115" s="1" t="s">
        <v>1921</v>
      </c>
      <c r="IA115" s="1" t="s">
        <v>1920</v>
      </c>
      <c r="IB115" s="7" t="s">
        <v>2291</v>
      </c>
      <c r="IC115" s="7">
        <v>670</v>
      </c>
      <c r="ID115" s="1" t="s">
        <v>1920</v>
      </c>
      <c r="IE115" s="1" t="s">
        <v>2291</v>
      </c>
      <c r="IF115" s="1" t="s">
        <v>2291</v>
      </c>
      <c r="IG115" s="1" t="s">
        <v>2291</v>
      </c>
      <c r="IH115" s="1" t="s">
        <v>2291</v>
      </c>
      <c r="II115" s="1" t="s">
        <v>2291</v>
      </c>
      <c r="IJ115" s="1" t="s">
        <v>2291</v>
      </c>
      <c r="IK115" s="1" t="s">
        <v>2291</v>
      </c>
      <c r="IL115" s="1" t="s">
        <v>2291</v>
      </c>
      <c r="IM115" s="1" t="s">
        <v>1952</v>
      </c>
      <c r="IN115" s="1" t="s">
        <v>2291</v>
      </c>
      <c r="IO115" s="1" t="s">
        <v>2291</v>
      </c>
      <c r="IP115" s="1" t="s">
        <v>2200</v>
      </c>
      <c r="IQ115" s="1" t="s">
        <v>367</v>
      </c>
      <c r="IR115" s="1" t="s">
        <v>1957</v>
      </c>
      <c r="IS115" s="1" t="s">
        <v>2291</v>
      </c>
      <c r="IT115" s="1" t="s">
        <v>1920</v>
      </c>
      <c r="IU115" s="1" t="s">
        <v>2002</v>
      </c>
      <c r="IV115" s="1" t="s">
        <v>1920</v>
      </c>
      <c r="IW115" s="1" t="s">
        <v>1921</v>
      </c>
      <c r="IX115" s="1" t="s">
        <v>1921</v>
      </c>
      <c r="IY115" s="1" t="s">
        <v>1921</v>
      </c>
      <c r="IZ115" s="1" t="s">
        <v>1921</v>
      </c>
      <c r="JA115" s="1" t="s">
        <v>2291</v>
      </c>
      <c r="JB115" s="1" t="s">
        <v>869</v>
      </c>
      <c r="JC115" s="1" t="s">
        <v>2291</v>
      </c>
      <c r="JD115" s="1" t="s">
        <v>359</v>
      </c>
      <c r="JE115" s="1" t="s">
        <v>1920</v>
      </c>
      <c r="JF115" s="1" t="s">
        <v>1921</v>
      </c>
      <c r="JG115" s="1" t="s">
        <v>1921</v>
      </c>
      <c r="JH115" s="1" t="s">
        <v>1921</v>
      </c>
      <c r="JI115" s="1" t="s">
        <v>1921</v>
      </c>
      <c r="JJ115" s="1" t="s">
        <v>1920</v>
      </c>
      <c r="JK115" s="1" t="s">
        <v>1921</v>
      </c>
      <c r="JL115" s="1" t="s">
        <v>1921</v>
      </c>
      <c r="JM115" s="1" t="s">
        <v>1920</v>
      </c>
      <c r="JN115" s="1" t="s">
        <v>1921</v>
      </c>
      <c r="JO115" s="1" t="s">
        <v>1921</v>
      </c>
      <c r="JP115" s="1" t="s">
        <v>1921</v>
      </c>
      <c r="JQ115" s="1" t="s">
        <v>1921</v>
      </c>
      <c r="JR115" s="1" t="s">
        <v>1921</v>
      </c>
      <c r="JS115" s="1" t="s">
        <v>2291</v>
      </c>
      <c r="JT115" s="1" t="s">
        <v>2291</v>
      </c>
      <c r="JU115" s="1" t="s">
        <v>2298</v>
      </c>
      <c r="JV115" s="1" t="s">
        <v>1920</v>
      </c>
      <c r="JW115" s="1" t="s">
        <v>1921</v>
      </c>
      <c r="JX115" s="1" t="s">
        <v>1921</v>
      </c>
      <c r="JY115" s="1" t="s">
        <v>1921</v>
      </c>
      <c r="JZ115" s="1" t="s">
        <v>1921</v>
      </c>
      <c r="KA115" s="1" t="s">
        <v>1920</v>
      </c>
      <c r="KB115" s="1" t="s">
        <v>1921</v>
      </c>
      <c r="KC115" s="1" t="s">
        <v>2291</v>
      </c>
      <c r="KD115" s="1" t="s">
        <v>1971</v>
      </c>
      <c r="KE115" s="1" t="s">
        <v>2291</v>
      </c>
      <c r="KF115" s="1" t="s">
        <v>1920</v>
      </c>
      <c r="KG115" s="1" t="s">
        <v>2149</v>
      </c>
      <c r="KH115" s="1" t="s">
        <v>1968</v>
      </c>
      <c r="KI115" s="1" t="s">
        <v>1923</v>
      </c>
      <c r="KJ115" s="1" t="s">
        <v>2291</v>
      </c>
      <c r="KK115" s="1" t="s">
        <v>1920</v>
      </c>
      <c r="KL115" s="1" t="s">
        <v>2044</v>
      </c>
      <c r="KM115" s="1" t="s">
        <v>1920</v>
      </c>
      <c r="KN115" s="1" t="s">
        <v>1921</v>
      </c>
      <c r="KO115" s="1" t="s">
        <v>1920</v>
      </c>
      <c r="KP115" s="1" t="s">
        <v>2291</v>
      </c>
      <c r="KQ115" s="1" t="s">
        <v>2291</v>
      </c>
      <c r="KR115" s="1">
        <v>3</v>
      </c>
      <c r="KS115" s="1" t="s">
        <v>304</v>
      </c>
      <c r="KT115" s="1" t="s">
        <v>360</v>
      </c>
      <c r="KU115" s="1" t="s">
        <v>2291</v>
      </c>
      <c r="KV115" s="1" t="s">
        <v>2291</v>
      </c>
      <c r="KW115" s="1" t="s">
        <v>2291</v>
      </c>
      <c r="KX115" s="1">
        <v>20</v>
      </c>
      <c r="KY115" s="11">
        <v>20</v>
      </c>
      <c r="KZ115" s="1" t="s">
        <v>361</v>
      </c>
      <c r="LA115" s="1">
        <v>133567</v>
      </c>
      <c r="LB115" s="1" t="s">
        <v>362</v>
      </c>
      <c r="LC115" s="1" t="s">
        <v>363</v>
      </c>
      <c r="LD115" s="1">
        <v>5</v>
      </c>
      <c r="LE115" s="1" t="s">
        <v>2291</v>
      </c>
      <c r="LF115" s="1">
        <v>-1</v>
      </c>
      <c r="LG115" s="1" t="s">
        <v>2291</v>
      </c>
      <c r="LH115" s="1" t="s">
        <v>2291</v>
      </c>
      <c r="LI115" s="8">
        <v>5</v>
      </c>
      <c r="LJ115" s="8">
        <v>4</v>
      </c>
      <c r="LK115" s="8">
        <v>13</v>
      </c>
      <c r="LL115" s="8">
        <v>10</v>
      </c>
      <c r="LM115" s="8">
        <v>15</v>
      </c>
      <c r="LN115" s="8">
        <v>23</v>
      </c>
      <c r="LO115" s="8">
        <v>10</v>
      </c>
      <c r="LP115" s="8">
        <v>10</v>
      </c>
      <c r="LQ115" s="8">
        <v>11</v>
      </c>
      <c r="LR115" s="8">
        <v>21</v>
      </c>
      <c r="LS115" s="8">
        <v>20</v>
      </c>
      <c r="LT115" s="8">
        <v>2</v>
      </c>
      <c r="LU115" s="8">
        <v>8</v>
      </c>
      <c r="LV115" s="8">
        <v>147</v>
      </c>
      <c r="LW115" s="1" t="s">
        <v>1975</v>
      </c>
      <c r="LX115" s="1" t="s">
        <v>1979</v>
      </c>
      <c r="LY115" s="1" t="s">
        <v>1981</v>
      </c>
      <c r="LZ115" s="1" t="b">
        <f>E115=AE115</f>
        <v>1</v>
      </c>
      <c r="MA115" s="1" t="b">
        <f>AG115=G115</f>
        <v>1</v>
      </c>
      <c r="MB115" s="1" t="b">
        <f>I115=AI115</f>
        <v>1</v>
      </c>
      <c r="MC115" s="1" t="s">
        <v>2291</v>
      </c>
    </row>
    <row r="116" spans="1:341" x14ac:dyDescent="0.3">
      <c r="A116" s="1" t="s">
        <v>387</v>
      </c>
      <c r="B116" s="1" t="s">
        <v>388</v>
      </c>
      <c r="C116" s="5">
        <v>43152</v>
      </c>
      <c r="D116" s="5">
        <v>43152</v>
      </c>
      <c r="E116" s="1" t="s">
        <v>294</v>
      </c>
      <c r="F116" s="1" t="s">
        <v>1934</v>
      </c>
      <c r="G116" s="1" t="s">
        <v>295</v>
      </c>
      <c r="H116" s="1" t="s">
        <v>1947</v>
      </c>
      <c r="I116" s="1" t="s">
        <v>296</v>
      </c>
      <c r="J116" s="1" t="s">
        <v>332</v>
      </c>
      <c r="K116" s="1" t="s">
        <v>2048</v>
      </c>
      <c r="L116" s="1" t="s">
        <v>1794</v>
      </c>
      <c r="M116" s="1" t="s">
        <v>390</v>
      </c>
      <c r="N116" s="1">
        <v>13.5326049082</v>
      </c>
      <c r="O116" s="1">
        <v>14.5542336467</v>
      </c>
      <c r="P116" s="1">
        <v>312.577903537</v>
      </c>
      <c r="Q116" s="1">
        <v>4</v>
      </c>
      <c r="R116" s="1" t="s">
        <v>1984</v>
      </c>
      <c r="S116" s="1" t="s">
        <v>2291</v>
      </c>
      <c r="T116" s="1" t="s">
        <v>2291</v>
      </c>
      <c r="U116" s="1" t="s">
        <v>2292</v>
      </c>
      <c r="V116" s="1" t="s">
        <v>1982</v>
      </c>
      <c r="W116" s="1" t="s">
        <v>2291</v>
      </c>
      <c r="X116" s="1" t="s">
        <v>2089</v>
      </c>
      <c r="Y116" s="1" t="s">
        <v>1920</v>
      </c>
      <c r="Z116" s="1" t="s">
        <v>1921</v>
      </c>
      <c r="AA116" s="1" t="s">
        <v>1921</v>
      </c>
      <c r="AB116" s="1" t="s">
        <v>2291</v>
      </c>
      <c r="AC116" s="7">
        <v>420</v>
      </c>
      <c r="AD116" s="7">
        <v>1756</v>
      </c>
      <c r="AE116" s="1" t="s">
        <v>294</v>
      </c>
      <c r="AF116" s="1" t="s">
        <v>1934</v>
      </c>
      <c r="AG116" s="1" t="s">
        <v>295</v>
      </c>
      <c r="AH116" s="1" t="s">
        <v>1947</v>
      </c>
      <c r="AI116" s="1" t="s">
        <v>296</v>
      </c>
      <c r="AJ116" s="1" t="s">
        <v>332</v>
      </c>
      <c r="AK116" s="14">
        <v>420</v>
      </c>
      <c r="AL116" s="14">
        <v>1756</v>
      </c>
      <c r="AM116" s="5">
        <v>42248</v>
      </c>
      <c r="AN116" s="7" t="s">
        <v>2291</v>
      </c>
      <c r="AO116" s="7" t="s">
        <v>2291</v>
      </c>
      <c r="AP116" s="1" t="s">
        <v>2291</v>
      </c>
      <c r="AQ116" s="1" t="s">
        <v>2291</v>
      </c>
      <c r="AR116" s="1" t="s">
        <v>2291</v>
      </c>
      <c r="AS116" s="1" t="s">
        <v>2291</v>
      </c>
      <c r="AT116" s="1" t="s">
        <v>2291</v>
      </c>
      <c r="AU116" s="1" t="s">
        <v>2291</v>
      </c>
      <c r="AV116" s="1" t="s">
        <v>2291</v>
      </c>
      <c r="AW116" s="1" t="s">
        <v>2291</v>
      </c>
      <c r="AX116" s="1" t="s">
        <v>2291</v>
      </c>
      <c r="AY116" s="7" t="s">
        <v>2291</v>
      </c>
      <c r="AZ116" s="7" t="s">
        <v>2291</v>
      </c>
      <c r="BA116" s="1" t="s">
        <v>2291</v>
      </c>
      <c r="BB116" s="7" t="s">
        <v>2291</v>
      </c>
      <c r="BC116" s="7" t="s">
        <v>2291</v>
      </c>
      <c r="BD116" s="1" t="s">
        <v>2291</v>
      </c>
      <c r="BE116" s="1" t="s">
        <v>2291</v>
      </c>
      <c r="BF116" s="1" t="s">
        <v>2291</v>
      </c>
      <c r="BG116" s="1" t="s">
        <v>2291</v>
      </c>
      <c r="BH116" s="1" t="s">
        <v>2291</v>
      </c>
      <c r="BI116" s="1" t="s">
        <v>2291</v>
      </c>
      <c r="BJ116" s="1" t="s">
        <v>2291</v>
      </c>
      <c r="BK116" s="1" t="s">
        <v>2291</v>
      </c>
      <c r="BL116" s="1" t="s">
        <v>2291</v>
      </c>
      <c r="BM116" s="7" t="s">
        <v>2291</v>
      </c>
      <c r="BN116" s="7" t="s">
        <v>2291</v>
      </c>
      <c r="BO116" s="1" t="s">
        <v>2291</v>
      </c>
      <c r="BP116" s="7" t="s">
        <v>2291</v>
      </c>
      <c r="BQ116" s="7" t="s">
        <v>2291</v>
      </c>
      <c r="BR116" s="1">
        <v>0</v>
      </c>
      <c r="BS116" s="7">
        <v>420</v>
      </c>
      <c r="BT116" s="7">
        <v>0</v>
      </c>
      <c r="BU116" s="7">
        <v>0</v>
      </c>
      <c r="BV116" s="7">
        <v>0</v>
      </c>
      <c r="BW116" s="1" t="s">
        <v>1998</v>
      </c>
      <c r="BX116" s="1" t="s">
        <v>2291</v>
      </c>
      <c r="BY116" s="1" t="s">
        <v>391</v>
      </c>
      <c r="BZ116" s="1" t="s">
        <v>1921</v>
      </c>
      <c r="CA116" s="1" t="s">
        <v>1920</v>
      </c>
      <c r="CB116" s="1" t="s">
        <v>1921</v>
      </c>
      <c r="CC116" s="1" t="s">
        <v>1921</v>
      </c>
      <c r="CD116" s="1" t="s">
        <v>1921</v>
      </c>
      <c r="CE116" s="1" t="s">
        <v>1921</v>
      </c>
      <c r="CF116" s="1" t="s">
        <v>1921</v>
      </c>
      <c r="CG116" s="1" t="s">
        <v>1921</v>
      </c>
      <c r="CH116" s="1" t="s">
        <v>1921</v>
      </c>
      <c r="CI116" s="1" t="s">
        <v>1920</v>
      </c>
      <c r="CJ116" s="1" t="s">
        <v>1921</v>
      </c>
      <c r="CK116" s="1" t="s">
        <v>2291</v>
      </c>
      <c r="CL116" s="1" t="s">
        <v>2291</v>
      </c>
      <c r="CM116" s="1" t="s">
        <v>2291</v>
      </c>
      <c r="CN116" s="1" t="s">
        <v>2291</v>
      </c>
      <c r="CO116" s="1" t="s">
        <v>2291</v>
      </c>
      <c r="CP116" s="1" t="s">
        <v>2291</v>
      </c>
      <c r="CQ116" s="1" t="s">
        <v>2291</v>
      </c>
      <c r="CR116" s="1" t="s">
        <v>2291</v>
      </c>
      <c r="CS116" s="1" t="s">
        <v>2291</v>
      </c>
      <c r="CT116" s="1" t="s">
        <v>2291</v>
      </c>
      <c r="CU116" s="1" t="s">
        <v>2291</v>
      </c>
      <c r="CV116" s="1" t="s">
        <v>2291</v>
      </c>
      <c r="CW116" s="1" t="s">
        <v>2291</v>
      </c>
      <c r="CX116" s="1" t="s">
        <v>2291</v>
      </c>
      <c r="CY116" s="1" t="s">
        <v>2291</v>
      </c>
      <c r="CZ116" s="1" t="s">
        <v>2291</v>
      </c>
      <c r="DA116" s="1" t="s">
        <v>320</v>
      </c>
      <c r="DB116" s="1" t="s">
        <v>1921</v>
      </c>
      <c r="DC116" s="1" t="s">
        <v>1921</v>
      </c>
      <c r="DD116" s="1" t="s">
        <v>1921</v>
      </c>
      <c r="DE116" s="1" t="s">
        <v>1920</v>
      </c>
      <c r="DF116" s="1" t="s">
        <v>1921</v>
      </c>
      <c r="DG116" s="1" t="s">
        <v>2291</v>
      </c>
      <c r="DH116" s="1" t="s">
        <v>2029</v>
      </c>
      <c r="DI116" s="1" t="s">
        <v>2291</v>
      </c>
      <c r="DJ116" s="1" t="s">
        <v>2291</v>
      </c>
      <c r="DK116" s="1" t="s">
        <v>2291</v>
      </c>
      <c r="DL116" s="1" t="s">
        <v>2291</v>
      </c>
      <c r="DM116" s="1" t="s">
        <v>2291</v>
      </c>
      <c r="DN116" s="1" t="s">
        <v>2291</v>
      </c>
      <c r="DO116" s="1" t="s">
        <v>2291</v>
      </c>
      <c r="DP116" s="1" t="s">
        <v>2291</v>
      </c>
      <c r="DQ116" s="1" t="s">
        <v>2291</v>
      </c>
      <c r="DR116" s="1" t="s">
        <v>2291</v>
      </c>
      <c r="DS116" s="1" t="s">
        <v>2291</v>
      </c>
      <c r="DT116" s="1" t="s">
        <v>2291</v>
      </c>
      <c r="DU116" s="1" t="s">
        <v>2291</v>
      </c>
      <c r="DV116" s="1" t="s">
        <v>2291</v>
      </c>
      <c r="DW116" s="1" t="s">
        <v>2291</v>
      </c>
      <c r="DX116" s="1" t="s">
        <v>2291</v>
      </c>
      <c r="DY116" s="1" t="s">
        <v>2291</v>
      </c>
      <c r="DZ116" s="1" t="s">
        <v>2291</v>
      </c>
      <c r="EA116" s="1" t="s">
        <v>2291</v>
      </c>
      <c r="EB116" s="1" t="s">
        <v>2291</v>
      </c>
      <c r="EC116" s="1" t="s">
        <v>2291</v>
      </c>
      <c r="ED116" s="1" t="s">
        <v>2291</v>
      </c>
      <c r="EE116" s="1" t="s">
        <v>2291</v>
      </c>
      <c r="EF116" s="1" t="s">
        <v>2291</v>
      </c>
      <c r="EG116" s="1" t="s">
        <v>2291</v>
      </c>
      <c r="EH116" s="1" t="s">
        <v>2291</v>
      </c>
      <c r="EI116" s="1" t="s">
        <v>2291</v>
      </c>
      <c r="EJ116" s="1" t="s">
        <v>2291</v>
      </c>
      <c r="EK116" s="1" t="s">
        <v>2291</v>
      </c>
      <c r="EL116" s="1" t="s">
        <v>2291</v>
      </c>
      <c r="EM116" s="1" t="s">
        <v>2291</v>
      </c>
      <c r="EN116" s="1" t="s">
        <v>2291</v>
      </c>
      <c r="EO116" s="1" t="s">
        <v>2291</v>
      </c>
      <c r="EP116" s="1" t="s">
        <v>2291</v>
      </c>
      <c r="EQ116" s="1" t="s">
        <v>2291</v>
      </c>
      <c r="ER116" s="1" t="s">
        <v>2291</v>
      </c>
      <c r="ES116" s="1" t="s">
        <v>2291</v>
      </c>
      <c r="ET116" s="1" t="s">
        <v>2291</v>
      </c>
      <c r="EU116" s="1" t="s">
        <v>2291</v>
      </c>
      <c r="EV116" s="1" t="s">
        <v>2291</v>
      </c>
      <c r="EW116" s="1" t="s">
        <v>2291</v>
      </c>
      <c r="EX116" s="1" t="s">
        <v>2291</v>
      </c>
      <c r="EY116" s="1" t="s">
        <v>2291</v>
      </c>
      <c r="EZ116" s="1" t="s">
        <v>2291</v>
      </c>
      <c r="FA116" s="1" t="s">
        <v>2291</v>
      </c>
      <c r="FB116" s="1" t="s">
        <v>2291</v>
      </c>
      <c r="FC116" s="1" t="s">
        <v>2291</v>
      </c>
      <c r="FD116" s="1" t="s">
        <v>2291</v>
      </c>
      <c r="FE116" s="1" t="s">
        <v>1953</v>
      </c>
      <c r="FF116" s="1" t="s">
        <v>1921</v>
      </c>
      <c r="FG116" s="1" t="s">
        <v>1921</v>
      </c>
      <c r="FH116" s="1" t="s">
        <v>1920</v>
      </c>
      <c r="FI116" s="1" t="s">
        <v>1921</v>
      </c>
      <c r="FJ116" s="1" t="s">
        <v>1921</v>
      </c>
      <c r="FK116" s="1" t="s">
        <v>2291</v>
      </c>
      <c r="FL116" s="1" t="s">
        <v>1997</v>
      </c>
      <c r="FM116" s="7">
        <v>50</v>
      </c>
      <c r="FN116" s="7">
        <v>60</v>
      </c>
      <c r="FO116" s="7">
        <v>14</v>
      </c>
      <c r="FP116" s="7">
        <v>3</v>
      </c>
      <c r="FQ116" s="7">
        <v>10</v>
      </c>
      <c r="FR116" s="7" t="s">
        <v>2291</v>
      </c>
      <c r="FS116" s="7">
        <v>3</v>
      </c>
      <c r="FT116" s="7" t="s">
        <v>2291</v>
      </c>
      <c r="FU116" s="7">
        <v>1</v>
      </c>
      <c r="FV116" s="7">
        <v>11</v>
      </c>
      <c r="FW116" s="7" t="s">
        <v>2291</v>
      </c>
      <c r="FX116" s="7" t="s">
        <v>2291</v>
      </c>
      <c r="FY116" s="7">
        <v>110</v>
      </c>
      <c r="FZ116" s="1" t="s">
        <v>1920</v>
      </c>
      <c r="GA116" s="1" t="s">
        <v>1920</v>
      </c>
      <c r="GB116" s="1" t="s">
        <v>1920</v>
      </c>
      <c r="GC116" s="1" t="s">
        <v>2291</v>
      </c>
      <c r="GD116" s="1" t="s">
        <v>2291</v>
      </c>
      <c r="GE116" s="1" t="s">
        <v>2291</v>
      </c>
      <c r="GF116" s="1" t="s">
        <v>1920</v>
      </c>
      <c r="GG116" s="1" t="s">
        <v>2291</v>
      </c>
      <c r="GH116" s="1" t="s">
        <v>2291</v>
      </c>
      <c r="GI116" s="1" t="s">
        <v>2291</v>
      </c>
      <c r="GJ116" s="1" t="s">
        <v>302</v>
      </c>
      <c r="GK116" s="1" t="s">
        <v>1921</v>
      </c>
      <c r="GL116" s="1" t="s">
        <v>1921</v>
      </c>
      <c r="GM116" s="1" t="s">
        <v>1921</v>
      </c>
      <c r="GN116" s="1" t="s">
        <v>1921</v>
      </c>
      <c r="GO116" s="1" t="s">
        <v>1920</v>
      </c>
      <c r="GP116" s="1" t="s">
        <v>1921</v>
      </c>
      <c r="GQ116" s="1" t="s">
        <v>1921</v>
      </c>
      <c r="GR116" s="1" t="s">
        <v>1921</v>
      </c>
      <c r="GS116" s="7" t="s">
        <v>2291</v>
      </c>
      <c r="GT116" s="7" t="s">
        <v>2291</v>
      </c>
      <c r="GU116" s="7">
        <v>2</v>
      </c>
      <c r="GV116" s="7">
        <v>1</v>
      </c>
      <c r="GW116" s="7" t="s">
        <v>2291</v>
      </c>
      <c r="GX116" s="7" t="s">
        <v>2291</v>
      </c>
      <c r="GY116" s="7" t="s">
        <v>2291</v>
      </c>
      <c r="GZ116" s="7" t="s">
        <v>2291</v>
      </c>
      <c r="HA116" s="7" t="s">
        <v>2291</v>
      </c>
      <c r="HB116" s="7" t="s">
        <v>2291</v>
      </c>
      <c r="HC116" s="7" t="s">
        <v>2291</v>
      </c>
      <c r="HD116" s="7" t="s">
        <v>2291</v>
      </c>
      <c r="HE116" s="7" t="s">
        <v>2291</v>
      </c>
      <c r="HF116" s="7" t="s">
        <v>2291</v>
      </c>
      <c r="HG116" s="7" t="s">
        <v>2291</v>
      </c>
      <c r="HH116" s="7" t="s">
        <v>2291</v>
      </c>
      <c r="HI116" s="1" t="s">
        <v>1957</v>
      </c>
      <c r="HJ116" s="1" t="s">
        <v>371</v>
      </c>
      <c r="HK116" s="1" t="s">
        <v>1920</v>
      </c>
      <c r="HL116" s="1" t="s">
        <v>1921</v>
      </c>
      <c r="HM116" s="1" t="s">
        <v>1921</v>
      </c>
      <c r="HN116" s="1" t="s">
        <v>1921</v>
      </c>
      <c r="HO116" s="1" t="s">
        <v>1921</v>
      </c>
      <c r="HP116" s="1" t="s">
        <v>2125</v>
      </c>
      <c r="HQ116" s="1" t="s">
        <v>1921</v>
      </c>
      <c r="HR116" s="1" t="s">
        <v>1921</v>
      </c>
      <c r="HS116" s="1" t="s">
        <v>1920</v>
      </c>
      <c r="HT116" s="7" t="s">
        <v>2291</v>
      </c>
      <c r="HU116" s="7" t="s">
        <v>2291</v>
      </c>
      <c r="HV116" s="1" t="s">
        <v>2291</v>
      </c>
      <c r="HW116" s="1" t="s">
        <v>2291</v>
      </c>
      <c r="HX116" s="1" t="s">
        <v>2291</v>
      </c>
      <c r="HY116" s="1" t="s">
        <v>2127</v>
      </c>
      <c r="HZ116" s="1" t="s">
        <v>1920</v>
      </c>
      <c r="IA116" s="1" t="s">
        <v>1921</v>
      </c>
      <c r="IB116" s="7">
        <v>420</v>
      </c>
      <c r="IC116" s="7" t="s">
        <v>2291</v>
      </c>
      <c r="ID116" s="1" t="s">
        <v>1920</v>
      </c>
      <c r="IE116" s="1" t="s">
        <v>2291</v>
      </c>
      <c r="IF116" s="1" t="s">
        <v>2291</v>
      </c>
      <c r="IG116" s="1" t="s">
        <v>2291</v>
      </c>
      <c r="IH116" s="1" t="s">
        <v>2291</v>
      </c>
      <c r="II116" s="1" t="s">
        <v>2291</v>
      </c>
      <c r="IJ116" s="1" t="s">
        <v>2291</v>
      </c>
      <c r="IK116" s="1" t="s">
        <v>2291</v>
      </c>
      <c r="IL116" s="1" t="s">
        <v>2291</v>
      </c>
      <c r="IM116" s="1" t="s">
        <v>1952</v>
      </c>
      <c r="IN116" s="1" t="s">
        <v>2291</v>
      </c>
      <c r="IO116" s="1" t="s">
        <v>2291</v>
      </c>
      <c r="IP116" s="1" t="s">
        <v>373</v>
      </c>
      <c r="IQ116" s="1" t="s">
        <v>869</v>
      </c>
      <c r="IR116" s="1" t="s">
        <v>1956</v>
      </c>
      <c r="IS116" s="1" t="s">
        <v>2291</v>
      </c>
      <c r="IT116" s="1" t="s">
        <v>1921</v>
      </c>
      <c r="IU116" s="1" t="s">
        <v>2291</v>
      </c>
      <c r="IV116" s="1" t="s">
        <v>2291</v>
      </c>
      <c r="IW116" s="1" t="s">
        <v>2291</v>
      </c>
      <c r="IX116" s="1" t="s">
        <v>2291</v>
      </c>
      <c r="IY116" s="1" t="s">
        <v>2291</v>
      </c>
      <c r="IZ116" s="1" t="s">
        <v>2291</v>
      </c>
      <c r="JA116" s="1" t="s">
        <v>2291</v>
      </c>
      <c r="JB116" s="1" t="s">
        <v>2291</v>
      </c>
      <c r="JC116" s="1" t="s">
        <v>2291</v>
      </c>
      <c r="JD116" s="1" t="s">
        <v>392</v>
      </c>
      <c r="JE116" s="1" t="s">
        <v>1921</v>
      </c>
      <c r="JF116" s="1" t="s">
        <v>1921</v>
      </c>
      <c r="JG116" s="1" t="s">
        <v>1921</v>
      </c>
      <c r="JH116" s="1" t="s">
        <v>1921</v>
      </c>
      <c r="JI116" s="1" t="s">
        <v>1921</v>
      </c>
      <c r="JJ116" s="1" t="s">
        <v>1920</v>
      </c>
      <c r="JK116" s="1" t="s">
        <v>1921</v>
      </c>
      <c r="JL116" s="1" t="s">
        <v>1920</v>
      </c>
      <c r="JM116" s="1" t="s">
        <v>1920</v>
      </c>
      <c r="JN116" s="1" t="s">
        <v>1921</v>
      </c>
      <c r="JO116" s="1" t="s">
        <v>1921</v>
      </c>
      <c r="JP116" s="1" t="s">
        <v>1921</v>
      </c>
      <c r="JQ116" s="1" t="s">
        <v>1921</v>
      </c>
      <c r="JR116" s="1" t="s">
        <v>1921</v>
      </c>
      <c r="JS116" s="1" t="s">
        <v>2291</v>
      </c>
      <c r="JT116" s="1" t="s">
        <v>2291</v>
      </c>
      <c r="JU116" s="1" t="s">
        <v>2297</v>
      </c>
      <c r="JV116" s="1" t="s">
        <v>1920</v>
      </c>
      <c r="JW116" s="1" t="s">
        <v>1921</v>
      </c>
      <c r="JX116" s="1" t="s">
        <v>1921</v>
      </c>
      <c r="JY116" s="1" t="s">
        <v>1920</v>
      </c>
      <c r="JZ116" s="1" t="s">
        <v>1921</v>
      </c>
      <c r="KA116" s="1" t="s">
        <v>1921</v>
      </c>
      <c r="KB116" s="1" t="s">
        <v>1921</v>
      </c>
      <c r="KC116" s="1" t="s">
        <v>2291</v>
      </c>
      <c r="KD116" s="1" t="s">
        <v>1971</v>
      </c>
      <c r="KE116" s="1" t="s">
        <v>2291</v>
      </c>
      <c r="KF116" s="1" t="s">
        <v>1920</v>
      </c>
      <c r="KG116" s="1" t="s">
        <v>2149</v>
      </c>
      <c r="KH116" s="1" t="s">
        <v>1966</v>
      </c>
      <c r="KI116" s="1" t="s">
        <v>1923</v>
      </c>
      <c r="KJ116" s="1" t="s">
        <v>2291</v>
      </c>
      <c r="KK116" s="1" t="s">
        <v>1920</v>
      </c>
      <c r="KL116" s="1" t="s">
        <v>2044</v>
      </c>
      <c r="KM116" s="1" t="s">
        <v>1920</v>
      </c>
      <c r="KN116" s="1" t="s">
        <v>1921</v>
      </c>
      <c r="KO116" s="1" t="s">
        <v>1920</v>
      </c>
      <c r="KP116" s="1" t="s">
        <v>2291</v>
      </c>
      <c r="KQ116" s="1" t="s">
        <v>2291</v>
      </c>
      <c r="KR116" s="1">
        <v>2</v>
      </c>
      <c r="KS116" s="1" t="s">
        <v>310</v>
      </c>
      <c r="KT116" s="1" t="s">
        <v>2291</v>
      </c>
      <c r="KU116" s="1" t="s">
        <v>2291</v>
      </c>
      <c r="KV116" s="1" t="s">
        <v>2291</v>
      </c>
      <c r="KW116" s="1" t="s">
        <v>2291</v>
      </c>
      <c r="KX116" s="1">
        <v>20</v>
      </c>
      <c r="KY116" s="11">
        <v>20</v>
      </c>
      <c r="KZ116" s="1" t="s">
        <v>393</v>
      </c>
      <c r="LA116" s="1">
        <v>133573</v>
      </c>
      <c r="LB116" s="1" t="s">
        <v>394</v>
      </c>
      <c r="LC116" s="1" t="s">
        <v>395</v>
      </c>
      <c r="LD116" s="1">
        <v>8</v>
      </c>
      <c r="LE116" s="1" t="s">
        <v>2291</v>
      </c>
      <c r="LF116" s="1">
        <v>-1</v>
      </c>
      <c r="LG116" s="1" t="s">
        <v>2291</v>
      </c>
      <c r="LH116" s="1" t="s">
        <v>2291</v>
      </c>
      <c r="LI116" s="8">
        <v>8</v>
      </c>
      <c r="LJ116" s="8">
        <v>3</v>
      </c>
      <c r="LK116" s="8">
        <v>1</v>
      </c>
      <c r="LL116" s="8">
        <v>10</v>
      </c>
      <c r="LM116" s="8">
        <v>9</v>
      </c>
      <c r="LN116" s="8">
        <v>17</v>
      </c>
      <c r="LO116" s="8">
        <v>23</v>
      </c>
      <c r="LP116" s="8">
        <v>20</v>
      </c>
      <c r="LQ116" s="8">
        <v>17</v>
      </c>
      <c r="LR116" s="8">
        <v>18</v>
      </c>
      <c r="LS116" s="8">
        <v>22</v>
      </c>
      <c r="LT116" s="8">
        <v>5</v>
      </c>
      <c r="LU116" s="8">
        <v>2</v>
      </c>
      <c r="LV116" s="8">
        <v>147</v>
      </c>
      <c r="LW116" s="1" t="s">
        <v>1979</v>
      </c>
      <c r="LX116" s="1" t="s">
        <v>1980</v>
      </c>
      <c r="LY116" s="1" t="s">
        <v>1981</v>
      </c>
      <c r="LZ116" s="1" t="b">
        <f>E116=AE116</f>
        <v>1</v>
      </c>
      <c r="MA116" s="1" t="b">
        <f>AG116=G116</f>
        <v>1</v>
      </c>
      <c r="MB116" s="1" t="b">
        <f>I116=AI116</f>
        <v>1</v>
      </c>
      <c r="MC116" s="1" t="s">
        <v>2291</v>
      </c>
    </row>
    <row r="117" spans="1:341" x14ac:dyDescent="0.3">
      <c r="A117" s="1" t="s">
        <v>664</v>
      </c>
      <c r="B117" s="1" t="s">
        <v>665</v>
      </c>
      <c r="C117" s="5">
        <v>43155</v>
      </c>
      <c r="D117" s="5">
        <v>43155</v>
      </c>
      <c r="E117" s="1" t="s">
        <v>294</v>
      </c>
      <c r="F117" s="1" t="s">
        <v>1934</v>
      </c>
      <c r="G117" s="1" t="s">
        <v>400</v>
      </c>
      <c r="H117" s="1" t="s">
        <v>1948</v>
      </c>
      <c r="I117" s="1" t="s">
        <v>401</v>
      </c>
      <c r="J117" s="1" t="s">
        <v>429</v>
      </c>
      <c r="K117" s="1" t="s">
        <v>429</v>
      </c>
      <c r="L117" s="1" t="s">
        <v>666</v>
      </c>
      <c r="M117" s="1" t="s">
        <v>667</v>
      </c>
      <c r="N117" s="1">
        <v>14.3065104614</v>
      </c>
      <c r="O117" s="1">
        <v>13.819477084900001</v>
      </c>
      <c r="P117" s="1">
        <v>300.82922736900002</v>
      </c>
      <c r="Q117" s="1">
        <v>4</v>
      </c>
      <c r="R117" s="1" t="s">
        <v>1983</v>
      </c>
      <c r="S117" s="1" t="s">
        <v>542</v>
      </c>
      <c r="T117" s="1">
        <v>9</v>
      </c>
      <c r="U117" s="1" t="s">
        <v>2292</v>
      </c>
      <c r="V117" s="1" t="s">
        <v>1982</v>
      </c>
      <c r="W117" s="1" t="s">
        <v>2291</v>
      </c>
      <c r="X117" s="1" t="s">
        <v>2093</v>
      </c>
      <c r="Y117" s="1" t="s">
        <v>1920</v>
      </c>
      <c r="Z117" s="1" t="s">
        <v>1920</v>
      </c>
      <c r="AA117" s="1" t="s">
        <v>1921</v>
      </c>
      <c r="AB117" s="1" t="s">
        <v>2291</v>
      </c>
      <c r="AC117" s="7">
        <v>173</v>
      </c>
      <c r="AD117" s="7">
        <v>500</v>
      </c>
      <c r="AE117" s="1" t="s">
        <v>294</v>
      </c>
      <c r="AF117" s="1" t="s">
        <v>1934</v>
      </c>
      <c r="AG117" s="1" t="s">
        <v>400</v>
      </c>
      <c r="AH117" s="1" t="s">
        <v>1948</v>
      </c>
      <c r="AI117" s="1" t="s">
        <v>401</v>
      </c>
      <c r="AJ117" s="1" t="s">
        <v>429</v>
      </c>
      <c r="AK117" s="14">
        <v>173</v>
      </c>
      <c r="AL117" s="14">
        <v>500</v>
      </c>
      <c r="AM117" s="5">
        <v>42005</v>
      </c>
      <c r="AN117" s="7">
        <v>4</v>
      </c>
      <c r="AO117" s="7">
        <v>20</v>
      </c>
      <c r="AP117" s="1" t="s">
        <v>298</v>
      </c>
      <c r="AQ117" s="1" t="s">
        <v>1926</v>
      </c>
      <c r="AR117" s="1" t="s">
        <v>299</v>
      </c>
      <c r="AS117" s="1" t="s">
        <v>1931</v>
      </c>
      <c r="AT117" s="1" t="s">
        <v>501</v>
      </c>
      <c r="AU117" s="1" t="s">
        <v>1938</v>
      </c>
      <c r="AV117" s="1" t="s">
        <v>2291</v>
      </c>
      <c r="AW117" s="1" t="s">
        <v>2291</v>
      </c>
      <c r="AX117" s="1" t="s">
        <v>2291</v>
      </c>
      <c r="AY117" s="7">
        <v>4</v>
      </c>
      <c r="AZ117" s="7">
        <v>20</v>
      </c>
      <c r="BA117" s="5">
        <v>43405</v>
      </c>
      <c r="BB117" s="7" t="s">
        <v>2291</v>
      </c>
      <c r="BC117" s="7" t="s">
        <v>2291</v>
      </c>
      <c r="BD117" s="1" t="s">
        <v>2291</v>
      </c>
      <c r="BE117" s="1" t="s">
        <v>2291</v>
      </c>
      <c r="BF117" s="1" t="s">
        <v>2291</v>
      </c>
      <c r="BG117" s="1" t="s">
        <v>2291</v>
      </c>
      <c r="BH117" s="1" t="s">
        <v>2291</v>
      </c>
      <c r="BI117" s="1" t="s">
        <v>2291</v>
      </c>
      <c r="BJ117" s="1" t="s">
        <v>2291</v>
      </c>
      <c r="BK117" s="1" t="s">
        <v>2291</v>
      </c>
      <c r="BL117" s="1" t="s">
        <v>2291</v>
      </c>
      <c r="BM117" s="7" t="s">
        <v>2291</v>
      </c>
      <c r="BN117" s="7" t="s">
        <v>2291</v>
      </c>
      <c r="BO117" s="1" t="s">
        <v>2291</v>
      </c>
      <c r="BP117" s="7" t="s">
        <v>2291</v>
      </c>
      <c r="BQ117" s="7" t="s">
        <v>2291</v>
      </c>
      <c r="BR117" s="1">
        <v>0</v>
      </c>
      <c r="BS117" s="7">
        <v>173</v>
      </c>
      <c r="BT117" s="7">
        <v>0</v>
      </c>
      <c r="BU117" s="7">
        <v>0</v>
      </c>
      <c r="BV117" s="7">
        <v>0</v>
      </c>
      <c r="BW117" s="1" t="s">
        <v>1998</v>
      </c>
      <c r="BX117" s="1" t="s">
        <v>2291</v>
      </c>
      <c r="BY117" s="1" t="s">
        <v>668</v>
      </c>
      <c r="BZ117" s="1" t="s">
        <v>1921</v>
      </c>
      <c r="CA117" s="1" t="s">
        <v>1920</v>
      </c>
      <c r="CB117" s="1" t="s">
        <v>1920</v>
      </c>
      <c r="CC117" s="1" t="s">
        <v>1921</v>
      </c>
      <c r="CD117" s="1" t="s">
        <v>1921</v>
      </c>
      <c r="CE117" s="1" t="s">
        <v>1921</v>
      </c>
      <c r="CF117" s="1" t="s">
        <v>1921</v>
      </c>
      <c r="CG117" s="1" t="s">
        <v>1921</v>
      </c>
      <c r="CH117" s="1" t="s">
        <v>1920</v>
      </c>
      <c r="CI117" s="1" t="s">
        <v>1921</v>
      </c>
      <c r="CJ117" s="1" t="s">
        <v>1921</v>
      </c>
      <c r="CK117" s="1" t="s">
        <v>320</v>
      </c>
      <c r="CL117" s="1" t="s">
        <v>1921</v>
      </c>
      <c r="CM117" s="1" t="s">
        <v>1921</v>
      </c>
      <c r="CN117" s="1" t="s">
        <v>1921</v>
      </c>
      <c r="CO117" s="1" t="s">
        <v>1920</v>
      </c>
      <c r="CP117" s="1" t="s">
        <v>1921</v>
      </c>
      <c r="CQ117" s="1" t="s">
        <v>2291</v>
      </c>
      <c r="CR117" s="1" t="s">
        <v>2029</v>
      </c>
      <c r="CS117" s="1" t="s">
        <v>2291</v>
      </c>
      <c r="CT117" s="1" t="s">
        <v>2291</v>
      </c>
      <c r="CU117" s="1" t="s">
        <v>2291</v>
      </c>
      <c r="CV117" s="1" t="s">
        <v>2291</v>
      </c>
      <c r="CW117" s="1" t="s">
        <v>2291</v>
      </c>
      <c r="CX117" s="1" t="s">
        <v>2291</v>
      </c>
      <c r="CY117" s="1" t="s">
        <v>2291</v>
      </c>
      <c r="CZ117" s="1" t="s">
        <v>2291</v>
      </c>
      <c r="DA117" s="1" t="s">
        <v>320</v>
      </c>
      <c r="DB117" s="1" t="s">
        <v>1921</v>
      </c>
      <c r="DC117" s="1" t="s">
        <v>1921</v>
      </c>
      <c r="DD117" s="1" t="s">
        <v>1921</v>
      </c>
      <c r="DE117" s="1" t="s">
        <v>1920</v>
      </c>
      <c r="DF117" s="1" t="s">
        <v>1921</v>
      </c>
      <c r="DG117" s="1" t="s">
        <v>2291</v>
      </c>
      <c r="DH117" s="1" t="s">
        <v>2029</v>
      </c>
      <c r="DI117" s="1" t="s">
        <v>2291</v>
      </c>
      <c r="DJ117" s="1" t="s">
        <v>2291</v>
      </c>
      <c r="DK117" s="1" t="s">
        <v>2291</v>
      </c>
      <c r="DL117" s="1" t="s">
        <v>2291</v>
      </c>
      <c r="DM117" s="1" t="s">
        <v>2291</v>
      </c>
      <c r="DN117" s="1" t="s">
        <v>2291</v>
      </c>
      <c r="DO117" s="1" t="s">
        <v>2291</v>
      </c>
      <c r="DP117" s="1" t="s">
        <v>2291</v>
      </c>
      <c r="DQ117" s="1" t="s">
        <v>2291</v>
      </c>
      <c r="DR117" s="1" t="s">
        <v>2291</v>
      </c>
      <c r="DS117" s="1" t="s">
        <v>2291</v>
      </c>
      <c r="DT117" s="1" t="s">
        <v>2291</v>
      </c>
      <c r="DU117" s="1" t="s">
        <v>2291</v>
      </c>
      <c r="DV117" s="1" t="s">
        <v>2291</v>
      </c>
      <c r="DW117" s="1" t="s">
        <v>2291</v>
      </c>
      <c r="DX117" s="1" t="s">
        <v>2291</v>
      </c>
      <c r="DY117" s="1" t="s">
        <v>2291</v>
      </c>
      <c r="DZ117" s="1" t="s">
        <v>2291</v>
      </c>
      <c r="EA117" s="1" t="s">
        <v>2291</v>
      </c>
      <c r="EB117" s="1" t="s">
        <v>2291</v>
      </c>
      <c r="EC117" s="1" t="s">
        <v>2291</v>
      </c>
      <c r="ED117" s="1" t="s">
        <v>2291</v>
      </c>
      <c r="EE117" s="1" t="s">
        <v>2291</v>
      </c>
      <c r="EF117" s="1" t="s">
        <v>2291</v>
      </c>
      <c r="EG117" s="1" t="s">
        <v>2291</v>
      </c>
      <c r="EH117" s="1" t="s">
        <v>2291</v>
      </c>
      <c r="EI117" s="1" t="s">
        <v>2291</v>
      </c>
      <c r="EJ117" s="1" t="s">
        <v>2291</v>
      </c>
      <c r="EK117" s="1" t="s">
        <v>2291</v>
      </c>
      <c r="EL117" s="1" t="s">
        <v>2291</v>
      </c>
      <c r="EM117" s="1" t="s">
        <v>2291</v>
      </c>
      <c r="EN117" s="1" t="s">
        <v>2291</v>
      </c>
      <c r="EO117" s="1" t="s">
        <v>320</v>
      </c>
      <c r="EP117" s="1" t="s">
        <v>1921</v>
      </c>
      <c r="EQ117" s="1" t="s">
        <v>1921</v>
      </c>
      <c r="ER117" s="1" t="s">
        <v>1921</v>
      </c>
      <c r="ES117" s="1" t="s">
        <v>1920</v>
      </c>
      <c r="ET117" s="1" t="s">
        <v>1921</v>
      </c>
      <c r="EU117" s="1" t="s">
        <v>2291</v>
      </c>
      <c r="EV117" s="1" t="s">
        <v>1996</v>
      </c>
      <c r="EW117" s="1" t="s">
        <v>2291</v>
      </c>
      <c r="EX117" s="1" t="s">
        <v>2291</v>
      </c>
      <c r="EY117" s="1" t="s">
        <v>2291</v>
      </c>
      <c r="EZ117" s="1" t="s">
        <v>2291</v>
      </c>
      <c r="FA117" s="1" t="s">
        <v>2291</v>
      </c>
      <c r="FB117" s="1" t="s">
        <v>2291</v>
      </c>
      <c r="FC117" s="1" t="s">
        <v>2291</v>
      </c>
      <c r="FD117" s="1" t="s">
        <v>2291</v>
      </c>
      <c r="FE117" s="1" t="s">
        <v>2291</v>
      </c>
      <c r="FF117" s="1" t="s">
        <v>2291</v>
      </c>
      <c r="FG117" s="1" t="s">
        <v>2291</v>
      </c>
      <c r="FH117" s="1" t="s">
        <v>2291</v>
      </c>
      <c r="FI117" s="1" t="s">
        <v>2291</v>
      </c>
      <c r="FJ117" s="1" t="s">
        <v>2291</v>
      </c>
      <c r="FK117" s="1" t="s">
        <v>2291</v>
      </c>
      <c r="FL117" s="1" t="s">
        <v>2291</v>
      </c>
      <c r="FM117" s="7">
        <v>50</v>
      </c>
      <c r="FN117" s="7">
        <v>80</v>
      </c>
      <c r="FO117" s="7" t="s">
        <v>2291</v>
      </c>
      <c r="FP117" s="7">
        <v>1</v>
      </c>
      <c r="FQ117" s="7">
        <v>3</v>
      </c>
      <c r="FR117" s="7">
        <v>10</v>
      </c>
      <c r="FS117" s="7" t="s">
        <v>2291</v>
      </c>
      <c r="FT117" s="7" t="s">
        <v>2291</v>
      </c>
      <c r="FU117" s="7">
        <v>7</v>
      </c>
      <c r="FV117" s="7">
        <v>15</v>
      </c>
      <c r="FW117" s="7">
        <v>10</v>
      </c>
      <c r="FX117" s="7" t="s">
        <v>2291</v>
      </c>
      <c r="FY117" s="7">
        <v>50</v>
      </c>
      <c r="FZ117" s="1" t="s">
        <v>1920</v>
      </c>
      <c r="GA117" s="1" t="s">
        <v>1920</v>
      </c>
      <c r="GB117" s="1" t="s">
        <v>1920</v>
      </c>
      <c r="GC117" s="1" t="s">
        <v>2291</v>
      </c>
      <c r="GD117" s="1" t="s">
        <v>2291</v>
      </c>
      <c r="GE117" s="1" t="s">
        <v>2291</v>
      </c>
      <c r="GF117" s="1" t="s">
        <v>1920</v>
      </c>
      <c r="GG117" s="1" t="s">
        <v>2291</v>
      </c>
      <c r="GH117" s="1" t="s">
        <v>2291</v>
      </c>
      <c r="GI117" s="1" t="s">
        <v>2291</v>
      </c>
      <c r="GJ117" s="1" t="s">
        <v>302</v>
      </c>
      <c r="GK117" s="1" t="s">
        <v>1921</v>
      </c>
      <c r="GL117" s="1" t="s">
        <v>1921</v>
      </c>
      <c r="GM117" s="1" t="s">
        <v>1921</v>
      </c>
      <c r="GN117" s="1" t="s">
        <v>1921</v>
      </c>
      <c r="GO117" s="1" t="s">
        <v>1920</v>
      </c>
      <c r="GP117" s="1" t="s">
        <v>1921</v>
      </c>
      <c r="GQ117" s="1" t="s">
        <v>1921</v>
      </c>
      <c r="GR117" s="1" t="s">
        <v>1921</v>
      </c>
      <c r="GS117" s="7" t="s">
        <v>2291</v>
      </c>
      <c r="GT117" s="7" t="s">
        <v>2291</v>
      </c>
      <c r="GU117" s="7">
        <v>2</v>
      </c>
      <c r="GV117" s="7" t="s">
        <v>2291</v>
      </c>
      <c r="GW117" s="7" t="s">
        <v>2291</v>
      </c>
      <c r="GX117" s="7" t="s">
        <v>2291</v>
      </c>
      <c r="GY117" s="7" t="s">
        <v>2291</v>
      </c>
      <c r="GZ117" s="7" t="s">
        <v>2291</v>
      </c>
      <c r="HA117" s="7" t="s">
        <v>2291</v>
      </c>
      <c r="HB117" s="7" t="s">
        <v>2291</v>
      </c>
      <c r="HC117" s="7" t="s">
        <v>2291</v>
      </c>
      <c r="HD117" s="7" t="s">
        <v>2291</v>
      </c>
      <c r="HE117" s="7" t="s">
        <v>2291</v>
      </c>
      <c r="HF117" s="7" t="s">
        <v>2291</v>
      </c>
      <c r="HG117" s="7" t="s">
        <v>2291</v>
      </c>
      <c r="HH117" s="7" t="s">
        <v>2291</v>
      </c>
      <c r="HI117" s="1" t="s">
        <v>869</v>
      </c>
      <c r="HJ117" s="1" t="s">
        <v>2115</v>
      </c>
      <c r="HK117" s="1" t="s">
        <v>1921</v>
      </c>
      <c r="HL117" s="1" t="s">
        <v>1920</v>
      </c>
      <c r="HM117" s="1" t="s">
        <v>1920</v>
      </c>
      <c r="HN117" s="1" t="s">
        <v>1920</v>
      </c>
      <c r="HO117" s="1" t="s">
        <v>1921</v>
      </c>
      <c r="HP117" s="1" t="s">
        <v>2122</v>
      </c>
      <c r="HQ117" s="1" t="s">
        <v>1920</v>
      </c>
      <c r="HR117" s="1" t="s">
        <v>1921</v>
      </c>
      <c r="HS117" s="1" t="s">
        <v>1921</v>
      </c>
      <c r="HT117" s="7">
        <v>36</v>
      </c>
      <c r="HU117" s="7" t="s">
        <v>2291</v>
      </c>
      <c r="HV117" s="1" t="s">
        <v>2046</v>
      </c>
      <c r="HW117" s="1" t="s">
        <v>1921</v>
      </c>
      <c r="HX117" s="1" t="s">
        <v>1962</v>
      </c>
      <c r="HY117" s="1" t="s">
        <v>2126</v>
      </c>
      <c r="HZ117" s="1" t="s">
        <v>1921</v>
      </c>
      <c r="IA117" s="1" t="s">
        <v>1920</v>
      </c>
      <c r="IB117" s="7" t="s">
        <v>2291</v>
      </c>
      <c r="IC117" s="7">
        <v>100</v>
      </c>
      <c r="ID117" s="1" t="s">
        <v>1961</v>
      </c>
      <c r="IE117" s="1" t="s">
        <v>2291</v>
      </c>
      <c r="IF117" s="1" t="s">
        <v>2291</v>
      </c>
      <c r="IG117" s="1" t="s">
        <v>2291</v>
      </c>
      <c r="IH117" s="1" t="s">
        <v>2291</v>
      </c>
      <c r="II117" s="1" t="s">
        <v>2291</v>
      </c>
      <c r="IJ117" s="1" t="s">
        <v>2291</v>
      </c>
      <c r="IK117" s="1" t="s">
        <v>2291</v>
      </c>
      <c r="IL117" s="1" t="s">
        <v>2291</v>
      </c>
      <c r="IM117" s="1" t="s">
        <v>1949</v>
      </c>
      <c r="IN117" s="1" t="s">
        <v>1991</v>
      </c>
      <c r="IO117" s="1" t="s">
        <v>2291</v>
      </c>
      <c r="IP117" s="1" t="s">
        <v>2291</v>
      </c>
      <c r="IQ117" s="1" t="s">
        <v>2291</v>
      </c>
      <c r="IR117" s="1" t="s">
        <v>2291</v>
      </c>
      <c r="IS117" s="1" t="s">
        <v>2291</v>
      </c>
      <c r="IT117" s="1" t="s">
        <v>1920</v>
      </c>
      <c r="IU117" s="1" t="s">
        <v>2003</v>
      </c>
      <c r="IV117" s="1" t="s">
        <v>1921</v>
      </c>
      <c r="IW117" s="1" t="s">
        <v>1920</v>
      </c>
      <c r="IX117" s="1" t="s">
        <v>1921</v>
      </c>
      <c r="IY117" s="1" t="s">
        <v>1921</v>
      </c>
      <c r="IZ117" s="1" t="s">
        <v>1921</v>
      </c>
      <c r="JA117" s="1" t="s">
        <v>2291</v>
      </c>
      <c r="JB117" s="1" t="s">
        <v>869</v>
      </c>
      <c r="JC117" s="1" t="s">
        <v>2291</v>
      </c>
      <c r="JD117" s="1" t="s">
        <v>470</v>
      </c>
      <c r="JE117" s="1" t="s">
        <v>1920</v>
      </c>
      <c r="JF117" s="1" t="s">
        <v>1920</v>
      </c>
      <c r="JG117" s="1" t="s">
        <v>1921</v>
      </c>
      <c r="JH117" s="1" t="s">
        <v>1921</v>
      </c>
      <c r="JI117" s="1" t="s">
        <v>1921</v>
      </c>
      <c r="JJ117" s="1" t="s">
        <v>1921</v>
      </c>
      <c r="JK117" s="1" t="s">
        <v>1921</v>
      </c>
      <c r="JL117" s="1" t="s">
        <v>1920</v>
      </c>
      <c r="JM117" s="1" t="s">
        <v>1921</v>
      </c>
      <c r="JN117" s="1" t="s">
        <v>1921</v>
      </c>
      <c r="JO117" s="1" t="s">
        <v>1921</v>
      </c>
      <c r="JP117" s="1" t="s">
        <v>1921</v>
      </c>
      <c r="JQ117" s="1" t="s">
        <v>1921</v>
      </c>
      <c r="JR117" s="1" t="s">
        <v>1921</v>
      </c>
      <c r="JS117" s="1" t="s">
        <v>2291</v>
      </c>
      <c r="JT117" s="1" t="s">
        <v>2291</v>
      </c>
      <c r="JU117" s="1" t="s">
        <v>2297</v>
      </c>
      <c r="JV117" s="1" t="s">
        <v>1920</v>
      </c>
      <c r="JW117" s="1" t="s">
        <v>1921</v>
      </c>
      <c r="JX117" s="1" t="s">
        <v>1921</v>
      </c>
      <c r="JY117" s="1" t="s">
        <v>1920</v>
      </c>
      <c r="JZ117" s="1" t="s">
        <v>1921</v>
      </c>
      <c r="KA117" s="1" t="s">
        <v>1921</v>
      </c>
      <c r="KB117" s="1" t="s">
        <v>1921</v>
      </c>
      <c r="KC117" s="1" t="s">
        <v>2291</v>
      </c>
      <c r="KD117" s="1" t="s">
        <v>1972</v>
      </c>
      <c r="KE117" s="1" t="s">
        <v>1921</v>
      </c>
      <c r="KF117" s="1" t="s">
        <v>1920</v>
      </c>
      <c r="KG117" s="1" t="s">
        <v>2144</v>
      </c>
      <c r="KH117" s="1" t="s">
        <v>1966</v>
      </c>
      <c r="KI117" s="1" t="s">
        <v>1988</v>
      </c>
      <c r="KJ117" s="1" t="s">
        <v>2291</v>
      </c>
      <c r="KK117" s="1" t="s">
        <v>1920</v>
      </c>
      <c r="KL117" s="1" t="s">
        <v>409</v>
      </c>
      <c r="KM117" s="1" t="s">
        <v>1921</v>
      </c>
      <c r="KN117" s="1" t="s">
        <v>1921</v>
      </c>
      <c r="KO117" s="1" t="s">
        <v>1920</v>
      </c>
      <c r="KP117" s="1" t="s">
        <v>2291</v>
      </c>
      <c r="KQ117" s="1" t="s">
        <v>2291</v>
      </c>
      <c r="KR117" s="1">
        <v>3</v>
      </c>
      <c r="KS117" s="1" t="s">
        <v>304</v>
      </c>
      <c r="KT117" s="1" t="s">
        <v>669</v>
      </c>
      <c r="KU117" s="1" t="s">
        <v>2291</v>
      </c>
      <c r="KV117" s="1" t="s">
        <v>2291</v>
      </c>
      <c r="KW117" s="1" t="s">
        <v>2291</v>
      </c>
      <c r="KX117" s="1">
        <v>20</v>
      </c>
      <c r="KY117" s="11">
        <v>20</v>
      </c>
      <c r="KZ117" s="1" t="s">
        <v>670</v>
      </c>
      <c r="LA117" s="1">
        <v>146999</v>
      </c>
      <c r="LB117" s="1" t="s">
        <v>671</v>
      </c>
      <c r="LC117" s="1" t="s">
        <v>672</v>
      </c>
      <c r="LD117" s="1">
        <v>35</v>
      </c>
      <c r="LE117" s="1" t="s">
        <v>2291</v>
      </c>
      <c r="LF117" s="1">
        <v>-1</v>
      </c>
      <c r="LG117" s="1" t="s">
        <v>2291</v>
      </c>
      <c r="LH117" s="1" t="s">
        <v>2291</v>
      </c>
      <c r="LI117" s="8">
        <v>35</v>
      </c>
      <c r="LJ117" s="8">
        <v>18</v>
      </c>
      <c r="LK117" s="8">
        <v>9</v>
      </c>
      <c r="LL117" s="8">
        <v>15</v>
      </c>
      <c r="LM117" s="8">
        <v>13</v>
      </c>
      <c r="LN117" s="8">
        <v>7</v>
      </c>
      <c r="LO117" s="8">
        <v>11</v>
      </c>
      <c r="LP117" s="8">
        <v>3</v>
      </c>
      <c r="LQ117" s="8">
        <v>9</v>
      </c>
      <c r="LR117" s="8">
        <v>22</v>
      </c>
      <c r="LS117" s="8">
        <v>24</v>
      </c>
      <c r="LT117" s="8">
        <v>6</v>
      </c>
      <c r="LU117" s="8">
        <v>6</v>
      </c>
      <c r="LV117" s="8">
        <v>143</v>
      </c>
      <c r="LW117" s="1" t="s">
        <v>1975</v>
      </c>
      <c r="LX117" s="1" t="s">
        <v>1976</v>
      </c>
      <c r="LY117" s="1" t="s">
        <v>1980</v>
      </c>
      <c r="LZ117" s="1" t="b">
        <f>E117=AE117</f>
        <v>1</v>
      </c>
      <c r="MA117" s="1" t="b">
        <f>AG117=G117</f>
        <v>1</v>
      </c>
      <c r="MB117" s="1" t="b">
        <f>I117=AI117</f>
        <v>1</v>
      </c>
      <c r="MC117" s="1" t="s">
        <v>2291</v>
      </c>
    </row>
    <row r="118" spans="1:341" x14ac:dyDescent="0.3">
      <c r="A118" s="1" t="s">
        <v>519</v>
      </c>
      <c r="B118" s="1" t="s">
        <v>520</v>
      </c>
      <c r="C118" s="5">
        <v>43157</v>
      </c>
      <c r="D118" s="5">
        <v>43157</v>
      </c>
      <c r="E118" s="1" t="s">
        <v>294</v>
      </c>
      <c r="F118" s="1" t="s">
        <v>1934</v>
      </c>
      <c r="G118" s="1" t="s">
        <v>400</v>
      </c>
      <c r="H118" s="1" t="s">
        <v>1948</v>
      </c>
      <c r="I118" s="1" t="s">
        <v>401</v>
      </c>
      <c r="J118" s="1" t="s">
        <v>429</v>
      </c>
      <c r="K118" s="1" t="s">
        <v>456</v>
      </c>
      <c r="L118" s="1" t="s">
        <v>521</v>
      </c>
      <c r="M118" s="1" t="s">
        <v>522</v>
      </c>
      <c r="N118" s="1">
        <v>14.254991969400001</v>
      </c>
      <c r="O118" s="1">
        <v>13.855943769</v>
      </c>
      <c r="P118" s="1">
        <v>303.16156005099998</v>
      </c>
      <c r="Q118" s="1">
        <v>6</v>
      </c>
      <c r="R118" s="1" t="s">
        <v>1983</v>
      </c>
      <c r="S118" s="1" t="s">
        <v>456</v>
      </c>
      <c r="T118" s="1">
        <v>7</v>
      </c>
      <c r="U118" s="1" t="s">
        <v>2292</v>
      </c>
      <c r="V118" s="1" t="s">
        <v>1982</v>
      </c>
      <c r="W118" s="1" t="s">
        <v>2291</v>
      </c>
      <c r="X118" s="1" t="s">
        <v>2089</v>
      </c>
      <c r="Y118" s="1" t="s">
        <v>1920</v>
      </c>
      <c r="Z118" s="1" t="s">
        <v>1921</v>
      </c>
      <c r="AA118" s="1" t="s">
        <v>1921</v>
      </c>
      <c r="AB118" s="1" t="s">
        <v>2291</v>
      </c>
      <c r="AC118" s="7">
        <v>176</v>
      </c>
      <c r="AD118" s="7">
        <v>735</v>
      </c>
      <c r="AE118" s="1" t="s">
        <v>294</v>
      </c>
      <c r="AF118" s="1" t="s">
        <v>1934</v>
      </c>
      <c r="AG118" s="1" t="s">
        <v>400</v>
      </c>
      <c r="AH118" s="1" t="s">
        <v>1948</v>
      </c>
      <c r="AI118" s="1" t="s">
        <v>404</v>
      </c>
      <c r="AJ118" s="1" t="s">
        <v>2010</v>
      </c>
      <c r="AK118" s="14">
        <v>176</v>
      </c>
      <c r="AL118" s="14">
        <v>735</v>
      </c>
      <c r="AM118" s="5">
        <v>42401</v>
      </c>
      <c r="AN118" s="7" t="s">
        <v>2291</v>
      </c>
      <c r="AO118" s="7" t="s">
        <v>2291</v>
      </c>
      <c r="AP118" s="1" t="s">
        <v>2291</v>
      </c>
      <c r="AQ118" s="1" t="s">
        <v>2291</v>
      </c>
      <c r="AR118" s="1" t="s">
        <v>2291</v>
      </c>
      <c r="AS118" s="1" t="s">
        <v>2291</v>
      </c>
      <c r="AT118" s="1" t="s">
        <v>2291</v>
      </c>
      <c r="AU118" s="1" t="s">
        <v>2291</v>
      </c>
      <c r="AV118" s="1" t="s">
        <v>2291</v>
      </c>
      <c r="AW118" s="1" t="s">
        <v>2291</v>
      </c>
      <c r="AX118" s="1" t="s">
        <v>2291</v>
      </c>
      <c r="AY118" s="7" t="s">
        <v>2291</v>
      </c>
      <c r="AZ118" s="7" t="s">
        <v>2291</v>
      </c>
      <c r="BA118" s="1" t="s">
        <v>2291</v>
      </c>
      <c r="BB118" s="7" t="s">
        <v>2291</v>
      </c>
      <c r="BC118" s="7" t="s">
        <v>2291</v>
      </c>
      <c r="BD118" s="1" t="s">
        <v>2291</v>
      </c>
      <c r="BE118" s="1" t="s">
        <v>2291</v>
      </c>
      <c r="BF118" s="1" t="s">
        <v>2291</v>
      </c>
      <c r="BG118" s="1" t="s">
        <v>2291</v>
      </c>
      <c r="BH118" s="1" t="s">
        <v>2291</v>
      </c>
      <c r="BI118" s="1" t="s">
        <v>2291</v>
      </c>
      <c r="BJ118" s="1" t="s">
        <v>2291</v>
      </c>
      <c r="BK118" s="1" t="s">
        <v>2291</v>
      </c>
      <c r="BL118" s="1" t="s">
        <v>2291</v>
      </c>
      <c r="BM118" s="7" t="s">
        <v>2291</v>
      </c>
      <c r="BN118" s="7" t="s">
        <v>2291</v>
      </c>
      <c r="BO118" s="1" t="s">
        <v>2291</v>
      </c>
      <c r="BP118" s="7" t="s">
        <v>2291</v>
      </c>
      <c r="BQ118" s="7" t="s">
        <v>2291</v>
      </c>
      <c r="BR118" s="1">
        <v>0</v>
      </c>
      <c r="BS118" s="7">
        <v>250</v>
      </c>
      <c r="BT118" s="7">
        <v>0</v>
      </c>
      <c r="BU118" s="7">
        <v>0</v>
      </c>
      <c r="BV118" s="7">
        <v>0</v>
      </c>
      <c r="BW118" s="1" t="s">
        <v>1998</v>
      </c>
      <c r="BX118" s="1" t="s">
        <v>2291</v>
      </c>
      <c r="BY118" s="1" t="s">
        <v>523</v>
      </c>
      <c r="BZ118" s="1" t="s">
        <v>1921</v>
      </c>
      <c r="CA118" s="1" t="s">
        <v>1921</v>
      </c>
      <c r="CB118" s="1" t="s">
        <v>1921</v>
      </c>
      <c r="CC118" s="1" t="s">
        <v>1921</v>
      </c>
      <c r="CD118" s="1" t="s">
        <v>1921</v>
      </c>
      <c r="CE118" s="1" t="s">
        <v>1921</v>
      </c>
      <c r="CF118" s="1" t="s">
        <v>1921</v>
      </c>
      <c r="CG118" s="1" t="s">
        <v>1921</v>
      </c>
      <c r="CH118" s="1" t="s">
        <v>1920</v>
      </c>
      <c r="CI118" s="1" t="s">
        <v>1920</v>
      </c>
      <c r="CJ118" s="1" t="s">
        <v>1921</v>
      </c>
      <c r="CK118" s="1" t="s">
        <v>320</v>
      </c>
      <c r="CL118" s="1" t="s">
        <v>1921</v>
      </c>
      <c r="CM118" s="1" t="s">
        <v>1921</v>
      </c>
      <c r="CN118" s="1" t="s">
        <v>1921</v>
      </c>
      <c r="CO118" s="1" t="s">
        <v>1920</v>
      </c>
      <c r="CP118" s="1" t="s">
        <v>1921</v>
      </c>
      <c r="CQ118" s="1" t="s">
        <v>2050</v>
      </c>
      <c r="CR118" s="1" t="s">
        <v>2029</v>
      </c>
      <c r="CS118" s="1" t="s">
        <v>2291</v>
      </c>
      <c r="CT118" s="1" t="s">
        <v>2291</v>
      </c>
      <c r="CU118" s="1" t="s">
        <v>2291</v>
      </c>
      <c r="CV118" s="1" t="s">
        <v>2291</v>
      </c>
      <c r="CW118" s="1" t="s">
        <v>2291</v>
      </c>
      <c r="CX118" s="1" t="s">
        <v>2291</v>
      </c>
      <c r="CY118" s="1" t="s">
        <v>2291</v>
      </c>
      <c r="CZ118" s="1" t="s">
        <v>2291</v>
      </c>
      <c r="DA118" s="1" t="s">
        <v>2291</v>
      </c>
      <c r="DB118" s="1" t="s">
        <v>2291</v>
      </c>
      <c r="DC118" s="1" t="s">
        <v>2291</v>
      </c>
      <c r="DD118" s="1" t="s">
        <v>2291</v>
      </c>
      <c r="DE118" s="1" t="s">
        <v>2291</v>
      </c>
      <c r="DF118" s="1" t="s">
        <v>2291</v>
      </c>
      <c r="DG118" s="1" t="s">
        <v>2291</v>
      </c>
      <c r="DH118" s="1" t="s">
        <v>2291</v>
      </c>
      <c r="DI118" s="1" t="s">
        <v>2291</v>
      </c>
      <c r="DJ118" s="1" t="s">
        <v>2291</v>
      </c>
      <c r="DK118" s="1" t="s">
        <v>2291</v>
      </c>
      <c r="DL118" s="1" t="s">
        <v>2291</v>
      </c>
      <c r="DM118" s="1" t="s">
        <v>2291</v>
      </c>
      <c r="DN118" s="1" t="s">
        <v>2291</v>
      </c>
      <c r="DO118" s="1" t="s">
        <v>2291</v>
      </c>
      <c r="DP118" s="1" t="s">
        <v>2291</v>
      </c>
      <c r="DQ118" s="1" t="s">
        <v>2291</v>
      </c>
      <c r="DR118" s="1" t="s">
        <v>2291</v>
      </c>
      <c r="DS118" s="1" t="s">
        <v>2291</v>
      </c>
      <c r="DT118" s="1" t="s">
        <v>2291</v>
      </c>
      <c r="DU118" s="1" t="s">
        <v>2291</v>
      </c>
      <c r="DV118" s="1" t="s">
        <v>2291</v>
      </c>
      <c r="DW118" s="1" t="s">
        <v>2291</v>
      </c>
      <c r="DX118" s="1" t="s">
        <v>2291</v>
      </c>
      <c r="DY118" s="1" t="s">
        <v>2291</v>
      </c>
      <c r="DZ118" s="1" t="s">
        <v>2291</v>
      </c>
      <c r="EA118" s="1" t="s">
        <v>2291</v>
      </c>
      <c r="EB118" s="1" t="s">
        <v>2291</v>
      </c>
      <c r="EC118" s="1" t="s">
        <v>2291</v>
      </c>
      <c r="ED118" s="1" t="s">
        <v>2291</v>
      </c>
      <c r="EE118" s="1" t="s">
        <v>2291</v>
      </c>
      <c r="EF118" s="1" t="s">
        <v>2291</v>
      </c>
      <c r="EG118" s="1" t="s">
        <v>2291</v>
      </c>
      <c r="EH118" s="1" t="s">
        <v>2291</v>
      </c>
      <c r="EI118" s="1" t="s">
        <v>2291</v>
      </c>
      <c r="EJ118" s="1" t="s">
        <v>2291</v>
      </c>
      <c r="EK118" s="1" t="s">
        <v>2291</v>
      </c>
      <c r="EL118" s="1" t="s">
        <v>2291</v>
      </c>
      <c r="EM118" s="1" t="s">
        <v>2291</v>
      </c>
      <c r="EN118" s="1" t="s">
        <v>2291</v>
      </c>
      <c r="EO118" s="1" t="s">
        <v>2291</v>
      </c>
      <c r="EP118" s="1" t="s">
        <v>2291</v>
      </c>
      <c r="EQ118" s="1" t="s">
        <v>2291</v>
      </c>
      <c r="ER118" s="1" t="s">
        <v>2291</v>
      </c>
      <c r="ES118" s="1" t="s">
        <v>2291</v>
      </c>
      <c r="ET118" s="1" t="s">
        <v>2291</v>
      </c>
      <c r="EU118" s="1" t="s">
        <v>2291</v>
      </c>
      <c r="EV118" s="1" t="s">
        <v>2291</v>
      </c>
      <c r="EW118" s="1" t="s">
        <v>2291</v>
      </c>
      <c r="EX118" s="1" t="s">
        <v>2291</v>
      </c>
      <c r="EY118" s="1" t="s">
        <v>2291</v>
      </c>
      <c r="EZ118" s="1" t="s">
        <v>2291</v>
      </c>
      <c r="FA118" s="1" t="s">
        <v>2291</v>
      </c>
      <c r="FB118" s="1" t="s">
        <v>2291</v>
      </c>
      <c r="FC118" s="1" t="s">
        <v>2291</v>
      </c>
      <c r="FD118" s="1" t="s">
        <v>2291</v>
      </c>
      <c r="FE118" s="1" t="s">
        <v>320</v>
      </c>
      <c r="FF118" s="1" t="s">
        <v>1921</v>
      </c>
      <c r="FG118" s="1" t="s">
        <v>1921</v>
      </c>
      <c r="FH118" s="1" t="s">
        <v>1921</v>
      </c>
      <c r="FI118" s="1" t="s">
        <v>1920</v>
      </c>
      <c r="FJ118" s="1" t="s">
        <v>1921</v>
      </c>
      <c r="FK118" s="1" t="s">
        <v>480</v>
      </c>
      <c r="FL118" s="1" t="s">
        <v>1997</v>
      </c>
      <c r="FM118" s="7">
        <v>10</v>
      </c>
      <c r="FN118" s="7">
        <v>30</v>
      </c>
      <c r="FO118" s="7">
        <v>2</v>
      </c>
      <c r="FP118" s="7">
        <v>2</v>
      </c>
      <c r="FQ118" s="7">
        <v>2</v>
      </c>
      <c r="FR118" s="7" t="s">
        <v>2291</v>
      </c>
      <c r="FS118" s="7">
        <v>2</v>
      </c>
      <c r="FT118" s="7" t="s">
        <v>2291</v>
      </c>
      <c r="FU118" s="7">
        <v>1</v>
      </c>
      <c r="FV118" s="7">
        <v>4</v>
      </c>
      <c r="FW118" s="7">
        <v>3</v>
      </c>
      <c r="FX118" s="7">
        <v>2</v>
      </c>
      <c r="FY118" s="7">
        <v>80</v>
      </c>
      <c r="FZ118" s="1" t="s">
        <v>1920</v>
      </c>
      <c r="GA118" s="1" t="s">
        <v>1920</v>
      </c>
      <c r="GB118" s="1" t="s">
        <v>1920</v>
      </c>
      <c r="GC118" s="1" t="s">
        <v>2291</v>
      </c>
      <c r="GD118" s="1" t="s">
        <v>2291</v>
      </c>
      <c r="GE118" s="1" t="s">
        <v>2291</v>
      </c>
      <c r="GF118" s="1" t="s">
        <v>1920</v>
      </c>
      <c r="GG118" s="1" t="s">
        <v>2291</v>
      </c>
      <c r="GH118" s="1" t="s">
        <v>2291</v>
      </c>
      <c r="GI118" s="1" t="s">
        <v>2291</v>
      </c>
      <c r="GJ118" s="1" t="s">
        <v>302</v>
      </c>
      <c r="GK118" s="1" t="s">
        <v>1921</v>
      </c>
      <c r="GL118" s="1" t="s">
        <v>1921</v>
      </c>
      <c r="GM118" s="1" t="s">
        <v>1921</v>
      </c>
      <c r="GN118" s="1" t="s">
        <v>1921</v>
      </c>
      <c r="GO118" s="1" t="s">
        <v>1920</v>
      </c>
      <c r="GP118" s="1" t="s">
        <v>1921</v>
      </c>
      <c r="GQ118" s="1" t="s">
        <v>1921</v>
      </c>
      <c r="GR118" s="1" t="s">
        <v>1921</v>
      </c>
      <c r="GS118" s="7" t="s">
        <v>2291</v>
      </c>
      <c r="GT118" s="7" t="s">
        <v>2291</v>
      </c>
      <c r="GU118" s="7" t="s">
        <v>2291</v>
      </c>
      <c r="GV118" s="7">
        <v>3</v>
      </c>
      <c r="GW118" s="7" t="s">
        <v>2291</v>
      </c>
      <c r="GX118" s="7" t="s">
        <v>2291</v>
      </c>
      <c r="GY118" s="7" t="s">
        <v>2291</v>
      </c>
      <c r="GZ118" s="7" t="s">
        <v>2291</v>
      </c>
      <c r="HA118" s="7" t="s">
        <v>2291</v>
      </c>
      <c r="HB118" s="7" t="s">
        <v>2291</v>
      </c>
      <c r="HC118" s="7" t="s">
        <v>2291</v>
      </c>
      <c r="HD118" s="7" t="s">
        <v>2291</v>
      </c>
      <c r="HE118" s="7" t="s">
        <v>2291</v>
      </c>
      <c r="HF118" s="7" t="s">
        <v>2291</v>
      </c>
      <c r="HG118" s="7" t="s">
        <v>2291</v>
      </c>
      <c r="HH118" s="7" t="s">
        <v>2291</v>
      </c>
      <c r="HI118" s="1" t="s">
        <v>869</v>
      </c>
      <c r="HJ118" s="1" t="s">
        <v>2121</v>
      </c>
      <c r="HK118" s="1" t="s">
        <v>1921</v>
      </c>
      <c r="HL118" s="1" t="s">
        <v>1920</v>
      </c>
      <c r="HM118" s="1" t="s">
        <v>1920</v>
      </c>
      <c r="HN118" s="1" t="s">
        <v>1920</v>
      </c>
      <c r="HO118" s="1" t="s">
        <v>1920</v>
      </c>
      <c r="HP118" s="1" t="s">
        <v>2122</v>
      </c>
      <c r="HQ118" s="1" t="s">
        <v>1920</v>
      </c>
      <c r="HR118" s="1" t="s">
        <v>1921</v>
      </c>
      <c r="HS118" s="1" t="s">
        <v>1921</v>
      </c>
      <c r="HT118" s="7">
        <v>18</v>
      </c>
      <c r="HU118" s="7" t="s">
        <v>2291</v>
      </c>
      <c r="HV118" s="1" t="s">
        <v>2046</v>
      </c>
      <c r="HW118" s="1" t="s">
        <v>2001</v>
      </c>
      <c r="HX118" s="1" t="s">
        <v>1962</v>
      </c>
      <c r="HY118" s="1" t="s">
        <v>2126</v>
      </c>
      <c r="HZ118" s="1" t="s">
        <v>1921</v>
      </c>
      <c r="IA118" s="1" t="s">
        <v>1920</v>
      </c>
      <c r="IB118" s="7" t="s">
        <v>2291</v>
      </c>
      <c r="IC118" s="7">
        <v>176</v>
      </c>
      <c r="ID118" s="1" t="s">
        <v>1920</v>
      </c>
      <c r="IE118" s="1" t="s">
        <v>2291</v>
      </c>
      <c r="IF118" s="1" t="s">
        <v>2291</v>
      </c>
      <c r="IG118" s="1" t="s">
        <v>2291</v>
      </c>
      <c r="IH118" s="1" t="s">
        <v>2291</v>
      </c>
      <c r="II118" s="1" t="s">
        <v>2291</v>
      </c>
      <c r="IJ118" s="1" t="s">
        <v>2291</v>
      </c>
      <c r="IK118" s="1" t="s">
        <v>2291</v>
      </c>
      <c r="IL118" s="1" t="s">
        <v>2291</v>
      </c>
      <c r="IM118" s="1" t="s">
        <v>1949</v>
      </c>
      <c r="IN118" s="1" t="s">
        <v>1991</v>
      </c>
      <c r="IO118" s="1" t="s">
        <v>2291</v>
      </c>
      <c r="IP118" s="1" t="s">
        <v>2291</v>
      </c>
      <c r="IQ118" s="1" t="s">
        <v>2291</v>
      </c>
      <c r="IR118" s="1" t="s">
        <v>2291</v>
      </c>
      <c r="IS118" s="1" t="s">
        <v>2291</v>
      </c>
      <c r="IT118" s="1" t="s">
        <v>1921</v>
      </c>
      <c r="IU118" s="1" t="s">
        <v>2291</v>
      </c>
      <c r="IV118" s="1" t="s">
        <v>2291</v>
      </c>
      <c r="IW118" s="1" t="s">
        <v>2291</v>
      </c>
      <c r="IX118" s="1" t="s">
        <v>2291</v>
      </c>
      <c r="IY118" s="1" t="s">
        <v>2291</v>
      </c>
      <c r="IZ118" s="1" t="s">
        <v>2291</v>
      </c>
      <c r="JA118" s="1" t="s">
        <v>2291</v>
      </c>
      <c r="JB118" s="1" t="s">
        <v>2291</v>
      </c>
      <c r="JC118" s="1" t="s">
        <v>2291</v>
      </c>
      <c r="JD118" s="1" t="s">
        <v>524</v>
      </c>
      <c r="JE118" s="1" t="s">
        <v>1921</v>
      </c>
      <c r="JF118" s="1" t="s">
        <v>1921</v>
      </c>
      <c r="JG118" s="1" t="s">
        <v>1921</v>
      </c>
      <c r="JH118" s="1" t="s">
        <v>1921</v>
      </c>
      <c r="JI118" s="1" t="s">
        <v>1920</v>
      </c>
      <c r="JJ118" s="1" t="s">
        <v>1921</v>
      </c>
      <c r="JK118" s="1" t="s">
        <v>1920</v>
      </c>
      <c r="JL118" s="1" t="s">
        <v>1921</v>
      </c>
      <c r="JM118" s="1" t="s">
        <v>1920</v>
      </c>
      <c r="JN118" s="1" t="s">
        <v>1921</v>
      </c>
      <c r="JO118" s="1" t="s">
        <v>1921</v>
      </c>
      <c r="JP118" s="1" t="s">
        <v>1921</v>
      </c>
      <c r="JQ118" s="1" t="s">
        <v>1921</v>
      </c>
      <c r="JR118" s="1" t="s">
        <v>1921</v>
      </c>
      <c r="JS118" s="1" t="s">
        <v>2291</v>
      </c>
      <c r="JT118" s="1" t="s">
        <v>2291</v>
      </c>
      <c r="JU118" s="1" t="s">
        <v>2309</v>
      </c>
      <c r="JV118" s="1" t="s">
        <v>1921</v>
      </c>
      <c r="JW118" s="1" t="s">
        <v>1921</v>
      </c>
      <c r="JX118" s="1" t="s">
        <v>1920</v>
      </c>
      <c r="JY118" s="1" t="s">
        <v>1921</v>
      </c>
      <c r="JZ118" s="1" t="s">
        <v>1921</v>
      </c>
      <c r="KA118" s="1" t="s">
        <v>1920</v>
      </c>
      <c r="KB118" s="1" t="s">
        <v>1921</v>
      </c>
      <c r="KC118" s="1" t="s">
        <v>2291</v>
      </c>
      <c r="KD118" s="1" t="s">
        <v>1971</v>
      </c>
      <c r="KE118" s="1" t="s">
        <v>2291</v>
      </c>
      <c r="KF118" s="1" t="s">
        <v>1920</v>
      </c>
      <c r="KG118" s="1" t="s">
        <v>2144</v>
      </c>
      <c r="KH118" s="1" t="s">
        <v>1967</v>
      </c>
      <c r="KI118" s="1" t="s">
        <v>1988</v>
      </c>
      <c r="KJ118" s="1" t="s">
        <v>2291</v>
      </c>
      <c r="KK118" s="1" t="s">
        <v>1920</v>
      </c>
      <c r="KL118" s="1" t="s">
        <v>409</v>
      </c>
      <c r="KM118" s="1" t="s">
        <v>1921</v>
      </c>
      <c r="KN118" s="1" t="s">
        <v>1921</v>
      </c>
      <c r="KO118" s="1" t="s">
        <v>1920</v>
      </c>
      <c r="KP118" s="1" t="s">
        <v>2291</v>
      </c>
      <c r="KQ118" s="1" t="s">
        <v>2291</v>
      </c>
      <c r="KR118" s="1">
        <v>3</v>
      </c>
      <c r="KS118" s="1" t="s">
        <v>304</v>
      </c>
      <c r="KT118" s="1" t="s">
        <v>525</v>
      </c>
      <c r="KU118" s="1" t="s">
        <v>2291</v>
      </c>
      <c r="KV118" s="1" t="s">
        <v>2291</v>
      </c>
      <c r="KW118" s="1" t="s">
        <v>2291</v>
      </c>
      <c r="KX118" s="1">
        <v>20</v>
      </c>
      <c r="KY118" s="11">
        <v>20</v>
      </c>
      <c r="KZ118" s="1" t="s">
        <v>526</v>
      </c>
      <c r="LA118" s="1">
        <v>146967</v>
      </c>
      <c r="LB118" s="1" t="s">
        <v>527</v>
      </c>
      <c r="LC118" s="1" t="s">
        <v>528</v>
      </c>
      <c r="LD118" s="1">
        <v>20</v>
      </c>
      <c r="LE118" s="1" t="s">
        <v>2291</v>
      </c>
      <c r="LF118" s="1">
        <v>-1</v>
      </c>
      <c r="LG118" s="1" t="s">
        <v>2291</v>
      </c>
      <c r="LH118" s="1" t="s">
        <v>2291</v>
      </c>
      <c r="LI118" s="8">
        <v>20</v>
      </c>
      <c r="LJ118" s="8">
        <v>6</v>
      </c>
      <c r="LK118" s="8">
        <v>10</v>
      </c>
      <c r="LL118" s="8">
        <v>5</v>
      </c>
      <c r="LM118" s="8">
        <v>13</v>
      </c>
      <c r="LN118" s="8">
        <v>9</v>
      </c>
      <c r="LO118" s="8">
        <v>9</v>
      </c>
      <c r="LP118" s="8">
        <v>9</v>
      </c>
      <c r="LQ118" s="8">
        <v>9</v>
      </c>
      <c r="LR118" s="8">
        <v>15</v>
      </c>
      <c r="LS118" s="8">
        <v>19</v>
      </c>
      <c r="LT118" s="8">
        <v>4</v>
      </c>
      <c r="LU118" s="8">
        <v>3</v>
      </c>
      <c r="LV118" s="8">
        <v>111</v>
      </c>
      <c r="LW118" s="1" t="s">
        <v>1978</v>
      </c>
      <c r="LX118" s="1" t="s">
        <v>568</v>
      </c>
      <c r="LY118" s="1" t="s">
        <v>1981</v>
      </c>
      <c r="LZ118" s="1" t="b">
        <f>E118=AE118</f>
        <v>1</v>
      </c>
      <c r="MA118" s="1" t="b">
        <f>AG118=G118</f>
        <v>1</v>
      </c>
      <c r="MB118" s="1" t="b">
        <f>I118=AI118</f>
        <v>0</v>
      </c>
      <c r="MC118" s="1" t="s">
        <v>2291</v>
      </c>
    </row>
    <row r="119" spans="1:341" x14ac:dyDescent="0.3">
      <c r="A119" s="1" t="s">
        <v>1724</v>
      </c>
      <c r="B119" s="1" t="s">
        <v>1725</v>
      </c>
      <c r="C119" s="5">
        <v>43181</v>
      </c>
      <c r="D119" s="5">
        <v>43181</v>
      </c>
      <c r="E119" s="1" t="s">
        <v>294</v>
      </c>
      <c r="F119" s="1" t="s">
        <v>1934</v>
      </c>
      <c r="G119" s="1" t="s">
        <v>295</v>
      </c>
      <c r="H119" s="1" t="s">
        <v>1947</v>
      </c>
      <c r="I119" s="1" t="s">
        <v>296</v>
      </c>
      <c r="J119" s="1" t="s">
        <v>332</v>
      </c>
      <c r="K119" s="1" t="s">
        <v>1726</v>
      </c>
      <c r="L119" s="1" t="s">
        <v>1727</v>
      </c>
      <c r="M119" s="6" t="s">
        <v>2291</v>
      </c>
      <c r="N119" s="6" t="s">
        <v>2291</v>
      </c>
      <c r="O119" s="6" t="s">
        <v>2291</v>
      </c>
      <c r="P119" s="6" t="s">
        <v>2291</v>
      </c>
      <c r="Q119" s="6" t="s">
        <v>2291</v>
      </c>
      <c r="R119" s="1" t="s">
        <v>1983</v>
      </c>
      <c r="S119" s="1" t="s">
        <v>1726</v>
      </c>
      <c r="T119" s="1">
        <v>3</v>
      </c>
      <c r="U119" s="1" t="s">
        <v>2296</v>
      </c>
      <c r="V119" s="1" t="s">
        <v>1982</v>
      </c>
      <c r="W119" s="1" t="s">
        <v>2291</v>
      </c>
      <c r="X119" s="1" t="s">
        <v>1955</v>
      </c>
      <c r="Y119" s="1" t="s">
        <v>1921</v>
      </c>
      <c r="Z119" s="1" t="s">
        <v>1920</v>
      </c>
      <c r="AA119" s="1" t="s">
        <v>1921</v>
      </c>
      <c r="AB119" s="1" t="s">
        <v>2291</v>
      </c>
      <c r="AC119" s="7" t="s">
        <v>2291</v>
      </c>
      <c r="AD119" s="7" t="s">
        <v>2291</v>
      </c>
      <c r="AE119" s="1" t="s">
        <v>2291</v>
      </c>
      <c r="AF119" s="1" t="s">
        <v>2291</v>
      </c>
      <c r="AG119" s="1" t="s">
        <v>2291</v>
      </c>
      <c r="AH119" s="1" t="s">
        <v>2291</v>
      </c>
      <c r="AI119" s="1" t="s">
        <v>2291</v>
      </c>
      <c r="AJ119" s="1" t="s">
        <v>2291</v>
      </c>
      <c r="AK119" s="14" t="s">
        <v>2291</v>
      </c>
      <c r="AL119" s="14" t="s">
        <v>2291</v>
      </c>
      <c r="AM119" s="1" t="s">
        <v>2291</v>
      </c>
      <c r="AN119" s="7">
        <v>142</v>
      </c>
      <c r="AO119" s="7">
        <v>594</v>
      </c>
      <c r="AP119" s="1" t="s">
        <v>697</v>
      </c>
      <c r="AQ119" s="1" t="s">
        <v>1928</v>
      </c>
      <c r="AR119" s="1" t="s">
        <v>294</v>
      </c>
      <c r="AS119" s="1" t="s">
        <v>1934</v>
      </c>
      <c r="AT119" s="1" t="s">
        <v>295</v>
      </c>
      <c r="AU119" s="1" t="s">
        <v>1947</v>
      </c>
      <c r="AV119" s="1" t="s">
        <v>2291</v>
      </c>
      <c r="AW119" s="1" t="s">
        <v>2291</v>
      </c>
      <c r="AX119" s="1" t="s">
        <v>2291</v>
      </c>
      <c r="AY119" s="7">
        <v>142</v>
      </c>
      <c r="AZ119" s="7">
        <v>594</v>
      </c>
      <c r="BA119" s="5">
        <v>42736</v>
      </c>
      <c r="BB119" s="7" t="s">
        <v>2291</v>
      </c>
      <c r="BC119" s="7" t="s">
        <v>2291</v>
      </c>
      <c r="BD119" s="1" t="s">
        <v>2291</v>
      </c>
      <c r="BE119" s="1" t="s">
        <v>2291</v>
      </c>
      <c r="BF119" s="1" t="s">
        <v>2291</v>
      </c>
      <c r="BG119" s="1" t="s">
        <v>2291</v>
      </c>
      <c r="BH119" s="1" t="s">
        <v>2291</v>
      </c>
      <c r="BI119" s="1" t="s">
        <v>2291</v>
      </c>
      <c r="BJ119" s="1" t="s">
        <v>2291</v>
      </c>
      <c r="BK119" s="1" t="s">
        <v>2291</v>
      </c>
      <c r="BL119" s="1" t="s">
        <v>2291</v>
      </c>
      <c r="BM119" s="7" t="s">
        <v>2291</v>
      </c>
      <c r="BN119" s="7" t="s">
        <v>2291</v>
      </c>
      <c r="BO119" s="1" t="s">
        <v>2291</v>
      </c>
      <c r="BP119" s="7" t="s">
        <v>2291</v>
      </c>
      <c r="BQ119" s="7" t="s">
        <v>2291</v>
      </c>
      <c r="BR119" s="1">
        <v>0</v>
      </c>
      <c r="BS119" s="7">
        <v>142</v>
      </c>
      <c r="BT119" s="7">
        <v>0</v>
      </c>
      <c r="BU119" s="7">
        <v>0</v>
      </c>
      <c r="BV119" s="7">
        <v>0</v>
      </c>
      <c r="BW119" s="1" t="s">
        <v>1998</v>
      </c>
      <c r="BX119" s="1" t="s">
        <v>2291</v>
      </c>
      <c r="BY119" s="1" t="s">
        <v>469</v>
      </c>
      <c r="BZ119" s="1" t="s">
        <v>1921</v>
      </c>
      <c r="CA119" s="1" t="s">
        <v>1921</v>
      </c>
      <c r="CB119" s="1" t="s">
        <v>1921</v>
      </c>
      <c r="CC119" s="1" t="s">
        <v>1921</v>
      </c>
      <c r="CD119" s="1" t="s">
        <v>1921</v>
      </c>
      <c r="CE119" s="1" t="s">
        <v>1921</v>
      </c>
      <c r="CF119" s="1" t="s">
        <v>1921</v>
      </c>
      <c r="CG119" s="1" t="s">
        <v>1921</v>
      </c>
      <c r="CH119" s="1" t="s">
        <v>1921</v>
      </c>
      <c r="CI119" s="1" t="s">
        <v>1921</v>
      </c>
      <c r="CJ119" s="1" t="s">
        <v>1920</v>
      </c>
      <c r="CK119" s="1" t="s">
        <v>2291</v>
      </c>
      <c r="CL119" s="1" t="s">
        <v>2291</v>
      </c>
      <c r="CM119" s="1" t="s">
        <v>2291</v>
      </c>
      <c r="CN119" s="1" t="s">
        <v>2291</v>
      </c>
      <c r="CO119" s="1" t="s">
        <v>2291</v>
      </c>
      <c r="CP119" s="1" t="s">
        <v>2291</v>
      </c>
      <c r="CQ119" s="1" t="s">
        <v>2291</v>
      </c>
      <c r="CR119" s="1" t="s">
        <v>2291</v>
      </c>
      <c r="CS119" s="1" t="s">
        <v>2291</v>
      </c>
      <c r="CT119" s="1" t="s">
        <v>2291</v>
      </c>
      <c r="CU119" s="1" t="s">
        <v>2291</v>
      </c>
      <c r="CV119" s="1" t="s">
        <v>2291</v>
      </c>
      <c r="CW119" s="1" t="s">
        <v>2291</v>
      </c>
      <c r="CX119" s="1" t="s">
        <v>2291</v>
      </c>
      <c r="CY119" s="1" t="s">
        <v>2291</v>
      </c>
      <c r="CZ119" s="1" t="s">
        <v>2291</v>
      </c>
      <c r="DA119" s="1" t="s">
        <v>2291</v>
      </c>
      <c r="DB119" s="1" t="s">
        <v>2291</v>
      </c>
      <c r="DC119" s="1" t="s">
        <v>2291</v>
      </c>
      <c r="DD119" s="1" t="s">
        <v>2291</v>
      </c>
      <c r="DE119" s="1" t="s">
        <v>2291</v>
      </c>
      <c r="DF119" s="1" t="s">
        <v>2291</v>
      </c>
      <c r="DG119" s="1" t="s">
        <v>2291</v>
      </c>
      <c r="DH119" s="1" t="s">
        <v>2291</v>
      </c>
      <c r="DI119" s="1" t="s">
        <v>2291</v>
      </c>
      <c r="DJ119" s="1" t="s">
        <v>2291</v>
      </c>
      <c r="DK119" s="1" t="s">
        <v>2291</v>
      </c>
      <c r="DL119" s="1" t="s">
        <v>2291</v>
      </c>
      <c r="DM119" s="1" t="s">
        <v>2291</v>
      </c>
      <c r="DN119" s="1" t="s">
        <v>2291</v>
      </c>
      <c r="DO119" s="1" t="s">
        <v>2291</v>
      </c>
      <c r="DP119" s="1" t="s">
        <v>2291</v>
      </c>
      <c r="DQ119" s="1" t="s">
        <v>2291</v>
      </c>
      <c r="DR119" s="1" t="s">
        <v>2291</v>
      </c>
      <c r="DS119" s="1" t="s">
        <v>2291</v>
      </c>
      <c r="DT119" s="1" t="s">
        <v>2291</v>
      </c>
      <c r="DU119" s="1" t="s">
        <v>2291</v>
      </c>
      <c r="DV119" s="1" t="s">
        <v>2291</v>
      </c>
      <c r="DW119" s="1" t="s">
        <v>2291</v>
      </c>
      <c r="DX119" s="1" t="s">
        <v>2291</v>
      </c>
      <c r="DY119" s="1" t="s">
        <v>2291</v>
      </c>
      <c r="DZ119" s="1" t="s">
        <v>2291</v>
      </c>
      <c r="EA119" s="1" t="s">
        <v>2291</v>
      </c>
      <c r="EB119" s="1" t="s">
        <v>2291</v>
      </c>
      <c r="EC119" s="1" t="s">
        <v>2291</v>
      </c>
      <c r="ED119" s="1" t="s">
        <v>2291</v>
      </c>
      <c r="EE119" s="1" t="s">
        <v>2291</v>
      </c>
      <c r="EF119" s="1" t="s">
        <v>2291</v>
      </c>
      <c r="EG119" s="1" t="s">
        <v>2291</v>
      </c>
      <c r="EH119" s="1" t="s">
        <v>2291</v>
      </c>
      <c r="EI119" s="1" t="s">
        <v>2291</v>
      </c>
      <c r="EJ119" s="1" t="s">
        <v>2291</v>
      </c>
      <c r="EK119" s="1" t="s">
        <v>2291</v>
      </c>
      <c r="EL119" s="1" t="s">
        <v>2291</v>
      </c>
      <c r="EM119" s="1" t="s">
        <v>2291</v>
      </c>
      <c r="EN119" s="1" t="s">
        <v>2291</v>
      </c>
      <c r="EO119" s="1" t="s">
        <v>2291</v>
      </c>
      <c r="EP119" s="1" t="s">
        <v>2291</v>
      </c>
      <c r="EQ119" s="1" t="s">
        <v>2291</v>
      </c>
      <c r="ER119" s="1" t="s">
        <v>2291</v>
      </c>
      <c r="ES119" s="1" t="s">
        <v>2291</v>
      </c>
      <c r="ET119" s="1" t="s">
        <v>2291</v>
      </c>
      <c r="EU119" s="1" t="s">
        <v>2291</v>
      </c>
      <c r="EV119" s="1" t="s">
        <v>2291</v>
      </c>
      <c r="EW119" s="1" t="s">
        <v>2291</v>
      </c>
      <c r="EX119" s="1" t="s">
        <v>2291</v>
      </c>
      <c r="EY119" s="1" t="s">
        <v>2291</v>
      </c>
      <c r="EZ119" s="1" t="s">
        <v>2291</v>
      </c>
      <c r="FA119" s="1" t="s">
        <v>2291</v>
      </c>
      <c r="FB119" s="1" t="s">
        <v>2291</v>
      </c>
      <c r="FC119" s="1" t="s">
        <v>2291</v>
      </c>
      <c r="FD119" s="1" t="s">
        <v>2291</v>
      </c>
      <c r="FE119" s="1" t="s">
        <v>2291</v>
      </c>
      <c r="FF119" s="1" t="s">
        <v>2291</v>
      </c>
      <c r="FG119" s="1" t="s">
        <v>2291</v>
      </c>
      <c r="FH119" s="1" t="s">
        <v>2291</v>
      </c>
      <c r="FI119" s="1" t="s">
        <v>2291</v>
      </c>
      <c r="FJ119" s="1" t="s">
        <v>2291</v>
      </c>
      <c r="FK119" s="1" t="s">
        <v>2291</v>
      </c>
      <c r="FL119" s="1" t="s">
        <v>2291</v>
      </c>
      <c r="FM119" s="7">
        <v>22</v>
      </c>
      <c r="FN119" s="7">
        <v>36</v>
      </c>
      <c r="FO119" s="7">
        <v>1</v>
      </c>
      <c r="FP119" s="7">
        <v>2</v>
      </c>
      <c r="FQ119" s="7">
        <v>4</v>
      </c>
      <c r="FR119" s="7">
        <v>1</v>
      </c>
      <c r="FS119" s="7" t="s">
        <v>2291</v>
      </c>
      <c r="FT119" s="7" t="s">
        <v>2291</v>
      </c>
      <c r="FU119" s="7" t="s">
        <v>2291</v>
      </c>
      <c r="FV119" s="7">
        <v>15</v>
      </c>
      <c r="FW119" s="7">
        <v>12</v>
      </c>
      <c r="FX119" s="7" t="s">
        <v>2291</v>
      </c>
      <c r="FY119" s="7">
        <v>12</v>
      </c>
      <c r="FZ119" s="1" t="s">
        <v>1920</v>
      </c>
      <c r="GA119" s="1" t="s">
        <v>1920</v>
      </c>
      <c r="GB119" s="1" t="s">
        <v>1920</v>
      </c>
      <c r="GC119" s="1" t="s">
        <v>2291</v>
      </c>
      <c r="GD119" s="1" t="s">
        <v>2291</v>
      </c>
      <c r="GE119" s="1" t="s">
        <v>2291</v>
      </c>
      <c r="GF119" s="1" t="s">
        <v>1920</v>
      </c>
      <c r="GG119" s="1" t="s">
        <v>2291</v>
      </c>
      <c r="GH119" s="1" t="s">
        <v>2291</v>
      </c>
      <c r="GI119" s="1" t="s">
        <v>2291</v>
      </c>
      <c r="GJ119" s="1" t="s">
        <v>1223</v>
      </c>
      <c r="GK119" s="1" t="s">
        <v>1921</v>
      </c>
      <c r="GL119" s="1" t="s">
        <v>1921</v>
      </c>
      <c r="GM119" s="1" t="s">
        <v>1920</v>
      </c>
      <c r="GN119" s="1" t="s">
        <v>1921</v>
      </c>
      <c r="GO119" s="1" t="s">
        <v>1921</v>
      </c>
      <c r="GP119" s="1" t="s">
        <v>1921</v>
      </c>
      <c r="GQ119" s="1" t="s">
        <v>1921</v>
      </c>
      <c r="GR119" s="1" t="s">
        <v>1921</v>
      </c>
      <c r="GS119" s="7" t="s">
        <v>2291</v>
      </c>
      <c r="GT119" s="7" t="s">
        <v>2291</v>
      </c>
      <c r="GU119" s="7" t="s">
        <v>2291</v>
      </c>
      <c r="GV119" s="7" t="s">
        <v>2291</v>
      </c>
      <c r="GW119" s="7" t="s">
        <v>2291</v>
      </c>
      <c r="GX119" s="7" t="s">
        <v>2291</v>
      </c>
      <c r="GY119" s="7" t="s">
        <v>2291</v>
      </c>
      <c r="GZ119" s="7" t="s">
        <v>2291</v>
      </c>
      <c r="HA119" s="7">
        <v>1</v>
      </c>
      <c r="HB119" s="7">
        <v>1</v>
      </c>
      <c r="HC119" s="7" t="s">
        <v>2291</v>
      </c>
      <c r="HD119" s="7" t="s">
        <v>2291</v>
      </c>
      <c r="HE119" s="7" t="s">
        <v>2291</v>
      </c>
      <c r="HF119" s="7" t="s">
        <v>2291</v>
      </c>
      <c r="HG119" s="7" t="s">
        <v>2291</v>
      </c>
      <c r="HH119" s="7" t="s">
        <v>2291</v>
      </c>
      <c r="HI119" s="1" t="s">
        <v>1957</v>
      </c>
      <c r="HJ119" s="1" t="s">
        <v>2116</v>
      </c>
      <c r="HK119" s="1" t="s">
        <v>1921</v>
      </c>
      <c r="HL119" s="1" t="s">
        <v>1921</v>
      </c>
      <c r="HM119" s="1" t="s">
        <v>1921</v>
      </c>
      <c r="HN119" s="1" t="s">
        <v>1920</v>
      </c>
      <c r="HO119" s="1" t="s">
        <v>1921</v>
      </c>
      <c r="HP119" s="1" t="s">
        <v>2125</v>
      </c>
      <c r="HQ119" s="1" t="s">
        <v>1921</v>
      </c>
      <c r="HR119" s="1" t="s">
        <v>1921</v>
      </c>
      <c r="HS119" s="1" t="s">
        <v>1920</v>
      </c>
      <c r="HT119" s="7" t="s">
        <v>2291</v>
      </c>
      <c r="HU119" s="7" t="s">
        <v>2291</v>
      </c>
      <c r="HV119" s="1" t="s">
        <v>2291</v>
      </c>
      <c r="HW119" s="1" t="s">
        <v>2291</v>
      </c>
      <c r="HX119" s="1" t="s">
        <v>2291</v>
      </c>
      <c r="HY119" s="1" t="s">
        <v>2126</v>
      </c>
      <c r="HZ119" s="1" t="s">
        <v>1921</v>
      </c>
      <c r="IA119" s="1" t="s">
        <v>1920</v>
      </c>
      <c r="IB119" s="7" t="s">
        <v>2291</v>
      </c>
      <c r="IC119" s="7">
        <v>142</v>
      </c>
      <c r="ID119" s="1" t="s">
        <v>1920</v>
      </c>
      <c r="IE119" s="1" t="s">
        <v>2291</v>
      </c>
      <c r="IF119" s="1" t="s">
        <v>2291</v>
      </c>
      <c r="IG119" s="1" t="s">
        <v>2291</v>
      </c>
      <c r="IH119" s="1" t="s">
        <v>2291</v>
      </c>
      <c r="II119" s="1" t="s">
        <v>2291</v>
      </c>
      <c r="IJ119" s="1" t="s">
        <v>2291</v>
      </c>
      <c r="IK119" s="1" t="s">
        <v>2291</v>
      </c>
      <c r="IL119" s="1" t="s">
        <v>2291</v>
      </c>
      <c r="IM119" s="1" t="s">
        <v>1949</v>
      </c>
      <c r="IN119" s="1" t="s">
        <v>1991</v>
      </c>
      <c r="IO119" s="1" t="s">
        <v>2291</v>
      </c>
      <c r="IP119" s="1" t="s">
        <v>2291</v>
      </c>
      <c r="IQ119" s="1" t="s">
        <v>2291</v>
      </c>
      <c r="IR119" s="1" t="s">
        <v>2291</v>
      </c>
      <c r="IS119" s="1" t="s">
        <v>2291</v>
      </c>
      <c r="IT119" s="1" t="s">
        <v>1921</v>
      </c>
      <c r="IU119" s="1" t="s">
        <v>2291</v>
      </c>
      <c r="IV119" s="1" t="s">
        <v>2291</v>
      </c>
      <c r="IW119" s="1" t="s">
        <v>2291</v>
      </c>
      <c r="IX119" s="1" t="s">
        <v>2291</v>
      </c>
      <c r="IY119" s="1" t="s">
        <v>2291</v>
      </c>
      <c r="IZ119" s="1" t="s">
        <v>2291</v>
      </c>
      <c r="JA119" s="1" t="s">
        <v>2291</v>
      </c>
      <c r="JB119" s="1" t="s">
        <v>2291</v>
      </c>
      <c r="JC119" s="1" t="s">
        <v>2291</v>
      </c>
      <c r="JD119" s="1" t="s">
        <v>710</v>
      </c>
      <c r="JE119" s="1" t="s">
        <v>1920</v>
      </c>
      <c r="JF119" s="1" t="s">
        <v>1921</v>
      </c>
      <c r="JG119" s="1" t="s">
        <v>1921</v>
      </c>
      <c r="JH119" s="1" t="s">
        <v>1921</v>
      </c>
      <c r="JI119" s="1" t="s">
        <v>1921</v>
      </c>
      <c r="JJ119" s="1" t="s">
        <v>1921</v>
      </c>
      <c r="JK119" s="1" t="s">
        <v>1920</v>
      </c>
      <c r="JL119" s="1" t="s">
        <v>1921</v>
      </c>
      <c r="JM119" s="1" t="s">
        <v>1920</v>
      </c>
      <c r="JN119" s="1" t="s">
        <v>1921</v>
      </c>
      <c r="JO119" s="1" t="s">
        <v>1921</v>
      </c>
      <c r="JP119" s="1" t="s">
        <v>1921</v>
      </c>
      <c r="JQ119" s="1" t="s">
        <v>1921</v>
      </c>
      <c r="JR119" s="1" t="s">
        <v>1921</v>
      </c>
      <c r="JS119" s="1" t="s">
        <v>2291</v>
      </c>
      <c r="JT119" s="1" t="s">
        <v>2291</v>
      </c>
      <c r="JU119" s="1" t="s">
        <v>2295</v>
      </c>
      <c r="JV119" s="1" t="s">
        <v>1920</v>
      </c>
      <c r="JW119" s="1" t="s">
        <v>1921</v>
      </c>
      <c r="JX119" s="1" t="s">
        <v>1921</v>
      </c>
      <c r="JY119" s="1" t="s">
        <v>1921</v>
      </c>
      <c r="JZ119" s="1" t="s">
        <v>1921</v>
      </c>
      <c r="KA119" s="1" t="s">
        <v>1921</v>
      </c>
      <c r="KB119" s="1" t="s">
        <v>1921</v>
      </c>
      <c r="KC119" s="1" t="s">
        <v>2291</v>
      </c>
      <c r="KD119" s="1" t="s">
        <v>1973</v>
      </c>
      <c r="KE119" s="1" t="s">
        <v>2291</v>
      </c>
      <c r="KF119" s="1" t="s">
        <v>1920</v>
      </c>
      <c r="KG119" s="1" t="s">
        <v>1720</v>
      </c>
      <c r="KH119" s="1" t="s">
        <v>1966</v>
      </c>
      <c r="KI119" s="1" t="s">
        <v>1923</v>
      </c>
      <c r="KJ119" s="1" t="s">
        <v>2291</v>
      </c>
      <c r="KK119" s="1" t="s">
        <v>1920</v>
      </c>
      <c r="KL119" s="1" t="s">
        <v>409</v>
      </c>
      <c r="KM119" s="1" t="s">
        <v>1921</v>
      </c>
      <c r="KN119" s="1" t="s">
        <v>1921</v>
      </c>
      <c r="KO119" s="1" t="s">
        <v>1920</v>
      </c>
      <c r="KP119" s="1" t="s">
        <v>2291</v>
      </c>
      <c r="KQ119" s="1" t="s">
        <v>2291</v>
      </c>
      <c r="KR119" s="1">
        <v>1</v>
      </c>
      <c r="KS119" s="1" t="s">
        <v>313</v>
      </c>
      <c r="KT119" s="1" t="s">
        <v>374</v>
      </c>
      <c r="KU119" s="1" t="s">
        <v>2291</v>
      </c>
      <c r="KV119" s="1" t="s">
        <v>2291</v>
      </c>
      <c r="KW119" s="1" t="s">
        <v>2291</v>
      </c>
      <c r="KX119" s="1" t="s">
        <v>2291</v>
      </c>
      <c r="KY119" s="7" t="s">
        <v>2291</v>
      </c>
      <c r="KZ119" s="1" t="s">
        <v>1728</v>
      </c>
      <c r="LA119" s="1">
        <v>198063</v>
      </c>
      <c r="LB119" s="1" t="s">
        <v>1729</v>
      </c>
      <c r="LC119" s="1" t="s">
        <v>1730</v>
      </c>
      <c r="LD119" s="1">
        <v>167</v>
      </c>
      <c r="LE119" s="1" t="s">
        <v>2291</v>
      </c>
      <c r="LF119" s="1">
        <v>-1</v>
      </c>
      <c r="LG119" s="1" t="s">
        <v>2291</v>
      </c>
      <c r="LH119" s="1" t="s">
        <v>2291</v>
      </c>
      <c r="LI119" s="13" t="s">
        <v>2291</v>
      </c>
      <c r="LJ119" s="13">
        <v>0</v>
      </c>
      <c r="LK119" s="13">
        <v>0</v>
      </c>
      <c r="LL119" s="13">
        <v>0</v>
      </c>
      <c r="LM119" s="13">
        <v>0</v>
      </c>
      <c r="LN119" s="13">
        <v>0</v>
      </c>
      <c r="LO119" s="13">
        <v>0</v>
      </c>
      <c r="LP119" s="13">
        <v>0</v>
      </c>
      <c r="LQ119" s="13">
        <v>0</v>
      </c>
      <c r="LR119" s="13">
        <v>0</v>
      </c>
      <c r="LS119" s="13">
        <v>0</v>
      </c>
      <c r="LT119" s="13">
        <v>0</v>
      </c>
      <c r="LU119" s="13">
        <v>0</v>
      </c>
      <c r="LV119" s="13">
        <v>0</v>
      </c>
      <c r="LW119" s="1" t="s">
        <v>1975</v>
      </c>
      <c r="LX119" s="1" t="s">
        <v>568</v>
      </c>
      <c r="LY119" s="1" t="s">
        <v>1981</v>
      </c>
      <c r="LZ119" s="1" t="b">
        <f>E119=AE119</f>
        <v>0</v>
      </c>
      <c r="MA119" s="1" t="b">
        <f>AG119=G119</f>
        <v>0</v>
      </c>
      <c r="MB119" s="1" t="b">
        <f>I119=AI119</f>
        <v>0</v>
      </c>
      <c r="MC119" s="1" t="s">
        <v>2291</v>
      </c>
    </row>
    <row r="120" spans="1:341" x14ac:dyDescent="0.3">
      <c r="A120" s="1" t="s">
        <v>745</v>
      </c>
      <c r="B120" s="1" t="s">
        <v>746</v>
      </c>
      <c r="C120" s="5">
        <v>43155</v>
      </c>
      <c r="D120" s="5">
        <v>43155</v>
      </c>
      <c r="E120" s="1" t="s">
        <v>294</v>
      </c>
      <c r="F120" s="1" t="s">
        <v>1934</v>
      </c>
      <c r="G120" s="1" t="s">
        <v>400</v>
      </c>
      <c r="H120" s="1" t="s">
        <v>1948</v>
      </c>
      <c r="I120" s="1" t="s">
        <v>401</v>
      </c>
      <c r="J120" s="1" t="s">
        <v>429</v>
      </c>
      <c r="K120" s="1" t="s">
        <v>1840</v>
      </c>
      <c r="L120" s="1" t="s">
        <v>1840</v>
      </c>
      <c r="M120" s="1" t="s">
        <v>747</v>
      </c>
      <c r="N120" s="1">
        <v>14.3363589632</v>
      </c>
      <c r="O120" s="1">
        <v>13.8003567423</v>
      </c>
      <c r="P120" s="1">
        <v>315.35576978199998</v>
      </c>
      <c r="Q120" s="1">
        <v>4</v>
      </c>
      <c r="R120" s="1" t="s">
        <v>1983</v>
      </c>
      <c r="S120" s="1" t="s">
        <v>456</v>
      </c>
      <c r="T120" s="1">
        <v>7</v>
      </c>
      <c r="U120" s="1" t="s">
        <v>2292</v>
      </c>
      <c r="V120" s="1" t="s">
        <v>1990</v>
      </c>
      <c r="W120" s="1" t="s">
        <v>2291</v>
      </c>
      <c r="X120" s="1" t="s">
        <v>2089</v>
      </c>
      <c r="Y120" s="1" t="s">
        <v>1920</v>
      </c>
      <c r="Z120" s="1" t="s">
        <v>1921</v>
      </c>
      <c r="AA120" s="1" t="s">
        <v>1921</v>
      </c>
      <c r="AB120" s="1" t="s">
        <v>2291</v>
      </c>
      <c r="AC120" s="7">
        <v>190</v>
      </c>
      <c r="AD120" s="7">
        <v>794</v>
      </c>
      <c r="AE120" s="1" t="s">
        <v>294</v>
      </c>
      <c r="AF120" s="1" t="s">
        <v>1934</v>
      </c>
      <c r="AG120" s="1" t="s">
        <v>400</v>
      </c>
      <c r="AH120" s="1" t="s">
        <v>1948</v>
      </c>
      <c r="AI120" s="1" t="s">
        <v>404</v>
      </c>
      <c r="AJ120" s="1" t="s">
        <v>2010</v>
      </c>
      <c r="AK120" s="14">
        <v>190</v>
      </c>
      <c r="AL120" s="14">
        <v>794</v>
      </c>
      <c r="AM120" s="5">
        <v>42036</v>
      </c>
      <c r="AN120" s="7" t="s">
        <v>2291</v>
      </c>
      <c r="AO120" s="7" t="s">
        <v>2291</v>
      </c>
      <c r="AP120" s="1" t="s">
        <v>2291</v>
      </c>
      <c r="AQ120" s="1" t="s">
        <v>2291</v>
      </c>
      <c r="AR120" s="1" t="s">
        <v>2291</v>
      </c>
      <c r="AS120" s="1" t="s">
        <v>2291</v>
      </c>
      <c r="AT120" s="1" t="s">
        <v>2291</v>
      </c>
      <c r="AU120" s="1" t="s">
        <v>2291</v>
      </c>
      <c r="AV120" s="1" t="s">
        <v>2291</v>
      </c>
      <c r="AW120" s="1" t="s">
        <v>2291</v>
      </c>
      <c r="AX120" s="1" t="s">
        <v>2291</v>
      </c>
      <c r="AY120" s="7" t="s">
        <v>2291</v>
      </c>
      <c r="AZ120" s="7" t="s">
        <v>2291</v>
      </c>
      <c r="BA120" s="1" t="s">
        <v>2291</v>
      </c>
      <c r="BB120" s="7" t="s">
        <v>2291</v>
      </c>
      <c r="BC120" s="7" t="s">
        <v>2291</v>
      </c>
      <c r="BD120" s="1" t="s">
        <v>2291</v>
      </c>
      <c r="BE120" s="1" t="s">
        <v>2291</v>
      </c>
      <c r="BF120" s="1" t="s">
        <v>2291</v>
      </c>
      <c r="BG120" s="1" t="s">
        <v>2291</v>
      </c>
      <c r="BH120" s="1" t="s">
        <v>2291</v>
      </c>
      <c r="BI120" s="1" t="s">
        <v>2291</v>
      </c>
      <c r="BJ120" s="1" t="s">
        <v>2291</v>
      </c>
      <c r="BK120" s="1" t="s">
        <v>2291</v>
      </c>
      <c r="BL120" s="1" t="s">
        <v>2291</v>
      </c>
      <c r="BM120" s="7" t="s">
        <v>2291</v>
      </c>
      <c r="BN120" s="7" t="s">
        <v>2291</v>
      </c>
      <c r="BO120" s="1" t="s">
        <v>2291</v>
      </c>
      <c r="BP120" s="7" t="s">
        <v>2291</v>
      </c>
      <c r="BQ120" s="7" t="s">
        <v>2291</v>
      </c>
      <c r="BR120" s="1">
        <v>0</v>
      </c>
      <c r="BS120" s="7">
        <v>197</v>
      </c>
      <c r="BT120" s="7">
        <v>0</v>
      </c>
      <c r="BU120" s="7">
        <v>0</v>
      </c>
      <c r="BV120" s="7">
        <v>0</v>
      </c>
      <c r="BW120" s="1" t="s">
        <v>1998</v>
      </c>
      <c r="BX120" s="1" t="s">
        <v>2291</v>
      </c>
      <c r="BY120" s="1" t="s">
        <v>708</v>
      </c>
      <c r="BZ120" s="1" t="s">
        <v>1920</v>
      </c>
      <c r="CA120" s="1" t="s">
        <v>1921</v>
      </c>
      <c r="CB120" s="1" t="s">
        <v>1921</v>
      </c>
      <c r="CC120" s="1" t="s">
        <v>1921</v>
      </c>
      <c r="CD120" s="1" t="s">
        <v>1921</v>
      </c>
      <c r="CE120" s="1" t="s">
        <v>1921</v>
      </c>
      <c r="CF120" s="1" t="s">
        <v>1921</v>
      </c>
      <c r="CG120" s="1" t="s">
        <v>1921</v>
      </c>
      <c r="CH120" s="1" t="s">
        <v>1920</v>
      </c>
      <c r="CI120" s="1" t="s">
        <v>1920</v>
      </c>
      <c r="CJ120" s="1" t="s">
        <v>1921</v>
      </c>
      <c r="CK120" s="1" t="s">
        <v>320</v>
      </c>
      <c r="CL120" s="1" t="s">
        <v>1921</v>
      </c>
      <c r="CM120" s="1" t="s">
        <v>1921</v>
      </c>
      <c r="CN120" s="1" t="s">
        <v>1921</v>
      </c>
      <c r="CO120" s="1" t="s">
        <v>1920</v>
      </c>
      <c r="CP120" s="1" t="s">
        <v>1921</v>
      </c>
      <c r="CQ120" s="1" t="s">
        <v>2291</v>
      </c>
      <c r="CR120" s="1" t="s">
        <v>2029</v>
      </c>
      <c r="CS120" s="1" t="s">
        <v>320</v>
      </c>
      <c r="CT120" s="1" t="s">
        <v>1921</v>
      </c>
      <c r="CU120" s="1" t="s">
        <v>1921</v>
      </c>
      <c r="CV120" s="1" t="s">
        <v>1921</v>
      </c>
      <c r="CW120" s="1" t="s">
        <v>1920</v>
      </c>
      <c r="CX120" s="1" t="s">
        <v>1921</v>
      </c>
      <c r="CY120" s="1" t="s">
        <v>2291</v>
      </c>
      <c r="CZ120" s="1" t="s">
        <v>2029</v>
      </c>
      <c r="DA120" s="1" t="s">
        <v>2291</v>
      </c>
      <c r="DB120" s="1" t="s">
        <v>2291</v>
      </c>
      <c r="DC120" s="1" t="s">
        <v>2291</v>
      </c>
      <c r="DD120" s="1" t="s">
        <v>2291</v>
      </c>
      <c r="DE120" s="1" t="s">
        <v>2291</v>
      </c>
      <c r="DF120" s="1" t="s">
        <v>2291</v>
      </c>
      <c r="DG120" s="1" t="s">
        <v>2291</v>
      </c>
      <c r="DH120" s="1" t="s">
        <v>2291</v>
      </c>
      <c r="DI120" s="1" t="s">
        <v>2291</v>
      </c>
      <c r="DJ120" s="1" t="s">
        <v>2291</v>
      </c>
      <c r="DK120" s="1" t="s">
        <v>2291</v>
      </c>
      <c r="DL120" s="1" t="s">
        <v>2291</v>
      </c>
      <c r="DM120" s="1" t="s">
        <v>2291</v>
      </c>
      <c r="DN120" s="1" t="s">
        <v>2291</v>
      </c>
      <c r="DO120" s="1" t="s">
        <v>2291</v>
      </c>
      <c r="DP120" s="1" t="s">
        <v>2291</v>
      </c>
      <c r="DQ120" s="1" t="s">
        <v>2291</v>
      </c>
      <c r="DR120" s="1" t="s">
        <v>2291</v>
      </c>
      <c r="DS120" s="1" t="s">
        <v>2291</v>
      </c>
      <c r="DT120" s="1" t="s">
        <v>2291</v>
      </c>
      <c r="DU120" s="1" t="s">
        <v>2291</v>
      </c>
      <c r="DV120" s="1" t="s">
        <v>2291</v>
      </c>
      <c r="DW120" s="1" t="s">
        <v>2291</v>
      </c>
      <c r="DX120" s="1" t="s">
        <v>2291</v>
      </c>
      <c r="DY120" s="1" t="s">
        <v>2291</v>
      </c>
      <c r="DZ120" s="1" t="s">
        <v>2291</v>
      </c>
      <c r="EA120" s="1" t="s">
        <v>2291</v>
      </c>
      <c r="EB120" s="1" t="s">
        <v>2291</v>
      </c>
      <c r="EC120" s="1" t="s">
        <v>2291</v>
      </c>
      <c r="ED120" s="1" t="s">
        <v>2291</v>
      </c>
      <c r="EE120" s="1" t="s">
        <v>2291</v>
      </c>
      <c r="EF120" s="1" t="s">
        <v>2291</v>
      </c>
      <c r="EG120" s="1" t="s">
        <v>2291</v>
      </c>
      <c r="EH120" s="1" t="s">
        <v>2291</v>
      </c>
      <c r="EI120" s="1" t="s">
        <v>2291</v>
      </c>
      <c r="EJ120" s="1" t="s">
        <v>2291</v>
      </c>
      <c r="EK120" s="1" t="s">
        <v>2291</v>
      </c>
      <c r="EL120" s="1" t="s">
        <v>2291</v>
      </c>
      <c r="EM120" s="1" t="s">
        <v>2291</v>
      </c>
      <c r="EN120" s="1" t="s">
        <v>2291</v>
      </c>
      <c r="EO120" s="1" t="s">
        <v>2291</v>
      </c>
      <c r="EP120" s="1" t="s">
        <v>2291</v>
      </c>
      <c r="EQ120" s="1" t="s">
        <v>2291</v>
      </c>
      <c r="ER120" s="1" t="s">
        <v>2291</v>
      </c>
      <c r="ES120" s="1" t="s">
        <v>2291</v>
      </c>
      <c r="ET120" s="1" t="s">
        <v>2291</v>
      </c>
      <c r="EU120" s="1" t="s">
        <v>2291</v>
      </c>
      <c r="EV120" s="1" t="s">
        <v>2291</v>
      </c>
      <c r="EW120" s="1" t="s">
        <v>2291</v>
      </c>
      <c r="EX120" s="1" t="s">
        <v>2291</v>
      </c>
      <c r="EY120" s="1" t="s">
        <v>2291</v>
      </c>
      <c r="EZ120" s="1" t="s">
        <v>2291</v>
      </c>
      <c r="FA120" s="1" t="s">
        <v>2291</v>
      </c>
      <c r="FB120" s="1" t="s">
        <v>2291</v>
      </c>
      <c r="FC120" s="1" t="s">
        <v>2291</v>
      </c>
      <c r="FD120" s="1" t="s">
        <v>2291</v>
      </c>
      <c r="FE120" s="1" t="s">
        <v>320</v>
      </c>
      <c r="FF120" s="1" t="s">
        <v>1921</v>
      </c>
      <c r="FG120" s="1" t="s">
        <v>1921</v>
      </c>
      <c r="FH120" s="1" t="s">
        <v>1921</v>
      </c>
      <c r="FI120" s="1" t="s">
        <v>1920</v>
      </c>
      <c r="FJ120" s="1" t="s">
        <v>1921</v>
      </c>
      <c r="FK120" s="1" t="s">
        <v>2291</v>
      </c>
      <c r="FL120" s="1" t="s">
        <v>1997</v>
      </c>
      <c r="FM120" s="7">
        <v>20</v>
      </c>
      <c r="FN120" s="7">
        <v>50</v>
      </c>
      <c r="FO120" s="7">
        <v>5</v>
      </c>
      <c r="FP120" s="7">
        <v>20</v>
      </c>
      <c r="FQ120" s="7">
        <v>7</v>
      </c>
      <c r="FR120" s="7">
        <v>9</v>
      </c>
      <c r="FS120" s="7" t="s">
        <v>2291</v>
      </c>
      <c r="FT120" s="7" t="s">
        <v>2291</v>
      </c>
      <c r="FU120" s="7">
        <v>10</v>
      </c>
      <c r="FV120" s="7">
        <v>30</v>
      </c>
      <c r="FW120" s="7">
        <v>19</v>
      </c>
      <c r="FX120" s="7" t="s">
        <v>2291</v>
      </c>
      <c r="FY120" s="7">
        <v>25</v>
      </c>
      <c r="FZ120" s="1" t="s">
        <v>1920</v>
      </c>
      <c r="GA120" s="1" t="s">
        <v>1920</v>
      </c>
      <c r="GB120" s="1" t="s">
        <v>1920</v>
      </c>
      <c r="GC120" s="1" t="s">
        <v>2291</v>
      </c>
      <c r="GD120" s="1" t="s">
        <v>2291</v>
      </c>
      <c r="GE120" s="1" t="s">
        <v>2291</v>
      </c>
      <c r="GF120" s="1" t="s">
        <v>1920</v>
      </c>
      <c r="GG120" s="1" t="s">
        <v>2291</v>
      </c>
      <c r="GH120" s="1" t="s">
        <v>2291</v>
      </c>
      <c r="GI120" s="1" t="s">
        <v>2291</v>
      </c>
      <c r="GJ120" s="1" t="s">
        <v>419</v>
      </c>
      <c r="GK120" s="1" t="s">
        <v>1921</v>
      </c>
      <c r="GL120" s="1" t="s">
        <v>1921</v>
      </c>
      <c r="GM120" s="1" t="s">
        <v>1921</v>
      </c>
      <c r="GN120" s="1" t="s">
        <v>1921</v>
      </c>
      <c r="GO120" s="1" t="s">
        <v>1920</v>
      </c>
      <c r="GP120" s="1" t="s">
        <v>1921</v>
      </c>
      <c r="GQ120" s="1" t="s">
        <v>1920</v>
      </c>
      <c r="GR120" s="1" t="s">
        <v>1921</v>
      </c>
      <c r="GS120" s="7">
        <v>5</v>
      </c>
      <c r="GT120" s="7" t="s">
        <v>2291</v>
      </c>
      <c r="GU120" s="7">
        <v>2</v>
      </c>
      <c r="GV120" s="7" t="s">
        <v>2291</v>
      </c>
      <c r="GW120" s="7" t="s">
        <v>2291</v>
      </c>
      <c r="GX120" s="7" t="s">
        <v>2291</v>
      </c>
      <c r="GY120" s="7" t="s">
        <v>2291</v>
      </c>
      <c r="GZ120" s="7" t="s">
        <v>2291</v>
      </c>
      <c r="HA120" s="7" t="s">
        <v>2291</v>
      </c>
      <c r="HB120" s="7" t="s">
        <v>2291</v>
      </c>
      <c r="HC120" s="7" t="s">
        <v>2291</v>
      </c>
      <c r="HD120" s="7" t="s">
        <v>2291</v>
      </c>
      <c r="HE120" s="7" t="s">
        <v>2291</v>
      </c>
      <c r="HF120" s="7" t="s">
        <v>2291</v>
      </c>
      <c r="HG120" s="7" t="s">
        <v>2291</v>
      </c>
      <c r="HH120" s="7" t="s">
        <v>2291</v>
      </c>
      <c r="HI120" s="1" t="s">
        <v>869</v>
      </c>
      <c r="HJ120" s="1" t="s">
        <v>2112</v>
      </c>
      <c r="HK120" s="1" t="s">
        <v>1921</v>
      </c>
      <c r="HL120" s="1" t="s">
        <v>1920</v>
      </c>
      <c r="HM120" s="1" t="s">
        <v>1920</v>
      </c>
      <c r="HN120" s="1" t="s">
        <v>1921</v>
      </c>
      <c r="HO120" s="1" t="s">
        <v>1921</v>
      </c>
      <c r="HP120" s="1" t="s">
        <v>2122</v>
      </c>
      <c r="HQ120" s="1" t="s">
        <v>1920</v>
      </c>
      <c r="HR120" s="1" t="s">
        <v>1921</v>
      </c>
      <c r="HS120" s="1" t="s">
        <v>1921</v>
      </c>
      <c r="HT120" s="7">
        <v>40</v>
      </c>
      <c r="HU120" s="7" t="s">
        <v>2291</v>
      </c>
      <c r="HV120" s="1" t="s">
        <v>2046</v>
      </c>
      <c r="HW120" s="1" t="s">
        <v>1921</v>
      </c>
      <c r="HX120" s="1" t="s">
        <v>1964</v>
      </c>
      <c r="HY120" s="1" t="s">
        <v>2127</v>
      </c>
      <c r="HZ120" s="1" t="s">
        <v>1920</v>
      </c>
      <c r="IA120" s="1" t="s">
        <v>1921</v>
      </c>
      <c r="IB120" s="7">
        <v>70</v>
      </c>
      <c r="IC120" s="7" t="s">
        <v>2291</v>
      </c>
      <c r="ID120" s="1" t="s">
        <v>1920</v>
      </c>
      <c r="IE120" s="1" t="s">
        <v>2291</v>
      </c>
      <c r="IF120" s="1" t="s">
        <v>2291</v>
      </c>
      <c r="IG120" s="1" t="s">
        <v>2291</v>
      </c>
      <c r="IH120" s="1" t="s">
        <v>2291</v>
      </c>
      <c r="II120" s="1" t="s">
        <v>2291</v>
      </c>
      <c r="IJ120" s="1" t="s">
        <v>2291</v>
      </c>
      <c r="IK120" s="1" t="s">
        <v>2291</v>
      </c>
      <c r="IL120" s="1" t="s">
        <v>2291</v>
      </c>
      <c r="IM120" s="1" t="s">
        <v>1949</v>
      </c>
      <c r="IN120" s="1" t="s">
        <v>1991</v>
      </c>
      <c r="IO120" s="1" t="s">
        <v>2291</v>
      </c>
      <c r="IP120" s="1" t="s">
        <v>2291</v>
      </c>
      <c r="IQ120" s="1" t="s">
        <v>2291</v>
      </c>
      <c r="IR120" s="1" t="s">
        <v>2291</v>
      </c>
      <c r="IS120" s="1" t="s">
        <v>2291</v>
      </c>
      <c r="IT120" s="1" t="s">
        <v>1920</v>
      </c>
      <c r="IU120" s="1" t="s">
        <v>2002</v>
      </c>
      <c r="IV120" s="1" t="s">
        <v>1920</v>
      </c>
      <c r="IW120" s="1" t="s">
        <v>1921</v>
      </c>
      <c r="IX120" s="1" t="s">
        <v>1921</v>
      </c>
      <c r="IY120" s="1" t="s">
        <v>1921</v>
      </c>
      <c r="IZ120" s="1" t="s">
        <v>1921</v>
      </c>
      <c r="JA120" s="1" t="s">
        <v>2291</v>
      </c>
      <c r="JB120" s="1" t="s">
        <v>1974</v>
      </c>
      <c r="JC120" s="1" t="s">
        <v>1967</v>
      </c>
      <c r="JD120" s="1" t="s">
        <v>710</v>
      </c>
      <c r="JE120" s="1" t="s">
        <v>1920</v>
      </c>
      <c r="JF120" s="1" t="s">
        <v>1921</v>
      </c>
      <c r="JG120" s="1" t="s">
        <v>1921</v>
      </c>
      <c r="JH120" s="1" t="s">
        <v>1921</v>
      </c>
      <c r="JI120" s="1" t="s">
        <v>1921</v>
      </c>
      <c r="JJ120" s="1" t="s">
        <v>1921</v>
      </c>
      <c r="JK120" s="1" t="s">
        <v>1920</v>
      </c>
      <c r="JL120" s="1" t="s">
        <v>1921</v>
      </c>
      <c r="JM120" s="1" t="s">
        <v>1920</v>
      </c>
      <c r="JN120" s="1" t="s">
        <v>1921</v>
      </c>
      <c r="JO120" s="1" t="s">
        <v>1921</v>
      </c>
      <c r="JP120" s="1" t="s">
        <v>1921</v>
      </c>
      <c r="JQ120" s="1" t="s">
        <v>1921</v>
      </c>
      <c r="JR120" s="1" t="s">
        <v>1921</v>
      </c>
      <c r="JS120" s="1" t="s">
        <v>2291</v>
      </c>
      <c r="JT120" s="1" t="s">
        <v>2291</v>
      </c>
      <c r="JU120" s="1" t="s">
        <v>2297</v>
      </c>
      <c r="JV120" s="1" t="s">
        <v>1920</v>
      </c>
      <c r="JW120" s="1" t="s">
        <v>1921</v>
      </c>
      <c r="JX120" s="1" t="s">
        <v>1921</v>
      </c>
      <c r="JY120" s="1" t="s">
        <v>1920</v>
      </c>
      <c r="JZ120" s="1" t="s">
        <v>1921</v>
      </c>
      <c r="KA120" s="1" t="s">
        <v>1921</v>
      </c>
      <c r="KB120" s="1" t="s">
        <v>1921</v>
      </c>
      <c r="KC120" s="1" t="s">
        <v>2291</v>
      </c>
      <c r="KD120" s="1" t="s">
        <v>1972</v>
      </c>
      <c r="KE120" s="1" t="s">
        <v>1921</v>
      </c>
      <c r="KF120" s="1" t="s">
        <v>1920</v>
      </c>
      <c r="KG120" s="1" t="s">
        <v>2144</v>
      </c>
      <c r="KH120" s="1" t="s">
        <v>1968</v>
      </c>
      <c r="KI120" s="1" t="s">
        <v>1923</v>
      </c>
      <c r="KJ120" s="1" t="s">
        <v>2291</v>
      </c>
      <c r="KK120" s="1" t="s">
        <v>1920</v>
      </c>
      <c r="KL120" s="1" t="s">
        <v>409</v>
      </c>
      <c r="KM120" s="1" t="s">
        <v>1921</v>
      </c>
      <c r="KN120" s="1" t="s">
        <v>1921</v>
      </c>
      <c r="KO120" s="1" t="s">
        <v>1920</v>
      </c>
      <c r="KP120" s="1" t="s">
        <v>2291</v>
      </c>
      <c r="KQ120" s="1" t="s">
        <v>2291</v>
      </c>
      <c r="KR120" s="1">
        <v>3</v>
      </c>
      <c r="KS120" s="1" t="s">
        <v>304</v>
      </c>
      <c r="KT120" s="1" t="s">
        <v>2169</v>
      </c>
      <c r="KU120" s="1" t="s">
        <v>2291</v>
      </c>
      <c r="KV120" s="1" t="s">
        <v>2291</v>
      </c>
      <c r="KW120" s="1" t="s">
        <v>2291</v>
      </c>
      <c r="KX120" s="1">
        <v>20</v>
      </c>
      <c r="KY120" s="11">
        <v>20</v>
      </c>
      <c r="KZ120" s="1" t="s">
        <v>748</v>
      </c>
      <c r="LA120" s="1">
        <v>147018</v>
      </c>
      <c r="LB120" s="1" t="s">
        <v>749</v>
      </c>
      <c r="LC120" s="1" t="s">
        <v>750</v>
      </c>
      <c r="LD120" s="1">
        <v>44</v>
      </c>
      <c r="LE120" s="1" t="s">
        <v>2291</v>
      </c>
      <c r="LF120" s="1">
        <v>-1</v>
      </c>
      <c r="LG120" s="1" t="s">
        <v>2291</v>
      </c>
      <c r="LH120" s="1" t="s">
        <v>2291</v>
      </c>
      <c r="LI120" s="8">
        <v>44</v>
      </c>
      <c r="LJ120" s="8">
        <v>3</v>
      </c>
      <c r="LK120" s="8">
        <v>3</v>
      </c>
      <c r="LL120" s="8">
        <v>3</v>
      </c>
      <c r="LM120" s="8">
        <v>13</v>
      </c>
      <c r="LN120" s="8">
        <v>98</v>
      </c>
      <c r="LO120" s="8">
        <v>13</v>
      </c>
      <c r="LP120" s="8">
        <v>7</v>
      </c>
      <c r="LQ120" s="8">
        <v>11</v>
      </c>
      <c r="LR120" s="8">
        <v>19</v>
      </c>
      <c r="LS120" s="8">
        <v>18</v>
      </c>
      <c r="LT120" s="8">
        <v>11</v>
      </c>
      <c r="LU120" s="8">
        <v>1</v>
      </c>
      <c r="LV120" s="8">
        <v>200</v>
      </c>
      <c r="LW120" s="1" t="s">
        <v>1975</v>
      </c>
      <c r="LX120" s="1" t="s">
        <v>568</v>
      </c>
      <c r="LY120" s="1" t="s">
        <v>1981</v>
      </c>
      <c r="LZ120" s="1" t="b">
        <f>E120=AE120</f>
        <v>1</v>
      </c>
      <c r="MA120" s="1" t="b">
        <f>AG120=G120</f>
        <v>1</v>
      </c>
      <c r="MB120" s="1" t="b">
        <f>I120=AI120</f>
        <v>0</v>
      </c>
      <c r="MC120" s="1" t="s">
        <v>2291</v>
      </c>
    </row>
    <row r="121" spans="1:341" x14ac:dyDescent="0.3">
      <c r="A121" s="1" t="s">
        <v>1525</v>
      </c>
      <c r="B121" s="1" t="s">
        <v>1526</v>
      </c>
      <c r="C121" s="5">
        <v>43172</v>
      </c>
      <c r="D121" s="5">
        <v>43172</v>
      </c>
      <c r="E121" s="1" t="s">
        <v>294</v>
      </c>
      <c r="F121" s="1" t="s">
        <v>1934</v>
      </c>
      <c r="G121" s="1" t="s">
        <v>698</v>
      </c>
      <c r="H121" s="1" t="s">
        <v>333</v>
      </c>
      <c r="I121" s="1" t="s">
        <v>818</v>
      </c>
      <c r="J121" s="1" t="s">
        <v>1470</v>
      </c>
      <c r="K121" s="1" t="s">
        <v>1527</v>
      </c>
      <c r="L121" s="1" t="s">
        <v>1528</v>
      </c>
      <c r="M121" s="1" t="s">
        <v>1529</v>
      </c>
      <c r="N121" s="1">
        <v>13.610301827100001</v>
      </c>
      <c r="O121" s="1">
        <v>13.9768598437</v>
      </c>
      <c r="P121" s="1">
        <v>297.82335826100001</v>
      </c>
      <c r="Q121" s="1">
        <v>4</v>
      </c>
      <c r="R121" s="1" t="s">
        <v>1983</v>
      </c>
      <c r="S121" s="1" t="s">
        <v>1527</v>
      </c>
      <c r="T121" s="1">
        <v>1</v>
      </c>
      <c r="U121" s="1" t="s">
        <v>2292</v>
      </c>
      <c r="V121" s="1" t="s">
        <v>1982</v>
      </c>
      <c r="W121" s="1" t="s">
        <v>2291</v>
      </c>
      <c r="X121" s="1" t="s">
        <v>2089</v>
      </c>
      <c r="Y121" s="1" t="s">
        <v>1920</v>
      </c>
      <c r="Z121" s="1" t="s">
        <v>1921</v>
      </c>
      <c r="AA121" s="1" t="s">
        <v>1921</v>
      </c>
      <c r="AB121" s="1" t="s">
        <v>2291</v>
      </c>
      <c r="AC121" s="7">
        <v>120</v>
      </c>
      <c r="AD121" s="7">
        <v>500</v>
      </c>
      <c r="AE121" s="1" t="s">
        <v>294</v>
      </c>
      <c r="AF121" s="1" t="s">
        <v>1934</v>
      </c>
      <c r="AG121" s="1" t="s">
        <v>698</v>
      </c>
      <c r="AH121" s="1" t="s">
        <v>333</v>
      </c>
      <c r="AI121" s="1" t="s">
        <v>818</v>
      </c>
      <c r="AJ121" s="1" t="s">
        <v>1470</v>
      </c>
      <c r="AK121" s="14">
        <v>120</v>
      </c>
      <c r="AL121" s="14">
        <v>500</v>
      </c>
      <c r="AM121" s="5">
        <v>42005</v>
      </c>
      <c r="AN121" s="7" t="s">
        <v>2291</v>
      </c>
      <c r="AO121" s="7" t="s">
        <v>2291</v>
      </c>
      <c r="AP121" s="1" t="s">
        <v>2291</v>
      </c>
      <c r="AQ121" s="1" t="s">
        <v>2291</v>
      </c>
      <c r="AR121" s="1" t="s">
        <v>2291</v>
      </c>
      <c r="AS121" s="1" t="s">
        <v>2291</v>
      </c>
      <c r="AT121" s="1" t="s">
        <v>2291</v>
      </c>
      <c r="AU121" s="1" t="s">
        <v>2291</v>
      </c>
      <c r="AV121" s="1" t="s">
        <v>2291</v>
      </c>
      <c r="AW121" s="1" t="s">
        <v>2291</v>
      </c>
      <c r="AX121" s="1" t="s">
        <v>2291</v>
      </c>
      <c r="AY121" s="7" t="s">
        <v>2291</v>
      </c>
      <c r="AZ121" s="7" t="s">
        <v>2291</v>
      </c>
      <c r="BA121" s="1" t="s">
        <v>2291</v>
      </c>
      <c r="BB121" s="7" t="s">
        <v>2291</v>
      </c>
      <c r="BC121" s="7" t="s">
        <v>2291</v>
      </c>
      <c r="BD121" s="1" t="s">
        <v>2291</v>
      </c>
      <c r="BE121" s="1" t="s">
        <v>2291</v>
      </c>
      <c r="BF121" s="1" t="s">
        <v>2291</v>
      </c>
      <c r="BG121" s="1" t="s">
        <v>2291</v>
      </c>
      <c r="BH121" s="1" t="s">
        <v>2291</v>
      </c>
      <c r="BI121" s="1" t="s">
        <v>2291</v>
      </c>
      <c r="BJ121" s="1" t="s">
        <v>2291</v>
      </c>
      <c r="BK121" s="1" t="s">
        <v>2291</v>
      </c>
      <c r="BL121" s="1" t="s">
        <v>2291</v>
      </c>
      <c r="BM121" s="7" t="s">
        <v>2291</v>
      </c>
      <c r="BN121" s="7" t="s">
        <v>2291</v>
      </c>
      <c r="BO121" s="1" t="s">
        <v>2291</v>
      </c>
      <c r="BP121" s="7" t="s">
        <v>2291</v>
      </c>
      <c r="BQ121" s="7" t="s">
        <v>2291</v>
      </c>
      <c r="BR121" s="1">
        <v>0</v>
      </c>
      <c r="BS121" s="7">
        <v>120</v>
      </c>
      <c r="BT121" s="7">
        <v>0</v>
      </c>
      <c r="BU121" s="7">
        <v>0</v>
      </c>
      <c r="BV121" s="7">
        <v>0</v>
      </c>
      <c r="BW121" s="1" t="s">
        <v>1998</v>
      </c>
      <c r="BX121" s="1" t="s">
        <v>2291</v>
      </c>
      <c r="BY121" s="1" t="s">
        <v>533</v>
      </c>
      <c r="BZ121" s="1" t="s">
        <v>1921</v>
      </c>
      <c r="CA121" s="1" t="s">
        <v>1921</v>
      </c>
      <c r="CB121" s="1" t="s">
        <v>1921</v>
      </c>
      <c r="CC121" s="1" t="s">
        <v>1921</v>
      </c>
      <c r="CD121" s="1" t="s">
        <v>1921</v>
      </c>
      <c r="CE121" s="1" t="s">
        <v>1921</v>
      </c>
      <c r="CF121" s="1" t="s">
        <v>1921</v>
      </c>
      <c r="CG121" s="1" t="s">
        <v>1921</v>
      </c>
      <c r="CH121" s="1" t="s">
        <v>1920</v>
      </c>
      <c r="CI121" s="1" t="s">
        <v>1921</v>
      </c>
      <c r="CJ121" s="1" t="s">
        <v>1921</v>
      </c>
      <c r="CK121" s="1" t="s">
        <v>1953</v>
      </c>
      <c r="CL121" s="1" t="s">
        <v>1921</v>
      </c>
      <c r="CM121" s="1" t="s">
        <v>1921</v>
      </c>
      <c r="CN121" s="1" t="s">
        <v>1920</v>
      </c>
      <c r="CO121" s="1" t="s">
        <v>1921</v>
      </c>
      <c r="CP121" s="1" t="s">
        <v>1921</v>
      </c>
      <c r="CQ121" s="1" t="s">
        <v>2291</v>
      </c>
      <c r="CR121" s="1" t="s">
        <v>2030</v>
      </c>
      <c r="CS121" s="1" t="s">
        <v>2291</v>
      </c>
      <c r="CT121" s="1" t="s">
        <v>2291</v>
      </c>
      <c r="CU121" s="1" t="s">
        <v>2291</v>
      </c>
      <c r="CV121" s="1" t="s">
        <v>2291</v>
      </c>
      <c r="CW121" s="1" t="s">
        <v>2291</v>
      </c>
      <c r="CX121" s="1" t="s">
        <v>2291</v>
      </c>
      <c r="CY121" s="1" t="s">
        <v>2291</v>
      </c>
      <c r="CZ121" s="1" t="s">
        <v>2291</v>
      </c>
      <c r="DA121" s="1" t="s">
        <v>2291</v>
      </c>
      <c r="DB121" s="1" t="s">
        <v>2291</v>
      </c>
      <c r="DC121" s="1" t="s">
        <v>2291</v>
      </c>
      <c r="DD121" s="1" t="s">
        <v>2291</v>
      </c>
      <c r="DE121" s="1" t="s">
        <v>2291</v>
      </c>
      <c r="DF121" s="1" t="s">
        <v>2291</v>
      </c>
      <c r="DG121" s="1" t="s">
        <v>2291</v>
      </c>
      <c r="DH121" s="1" t="s">
        <v>2291</v>
      </c>
      <c r="DI121" s="1" t="s">
        <v>2291</v>
      </c>
      <c r="DJ121" s="1" t="s">
        <v>2291</v>
      </c>
      <c r="DK121" s="1" t="s">
        <v>2291</v>
      </c>
      <c r="DL121" s="1" t="s">
        <v>2291</v>
      </c>
      <c r="DM121" s="1" t="s">
        <v>2291</v>
      </c>
      <c r="DN121" s="1" t="s">
        <v>2291</v>
      </c>
      <c r="DO121" s="1" t="s">
        <v>2291</v>
      </c>
      <c r="DP121" s="1" t="s">
        <v>2291</v>
      </c>
      <c r="DQ121" s="1" t="s">
        <v>2291</v>
      </c>
      <c r="DR121" s="1" t="s">
        <v>2291</v>
      </c>
      <c r="DS121" s="1" t="s">
        <v>2291</v>
      </c>
      <c r="DT121" s="1" t="s">
        <v>2291</v>
      </c>
      <c r="DU121" s="1" t="s">
        <v>2291</v>
      </c>
      <c r="DV121" s="1" t="s">
        <v>2291</v>
      </c>
      <c r="DW121" s="1" t="s">
        <v>2291</v>
      </c>
      <c r="DX121" s="1" t="s">
        <v>2291</v>
      </c>
      <c r="DY121" s="1" t="s">
        <v>2291</v>
      </c>
      <c r="DZ121" s="1" t="s">
        <v>2291</v>
      </c>
      <c r="EA121" s="1" t="s">
        <v>2291</v>
      </c>
      <c r="EB121" s="1" t="s">
        <v>2291</v>
      </c>
      <c r="EC121" s="1" t="s">
        <v>2291</v>
      </c>
      <c r="ED121" s="1" t="s">
        <v>2291</v>
      </c>
      <c r="EE121" s="1" t="s">
        <v>2291</v>
      </c>
      <c r="EF121" s="1" t="s">
        <v>2291</v>
      </c>
      <c r="EG121" s="1" t="s">
        <v>2291</v>
      </c>
      <c r="EH121" s="1" t="s">
        <v>2291</v>
      </c>
      <c r="EI121" s="1" t="s">
        <v>2291</v>
      </c>
      <c r="EJ121" s="1" t="s">
        <v>2291</v>
      </c>
      <c r="EK121" s="1" t="s">
        <v>2291</v>
      </c>
      <c r="EL121" s="1" t="s">
        <v>2291</v>
      </c>
      <c r="EM121" s="1" t="s">
        <v>2291</v>
      </c>
      <c r="EN121" s="1" t="s">
        <v>2291</v>
      </c>
      <c r="EO121" s="1" t="s">
        <v>2291</v>
      </c>
      <c r="EP121" s="1" t="s">
        <v>2291</v>
      </c>
      <c r="EQ121" s="1" t="s">
        <v>2291</v>
      </c>
      <c r="ER121" s="1" t="s">
        <v>2291</v>
      </c>
      <c r="ES121" s="1" t="s">
        <v>2291</v>
      </c>
      <c r="ET121" s="1" t="s">
        <v>2291</v>
      </c>
      <c r="EU121" s="1" t="s">
        <v>2291</v>
      </c>
      <c r="EV121" s="1" t="s">
        <v>2291</v>
      </c>
      <c r="EW121" s="1" t="s">
        <v>2291</v>
      </c>
      <c r="EX121" s="1" t="s">
        <v>2291</v>
      </c>
      <c r="EY121" s="1" t="s">
        <v>2291</v>
      </c>
      <c r="EZ121" s="1" t="s">
        <v>2291</v>
      </c>
      <c r="FA121" s="1" t="s">
        <v>2291</v>
      </c>
      <c r="FB121" s="1" t="s">
        <v>2291</v>
      </c>
      <c r="FC121" s="1" t="s">
        <v>2291</v>
      </c>
      <c r="FD121" s="1" t="s">
        <v>2291</v>
      </c>
      <c r="FE121" s="1" t="s">
        <v>2291</v>
      </c>
      <c r="FF121" s="1" t="s">
        <v>2291</v>
      </c>
      <c r="FG121" s="1" t="s">
        <v>2291</v>
      </c>
      <c r="FH121" s="1" t="s">
        <v>2291</v>
      </c>
      <c r="FI121" s="1" t="s">
        <v>2291</v>
      </c>
      <c r="FJ121" s="1" t="s">
        <v>2291</v>
      </c>
      <c r="FK121" s="1" t="s">
        <v>2291</v>
      </c>
      <c r="FL121" s="1" t="s">
        <v>2291</v>
      </c>
      <c r="FM121" s="7">
        <v>25</v>
      </c>
      <c r="FN121" s="7">
        <v>50</v>
      </c>
      <c r="FO121" s="7">
        <v>4</v>
      </c>
      <c r="FP121" s="7">
        <v>3</v>
      </c>
      <c r="FQ121" s="7">
        <v>2</v>
      </c>
      <c r="FR121" s="7" t="s">
        <v>2291</v>
      </c>
      <c r="FS121" s="7" t="s">
        <v>2291</v>
      </c>
      <c r="FT121" s="7" t="s">
        <v>2291</v>
      </c>
      <c r="FU121" s="7">
        <v>5</v>
      </c>
      <c r="FV121" s="7">
        <v>15</v>
      </c>
      <c r="FW121" s="7">
        <v>12</v>
      </c>
      <c r="FX121" s="7" t="s">
        <v>2291</v>
      </c>
      <c r="FY121" s="7">
        <v>35</v>
      </c>
      <c r="FZ121" s="1" t="s">
        <v>1920</v>
      </c>
      <c r="GA121" s="1" t="s">
        <v>1920</v>
      </c>
      <c r="GB121" s="1" t="s">
        <v>1920</v>
      </c>
      <c r="GC121" s="1" t="s">
        <v>2291</v>
      </c>
      <c r="GD121" s="1" t="s">
        <v>2291</v>
      </c>
      <c r="GE121" s="1" t="s">
        <v>2291</v>
      </c>
      <c r="GF121" s="1" t="s">
        <v>1920</v>
      </c>
      <c r="GG121" s="1" t="s">
        <v>2291</v>
      </c>
      <c r="GH121" s="1" t="s">
        <v>2291</v>
      </c>
      <c r="GI121" s="1" t="s">
        <v>2291</v>
      </c>
      <c r="GJ121" s="1" t="s">
        <v>302</v>
      </c>
      <c r="GK121" s="1" t="s">
        <v>1921</v>
      </c>
      <c r="GL121" s="1" t="s">
        <v>1921</v>
      </c>
      <c r="GM121" s="1" t="s">
        <v>1921</v>
      </c>
      <c r="GN121" s="1" t="s">
        <v>1921</v>
      </c>
      <c r="GO121" s="1" t="s">
        <v>1920</v>
      </c>
      <c r="GP121" s="1" t="s">
        <v>1921</v>
      </c>
      <c r="GQ121" s="1" t="s">
        <v>1921</v>
      </c>
      <c r="GR121" s="1" t="s">
        <v>1921</v>
      </c>
      <c r="GS121" s="7" t="s">
        <v>2291</v>
      </c>
      <c r="GT121" s="7" t="s">
        <v>2291</v>
      </c>
      <c r="GU121" s="7">
        <v>1</v>
      </c>
      <c r="GV121" s="7" t="s">
        <v>2291</v>
      </c>
      <c r="GW121" s="7" t="s">
        <v>2291</v>
      </c>
      <c r="GX121" s="7" t="s">
        <v>2291</v>
      </c>
      <c r="GY121" s="7" t="s">
        <v>2291</v>
      </c>
      <c r="GZ121" s="7" t="s">
        <v>2291</v>
      </c>
      <c r="HA121" s="7" t="s">
        <v>2291</v>
      </c>
      <c r="HB121" s="7" t="s">
        <v>2291</v>
      </c>
      <c r="HC121" s="7" t="s">
        <v>2291</v>
      </c>
      <c r="HD121" s="7" t="s">
        <v>2291</v>
      </c>
      <c r="HE121" s="7" t="s">
        <v>2291</v>
      </c>
      <c r="HF121" s="7" t="s">
        <v>2291</v>
      </c>
      <c r="HG121" s="7" t="s">
        <v>2291</v>
      </c>
      <c r="HH121" s="7" t="s">
        <v>2291</v>
      </c>
      <c r="HI121" s="1" t="s">
        <v>869</v>
      </c>
      <c r="HJ121" s="1" t="s">
        <v>371</v>
      </c>
      <c r="HK121" s="1" t="s">
        <v>1920</v>
      </c>
      <c r="HL121" s="1" t="s">
        <v>1921</v>
      </c>
      <c r="HM121" s="1" t="s">
        <v>1921</v>
      </c>
      <c r="HN121" s="1" t="s">
        <v>1921</v>
      </c>
      <c r="HO121" s="1" t="s">
        <v>1921</v>
      </c>
      <c r="HP121" s="1" t="s">
        <v>2125</v>
      </c>
      <c r="HQ121" s="1" t="s">
        <v>1921</v>
      </c>
      <c r="HR121" s="1" t="s">
        <v>1921</v>
      </c>
      <c r="HS121" s="1" t="s">
        <v>1920</v>
      </c>
      <c r="HT121" s="7" t="s">
        <v>2291</v>
      </c>
      <c r="HU121" s="7" t="s">
        <v>2291</v>
      </c>
      <c r="HV121" s="1" t="s">
        <v>2291</v>
      </c>
      <c r="HW121" s="1" t="s">
        <v>2291</v>
      </c>
      <c r="HX121" s="1" t="s">
        <v>2291</v>
      </c>
      <c r="HY121" s="1" t="s">
        <v>2126</v>
      </c>
      <c r="HZ121" s="1" t="s">
        <v>1921</v>
      </c>
      <c r="IA121" s="1" t="s">
        <v>1920</v>
      </c>
      <c r="IB121" s="7" t="s">
        <v>2291</v>
      </c>
      <c r="IC121" s="7">
        <v>120</v>
      </c>
      <c r="ID121" s="1" t="s">
        <v>1920</v>
      </c>
      <c r="IE121" s="1" t="s">
        <v>2291</v>
      </c>
      <c r="IF121" s="1" t="s">
        <v>2291</v>
      </c>
      <c r="IG121" s="1" t="s">
        <v>2291</v>
      </c>
      <c r="IH121" s="1" t="s">
        <v>2291</v>
      </c>
      <c r="II121" s="1" t="s">
        <v>2291</v>
      </c>
      <c r="IJ121" s="1" t="s">
        <v>2291</v>
      </c>
      <c r="IK121" s="1" t="s">
        <v>2291</v>
      </c>
      <c r="IL121" s="1" t="s">
        <v>2291</v>
      </c>
      <c r="IM121" s="1" t="s">
        <v>1949</v>
      </c>
      <c r="IN121" s="1" t="s">
        <v>1991</v>
      </c>
      <c r="IO121" s="1" t="s">
        <v>2291</v>
      </c>
      <c r="IP121" s="1" t="s">
        <v>2291</v>
      </c>
      <c r="IQ121" s="1" t="s">
        <v>2291</v>
      </c>
      <c r="IR121" s="1" t="s">
        <v>2291</v>
      </c>
      <c r="IS121" s="1" t="s">
        <v>2291</v>
      </c>
      <c r="IT121" s="1" t="s">
        <v>1921</v>
      </c>
      <c r="IU121" s="1" t="s">
        <v>2291</v>
      </c>
      <c r="IV121" s="1" t="s">
        <v>2291</v>
      </c>
      <c r="IW121" s="1" t="s">
        <v>2291</v>
      </c>
      <c r="IX121" s="1" t="s">
        <v>2291</v>
      </c>
      <c r="IY121" s="1" t="s">
        <v>2291</v>
      </c>
      <c r="IZ121" s="1" t="s">
        <v>2291</v>
      </c>
      <c r="JA121" s="1" t="s">
        <v>2291</v>
      </c>
      <c r="JB121" s="1" t="s">
        <v>2291</v>
      </c>
      <c r="JC121" s="1" t="s">
        <v>2291</v>
      </c>
      <c r="JD121" s="1" t="s">
        <v>718</v>
      </c>
      <c r="JE121" s="1" t="s">
        <v>1921</v>
      </c>
      <c r="JF121" s="1" t="s">
        <v>1921</v>
      </c>
      <c r="JG121" s="1" t="s">
        <v>1921</v>
      </c>
      <c r="JH121" s="1" t="s">
        <v>1921</v>
      </c>
      <c r="JI121" s="1" t="s">
        <v>1921</v>
      </c>
      <c r="JJ121" s="1" t="s">
        <v>1920</v>
      </c>
      <c r="JK121" s="1" t="s">
        <v>1920</v>
      </c>
      <c r="JL121" s="1" t="s">
        <v>1921</v>
      </c>
      <c r="JM121" s="1" t="s">
        <v>1920</v>
      </c>
      <c r="JN121" s="1" t="s">
        <v>1921</v>
      </c>
      <c r="JO121" s="1" t="s">
        <v>1921</v>
      </c>
      <c r="JP121" s="1" t="s">
        <v>1921</v>
      </c>
      <c r="JQ121" s="1" t="s">
        <v>1921</v>
      </c>
      <c r="JR121" s="1" t="s">
        <v>1921</v>
      </c>
      <c r="JS121" s="1" t="s">
        <v>2291</v>
      </c>
      <c r="JT121" s="1" t="s">
        <v>2291</v>
      </c>
      <c r="JU121" s="1" t="s">
        <v>2297</v>
      </c>
      <c r="JV121" s="1" t="s">
        <v>1920</v>
      </c>
      <c r="JW121" s="1" t="s">
        <v>1921</v>
      </c>
      <c r="JX121" s="1" t="s">
        <v>1921</v>
      </c>
      <c r="JY121" s="1" t="s">
        <v>1920</v>
      </c>
      <c r="JZ121" s="1" t="s">
        <v>1921</v>
      </c>
      <c r="KA121" s="1" t="s">
        <v>1921</v>
      </c>
      <c r="KB121" s="1" t="s">
        <v>1921</v>
      </c>
      <c r="KC121" s="1" t="s">
        <v>2291</v>
      </c>
      <c r="KD121" s="1" t="s">
        <v>2294</v>
      </c>
      <c r="KE121" s="1" t="s">
        <v>2291</v>
      </c>
      <c r="KF121" s="1" t="s">
        <v>1920</v>
      </c>
      <c r="KG121" s="1" t="s">
        <v>1512</v>
      </c>
      <c r="KH121" s="1" t="s">
        <v>1967</v>
      </c>
      <c r="KI121" s="1" t="s">
        <v>1988</v>
      </c>
      <c r="KJ121" s="1" t="s">
        <v>2291</v>
      </c>
      <c r="KK121" s="1" t="s">
        <v>1920</v>
      </c>
      <c r="KL121" s="1" t="s">
        <v>2044</v>
      </c>
      <c r="KM121" s="1" t="s">
        <v>1920</v>
      </c>
      <c r="KN121" s="1" t="s">
        <v>1921</v>
      </c>
      <c r="KO121" s="1" t="s">
        <v>1920</v>
      </c>
      <c r="KP121" s="1" t="s">
        <v>2291</v>
      </c>
      <c r="KQ121" s="1" t="s">
        <v>2291</v>
      </c>
      <c r="KR121" s="1">
        <v>2</v>
      </c>
      <c r="KS121" s="1" t="s">
        <v>310</v>
      </c>
      <c r="KT121" s="1" t="s">
        <v>305</v>
      </c>
      <c r="KU121" s="1" t="s">
        <v>2291</v>
      </c>
      <c r="KV121" s="1" t="s">
        <v>2291</v>
      </c>
      <c r="KW121" s="1" t="s">
        <v>2291</v>
      </c>
      <c r="KX121" s="1">
        <v>20</v>
      </c>
      <c r="KY121" s="11">
        <v>20</v>
      </c>
      <c r="KZ121" s="1" t="s">
        <v>1530</v>
      </c>
      <c r="LA121" s="1">
        <v>177355</v>
      </c>
      <c r="LB121" s="1" t="s">
        <v>1531</v>
      </c>
      <c r="LC121" s="1" t="s">
        <v>1532</v>
      </c>
      <c r="LD121" s="1">
        <v>140</v>
      </c>
      <c r="LE121" s="1" t="s">
        <v>2291</v>
      </c>
      <c r="LF121" s="1">
        <v>-1</v>
      </c>
      <c r="LG121" s="1" t="s">
        <v>2291</v>
      </c>
      <c r="LH121" s="1" t="s">
        <v>2291</v>
      </c>
      <c r="LI121" s="8">
        <v>140</v>
      </c>
      <c r="LJ121" s="8">
        <v>5</v>
      </c>
      <c r="LK121" s="8">
        <v>2</v>
      </c>
      <c r="LL121" s="8">
        <v>11</v>
      </c>
      <c r="LM121" s="8">
        <v>17</v>
      </c>
      <c r="LN121" s="8">
        <v>26</v>
      </c>
      <c r="LO121" s="8">
        <v>24</v>
      </c>
      <c r="LP121" s="8">
        <v>4</v>
      </c>
      <c r="LQ121" s="8">
        <v>7</v>
      </c>
      <c r="LR121" s="8">
        <v>18</v>
      </c>
      <c r="LS121" s="8">
        <v>20</v>
      </c>
      <c r="LT121" s="8">
        <v>1</v>
      </c>
      <c r="LU121" s="8">
        <v>0</v>
      </c>
      <c r="LV121" s="8">
        <v>135</v>
      </c>
      <c r="LW121" s="1" t="s">
        <v>1979</v>
      </c>
      <c r="LX121" s="1" t="s">
        <v>568</v>
      </c>
      <c r="LY121" s="1" t="s">
        <v>1981</v>
      </c>
      <c r="LZ121" s="1" t="b">
        <f>E121=AE121</f>
        <v>1</v>
      </c>
      <c r="MA121" s="1" t="b">
        <f>AG121=G121</f>
        <v>1</v>
      </c>
      <c r="MB121" s="1" t="b">
        <f>I121=AI121</f>
        <v>1</v>
      </c>
      <c r="MC121" s="1" t="s">
        <v>2291</v>
      </c>
    </row>
    <row r="122" spans="1:341" x14ac:dyDescent="0.3">
      <c r="A122" s="1" t="s">
        <v>1717</v>
      </c>
      <c r="B122" s="1" t="s">
        <v>1718</v>
      </c>
      <c r="C122" s="5">
        <v>43181</v>
      </c>
      <c r="D122" s="5">
        <v>43181</v>
      </c>
      <c r="E122" s="1" t="s">
        <v>294</v>
      </c>
      <c r="F122" s="1" t="s">
        <v>1934</v>
      </c>
      <c r="G122" s="1" t="s">
        <v>295</v>
      </c>
      <c r="H122" s="1" t="s">
        <v>1947</v>
      </c>
      <c r="I122" s="1" t="s">
        <v>296</v>
      </c>
      <c r="J122" s="1" t="s">
        <v>332</v>
      </c>
      <c r="K122" s="1" t="s">
        <v>1719</v>
      </c>
      <c r="L122" s="1" t="s">
        <v>1719</v>
      </c>
      <c r="M122" s="6" t="s">
        <v>2291</v>
      </c>
      <c r="N122" s="6" t="s">
        <v>2291</v>
      </c>
      <c r="O122" s="6" t="s">
        <v>2291</v>
      </c>
      <c r="P122" s="6" t="s">
        <v>2291</v>
      </c>
      <c r="Q122" s="6" t="s">
        <v>2291</v>
      </c>
      <c r="R122" s="1" t="s">
        <v>1984</v>
      </c>
      <c r="S122" s="1" t="s">
        <v>2291</v>
      </c>
      <c r="T122" s="1" t="s">
        <v>2291</v>
      </c>
      <c r="U122" s="1" t="s">
        <v>2296</v>
      </c>
      <c r="V122" s="1" t="s">
        <v>1982</v>
      </c>
      <c r="W122" s="1" t="s">
        <v>2291</v>
      </c>
      <c r="X122" s="1" t="s">
        <v>1955</v>
      </c>
      <c r="Y122" s="1" t="s">
        <v>1921</v>
      </c>
      <c r="Z122" s="1" t="s">
        <v>1920</v>
      </c>
      <c r="AA122" s="1" t="s">
        <v>1921</v>
      </c>
      <c r="AB122" s="1" t="s">
        <v>2291</v>
      </c>
      <c r="AC122" s="7" t="s">
        <v>2291</v>
      </c>
      <c r="AD122" s="7" t="s">
        <v>2291</v>
      </c>
      <c r="AE122" s="1" t="s">
        <v>2291</v>
      </c>
      <c r="AF122" s="1" t="s">
        <v>2291</v>
      </c>
      <c r="AG122" s="1" t="s">
        <v>2291</v>
      </c>
      <c r="AH122" s="1" t="s">
        <v>2291</v>
      </c>
      <c r="AI122" s="1" t="s">
        <v>2291</v>
      </c>
      <c r="AJ122" s="1" t="s">
        <v>2291</v>
      </c>
      <c r="AK122" s="14" t="s">
        <v>2291</v>
      </c>
      <c r="AL122" s="14" t="s">
        <v>2291</v>
      </c>
      <c r="AM122" s="1" t="s">
        <v>2291</v>
      </c>
      <c r="AN122" s="7">
        <v>1115</v>
      </c>
      <c r="AO122" s="7">
        <v>4660</v>
      </c>
      <c r="AP122" s="1" t="s">
        <v>697</v>
      </c>
      <c r="AQ122" s="1" t="s">
        <v>1928</v>
      </c>
      <c r="AR122" s="1" t="s">
        <v>294</v>
      </c>
      <c r="AS122" s="1" t="s">
        <v>1934</v>
      </c>
      <c r="AT122" s="1" t="s">
        <v>295</v>
      </c>
      <c r="AU122" s="1" t="s">
        <v>1947</v>
      </c>
      <c r="AV122" s="1" t="s">
        <v>2291</v>
      </c>
      <c r="AW122" s="1" t="s">
        <v>2291</v>
      </c>
      <c r="AX122" s="1" t="s">
        <v>2291</v>
      </c>
      <c r="AY122" s="7">
        <v>1115</v>
      </c>
      <c r="AZ122" s="7">
        <v>4660</v>
      </c>
      <c r="BA122" s="5">
        <v>42736</v>
      </c>
      <c r="BB122" s="7" t="s">
        <v>2291</v>
      </c>
      <c r="BC122" s="7" t="s">
        <v>2291</v>
      </c>
      <c r="BD122" s="1" t="s">
        <v>2291</v>
      </c>
      <c r="BE122" s="1" t="s">
        <v>2291</v>
      </c>
      <c r="BF122" s="1" t="s">
        <v>2291</v>
      </c>
      <c r="BG122" s="1" t="s">
        <v>2291</v>
      </c>
      <c r="BH122" s="1" t="s">
        <v>2291</v>
      </c>
      <c r="BI122" s="1" t="s">
        <v>2291</v>
      </c>
      <c r="BJ122" s="1" t="s">
        <v>2291</v>
      </c>
      <c r="BK122" s="1" t="s">
        <v>2291</v>
      </c>
      <c r="BL122" s="1" t="s">
        <v>2291</v>
      </c>
      <c r="BM122" s="7" t="s">
        <v>2291</v>
      </c>
      <c r="BN122" s="7" t="s">
        <v>2291</v>
      </c>
      <c r="BO122" s="1" t="s">
        <v>2291</v>
      </c>
      <c r="BP122" s="7">
        <v>15</v>
      </c>
      <c r="BQ122" s="7">
        <v>63</v>
      </c>
      <c r="BR122" s="1">
        <v>0</v>
      </c>
      <c r="BS122" s="7">
        <v>1130</v>
      </c>
      <c r="BT122" s="7">
        <v>0</v>
      </c>
      <c r="BU122" s="7">
        <v>0</v>
      </c>
      <c r="BV122" s="7">
        <v>0</v>
      </c>
      <c r="BW122" s="1" t="s">
        <v>1998</v>
      </c>
      <c r="BX122" s="1" t="s">
        <v>2291</v>
      </c>
      <c r="BY122" s="1" t="s">
        <v>469</v>
      </c>
      <c r="BZ122" s="1" t="s">
        <v>1921</v>
      </c>
      <c r="CA122" s="1" t="s">
        <v>1921</v>
      </c>
      <c r="CB122" s="1" t="s">
        <v>1921</v>
      </c>
      <c r="CC122" s="1" t="s">
        <v>1921</v>
      </c>
      <c r="CD122" s="1" t="s">
        <v>1921</v>
      </c>
      <c r="CE122" s="1" t="s">
        <v>1921</v>
      </c>
      <c r="CF122" s="1" t="s">
        <v>1921</v>
      </c>
      <c r="CG122" s="1" t="s">
        <v>1921</v>
      </c>
      <c r="CH122" s="1" t="s">
        <v>1921</v>
      </c>
      <c r="CI122" s="1" t="s">
        <v>1921</v>
      </c>
      <c r="CJ122" s="1" t="s">
        <v>1920</v>
      </c>
      <c r="CK122" s="1" t="s">
        <v>2291</v>
      </c>
      <c r="CL122" s="1" t="s">
        <v>2291</v>
      </c>
      <c r="CM122" s="1" t="s">
        <v>2291</v>
      </c>
      <c r="CN122" s="1" t="s">
        <v>2291</v>
      </c>
      <c r="CO122" s="1" t="s">
        <v>2291</v>
      </c>
      <c r="CP122" s="1" t="s">
        <v>2291</v>
      </c>
      <c r="CQ122" s="1" t="s">
        <v>2291</v>
      </c>
      <c r="CR122" s="1" t="s">
        <v>2291</v>
      </c>
      <c r="CS122" s="1" t="s">
        <v>2291</v>
      </c>
      <c r="CT122" s="1" t="s">
        <v>2291</v>
      </c>
      <c r="CU122" s="1" t="s">
        <v>2291</v>
      </c>
      <c r="CV122" s="1" t="s">
        <v>2291</v>
      </c>
      <c r="CW122" s="1" t="s">
        <v>2291</v>
      </c>
      <c r="CX122" s="1" t="s">
        <v>2291</v>
      </c>
      <c r="CY122" s="1" t="s">
        <v>2291</v>
      </c>
      <c r="CZ122" s="1" t="s">
        <v>2291</v>
      </c>
      <c r="DA122" s="1" t="s">
        <v>2291</v>
      </c>
      <c r="DB122" s="1" t="s">
        <v>2291</v>
      </c>
      <c r="DC122" s="1" t="s">
        <v>2291</v>
      </c>
      <c r="DD122" s="1" t="s">
        <v>2291</v>
      </c>
      <c r="DE122" s="1" t="s">
        <v>2291</v>
      </c>
      <c r="DF122" s="1" t="s">
        <v>2291</v>
      </c>
      <c r="DG122" s="1" t="s">
        <v>2291</v>
      </c>
      <c r="DH122" s="1" t="s">
        <v>2291</v>
      </c>
      <c r="DI122" s="1" t="s">
        <v>2291</v>
      </c>
      <c r="DJ122" s="1" t="s">
        <v>2291</v>
      </c>
      <c r="DK122" s="1" t="s">
        <v>2291</v>
      </c>
      <c r="DL122" s="1" t="s">
        <v>2291</v>
      </c>
      <c r="DM122" s="1" t="s">
        <v>2291</v>
      </c>
      <c r="DN122" s="1" t="s">
        <v>2291</v>
      </c>
      <c r="DO122" s="1" t="s">
        <v>2291</v>
      </c>
      <c r="DP122" s="1" t="s">
        <v>2291</v>
      </c>
      <c r="DQ122" s="1" t="s">
        <v>2291</v>
      </c>
      <c r="DR122" s="1" t="s">
        <v>2291</v>
      </c>
      <c r="DS122" s="1" t="s">
        <v>2291</v>
      </c>
      <c r="DT122" s="1" t="s">
        <v>2291</v>
      </c>
      <c r="DU122" s="1" t="s">
        <v>2291</v>
      </c>
      <c r="DV122" s="1" t="s">
        <v>2291</v>
      </c>
      <c r="DW122" s="1" t="s">
        <v>2291</v>
      </c>
      <c r="DX122" s="1" t="s">
        <v>2291</v>
      </c>
      <c r="DY122" s="1" t="s">
        <v>2291</v>
      </c>
      <c r="DZ122" s="1" t="s">
        <v>2291</v>
      </c>
      <c r="EA122" s="1" t="s">
        <v>2291</v>
      </c>
      <c r="EB122" s="1" t="s">
        <v>2291</v>
      </c>
      <c r="EC122" s="1" t="s">
        <v>2291</v>
      </c>
      <c r="ED122" s="1" t="s">
        <v>2291</v>
      </c>
      <c r="EE122" s="1" t="s">
        <v>2291</v>
      </c>
      <c r="EF122" s="1" t="s">
        <v>2291</v>
      </c>
      <c r="EG122" s="1" t="s">
        <v>2291</v>
      </c>
      <c r="EH122" s="1" t="s">
        <v>2291</v>
      </c>
      <c r="EI122" s="1" t="s">
        <v>2291</v>
      </c>
      <c r="EJ122" s="1" t="s">
        <v>2291</v>
      </c>
      <c r="EK122" s="1" t="s">
        <v>2291</v>
      </c>
      <c r="EL122" s="1" t="s">
        <v>2291</v>
      </c>
      <c r="EM122" s="1" t="s">
        <v>2291</v>
      </c>
      <c r="EN122" s="1" t="s">
        <v>2291</v>
      </c>
      <c r="EO122" s="1" t="s">
        <v>2291</v>
      </c>
      <c r="EP122" s="1" t="s">
        <v>2291</v>
      </c>
      <c r="EQ122" s="1" t="s">
        <v>2291</v>
      </c>
      <c r="ER122" s="1" t="s">
        <v>2291</v>
      </c>
      <c r="ES122" s="1" t="s">
        <v>2291</v>
      </c>
      <c r="ET122" s="1" t="s">
        <v>2291</v>
      </c>
      <c r="EU122" s="1" t="s">
        <v>2291</v>
      </c>
      <c r="EV122" s="1" t="s">
        <v>2291</v>
      </c>
      <c r="EW122" s="1" t="s">
        <v>2291</v>
      </c>
      <c r="EX122" s="1" t="s">
        <v>2291</v>
      </c>
      <c r="EY122" s="1" t="s">
        <v>2291</v>
      </c>
      <c r="EZ122" s="1" t="s">
        <v>2291</v>
      </c>
      <c r="FA122" s="1" t="s">
        <v>2291</v>
      </c>
      <c r="FB122" s="1" t="s">
        <v>2291</v>
      </c>
      <c r="FC122" s="1" t="s">
        <v>2291</v>
      </c>
      <c r="FD122" s="1" t="s">
        <v>2291</v>
      </c>
      <c r="FE122" s="1" t="s">
        <v>2291</v>
      </c>
      <c r="FF122" s="1" t="s">
        <v>2291</v>
      </c>
      <c r="FG122" s="1" t="s">
        <v>2291</v>
      </c>
      <c r="FH122" s="1" t="s">
        <v>2291</v>
      </c>
      <c r="FI122" s="1" t="s">
        <v>2291</v>
      </c>
      <c r="FJ122" s="1" t="s">
        <v>2291</v>
      </c>
      <c r="FK122" s="1" t="s">
        <v>2291</v>
      </c>
      <c r="FL122" s="1" t="s">
        <v>2291</v>
      </c>
      <c r="FM122" s="7">
        <v>45</v>
      </c>
      <c r="FN122" s="7">
        <v>72</v>
      </c>
      <c r="FO122" s="7">
        <v>2</v>
      </c>
      <c r="FP122" s="7">
        <v>5</v>
      </c>
      <c r="FQ122" s="7">
        <v>3</v>
      </c>
      <c r="FR122" s="7">
        <v>2</v>
      </c>
      <c r="FS122" s="7" t="s">
        <v>2291</v>
      </c>
      <c r="FT122" s="7" t="s">
        <v>2291</v>
      </c>
      <c r="FU122" s="7" t="s">
        <v>2291</v>
      </c>
      <c r="FV122" s="7">
        <v>10</v>
      </c>
      <c r="FW122" s="7">
        <v>29</v>
      </c>
      <c r="FX122" s="7" t="s">
        <v>2291</v>
      </c>
      <c r="FY122" s="7">
        <v>30</v>
      </c>
      <c r="FZ122" s="1" t="s">
        <v>1920</v>
      </c>
      <c r="GA122" s="1" t="s">
        <v>1920</v>
      </c>
      <c r="GB122" s="1" t="s">
        <v>1920</v>
      </c>
      <c r="GC122" s="1" t="s">
        <v>2291</v>
      </c>
      <c r="GD122" s="1" t="s">
        <v>2291</v>
      </c>
      <c r="GE122" s="1" t="s">
        <v>2291</v>
      </c>
      <c r="GF122" s="1" t="s">
        <v>1920</v>
      </c>
      <c r="GG122" s="1" t="s">
        <v>2291</v>
      </c>
      <c r="GH122" s="1" t="s">
        <v>2291</v>
      </c>
      <c r="GI122" s="1" t="s">
        <v>2291</v>
      </c>
      <c r="GJ122" s="1" t="s">
        <v>1223</v>
      </c>
      <c r="GK122" s="1" t="s">
        <v>1921</v>
      </c>
      <c r="GL122" s="1" t="s">
        <v>1921</v>
      </c>
      <c r="GM122" s="1" t="s">
        <v>1920</v>
      </c>
      <c r="GN122" s="1" t="s">
        <v>1921</v>
      </c>
      <c r="GO122" s="1" t="s">
        <v>1921</v>
      </c>
      <c r="GP122" s="1" t="s">
        <v>1921</v>
      </c>
      <c r="GQ122" s="1" t="s">
        <v>1921</v>
      </c>
      <c r="GR122" s="1" t="s">
        <v>1921</v>
      </c>
      <c r="GS122" s="7" t="s">
        <v>2291</v>
      </c>
      <c r="GT122" s="7" t="s">
        <v>2291</v>
      </c>
      <c r="GU122" s="7" t="s">
        <v>2291</v>
      </c>
      <c r="GV122" s="7" t="s">
        <v>2291</v>
      </c>
      <c r="GW122" s="7" t="s">
        <v>2291</v>
      </c>
      <c r="GX122" s="7" t="s">
        <v>2291</v>
      </c>
      <c r="GY122" s="7" t="s">
        <v>2291</v>
      </c>
      <c r="GZ122" s="7" t="s">
        <v>2291</v>
      </c>
      <c r="HA122" s="7">
        <v>1</v>
      </c>
      <c r="HB122" s="7">
        <v>1</v>
      </c>
      <c r="HC122" s="7" t="s">
        <v>2291</v>
      </c>
      <c r="HD122" s="7" t="s">
        <v>2291</v>
      </c>
      <c r="HE122" s="7" t="s">
        <v>2291</v>
      </c>
      <c r="HF122" s="7" t="s">
        <v>2291</v>
      </c>
      <c r="HG122" s="7" t="s">
        <v>2291</v>
      </c>
      <c r="HH122" s="7" t="s">
        <v>2291</v>
      </c>
      <c r="HI122" s="1" t="s">
        <v>1956</v>
      </c>
      <c r="HJ122" s="1" t="s">
        <v>2116</v>
      </c>
      <c r="HK122" s="1" t="s">
        <v>1921</v>
      </c>
      <c r="HL122" s="1" t="s">
        <v>1921</v>
      </c>
      <c r="HM122" s="1" t="s">
        <v>1921</v>
      </c>
      <c r="HN122" s="1" t="s">
        <v>1920</v>
      </c>
      <c r="HO122" s="1" t="s">
        <v>1921</v>
      </c>
      <c r="HP122" s="1" t="s">
        <v>2125</v>
      </c>
      <c r="HQ122" s="1" t="s">
        <v>1921</v>
      </c>
      <c r="HR122" s="1" t="s">
        <v>1921</v>
      </c>
      <c r="HS122" s="1" t="s">
        <v>1920</v>
      </c>
      <c r="HT122" s="7" t="s">
        <v>2291</v>
      </c>
      <c r="HU122" s="7" t="s">
        <v>2291</v>
      </c>
      <c r="HV122" s="1" t="s">
        <v>2291</v>
      </c>
      <c r="HW122" s="1" t="s">
        <v>2291</v>
      </c>
      <c r="HX122" s="1" t="s">
        <v>2291</v>
      </c>
      <c r="HY122" s="1" t="s">
        <v>2126</v>
      </c>
      <c r="HZ122" s="1" t="s">
        <v>1921</v>
      </c>
      <c r="IA122" s="1" t="s">
        <v>1920</v>
      </c>
      <c r="IB122" s="7" t="s">
        <v>2291</v>
      </c>
      <c r="IC122" s="7">
        <v>1130</v>
      </c>
      <c r="ID122" s="1" t="s">
        <v>1920</v>
      </c>
      <c r="IE122" s="1" t="s">
        <v>2291</v>
      </c>
      <c r="IF122" s="1" t="s">
        <v>2291</v>
      </c>
      <c r="IG122" s="1" t="s">
        <v>2291</v>
      </c>
      <c r="IH122" s="1" t="s">
        <v>2291</v>
      </c>
      <c r="II122" s="1" t="s">
        <v>2291</v>
      </c>
      <c r="IJ122" s="1" t="s">
        <v>2291</v>
      </c>
      <c r="IK122" s="1" t="s">
        <v>2291</v>
      </c>
      <c r="IL122" s="1" t="s">
        <v>2291</v>
      </c>
      <c r="IM122" s="1" t="s">
        <v>1949</v>
      </c>
      <c r="IN122" s="1" t="s">
        <v>1991</v>
      </c>
      <c r="IO122" s="1" t="s">
        <v>2291</v>
      </c>
      <c r="IP122" s="1" t="s">
        <v>2291</v>
      </c>
      <c r="IQ122" s="1" t="s">
        <v>2291</v>
      </c>
      <c r="IR122" s="1" t="s">
        <v>2291</v>
      </c>
      <c r="IS122" s="1" t="s">
        <v>2291</v>
      </c>
      <c r="IT122" s="1" t="s">
        <v>1920</v>
      </c>
      <c r="IU122" s="1" t="s">
        <v>2002</v>
      </c>
      <c r="IV122" s="1" t="s">
        <v>1920</v>
      </c>
      <c r="IW122" s="1" t="s">
        <v>1921</v>
      </c>
      <c r="IX122" s="1" t="s">
        <v>1921</v>
      </c>
      <c r="IY122" s="1" t="s">
        <v>1921</v>
      </c>
      <c r="IZ122" s="1" t="s">
        <v>1921</v>
      </c>
      <c r="JA122" s="1" t="s">
        <v>2291</v>
      </c>
      <c r="JB122" s="1" t="s">
        <v>869</v>
      </c>
      <c r="JC122" s="1" t="s">
        <v>2291</v>
      </c>
      <c r="JD122" s="1" t="s">
        <v>763</v>
      </c>
      <c r="JE122" s="1" t="s">
        <v>1920</v>
      </c>
      <c r="JF122" s="1" t="s">
        <v>1921</v>
      </c>
      <c r="JG122" s="1" t="s">
        <v>1921</v>
      </c>
      <c r="JH122" s="1" t="s">
        <v>1921</v>
      </c>
      <c r="JI122" s="1" t="s">
        <v>1921</v>
      </c>
      <c r="JJ122" s="1" t="s">
        <v>1920</v>
      </c>
      <c r="JK122" s="1" t="s">
        <v>1920</v>
      </c>
      <c r="JL122" s="1" t="s">
        <v>1921</v>
      </c>
      <c r="JM122" s="1" t="s">
        <v>1921</v>
      </c>
      <c r="JN122" s="1" t="s">
        <v>1921</v>
      </c>
      <c r="JO122" s="1" t="s">
        <v>1921</v>
      </c>
      <c r="JP122" s="1" t="s">
        <v>1921</v>
      </c>
      <c r="JQ122" s="1" t="s">
        <v>1921</v>
      </c>
      <c r="JR122" s="1" t="s">
        <v>1921</v>
      </c>
      <c r="JS122" s="1" t="s">
        <v>2291</v>
      </c>
      <c r="JT122" s="1" t="s">
        <v>2291</v>
      </c>
      <c r="JU122" s="1" t="s">
        <v>2297</v>
      </c>
      <c r="JV122" s="1" t="s">
        <v>1920</v>
      </c>
      <c r="JW122" s="1" t="s">
        <v>1921</v>
      </c>
      <c r="JX122" s="1" t="s">
        <v>1921</v>
      </c>
      <c r="JY122" s="1" t="s">
        <v>1920</v>
      </c>
      <c r="JZ122" s="1" t="s">
        <v>1921</v>
      </c>
      <c r="KA122" s="1" t="s">
        <v>1921</v>
      </c>
      <c r="KB122" s="1" t="s">
        <v>1921</v>
      </c>
      <c r="KC122" s="1" t="s">
        <v>2291</v>
      </c>
      <c r="KD122" s="1" t="s">
        <v>2294</v>
      </c>
      <c r="KE122" s="1" t="s">
        <v>2291</v>
      </c>
      <c r="KF122" s="1" t="s">
        <v>1920</v>
      </c>
      <c r="KG122" s="1" t="s">
        <v>1720</v>
      </c>
      <c r="KH122" s="1" t="s">
        <v>1965</v>
      </c>
      <c r="KI122" s="1" t="s">
        <v>1988</v>
      </c>
      <c r="KJ122" s="1" t="s">
        <v>2291</v>
      </c>
      <c r="KK122" s="1" t="s">
        <v>1920</v>
      </c>
      <c r="KL122" s="1" t="s">
        <v>409</v>
      </c>
      <c r="KM122" s="1" t="s">
        <v>1921</v>
      </c>
      <c r="KN122" s="1" t="s">
        <v>1921</v>
      </c>
      <c r="KO122" s="1" t="s">
        <v>1920</v>
      </c>
      <c r="KP122" s="1" t="s">
        <v>2291</v>
      </c>
      <c r="KQ122" s="1" t="s">
        <v>2291</v>
      </c>
      <c r="KR122" s="1">
        <v>1</v>
      </c>
      <c r="KS122" s="1" t="s">
        <v>313</v>
      </c>
      <c r="KT122" s="1" t="s">
        <v>374</v>
      </c>
      <c r="KU122" s="1" t="s">
        <v>2291</v>
      </c>
      <c r="KV122" s="1" t="s">
        <v>2291</v>
      </c>
      <c r="KW122" s="1" t="s">
        <v>2291</v>
      </c>
      <c r="KX122" s="1" t="s">
        <v>2291</v>
      </c>
      <c r="KY122" s="7" t="s">
        <v>2291</v>
      </c>
      <c r="KZ122" s="1" t="s">
        <v>1721</v>
      </c>
      <c r="LA122" s="1">
        <v>198062</v>
      </c>
      <c r="LB122" s="1" t="s">
        <v>1722</v>
      </c>
      <c r="LC122" s="1" t="s">
        <v>1723</v>
      </c>
      <c r="LD122" s="1">
        <v>166</v>
      </c>
      <c r="LE122" s="1" t="s">
        <v>2291</v>
      </c>
      <c r="LF122" s="1">
        <v>-1</v>
      </c>
      <c r="LG122" s="1" t="s">
        <v>2291</v>
      </c>
      <c r="LH122" s="1" t="s">
        <v>2291</v>
      </c>
      <c r="LI122" s="13" t="s">
        <v>2291</v>
      </c>
      <c r="LJ122" s="13">
        <v>0</v>
      </c>
      <c r="LK122" s="13">
        <v>0</v>
      </c>
      <c r="LL122" s="13">
        <v>0</v>
      </c>
      <c r="LM122" s="13">
        <v>0</v>
      </c>
      <c r="LN122" s="13">
        <v>0</v>
      </c>
      <c r="LO122" s="13">
        <v>0</v>
      </c>
      <c r="LP122" s="13">
        <v>0</v>
      </c>
      <c r="LQ122" s="13">
        <v>0</v>
      </c>
      <c r="LR122" s="13">
        <v>0</v>
      </c>
      <c r="LS122" s="13">
        <v>0</v>
      </c>
      <c r="LT122" s="13">
        <v>0</v>
      </c>
      <c r="LU122" s="13">
        <v>0</v>
      </c>
      <c r="LV122" s="13">
        <v>0</v>
      </c>
      <c r="LW122" s="1" t="s">
        <v>1975</v>
      </c>
      <c r="LX122" s="1" t="s">
        <v>1979</v>
      </c>
      <c r="LY122" s="1" t="s">
        <v>568</v>
      </c>
      <c r="LZ122" s="1" t="b">
        <f>E122=AE122</f>
        <v>0</v>
      </c>
      <c r="MA122" s="1" t="b">
        <f>AG122=G122</f>
        <v>0</v>
      </c>
      <c r="MB122" s="1" t="b">
        <f>I122=AI122</f>
        <v>0</v>
      </c>
      <c r="MC122" s="1" t="s">
        <v>2291</v>
      </c>
    </row>
    <row r="123" spans="1:341" x14ac:dyDescent="0.3">
      <c r="A123" s="1" t="s">
        <v>657</v>
      </c>
      <c r="B123" s="1" t="s">
        <v>658</v>
      </c>
      <c r="C123" s="5">
        <v>43155</v>
      </c>
      <c r="D123" s="5">
        <v>43155</v>
      </c>
      <c r="E123" s="1" t="s">
        <v>294</v>
      </c>
      <c r="F123" s="1" t="s">
        <v>1934</v>
      </c>
      <c r="G123" s="1" t="s">
        <v>400</v>
      </c>
      <c r="H123" s="1" t="s">
        <v>1948</v>
      </c>
      <c r="I123" s="1" t="s">
        <v>401</v>
      </c>
      <c r="J123" s="1" t="s">
        <v>429</v>
      </c>
      <c r="K123" s="1" t="s">
        <v>429</v>
      </c>
      <c r="L123" s="1" t="s">
        <v>659</v>
      </c>
      <c r="M123" s="1" t="s">
        <v>660</v>
      </c>
      <c r="N123" s="1">
        <v>14.2979127756</v>
      </c>
      <c r="O123" s="1">
        <v>13.7793128222</v>
      </c>
      <c r="P123" s="1">
        <v>296.03470404400002</v>
      </c>
      <c r="Q123" s="1">
        <v>4</v>
      </c>
      <c r="R123" s="1" t="s">
        <v>1983</v>
      </c>
      <c r="S123" s="1" t="s">
        <v>542</v>
      </c>
      <c r="T123" s="1">
        <v>11</v>
      </c>
      <c r="U123" s="1" t="s">
        <v>2292</v>
      </c>
      <c r="V123" s="1" t="s">
        <v>1982</v>
      </c>
      <c r="W123" s="1" t="s">
        <v>2291</v>
      </c>
      <c r="X123" s="1" t="s">
        <v>2093</v>
      </c>
      <c r="Y123" s="1" t="s">
        <v>1920</v>
      </c>
      <c r="Z123" s="1" t="s">
        <v>1920</v>
      </c>
      <c r="AA123" s="1" t="s">
        <v>1921</v>
      </c>
      <c r="AB123" s="1" t="s">
        <v>2291</v>
      </c>
      <c r="AC123" s="7">
        <v>94</v>
      </c>
      <c r="AD123" s="7">
        <v>400</v>
      </c>
      <c r="AE123" s="1" t="s">
        <v>294</v>
      </c>
      <c r="AF123" s="1" t="s">
        <v>1934</v>
      </c>
      <c r="AG123" s="1" t="s">
        <v>400</v>
      </c>
      <c r="AH123" s="1" t="s">
        <v>1948</v>
      </c>
      <c r="AI123" s="1" t="s">
        <v>404</v>
      </c>
      <c r="AJ123" s="1" t="s">
        <v>2010</v>
      </c>
      <c r="AK123" s="14">
        <v>94</v>
      </c>
      <c r="AL123" s="14">
        <v>400</v>
      </c>
      <c r="AM123" s="5">
        <v>42005</v>
      </c>
      <c r="AN123" s="7">
        <v>8</v>
      </c>
      <c r="AO123" s="7">
        <v>30</v>
      </c>
      <c r="AP123" s="1" t="s">
        <v>298</v>
      </c>
      <c r="AQ123" s="1" t="s">
        <v>1926</v>
      </c>
      <c r="AR123" s="1" t="s">
        <v>299</v>
      </c>
      <c r="AS123" s="1" t="s">
        <v>1931</v>
      </c>
      <c r="AT123" s="1" t="s">
        <v>300</v>
      </c>
      <c r="AU123" s="1" t="s">
        <v>1931</v>
      </c>
      <c r="AV123" s="1" t="s">
        <v>2291</v>
      </c>
      <c r="AW123" s="1" t="s">
        <v>2291</v>
      </c>
      <c r="AX123" s="1" t="s">
        <v>2291</v>
      </c>
      <c r="AY123" s="7">
        <v>8</v>
      </c>
      <c r="AZ123" s="7">
        <v>30</v>
      </c>
      <c r="BA123" s="5">
        <v>43405</v>
      </c>
      <c r="BB123" s="7" t="s">
        <v>2291</v>
      </c>
      <c r="BC123" s="7" t="s">
        <v>2291</v>
      </c>
      <c r="BD123" s="1" t="s">
        <v>2291</v>
      </c>
      <c r="BE123" s="1" t="s">
        <v>2291</v>
      </c>
      <c r="BF123" s="1" t="s">
        <v>2291</v>
      </c>
      <c r="BG123" s="1" t="s">
        <v>2291</v>
      </c>
      <c r="BH123" s="1" t="s">
        <v>2291</v>
      </c>
      <c r="BI123" s="1" t="s">
        <v>2291</v>
      </c>
      <c r="BJ123" s="1" t="s">
        <v>2291</v>
      </c>
      <c r="BK123" s="1" t="s">
        <v>2291</v>
      </c>
      <c r="BL123" s="1" t="s">
        <v>2291</v>
      </c>
      <c r="BM123" s="7" t="s">
        <v>2291</v>
      </c>
      <c r="BN123" s="7" t="s">
        <v>2291</v>
      </c>
      <c r="BO123" s="1" t="s">
        <v>2291</v>
      </c>
      <c r="BP123" s="7" t="s">
        <v>2291</v>
      </c>
      <c r="BQ123" s="7" t="s">
        <v>2291</v>
      </c>
      <c r="BR123" s="1">
        <v>0</v>
      </c>
      <c r="BS123" s="7">
        <v>100</v>
      </c>
      <c r="BT123" s="7">
        <v>0</v>
      </c>
      <c r="BU123" s="7">
        <v>0</v>
      </c>
      <c r="BV123" s="7">
        <v>23</v>
      </c>
      <c r="BW123" s="1" t="s">
        <v>1998</v>
      </c>
      <c r="BX123" s="1" t="s">
        <v>2291</v>
      </c>
      <c r="BY123" s="1" t="s">
        <v>445</v>
      </c>
      <c r="BZ123" s="1" t="s">
        <v>1920</v>
      </c>
      <c r="CA123" s="1" t="s">
        <v>1920</v>
      </c>
      <c r="CB123" s="1" t="s">
        <v>1920</v>
      </c>
      <c r="CC123" s="1" t="s">
        <v>1921</v>
      </c>
      <c r="CD123" s="1" t="s">
        <v>1921</v>
      </c>
      <c r="CE123" s="1" t="s">
        <v>1921</v>
      </c>
      <c r="CF123" s="1" t="s">
        <v>1921</v>
      </c>
      <c r="CG123" s="1" t="s">
        <v>1921</v>
      </c>
      <c r="CH123" s="1" t="s">
        <v>1920</v>
      </c>
      <c r="CI123" s="1" t="s">
        <v>1920</v>
      </c>
      <c r="CJ123" s="1" t="s">
        <v>1921</v>
      </c>
      <c r="CK123" s="1" t="s">
        <v>320</v>
      </c>
      <c r="CL123" s="1" t="s">
        <v>1921</v>
      </c>
      <c r="CM123" s="1" t="s">
        <v>1921</v>
      </c>
      <c r="CN123" s="1" t="s">
        <v>1921</v>
      </c>
      <c r="CO123" s="1" t="s">
        <v>1920</v>
      </c>
      <c r="CP123" s="1" t="s">
        <v>1921</v>
      </c>
      <c r="CQ123" s="1" t="s">
        <v>2291</v>
      </c>
      <c r="CR123" s="1" t="s">
        <v>2029</v>
      </c>
      <c r="CS123" s="1" t="s">
        <v>320</v>
      </c>
      <c r="CT123" s="1" t="s">
        <v>1921</v>
      </c>
      <c r="CU123" s="1" t="s">
        <v>1921</v>
      </c>
      <c r="CV123" s="1" t="s">
        <v>1921</v>
      </c>
      <c r="CW123" s="1" t="s">
        <v>1920</v>
      </c>
      <c r="CX123" s="1" t="s">
        <v>1921</v>
      </c>
      <c r="CY123" s="1" t="s">
        <v>2291</v>
      </c>
      <c r="CZ123" s="1" t="s">
        <v>2029</v>
      </c>
      <c r="DA123" s="1" t="s">
        <v>320</v>
      </c>
      <c r="DB123" s="1" t="s">
        <v>1921</v>
      </c>
      <c r="DC123" s="1" t="s">
        <v>1921</v>
      </c>
      <c r="DD123" s="1" t="s">
        <v>1921</v>
      </c>
      <c r="DE123" s="1" t="s">
        <v>1920</v>
      </c>
      <c r="DF123" s="1" t="s">
        <v>1921</v>
      </c>
      <c r="DG123" s="1" t="s">
        <v>2291</v>
      </c>
      <c r="DH123" s="1" t="s">
        <v>2029</v>
      </c>
      <c r="DI123" s="1" t="s">
        <v>2291</v>
      </c>
      <c r="DJ123" s="1" t="s">
        <v>2291</v>
      </c>
      <c r="DK123" s="1" t="s">
        <v>2291</v>
      </c>
      <c r="DL123" s="1" t="s">
        <v>2291</v>
      </c>
      <c r="DM123" s="1" t="s">
        <v>2291</v>
      </c>
      <c r="DN123" s="1" t="s">
        <v>2291</v>
      </c>
      <c r="DO123" s="1" t="s">
        <v>2291</v>
      </c>
      <c r="DP123" s="1" t="s">
        <v>2291</v>
      </c>
      <c r="DQ123" s="1" t="s">
        <v>2291</v>
      </c>
      <c r="DR123" s="1" t="s">
        <v>2291</v>
      </c>
      <c r="DS123" s="1" t="s">
        <v>2291</v>
      </c>
      <c r="DT123" s="1" t="s">
        <v>2291</v>
      </c>
      <c r="DU123" s="1" t="s">
        <v>2291</v>
      </c>
      <c r="DV123" s="1" t="s">
        <v>2291</v>
      </c>
      <c r="DW123" s="1" t="s">
        <v>2291</v>
      </c>
      <c r="DX123" s="1" t="s">
        <v>2291</v>
      </c>
      <c r="DY123" s="1" t="s">
        <v>2291</v>
      </c>
      <c r="DZ123" s="1" t="s">
        <v>2291</v>
      </c>
      <c r="EA123" s="1" t="s">
        <v>2291</v>
      </c>
      <c r="EB123" s="1" t="s">
        <v>2291</v>
      </c>
      <c r="EC123" s="1" t="s">
        <v>2291</v>
      </c>
      <c r="ED123" s="1" t="s">
        <v>2291</v>
      </c>
      <c r="EE123" s="1" t="s">
        <v>2291</v>
      </c>
      <c r="EF123" s="1" t="s">
        <v>2291</v>
      </c>
      <c r="EG123" s="1" t="s">
        <v>2291</v>
      </c>
      <c r="EH123" s="1" t="s">
        <v>2291</v>
      </c>
      <c r="EI123" s="1" t="s">
        <v>2291</v>
      </c>
      <c r="EJ123" s="1" t="s">
        <v>2291</v>
      </c>
      <c r="EK123" s="1" t="s">
        <v>2291</v>
      </c>
      <c r="EL123" s="1" t="s">
        <v>2291</v>
      </c>
      <c r="EM123" s="1" t="s">
        <v>2291</v>
      </c>
      <c r="EN123" s="1" t="s">
        <v>2291</v>
      </c>
      <c r="EO123" s="1" t="s">
        <v>320</v>
      </c>
      <c r="EP123" s="1" t="s">
        <v>1921</v>
      </c>
      <c r="EQ123" s="1" t="s">
        <v>1921</v>
      </c>
      <c r="ER123" s="1" t="s">
        <v>1921</v>
      </c>
      <c r="ES123" s="1" t="s">
        <v>1920</v>
      </c>
      <c r="ET123" s="1" t="s">
        <v>1921</v>
      </c>
      <c r="EU123" s="1" t="s">
        <v>2291</v>
      </c>
      <c r="EV123" s="1" t="s">
        <v>1996</v>
      </c>
      <c r="EW123" s="1" t="s">
        <v>2291</v>
      </c>
      <c r="EX123" s="1" t="s">
        <v>2291</v>
      </c>
      <c r="EY123" s="1" t="s">
        <v>2291</v>
      </c>
      <c r="EZ123" s="1" t="s">
        <v>2291</v>
      </c>
      <c r="FA123" s="1" t="s">
        <v>2291</v>
      </c>
      <c r="FB123" s="1" t="s">
        <v>2291</v>
      </c>
      <c r="FC123" s="1" t="s">
        <v>2291</v>
      </c>
      <c r="FD123" s="1" t="s">
        <v>2291</v>
      </c>
      <c r="FE123" s="1" t="s">
        <v>320</v>
      </c>
      <c r="FF123" s="1" t="s">
        <v>1921</v>
      </c>
      <c r="FG123" s="1" t="s">
        <v>1921</v>
      </c>
      <c r="FH123" s="1" t="s">
        <v>1921</v>
      </c>
      <c r="FI123" s="1" t="s">
        <v>1920</v>
      </c>
      <c r="FJ123" s="1" t="s">
        <v>1921</v>
      </c>
      <c r="FK123" s="1" t="s">
        <v>2291</v>
      </c>
      <c r="FL123" s="1" t="s">
        <v>1997</v>
      </c>
      <c r="FM123" s="7">
        <v>10</v>
      </c>
      <c r="FN123" s="7">
        <v>20</v>
      </c>
      <c r="FO123" s="7">
        <v>5</v>
      </c>
      <c r="FP123" s="7">
        <v>6</v>
      </c>
      <c r="FQ123" s="7">
        <v>5</v>
      </c>
      <c r="FR123" s="7">
        <v>3</v>
      </c>
      <c r="FS123" s="7" t="s">
        <v>2291</v>
      </c>
      <c r="FT123" s="7" t="s">
        <v>2291</v>
      </c>
      <c r="FU123" s="7">
        <v>6</v>
      </c>
      <c r="FV123" s="7">
        <v>15</v>
      </c>
      <c r="FW123" s="7">
        <v>6</v>
      </c>
      <c r="FX123" s="7" t="s">
        <v>2291</v>
      </c>
      <c r="FY123" s="7">
        <v>10</v>
      </c>
      <c r="FZ123" s="1" t="s">
        <v>1920</v>
      </c>
      <c r="GA123" s="1" t="s">
        <v>1920</v>
      </c>
      <c r="GB123" s="1" t="s">
        <v>1920</v>
      </c>
      <c r="GC123" s="1" t="s">
        <v>2291</v>
      </c>
      <c r="GD123" s="1" t="s">
        <v>2291</v>
      </c>
      <c r="GE123" s="1" t="s">
        <v>2291</v>
      </c>
      <c r="GF123" s="1" t="s">
        <v>1920</v>
      </c>
      <c r="GG123" s="1" t="s">
        <v>2291</v>
      </c>
      <c r="GH123" s="1" t="s">
        <v>2291</v>
      </c>
      <c r="GI123" s="1" t="s">
        <v>2291</v>
      </c>
      <c r="GJ123" s="1" t="s">
        <v>302</v>
      </c>
      <c r="GK123" s="1" t="s">
        <v>1921</v>
      </c>
      <c r="GL123" s="1" t="s">
        <v>1921</v>
      </c>
      <c r="GM123" s="1" t="s">
        <v>1921</v>
      </c>
      <c r="GN123" s="1" t="s">
        <v>1921</v>
      </c>
      <c r="GO123" s="1" t="s">
        <v>1920</v>
      </c>
      <c r="GP123" s="1" t="s">
        <v>1921</v>
      </c>
      <c r="GQ123" s="1" t="s">
        <v>1921</v>
      </c>
      <c r="GR123" s="1" t="s">
        <v>1921</v>
      </c>
      <c r="GS123" s="7" t="s">
        <v>2291</v>
      </c>
      <c r="GT123" s="7" t="s">
        <v>2291</v>
      </c>
      <c r="GU123" s="7">
        <v>1</v>
      </c>
      <c r="GV123" s="7" t="s">
        <v>2291</v>
      </c>
      <c r="GW123" s="7" t="s">
        <v>2291</v>
      </c>
      <c r="GX123" s="7" t="s">
        <v>2291</v>
      </c>
      <c r="GY123" s="7" t="s">
        <v>2291</v>
      </c>
      <c r="GZ123" s="7" t="s">
        <v>2291</v>
      </c>
      <c r="HA123" s="7" t="s">
        <v>2291</v>
      </c>
      <c r="HB123" s="7" t="s">
        <v>2291</v>
      </c>
      <c r="HC123" s="7" t="s">
        <v>2291</v>
      </c>
      <c r="HD123" s="7" t="s">
        <v>2291</v>
      </c>
      <c r="HE123" s="7" t="s">
        <v>2291</v>
      </c>
      <c r="HF123" s="7" t="s">
        <v>2291</v>
      </c>
      <c r="HG123" s="7" t="s">
        <v>2291</v>
      </c>
      <c r="HH123" s="7" t="s">
        <v>2291</v>
      </c>
      <c r="HI123" s="1" t="s">
        <v>869</v>
      </c>
      <c r="HJ123" s="1" t="s">
        <v>2112</v>
      </c>
      <c r="HK123" s="1" t="s">
        <v>1921</v>
      </c>
      <c r="HL123" s="1" t="s">
        <v>1920</v>
      </c>
      <c r="HM123" s="1" t="s">
        <v>1920</v>
      </c>
      <c r="HN123" s="1" t="s">
        <v>1921</v>
      </c>
      <c r="HO123" s="1" t="s">
        <v>1921</v>
      </c>
      <c r="HP123" s="1" t="s">
        <v>2122</v>
      </c>
      <c r="HQ123" s="1" t="s">
        <v>1920</v>
      </c>
      <c r="HR123" s="1" t="s">
        <v>1921</v>
      </c>
      <c r="HS123" s="1" t="s">
        <v>1921</v>
      </c>
      <c r="HT123" s="7">
        <v>14</v>
      </c>
      <c r="HU123" s="7" t="s">
        <v>2291</v>
      </c>
      <c r="HV123" s="1" t="s">
        <v>2046</v>
      </c>
      <c r="HW123" s="1" t="s">
        <v>2001</v>
      </c>
      <c r="HX123" s="1" t="s">
        <v>1962</v>
      </c>
      <c r="HY123" s="1" t="s">
        <v>2126</v>
      </c>
      <c r="HZ123" s="1" t="s">
        <v>1921</v>
      </c>
      <c r="IA123" s="1" t="s">
        <v>1920</v>
      </c>
      <c r="IB123" s="7" t="s">
        <v>2291</v>
      </c>
      <c r="IC123" s="7">
        <v>50</v>
      </c>
      <c r="ID123" s="1" t="s">
        <v>1920</v>
      </c>
      <c r="IE123" s="1" t="s">
        <v>2291</v>
      </c>
      <c r="IF123" s="1" t="s">
        <v>2291</v>
      </c>
      <c r="IG123" s="1" t="s">
        <v>2291</v>
      </c>
      <c r="IH123" s="1" t="s">
        <v>2291</v>
      </c>
      <c r="II123" s="1" t="s">
        <v>2291</v>
      </c>
      <c r="IJ123" s="1" t="s">
        <v>2291</v>
      </c>
      <c r="IK123" s="1" t="s">
        <v>2291</v>
      </c>
      <c r="IL123" s="1" t="s">
        <v>2291</v>
      </c>
      <c r="IM123" s="1" t="s">
        <v>1949</v>
      </c>
      <c r="IN123" s="1" t="s">
        <v>1991</v>
      </c>
      <c r="IO123" s="1" t="s">
        <v>2291</v>
      </c>
      <c r="IP123" s="1" t="s">
        <v>2291</v>
      </c>
      <c r="IQ123" s="1" t="s">
        <v>2291</v>
      </c>
      <c r="IR123" s="1" t="s">
        <v>2291</v>
      </c>
      <c r="IS123" s="1" t="s">
        <v>2291</v>
      </c>
      <c r="IT123" s="1" t="s">
        <v>1921</v>
      </c>
      <c r="IU123" s="1" t="s">
        <v>2291</v>
      </c>
      <c r="IV123" s="1" t="s">
        <v>2291</v>
      </c>
      <c r="IW123" s="1" t="s">
        <v>2291</v>
      </c>
      <c r="IX123" s="1" t="s">
        <v>2291</v>
      </c>
      <c r="IY123" s="1" t="s">
        <v>2291</v>
      </c>
      <c r="IZ123" s="1" t="s">
        <v>2291</v>
      </c>
      <c r="JA123" s="1" t="s">
        <v>2291</v>
      </c>
      <c r="JB123" s="1" t="s">
        <v>2291</v>
      </c>
      <c r="JC123" s="1" t="s">
        <v>2291</v>
      </c>
      <c r="JD123" s="1" t="s">
        <v>383</v>
      </c>
      <c r="JE123" s="1" t="s">
        <v>1920</v>
      </c>
      <c r="JF123" s="1" t="s">
        <v>1921</v>
      </c>
      <c r="JG123" s="1" t="s">
        <v>1921</v>
      </c>
      <c r="JH123" s="1" t="s">
        <v>1921</v>
      </c>
      <c r="JI123" s="1" t="s">
        <v>1921</v>
      </c>
      <c r="JJ123" s="1" t="s">
        <v>1920</v>
      </c>
      <c r="JK123" s="1" t="s">
        <v>1921</v>
      </c>
      <c r="JL123" s="1" t="s">
        <v>1920</v>
      </c>
      <c r="JM123" s="1" t="s">
        <v>1921</v>
      </c>
      <c r="JN123" s="1" t="s">
        <v>1921</v>
      </c>
      <c r="JO123" s="1" t="s">
        <v>1921</v>
      </c>
      <c r="JP123" s="1" t="s">
        <v>1921</v>
      </c>
      <c r="JQ123" s="1" t="s">
        <v>1921</v>
      </c>
      <c r="JR123" s="1" t="s">
        <v>1921</v>
      </c>
      <c r="JS123" s="1" t="s">
        <v>2291</v>
      </c>
      <c r="JT123" s="1" t="s">
        <v>2291</v>
      </c>
      <c r="JU123" s="1" t="s">
        <v>2308</v>
      </c>
      <c r="JV123" s="1" t="s">
        <v>1920</v>
      </c>
      <c r="JW123" s="1" t="s">
        <v>1921</v>
      </c>
      <c r="JX123" s="1" t="s">
        <v>1921</v>
      </c>
      <c r="JY123" s="1" t="s">
        <v>1921</v>
      </c>
      <c r="JZ123" s="1" t="s">
        <v>1920</v>
      </c>
      <c r="KA123" s="1" t="s">
        <v>1921</v>
      </c>
      <c r="KB123" s="1" t="s">
        <v>1921</v>
      </c>
      <c r="KC123" s="1" t="s">
        <v>2291</v>
      </c>
      <c r="KD123" s="1" t="s">
        <v>1972</v>
      </c>
      <c r="KE123" s="1" t="s">
        <v>1921</v>
      </c>
      <c r="KF123" s="1" t="s">
        <v>1920</v>
      </c>
      <c r="KG123" s="1" t="s">
        <v>2144</v>
      </c>
      <c r="KH123" s="1" t="s">
        <v>1967</v>
      </c>
      <c r="KI123" s="1" t="s">
        <v>1923</v>
      </c>
      <c r="KJ123" s="1" t="s">
        <v>2291</v>
      </c>
      <c r="KK123" s="1" t="s">
        <v>1920</v>
      </c>
      <c r="KL123" s="1" t="s">
        <v>409</v>
      </c>
      <c r="KM123" s="1" t="s">
        <v>1921</v>
      </c>
      <c r="KN123" s="1" t="s">
        <v>1921</v>
      </c>
      <c r="KO123" s="1" t="s">
        <v>1920</v>
      </c>
      <c r="KP123" s="1" t="s">
        <v>2291</v>
      </c>
      <c r="KQ123" s="1" t="s">
        <v>2291</v>
      </c>
      <c r="KR123" s="1">
        <v>3</v>
      </c>
      <c r="KS123" s="1" t="s">
        <v>304</v>
      </c>
      <c r="KT123" s="1" t="s">
        <v>2291</v>
      </c>
      <c r="KU123" s="1" t="s">
        <v>2291</v>
      </c>
      <c r="KV123" s="1" t="s">
        <v>2291</v>
      </c>
      <c r="KW123" s="1" t="s">
        <v>2291</v>
      </c>
      <c r="KX123" s="1">
        <v>20</v>
      </c>
      <c r="KY123" s="11">
        <v>20</v>
      </c>
      <c r="KZ123" s="1" t="s">
        <v>661</v>
      </c>
      <c r="LA123" s="1">
        <v>146998</v>
      </c>
      <c r="LB123" s="1" t="s">
        <v>662</v>
      </c>
      <c r="LC123" s="1" t="s">
        <v>663</v>
      </c>
      <c r="LD123" s="1">
        <v>34</v>
      </c>
      <c r="LE123" s="1" t="s">
        <v>2291</v>
      </c>
      <c r="LF123" s="1">
        <v>-1</v>
      </c>
      <c r="LG123" s="1" t="s">
        <v>2291</v>
      </c>
      <c r="LH123" s="1" t="s">
        <v>2291</v>
      </c>
      <c r="LI123" s="8">
        <v>34</v>
      </c>
      <c r="LJ123" s="8">
        <v>8</v>
      </c>
      <c r="LK123" s="8">
        <v>11</v>
      </c>
      <c r="LL123" s="8">
        <v>7</v>
      </c>
      <c r="LM123" s="8">
        <v>12</v>
      </c>
      <c r="LN123" s="8">
        <v>8</v>
      </c>
      <c r="LO123" s="8">
        <v>11</v>
      </c>
      <c r="LP123" s="8">
        <v>4</v>
      </c>
      <c r="LQ123" s="8">
        <v>4</v>
      </c>
      <c r="LR123" s="8">
        <v>26</v>
      </c>
      <c r="LS123" s="8">
        <v>28</v>
      </c>
      <c r="LT123" s="8">
        <v>5</v>
      </c>
      <c r="LU123" s="8">
        <v>4</v>
      </c>
      <c r="LV123" s="8">
        <v>128</v>
      </c>
      <c r="LW123" s="1" t="s">
        <v>1975</v>
      </c>
      <c r="LX123" s="1" t="s">
        <v>1979</v>
      </c>
      <c r="LY123" s="1" t="s">
        <v>1980</v>
      </c>
      <c r="LZ123" s="1" t="b">
        <f>E123=AE123</f>
        <v>1</v>
      </c>
      <c r="MA123" s="1" t="b">
        <f>AG123=G123</f>
        <v>1</v>
      </c>
      <c r="MB123" s="1" t="b">
        <f>I123=AI123</f>
        <v>0</v>
      </c>
      <c r="MC123" s="1" t="s">
        <v>2291</v>
      </c>
    </row>
    <row r="124" spans="1:341" x14ac:dyDescent="0.3">
      <c r="A124" s="1" t="s">
        <v>590</v>
      </c>
      <c r="B124" s="1" t="s">
        <v>591</v>
      </c>
      <c r="C124" s="5">
        <v>43155</v>
      </c>
      <c r="D124" s="5">
        <v>43155</v>
      </c>
      <c r="E124" s="1" t="s">
        <v>294</v>
      </c>
      <c r="F124" s="1" t="s">
        <v>1934</v>
      </c>
      <c r="G124" s="1" t="s">
        <v>400</v>
      </c>
      <c r="H124" s="1" t="s">
        <v>1948</v>
      </c>
      <c r="I124" s="1" t="s">
        <v>401</v>
      </c>
      <c r="J124" s="1" t="s">
        <v>429</v>
      </c>
      <c r="K124" s="1" t="s">
        <v>542</v>
      </c>
      <c r="L124" s="1" t="s">
        <v>592</v>
      </c>
      <c r="M124" s="1" t="s">
        <v>593</v>
      </c>
      <c r="N124" s="1">
        <v>14.300372207500001</v>
      </c>
      <c r="O124" s="1">
        <v>13.7640797001</v>
      </c>
      <c r="P124" s="1">
        <v>304.15836256300003</v>
      </c>
      <c r="Q124" s="1">
        <v>6</v>
      </c>
      <c r="R124" s="1" t="s">
        <v>1983</v>
      </c>
      <c r="S124" s="1" t="s">
        <v>542</v>
      </c>
      <c r="T124" s="1">
        <v>11</v>
      </c>
      <c r="U124" s="1" t="s">
        <v>2292</v>
      </c>
      <c r="V124" s="1" t="s">
        <v>1990</v>
      </c>
      <c r="W124" s="1" t="s">
        <v>2291</v>
      </c>
      <c r="X124" s="1" t="s">
        <v>2093</v>
      </c>
      <c r="Y124" s="1" t="s">
        <v>1920</v>
      </c>
      <c r="Z124" s="1" t="s">
        <v>1920</v>
      </c>
      <c r="AA124" s="1" t="s">
        <v>1921</v>
      </c>
      <c r="AB124" s="1" t="s">
        <v>2291</v>
      </c>
      <c r="AC124" s="7">
        <v>60</v>
      </c>
      <c r="AD124" s="7">
        <v>250</v>
      </c>
      <c r="AE124" s="1" t="s">
        <v>294</v>
      </c>
      <c r="AF124" s="1" t="s">
        <v>1934</v>
      </c>
      <c r="AG124" s="1" t="s">
        <v>400</v>
      </c>
      <c r="AH124" s="1" t="s">
        <v>1948</v>
      </c>
      <c r="AI124" s="1" t="s">
        <v>404</v>
      </c>
      <c r="AJ124" s="1" t="s">
        <v>2010</v>
      </c>
      <c r="AK124" s="14">
        <v>60</v>
      </c>
      <c r="AL124" s="14">
        <v>250</v>
      </c>
      <c r="AM124" s="5">
        <v>41852</v>
      </c>
      <c r="AN124" s="7">
        <v>24</v>
      </c>
      <c r="AO124" s="7">
        <v>100</v>
      </c>
      <c r="AP124" s="1" t="s">
        <v>298</v>
      </c>
      <c r="AQ124" s="1" t="s">
        <v>1926</v>
      </c>
      <c r="AR124" s="1" t="s">
        <v>299</v>
      </c>
      <c r="AS124" s="1" t="s">
        <v>1931</v>
      </c>
      <c r="AT124" s="1" t="s">
        <v>594</v>
      </c>
      <c r="AU124" s="1" t="s">
        <v>1937</v>
      </c>
      <c r="AV124" s="1" t="s">
        <v>2291</v>
      </c>
      <c r="AW124" s="1" t="s">
        <v>2291</v>
      </c>
      <c r="AX124" s="1" t="s">
        <v>2291</v>
      </c>
      <c r="AY124" s="7">
        <v>24</v>
      </c>
      <c r="AZ124" s="7">
        <v>100</v>
      </c>
      <c r="BA124" s="5">
        <v>42005</v>
      </c>
      <c r="BB124" s="7" t="s">
        <v>2291</v>
      </c>
      <c r="BC124" s="7" t="s">
        <v>2291</v>
      </c>
      <c r="BD124" s="1" t="s">
        <v>2291</v>
      </c>
      <c r="BE124" s="1" t="s">
        <v>2291</v>
      </c>
      <c r="BF124" s="1" t="s">
        <v>2291</v>
      </c>
      <c r="BG124" s="1" t="s">
        <v>2291</v>
      </c>
      <c r="BH124" s="1" t="s">
        <v>2291</v>
      </c>
      <c r="BI124" s="1" t="s">
        <v>2291</v>
      </c>
      <c r="BJ124" s="1" t="s">
        <v>2291</v>
      </c>
      <c r="BK124" s="1" t="s">
        <v>2291</v>
      </c>
      <c r="BL124" s="1" t="s">
        <v>2291</v>
      </c>
      <c r="BM124" s="7" t="s">
        <v>2291</v>
      </c>
      <c r="BN124" s="7" t="s">
        <v>2291</v>
      </c>
      <c r="BO124" s="1" t="s">
        <v>2291</v>
      </c>
      <c r="BP124" s="7" t="s">
        <v>2291</v>
      </c>
      <c r="BQ124" s="7" t="s">
        <v>2291</v>
      </c>
      <c r="BR124" s="1">
        <v>0</v>
      </c>
      <c r="BS124" s="7">
        <v>300</v>
      </c>
      <c r="BT124" s="7">
        <v>0</v>
      </c>
      <c r="BU124" s="7">
        <v>0</v>
      </c>
      <c r="BV124" s="7">
        <v>0</v>
      </c>
      <c r="BW124" s="1" t="s">
        <v>1998</v>
      </c>
      <c r="BX124" s="1" t="s">
        <v>2291</v>
      </c>
      <c r="BY124" s="1" t="s">
        <v>595</v>
      </c>
      <c r="BZ124" s="1" t="s">
        <v>1921</v>
      </c>
      <c r="CA124" s="1" t="s">
        <v>1920</v>
      </c>
      <c r="CB124" s="1" t="s">
        <v>1921</v>
      </c>
      <c r="CC124" s="1" t="s">
        <v>1921</v>
      </c>
      <c r="CD124" s="1" t="s">
        <v>1920</v>
      </c>
      <c r="CE124" s="1" t="s">
        <v>1920</v>
      </c>
      <c r="CF124" s="1" t="s">
        <v>1921</v>
      </c>
      <c r="CG124" s="1" t="s">
        <v>1920</v>
      </c>
      <c r="CH124" s="1" t="s">
        <v>1920</v>
      </c>
      <c r="CI124" s="1" t="s">
        <v>1920</v>
      </c>
      <c r="CJ124" s="1" t="s">
        <v>1921</v>
      </c>
      <c r="CK124" s="1" t="s">
        <v>320</v>
      </c>
      <c r="CL124" s="1" t="s">
        <v>1921</v>
      </c>
      <c r="CM124" s="1" t="s">
        <v>1921</v>
      </c>
      <c r="CN124" s="1" t="s">
        <v>1921</v>
      </c>
      <c r="CO124" s="1" t="s">
        <v>1920</v>
      </c>
      <c r="CP124" s="1" t="s">
        <v>1921</v>
      </c>
      <c r="CQ124" s="1" t="s">
        <v>2291</v>
      </c>
      <c r="CR124" s="1" t="s">
        <v>2029</v>
      </c>
      <c r="CS124" s="1" t="s">
        <v>2291</v>
      </c>
      <c r="CT124" s="1" t="s">
        <v>2291</v>
      </c>
      <c r="CU124" s="1" t="s">
        <v>2291</v>
      </c>
      <c r="CV124" s="1" t="s">
        <v>2291</v>
      </c>
      <c r="CW124" s="1" t="s">
        <v>2291</v>
      </c>
      <c r="CX124" s="1" t="s">
        <v>2291</v>
      </c>
      <c r="CY124" s="1" t="s">
        <v>2291</v>
      </c>
      <c r="CZ124" s="1" t="s">
        <v>2291</v>
      </c>
      <c r="DA124" s="1" t="s">
        <v>320</v>
      </c>
      <c r="DB124" s="1" t="s">
        <v>1921</v>
      </c>
      <c r="DC124" s="1" t="s">
        <v>1921</v>
      </c>
      <c r="DD124" s="1" t="s">
        <v>1921</v>
      </c>
      <c r="DE124" s="1" t="s">
        <v>1920</v>
      </c>
      <c r="DF124" s="1" t="s">
        <v>1921</v>
      </c>
      <c r="DG124" s="1" t="s">
        <v>2291</v>
      </c>
      <c r="DH124" s="1" t="s">
        <v>2029</v>
      </c>
      <c r="DI124" s="1" t="s">
        <v>320</v>
      </c>
      <c r="DJ124" s="1" t="s">
        <v>1921</v>
      </c>
      <c r="DK124" s="1" t="s">
        <v>1921</v>
      </c>
      <c r="DL124" s="1" t="s">
        <v>1921</v>
      </c>
      <c r="DM124" s="1" t="s">
        <v>1920</v>
      </c>
      <c r="DN124" s="1" t="s">
        <v>1921</v>
      </c>
      <c r="DO124" s="1" t="s">
        <v>2291</v>
      </c>
      <c r="DP124" s="1" t="s">
        <v>2029</v>
      </c>
      <c r="DQ124" s="1" t="s">
        <v>320</v>
      </c>
      <c r="DR124" s="1" t="s">
        <v>1921</v>
      </c>
      <c r="DS124" s="1" t="s">
        <v>1921</v>
      </c>
      <c r="DT124" s="1" t="s">
        <v>1921</v>
      </c>
      <c r="DU124" s="1" t="s">
        <v>1920</v>
      </c>
      <c r="DV124" s="1" t="s">
        <v>1921</v>
      </c>
      <c r="DW124" s="1" t="s">
        <v>2291</v>
      </c>
      <c r="DX124" s="1" t="s">
        <v>2029</v>
      </c>
      <c r="DY124" s="1" t="s">
        <v>320</v>
      </c>
      <c r="DZ124" s="1" t="s">
        <v>1921</v>
      </c>
      <c r="EA124" s="1" t="s">
        <v>1921</v>
      </c>
      <c r="EB124" s="1" t="s">
        <v>1921</v>
      </c>
      <c r="EC124" s="1" t="s">
        <v>1920</v>
      </c>
      <c r="ED124" s="1" t="s">
        <v>1921</v>
      </c>
      <c r="EE124" s="1" t="s">
        <v>2291</v>
      </c>
      <c r="EF124" s="1" t="s">
        <v>1997</v>
      </c>
      <c r="EG124" s="1" t="s">
        <v>2291</v>
      </c>
      <c r="EH124" s="1" t="s">
        <v>2291</v>
      </c>
      <c r="EI124" s="1" t="s">
        <v>2291</v>
      </c>
      <c r="EJ124" s="1" t="s">
        <v>2291</v>
      </c>
      <c r="EK124" s="1" t="s">
        <v>2291</v>
      </c>
      <c r="EL124" s="1" t="s">
        <v>2291</v>
      </c>
      <c r="EM124" s="1" t="s">
        <v>2291</v>
      </c>
      <c r="EN124" s="1" t="s">
        <v>2291</v>
      </c>
      <c r="EO124" s="1" t="s">
        <v>2291</v>
      </c>
      <c r="EP124" s="1" t="s">
        <v>2291</v>
      </c>
      <c r="EQ124" s="1" t="s">
        <v>2291</v>
      </c>
      <c r="ER124" s="1" t="s">
        <v>2291</v>
      </c>
      <c r="ES124" s="1" t="s">
        <v>2291</v>
      </c>
      <c r="ET124" s="1" t="s">
        <v>2291</v>
      </c>
      <c r="EU124" s="1" t="s">
        <v>2291</v>
      </c>
      <c r="EV124" s="1" t="s">
        <v>2291</v>
      </c>
      <c r="EW124" s="1" t="s">
        <v>2291</v>
      </c>
      <c r="EX124" s="1" t="s">
        <v>2291</v>
      </c>
      <c r="EY124" s="1" t="s">
        <v>2291</v>
      </c>
      <c r="EZ124" s="1" t="s">
        <v>2291</v>
      </c>
      <c r="FA124" s="1" t="s">
        <v>2291</v>
      </c>
      <c r="FB124" s="1" t="s">
        <v>2291</v>
      </c>
      <c r="FC124" s="1" t="s">
        <v>2291</v>
      </c>
      <c r="FD124" s="1" t="s">
        <v>2291</v>
      </c>
      <c r="FE124" s="1" t="s">
        <v>320</v>
      </c>
      <c r="FF124" s="1" t="s">
        <v>1921</v>
      </c>
      <c r="FG124" s="1" t="s">
        <v>1921</v>
      </c>
      <c r="FH124" s="1" t="s">
        <v>1921</v>
      </c>
      <c r="FI124" s="1" t="s">
        <v>1920</v>
      </c>
      <c r="FJ124" s="1" t="s">
        <v>1921</v>
      </c>
      <c r="FK124" s="1" t="s">
        <v>2291</v>
      </c>
      <c r="FL124" s="1" t="s">
        <v>1997</v>
      </c>
      <c r="FM124" s="7">
        <v>30</v>
      </c>
      <c r="FN124" s="7">
        <v>50</v>
      </c>
      <c r="FO124" s="7">
        <v>5</v>
      </c>
      <c r="FP124" s="7">
        <v>2</v>
      </c>
      <c r="FQ124" s="7">
        <v>17</v>
      </c>
      <c r="FR124" s="7">
        <v>9</v>
      </c>
      <c r="FS124" s="7" t="s">
        <v>2291</v>
      </c>
      <c r="FT124" s="7" t="s">
        <v>2291</v>
      </c>
      <c r="FU124" s="7">
        <v>20</v>
      </c>
      <c r="FV124" s="7">
        <v>15</v>
      </c>
      <c r="FW124" s="7">
        <v>6</v>
      </c>
      <c r="FX124" s="7" t="s">
        <v>2291</v>
      </c>
      <c r="FY124" s="7">
        <v>40</v>
      </c>
      <c r="FZ124" s="1" t="s">
        <v>1961</v>
      </c>
      <c r="GA124" s="1" t="s">
        <v>1921</v>
      </c>
      <c r="GB124" s="1" t="s">
        <v>1921</v>
      </c>
      <c r="GC124" s="1" t="s">
        <v>2291</v>
      </c>
      <c r="GD124" s="1" t="s">
        <v>596</v>
      </c>
      <c r="GE124" s="1" t="s">
        <v>597</v>
      </c>
      <c r="GF124" s="1" t="s">
        <v>1961</v>
      </c>
      <c r="GG124" s="1" t="s">
        <v>2291</v>
      </c>
      <c r="GH124" s="1" t="s">
        <v>2291</v>
      </c>
      <c r="GI124" s="1" t="s">
        <v>2291</v>
      </c>
      <c r="GJ124" s="1" t="s">
        <v>419</v>
      </c>
      <c r="GK124" s="1" t="s">
        <v>1921</v>
      </c>
      <c r="GL124" s="1" t="s">
        <v>1921</v>
      </c>
      <c r="GM124" s="1" t="s">
        <v>1921</v>
      </c>
      <c r="GN124" s="1" t="s">
        <v>1921</v>
      </c>
      <c r="GO124" s="1" t="s">
        <v>1920</v>
      </c>
      <c r="GP124" s="1" t="s">
        <v>1921</v>
      </c>
      <c r="GQ124" s="1" t="s">
        <v>1920</v>
      </c>
      <c r="GR124" s="1" t="s">
        <v>1921</v>
      </c>
      <c r="GS124" s="7">
        <v>2</v>
      </c>
      <c r="GT124" s="7" t="s">
        <v>2291</v>
      </c>
      <c r="GU124" s="7">
        <v>1</v>
      </c>
      <c r="GV124" s="7" t="s">
        <v>2291</v>
      </c>
      <c r="GW124" s="7" t="s">
        <v>2291</v>
      </c>
      <c r="GX124" s="7" t="s">
        <v>2291</v>
      </c>
      <c r="GY124" s="7" t="s">
        <v>2291</v>
      </c>
      <c r="GZ124" s="7" t="s">
        <v>2291</v>
      </c>
      <c r="HA124" s="7" t="s">
        <v>2291</v>
      </c>
      <c r="HB124" s="7" t="s">
        <v>2291</v>
      </c>
      <c r="HC124" s="7" t="s">
        <v>2291</v>
      </c>
      <c r="HD124" s="7" t="s">
        <v>2291</v>
      </c>
      <c r="HE124" s="7" t="s">
        <v>2291</v>
      </c>
      <c r="HF124" s="7" t="s">
        <v>2291</v>
      </c>
      <c r="HG124" s="7" t="s">
        <v>2291</v>
      </c>
      <c r="HH124" s="7" t="s">
        <v>2291</v>
      </c>
      <c r="HI124" s="1" t="s">
        <v>869</v>
      </c>
      <c r="HJ124" s="1" t="s">
        <v>2112</v>
      </c>
      <c r="HK124" s="1" t="s">
        <v>1921</v>
      </c>
      <c r="HL124" s="1" t="s">
        <v>1920</v>
      </c>
      <c r="HM124" s="1" t="s">
        <v>1920</v>
      </c>
      <c r="HN124" s="1" t="s">
        <v>1921</v>
      </c>
      <c r="HO124" s="1" t="s">
        <v>1921</v>
      </c>
      <c r="HP124" s="1" t="s">
        <v>2122</v>
      </c>
      <c r="HQ124" s="1" t="s">
        <v>1920</v>
      </c>
      <c r="HR124" s="1" t="s">
        <v>1921</v>
      </c>
      <c r="HS124" s="1" t="s">
        <v>1921</v>
      </c>
      <c r="HT124" s="7">
        <v>27</v>
      </c>
      <c r="HU124" s="7" t="s">
        <v>2291</v>
      </c>
      <c r="HV124" s="1" t="s">
        <v>2046</v>
      </c>
      <c r="HW124" s="1" t="s">
        <v>1921</v>
      </c>
      <c r="HX124" s="1" t="s">
        <v>1962</v>
      </c>
      <c r="HY124" s="1" t="s">
        <v>2126</v>
      </c>
      <c r="HZ124" s="1" t="s">
        <v>1921</v>
      </c>
      <c r="IA124" s="1" t="s">
        <v>1920</v>
      </c>
      <c r="IB124" s="7" t="s">
        <v>2291</v>
      </c>
      <c r="IC124" s="7">
        <v>100</v>
      </c>
      <c r="ID124" s="1" t="s">
        <v>1920</v>
      </c>
      <c r="IE124" s="1" t="s">
        <v>2291</v>
      </c>
      <c r="IF124" s="1" t="s">
        <v>2291</v>
      </c>
      <c r="IG124" s="1" t="s">
        <v>2291</v>
      </c>
      <c r="IH124" s="1" t="s">
        <v>2291</v>
      </c>
      <c r="II124" s="1" t="s">
        <v>2291</v>
      </c>
      <c r="IJ124" s="1" t="s">
        <v>2291</v>
      </c>
      <c r="IK124" s="1" t="s">
        <v>2291</v>
      </c>
      <c r="IL124" s="1" t="s">
        <v>2291</v>
      </c>
      <c r="IM124" s="1" t="s">
        <v>1949</v>
      </c>
      <c r="IN124" s="1" t="s">
        <v>1991</v>
      </c>
      <c r="IO124" s="1" t="s">
        <v>2291</v>
      </c>
      <c r="IP124" s="1" t="s">
        <v>2291</v>
      </c>
      <c r="IQ124" s="1" t="s">
        <v>2291</v>
      </c>
      <c r="IR124" s="1" t="s">
        <v>2291</v>
      </c>
      <c r="IS124" s="1" t="s">
        <v>2291</v>
      </c>
      <c r="IT124" s="1" t="s">
        <v>1920</v>
      </c>
      <c r="IU124" s="1" t="s">
        <v>2003</v>
      </c>
      <c r="IV124" s="1" t="s">
        <v>1921</v>
      </c>
      <c r="IW124" s="1" t="s">
        <v>1920</v>
      </c>
      <c r="IX124" s="1" t="s">
        <v>1921</v>
      </c>
      <c r="IY124" s="1" t="s">
        <v>1921</v>
      </c>
      <c r="IZ124" s="1" t="s">
        <v>1921</v>
      </c>
      <c r="JA124" s="1" t="s">
        <v>2291</v>
      </c>
      <c r="JB124" s="1" t="s">
        <v>869</v>
      </c>
      <c r="JC124" s="1" t="s">
        <v>2291</v>
      </c>
      <c r="JD124" s="1" t="s">
        <v>598</v>
      </c>
      <c r="JE124" s="1" t="s">
        <v>1921</v>
      </c>
      <c r="JF124" s="1" t="s">
        <v>1921</v>
      </c>
      <c r="JG124" s="1" t="s">
        <v>1921</v>
      </c>
      <c r="JH124" s="1" t="s">
        <v>1921</v>
      </c>
      <c r="JI124" s="1" t="s">
        <v>1921</v>
      </c>
      <c r="JJ124" s="1" t="s">
        <v>1921</v>
      </c>
      <c r="JK124" s="1" t="s">
        <v>1920</v>
      </c>
      <c r="JL124" s="1" t="s">
        <v>1920</v>
      </c>
      <c r="JM124" s="1" t="s">
        <v>1920</v>
      </c>
      <c r="JN124" s="1" t="s">
        <v>1921</v>
      </c>
      <c r="JO124" s="1" t="s">
        <v>1921</v>
      </c>
      <c r="JP124" s="1" t="s">
        <v>1921</v>
      </c>
      <c r="JQ124" s="1" t="s">
        <v>1921</v>
      </c>
      <c r="JR124" s="1" t="s">
        <v>1921</v>
      </c>
      <c r="JS124" s="1" t="s">
        <v>2291</v>
      </c>
      <c r="JT124" s="1" t="s">
        <v>2291</v>
      </c>
      <c r="JU124" s="1" t="s">
        <v>2297</v>
      </c>
      <c r="JV124" s="1" t="s">
        <v>1920</v>
      </c>
      <c r="JW124" s="1" t="s">
        <v>1921</v>
      </c>
      <c r="JX124" s="1" t="s">
        <v>1921</v>
      </c>
      <c r="JY124" s="1" t="s">
        <v>1920</v>
      </c>
      <c r="JZ124" s="1" t="s">
        <v>1921</v>
      </c>
      <c r="KA124" s="1" t="s">
        <v>1921</v>
      </c>
      <c r="KB124" s="1" t="s">
        <v>1921</v>
      </c>
      <c r="KC124" s="1" t="s">
        <v>2291</v>
      </c>
      <c r="KD124" s="1" t="s">
        <v>1973</v>
      </c>
      <c r="KE124" s="1" t="s">
        <v>2291</v>
      </c>
      <c r="KF124" s="1" t="s">
        <v>1920</v>
      </c>
      <c r="KG124" s="1" t="s">
        <v>2144</v>
      </c>
      <c r="KH124" s="1" t="s">
        <v>1967</v>
      </c>
      <c r="KI124" s="1" t="s">
        <v>1923</v>
      </c>
      <c r="KJ124" s="1" t="s">
        <v>2291</v>
      </c>
      <c r="KK124" s="1" t="s">
        <v>1920</v>
      </c>
      <c r="KL124" s="1" t="s">
        <v>409</v>
      </c>
      <c r="KM124" s="1" t="s">
        <v>1921</v>
      </c>
      <c r="KN124" s="1" t="s">
        <v>1921</v>
      </c>
      <c r="KO124" s="1" t="s">
        <v>1920</v>
      </c>
      <c r="KP124" s="1" t="s">
        <v>2291</v>
      </c>
      <c r="KQ124" s="1" t="s">
        <v>2291</v>
      </c>
      <c r="KR124" s="1">
        <v>3</v>
      </c>
      <c r="KS124" s="1" t="s">
        <v>304</v>
      </c>
      <c r="KT124" s="1" t="s">
        <v>599</v>
      </c>
      <c r="KU124" s="1" t="s">
        <v>2291</v>
      </c>
      <c r="KV124" s="1" t="s">
        <v>2291</v>
      </c>
      <c r="KW124" s="1" t="s">
        <v>2291</v>
      </c>
      <c r="KX124" s="1">
        <v>20</v>
      </c>
      <c r="KY124" s="11">
        <v>20</v>
      </c>
      <c r="KZ124" s="1" t="s">
        <v>600</v>
      </c>
      <c r="LA124" s="1">
        <v>146974</v>
      </c>
      <c r="LB124" s="1" t="s">
        <v>601</v>
      </c>
      <c r="LC124" s="1" t="s">
        <v>602</v>
      </c>
      <c r="LD124" s="1">
        <v>27</v>
      </c>
      <c r="LE124" s="1" t="s">
        <v>2291</v>
      </c>
      <c r="LF124" s="1">
        <v>-1</v>
      </c>
      <c r="LG124" s="1" t="s">
        <v>2291</v>
      </c>
      <c r="LH124" s="1" t="s">
        <v>2291</v>
      </c>
      <c r="LI124" s="8">
        <v>27</v>
      </c>
      <c r="LJ124" s="8">
        <v>3</v>
      </c>
      <c r="LK124" s="8">
        <v>6</v>
      </c>
      <c r="LL124" s="8">
        <v>6</v>
      </c>
      <c r="LM124" s="8">
        <v>8</v>
      </c>
      <c r="LN124" s="8">
        <v>9</v>
      </c>
      <c r="LO124" s="8">
        <v>14</v>
      </c>
      <c r="LP124" s="8">
        <v>9</v>
      </c>
      <c r="LQ124" s="8">
        <v>17</v>
      </c>
      <c r="LR124" s="8">
        <v>13</v>
      </c>
      <c r="LS124" s="8">
        <v>17</v>
      </c>
      <c r="LT124" s="8">
        <v>4</v>
      </c>
      <c r="LU124" s="8">
        <v>5</v>
      </c>
      <c r="LV124" s="8">
        <v>111</v>
      </c>
      <c r="LW124" s="1" t="s">
        <v>568</v>
      </c>
      <c r="LX124" s="1" t="s">
        <v>1980</v>
      </c>
      <c r="LY124" s="1" t="s">
        <v>1981</v>
      </c>
      <c r="LZ124" s="1" t="b">
        <f>E124=AE124</f>
        <v>1</v>
      </c>
      <c r="MA124" s="1" t="b">
        <f>AG124=G124</f>
        <v>1</v>
      </c>
      <c r="MB124" s="1" t="b">
        <f>I124=AI124</f>
        <v>0</v>
      </c>
      <c r="MC124" s="1" t="s">
        <v>2291</v>
      </c>
    </row>
    <row r="125" spans="1:341" x14ac:dyDescent="0.3">
      <c r="A125" s="1" t="s">
        <v>930</v>
      </c>
      <c r="B125" s="1" t="s">
        <v>931</v>
      </c>
      <c r="C125" s="5">
        <v>43163</v>
      </c>
      <c r="D125" s="5">
        <v>43163</v>
      </c>
      <c r="E125" s="1" t="s">
        <v>294</v>
      </c>
      <c r="F125" s="1" t="s">
        <v>1934</v>
      </c>
      <c r="G125" s="1" t="s">
        <v>400</v>
      </c>
      <c r="H125" s="1" t="s">
        <v>1948</v>
      </c>
      <c r="I125" s="1" t="s">
        <v>915</v>
      </c>
      <c r="J125" s="1" t="s">
        <v>1057</v>
      </c>
      <c r="K125" s="1" t="s">
        <v>2061</v>
      </c>
      <c r="L125" s="1" t="s">
        <v>2061</v>
      </c>
      <c r="M125" s="1" t="s">
        <v>932</v>
      </c>
      <c r="N125" s="1">
        <v>13.830800400899999</v>
      </c>
      <c r="O125" s="1">
        <v>14.103366980200001</v>
      </c>
      <c r="P125" s="1">
        <v>330.083211259</v>
      </c>
      <c r="Q125" s="1">
        <v>4</v>
      </c>
      <c r="R125" s="1" t="s">
        <v>1983</v>
      </c>
      <c r="S125" s="1" t="s">
        <v>960</v>
      </c>
      <c r="T125" s="1">
        <v>4</v>
      </c>
      <c r="U125" s="1" t="s">
        <v>2292</v>
      </c>
      <c r="V125" s="1" t="s">
        <v>1982</v>
      </c>
      <c r="W125" s="1" t="s">
        <v>2291</v>
      </c>
      <c r="X125" s="1" t="s">
        <v>2089</v>
      </c>
      <c r="Y125" s="1" t="s">
        <v>1920</v>
      </c>
      <c r="Z125" s="1" t="s">
        <v>1921</v>
      </c>
      <c r="AA125" s="1" t="s">
        <v>1921</v>
      </c>
      <c r="AB125" s="1" t="s">
        <v>2291</v>
      </c>
      <c r="AC125" s="7">
        <v>71</v>
      </c>
      <c r="AD125" s="7">
        <v>300</v>
      </c>
      <c r="AE125" s="1" t="s">
        <v>294</v>
      </c>
      <c r="AF125" s="1" t="s">
        <v>1934</v>
      </c>
      <c r="AG125" s="1" t="s">
        <v>400</v>
      </c>
      <c r="AH125" s="1" t="s">
        <v>1948</v>
      </c>
      <c r="AI125" s="1" t="s">
        <v>915</v>
      </c>
      <c r="AJ125" s="1" t="s">
        <v>1057</v>
      </c>
      <c r="AK125" s="14">
        <v>71</v>
      </c>
      <c r="AL125" s="14">
        <v>300</v>
      </c>
      <c r="AM125" s="5">
        <v>42675</v>
      </c>
      <c r="AN125" s="7" t="s">
        <v>2291</v>
      </c>
      <c r="AO125" s="7" t="s">
        <v>2291</v>
      </c>
      <c r="AP125" s="1" t="s">
        <v>2291</v>
      </c>
      <c r="AQ125" s="1" t="s">
        <v>2291</v>
      </c>
      <c r="AR125" s="1" t="s">
        <v>2291</v>
      </c>
      <c r="AS125" s="1" t="s">
        <v>2291</v>
      </c>
      <c r="AT125" s="1" t="s">
        <v>2291</v>
      </c>
      <c r="AU125" s="1" t="s">
        <v>2291</v>
      </c>
      <c r="AV125" s="1" t="s">
        <v>2291</v>
      </c>
      <c r="AW125" s="1" t="s">
        <v>2291</v>
      </c>
      <c r="AX125" s="1" t="s">
        <v>2291</v>
      </c>
      <c r="AY125" s="7" t="s">
        <v>2291</v>
      </c>
      <c r="AZ125" s="7" t="s">
        <v>2291</v>
      </c>
      <c r="BA125" s="1" t="s">
        <v>2291</v>
      </c>
      <c r="BB125" s="7" t="s">
        <v>2291</v>
      </c>
      <c r="BC125" s="7" t="s">
        <v>2291</v>
      </c>
      <c r="BD125" s="1" t="s">
        <v>2291</v>
      </c>
      <c r="BE125" s="1" t="s">
        <v>2291</v>
      </c>
      <c r="BF125" s="1" t="s">
        <v>2291</v>
      </c>
      <c r="BG125" s="1" t="s">
        <v>2291</v>
      </c>
      <c r="BH125" s="1" t="s">
        <v>2291</v>
      </c>
      <c r="BI125" s="1" t="s">
        <v>2291</v>
      </c>
      <c r="BJ125" s="1" t="s">
        <v>2291</v>
      </c>
      <c r="BK125" s="1" t="s">
        <v>2291</v>
      </c>
      <c r="BL125" s="1" t="s">
        <v>2291</v>
      </c>
      <c r="BM125" s="7" t="s">
        <v>2291</v>
      </c>
      <c r="BN125" s="7" t="s">
        <v>2291</v>
      </c>
      <c r="BO125" s="1" t="s">
        <v>2291</v>
      </c>
      <c r="BP125" s="7" t="s">
        <v>2291</v>
      </c>
      <c r="BQ125" s="7" t="s">
        <v>2291</v>
      </c>
      <c r="BR125" s="1">
        <v>0</v>
      </c>
      <c r="BS125" s="7">
        <v>100</v>
      </c>
      <c r="BT125" s="7">
        <v>0</v>
      </c>
      <c r="BU125" s="7">
        <v>0</v>
      </c>
      <c r="BV125" s="7">
        <v>0</v>
      </c>
      <c r="BW125" s="1" t="s">
        <v>1998</v>
      </c>
      <c r="BX125" s="1" t="s">
        <v>2291</v>
      </c>
      <c r="BY125" s="1" t="s">
        <v>469</v>
      </c>
      <c r="BZ125" s="1" t="s">
        <v>1921</v>
      </c>
      <c r="CA125" s="1" t="s">
        <v>1921</v>
      </c>
      <c r="CB125" s="1" t="s">
        <v>1921</v>
      </c>
      <c r="CC125" s="1" t="s">
        <v>1921</v>
      </c>
      <c r="CD125" s="1" t="s">
        <v>1921</v>
      </c>
      <c r="CE125" s="1" t="s">
        <v>1921</v>
      </c>
      <c r="CF125" s="1" t="s">
        <v>1921</v>
      </c>
      <c r="CG125" s="1" t="s">
        <v>1921</v>
      </c>
      <c r="CH125" s="1" t="s">
        <v>1921</v>
      </c>
      <c r="CI125" s="1" t="s">
        <v>1921</v>
      </c>
      <c r="CJ125" s="1" t="s">
        <v>1920</v>
      </c>
      <c r="CK125" s="1" t="s">
        <v>2291</v>
      </c>
      <c r="CL125" s="1" t="s">
        <v>2291</v>
      </c>
      <c r="CM125" s="1" t="s">
        <v>2291</v>
      </c>
      <c r="CN125" s="1" t="s">
        <v>2291</v>
      </c>
      <c r="CO125" s="1" t="s">
        <v>2291</v>
      </c>
      <c r="CP125" s="1" t="s">
        <v>2291</v>
      </c>
      <c r="CQ125" s="1" t="s">
        <v>2291</v>
      </c>
      <c r="CR125" s="1" t="s">
        <v>2291</v>
      </c>
      <c r="CS125" s="1" t="s">
        <v>2291</v>
      </c>
      <c r="CT125" s="1" t="s">
        <v>2291</v>
      </c>
      <c r="CU125" s="1" t="s">
        <v>2291</v>
      </c>
      <c r="CV125" s="1" t="s">
        <v>2291</v>
      </c>
      <c r="CW125" s="1" t="s">
        <v>2291</v>
      </c>
      <c r="CX125" s="1" t="s">
        <v>2291</v>
      </c>
      <c r="CY125" s="1" t="s">
        <v>2291</v>
      </c>
      <c r="CZ125" s="1" t="s">
        <v>2291</v>
      </c>
      <c r="DA125" s="1" t="s">
        <v>2291</v>
      </c>
      <c r="DB125" s="1" t="s">
        <v>2291</v>
      </c>
      <c r="DC125" s="1" t="s">
        <v>2291</v>
      </c>
      <c r="DD125" s="1" t="s">
        <v>2291</v>
      </c>
      <c r="DE125" s="1" t="s">
        <v>2291</v>
      </c>
      <c r="DF125" s="1" t="s">
        <v>2291</v>
      </c>
      <c r="DG125" s="1" t="s">
        <v>2291</v>
      </c>
      <c r="DH125" s="1" t="s">
        <v>2291</v>
      </c>
      <c r="DI125" s="1" t="s">
        <v>2291</v>
      </c>
      <c r="DJ125" s="1" t="s">
        <v>2291</v>
      </c>
      <c r="DK125" s="1" t="s">
        <v>2291</v>
      </c>
      <c r="DL125" s="1" t="s">
        <v>2291</v>
      </c>
      <c r="DM125" s="1" t="s">
        <v>2291</v>
      </c>
      <c r="DN125" s="1" t="s">
        <v>2291</v>
      </c>
      <c r="DO125" s="1" t="s">
        <v>2291</v>
      </c>
      <c r="DP125" s="1" t="s">
        <v>2291</v>
      </c>
      <c r="DQ125" s="1" t="s">
        <v>2291</v>
      </c>
      <c r="DR125" s="1" t="s">
        <v>2291</v>
      </c>
      <c r="DS125" s="1" t="s">
        <v>2291</v>
      </c>
      <c r="DT125" s="1" t="s">
        <v>2291</v>
      </c>
      <c r="DU125" s="1" t="s">
        <v>2291</v>
      </c>
      <c r="DV125" s="1" t="s">
        <v>2291</v>
      </c>
      <c r="DW125" s="1" t="s">
        <v>2291</v>
      </c>
      <c r="DX125" s="1" t="s">
        <v>2291</v>
      </c>
      <c r="DY125" s="1" t="s">
        <v>2291</v>
      </c>
      <c r="DZ125" s="1" t="s">
        <v>2291</v>
      </c>
      <c r="EA125" s="1" t="s">
        <v>2291</v>
      </c>
      <c r="EB125" s="1" t="s">
        <v>2291</v>
      </c>
      <c r="EC125" s="1" t="s">
        <v>2291</v>
      </c>
      <c r="ED125" s="1" t="s">
        <v>2291</v>
      </c>
      <c r="EE125" s="1" t="s">
        <v>2291</v>
      </c>
      <c r="EF125" s="1" t="s">
        <v>2291</v>
      </c>
      <c r="EG125" s="1" t="s">
        <v>2291</v>
      </c>
      <c r="EH125" s="1" t="s">
        <v>2291</v>
      </c>
      <c r="EI125" s="1" t="s">
        <v>2291</v>
      </c>
      <c r="EJ125" s="1" t="s">
        <v>2291</v>
      </c>
      <c r="EK125" s="1" t="s">
        <v>2291</v>
      </c>
      <c r="EL125" s="1" t="s">
        <v>2291</v>
      </c>
      <c r="EM125" s="1" t="s">
        <v>2291</v>
      </c>
      <c r="EN125" s="1" t="s">
        <v>2291</v>
      </c>
      <c r="EO125" s="1" t="s">
        <v>2291</v>
      </c>
      <c r="EP125" s="1" t="s">
        <v>2291</v>
      </c>
      <c r="EQ125" s="1" t="s">
        <v>2291</v>
      </c>
      <c r="ER125" s="1" t="s">
        <v>2291</v>
      </c>
      <c r="ES125" s="1" t="s">
        <v>2291</v>
      </c>
      <c r="ET125" s="1" t="s">
        <v>2291</v>
      </c>
      <c r="EU125" s="1" t="s">
        <v>2291</v>
      </c>
      <c r="EV125" s="1" t="s">
        <v>2291</v>
      </c>
      <c r="EW125" s="1" t="s">
        <v>2291</v>
      </c>
      <c r="EX125" s="1" t="s">
        <v>2291</v>
      </c>
      <c r="EY125" s="1" t="s">
        <v>2291</v>
      </c>
      <c r="EZ125" s="1" t="s">
        <v>2291</v>
      </c>
      <c r="FA125" s="1" t="s">
        <v>2291</v>
      </c>
      <c r="FB125" s="1" t="s">
        <v>2291</v>
      </c>
      <c r="FC125" s="1" t="s">
        <v>2291</v>
      </c>
      <c r="FD125" s="1" t="s">
        <v>2291</v>
      </c>
      <c r="FE125" s="1" t="s">
        <v>2291</v>
      </c>
      <c r="FF125" s="1" t="s">
        <v>2291</v>
      </c>
      <c r="FG125" s="1" t="s">
        <v>2291</v>
      </c>
      <c r="FH125" s="1" t="s">
        <v>2291</v>
      </c>
      <c r="FI125" s="1" t="s">
        <v>2291</v>
      </c>
      <c r="FJ125" s="1" t="s">
        <v>2291</v>
      </c>
      <c r="FK125" s="1" t="s">
        <v>2291</v>
      </c>
      <c r="FL125" s="1" t="s">
        <v>2291</v>
      </c>
      <c r="FM125" s="7">
        <v>10</v>
      </c>
      <c r="FN125" s="7">
        <v>25</v>
      </c>
      <c r="FO125" s="7">
        <v>1</v>
      </c>
      <c r="FP125" s="7">
        <v>1</v>
      </c>
      <c r="FQ125" s="7" t="s">
        <v>2291</v>
      </c>
      <c r="FR125" s="7">
        <v>5</v>
      </c>
      <c r="FS125" s="7" t="s">
        <v>2291</v>
      </c>
      <c r="FT125" s="7" t="s">
        <v>2291</v>
      </c>
      <c r="FU125" s="7" t="s">
        <v>2291</v>
      </c>
      <c r="FV125" s="7">
        <v>1</v>
      </c>
      <c r="FW125" s="7">
        <v>1</v>
      </c>
      <c r="FX125" s="7" t="s">
        <v>2291</v>
      </c>
      <c r="FY125" s="7">
        <v>15</v>
      </c>
      <c r="FZ125" s="1" t="s">
        <v>1920</v>
      </c>
      <c r="GA125" s="1" t="s">
        <v>1920</v>
      </c>
      <c r="GB125" s="1" t="s">
        <v>1920</v>
      </c>
      <c r="GC125" s="1" t="s">
        <v>2291</v>
      </c>
      <c r="GD125" s="1" t="s">
        <v>2291</v>
      </c>
      <c r="GE125" s="1" t="s">
        <v>2291</v>
      </c>
      <c r="GF125" s="1" t="s">
        <v>1920</v>
      </c>
      <c r="GG125" s="1" t="s">
        <v>2291</v>
      </c>
      <c r="GH125" s="1" t="s">
        <v>2291</v>
      </c>
      <c r="GI125" s="1" t="s">
        <v>2291</v>
      </c>
      <c r="GJ125" s="1" t="s">
        <v>406</v>
      </c>
      <c r="GK125" s="1" t="s">
        <v>1921</v>
      </c>
      <c r="GL125" s="1" t="s">
        <v>1921</v>
      </c>
      <c r="GM125" s="1" t="s">
        <v>1921</v>
      </c>
      <c r="GN125" s="1" t="s">
        <v>1921</v>
      </c>
      <c r="GO125" s="1" t="s">
        <v>1921</v>
      </c>
      <c r="GP125" s="1" t="s">
        <v>1921</v>
      </c>
      <c r="GQ125" s="1" t="s">
        <v>1920</v>
      </c>
      <c r="GR125" s="1" t="s">
        <v>1921</v>
      </c>
      <c r="GS125" s="7">
        <v>1</v>
      </c>
      <c r="GT125" s="7" t="s">
        <v>2291</v>
      </c>
      <c r="GU125" s="7" t="s">
        <v>2291</v>
      </c>
      <c r="GV125" s="7" t="s">
        <v>2291</v>
      </c>
      <c r="GW125" s="7" t="s">
        <v>2291</v>
      </c>
      <c r="GX125" s="7" t="s">
        <v>2291</v>
      </c>
      <c r="GY125" s="7" t="s">
        <v>2291</v>
      </c>
      <c r="GZ125" s="7" t="s">
        <v>2291</v>
      </c>
      <c r="HA125" s="7" t="s">
        <v>2291</v>
      </c>
      <c r="HB125" s="7" t="s">
        <v>2291</v>
      </c>
      <c r="HC125" s="7" t="s">
        <v>2291</v>
      </c>
      <c r="HD125" s="7" t="s">
        <v>2291</v>
      </c>
      <c r="HE125" s="7" t="s">
        <v>2291</v>
      </c>
      <c r="HF125" s="7" t="s">
        <v>2291</v>
      </c>
      <c r="HG125" s="7" t="s">
        <v>2291</v>
      </c>
      <c r="HH125" s="7" t="s">
        <v>2291</v>
      </c>
      <c r="HI125" s="1" t="s">
        <v>1958</v>
      </c>
      <c r="HJ125" s="1" t="s">
        <v>2115</v>
      </c>
      <c r="HK125" s="1" t="s">
        <v>1921</v>
      </c>
      <c r="HL125" s="1" t="s">
        <v>1920</v>
      </c>
      <c r="HM125" s="1" t="s">
        <v>1920</v>
      </c>
      <c r="HN125" s="1" t="s">
        <v>1920</v>
      </c>
      <c r="HO125" s="1" t="s">
        <v>1921</v>
      </c>
      <c r="HP125" s="1" t="s">
        <v>2125</v>
      </c>
      <c r="HQ125" s="1" t="s">
        <v>1921</v>
      </c>
      <c r="HR125" s="1" t="s">
        <v>1921</v>
      </c>
      <c r="HS125" s="1" t="s">
        <v>1920</v>
      </c>
      <c r="HT125" s="7" t="s">
        <v>2291</v>
      </c>
      <c r="HU125" s="7" t="s">
        <v>2291</v>
      </c>
      <c r="HV125" s="1" t="s">
        <v>2291</v>
      </c>
      <c r="HW125" s="1" t="s">
        <v>2291</v>
      </c>
      <c r="HX125" s="1" t="s">
        <v>2291</v>
      </c>
      <c r="HY125" s="1" t="s">
        <v>2126</v>
      </c>
      <c r="HZ125" s="1" t="s">
        <v>1921</v>
      </c>
      <c r="IA125" s="1" t="s">
        <v>1920</v>
      </c>
      <c r="IB125" s="7" t="s">
        <v>2291</v>
      </c>
      <c r="IC125" s="7">
        <v>71</v>
      </c>
      <c r="ID125" s="1" t="s">
        <v>1920</v>
      </c>
      <c r="IE125" s="1" t="s">
        <v>2291</v>
      </c>
      <c r="IF125" s="1" t="s">
        <v>2291</v>
      </c>
      <c r="IG125" s="1" t="s">
        <v>2291</v>
      </c>
      <c r="IH125" s="1" t="s">
        <v>2291</v>
      </c>
      <c r="II125" s="1" t="s">
        <v>2291</v>
      </c>
      <c r="IJ125" s="1" t="s">
        <v>2291</v>
      </c>
      <c r="IK125" s="1" t="s">
        <v>2291</v>
      </c>
      <c r="IL125" s="1" t="s">
        <v>2291</v>
      </c>
      <c r="IM125" s="1" t="s">
        <v>1949</v>
      </c>
      <c r="IN125" s="1" t="s">
        <v>1991</v>
      </c>
      <c r="IO125" s="1" t="s">
        <v>2291</v>
      </c>
      <c r="IP125" s="1" t="s">
        <v>2291</v>
      </c>
      <c r="IQ125" s="1" t="s">
        <v>2291</v>
      </c>
      <c r="IR125" s="1" t="s">
        <v>2291</v>
      </c>
      <c r="IS125" s="1" t="s">
        <v>2291</v>
      </c>
      <c r="IT125" s="1" t="s">
        <v>1920</v>
      </c>
      <c r="IU125" s="1" t="s">
        <v>2002</v>
      </c>
      <c r="IV125" s="1" t="s">
        <v>1920</v>
      </c>
      <c r="IW125" s="1" t="s">
        <v>1921</v>
      </c>
      <c r="IX125" s="1" t="s">
        <v>1921</v>
      </c>
      <c r="IY125" s="1" t="s">
        <v>1921</v>
      </c>
      <c r="IZ125" s="1" t="s">
        <v>1921</v>
      </c>
      <c r="JA125" s="1" t="s">
        <v>2291</v>
      </c>
      <c r="JB125" s="1" t="s">
        <v>1974</v>
      </c>
      <c r="JC125" s="1" t="s">
        <v>1967</v>
      </c>
      <c r="JD125" s="1" t="s">
        <v>359</v>
      </c>
      <c r="JE125" s="1" t="s">
        <v>1920</v>
      </c>
      <c r="JF125" s="1" t="s">
        <v>1921</v>
      </c>
      <c r="JG125" s="1" t="s">
        <v>1921</v>
      </c>
      <c r="JH125" s="1" t="s">
        <v>1921</v>
      </c>
      <c r="JI125" s="1" t="s">
        <v>1921</v>
      </c>
      <c r="JJ125" s="1" t="s">
        <v>1920</v>
      </c>
      <c r="JK125" s="1" t="s">
        <v>1921</v>
      </c>
      <c r="JL125" s="1" t="s">
        <v>1921</v>
      </c>
      <c r="JM125" s="1" t="s">
        <v>1920</v>
      </c>
      <c r="JN125" s="1" t="s">
        <v>1921</v>
      </c>
      <c r="JO125" s="1" t="s">
        <v>1921</v>
      </c>
      <c r="JP125" s="1" t="s">
        <v>1921</v>
      </c>
      <c r="JQ125" s="1" t="s">
        <v>1921</v>
      </c>
      <c r="JR125" s="1" t="s">
        <v>1921</v>
      </c>
      <c r="JS125" s="1" t="s">
        <v>2291</v>
      </c>
      <c r="JT125" s="1" t="s">
        <v>2291</v>
      </c>
      <c r="JU125" s="1" t="s">
        <v>2298</v>
      </c>
      <c r="JV125" s="1" t="s">
        <v>1920</v>
      </c>
      <c r="JW125" s="1" t="s">
        <v>1921</v>
      </c>
      <c r="JX125" s="1" t="s">
        <v>1921</v>
      </c>
      <c r="JY125" s="1" t="s">
        <v>1921</v>
      </c>
      <c r="JZ125" s="1" t="s">
        <v>1921</v>
      </c>
      <c r="KA125" s="1" t="s">
        <v>1920</v>
      </c>
      <c r="KB125" s="1" t="s">
        <v>1921</v>
      </c>
      <c r="KC125" s="1" t="s">
        <v>2291</v>
      </c>
      <c r="KD125" s="1" t="s">
        <v>1972</v>
      </c>
      <c r="KE125" s="1" t="s">
        <v>1921</v>
      </c>
      <c r="KF125" s="1" t="s">
        <v>1920</v>
      </c>
      <c r="KG125" s="1" t="s">
        <v>2145</v>
      </c>
      <c r="KH125" s="1" t="s">
        <v>1967</v>
      </c>
      <c r="KI125" s="1" t="s">
        <v>1923</v>
      </c>
      <c r="KJ125" s="1" t="s">
        <v>2291</v>
      </c>
      <c r="KK125" s="1" t="s">
        <v>1920</v>
      </c>
      <c r="KL125" s="1" t="s">
        <v>409</v>
      </c>
      <c r="KM125" s="1" t="s">
        <v>1921</v>
      </c>
      <c r="KN125" s="1" t="s">
        <v>1921</v>
      </c>
      <c r="KO125" s="1" t="s">
        <v>1920</v>
      </c>
      <c r="KP125" s="1" t="s">
        <v>2291</v>
      </c>
      <c r="KQ125" s="1" t="s">
        <v>2291</v>
      </c>
      <c r="KR125" s="1">
        <v>3</v>
      </c>
      <c r="KS125" s="1" t="s">
        <v>304</v>
      </c>
      <c r="KT125" s="1" t="s">
        <v>933</v>
      </c>
      <c r="KU125" s="1" t="s">
        <v>2291</v>
      </c>
      <c r="KV125" s="1" t="s">
        <v>2291</v>
      </c>
      <c r="KW125" s="1" t="s">
        <v>2291</v>
      </c>
      <c r="KX125" s="1">
        <v>15</v>
      </c>
      <c r="KY125" s="11">
        <v>15</v>
      </c>
      <c r="KZ125" s="1" t="s">
        <v>934</v>
      </c>
      <c r="LA125" s="1">
        <v>158762</v>
      </c>
      <c r="LB125" s="1" t="s">
        <v>935</v>
      </c>
      <c r="LC125" s="1" t="s">
        <v>936</v>
      </c>
      <c r="LD125" s="1">
        <v>66</v>
      </c>
      <c r="LE125" s="1" t="s">
        <v>2291</v>
      </c>
      <c r="LF125" s="1">
        <v>-1</v>
      </c>
      <c r="LG125" s="1" t="s">
        <v>2291</v>
      </c>
      <c r="LH125" s="1" t="s">
        <v>2291</v>
      </c>
      <c r="LI125" s="8">
        <v>66</v>
      </c>
      <c r="LJ125" s="8">
        <v>7</v>
      </c>
      <c r="LK125" s="8">
        <v>7</v>
      </c>
      <c r="LL125" s="8">
        <v>7</v>
      </c>
      <c r="LM125" s="8">
        <v>5</v>
      </c>
      <c r="LN125" s="8">
        <v>11</v>
      </c>
      <c r="LO125" s="8">
        <v>18</v>
      </c>
      <c r="LP125" s="8">
        <v>3</v>
      </c>
      <c r="LQ125" s="8">
        <v>7</v>
      </c>
      <c r="LR125" s="8">
        <v>10</v>
      </c>
      <c r="LS125" s="8">
        <v>16</v>
      </c>
      <c r="LT125" s="8">
        <v>5</v>
      </c>
      <c r="LU125" s="8">
        <v>4</v>
      </c>
      <c r="LV125" s="8">
        <v>100</v>
      </c>
      <c r="LW125" s="1" t="s">
        <v>1975</v>
      </c>
      <c r="LX125" s="1" t="s">
        <v>1979</v>
      </c>
      <c r="LY125" s="1" t="s">
        <v>1981</v>
      </c>
      <c r="LZ125" s="1" t="b">
        <f>E125=AE125</f>
        <v>1</v>
      </c>
      <c r="MA125" s="1" t="b">
        <f>AG125=G125</f>
        <v>1</v>
      </c>
      <c r="MB125" s="1" t="b">
        <f>I125=AI125</f>
        <v>1</v>
      </c>
      <c r="MC125" s="1" t="s">
        <v>2291</v>
      </c>
    </row>
    <row r="126" spans="1:341" x14ac:dyDescent="0.3">
      <c r="A126" s="1" t="s">
        <v>1416</v>
      </c>
      <c r="B126" s="1" t="s">
        <v>1417</v>
      </c>
      <c r="C126" s="5">
        <v>43169</v>
      </c>
      <c r="D126" s="5">
        <v>43169</v>
      </c>
      <c r="E126" s="1" t="s">
        <v>294</v>
      </c>
      <c r="F126" s="1" t="s">
        <v>1934</v>
      </c>
      <c r="G126" s="1" t="s">
        <v>400</v>
      </c>
      <c r="H126" s="1" t="s">
        <v>1948</v>
      </c>
      <c r="I126" s="1" t="s">
        <v>404</v>
      </c>
      <c r="J126" s="1" t="s">
        <v>2010</v>
      </c>
      <c r="K126" s="1" t="s">
        <v>1408</v>
      </c>
      <c r="L126" s="1" t="s">
        <v>1418</v>
      </c>
      <c r="M126" s="1" t="s">
        <v>1419</v>
      </c>
      <c r="N126" s="1">
        <v>13.9960888067</v>
      </c>
      <c r="O126" s="1">
        <v>13.730034631300001</v>
      </c>
      <c r="P126" s="1">
        <v>294.70386464000001</v>
      </c>
      <c r="Q126" s="1">
        <v>6</v>
      </c>
      <c r="R126" s="1" t="s">
        <v>1983</v>
      </c>
      <c r="S126" s="1" t="s">
        <v>1398</v>
      </c>
      <c r="T126" s="1">
        <v>10</v>
      </c>
      <c r="U126" s="1" t="s">
        <v>2296</v>
      </c>
      <c r="V126" s="1" t="s">
        <v>1982</v>
      </c>
      <c r="W126" s="1" t="s">
        <v>2291</v>
      </c>
      <c r="X126" s="1" t="s">
        <v>2093</v>
      </c>
      <c r="Y126" s="1" t="s">
        <v>1920</v>
      </c>
      <c r="Z126" s="1" t="s">
        <v>1920</v>
      </c>
      <c r="AA126" s="1" t="s">
        <v>1921</v>
      </c>
      <c r="AB126" s="1" t="s">
        <v>2291</v>
      </c>
      <c r="AC126" s="7">
        <v>200</v>
      </c>
      <c r="AD126" s="7">
        <v>600</v>
      </c>
      <c r="AE126" s="1" t="s">
        <v>294</v>
      </c>
      <c r="AF126" s="1" t="s">
        <v>1934</v>
      </c>
      <c r="AG126" s="1" t="s">
        <v>400</v>
      </c>
      <c r="AH126" s="1" t="s">
        <v>1948</v>
      </c>
      <c r="AI126" s="1" t="s">
        <v>404</v>
      </c>
      <c r="AJ126" s="1" t="s">
        <v>2010</v>
      </c>
      <c r="AK126" s="14">
        <v>200</v>
      </c>
      <c r="AL126" s="14">
        <v>600</v>
      </c>
      <c r="AM126" s="5">
        <v>42064</v>
      </c>
      <c r="AN126" s="7">
        <v>100</v>
      </c>
      <c r="AO126" s="7">
        <v>300</v>
      </c>
      <c r="AP126" s="1" t="s">
        <v>298</v>
      </c>
      <c r="AQ126" s="1" t="s">
        <v>1926</v>
      </c>
      <c r="AR126" s="1" t="s">
        <v>299</v>
      </c>
      <c r="AS126" s="1" t="s">
        <v>1931</v>
      </c>
      <c r="AT126" s="1" t="s">
        <v>594</v>
      </c>
      <c r="AU126" s="1" t="s">
        <v>1937</v>
      </c>
      <c r="AV126" s="1" t="s">
        <v>2291</v>
      </c>
      <c r="AW126" s="1" t="s">
        <v>2291</v>
      </c>
      <c r="AX126" s="1" t="s">
        <v>2291</v>
      </c>
      <c r="AY126" s="7">
        <v>100</v>
      </c>
      <c r="AZ126" s="7">
        <v>300</v>
      </c>
      <c r="BA126" s="5">
        <v>42064</v>
      </c>
      <c r="BB126" s="7" t="s">
        <v>2291</v>
      </c>
      <c r="BC126" s="7" t="s">
        <v>2291</v>
      </c>
      <c r="BD126" s="1" t="s">
        <v>2291</v>
      </c>
      <c r="BE126" s="1" t="s">
        <v>2291</v>
      </c>
      <c r="BF126" s="1" t="s">
        <v>2291</v>
      </c>
      <c r="BG126" s="1" t="s">
        <v>2291</v>
      </c>
      <c r="BH126" s="1" t="s">
        <v>2291</v>
      </c>
      <c r="BI126" s="1" t="s">
        <v>2291</v>
      </c>
      <c r="BJ126" s="1" t="s">
        <v>2291</v>
      </c>
      <c r="BK126" s="1" t="s">
        <v>2291</v>
      </c>
      <c r="BL126" s="1" t="s">
        <v>2291</v>
      </c>
      <c r="BM126" s="7" t="s">
        <v>2291</v>
      </c>
      <c r="BN126" s="7" t="s">
        <v>2291</v>
      </c>
      <c r="BO126" s="1" t="s">
        <v>2291</v>
      </c>
      <c r="BP126" s="7">
        <v>40</v>
      </c>
      <c r="BQ126" s="7">
        <v>100</v>
      </c>
      <c r="BR126" s="1">
        <v>0</v>
      </c>
      <c r="BS126" s="7">
        <v>500</v>
      </c>
      <c r="BT126" s="7">
        <v>0</v>
      </c>
      <c r="BU126" s="7">
        <v>0</v>
      </c>
      <c r="BV126" s="7">
        <v>0</v>
      </c>
      <c r="BW126" s="1" t="s">
        <v>1998</v>
      </c>
      <c r="BX126" s="1" t="s">
        <v>2291</v>
      </c>
      <c r="BY126" s="1" t="s">
        <v>469</v>
      </c>
      <c r="BZ126" s="1" t="s">
        <v>1921</v>
      </c>
      <c r="CA126" s="1" t="s">
        <v>1921</v>
      </c>
      <c r="CB126" s="1" t="s">
        <v>1921</v>
      </c>
      <c r="CC126" s="1" t="s">
        <v>1921</v>
      </c>
      <c r="CD126" s="1" t="s">
        <v>1921</v>
      </c>
      <c r="CE126" s="1" t="s">
        <v>1921</v>
      </c>
      <c r="CF126" s="1" t="s">
        <v>1921</v>
      </c>
      <c r="CG126" s="1" t="s">
        <v>1921</v>
      </c>
      <c r="CH126" s="1" t="s">
        <v>1921</v>
      </c>
      <c r="CI126" s="1" t="s">
        <v>1921</v>
      </c>
      <c r="CJ126" s="1" t="s">
        <v>1920</v>
      </c>
      <c r="CK126" s="1" t="s">
        <v>2291</v>
      </c>
      <c r="CL126" s="1" t="s">
        <v>2291</v>
      </c>
      <c r="CM126" s="1" t="s">
        <v>2291</v>
      </c>
      <c r="CN126" s="1" t="s">
        <v>2291</v>
      </c>
      <c r="CO126" s="1" t="s">
        <v>2291</v>
      </c>
      <c r="CP126" s="1" t="s">
        <v>2291</v>
      </c>
      <c r="CQ126" s="1" t="s">
        <v>2291</v>
      </c>
      <c r="CR126" s="1" t="s">
        <v>2291</v>
      </c>
      <c r="CS126" s="1" t="s">
        <v>2291</v>
      </c>
      <c r="CT126" s="1" t="s">
        <v>2291</v>
      </c>
      <c r="CU126" s="1" t="s">
        <v>2291</v>
      </c>
      <c r="CV126" s="1" t="s">
        <v>2291</v>
      </c>
      <c r="CW126" s="1" t="s">
        <v>2291</v>
      </c>
      <c r="CX126" s="1" t="s">
        <v>2291</v>
      </c>
      <c r="CY126" s="1" t="s">
        <v>2291</v>
      </c>
      <c r="CZ126" s="1" t="s">
        <v>2291</v>
      </c>
      <c r="DA126" s="1" t="s">
        <v>2291</v>
      </c>
      <c r="DB126" s="1" t="s">
        <v>2291</v>
      </c>
      <c r="DC126" s="1" t="s">
        <v>2291</v>
      </c>
      <c r="DD126" s="1" t="s">
        <v>2291</v>
      </c>
      <c r="DE126" s="1" t="s">
        <v>2291</v>
      </c>
      <c r="DF126" s="1" t="s">
        <v>2291</v>
      </c>
      <c r="DG126" s="1" t="s">
        <v>2291</v>
      </c>
      <c r="DH126" s="1" t="s">
        <v>2291</v>
      </c>
      <c r="DI126" s="1" t="s">
        <v>2291</v>
      </c>
      <c r="DJ126" s="1" t="s">
        <v>2291</v>
      </c>
      <c r="DK126" s="1" t="s">
        <v>2291</v>
      </c>
      <c r="DL126" s="1" t="s">
        <v>2291</v>
      </c>
      <c r="DM126" s="1" t="s">
        <v>2291</v>
      </c>
      <c r="DN126" s="1" t="s">
        <v>2291</v>
      </c>
      <c r="DO126" s="1" t="s">
        <v>2291</v>
      </c>
      <c r="DP126" s="1" t="s">
        <v>2291</v>
      </c>
      <c r="DQ126" s="1" t="s">
        <v>2291</v>
      </c>
      <c r="DR126" s="1" t="s">
        <v>2291</v>
      </c>
      <c r="DS126" s="1" t="s">
        <v>2291</v>
      </c>
      <c r="DT126" s="1" t="s">
        <v>2291</v>
      </c>
      <c r="DU126" s="1" t="s">
        <v>2291</v>
      </c>
      <c r="DV126" s="1" t="s">
        <v>2291</v>
      </c>
      <c r="DW126" s="1" t="s">
        <v>2291</v>
      </c>
      <c r="DX126" s="1" t="s">
        <v>2291</v>
      </c>
      <c r="DY126" s="1" t="s">
        <v>2291</v>
      </c>
      <c r="DZ126" s="1" t="s">
        <v>2291</v>
      </c>
      <c r="EA126" s="1" t="s">
        <v>2291</v>
      </c>
      <c r="EB126" s="1" t="s">
        <v>2291</v>
      </c>
      <c r="EC126" s="1" t="s">
        <v>2291</v>
      </c>
      <c r="ED126" s="1" t="s">
        <v>2291</v>
      </c>
      <c r="EE126" s="1" t="s">
        <v>2291</v>
      </c>
      <c r="EF126" s="1" t="s">
        <v>2291</v>
      </c>
      <c r="EG126" s="1" t="s">
        <v>2291</v>
      </c>
      <c r="EH126" s="1" t="s">
        <v>2291</v>
      </c>
      <c r="EI126" s="1" t="s">
        <v>2291</v>
      </c>
      <c r="EJ126" s="1" t="s">
        <v>2291</v>
      </c>
      <c r="EK126" s="1" t="s">
        <v>2291</v>
      </c>
      <c r="EL126" s="1" t="s">
        <v>2291</v>
      </c>
      <c r="EM126" s="1" t="s">
        <v>2291</v>
      </c>
      <c r="EN126" s="1" t="s">
        <v>2291</v>
      </c>
      <c r="EO126" s="1" t="s">
        <v>2291</v>
      </c>
      <c r="EP126" s="1" t="s">
        <v>2291</v>
      </c>
      <c r="EQ126" s="1" t="s">
        <v>2291</v>
      </c>
      <c r="ER126" s="1" t="s">
        <v>2291</v>
      </c>
      <c r="ES126" s="1" t="s">
        <v>2291</v>
      </c>
      <c r="ET126" s="1" t="s">
        <v>2291</v>
      </c>
      <c r="EU126" s="1" t="s">
        <v>2291</v>
      </c>
      <c r="EV126" s="1" t="s">
        <v>2291</v>
      </c>
      <c r="EW126" s="1" t="s">
        <v>2291</v>
      </c>
      <c r="EX126" s="1" t="s">
        <v>2291</v>
      </c>
      <c r="EY126" s="1" t="s">
        <v>2291</v>
      </c>
      <c r="EZ126" s="1" t="s">
        <v>2291</v>
      </c>
      <c r="FA126" s="1" t="s">
        <v>2291</v>
      </c>
      <c r="FB126" s="1" t="s">
        <v>2291</v>
      </c>
      <c r="FC126" s="1" t="s">
        <v>2291</v>
      </c>
      <c r="FD126" s="1" t="s">
        <v>2291</v>
      </c>
      <c r="FE126" s="1" t="s">
        <v>2291</v>
      </c>
      <c r="FF126" s="1" t="s">
        <v>2291</v>
      </c>
      <c r="FG126" s="1" t="s">
        <v>2291</v>
      </c>
      <c r="FH126" s="1" t="s">
        <v>2291</v>
      </c>
      <c r="FI126" s="1" t="s">
        <v>2291</v>
      </c>
      <c r="FJ126" s="1" t="s">
        <v>2291</v>
      </c>
      <c r="FK126" s="1" t="s">
        <v>2291</v>
      </c>
      <c r="FL126" s="1" t="s">
        <v>2291</v>
      </c>
      <c r="FM126" s="7">
        <v>20</v>
      </c>
      <c r="FN126" s="7">
        <v>30</v>
      </c>
      <c r="FO126" s="7">
        <v>7</v>
      </c>
      <c r="FP126" s="7">
        <v>7</v>
      </c>
      <c r="FQ126" s="7">
        <v>10</v>
      </c>
      <c r="FR126" s="7">
        <v>9</v>
      </c>
      <c r="FS126" s="7" t="s">
        <v>2291</v>
      </c>
      <c r="FT126" s="7" t="s">
        <v>2291</v>
      </c>
      <c r="FU126" s="7">
        <v>15</v>
      </c>
      <c r="FV126" s="7">
        <v>30</v>
      </c>
      <c r="FW126" s="7">
        <v>5</v>
      </c>
      <c r="FX126" s="7" t="s">
        <v>2291</v>
      </c>
      <c r="FY126" s="7">
        <v>50</v>
      </c>
      <c r="FZ126" s="1" t="s">
        <v>1921</v>
      </c>
      <c r="GA126" s="1" t="s">
        <v>1921</v>
      </c>
      <c r="GB126" s="1" t="s">
        <v>1921</v>
      </c>
      <c r="GC126" s="1" t="s">
        <v>1410</v>
      </c>
      <c r="GD126" s="1" t="s">
        <v>1410</v>
      </c>
      <c r="GE126" s="1" t="s">
        <v>1410</v>
      </c>
      <c r="GF126" s="1" t="s">
        <v>1920</v>
      </c>
      <c r="GG126" s="1" t="s">
        <v>2291</v>
      </c>
      <c r="GH126" s="1" t="s">
        <v>2291</v>
      </c>
      <c r="GI126" s="1" t="s">
        <v>2291</v>
      </c>
      <c r="GJ126" s="1" t="s">
        <v>1250</v>
      </c>
      <c r="GK126" s="1" t="s">
        <v>1921</v>
      </c>
      <c r="GL126" s="1" t="s">
        <v>1921</v>
      </c>
      <c r="GM126" s="1" t="s">
        <v>1920</v>
      </c>
      <c r="GN126" s="1" t="s">
        <v>1921</v>
      </c>
      <c r="GO126" s="1" t="s">
        <v>1921</v>
      </c>
      <c r="GP126" s="1" t="s">
        <v>1921</v>
      </c>
      <c r="GQ126" s="1" t="s">
        <v>1920</v>
      </c>
      <c r="GR126" s="1" t="s">
        <v>1921</v>
      </c>
      <c r="GS126" s="7">
        <v>6</v>
      </c>
      <c r="GT126" s="7" t="s">
        <v>2291</v>
      </c>
      <c r="GU126" s="7" t="s">
        <v>2291</v>
      </c>
      <c r="GV126" s="7" t="s">
        <v>2291</v>
      </c>
      <c r="GW126" s="7" t="s">
        <v>2291</v>
      </c>
      <c r="GX126" s="7" t="s">
        <v>2291</v>
      </c>
      <c r="GY126" s="7" t="s">
        <v>2291</v>
      </c>
      <c r="GZ126" s="7" t="s">
        <v>2291</v>
      </c>
      <c r="HA126" s="7">
        <v>1</v>
      </c>
      <c r="HB126" s="7" t="s">
        <v>2291</v>
      </c>
      <c r="HC126" s="7" t="s">
        <v>2291</v>
      </c>
      <c r="HD126" s="7" t="s">
        <v>2291</v>
      </c>
      <c r="HE126" s="7" t="s">
        <v>2291</v>
      </c>
      <c r="HF126" s="7" t="s">
        <v>2291</v>
      </c>
      <c r="HG126" s="7" t="s">
        <v>2291</v>
      </c>
      <c r="HH126" s="7" t="s">
        <v>2291</v>
      </c>
      <c r="HI126" s="1" t="s">
        <v>1956</v>
      </c>
      <c r="HJ126" s="1" t="s">
        <v>2121</v>
      </c>
      <c r="HK126" s="1" t="s">
        <v>1921</v>
      </c>
      <c r="HL126" s="1" t="s">
        <v>1920</v>
      </c>
      <c r="HM126" s="1" t="s">
        <v>1920</v>
      </c>
      <c r="HN126" s="1" t="s">
        <v>1920</v>
      </c>
      <c r="HO126" s="1" t="s">
        <v>1920</v>
      </c>
      <c r="HP126" s="1" t="s">
        <v>2125</v>
      </c>
      <c r="HQ126" s="1" t="s">
        <v>1921</v>
      </c>
      <c r="HR126" s="1" t="s">
        <v>1921</v>
      </c>
      <c r="HS126" s="1" t="s">
        <v>1920</v>
      </c>
      <c r="HT126" s="7" t="s">
        <v>2291</v>
      </c>
      <c r="HU126" s="7" t="s">
        <v>2291</v>
      </c>
      <c r="HV126" s="1" t="s">
        <v>2291</v>
      </c>
      <c r="HW126" s="1" t="s">
        <v>2291</v>
      </c>
      <c r="HX126" s="1" t="s">
        <v>2291</v>
      </c>
      <c r="HY126" s="1" t="s">
        <v>2126</v>
      </c>
      <c r="HZ126" s="1" t="s">
        <v>1921</v>
      </c>
      <c r="IA126" s="1" t="s">
        <v>1920</v>
      </c>
      <c r="IB126" s="7" t="s">
        <v>2291</v>
      </c>
      <c r="IC126" s="7">
        <v>300</v>
      </c>
      <c r="ID126" s="1" t="s">
        <v>1961</v>
      </c>
      <c r="IE126" s="1" t="s">
        <v>2291</v>
      </c>
      <c r="IF126" s="1" t="s">
        <v>2291</v>
      </c>
      <c r="IG126" s="1" t="s">
        <v>2291</v>
      </c>
      <c r="IH126" s="1" t="s">
        <v>2291</v>
      </c>
      <c r="II126" s="1" t="s">
        <v>2291</v>
      </c>
      <c r="IJ126" s="1" t="s">
        <v>2291</v>
      </c>
      <c r="IK126" s="1" t="s">
        <v>2291</v>
      </c>
      <c r="IL126" s="1" t="s">
        <v>2291</v>
      </c>
      <c r="IM126" s="1" t="s">
        <v>1949</v>
      </c>
      <c r="IN126" s="1" t="s">
        <v>1991</v>
      </c>
      <c r="IO126" s="1" t="s">
        <v>2291</v>
      </c>
      <c r="IP126" s="1" t="s">
        <v>2291</v>
      </c>
      <c r="IQ126" s="1" t="s">
        <v>2291</v>
      </c>
      <c r="IR126" s="1" t="s">
        <v>2291</v>
      </c>
      <c r="IS126" s="1" t="s">
        <v>2291</v>
      </c>
      <c r="IT126" s="1" t="s">
        <v>1921</v>
      </c>
      <c r="IU126" s="1" t="s">
        <v>2291</v>
      </c>
      <c r="IV126" s="1" t="s">
        <v>2291</v>
      </c>
      <c r="IW126" s="1" t="s">
        <v>2291</v>
      </c>
      <c r="IX126" s="1" t="s">
        <v>2291</v>
      </c>
      <c r="IY126" s="1" t="s">
        <v>2291</v>
      </c>
      <c r="IZ126" s="1" t="s">
        <v>2291</v>
      </c>
      <c r="JA126" s="1" t="s">
        <v>2291</v>
      </c>
      <c r="JB126" s="1" t="s">
        <v>2291</v>
      </c>
      <c r="JC126" s="1" t="s">
        <v>2291</v>
      </c>
      <c r="JD126" s="1" t="s">
        <v>1420</v>
      </c>
      <c r="JE126" s="1" t="s">
        <v>1921</v>
      </c>
      <c r="JF126" s="1" t="s">
        <v>1920</v>
      </c>
      <c r="JG126" s="1" t="s">
        <v>1921</v>
      </c>
      <c r="JH126" s="1" t="s">
        <v>1920</v>
      </c>
      <c r="JI126" s="1" t="s">
        <v>1921</v>
      </c>
      <c r="JJ126" s="1" t="s">
        <v>1921</v>
      </c>
      <c r="JK126" s="1" t="s">
        <v>1921</v>
      </c>
      <c r="JL126" s="1" t="s">
        <v>1920</v>
      </c>
      <c r="JM126" s="1" t="s">
        <v>1921</v>
      </c>
      <c r="JN126" s="1" t="s">
        <v>1921</v>
      </c>
      <c r="JO126" s="1" t="s">
        <v>1921</v>
      </c>
      <c r="JP126" s="1" t="s">
        <v>1921</v>
      </c>
      <c r="JQ126" s="1" t="s">
        <v>1921</v>
      </c>
      <c r="JR126" s="1" t="s">
        <v>1921</v>
      </c>
      <c r="JS126" s="1" t="s">
        <v>2291</v>
      </c>
      <c r="JT126" s="1" t="s">
        <v>2291</v>
      </c>
      <c r="JU126" s="1" t="s">
        <v>2309</v>
      </c>
      <c r="JV126" s="1" t="s">
        <v>1921</v>
      </c>
      <c r="JW126" s="1" t="s">
        <v>1921</v>
      </c>
      <c r="JX126" s="1" t="s">
        <v>1920</v>
      </c>
      <c r="JY126" s="1" t="s">
        <v>1921</v>
      </c>
      <c r="JZ126" s="1" t="s">
        <v>1921</v>
      </c>
      <c r="KA126" s="1" t="s">
        <v>1920</v>
      </c>
      <c r="KB126" s="1" t="s">
        <v>1921</v>
      </c>
      <c r="KC126" s="1" t="s">
        <v>2291</v>
      </c>
      <c r="KD126" s="1" t="s">
        <v>1973</v>
      </c>
      <c r="KE126" s="1" t="s">
        <v>2291</v>
      </c>
      <c r="KF126" s="1" t="s">
        <v>1920</v>
      </c>
      <c r="KG126" s="1" t="s">
        <v>2157</v>
      </c>
      <c r="KH126" s="1" t="s">
        <v>1967</v>
      </c>
      <c r="KI126" s="1" t="s">
        <v>1987</v>
      </c>
      <c r="KJ126" s="1" t="s">
        <v>2291</v>
      </c>
      <c r="KK126" s="1" t="s">
        <v>1921</v>
      </c>
      <c r="KL126" s="1" t="s">
        <v>2291</v>
      </c>
      <c r="KM126" s="1" t="s">
        <v>2291</v>
      </c>
      <c r="KN126" s="1" t="s">
        <v>2291</v>
      </c>
      <c r="KO126" s="1" t="s">
        <v>2291</v>
      </c>
      <c r="KP126" s="1" t="s">
        <v>2291</v>
      </c>
      <c r="KQ126" s="1" t="s">
        <v>2291</v>
      </c>
      <c r="KR126" s="1">
        <v>2</v>
      </c>
      <c r="KS126" s="1" t="s">
        <v>310</v>
      </c>
      <c r="KT126" s="1" t="s">
        <v>2291</v>
      </c>
      <c r="KU126" s="1" t="s">
        <v>2291</v>
      </c>
      <c r="KV126" s="1" t="s">
        <v>2291</v>
      </c>
      <c r="KW126" s="1" t="s">
        <v>2291</v>
      </c>
      <c r="KX126" s="1">
        <v>15</v>
      </c>
      <c r="KY126" s="11">
        <v>15</v>
      </c>
      <c r="KZ126" s="1" t="s">
        <v>1421</v>
      </c>
      <c r="LA126" s="1">
        <v>174138</v>
      </c>
      <c r="LB126" s="1" t="s">
        <v>1422</v>
      </c>
      <c r="LC126" s="1" t="s">
        <v>1423</v>
      </c>
      <c r="LD126" s="1">
        <v>126</v>
      </c>
      <c r="LE126" s="1" t="s">
        <v>2291</v>
      </c>
      <c r="LF126" s="1">
        <v>-1</v>
      </c>
      <c r="LG126" s="1" t="s">
        <v>2291</v>
      </c>
      <c r="LH126" s="1" t="s">
        <v>2291</v>
      </c>
      <c r="LI126" s="8">
        <v>126</v>
      </c>
      <c r="LJ126" s="8">
        <v>3</v>
      </c>
      <c r="LK126" s="8">
        <v>8</v>
      </c>
      <c r="LL126" s="8">
        <v>6</v>
      </c>
      <c r="LM126" s="8">
        <v>11</v>
      </c>
      <c r="LN126" s="8">
        <v>9</v>
      </c>
      <c r="LO126" s="8">
        <v>9</v>
      </c>
      <c r="LP126" s="8">
        <v>9</v>
      </c>
      <c r="LQ126" s="8">
        <v>5</v>
      </c>
      <c r="LR126" s="8">
        <v>11</v>
      </c>
      <c r="LS126" s="8">
        <v>12</v>
      </c>
      <c r="LT126" s="8">
        <v>5</v>
      </c>
      <c r="LU126" s="8">
        <v>2</v>
      </c>
      <c r="LV126" s="8">
        <v>90</v>
      </c>
      <c r="LW126" s="1" t="s">
        <v>1976</v>
      </c>
      <c r="LX126" s="1" t="s">
        <v>2036</v>
      </c>
      <c r="LY126" s="1" t="s">
        <v>1980</v>
      </c>
      <c r="LZ126" s="1" t="b">
        <f>E126=AE126</f>
        <v>1</v>
      </c>
      <c r="MA126" s="1" t="b">
        <f>AG126=G126</f>
        <v>1</v>
      </c>
      <c r="MB126" s="1" t="b">
        <f>I126=AI126</f>
        <v>1</v>
      </c>
      <c r="MC126" s="1" t="s">
        <v>2291</v>
      </c>
    </row>
    <row r="127" spans="1:341" x14ac:dyDescent="0.3">
      <c r="A127" s="1" t="s">
        <v>1406</v>
      </c>
      <c r="B127" s="1" t="s">
        <v>1407</v>
      </c>
      <c r="C127" s="5">
        <v>43169</v>
      </c>
      <c r="D127" s="5">
        <v>43169</v>
      </c>
      <c r="E127" s="1" t="s">
        <v>294</v>
      </c>
      <c r="F127" s="1" t="s">
        <v>1934</v>
      </c>
      <c r="G127" s="1" t="s">
        <v>400</v>
      </c>
      <c r="H127" s="1" t="s">
        <v>1948</v>
      </c>
      <c r="I127" s="1" t="s">
        <v>404</v>
      </c>
      <c r="J127" s="1" t="s">
        <v>2010</v>
      </c>
      <c r="K127" s="1" t="s">
        <v>1408</v>
      </c>
      <c r="L127" s="1" t="s">
        <v>1409</v>
      </c>
      <c r="M127" s="6" t="s">
        <v>2291</v>
      </c>
      <c r="N127" s="6" t="s">
        <v>2291</v>
      </c>
      <c r="O127" s="6" t="s">
        <v>2291</v>
      </c>
      <c r="P127" s="6" t="s">
        <v>2291</v>
      </c>
      <c r="Q127" s="6" t="s">
        <v>2291</v>
      </c>
      <c r="R127" s="1" t="s">
        <v>1983</v>
      </c>
      <c r="S127" s="1" t="s">
        <v>1408</v>
      </c>
      <c r="T127" s="1">
        <v>6</v>
      </c>
      <c r="U127" s="1" t="s">
        <v>2296</v>
      </c>
      <c r="V127" s="1" t="s">
        <v>1982</v>
      </c>
      <c r="W127" s="1" t="s">
        <v>2291</v>
      </c>
      <c r="X127" s="1" t="s">
        <v>2093</v>
      </c>
      <c r="Y127" s="1" t="s">
        <v>1920</v>
      </c>
      <c r="Z127" s="1" t="s">
        <v>1920</v>
      </c>
      <c r="AA127" s="1" t="s">
        <v>1921</v>
      </c>
      <c r="AB127" s="1" t="s">
        <v>2291</v>
      </c>
      <c r="AC127" s="7">
        <v>40</v>
      </c>
      <c r="AD127" s="7">
        <v>150</v>
      </c>
      <c r="AE127" s="1" t="s">
        <v>294</v>
      </c>
      <c r="AF127" s="1" t="s">
        <v>1934</v>
      </c>
      <c r="AG127" s="1" t="s">
        <v>400</v>
      </c>
      <c r="AH127" s="1" t="s">
        <v>1948</v>
      </c>
      <c r="AI127" s="1" t="s">
        <v>404</v>
      </c>
      <c r="AJ127" s="1" t="s">
        <v>2010</v>
      </c>
      <c r="AK127" s="14">
        <v>40</v>
      </c>
      <c r="AL127" s="14">
        <v>150</v>
      </c>
      <c r="AM127" s="5">
        <v>42370</v>
      </c>
      <c r="AN127" s="7">
        <v>30</v>
      </c>
      <c r="AO127" s="7">
        <v>100</v>
      </c>
      <c r="AP127" s="1" t="s">
        <v>298</v>
      </c>
      <c r="AQ127" s="1" t="s">
        <v>1926</v>
      </c>
      <c r="AR127" s="1" t="s">
        <v>299</v>
      </c>
      <c r="AS127" s="1" t="s">
        <v>1931</v>
      </c>
      <c r="AT127" s="1" t="s">
        <v>594</v>
      </c>
      <c r="AU127" s="1" t="s">
        <v>1937</v>
      </c>
      <c r="AV127" s="1" t="s">
        <v>2291</v>
      </c>
      <c r="AW127" s="1" t="s">
        <v>2291</v>
      </c>
      <c r="AX127" s="1" t="s">
        <v>2291</v>
      </c>
      <c r="AY127" s="7">
        <v>30</v>
      </c>
      <c r="AZ127" s="7">
        <v>100</v>
      </c>
      <c r="BA127" s="5">
        <v>42370</v>
      </c>
      <c r="BB127" s="7" t="s">
        <v>2291</v>
      </c>
      <c r="BC127" s="7" t="s">
        <v>2291</v>
      </c>
      <c r="BD127" s="1" t="s">
        <v>2291</v>
      </c>
      <c r="BE127" s="1" t="s">
        <v>2291</v>
      </c>
      <c r="BF127" s="1" t="s">
        <v>2291</v>
      </c>
      <c r="BG127" s="1" t="s">
        <v>2291</v>
      </c>
      <c r="BH127" s="1" t="s">
        <v>2291</v>
      </c>
      <c r="BI127" s="1" t="s">
        <v>2291</v>
      </c>
      <c r="BJ127" s="1" t="s">
        <v>2291</v>
      </c>
      <c r="BK127" s="1" t="s">
        <v>2291</v>
      </c>
      <c r="BL127" s="1" t="s">
        <v>2291</v>
      </c>
      <c r="BM127" s="7" t="s">
        <v>2291</v>
      </c>
      <c r="BN127" s="7" t="s">
        <v>2291</v>
      </c>
      <c r="BO127" s="1" t="s">
        <v>2291</v>
      </c>
      <c r="BP127" s="7">
        <v>30</v>
      </c>
      <c r="BQ127" s="7">
        <v>100</v>
      </c>
      <c r="BR127" s="1">
        <v>0</v>
      </c>
      <c r="BS127" s="7">
        <v>111</v>
      </c>
      <c r="BT127" s="7">
        <v>0</v>
      </c>
      <c r="BU127" s="7">
        <v>0</v>
      </c>
      <c r="BV127" s="7">
        <v>0</v>
      </c>
      <c r="BW127" s="1" t="s">
        <v>1998</v>
      </c>
      <c r="BX127" s="1" t="s">
        <v>2291</v>
      </c>
      <c r="BY127" s="1" t="s">
        <v>469</v>
      </c>
      <c r="BZ127" s="1" t="s">
        <v>1921</v>
      </c>
      <c r="CA127" s="1" t="s">
        <v>1921</v>
      </c>
      <c r="CB127" s="1" t="s">
        <v>1921</v>
      </c>
      <c r="CC127" s="1" t="s">
        <v>1921</v>
      </c>
      <c r="CD127" s="1" t="s">
        <v>1921</v>
      </c>
      <c r="CE127" s="1" t="s">
        <v>1921</v>
      </c>
      <c r="CF127" s="1" t="s">
        <v>1921</v>
      </c>
      <c r="CG127" s="1" t="s">
        <v>1921</v>
      </c>
      <c r="CH127" s="1" t="s">
        <v>1921</v>
      </c>
      <c r="CI127" s="1" t="s">
        <v>1921</v>
      </c>
      <c r="CJ127" s="1" t="s">
        <v>1920</v>
      </c>
      <c r="CK127" s="1" t="s">
        <v>2291</v>
      </c>
      <c r="CL127" s="1" t="s">
        <v>2291</v>
      </c>
      <c r="CM127" s="1" t="s">
        <v>2291</v>
      </c>
      <c r="CN127" s="1" t="s">
        <v>2291</v>
      </c>
      <c r="CO127" s="1" t="s">
        <v>2291</v>
      </c>
      <c r="CP127" s="1" t="s">
        <v>2291</v>
      </c>
      <c r="CQ127" s="1" t="s">
        <v>2291</v>
      </c>
      <c r="CR127" s="1" t="s">
        <v>2291</v>
      </c>
      <c r="CS127" s="1" t="s">
        <v>2291</v>
      </c>
      <c r="CT127" s="1" t="s">
        <v>2291</v>
      </c>
      <c r="CU127" s="1" t="s">
        <v>2291</v>
      </c>
      <c r="CV127" s="1" t="s">
        <v>2291</v>
      </c>
      <c r="CW127" s="1" t="s">
        <v>2291</v>
      </c>
      <c r="CX127" s="1" t="s">
        <v>2291</v>
      </c>
      <c r="CY127" s="1" t="s">
        <v>2291</v>
      </c>
      <c r="CZ127" s="1" t="s">
        <v>2291</v>
      </c>
      <c r="DA127" s="1" t="s">
        <v>2291</v>
      </c>
      <c r="DB127" s="1" t="s">
        <v>2291</v>
      </c>
      <c r="DC127" s="1" t="s">
        <v>2291</v>
      </c>
      <c r="DD127" s="1" t="s">
        <v>2291</v>
      </c>
      <c r="DE127" s="1" t="s">
        <v>2291</v>
      </c>
      <c r="DF127" s="1" t="s">
        <v>2291</v>
      </c>
      <c r="DG127" s="1" t="s">
        <v>2291</v>
      </c>
      <c r="DH127" s="1" t="s">
        <v>2291</v>
      </c>
      <c r="DI127" s="1" t="s">
        <v>2291</v>
      </c>
      <c r="DJ127" s="1" t="s">
        <v>2291</v>
      </c>
      <c r="DK127" s="1" t="s">
        <v>2291</v>
      </c>
      <c r="DL127" s="1" t="s">
        <v>2291</v>
      </c>
      <c r="DM127" s="1" t="s">
        <v>2291</v>
      </c>
      <c r="DN127" s="1" t="s">
        <v>2291</v>
      </c>
      <c r="DO127" s="1" t="s">
        <v>2291</v>
      </c>
      <c r="DP127" s="1" t="s">
        <v>2291</v>
      </c>
      <c r="DQ127" s="1" t="s">
        <v>2291</v>
      </c>
      <c r="DR127" s="1" t="s">
        <v>2291</v>
      </c>
      <c r="DS127" s="1" t="s">
        <v>2291</v>
      </c>
      <c r="DT127" s="1" t="s">
        <v>2291</v>
      </c>
      <c r="DU127" s="1" t="s">
        <v>2291</v>
      </c>
      <c r="DV127" s="1" t="s">
        <v>2291</v>
      </c>
      <c r="DW127" s="1" t="s">
        <v>2291</v>
      </c>
      <c r="DX127" s="1" t="s">
        <v>2291</v>
      </c>
      <c r="DY127" s="1" t="s">
        <v>2291</v>
      </c>
      <c r="DZ127" s="1" t="s">
        <v>2291</v>
      </c>
      <c r="EA127" s="1" t="s">
        <v>2291</v>
      </c>
      <c r="EB127" s="1" t="s">
        <v>2291</v>
      </c>
      <c r="EC127" s="1" t="s">
        <v>2291</v>
      </c>
      <c r="ED127" s="1" t="s">
        <v>2291</v>
      </c>
      <c r="EE127" s="1" t="s">
        <v>2291</v>
      </c>
      <c r="EF127" s="1" t="s">
        <v>2291</v>
      </c>
      <c r="EG127" s="1" t="s">
        <v>2291</v>
      </c>
      <c r="EH127" s="1" t="s">
        <v>2291</v>
      </c>
      <c r="EI127" s="1" t="s">
        <v>2291</v>
      </c>
      <c r="EJ127" s="1" t="s">
        <v>2291</v>
      </c>
      <c r="EK127" s="1" t="s">
        <v>2291</v>
      </c>
      <c r="EL127" s="1" t="s">
        <v>2291</v>
      </c>
      <c r="EM127" s="1" t="s">
        <v>2291</v>
      </c>
      <c r="EN127" s="1" t="s">
        <v>2291</v>
      </c>
      <c r="EO127" s="1" t="s">
        <v>2291</v>
      </c>
      <c r="EP127" s="1" t="s">
        <v>2291</v>
      </c>
      <c r="EQ127" s="1" t="s">
        <v>2291</v>
      </c>
      <c r="ER127" s="1" t="s">
        <v>2291</v>
      </c>
      <c r="ES127" s="1" t="s">
        <v>2291</v>
      </c>
      <c r="ET127" s="1" t="s">
        <v>2291</v>
      </c>
      <c r="EU127" s="1" t="s">
        <v>2291</v>
      </c>
      <c r="EV127" s="1" t="s">
        <v>2291</v>
      </c>
      <c r="EW127" s="1" t="s">
        <v>2291</v>
      </c>
      <c r="EX127" s="1" t="s">
        <v>2291</v>
      </c>
      <c r="EY127" s="1" t="s">
        <v>2291</v>
      </c>
      <c r="EZ127" s="1" t="s">
        <v>2291</v>
      </c>
      <c r="FA127" s="1" t="s">
        <v>2291</v>
      </c>
      <c r="FB127" s="1" t="s">
        <v>2291</v>
      </c>
      <c r="FC127" s="1" t="s">
        <v>2291</v>
      </c>
      <c r="FD127" s="1" t="s">
        <v>2291</v>
      </c>
      <c r="FE127" s="1" t="s">
        <v>2291</v>
      </c>
      <c r="FF127" s="1" t="s">
        <v>2291</v>
      </c>
      <c r="FG127" s="1" t="s">
        <v>2291</v>
      </c>
      <c r="FH127" s="1" t="s">
        <v>2291</v>
      </c>
      <c r="FI127" s="1" t="s">
        <v>2291</v>
      </c>
      <c r="FJ127" s="1" t="s">
        <v>2291</v>
      </c>
      <c r="FK127" s="1" t="s">
        <v>2291</v>
      </c>
      <c r="FL127" s="1" t="s">
        <v>2291</v>
      </c>
      <c r="FM127" s="7">
        <v>8</v>
      </c>
      <c r="FN127" s="7">
        <v>12</v>
      </c>
      <c r="FO127" s="7">
        <v>2</v>
      </c>
      <c r="FP127" s="7">
        <v>6</v>
      </c>
      <c r="FQ127" s="7">
        <v>1</v>
      </c>
      <c r="FR127" s="7">
        <v>1</v>
      </c>
      <c r="FS127" s="7" t="s">
        <v>2291</v>
      </c>
      <c r="FT127" s="7" t="s">
        <v>2291</v>
      </c>
      <c r="FU127" s="7">
        <v>7</v>
      </c>
      <c r="FV127" s="7">
        <v>8</v>
      </c>
      <c r="FW127" s="7">
        <v>2</v>
      </c>
      <c r="FX127" s="7" t="s">
        <v>2291</v>
      </c>
      <c r="FY127" s="7">
        <v>10</v>
      </c>
      <c r="FZ127" s="1" t="s">
        <v>1921</v>
      </c>
      <c r="GA127" s="1" t="s">
        <v>1921</v>
      </c>
      <c r="GB127" s="1" t="s">
        <v>1921</v>
      </c>
      <c r="GC127" s="1" t="s">
        <v>1410</v>
      </c>
      <c r="GD127" s="1" t="s">
        <v>1401</v>
      </c>
      <c r="GE127" s="1" t="s">
        <v>1401</v>
      </c>
      <c r="GF127" s="1" t="s">
        <v>1921</v>
      </c>
      <c r="GG127" s="1" t="s">
        <v>1992</v>
      </c>
      <c r="GH127" s="1" t="s">
        <v>2291</v>
      </c>
      <c r="GI127" s="1" t="s">
        <v>2291</v>
      </c>
      <c r="GJ127" s="1" t="s">
        <v>1223</v>
      </c>
      <c r="GK127" s="1" t="s">
        <v>1921</v>
      </c>
      <c r="GL127" s="1" t="s">
        <v>1921</v>
      </c>
      <c r="GM127" s="1" t="s">
        <v>1920</v>
      </c>
      <c r="GN127" s="1" t="s">
        <v>1921</v>
      </c>
      <c r="GO127" s="1" t="s">
        <v>1921</v>
      </c>
      <c r="GP127" s="1" t="s">
        <v>1921</v>
      </c>
      <c r="GQ127" s="1" t="s">
        <v>1921</v>
      </c>
      <c r="GR127" s="1" t="s">
        <v>1921</v>
      </c>
      <c r="GS127" s="7" t="s">
        <v>2291</v>
      </c>
      <c r="GT127" s="7" t="s">
        <v>2291</v>
      </c>
      <c r="GU127" s="7" t="s">
        <v>2291</v>
      </c>
      <c r="GV127" s="7" t="s">
        <v>2291</v>
      </c>
      <c r="GW127" s="7" t="s">
        <v>2291</v>
      </c>
      <c r="GX127" s="7" t="s">
        <v>2291</v>
      </c>
      <c r="GY127" s="7" t="s">
        <v>2291</v>
      </c>
      <c r="GZ127" s="7" t="s">
        <v>2291</v>
      </c>
      <c r="HA127" s="7">
        <v>1</v>
      </c>
      <c r="HB127" s="7" t="s">
        <v>2291</v>
      </c>
      <c r="HC127" s="7" t="s">
        <v>2291</v>
      </c>
      <c r="HD127" s="7" t="s">
        <v>2291</v>
      </c>
      <c r="HE127" s="7" t="s">
        <v>2291</v>
      </c>
      <c r="HF127" s="7" t="s">
        <v>2291</v>
      </c>
      <c r="HG127" s="7" t="s">
        <v>2291</v>
      </c>
      <c r="HH127" s="7" t="s">
        <v>2291</v>
      </c>
      <c r="HI127" s="1" t="s">
        <v>869</v>
      </c>
      <c r="HJ127" s="1" t="s">
        <v>2121</v>
      </c>
      <c r="HK127" s="1" t="s">
        <v>1921</v>
      </c>
      <c r="HL127" s="1" t="s">
        <v>1920</v>
      </c>
      <c r="HM127" s="1" t="s">
        <v>1920</v>
      </c>
      <c r="HN127" s="1" t="s">
        <v>1920</v>
      </c>
      <c r="HO127" s="1" t="s">
        <v>1920</v>
      </c>
      <c r="HP127" s="1" t="s">
        <v>2125</v>
      </c>
      <c r="HQ127" s="1" t="s">
        <v>1921</v>
      </c>
      <c r="HR127" s="1" t="s">
        <v>1921</v>
      </c>
      <c r="HS127" s="1" t="s">
        <v>1920</v>
      </c>
      <c r="HT127" s="7" t="s">
        <v>2291</v>
      </c>
      <c r="HU127" s="7" t="s">
        <v>2291</v>
      </c>
      <c r="HV127" s="1" t="s">
        <v>2291</v>
      </c>
      <c r="HW127" s="1" t="s">
        <v>2291</v>
      </c>
      <c r="HX127" s="1" t="s">
        <v>2291</v>
      </c>
      <c r="HY127" s="1" t="s">
        <v>2126</v>
      </c>
      <c r="HZ127" s="1" t="s">
        <v>1921</v>
      </c>
      <c r="IA127" s="1" t="s">
        <v>1920</v>
      </c>
      <c r="IB127" s="7" t="s">
        <v>2291</v>
      </c>
      <c r="IC127" s="7">
        <v>15</v>
      </c>
      <c r="ID127" s="1" t="s">
        <v>1961</v>
      </c>
      <c r="IE127" s="1" t="s">
        <v>2291</v>
      </c>
      <c r="IF127" s="1" t="s">
        <v>2291</v>
      </c>
      <c r="IG127" s="1" t="s">
        <v>2291</v>
      </c>
      <c r="IH127" s="1" t="s">
        <v>2291</v>
      </c>
      <c r="II127" s="1" t="s">
        <v>2291</v>
      </c>
      <c r="IJ127" s="1" t="s">
        <v>2291</v>
      </c>
      <c r="IK127" s="1" t="s">
        <v>2291</v>
      </c>
      <c r="IL127" s="1" t="s">
        <v>2291</v>
      </c>
      <c r="IM127" s="1" t="s">
        <v>1949</v>
      </c>
      <c r="IN127" s="1" t="s">
        <v>1991</v>
      </c>
      <c r="IO127" s="1" t="s">
        <v>2291</v>
      </c>
      <c r="IP127" s="1" t="s">
        <v>2291</v>
      </c>
      <c r="IQ127" s="1" t="s">
        <v>2291</v>
      </c>
      <c r="IR127" s="1" t="s">
        <v>2291</v>
      </c>
      <c r="IS127" s="1" t="s">
        <v>2291</v>
      </c>
      <c r="IT127" s="1" t="s">
        <v>1921</v>
      </c>
      <c r="IU127" s="1" t="s">
        <v>2291</v>
      </c>
      <c r="IV127" s="1" t="s">
        <v>2291</v>
      </c>
      <c r="IW127" s="1" t="s">
        <v>2291</v>
      </c>
      <c r="IX127" s="1" t="s">
        <v>2291</v>
      </c>
      <c r="IY127" s="1" t="s">
        <v>2291</v>
      </c>
      <c r="IZ127" s="1" t="s">
        <v>2291</v>
      </c>
      <c r="JA127" s="1" t="s">
        <v>2291</v>
      </c>
      <c r="JB127" s="1" t="s">
        <v>2291</v>
      </c>
      <c r="JC127" s="1" t="s">
        <v>2291</v>
      </c>
      <c r="JD127" s="1" t="s">
        <v>1411</v>
      </c>
      <c r="JE127" s="1" t="s">
        <v>1921</v>
      </c>
      <c r="JF127" s="1" t="s">
        <v>1920</v>
      </c>
      <c r="JG127" s="1" t="s">
        <v>1921</v>
      </c>
      <c r="JH127" s="1" t="s">
        <v>1921</v>
      </c>
      <c r="JI127" s="1" t="s">
        <v>1921</v>
      </c>
      <c r="JJ127" s="1" t="s">
        <v>1921</v>
      </c>
      <c r="JK127" s="1" t="s">
        <v>1920</v>
      </c>
      <c r="JL127" s="1" t="s">
        <v>1921</v>
      </c>
      <c r="JM127" s="1" t="s">
        <v>1920</v>
      </c>
      <c r="JN127" s="1" t="s">
        <v>1921</v>
      </c>
      <c r="JO127" s="1" t="s">
        <v>1921</v>
      </c>
      <c r="JP127" s="1" t="s">
        <v>1921</v>
      </c>
      <c r="JQ127" s="1" t="s">
        <v>1921</v>
      </c>
      <c r="JR127" s="1" t="s">
        <v>1921</v>
      </c>
      <c r="JS127" s="1" t="s">
        <v>2291</v>
      </c>
      <c r="JT127" s="1" t="s">
        <v>2291</v>
      </c>
      <c r="JU127" s="1" t="s">
        <v>2298</v>
      </c>
      <c r="JV127" s="1" t="s">
        <v>1920</v>
      </c>
      <c r="JW127" s="1" t="s">
        <v>1921</v>
      </c>
      <c r="JX127" s="1" t="s">
        <v>1921</v>
      </c>
      <c r="JY127" s="1" t="s">
        <v>1921</v>
      </c>
      <c r="JZ127" s="1" t="s">
        <v>1921</v>
      </c>
      <c r="KA127" s="1" t="s">
        <v>1920</v>
      </c>
      <c r="KB127" s="1" t="s">
        <v>1921</v>
      </c>
      <c r="KC127" s="1" t="s">
        <v>2291</v>
      </c>
      <c r="KD127" s="1" t="s">
        <v>1973</v>
      </c>
      <c r="KE127" s="1" t="s">
        <v>2291</v>
      </c>
      <c r="KF127" s="1" t="s">
        <v>1920</v>
      </c>
      <c r="KG127" s="1" t="s">
        <v>2157</v>
      </c>
      <c r="KH127" s="1" t="s">
        <v>1965</v>
      </c>
      <c r="KI127" s="1" t="s">
        <v>1987</v>
      </c>
      <c r="KJ127" s="1" t="s">
        <v>2291</v>
      </c>
      <c r="KK127" s="1" t="s">
        <v>1921</v>
      </c>
      <c r="KL127" s="1" t="s">
        <v>2291</v>
      </c>
      <c r="KM127" s="1" t="s">
        <v>2291</v>
      </c>
      <c r="KN127" s="1" t="s">
        <v>2291</v>
      </c>
      <c r="KO127" s="1" t="s">
        <v>2291</v>
      </c>
      <c r="KP127" s="1" t="s">
        <v>2291</v>
      </c>
      <c r="KQ127" s="1" t="s">
        <v>2291</v>
      </c>
      <c r="KR127" s="1">
        <v>1</v>
      </c>
      <c r="KS127" s="1" t="s">
        <v>313</v>
      </c>
      <c r="KT127" s="1" t="s">
        <v>1412</v>
      </c>
      <c r="KU127" s="1" t="s">
        <v>2291</v>
      </c>
      <c r="KV127" s="1" t="s">
        <v>2291</v>
      </c>
      <c r="KW127" s="1" t="s">
        <v>2291</v>
      </c>
      <c r="KX127" s="1">
        <v>7</v>
      </c>
      <c r="KY127" s="11">
        <v>7</v>
      </c>
      <c r="KZ127" s="1" t="s">
        <v>1413</v>
      </c>
      <c r="LA127" s="1">
        <v>174133</v>
      </c>
      <c r="LB127" s="1" t="s">
        <v>1414</v>
      </c>
      <c r="LC127" s="1" t="s">
        <v>1415</v>
      </c>
      <c r="LD127" s="1">
        <v>125</v>
      </c>
      <c r="LE127" s="1" t="s">
        <v>2291</v>
      </c>
      <c r="LF127" s="1">
        <v>-1</v>
      </c>
      <c r="LG127" s="1" t="s">
        <v>2291</v>
      </c>
      <c r="LH127" s="1" t="s">
        <v>2291</v>
      </c>
      <c r="LI127" s="8">
        <v>125</v>
      </c>
      <c r="LJ127" s="8">
        <v>2</v>
      </c>
      <c r="LK127" s="8">
        <v>3</v>
      </c>
      <c r="LL127" s="8">
        <v>3</v>
      </c>
      <c r="LM127" s="8">
        <v>4</v>
      </c>
      <c r="LN127" s="8">
        <v>7</v>
      </c>
      <c r="LO127" s="8">
        <v>4</v>
      </c>
      <c r="LP127" s="8">
        <v>4</v>
      </c>
      <c r="LQ127" s="8">
        <v>5</v>
      </c>
      <c r="LR127" s="8">
        <v>4</v>
      </c>
      <c r="LS127" s="8">
        <v>8</v>
      </c>
      <c r="LT127" s="8">
        <v>5</v>
      </c>
      <c r="LU127" s="8">
        <v>1</v>
      </c>
      <c r="LV127" s="8">
        <v>50</v>
      </c>
      <c r="LW127" s="1" t="s">
        <v>1976</v>
      </c>
      <c r="LX127" s="1" t="s">
        <v>568</v>
      </c>
      <c r="LY127" s="1" t="s">
        <v>1981</v>
      </c>
      <c r="LZ127" s="1" t="b">
        <f>E127=AE127</f>
        <v>1</v>
      </c>
      <c r="MA127" s="1" t="b">
        <f>AG127=G127</f>
        <v>1</v>
      </c>
      <c r="MB127" s="1" t="b">
        <f>I127=AI127</f>
        <v>1</v>
      </c>
      <c r="MC127" s="1" t="s">
        <v>2291</v>
      </c>
    </row>
    <row r="128" spans="1:341" x14ac:dyDescent="0.3">
      <c r="A128" s="1" t="s">
        <v>1451</v>
      </c>
      <c r="B128" s="1" t="s">
        <v>1452</v>
      </c>
      <c r="C128" s="5">
        <v>43173</v>
      </c>
      <c r="D128" s="5">
        <v>43173</v>
      </c>
      <c r="E128" s="1" t="s">
        <v>294</v>
      </c>
      <c r="F128" s="1" t="s">
        <v>1934</v>
      </c>
      <c r="G128" s="1" t="s">
        <v>698</v>
      </c>
      <c r="H128" s="1" t="s">
        <v>333</v>
      </c>
      <c r="I128" s="1" t="s">
        <v>818</v>
      </c>
      <c r="J128" s="1" t="s">
        <v>1470</v>
      </c>
      <c r="K128" s="1" t="s">
        <v>1470</v>
      </c>
      <c r="L128" s="1" t="s">
        <v>1838</v>
      </c>
      <c r="M128" s="1" t="s">
        <v>1453</v>
      </c>
      <c r="N128" s="1">
        <v>13.525231761500001</v>
      </c>
      <c r="O128" s="1">
        <v>14.0179681294</v>
      </c>
      <c r="P128" s="1">
        <v>285.98705128500001</v>
      </c>
      <c r="Q128" s="1">
        <v>8</v>
      </c>
      <c r="R128" s="1" t="s">
        <v>1985</v>
      </c>
      <c r="S128" s="1" t="s">
        <v>2291</v>
      </c>
      <c r="T128" s="1" t="s">
        <v>2291</v>
      </c>
      <c r="U128" s="1" t="s">
        <v>2296</v>
      </c>
      <c r="V128" s="1" t="s">
        <v>1982</v>
      </c>
      <c r="W128" s="1" t="s">
        <v>2291</v>
      </c>
      <c r="X128" s="1" t="s">
        <v>2094</v>
      </c>
      <c r="Y128" s="1" t="s">
        <v>1920</v>
      </c>
      <c r="Z128" s="1" t="s">
        <v>1920</v>
      </c>
      <c r="AA128" s="1" t="s">
        <v>1920</v>
      </c>
      <c r="AB128" s="1" t="s">
        <v>2291</v>
      </c>
      <c r="AC128" s="7">
        <v>72</v>
      </c>
      <c r="AD128" s="7">
        <v>300</v>
      </c>
      <c r="AE128" s="1" t="s">
        <v>294</v>
      </c>
      <c r="AF128" s="1" t="s">
        <v>1934</v>
      </c>
      <c r="AG128" s="1" t="s">
        <v>698</v>
      </c>
      <c r="AH128" s="1" t="s">
        <v>333</v>
      </c>
      <c r="AI128" s="1" t="s">
        <v>818</v>
      </c>
      <c r="AJ128" s="1" t="s">
        <v>1470</v>
      </c>
      <c r="AK128" s="14">
        <v>72</v>
      </c>
      <c r="AL128" s="14">
        <v>300</v>
      </c>
      <c r="AM128" s="5">
        <v>42005</v>
      </c>
      <c r="AN128" s="7">
        <v>143</v>
      </c>
      <c r="AO128" s="7">
        <v>600</v>
      </c>
      <c r="AP128" s="1" t="s">
        <v>335</v>
      </c>
      <c r="AQ128" s="1" t="s">
        <v>1927</v>
      </c>
      <c r="AR128" s="1" t="s">
        <v>336</v>
      </c>
      <c r="AS128" s="1" t="s">
        <v>1932</v>
      </c>
      <c r="AT128" s="1" t="s">
        <v>356</v>
      </c>
      <c r="AU128" s="1" t="s">
        <v>1943</v>
      </c>
      <c r="AV128" s="1" t="s">
        <v>2291</v>
      </c>
      <c r="AW128" s="1" t="s">
        <v>2291</v>
      </c>
      <c r="AX128" s="1" t="s">
        <v>2291</v>
      </c>
      <c r="AY128" s="7">
        <v>143</v>
      </c>
      <c r="AZ128" s="7">
        <v>600</v>
      </c>
      <c r="BA128" s="5">
        <v>42005</v>
      </c>
      <c r="BB128" s="7">
        <v>36</v>
      </c>
      <c r="BC128" s="7">
        <v>150</v>
      </c>
      <c r="BD128" s="1" t="s">
        <v>772</v>
      </c>
      <c r="BE128" s="1" t="s">
        <v>1924</v>
      </c>
      <c r="BF128" s="1" t="s">
        <v>773</v>
      </c>
      <c r="BG128" s="1" t="s">
        <v>1929</v>
      </c>
      <c r="BH128" s="1" t="s">
        <v>774</v>
      </c>
      <c r="BI128" s="1" t="s">
        <v>1936</v>
      </c>
      <c r="BJ128" s="1" t="s">
        <v>2291</v>
      </c>
      <c r="BK128" s="1" t="s">
        <v>2291</v>
      </c>
      <c r="BL128" s="1" t="s">
        <v>2291</v>
      </c>
      <c r="BM128" s="7">
        <v>36</v>
      </c>
      <c r="BN128" s="7">
        <v>150</v>
      </c>
      <c r="BO128" s="5">
        <v>42005</v>
      </c>
      <c r="BP128" s="7">
        <v>717</v>
      </c>
      <c r="BQ128" s="7">
        <v>3000</v>
      </c>
      <c r="BR128" s="1">
        <v>0</v>
      </c>
      <c r="BS128" s="7">
        <v>200</v>
      </c>
      <c r="BT128" s="7">
        <v>0</v>
      </c>
      <c r="BU128" s="7">
        <v>51</v>
      </c>
      <c r="BV128" s="7">
        <v>0</v>
      </c>
      <c r="BW128" s="1" t="s">
        <v>1998</v>
      </c>
      <c r="BX128" s="1" t="s">
        <v>2291</v>
      </c>
      <c r="BY128" s="1" t="s">
        <v>533</v>
      </c>
      <c r="BZ128" s="1" t="s">
        <v>1921</v>
      </c>
      <c r="CA128" s="1" t="s">
        <v>1921</v>
      </c>
      <c r="CB128" s="1" t="s">
        <v>1921</v>
      </c>
      <c r="CC128" s="1" t="s">
        <v>1921</v>
      </c>
      <c r="CD128" s="1" t="s">
        <v>1921</v>
      </c>
      <c r="CE128" s="1" t="s">
        <v>1921</v>
      </c>
      <c r="CF128" s="1" t="s">
        <v>1921</v>
      </c>
      <c r="CG128" s="1" t="s">
        <v>1921</v>
      </c>
      <c r="CH128" s="1" t="s">
        <v>1920</v>
      </c>
      <c r="CI128" s="1" t="s">
        <v>1921</v>
      </c>
      <c r="CJ128" s="1" t="s">
        <v>1921</v>
      </c>
      <c r="CK128" s="1" t="s">
        <v>1953</v>
      </c>
      <c r="CL128" s="1" t="s">
        <v>1921</v>
      </c>
      <c r="CM128" s="1" t="s">
        <v>1921</v>
      </c>
      <c r="CN128" s="1" t="s">
        <v>1920</v>
      </c>
      <c r="CO128" s="1" t="s">
        <v>1921</v>
      </c>
      <c r="CP128" s="1" t="s">
        <v>1921</v>
      </c>
      <c r="CQ128" s="1" t="s">
        <v>2291</v>
      </c>
      <c r="CR128" s="1" t="s">
        <v>2030</v>
      </c>
      <c r="CS128" s="1" t="s">
        <v>2291</v>
      </c>
      <c r="CT128" s="1" t="s">
        <v>2291</v>
      </c>
      <c r="CU128" s="1" t="s">
        <v>2291</v>
      </c>
      <c r="CV128" s="1" t="s">
        <v>2291</v>
      </c>
      <c r="CW128" s="1" t="s">
        <v>2291</v>
      </c>
      <c r="CX128" s="1" t="s">
        <v>2291</v>
      </c>
      <c r="CY128" s="1" t="s">
        <v>2291</v>
      </c>
      <c r="CZ128" s="1" t="s">
        <v>2291</v>
      </c>
      <c r="DA128" s="1" t="s">
        <v>2291</v>
      </c>
      <c r="DB128" s="1" t="s">
        <v>2291</v>
      </c>
      <c r="DC128" s="1" t="s">
        <v>2291</v>
      </c>
      <c r="DD128" s="1" t="s">
        <v>2291</v>
      </c>
      <c r="DE128" s="1" t="s">
        <v>2291</v>
      </c>
      <c r="DF128" s="1" t="s">
        <v>2291</v>
      </c>
      <c r="DG128" s="1" t="s">
        <v>2291</v>
      </c>
      <c r="DH128" s="1" t="s">
        <v>2291</v>
      </c>
      <c r="DI128" s="1" t="s">
        <v>2291</v>
      </c>
      <c r="DJ128" s="1" t="s">
        <v>2291</v>
      </c>
      <c r="DK128" s="1" t="s">
        <v>2291</v>
      </c>
      <c r="DL128" s="1" t="s">
        <v>2291</v>
      </c>
      <c r="DM128" s="1" t="s">
        <v>2291</v>
      </c>
      <c r="DN128" s="1" t="s">
        <v>2291</v>
      </c>
      <c r="DO128" s="1" t="s">
        <v>2291</v>
      </c>
      <c r="DP128" s="1" t="s">
        <v>2291</v>
      </c>
      <c r="DQ128" s="1" t="s">
        <v>2291</v>
      </c>
      <c r="DR128" s="1" t="s">
        <v>2291</v>
      </c>
      <c r="DS128" s="1" t="s">
        <v>2291</v>
      </c>
      <c r="DT128" s="1" t="s">
        <v>2291</v>
      </c>
      <c r="DU128" s="1" t="s">
        <v>2291</v>
      </c>
      <c r="DV128" s="1" t="s">
        <v>2291</v>
      </c>
      <c r="DW128" s="1" t="s">
        <v>2291</v>
      </c>
      <c r="DX128" s="1" t="s">
        <v>2291</v>
      </c>
      <c r="DY128" s="1" t="s">
        <v>2291</v>
      </c>
      <c r="DZ128" s="1" t="s">
        <v>2291</v>
      </c>
      <c r="EA128" s="1" t="s">
        <v>2291</v>
      </c>
      <c r="EB128" s="1" t="s">
        <v>2291</v>
      </c>
      <c r="EC128" s="1" t="s">
        <v>2291</v>
      </c>
      <c r="ED128" s="1" t="s">
        <v>2291</v>
      </c>
      <c r="EE128" s="1" t="s">
        <v>2291</v>
      </c>
      <c r="EF128" s="1" t="s">
        <v>2291</v>
      </c>
      <c r="EG128" s="1" t="s">
        <v>2291</v>
      </c>
      <c r="EH128" s="1" t="s">
        <v>2291</v>
      </c>
      <c r="EI128" s="1" t="s">
        <v>2291</v>
      </c>
      <c r="EJ128" s="1" t="s">
        <v>2291</v>
      </c>
      <c r="EK128" s="1" t="s">
        <v>2291</v>
      </c>
      <c r="EL128" s="1" t="s">
        <v>2291</v>
      </c>
      <c r="EM128" s="1" t="s">
        <v>2291</v>
      </c>
      <c r="EN128" s="1" t="s">
        <v>2291</v>
      </c>
      <c r="EO128" s="1" t="s">
        <v>2291</v>
      </c>
      <c r="EP128" s="1" t="s">
        <v>2291</v>
      </c>
      <c r="EQ128" s="1" t="s">
        <v>2291</v>
      </c>
      <c r="ER128" s="1" t="s">
        <v>2291</v>
      </c>
      <c r="ES128" s="1" t="s">
        <v>2291</v>
      </c>
      <c r="ET128" s="1" t="s">
        <v>2291</v>
      </c>
      <c r="EU128" s="1" t="s">
        <v>2291</v>
      </c>
      <c r="EV128" s="1" t="s">
        <v>2291</v>
      </c>
      <c r="EW128" s="1" t="s">
        <v>2291</v>
      </c>
      <c r="EX128" s="1" t="s">
        <v>2291</v>
      </c>
      <c r="EY128" s="1" t="s">
        <v>2291</v>
      </c>
      <c r="EZ128" s="1" t="s">
        <v>2291</v>
      </c>
      <c r="FA128" s="1" t="s">
        <v>2291</v>
      </c>
      <c r="FB128" s="1" t="s">
        <v>2291</v>
      </c>
      <c r="FC128" s="1" t="s">
        <v>2291</v>
      </c>
      <c r="FD128" s="1" t="s">
        <v>2291</v>
      </c>
      <c r="FE128" s="1" t="s">
        <v>2291</v>
      </c>
      <c r="FF128" s="1" t="s">
        <v>2291</v>
      </c>
      <c r="FG128" s="1" t="s">
        <v>2291</v>
      </c>
      <c r="FH128" s="1" t="s">
        <v>2291</v>
      </c>
      <c r="FI128" s="1" t="s">
        <v>2291</v>
      </c>
      <c r="FJ128" s="1" t="s">
        <v>2291</v>
      </c>
      <c r="FK128" s="1" t="s">
        <v>2291</v>
      </c>
      <c r="FL128" s="1" t="s">
        <v>2291</v>
      </c>
      <c r="FM128" s="7">
        <v>80</v>
      </c>
      <c r="FN128" s="7">
        <v>120</v>
      </c>
      <c r="FO128" s="7">
        <v>10</v>
      </c>
      <c r="FP128" s="7">
        <v>50</v>
      </c>
      <c r="FQ128" s="7">
        <v>50</v>
      </c>
      <c r="FR128" s="7">
        <v>60</v>
      </c>
      <c r="FS128" s="7">
        <v>10</v>
      </c>
      <c r="FT128" s="7" t="s">
        <v>2291</v>
      </c>
      <c r="FU128" s="7">
        <v>100</v>
      </c>
      <c r="FV128" s="7">
        <v>120</v>
      </c>
      <c r="FW128" s="7">
        <v>15</v>
      </c>
      <c r="FX128" s="7">
        <v>20</v>
      </c>
      <c r="FY128" s="7">
        <v>60</v>
      </c>
      <c r="FZ128" s="1" t="s">
        <v>1920</v>
      </c>
      <c r="GA128" s="1" t="s">
        <v>1920</v>
      </c>
      <c r="GB128" s="1" t="s">
        <v>1920</v>
      </c>
      <c r="GC128" s="1" t="s">
        <v>2291</v>
      </c>
      <c r="GD128" s="1" t="s">
        <v>2291</v>
      </c>
      <c r="GE128" s="1" t="s">
        <v>2291</v>
      </c>
      <c r="GF128" s="1" t="s">
        <v>1920</v>
      </c>
      <c r="GG128" s="1" t="s">
        <v>2291</v>
      </c>
      <c r="GH128" s="1" t="s">
        <v>2291</v>
      </c>
      <c r="GI128" s="1" t="s">
        <v>2291</v>
      </c>
      <c r="GJ128" s="1" t="s">
        <v>322</v>
      </c>
      <c r="GK128" s="1" t="s">
        <v>1921</v>
      </c>
      <c r="GL128" s="1" t="s">
        <v>1921</v>
      </c>
      <c r="GM128" s="1" t="s">
        <v>1920</v>
      </c>
      <c r="GN128" s="1" t="s">
        <v>1921</v>
      </c>
      <c r="GO128" s="1" t="s">
        <v>1920</v>
      </c>
      <c r="GP128" s="1" t="s">
        <v>1921</v>
      </c>
      <c r="GQ128" s="1" t="s">
        <v>1921</v>
      </c>
      <c r="GR128" s="1" t="s">
        <v>1921</v>
      </c>
      <c r="GS128" s="7" t="s">
        <v>2291</v>
      </c>
      <c r="GT128" s="7" t="s">
        <v>2291</v>
      </c>
      <c r="GU128" s="7">
        <v>11</v>
      </c>
      <c r="GV128" s="7">
        <v>3</v>
      </c>
      <c r="GW128" s="7" t="s">
        <v>2291</v>
      </c>
      <c r="GX128" s="7" t="s">
        <v>2291</v>
      </c>
      <c r="GY128" s="7" t="s">
        <v>2291</v>
      </c>
      <c r="GZ128" s="7" t="s">
        <v>2291</v>
      </c>
      <c r="HA128" s="7">
        <v>1</v>
      </c>
      <c r="HB128" s="7" t="s">
        <v>2291</v>
      </c>
      <c r="HC128" s="7" t="s">
        <v>2291</v>
      </c>
      <c r="HD128" s="7" t="s">
        <v>2291</v>
      </c>
      <c r="HE128" s="7" t="s">
        <v>2291</v>
      </c>
      <c r="HF128" s="7" t="s">
        <v>2291</v>
      </c>
      <c r="HG128" s="7" t="s">
        <v>2291</v>
      </c>
      <c r="HH128" s="7" t="s">
        <v>2291</v>
      </c>
      <c r="HI128" s="1" t="s">
        <v>1958</v>
      </c>
      <c r="HJ128" s="1" t="s">
        <v>2117</v>
      </c>
      <c r="HK128" s="1" t="s">
        <v>1921</v>
      </c>
      <c r="HL128" s="1" t="s">
        <v>1921</v>
      </c>
      <c r="HM128" s="1" t="s">
        <v>1920</v>
      </c>
      <c r="HN128" s="1" t="s">
        <v>1920</v>
      </c>
      <c r="HO128" s="1" t="s">
        <v>1921</v>
      </c>
      <c r="HP128" s="1" t="s">
        <v>2123</v>
      </c>
      <c r="HQ128" s="1" t="s">
        <v>1921</v>
      </c>
      <c r="HR128" s="1" t="s">
        <v>1920</v>
      </c>
      <c r="HS128" s="1" t="s">
        <v>1921</v>
      </c>
      <c r="HT128" s="7" t="s">
        <v>2291</v>
      </c>
      <c r="HU128" s="7">
        <v>170</v>
      </c>
      <c r="HV128" s="1" t="s">
        <v>2046</v>
      </c>
      <c r="HW128" s="1" t="s">
        <v>2000</v>
      </c>
      <c r="HX128" s="1" t="s">
        <v>1964</v>
      </c>
      <c r="HY128" s="1" t="s">
        <v>2126</v>
      </c>
      <c r="HZ128" s="1" t="s">
        <v>1921</v>
      </c>
      <c r="IA128" s="1" t="s">
        <v>1920</v>
      </c>
      <c r="IB128" s="7" t="s">
        <v>2291</v>
      </c>
      <c r="IC128" s="7">
        <v>251</v>
      </c>
      <c r="ID128" s="1" t="s">
        <v>1920</v>
      </c>
      <c r="IE128" s="1" t="s">
        <v>2291</v>
      </c>
      <c r="IF128" s="1" t="s">
        <v>2291</v>
      </c>
      <c r="IG128" s="1" t="s">
        <v>2291</v>
      </c>
      <c r="IH128" s="1" t="s">
        <v>2291</v>
      </c>
      <c r="II128" s="1" t="s">
        <v>2291</v>
      </c>
      <c r="IJ128" s="1" t="s">
        <v>2291</v>
      </c>
      <c r="IK128" s="1" t="s">
        <v>2291</v>
      </c>
      <c r="IL128" s="1" t="s">
        <v>2291</v>
      </c>
      <c r="IM128" s="1" t="s">
        <v>1952</v>
      </c>
      <c r="IN128" s="1" t="s">
        <v>2291</v>
      </c>
      <c r="IO128" s="1" t="s">
        <v>2291</v>
      </c>
      <c r="IP128" s="1" t="s">
        <v>2193</v>
      </c>
      <c r="IQ128" s="1" t="s">
        <v>1470</v>
      </c>
      <c r="IR128" s="1" t="s">
        <v>1956</v>
      </c>
      <c r="IS128" s="1" t="s">
        <v>2291</v>
      </c>
      <c r="IT128" s="1" t="s">
        <v>1920</v>
      </c>
      <c r="IU128" s="1" t="s">
        <v>2002</v>
      </c>
      <c r="IV128" s="1" t="s">
        <v>1920</v>
      </c>
      <c r="IW128" s="1" t="s">
        <v>1921</v>
      </c>
      <c r="IX128" s="1" t="s">
        <v>1921</v>
      </c>
      <c r="IY128" s="1" t="s">
        <v>1921</v>
      </c>
      <c r="IZ128" s="1" t="s">
        <v>1921</v>
      </c>
      <c r="JA128" s="1" t="s">
        <v>2291</v>
      </c>
      <c r="JB128" s="1" t="s">
        <v>1974</v>
      </c>
      <c r="JC128" s="1" t="s">
        <v>1969</v>
      </c>
      <c r="JD128" s="1" t="s">
        <v>339</v>
      </c>
      <c r="JE128" s="1" t="s">
        <v>1920</v>
      </c>
      <c r="JF128" s="1" t="s">
        <v>1920</v>
      </c>
      <c r="JG128" s="1" t="s">
        <v>1921</v>
      </c>
      <c r="JH128" s="1" t="s">
        <v>1921</v>
      </c>
      <c r="JI128" s="1" t="s">
        <v>1921</v>
      </c>
      <c r="JJ128" s="1" t="s">
        <v>1920</v>
      </c>
      <c r="JK128" s="1" t="s">
        <v>1921</v>
      </c>
      <c r="JL128" s="1" t="s">
        <v>1921</v>
      </c>
      <c r="JM128" s="1" t="s">
        <v>1921</v>
      </c>
      <c r="JN128" s="1" t="s">
        <v>1921</v>
      </c>
      <c r="JO128" s="1" t="s">
        <v>1921</v>
      </c>
      <c r="JP128" s="1" t="s">
        <v>1921</v>
      </c>
      <c r="JQ128" s="1" t="s">
        <v>1921</v>
      </c>
      <c r="JR128" s="1" t="s">
        <v>1921</v>
      </c>
      <c r="JS128" s="1" t="s">
        <v>2291</v>
      </c>
      <c r="JT128" s="1" t="s">
        <v>2291</v>
      </c>
      <c r="JU128" s="1" t="s">
        <v>2295</v>
      </c>
      <c r="JV128" s="1" t="s">
        <v>1920</v>
      </c>
      <c r="JW128" s="1" t="s">
        <v>1921</v>
      </c>
      <c r="JX128" s="1" t="s">
        <v>1921</v>
      </c>
      <c r="JY128" s="1" t="s">
        <v>1921</v>
      </c>
      <c r="JZ128" s="1" t="s">
        <v>1921</v>
      </c>
      <c r="KA128" s="1" t="s">
        <v>1921</v>
      </c>
      <c r="KB128" s="1" t="s">
        <v>1921</v>
      </c>
      <c r="KC128" s="1" t="s">
        <v>2291</v>
      </c>
      <c r="KD128" s="1" t="s">
        <v>2294</v>
      </c>
      <c r="KE128" s="1" t="s">
        <v>2291</v>
      </c>
      <c r="KF128" s="1" t="s">
        <v>1920</v>
      </c>
      <c r="KG128" s="1" t="s">
        <v>1503</v>
      </c>
      <c r="KH128" s="1" t="s">
        <v>1968</v>
      </c>
      <c r="KI128" s="1" t="s">
        <v>1923</v>
      </c>
      <c r="KJ128" s="1" t="s">
        <v>2291</v>
      </c>
      <c r="KK128" s="1" t="s">
        <v>1920</v>
      </c>
      <c r="KL128" s="1" t="s">
        <v>2044</v>
      </c>
      <c r="KM128" s="1" t="s">
        <v>1920</v>
      </c>
      <c r="KN128" s="1" t="s">
        <v>1921</v>
      </c>
      <c r="KO128" s="1" t="s">
        <v>1920</v>
      </c>
      <c r="KP128" s="1" t="s">
        <v>2291</v>
      </c>
      <c r="KQ128" s="1" t="s">
        <v>2291</v>
      </c>
      <c r="KR128" s="1">
        <v>3</v>
      </c>
      <c r="KS128" s="1" t="s">
        <v>304</v>
      </c>
      <c r="KT128" s="1" t="s">
        <v>1454</v>
      </c>
      <c r="KU128" s="1" t="s">
        <v>2291</v>
      </c>
      <c r="KV128" s="1" t="s">
        <v>2291</v>
      </c>
      <c r="KW128" s="1" t="s">
        <v>2291</v>
      </c>
      <c r="KX128" s="1">
        <v>20</v>
      </c>
      <c r="KY128" s="11">
        <v>20</v>
      </c>
      <c r="KZ128" s="1" t="s">
        <v>1455</v>
      </c>
      <c r="LA128" s="1">
        <v>177342</v>
      </c>
      <c r="LB128" s="1" t="s">
        <v>1456</v>
      </c>
      <c r="LC128" s="1" t="s">
        <v>1457</v>
      </c>
      <c r="LD128" s="1">
        <v>131</v>
      </c>
      <c r="LE128" s="1" t="s">
        <v>2291</v>
      </c>
      <c r="LF128" s="1">
        <v>-1</v>
      </c>
      <c r="LG128" s="1" t="s">
        <v>2291</v>
      </c>
      <c r="LH128" s="1" t="s">
        <v>2291</v>
      </c>
      <c r="LI128" s="8">
        <v>131</v>
      </c>
      <c r="LJ128" s="8">
        <v>8</v>
      </c>
      <c r="LK128" s="8">
        <v>14</v>
      </c>
      <c r="LL128" s="8">
        <v>9</v>
      </c>
      <c r="LM128" s="8">
        <v>17</v>
      </c>
      <c r="LN128" s="8">
        <v>18</v>
      </c>
      <c r="LO128" s="8">
        <v>10</v>
      </c>
      <c r="LP128" s="8">
        <v>15</v>
      </c>
      <c r="LQ128" s="8">
        <v>13</v>
      </c>
      <c r="LR128" s="8">
        <v>21</v>
      </c>
      <c r="LS128" s="8">
        <v>27</v>
      </c>
      <c r="LT128" s="8">
        <v>1</v>
      </c>
      <c r="LU128" s="8">
        <v>0</v>
      </c>
      <c r="LV128" s="8">
        <v>153</v>
      </c>
      <c r="LW128" s="1" t="s">
        <v>1975</v>
      </c>
      <c r="LX128" s="1" t="s">
        <v>1976</v>
      </c>
      <c r="LY128" s="1" t="s">
        <v>1979</v>
      </c>
      <c r="LZ128" s="1" t="b">
        <f>E128=AE128</f>
        <v>1</v>
      </c>
      <c r="MA128" s="1" t="b">
        <f>AG128=G128</f>
        <v>1</v>
      </c>
      <c r="MB128" s="1" t="b">
        <f>I128=AI128</f>
        <v>1</v>
      </c>
      <c r="MC128" s="1" t="s">
        <v>2291</v>
      </c>
    </row>
    <row r="129" spans="1:341" x14ac:dyDescent="0.3">
      <c r="A129" s="1" t="s">
        <v>1610</v>
      </c>
      <c r="B129" s="1" t="s">
        <v>1611</v>
      </c>
      <c r="C129" s="5">
        <v>43171</v>
      </c>
      <c r="D129" s="5">
        <v>43171</v>
      </c>
      <c r="E129" s="1" t="s">
        <v>294</v>
      </c>
      <c r="F129" s="1" t="s">
        <v>1934</v>
      </c>
      <c r="G129" s="1" t="s">
        <v>698</v>
      </c>
      <c r="H129" s="1" t="s">
        <v>333</v>
      </c>
      <c r="I129" s="1" t="s">
        <v>818</v>
      </c>
      <c r="J129" s="1" t="s">
        <v>1470</v>
      </c>
      <c r="K129" s="1" t="s">
        <v>1612</v>
      </c>
      <c r="L129" s="1" t="s">
        <v>1612</v>
      </c>
      <c r="M129" s="1" t="s">
        <v>1613</v>
      </c>
      <c r="N129" s="1">
        <v>13.5296008802</v>
      </c>
      <c r="O129" s="1">
        <v>14.0436386318</v>
      </c>
      <c r="P129" s="1">
        <v>291.09371657299999</v>
      </c>
      <c r="Q129" s="1">
        <v>12</v>
      </c>
      <c r="R129" s="1" t="s">
        <v>1984</v>
      </c>
      <c r="S129" s="1" t="s">
        <v>2291</v>
      </c>
      <c r="T129" s="1" t="s">
        <v>2291</v>
      </c>
      <c r="U129" s="1" t="s">
        <v>2296</v>
      </c>
      <c r="V129" s="1" t="s">
        <v>1982</v>
      </c>
      <c r="W129" s="1" t="s">
        <v>2291</v>
      </c>
      <c r="X129" s="1" t="s">
        <v>2089</v>
      </c>
      <c r="Y129" s="1" t="s">
        <v>1920</v>
      </c>
      <c r="Z129" s="1" t="s">
        <v>1921</v>
      </c>
      <c r="AA129" s="1" t="s">
        <v>1921</v>
      </c>
      <c r="AB129" s="1" t="s">
        <v>2291</v>
      </c>
      <c r="AC129" s="7">
        <v>150</v>
      </c>
      <c r="AD129" s="7">
        <v>627</v>
      </c>
      <c r="AE129" s="1" t="s">
        <v>294</v>
      </c>
      <c r="AF129" s="1" t="s">
        <v>1934</v>
      </c>
      <c r="AG129" s="1" t="s">
        <v>698</v>
      </c>
      <c r="AH129" s="1" t="s">
        <v>333</v>
      </c>
      <c r="AI129" s="1" t="s">
        <v>818</v>
      </c>
      <c r="AJ129" s="1" t="s">
        <v>1470</v>
      </c>
      <c r="AK129" s="14">
        <v>150</v>
      </c>
      <c r="AL129" s="14">
        <v>627</v>
      </c>
      <c r="AM129" s="5">
        <v>42064</v>
      </c>
      <c r="AN129" s="7" t="s">
        <v>2291</v>
      </c>
      <c r="AO129" s="7" t="s">
        <v>2291</v>
      </c>
      <c r="AP129" s="1" t="s">
        <v>2291</v>
      </c>
      <c r="AQ129" s="1" t="s">
        <v>2291</v>
      </c>
      <c r="AR129" s="1" t="s">
        <v>2291</v>
      </c>
      <c r="AS129" s="1" t="s">
        <v>2291</v>
      </c>
      <c r="AT129" s="1" t="s">
        <v>2291</v>
      </c>
      <c r="AU129" s="1" t="s">
        <v>2291</v>
      </c>
      <c r="AV129" s="1" t="s">
        <v>2291</v>
      </c>
      <c r="AW129" s="1" t="s">
        <v>2291</v>
      </c>
      <c r="AX129" s="1" t="s">
        <v>2291</v>
      </c>
      <c r="AY129" s="7" t="s">
        <v>2291</v>
      </c>
      <c r="AZ129" s="7" t="s">
        <v>2291</v>
      </c>
      <c r="BA129" s="1" t="s">
        <v>2291</v>
      </c>
      <c r="BB129" s="7" t="s">
        <v>2291</v>
      </c>
      <c r="BC129" s="7" t="s">
        <v>2291</v>
      </c>
      <c r="BD129" s="1" t="s">
        <v>2291</v>
      </c>
      <c r="BE129" s="1" t="s">
        <v>2291</v>
      </c>
      <c r="BF129" s="1" t="s">
        <v>2291</v>
      </c>
      <c r="BG129" s="1" t="s">
        <v>2291</v>
      </c>
      <c r="BH129" s="1" t="s">
        <v>2291</v>
      </c>
      <c r="BI129" s="1" t="s">
        <v>2291</v>
      </c>
      <c r="BJ129" s="1" t="s">
        <v>2291</v>
      </c>
      <c r="BK129" s="1" t="s">
        <v>2291</v>
      </c>
      <c r="BL129" s="1" t="s">
        <v>2291</v>
      </c>
      <c r="BM129" s="7" t="s">
        <v>2291</v>
      </c>
      <c r="BN129" s="7" t="s">
        <v>2291</v>
      </c>
      <c r="BO129" s="1" t="s">
        <v>2291</v>
      </c>
      <c r="BP129" s="7">
        <v>5</v>
      </c>
      <c r="BQ129" s="7">
        <v>21</v>
      </c>
      <c r="BR129" s="1">
        <v>0</v>
      </c>
      <c r="BS129" s="7">
        <v>150</v>
      </c>
      <c r="BT129" s="7">
        <v>0</v>
      </c>
      <c r="BU129" s="7">
        <v>0</v>
      </c>
      <c r="BV129" s="7">
        <v>0</v>
      </c>
      <c r="BW129" s="1" t="s">
        <v>1998</v>
      </c>
      <c r="BX129" s="1" t="s">
        <v>2291</v>
      </c>
      <c r="BY129" s="1" t="s">
        <v>1136</v>
      </c>
      <c r="BZ129" s="1" t="s">
        <v>1921</v>
      </c>
      <c r="CA129" s="1" t="s">
        <v>1921</v>
      </c>
      <c r="CB129" s="1" t="s">
        <v>1920</v>
      </c>
      <c r="CC129" s="1" t="s">
        <v>1921</v>
      </c>
      <c r="CD129" s="1" t="s">
        <v>1921</v>
      </c>
      <c r="CE129" s="1" t="s">
        <v>1921</v>
      </c>
      <c r="CF129" s="1" t="s">
        <v>1921</v>
      </c>
      <c r="CG129" s="1" t="s">
        <v>1921</v>
      </c>
      <c r="CH129" s="1" t="s">
        <v>1921</v>
      </c>
      <c r="CI129" s="1" t="s">
        <v>1921</v>
      </c>
      <c r="CJ129" s="1" t="s">
        <v>1921</v>
      </c>
      <c r="CK129" s="1" t="s">
        <v>2291</v>
      </c>
      <c r="CL129" s="1" t="s">
        <v>2291</v>
      </c>
      <c r="CM129" s="1" t="s">
        <v>2291</v>
      </c>
      <c r="CN129" s="1" t="s">
        <v>2291</v>
      </c>
      <c r="CO129" s="1" t="s">
        <v>2291</v>
      </c>
      <c r="CP129" s="1" t="s">
        <v>2291</v>
      </c>
      <c r="CQ129" s="1" t="s">
        <v>2291</v>
      </c>
      <c r="CR129" s="1" t="s">
        <v>2291</v>
      </c>
      <c r="CS129" s="1" t="s">
        <v>2291</v>
      </c>
      <c r="CT129" s="1" t="s">
        <v>2291</v>
      </c>
      <c r="CU129" s="1" t="s">
        <v>2291</v>
      </c>
      <c r="CV129" s="1" t="s">
        <v>2291</v>
      </c>
      <c r="CW129" s="1" t="s">
        <v>2291</v>
      </c>
      <c r="CX129" s="1" t="s">
        <v>2291</v>
      </c>
      <c r="CY129" s="1" t="s">
        <v>2291</v>
      </c>
      <c r="CZ129" s="1" t="s">
        <v>2291</v>
      </c>
      <c r="DA129" s="1" t="s">
        <v>2291</v>
      </c>
      <c r="DB129" s="1" t="s">
        <v>2291</v>
      </c>
      <c r="DC129" s="1" t="s">
        <v>2291</v>
      </c>
      <c r="DD129" s="1" t="s">
        <v>2291</v>
      </c>
      <c r="DE129" s="1" t="s">
        <v>2291</v>
      </c>
      <c r="DF129" s="1" t="s">
        <v>2291</v>
      </c>
      <c r="DG129" s="1" t="s">
        <v>2291</v>
      </c>
      <c r="DH129" s="1" t="s">
        <v>2291</v>
      </c>
      <c r="DI129" s="1" t="s">
        <v>2291</v>
      </c>
      <c r="DJ129" s="1" t="s">
        <v>2291</v>
      </c>
      <c r="DK129" s="1" t="s">
        <v>2291</v>
      </c>
      <c r="DL129" s="1" t="s">
        <v>2291</v>
      </c>
      <c r="DM129" s="1" t="s">
        <v>2291</v>
      </c>
      <c r="DN129" s="1" t="s">
        <v>2291</v>
      </c>
      <c r="DO129" s="1" t="s">
        <v>2291</v>
      </c>
      <c r="DP129" s="1" t="s">
        <v>2291</v>
      </c>
      <c r="DQ129" s="1" t="s">
        <v>2291</v>
      </c>
      <c r="DR129" s="1" t="s">
        <v>2291</v>
      </c>
      <c r="DS129" s="1" t="s">
        <v>2291</v>
      </c>
      <c r="DT129" s="1" t="s">
        <v>2291</v>
      </c>
      <c r="DU129" s="1" t="s">
        <v>2291</v>
      </c>
      <c r="DV129" s="1" t="s">
        <v>2291</v>
      </c>
      <c r="DW129" s="1" t="s">
        <v>2291</v>
      </c>
      <c r="DX129" s="1" t="s">
        <v>2291</v>
      </c>
      <c r="DY129" s="1" t="s">
        <v>2291</v>
      </c>
      <c r="DZ129" s="1" t="s">
        <v>2291</v>
      </c>
      <c r="EA129" s="1" t="s">
        <v>2291</v>
      </c>
      <c r="EB129" s="1" t="s">
        <v>2291</v>
      </c>
      <c r="EC129" s="1" t="s">
        <v>2291</v>
      </c>
      <c r="ED129" s="1" t="s">
        <v>2291</v>
      </c>
      <c r="EE129" s="1" t="s">
        <v>2291</v>
      </c>
      <c r="EF129" s="1" t="s">
        <v>2291</v>
      </c>
      <c r="EG129" s="1" t="s">
        <v>2291</v>
      </c>
      <c r="EH129" s="1" t="s">
        <v>2291</v>
      </c>
      <c r="EI129" s="1" t="s">
        <v>2291</v>
      </c>
      <c r="EJ129" s="1" t="s">
        <v>2291</v>
      </c>
      <c r="EK129" s="1" t="s">
        <v>2291</v>
      </c>
      <c r="EL129" s="1" t="s">
        <v>2291</v>
      </c>
      <c r="EM129" s="1" t="s">
        <v>2291</v>
      </c>
      <c r="EN129" s="1" t="s">
        <v>2291</v>
      </c>
      <c r="EO129" s="1" t="s">
        <v>320</v>
      </c>
      <c r="EP129" s="1" t="s">
        <v>1921</v>
      </c>
      <c r="EQ129" s="1" t="s">
        <v>1921</v>
      </c>
      <c r="ER129" s="1" t="s">
        <v>1921</v>
      </c>
      <c r="ES129" s="1" t="s">
        <v>1920</v>
      </c>
      <c r="ET129" s="1" t="s">
        <v>1921</v>
      </c>
      <c r="EU129" s="1" t="s">
        <v>2291</v>
      </c>
      <c r="EV129" s="1" t="s">
        <v>1996</v>
      </c>
      <c r="EW129" s="1" t="s">
        <v>2291</v>
      </c>
      <c r="EX129" s="1" t="s">
        <v>2291</v>
      </c>
      <c r="EY129" s="1" t="s">
        <v>2291</v>
      </c>
      <c r="EZ129" s="1" t="s">
        <v>2291</v>
      </c>
      <c r="FA129" s="1" t="s">
        <v>2291</v>
      </c>
      <c r="FB129" s="1" t="s">
        <v>2291</v>
      </c>
      <c r="FC129" s="1" t="s">
        <v>2291</v>
      </c>
      <c r="FD129" s="1" t="s">
        <v>2291</v>
      </c>
      <c r="FE129" s="1" t="s">
        <v>2291</v>
      </c>
      <c r="FF129" s="1" t="s">
        <v>2291</v>
      </c>
      <c r="FG129" s="1" t="s">
        <v>2291</v>
      </c>
      <c r="FH129" s="1" t="s">
        <v>2291</v>
      </c>
      <c r="FI129" s="1" t="s">
        <v>2291</v>
      </c>
      <c r="FJ129" s="1" t="s">
        <v>2291</v>
      </c>
      <c r="FK129" s="1" t="s">
        <v>2291</v>
      </c>
      <c r="FL129" s="1" t="s">
        <v>2291</v>
      </c>
      <c r="FM129" s="7">
        <v>50</v>
      </c>
      <c r="FN129" s="7">
        <v>40</v>
      </c>
      <c r="FO129" s="7">
        <v>5</v>
      </c>
      <c r="FP129" s="7">
        <v>3</v>
      </c>
      <c r="FQ129" s="7">
        <v>63</v>
      </c>
      <c r="FR129" s="7" t="s">
        <v>2291</v>
      </c>
      <c r="FS129" s="7" t="s">
        <v>2291</v>
      </c>
      <c r="FT129" s="7" t="s">
        <v>2291</v>
      </c>
      <c r="FU129" s="7">
        <v>6</v>
      </c>
      <c r="FV129" s="7">
        <v>7</v>
      </c>
      <c r="FW129" s="7">
        <v>2</v>
      </c>
      <c r="FX129" s="7" t="s">
        <v>2291</v>
      </c>
      <c r="FY129" s="7">
        <v>30</v>
      </c>
      <c r="FZ129" s="1" t="s">
        <v>1920</v>
      </c>
      <c r="GA129" s="1" t="s">
        <v>1920</v>
      </c>
      <c r="GB129" s="1" t="s">
        <v>1920</v>
      </c>
      <c r="GC129" s="1" t="s">
        <v>2291</v>
      </c>
      <c r="GD129" s="1" t="s">
        <v>2291</v>
      </c>
      <c r="GE129" s="1" t="s">
        <v>2291</v>
      </c>
      <c r="GF129" s="1" t="s">
        <v>1920</v>
      </c>
      <c r="GG129" s="1" t="s">
        <v>2291</v>
      </c>
      <c r="GH129" s="1" t="s">
        <v>2291</v>
      </c>
      <c r="GI129" s="1" t="s">
        <v>2291</v>
      </c>
      <c r="GJ129" s="1" t="s">
        <v>419</v>
      </c>
      <c r="GK129" s="1" t="s">
        <v>1921</v>
      </c>
      <c r="GL129" s="1" t="s">
        <v>1921</v>
      </c>
      <c r="GM129" s="1" t="s">
        <v>1921</v>
      </c>
      <c r="GN129" s="1" t="s">
        <v>1921</v>
      </c>
      <c r="GO129" s="1" t="s">
        <v>1920</v>
      </c>
      <c r="GP129" s="1" t="s">
        <v>1921</v>
      </c>
      <c r="GQ129" s="1" t="s">
        <v>1920</v>
      </c>
      <c r="GR129" s="1" t="s">
        <v>1921</v>
      </c>
      <c r="GS129" s="7">
        <v>3</v>
      </c>
      <c r="GT129" s="7" t="s">
        <v>2291</v>
      </c>
      <c r="GU129" s="7">
        <v>1</v>
      </c>
      <c r="GV129" s="7">
        <v>1</v>
      </c>
      <c r="GW129" s="7" t="s">
        <v>2291</v>
      </c>
      <c r="GX129" s="7" t="s">
        <v>2291</v>
      </c>
      <c r="GY129" s="7" t="s">
        <v>2291</v>
      </c>
      <c r="GZ129" s="7" t="s">
        <v>2291</v>
      </c>
      <c r="HA129" s="7" t="s">
        <v>2291</v>
      </c>
      <c r="HB129" s="7" t="s">
        <v>2291</v>
      </c>
      <c r="HC129" s="7" t="s">
        <v>2291</v>
      </c>
      <c r="HD129" s="7" t="s">
        <v>2291</v>
      </c>
      <c r="HE129" s="7" t="s">
        <v>2291</v>
      </c>
      <c r="HF129" s="7" t="s">
        <v>2291</v>
      </c>
      <c r="HG129" s="7" t="s">
        <v>2291</v>
      </c>
      <c r="HH129" s="7" t="s">
        <v>2291</v>
      </c>
      <c r="HI129" s="1" t="s">
        <v>1956</v>
      </c>
      <c r="HJ129" s="1" t="s">
        <v>1995</v>
      </c>
      <c r="HK129" s="1" t="s">
        <v>1921</v>
      </c>
      <c r="HL129" s="1" t="s">
        <v>1921</v>
      </c>
      <c r="HM129" s="1" t="s">
        <v>1920</v>
      </c>
      <c r="HN129" s="1" t="s">
        <v>1921</v>
      </c>
      <c r="HO129" s="1" t="s">
        <v>1921</v>
      </c>
      <c r="HP129" s="1" t="s">
        <v>2124</v>
      </c>
      <c r="HQ129" s="1" t="s">
        <v>1920</v>
      </c>
      <c r="HR129" s="1" t="s">
        <v>1920</v>
      </c>
      <c r="HS129" s="1" t="s">
        <v>1921</v>
      </c>
      <c r="HT129" s="7">
        <v>6</v>
      </c>
      <c r="HU129" s="7" t="s">
        <v>2291</v>
      </c>
      <c r="HV129" s="1" t="s">
        <v>2046</v>
      </c>
      <c r="HW129" s="1" t="s">
        <v>1921</v>
      </c>
      <c r="HX129" s="1" t="s">
        <v>1962</v>
      </c>
      <c r="HY129" s="1" t="s">
        <v>2126</v>
      </c>
      <c r="HZ129" s="1" t="s">
        <v>1921</v>
      </c>
      <c r="IA129" s="1" t="s">
        <v>1920</v>
      </c>
      <c r="IB129" s="7" t="s">
        <v>2291</v>
      </c>
      <c r="IC129" s="7">
        <v>120</v>
      </c>
      <c r="ID129" s="1" t="s">
        <v>1920</v>
      </c>
      <c r="IE129" s="1" t="s">
        <v>2291</v>
      </c>
      <c r="IF129" s="1" t="s">
        <v>2291</v>
      </c>
      <c r="IG129" s="1" t="s">
        <v>2291</v>
      </c>
      <c r="IH129" s="1" t="s">
        <v>2291</v>
      </c>
      <c r="II129" s="1" t="s">
        <v>2291</v>
      </c>
      <c r="IJ129" s="1" t="s">
        <v>2291</v>
      </c>
      <c r="IK129" s="1" t="s">
        <v>2291</v>
      </c>
      <c r="IL129" s="1" t="s">
        <v>2291</v>
      </c>
      <c r="IM129" s="1" t="s">
        <v>1949</v>
      </c>
      <c r="IN129" s="1" t="s">
        <v>1991</v>
      </c>
      <c r="IO129" s="1" t="s">
        <v>2291</v>
      </c>
      <c r="IP129" s="1" t="s">
        <v>2291</v>
      </c>
      <c r="IQ129" s="1" t="s">
        <v>2291</v>
      </c>
      <c r="IR129" s="1" t="s">
        <v>2291</v>
      </c>
      <c r="IS129" s="1" t="s">
        <v>2291</v>
      </c>
      <c r="IT129" s="1" t="s">
        <v>1921</v>
      </c>
      <c r="IU129" s="1" t="s">
        <v>2291</v>
      </c>
      <c r="IV129" s="1" t="s">
        <v>2291</v>
      </c>
      <c r="IW129" s="1" t="s">
        <v>2291</v>
      </c>
      <c r="IX129" s="1" t="s">
        <v>2291</v>
      </c>
      <c r="IY129" s="1" t="s">
        <v>2291</v>
      </c>
      <c r="IZ129" s="1" t="s">
        <v>2291</v>
      </c>
      <c r="JA129" s="1" t="s">
        <v>2291</v>
      </c>
      <c r="JB129" s="1" t="s">
        <v>2291</v>
      </c>
      <c r="JC129" s="1" t="s">
        <v>2291</v>
      </c>
      <c r="JD129" s="1" t="s">
        <v>878</v>
      </c>
      <c r="JE129" s="1" t="s">
        <v>1921</v>
      </c>
      <c r="JF129" s="1" t="s">
        <v>1920</v>
      </c>
      <c r="JG129" s="1" t="s">
        <v>1921</v>
      </c>
      <c r="JH129" s="1" t="s">
        <v>1921</v>
      </c>
      <c r="JI129" s="1" t="s">
        <v>1921</v>
      </c>
      <c r="JJ129" s="1" t="s">
        <v>1920</v>
      </c>
      <c r="JK129" s="1" t="s">
        <v>1921</v>
      </c>
      <c r="JL129" s="1" t="s">
        <v>1920</v>
      </c>
      <c r="JM129" s="1" t="s">
        <v>1921</v>
      </c>
      <c r="JN129" s="1" t="s">
        <v>1921</v>
      </c>
      <c r="JO129" s="1" t="s">
        <v>1921</v>
      </c>
      <c r="JP129" s="1" t="s">
        <v>1921</v>
      </c>
      <c r="JQ129" s="1" t="s">
        <v>1921</v>
      </c>
      <c r="JR129" s="1" t="s">
        <v>1921</v>
      </c>
      <c r="JS129" s="1" t="s">
        <v>2291</v>
      </c>
      <c r="JT129" s="1" t="s">
        <v>2291</v>
      </c>
      <c r="JU129" s="1" t="s">
        <v>2295</v>
      </c>
      <c r="JV129" s="1" t="s">
        <v>1920</v>
      </c>
      <c r="JW129" s="1" t="s">
        <v>1921</v>
      </c>
      <c r="JX129" s="1" t="s">
        <v>1921</v>
      </c>
      <c r="JY129" s="1" t="s">
        <v>1921</v>
      </c>
      <c r="JZ129" s="1" t="s">
        <v>1921</v>
      </c>
      <c r="KA129" s="1" t="s">
        <v>1921</v>
      </c>
      <c r="KB129" s="1" t="s">
        <v>1921</v>
      </c>
      <c r="KC129" s="1" t="s">
        <v>2291</v>
      </c>
      <c r="KD129" s="1" t="s">
        <v>2294</v>
      </c>
      <c r="KE129" s="1" t="s">
        <v>2291</v>
      </c>
      <c r="KF129" s="1" t="s">
        <v>1920</v>
      </c>
      <c r="KG129" s="1" t="s">
        <v>1503</v>
      </c>
      <c r="KH129" s="1" t="s">
        <v>1965</v>
      </c>
      <c r="KI129" s="1" t="s">
        <v>1923</v>
      </c>
      <c r="KJ129" s="1" t="s">
        <v>2291</v>
      </c>
      <c r="KK129" s="1" t="s">
        <v>1920</v>
      </c>
      <c r="KL129" s="1" t="s">
        <v>2044</v>
      </c>
      <c r="KM129" s="1" t="s">
        <v>1920</v>
      </c>
      <c r="KN129" s="1" t="s">
        <v>1921</v>
      </c>
      <c r="KO129" s="1" t="s">
        <v>1920</v>
      </c>
      <c r="KP129" s="1" t="s">
        <v>2291</v>
      </c>
      <c r="KQ129" s="1" t="s">
        <v>2291</v>
      </c>
      <c r="KR129" s="1">
        <v>2</v>
      </c>
      <c r="KS129" s="1" t="s">
        <v>310</v>
      </c>
      <c r="KT129" s="1" t="s">
        <v>305</v>
      </c>
      <c r="KU129" s="1" t="s">
        <v>2291</v>
      </c>
      <c r="KV129" s="1" t="s">
        <v>2291</v>
      </c>
      <c r="KW129" s="1" t="s">
        <v>2291</v>
      </c>
      <c r="KX129" s="1">
        <v>20</v>
      </c>
      <c r="KY129" s="11">
        <v>20</v>
      </c>
      <c r="KZ129" s="1" t="s">
        <v>1614</v>
      </c>
      <c r="LA129" s="1">
        <v>177367</v>
      </c>
      <c r="LB129" s="1" t="s">
        <v>1615</v>
      </c>
      <c r="LC129" s="1" t="s">
        <v>1616</v>
      </c>
      <c r="LD129" s="1">
        <v>152</v>
      </c>
      <c r="LE129" s="1" t="s">
        <v>2291</v>
      </c>
      <c r="LF129" s="1">
        <v>-1</v>
      </c>
      <c r="LG129" s="1" t="s">
        <v>2291</v>
      </c>
      <c r="LH129" s="1" t="s">
        <v>2291</v>
      </c>
      <c r="LI129" s="8">
        <v>152</v>
      </c>
      <c r="LJ129" s="8">
        <v>6</v>
      </c>
      <c r="LK129" s="8">
        <v>4</v>
      </c>
      <c r="LL129" s="8">
        <v>13</v>
      </c>
      <c r="LM129" s="8">
        <v>8</v>
      </c>
      <c r="LN129" s="8">
        <v>16</v>
      </c>
      <c r="LO129" s="8">
        <v>23</v>
      </c>
      <c r="LP129" s="8">
        <v>6</v>
      </c>
      <c r="LQ129" s="8">
        <v>14</v>
      </c>
      <c r="LR129" s="8">
        <v>19</v>
      </c>
      <c r="LS129" s="8">
        <v>18</v>
      </c>
      <c r="LT129" s="8">
        <v>1</v>
      </c>
      <c r="LU129" s="8">
        <v>1</v>
      </c>
      <c r="LV129" s="8">
        <v>129</v>
      </c>
      <c r="LW129" s="1" t="s">
        <v>1976</v>
      </c>
      <c r="LX129" s="1" t="s">
        <v>1979</v>
      </c>
      <c r="LY129" s="1" t="s">
        <v>1980</v>
      </c>
      <c r="LZ129" s="1" t="b">
        <f>E129=AE129</f>
        <v>1</v>
      </c>
      <c r="MA129" s="1" t="b">
        <f>AG129=G129</f>
        <v>1</v>
      </c>
      <c r="MB129" s="1" t="b">
        <f>I129=AI129</f>
        <v>1</v>
      </c>
      <c r="MC129" s="1" t="s">
        <v>2291</v>
      </c>
    </row>
    <row r="130" spans="1:341" x14ac:dyDescent="0.3">
      <c r="A130" s="1" t="s">
        <v>1029</v>
      </c>
      <c r="B130" s="1" t="s">
        <v>1030</v>
      </c>
      <c r="C130" s="5">
        <v>43162</v>
      </c>
      <c r="D130" s="5">
        <v>43162</v>
      </c>
      <c r="E130" s="1" t="s">
        <v>294</v>
      </c>
      <c r="F130" s="1" t="s">
        <v>1934</v>
      </c>
      <c r="G130" s="1" t="s">
        <v>400</v>
      </c>
      <c r="H130" s="1" t="s">
        <v>1948</v>
      </c>
      <c r="I130" s="1" t="s">
        <v>915</v>
      </c>
      <c r="J130" s="1" t="s">
        <v>1057</v>
      </c>
      <c r="K130" s="1" t="s">
        <v>456</v>
      </c>
      <c r="L130" s="1" t="s">
        <v>1031</v>
      </c>
      <c r="M130" s="1" t="s">
        <v>1032</v>
      </c>
      <c r="N130" s="1">
        <v>14.3312488046</v>
      </c>
      <c r="O130" s="1">
        <v>13.920171053600001</v>
      </c>
      <c r="P130" s="1">
        <v>303.79263986299998</v>
      </c>
      <c r="Q130" s="1">
        <v>4</v>
      </c>
      <c r="R130" s="1" t="s">
        <v>1983</v>
      </c>
      <c r="S130" s="1" t="s">
        <v>456</v>
      </c>
      <c r="T130" s="1">
        <v>9</v>
      </c>
      <c r="U130" s="1" t="s">
        <v>2296</v>
      </c>
      <c r="V130" s="1" t="s">
        <v>1982</v>
      </c>
      <c r="W130" s="1" t="s">
        <v>2291</v>
      </c>
      <c r="X130" s="1" t="s">
        <v>2089</v>
      </c>
      <c r="Y130" s="1" t="s">
        <v>1920</v>
      </c>
      <c r="Z130" s="1" t="s">
        <v>1921</v>
      </c>
      <c r="AA130" s="1" t="s">
        <v>1921</v>
      </c>
      <c r="AB130" s="1" t="s">
        <v>2291</v>
      </c>
      <c r="AC130" s="7">
        <v>96</v>
      </c>
      <c r="AD130" s="7">
        <v>400</v>
      </c>
      <c r="AE130" s="1" t="s">
        <v>294</v>
      </c>
      <c r="AF130" s="1" t="s">
        <v>1934</v>
      </c>
      <c r="AG130" s="1" t="s">
        <v>400</v>
      </c>
      <c r="AH130" s="1" t="s">
        <v>1948</v>
      </c>
      <c r="AI130" s="1" t="s">
        <v>915</v>
      </c>
      <c r="AJ130" s="1" t="s">
        <v>1057</v>
      </c>
      <c r="AK130" s="14">
        <v>96</v>
      </c>
      <c r="AL130" s="14">
        <v>400</v>
      </c>
      <c r="AM130" s="5">
        <v>42064</v>
      </c>
      <c r="AN130" s="7" t="s">
        <v>2291</v>
      </c>
      <c r="AO130" s="7" t="s">
        <v>2291</v>
      </c>
      <c r="AP130" s="1" t="s">
        <v>2291</v>
      </c>
      <c r="AQ130" s="1" t="s">
        <v>2291</v>
      </c>
      <c r="AR130" s="1" t="s">
        <v>2291</v>
      </c>
      <c r="AS130" s="1" t="s">
        <v>2291</v>
      </c>
      <c r="AT130" s="1" t="s">
        <v>2291</v>
      </c>
      <c r="AU130" s="1" t="s">
        <v>2291</v>
      </c>
      <c r="AV130" s="1" t="s">
        <v>2291</v>
      </c>
      <c r="AW130" s="1" t="s">
        <v>2291</v>
      </c>
      <c r="AX130" s="1" t="s">
        <v>2291</v>
      </c>
      <c r="AY130" s="7" t="s">
        <v>2291</v>
      </c>
      <c r="AZ130" s="7" t="s">
        <v>2291</v>
      </c>
      <c r="BA130" s="1" t="s">
        <v>2291</v>
      </c>
      <c r="BB130" s="7" t="s">
        <v>2291</v>
      </c>
      <c r="BC130" s="7" t="s">
        <v>2291</v>
      </c>
      <c r="BD130" s="1" t="s">
        <v>2291</v>
      </c>
      <c r="BE130" s="1" t="s">
        <v>2291</v>
      </c>
      <c r="BF130" s="1" t="s">
        <v>2291</v>
      </c>
      <c r="BG130" s="1" t="s">
        <v>2291</v>
      </c>
      <c r="BH130" s="1" t="s">
        <v>2291</v>
      </c>
      <c r="BI130" s="1" t="s">
        <v>2291</v>
      </c>
      <c r="BJ130" s="1" t="s">
        <v>2291</v>
      </c>
      <c r="BK130" s="1" t="s">
        <v>2291</v>
      </c>
      <c r="BL130" s="1" t="s">
        <v>2291</v>
      </c>
      <c r="BM130" s="7" t="s">
        <v>2291</v>
      </c>
      <c r="BN130" s="7" t="s">
        <v>2291</v>
      </c>
      <c r="BO130" s="1" t="s">
        <v>2291</v>
      </c>
      <c r="BP130" s="7">
        <v>7</v>
      </c>
      <c r="BQ130" s="7">
        <v>30</v>
      </c>
      <c r="BR130" s="1">
        <v>0</v>
      </c>
      <c r="BS130" s="7">
        <v>62</v>
      </c>
      <c r="BT130" s="7">
        <v>0</v>
      </c>
      <c r="BU130" s="7">
        <v>30</v>
      </c>
      <c r="BV130" s="7">
        <v>0</v>
      </c>
      <c r="BW130" s="1" t="s">
        <v>1998</v>
      </c>
      <c r="BX130" s="1" t="s">
        <v>2291</v>
      </c>
      <c r="BY130" s="1" t="s">
        <v>523</v>
      </c>
      <c r="BZ130" s="1" t="s">
        <v>1921</v>
      </c>
      <c r="CA130" s="1" t="s">
        <v>1921</v>
      </c>
      <c r="CB130" s="1" t="s">
        <v>1921</v>
      </c>
      <c r="CC130" s="1" t="s">
        <v>1921</v>
      </c>
      <c r="CD130" s="1" t="s">
        <v>1921</v>
      </c>
      <c r="CE130" s="1" t="s">
        <v>1921</v>
      </c>
      <c r="CF130" s="1" t="s">
        <v>1921</v>
      </c>
      <c r="CG130" s="1" t="s">
        <v>1921</v>
      </c>
      <c r="CH130" s="1" t="s">
        <v>1920</v>
      </c>
      <c r="CI130" s="1" t="s">
        <v>1920</v>
      </c>
      <c r="CJ130" s="1" t="s">
        <v>1921</v>
      </c>
      <c r="CK130" s="1" t="s">
        <v>320</v>
      </c>
      <c r="CL130" s="1" t="s">
        <v>1921</v>
      </c>
      <c r="CM130" s="1" t="s">
        <v>1921</v>
      </c>
      <c r="CN130" s="1" t="s">
        <v>1921</v>
      </c>
      <c r="CO130" s="1" t="s">
        <v>1920</v>
      </c>
      <c r="CP130" s="1" t="s">
        <v>1921</v>
      </c>
      <c r="CQ130" s="1" t="s">
        <v>2291</v>
      </c>
      <c r="CR130" s="1" t="s">
        <v>2030</v>
      </c>
      <c r="CS130" s="1" t="s">
        <v>2291</v>
      </c>
      <c r="CT130" s="1" t="s">
        <v>2291</v>
      </c>
      <c r="CU130" s="1" t="s">
        <v>2291</v>
      </c>
      <c r="CV130" s="1" t="s">
        <v>2291</v>
      </c>
      <c r="CW130" s="1" t="s">
        <v>2291</v>
      </c>
      <c r="CX130" s="1" t="s">
        <v>2291</v>
      </c>
      <c r="CY130" s="1" t="s">
        <v>2291</v>
      </c>
      <c r="CZ130" s="1" t="s">
        <v>2291</v>
      </c>
      <c r="DA130" s="1" t="s">
        <v>2291</v>
      </c>
      <c r="DB130" s="1" t="s">
        <v>2291</v>
      </c>
      <c r="DC130" s="1" t="s">
        <v>2291</v>
      </c>
      <c r="DD130" s="1" t="s">
        <v>2291</v>
      </c>
      <c r="DE130" s="1" t="s">
        <v>2291</v>
      </c>
      <c r="DF130" s="1" t="s">
        <v>2291</v>
      </c>
      <c r="DG130" s="1" t="s">
        <v>2291</v>
      </c>
      <c r="DH130" s="1" t="s">
        <v>2291</v>
      </c>
      <c r="DI130" s="1" t="s">
        <v>2291</v>
      </c>
      <c r="DJ130" s="1" t="s">
        <v>2291</v>
      </c>
      <c r="DK130" s="1" t="s">
        <v>2291</v>
      </c>
      <c r="DL130" s="1" t="s">
        <v>2291</v>
      </c>
      <c r="DM130" s="1" t="s">
        <v>2291</v>
      </c>
      <c r="DN130" s="1" t="s">
        <v>2291</v>
      </c>
      <c r="DO130" s="1" t="s">
        <v>2291</v>
      </c>
      <c r="DP130" s="1" t="s">
        <v>2291</v>
      </c>
      <c r="DQ130" s="1" t="s">
        <v>2291</v>
      </c>
      <c r="DR130" s="1" t="s">
        <v>2291</v>
      </c>
      <c r="DS130" s="1" t="s">
        <v>2291</v>
      </c>
      <c r="DT130" s="1" t="s">
        <v>2291</v>
      </c>
      <c r="DU130" s="1" t="s">
        <v>2291</v>
      </c>
      <c r="DV130" s="1" t="s">
        <v>2291</v>
      </c>
      <c r="DW130" s="1" t="s">
        <v>2291</v>
      </c>
      <c r="DX130" s="1" t="s">
        <v>2291</v>
      </c>
      <c r="DY130" s="1" t="s">
        <v>2291</v>
      </c>
      <c r="DZ130" s="1" t="s">
        <v>2291</v>
      </c>
      <c r="EA130" s="1" t="s">
        <v>2291</v>
      </c>
      <c r="EB130" s="1" t="s">
        <v>2291</v>
      </c>
      <c r="EC130" s="1" t="s">
        <v>2291</v>
      </c>
      <c r="ED130" s="1" t="s">
        <v>2291</v>
      </c>
      <c r="EE130" s="1" t="s">
        <v>2291</v>
      </c>
      <c r="EF130" s="1" t="s">
        <v>2291</v>
      </c>
      <c r="EG130" s="1" t="s">
        <v>2291</v>
      </c>
      <c r="EH130" s="1" t="s">
        <v>2291</v>
      </c>
      <c r="EI130" s="1" t="s">
        <v>2291</v>
      </c>
      <c r="EJ130" s="1" t="s">
        <v>2291</v>
      </c>
      <c r="EK130" s="1" t="s">
        <v>2291</v>
      </c>
      <c r="EL130" s="1" t="s">
        <v>2291</v>
      </c>
      <c r="EM130" s="1" t="s">
        <v>2291</v>
      </c>
      <c r="EN130" s="1" t="s">
        <v>2291</v>
      </c>
      <c r="EO130" s="1" t="s">
        <v>2291</v>
      </c>
      <c r="EP130" s="1" t="s">
        <v>2291</v>
      </c>
      <c r="EQ130" s="1" t="s">
        <v>2291</v>
      </c>
      <c r="ER130" s="1" t="s">
        <v>2291</v>
      </c>
      <c r="ES130" s="1" t="s">
        <v>2291</v>
      </c>
      <c r="ET130" s="1" t="s">
        <v>2291</v>
      </c>
      <c r="EU130" s="1" t="s">
        <v>2291</v>
      </c>
      <c r="EV130" s="1" t="s">
        <v>2291</v>
      </c>
      <c r="EW130" s="1" t="s">
        <v>2291</v>
      </c>
      <c r="EX130" s="1" t="s">
        <v>2291</v>
      </c>
      <c r="EY130" s="1" t="s">
        <v>2291</v>
      </c>
      <c r="EZ130" s="1" t="s">
        <v>2291</v>
      </c>
      <c r="FA130" s="1" t="s">
        <v>2291</v>
      </c>
      <c r="FB130" s="1" t="s">
        <v>2291</v>
      </c>
      <c r="FC130" s="1" t="s">
        <v>2291</v>
      </c>
      <c r="FD130" s="1" t="s">
        <v>2291</v>
      </c>
      <c r="FE130" s="1" t="s">
        <v>1954</v>
      </c>
      <c r="FF130" s="1" t="s">
        <v>1921</v>
      </c>
      <c r="FG130" s="1" t="s">
        <v>1921</v>
      </c>
      <c r="FH130" s="1" t="s">
        <v>1921</v>
      </c>
      <c r="FI130" s="1" t="s">
        <v>1921</v>
      </c>
      <c r="FJ130" s="1" t="s">
        <v>1920</v>
      </c>
      <c r="FK130" s="1" t="s">
        <v>2291</v>
      </c>
      <c r="FL130" s="1" t="s">
        <v>1997</v>
      </c>
      <c r="FM130" s="7">
        <v>10</v>
      </c>
      <c r="FN130" s="7">
        <v>20</v>
      </c>
      <c r="FO130" s="7">
        <v>3</v>
      </c>
      <c r="FP130" s="7">
        <v>5</v>
      </c>
      <c r="FQ130" s="7">
        <v>2</v>
      </c>
      <c r="FR130" s="7" t="s">
        <v>2291</v>
      </c>
      <c r="FS130" s="7" t="s">
        <v>2291</v>
      </c>
      <c r="FT130" s="7" t="s">
        <v>2291</v>
      </c>
      <c r="FU130" s="7">
        <v>4</v>
      </c>
      <c r="FV130" s="7">
        <v>3</v>
      </c>
      <c r="FW130" s="7">
        <v>3</v>
      </c>
      <c r="FX130" s="7">
        <v>2</v>
      </c>
      <c r="FY130" s="7">
        <v>20</v>
      </c>
      <c r="FZ130" s="1" t="s">
        <v>1920</v>
      </c>
      <c r="GA130" s="1" t="s">
        <v>1920</v>
      </c>
      <c r="GB130" s="1" t="s">
        <v>1920</v>
      </c>
      <c r="GC130" s="1" t="s">
        <v>2291</v>
      </c>
      <c r="GD130" s="1" t="s">
        <v>2291</v>
      </c>
      <c r="GE130" s="1" t="s">
        <v>2291</v>
      </c>
      <c r="GF130" s="1" t="s">
        <v>1920</v>
      </c>
      <c r="GG130" s="1" t="s">
        <v>2291</v>
      </c>
      <c r="GH130" s="1" t="s">
        <v>2291</v>
      </c>
      <c r="GI130" s="1" t="s">
        <v>2291</v>
      </c>
      <c r="GJ130" s="1" t="s">
        <v>302</v>
      </c>
      <c r="GK130" s="1" t="s">
        <v>1921</v>
      </c>
      <c r="GL130" s="1" t="s">
        <v>1921</v>
      </c>
      <c r="GM130" s="1" t="s">
        <v>1921</v>
      </c>
      <c r="GN130" s="1" t="s">
        <v>1921</v>
      </c>
      <c r="GO130" s="1" t="s">
        <v>1920</v>
      </c>
      <c r="GP130" s="1" t="s">
        <v>1921</v>
      </c>
      <c r="GQ130" s="1" t="s">
        <v>1921</v>
      </c>
      <c r="GR130" s="1" t="s">
        <v>1921</v>
      </c>
      <c r="GS130" s="7" t="s">
        <v>2291</v>
      </c>
      <c r="GT130" s="7" t="s">
        <v>2291</v>
      </c>
      <c r="GU130" s="7">
        <v>2</v>
      </c>
      <c r="GV130" s="7">
        <v>2</v>
      </c>
      <c r="GW130" s="7" t="s">
        <v>2291</v>
      </c>
      <c r="GX130" s="7" t="s">
        <v>2291</v>
      </c>
      <c r="GY130" s="7" t="s">
        <v>2291</v>
      </c>
      <c r="GZ130" s="7" t="s">
        <v>2291</v>
      </c>
      <c r="HA130" s="7" t="s">
        <v>2291</v>
      </c>
      <c r="HB130" s="7" t="s">
        <v>2291</v>
      </c>
      <c r="HC130" s="7" t="s">
        <v>2291</v>
      </c>
      <c r="HD130" s="7" t="s">
        <v>2291</v>
      </c>
      <c r="HE130" s="7" t="s">
        <v>2291</v>
      </c>
      <c r="HF130" s="7" t="s">
        <v>2291</v>
      </c>
      <c r="HG130" s="7" t="s">
        <v>2291</v>
      </c>
      <c r="HH130" s="7" t="s">
        <v>2291</v>
      </c>
      <c r="HI130" s="1" t="s">
        <v>869</v>
      </c>
      <c r="HJ130" s="1" t="s">
        <v>371</v>
      </c>
      <c r="HK130" s="1" t="s">
        <v>1920</v>
      </c>
      <c r="HL130" s="1" t="s">
        <v>1921</v>
      </c>
      <c r="HM130" s="1" t="s">
        <v>1921</v>
      </c>
      <c r="HN130" s="1" t="s">
        <v>1921</v>
      </c>
      <c r="HO130" s="1" t="s">
        <v>1921</v>
      </c>
      <c r="HP130" s="1" t="s">
        <v>2122</v>
      </c>
      <c r="HQ130" s="1" t="s">
        <v>1920</v>
      </c>
      <c r="HR130" s="1" t="s">
        <v>1921</v>
      </c>
      <c r="HS130" s="1" t="s">
        <v>1921</v>
      </c>
      <c r="HT130" s="7">
        <v>50</v>
      </c>
      <c r="HU130" s="7" t="s">
        <v>2291</v>
      </c>
      <c r="HV130" s="1" t="s">
        <v>2046</v>
      </c>
      <c r="HW130" s="1" t="s">
        <v>1921</v>
      </c>
      <c r="HX130" s="1" t="s">
        <v>1962</v>
      </c>
      <c r="HY130" s="1" t="s">
        <v>2126</v>
      </c>
      <c r="HZ130" s="1" t="s">
        <v>1921</v>
      </c>
      <c r="IA130" s="1" t="s">
        <v>1920</v>
      </c>
      <c r="IB130" s="7" t="s">
        <v>2291</v>
      </c>
      <c r="IC130" s="7">
        <v>60</v>
      </c>
      <c r="ID130" s="1" t="s">
        <v>1920</v>
      </c>
      <c r="IE130" s="1" t="s">
        <v>2291</v>
      </c>
      <c r="IF130" s="1" t="s">
        <v>2291</v>
      </c>
      <c r="IG130" s="1" t="s">
        <v>2291</v>
      </c>
      <c r="IH130" s="1" t="s">
        <v>2291</v>
      </c>
      <c r="II130" s="1" t="s">
        <v>2291</v>
      </c>
      <c r="IJ130" s="1" t="s">
        <v>2291</v>
      </c>
      <c r="IK130" s="1" t="s">
        <v>2291</v>
      </c>
      <c r="IL130" s="1" t="s">
        <v>2291</v>
      </c>
      <c r="IM130" s="1" t="s">
        <v>1949</v>
      </c>
      <c r="IN130" s="1" t="s">
        <v>1991</v>
      </c>
      <c r="IO130" s="1" t="s">
        <v>2291</v>
      </c>
      <c r="IP130" s="1" t="s">
        <v>2291</v>
      </c>
      <c r="IQ130" s="1" t="s">
        <v>2291</v>
      </c>
      <c r="IR130" s="1" t="s">
        <v>2291</v>
      </c>
      <c r="IS130" s="1" t="s">
        <v>2291</v>
      </c>
      <c r="IT130" s="1" t="s">
        <v>1921</v>
      </c>
      <c r="IU130" s="1" t="s">
        <v>2291</v>
      </c>
      <c r="IV130" s="1" t="s">
        <v>2291</v>
      </c>
      <c r="IW130" s="1" t="s">
        <v>2291</v>
      </c>
      <c r="IX130" s="1" t="s">
        <v>2291</v>
      </c>
      <c r="IY130" s="1" t="s">
        <v>2291</v>
      </c>
      <c r="IZ130" s="1" t="s">
        <v>2291</v>
      </c>
      <c r="JA130" s="1" t="s">
        <v>2291</v>
      </c>
      <c r="JB130" s="1" t="s">
        <v>2291</v>
      </c>
      <c r="JC130" s="1" t="s">
        <v>2291</v>
      </c>
      <c r="JD130" s="1" t="s">
        <v>383</v>
      </c>
      <c r="JE130" s="1" t="s">
        <v>1920</v>
      </c>
      <c r="JF130" s="1" t="s">
        <v>1921</v>
      </c>
      <c r="JG130" s="1" t="s">
        <v>1921</v>
      </c>
      <c r="JH130" s="1" t="s">
        <v>1921</v>
      </c>
      <c r="JI130" s="1" t="s">
        <v>1921</v>
      </c>
      <c r="JJ130" s="1" t="s">
        <v>1920</v>
      </c>
      <c r="JK130" s="1" t="s">
        <v>1921</v>
      </c>
      <c r="JL130" s="1" t="s">
        <v>1920</v>
      </c>
      <c r="JM130" s="1" t="s">
        <v>1921</v>
      </c>
      <c r="JN130" s="1" t="s">
        <v>1921</v>
      </c>
      <c r="JO130" s="1" t="s">
        <v>1921</v>
      </c>
      <c r="JP130" s="1" t="s">
        <v>1921</v>
      </c>
      <c r="JQ130" s="1" t="s">
        <v>1921</v>
      </c>
      <c r="JR130" s="1" t="s">
        <v>1921</v>
      </c>
      <c r="JS130" s="1" t="s">
        <v>2291</v>
      </c>
      <c r="JT130" s="1" t="s">
        <v>2291</v>
      </c>
      <c r="JU130" s="1" t="s">
        <v>2297</v>
      </c>
      <c r="JV130" s="1" t="s">
        <v>1920</v>
      </c>
      <c r="JW130" s="1" t="s">
        <v>1921</v>
      </c>
      <c r="JX130" s="1" t="s">
        <v>1921</v>
      </c>
      <c r="JY130" s="1" t="s">
        <v>1920</v>
      </c>
      <c r="JZ130" s="1" t="s">
        <v>1921</v>
      </c>
      <c r="KA130" s="1" t="s">
        <v>1921</v>
      </c>
      <c r="KB130" s="1" t="s">
        <v>1921</v>
      </c>
      <c r="KC130" s="1" t="s">
        <v>2291</v>
      </c>
      <c r="KD130" s="1" t="s">
        <v>1972</v>
      </c>
      <c r="KE130" s="1" t="s">
        <v>1921</v>
      </c>
      <c r="KF130" s="1" t="s">
        <v>1920</v>
      </c>
      <c r="KG130" s="1" t="s">
        <v>2144</v>
      </c>
      <c r="KH130" s="1" t="s">
        <v>1967</v>
      </c>
      <c r="KI130" s="1" t="s">
        <v>1988</v>
      </c>
      <c r="KJ130" s="1" t="s">
        <v>2291</v>
      </c>
      <c r="KK130" s="1" t="s">
        <v>1920</v>
      </c>
      <c r="KL130" s="1" t="s">
        <v>409</v>
      </c>
      <c r="KM130" s="1" t="s">
        <v>1921</v>
      </c>
      <c r="KN130" s="1" t="s">
        <v>1921</v>
      </c>
      <c r="KO130" s="1" t="s">
        <v>1920</v>
      </c>
      <c r="KP130" s="1" t="s">
        <v>2291</v>
      </c>
      <c r="KQ130" s="1" t="s">
        <v>2291</v>
      </c>
      <c r="KR130" s="1">
        <v>3</v>
      </c>
      <c r="KS130" s="1" t="s">
        <v>304</v>
      </c>
      <c r="KT130" s="1" t="s">
        <v>1033</v>
      </c>
      <c r="KU130" s="1" t="s">
        <v>2291</v>
      </c>
      <c r="KV130" s="1" t="s">
        <v>2291</v>
      </c>
      <c r="KW130" s="1" t="s">
        <v>2291</v>
      </c>
      <c r="KX130" s="1">
        <v>20</v>
      </c>
      <c r="KY130" s="11">
        <v>20</v>
      </c>
      <c r="KZ130" s="1" t="s">
        <v>1034</v>
      </c>
      <c r="LA130" s="1">
        <v>158775</v>
      </c>
      <c r="LB130" s="1" t="s">
        <v>1035</v>
      </c>
      <c r="LC130" s="1" t="s">
        <v>1036</v>
      </c>
      <c r="LD130" s="1">
        <v>77</v>
      </c>
      <c r="LE130" s="1" t="s">
        <v>2291</v>
      </c>
      <c r="LF130" s="1">
        <v>-1</v>
      </c>
      <c r="LG130" s="1" t="s">
        <v>2291</v>
      </c>
      <c r="LH130" s="1" t="s">
        <v>2291</v>
      </c>
      <c r="LI130" s="8">
        <v>77</v>
      </c>
      <c r="LJ130" s="8">
        <v>8</v>
      </c>
      <c r="LK130" s="8">
        <v>6</v>
      </c>
      <c r="LL130" s="8">
        <v>11</v>
      </c>
      <c r="LM130" s="8">
        <v>14</v>
      </c>
      <c r="LN130" s="8">
        <v>11</v>
      </c>
      <c r="LO130" s="8">
        <v>13</v>
      </c>
      <c r="LP130" s="8">
        <v>6</v>
      </c>
      <c r="LQ130" s="8">
        <v>4</v>
      </c>
      <c r="LR130" s="8">
        <v>20</v>
      </c>
      <c r="LS130" s="8">
        <v>21</v>
      </c>
      <c r="LT130" s="8">
        <v>3</v>
      </c>
      <c r="LU130" s="8">
        <v>2</v>
      </c>
      <c r="LV130" s="8">
        <v>119</v>
      </c>
      <c r="LW130" s="1" t="s">
        <v>1975</v>
      </c>
      <c r="LX130" s="1" t="s">
        <v>1979</v>
      </c>
      <c r="LY130" s="1" t="s">
        <v>1980</v>
      </c>
      <c r="LZ130" s="1" t="b">
        <f>E130=AE130</f>
        <v>1</v>
      </c>
      <c r="MA130" s="1" t="b">
        <f>AG130=G130</f>
        <v>1</v>
      </c>
      <c r="MB130" s="1" t="b">
        <f>I130=AI130</f>
        <v>1</v>
      </c>
      <c r="MC130" s="1" t="s">
        <v>2291</v>
      </c>
    </row>
    <row r="131" spans="1:341" x14ac:dyDescent="0.3">
      <c r="A131" s="1" t="s">
        <v>921</v>
      </c>
      <c r="B131" s="1" t="s">
        <v>922</v>
      </c>
      <c r="C131" s="5">
        <v>43162</v>
      </c>
      <c r="D131" s="5">
        <v>43162</v>
      </c>
      <c r="E131" s="1" t="s">
        <v>294</v>
      </c>
      <c r="F131" s="1" t="s">
        <v>1934</v>
      </c>
      <c r="G131" s="1" t="s">
        <v>400</v>
      </c>
      <c r="H131" s="1" t="s">
        <v>1948</v>
      </c>
      <c r="I131" s="1" t="s">
        <v>915</v>
      </c>
      <c r="J131" s="1" t="s">
        <v>1057</v>
      </c>
      <c r="K131" s="1" t="s">
        <v>1842</v>
      </c>
      <c r="L131" s="1" t="s">
        <v>1842</v>
      </c>
      <c r="M131" s="1" t="s">
        <v>923</v>
      </c>
      <c r="N131" s="1">
        <v>14.1286181172</v>
      </c>
      <c r="O131" s="1">
        <v>14.0592973099</v>
      </c>
      <c r="P131" s="1">
        <v>301.90787361000002</v>
      </c>
      <c r="Q131" s="1">
        <v>4</v>
      </c>
      <c r="R131" s="1" t="s">
        <v>1983</v>
      </c>
      <c r="S131" s="1" t="s">
        <v>456</v>
      </c>
      <c r="T131" s="1">
        <v>12</v>
      </c>
      <c r="U131" s="1" t="s">
        <v>2292</v>
      </c>
      <c r="V131" s="1" t="s">
        <v>1982</v>
      </c>
      <c r="W131" s="1" t="s">
        <v>2291</v>
      </c>
      <c r="X131" s="1" t="s">
        <v>2093</v>
      </c>
      <c r="Y131" s="1" t="s">
        <v>1920</v>
      </c>
      <c r="Z131" s="1" t="s">
        <v>1920</v>
      </c>
      <c r="AA131" s="1" t="s">
        <v>1921</v>
      </c>
      <c r="AB131" s="1" t="s">
        <v>2291</v>
      </c>
      <c r="AC131" s="7">
        <v>71</v>
      </c>
      <c r="AD131" s="7">
        <v>297</v>
      </c>
      <c r="AE131" s="1" t="s">
        <v>294</v>
      </c>
      <c r="AF131" s="1" t="s">
        <v>1934</v>
      </c>
      <c r="AG131" s="1" t="s">
        <v>400</v>
      </c>
      <c r="AH131" s="1" t="s">
        <v>1948</v>
      </c>
      <c r="AI131" s="1" t="s">
        <v>915</v>
      </c>
      <c r="AJ131" s="1" t="s">
        <v>1057</v>
      </c>
      <c r="AK131" s="14">
        <v>71</v>
      </c>
      <c r="AL131" s="14">
        <v>297</v>
      </c>
      <c r="AM131" s="5">
        <v>41852</v>
      </c>
      <c r="AN131" s="7">
        <v>2</v>
      </c>
      <c r="AO131" s="7">
        <v>7</v>
      </c>
      <c r="AP131" s="1" t="s">
        <v>335</v>
      </c>
      <c r="AQ131" s="1" t="s">
        <v>1927</v>
      </c>
      <c r="AR131" s="1" t="s">
        <v>336</v>
      </c>
      <c r="AS131" s="1" t="s">
        <v>1932</v>
      </c>
      <c r="AT131" s="1" t="s">
        <v>924</v>
      </c>
      <c r="AU131" s="1" t="s">
        <v>1940</v>
      </c>
      <c r="AV131" s="1" t="s">
        <v>2291</v>
      </c>
      <c r="AW131" s="1" t="s">
        <v>2291</v>
      </c>
      <c r="AX131" s="1" t="s">
        <v>2291</v>
      </c>
      <c r="AY131" s="7">
        <v>2</v>
      </c>
      <c r="AZ131" s="7">
        <v>7</v>
      </c>
      <c r="BA131" s="5">
        <v>42430</v>
      </c>
      <c r="BB131" s="7" t="s">
        <v>2291</v>
      </c>
      <c r="BC131" s="7" t="s">
        <v>2291</v>
      </c>
      <c r="BD131" s="1" t="s">
        <v>2291</v>
      </c>
      <c r="BE131" s="1" t="s">
        <v>2291</v>
      </c>
      <c r="BF131" s="1" t="s">
        <v>2291</v>
      </c>
      <c r="BG131" s="1" t="s">
        <v>2291</v>
      </c>
      <c r="BH131" s="1" t="s">
        <v>2291</v>
      </c>
      <c r="BI131" s="1" t="s">
        <v>2291</v>
      </c>
      <c r="BJ131" s="1" t="s">
        <v>2291</v>
      </c>
      <c r="BK131" s="1" t="s">
        <v>2291</v>
      </c>
      <c r="BL131" s="1" t="s">
        <v>2291</v>
      </c>
      <c r="BM131" s="7" t="s">
        <v>2291</v>
      </c>
      <c r="BN131" s="7" t="s">
        <v>2291</v>
      </c>
      <c r="BO131" s="1" t="s">
        <v>2291</v>
      </c>
      <c r="BP131" s="7" t="s">
        <v>2291</v>
      </c>
      <c r="BQ131" s="7" t="s">
        <v>2291</v>
      </c>
      <c r="BR131" s="1">
        <v>0</v>
      </c>
      <c r="BS131" s="7">
        <v>75</v>
      </c>
      <c r="BT131" s="7">
        <v>0</v>
      </c>
      <c r="BU131" s="7">
        <v>0</v>
      </c>
      <c r="BV131" s="7">
        <v>0</v>
      </c>
      <c r="BW131" s="1" t="s">
        <v>1998</v>
      </c>
      <c r="BX131" s="1" t="s">
        <v>2291</v>
      </c>
      <c r="BY131" s="1" t="s">
        <v>762</v>
      </c>
      <c r="BZ131" s="1" t="s">
        <v>1920</v>
      </c>
      <c r="CA131" s="1" t="s">
        <v>1920</v>
      </c>
      <c r="CB131" s="1" t="s">
        <v>1921</v>
      </c>
      <c r="CC131" s="1" t="s">
        <v>1921</v>
      </c>
      <c r="CD131" s="1" t="s">
        <v>1921</v>
      </c>
      <c r="CE131" s="1" t="s">
        <v>1921</v>
      </c>
      <c r="CF131" s="1" t="s">
        <v>1921</v>
      </c>
      <c r="CG131" s="1" t="s">
        <v>1921</v>
      </c>
      <c r="CH131" s="1" t="s">
        <v>1920</v>
      </c>
      <c r="CI131" s="1" t="s">
        <v>1920</v>
      </c>
      <c r="CJ131" s="1" t="s">
        <v>1921</v>
      </c>
      <c r="CK131" s="1" t="s">
        <v>320</v>
      </c>
      <c r="CL131" s="1" t="s">
        <v>1921</v>
      </c>
      <c r="CM131" s="1" t="s">
        <v>1921</v>
      </c>
      <c r="CN131" s="1" t="s">
        <v>1921</v>
      </c>
      <c r="CO131" s="1" t="s">
        <v>1920</v>
      </c>
      <c r="CP131" s="1" t="s">
        <v>1921</v>
      </c>
      <c r="CQ131" s="1" t="s">
        <v>2291</v>
      </c>
      <c r="CR131" s="1" t="s">
        <v>2029</v>
      </c>
      <c r="CS131" s="1" t="s">
        <v>1953</v>
      </c>
      <c r="CT131" s="1" t="s">
        <v>1921</v>
      </c>
      <c r="CU131" s="1" t="s">
        <v>1921</v>
      </c>
      <c r="CV131" s="1" t="s">
        <v>1920</v>
      </c>
      <c r="CW131" s="1" t="s">
        <v>1921</v>
      </c>
      <c r="CX131" s="1" t="s">
        <v>1921</v>
      </c>
      <c r="CY131" s="1" t="s">
        <v>2291</v>
      </c>
      <c r="CZ131" s="1" t="s">
        <v>2029</v>
      </c>
      <c r="DA131" s="1" t="s">
        <v>1953</v>
      </c>
      <c r="DB131" s="1" t="s">
        <v>1921</v>
      </c>
      <c r="DC131" s="1" t="s">
        <v>1921</v>
      </c>
      <c r="DD131" s="1" t="s">
        <v>1920</v>
      </c>
      <c r="DE131" s="1" t="s">
        <v>1921</v>
      </c>
      <c r="DF131" s="1" t="s">
        <v>1921</v>
      </c>
      <c r="DG131" s="1" t="s">
        <v>2291</v>
      </c>
      <c r="DH131" s="1" t="s">
        <v>2029</v>
      </c>
      <c r="DI131" s="1" t="s">
        <v>2291</v>
      </c>
      <c r="DJ131" s="1" t="s">
        <v>2291</v>
      </c>
      <c r="DK131" s="1" t="s">
        <v>2291</v>
      </c>
      <c r="DL131" s="1" t="s">
        <v>2291</v>
      </c>
      <c r="DM131" s="1" t="s">
        <v>2291</v>
      </c>
      <c r="DN131" s="1" t="s">
        <v>2291</v>
      </c>
      <c r="DO131" s="1" t="s">
        <v>2291</v>
      </c>
      <c r="DP131" s="1" t="s">
        <v>2291</v>
      </c>
      <c r="DQ131" s="1" t="s">
        <v>2291</v>
      </c>
      <c r="DR131" s="1" t="s">
        <v>2291</v>
      </c>
      <c r="DS131" s="1" t="s">
        <v>2291</v>
      </c>
      <c r="DT131" s="1" t="s">
        <v>2291</v>
      </c>
      <c r="DU131" s="1" t="s">
        <v>2291</v>
      </c>
      <c r="DV131" s="1" t="s">
        <v>2291</v>
      </c>
      <c r="DW131" s="1" t="s">
        <v>2291</v>
      </c>
      <c r="DX131" s="1" t="s">
        <v>2291</v>
      </c>
      <c r="DY131" s="1" t="s">
        <v>2291</v>
      </c>
      <c r="DZ131" s="1" t="s">
        <v>2291</v>
      </c>
      <c r="EA131" s="1" t="s">
        <v>2291</v>
      </c>
      <c r="EB131" s="1" t="s">
        <v>2291</v>
      </c>
      <c r="EC131" s="1" t="s">
        <v>2291</v>
      </c>
      <c r="ED131" s="1" t="s">
        <v>2291</v>
      </c>
      <c r="EE131" s="1" t="s">
        <v>2291</v>
      </c>
      <c r="EF131" s="1" t="s">
        <v>2291</v>
      </c>
      <c r="EG131" s="1" t="s">
        <v>2291</v>
      </c>
      <c r="EH131" s="1" t="s">
        <v>2291</v>
      </c>
      <c r="EI131" s="1" t="s">
        <v>2291</v>
      </c>
      <c r="EJ131" s="1" t="s">
        <v>2291</v>
      </c>
      <c r="EK131" s="1" t="s">
        <v>2291</v>
      </c>
      <c r="EL131" s="1" t="s">
        <v>2291</v>
      </c>
      <c r="EM131" s="1" t="s">
        <v>2291</v>
      </c>
      <c r="EN131" s="1" t="s">
        <v>2291</v>
      </c>
      <c r="EO131" s="1" t="s">
        <v>2291</v>
      </c>
      <c r="EP131" s="1" t="s">
        <v>2291</v>
      </c>
      <c r="EQ131" s="1" t="s">
        <v>2291</v>
      </c>
      <c r="ER131" s="1" t="s">
        <v>2291</v>
      </c>
      <c r="ES131" s="1" t="s">
        <v>2291</v>
      </c>
      <c r="ET131" s="1" t="s">
        <v>2291</v>
      </c>
      <c r="EU131" s="1" t="s">
        <v>2291</v>
      </c>
      <c r="EV131" s="1" t="s">
        <v>2291</v>
      </c>
      <c r="EW131" s="1" t="s">
        <v>2291</v>
      </c>
      <c r="EX131" s="1" t="s">
        <v>2291</v>
      </c>
      <c r="EY131" s="1" t="s">
        <v>2291</v>
      </c>
      <c r="EZ131" s="1" t="s">
        <v>2291</v>
      </c>
      <c r="FA131" s="1" t="s">
        <v>2291</v>
      </c>
      <c r="FB131" s="1" t="s">
        <v>2291</v>
      </c>
      <c r="FC131" s="1" t="s">
        <v>2291</v>
      </c>
      <c r="FD131" s="1" t="s">
        <v>2291</v>
      </c>
      <c r="FE131" s="1" t="s">
        <v>320</v>
      </c>
      <c r="FF131" s="1" t="s">
        <v>1921</v>
      </c>
      <c r="FG131" s="1" t="s">
        <v>1921</v>
      </c>
      <c r="FH131" s="1" t="s">
        <v>1921</v>
      </c>
      <c r="FI131" s="1" t="s">
        <v>1920</v>
      </c>
      <c r="FJ131" s="1" t="s">
        <v>1921</v>
      </c>
      <c r="FK131" s="1" t="s">
        <v>2291</v>
      </c>
      <c r="FL131" s="1" t="s">
        <v>1997</v>
      </c>
      <c r="FM131" s="7">
        <v>10</v>
      </c>
      <c r="FN131" s="7">
        <v>20</v>
      </c>
      <c r="FO131" s="7">
        <v>1</v>
      </c>
      <c r="FP131" s="7">
        <v>3</v>
      </c>
      <c r="FQ131" s="7" t="s">
        <v>2291</v>
      </c>
      <c r="FR131" s="7">
        <v>4</v>
      </c>
      <c r="FS131" s="7" t="s">
        <v>2291</v>
      </c>
      <c r="FT131" s="7" t="s">
        <v>2291</v>
      </c>
      <c r="FU131" s="7">
        <v>10</v>
      </c>
      <c r="FV131" s="7">
        <v>5</v>
      </c>
      <c r="FW131" s="7">
        <v>3</v>
      </c>
      <c r="FX131" s="7" t="s">
        <v>2291</v>
      </c>
      <c r="FY131" s="7">
        <v>9</v>
      </c>
      <c r="FZ131" s="1" t="s">
        <v>1920</v>
      </c>
      <c r="GA131" s="1" t="s">
        <v>1920</v>
      </c>
      <c r="GB131" s="1" t="s">
        <v>1920</v>
      </c>
      <c r="GC131" s="1" t="s">
        <v>2291</v>
      </c>
      <c r="GD131" s="1" t="s">
        <v>2291</v>
      </c>
      <c r="GE131" s="1" t="s">
        <v>2291</v>
      </c>
      <c r="GF131" s="1" t="s">
        <v>1920</v>
      </c>
      <c r="GG131" s="1" t="s">
        <v>2291</v>
      </c>
      <c r="GH131" s="1" t="s">
        <v>2291</v>
      </c>
      <c r="GI131" s="1" t="s">
        <v>2291</v>
      </c>
      <c r="GJ131" s="1" t="s">
        <v>302</v>
      </c>
      <c r="GK131" s="1" t="s">
        <v>1921</v>
      </c>
      <c r="GL131" s="1" t="s">
        <v>1921</v>
      </c>
      <c r="GM131" s="1" t="s">
        <v>1921</v>
      </c>
      <c r="GN131" s="1" t="s">
        <v>1921</v>
      </c>
      <c r="GO131" s="1" t="s">
        <v>1920</v>
      </c>
      <c r="GP131" s="1" t="s">
        <v>1921</v>
      </c>
      <c r="GQ131" s="1" t="s">
        <v>1921</v>
      </c>
      <c r="GR131" s="1" t="s">
        <v>1921</v>
      </c>
      <c r="GS131" s="7" t="s">
        <v>2291</v>
      </c>
      <c r="GT131" s="7" t="s">
        <v>2291</v>
      </c>
      <c r="GU131" s="7">
        <v>1</v>
      </c>
      <c r="GV131" s="7" t="s">
        <v>2291</v>
      </c>
      <c r="GW131" s="7" t="s">
        <v>2291</v>
      </c>
      <c r="GX131" s="7" t="s">
        <v>2291</v>
      </c>
      <c r="GY131" s="7" t="s">
        <v>2291</v>
      </c>
      <c r="GZ131" s="7" t="s">
        <v>2291</v>
      </c>
      <c r="HA131" s="7" t="s">
        <v>2291</v>
      </c>
      <c r="HB131" s="7" t="s">
        <v>2291</v>
      </c>
      <c r="HC131" s="7" t="s">
        <v>2291</v>
      </c>
      <c r="HD131" s="7" t="s">
        <v>2291</v>
      </c>
      <c r="HE131" s="7" t="s">
        <v>2291</v>
      </c>
      <c r="HF131" s="7" t="s">
        <v>2291</v>
      </c>
      <c r="HG131" s="7" t="s">
        <v>2291</v>
      </c>
      <c r="HH131" s="7" t="s">
        <v>2291</v>
      </c>
      <c r="HI131" s="1" t="s">
        <v>869</v>
      </c>
      <c r="HJ131" s="1" t="s">
        <v>2112</v>
      </c>
      <c r="HK131" s="1" t="s">
        <v>1921</v>
      </c>
      <c r="HL131" s="1" t="s">
        <v>1920</v>
      </c>
      <c r="HM131" s="1" t="s">
        <v>1920</v>
      </c>
      <c r="HN131" s="1" t="s">
        <v>1921</v>
      </c>
      <c r="HO131" s="1" t="s">
        <v>1921</v>
      </c>
      <c r="HP131" s="1" t="s">
        <v>2122</v>
      </c>
      <c r="HQ131" s="1" t="s">
        <v>1920</v>
      </c>
      <c r="HR131" s="1" t="s">
        <v>1921</v>
      </c>
      <c r="HS131" s="1" t="s">
        <v>1921</v>
      </c>
      <c r="HT131" s="7">
        <v>3</v>
      </c>
      <c r="HU131" s="7" t="s">
        <v>2291</v>
      </c>
      <c r="HV131" s="1" t="s">
        <v>925</v>
      </c>
      <c r="HW131" s="1" t="s">
        <v>1921</v>
      </c>
      <c r="HX131" s="1" t="s">
        <v>1964</v>
      </c>
      <c r="HY131" s="1" t="s">
        <v>2127</v>
      </c>
      <c r="HZ131" s="1" t="s">
        <v>1920</v>
      </c>
      <c r="IA131" s="1" t="s">
        <v>1921</v>
      </c>
      <c r="IB131" s="7">
        <v>3</v>
      </c>
      <c r="IC131" s="7" t="s">
        <v>2291</v>
      </c>
      <c r="ID131" s="1" t="s">
        <v>1920</v>
      </c>
      <c r="IE131" s="1" t="s">
        <v>2291</v>
      </c>
      <c r="IF131" s="1" t="s">
        <v>2291</v>
      </c>
      <c r="IG131" s="1" t="s">
        <v>2291</v>
      </c>
      <c r="IH131" s="1" t="s">
        <v>2291</v>
      </c>
      <c r="II131" s="1" t="s">
        <v>2291</v>
      </c>
      <c r="IJ131" s="1" t="s">
        <v>2291</v>
      </c>
      <c r="IK131" s="1" t="s">
        <v>2291</v>
      </c>
      <c r="IL131" s="1" t="s">
        <v>2291</v>
      </c>
      <c r="IM131" s="1" t="s">
        <v>1949</v>
      </c>
      <c r="IN131" s="1" t="s">
        <v>1991</v>
      </c>
      <c r="IO131" s="1" t="s">
        <v>2291</v>
      </c>
      <c r="IP131" s="1" t="s">
        <v>2291</v>
      </c>
      <c r="IQ131" s="1" t="s">
        <v>2291</v>
      </c>
      <c r="IR131" s="1" t="s">
        <v>2291</v>
      </c>
      <c r="IS131" s="1" t="s">
        <v>2291</v>
      </c>
      <c r="IT131" s="1" t="s">
        <v>1920</v>
      </c>
      <c r="IU131" s="1" t="s">
        <v>2002</v>
      </c>
      <c r="IV131" s="1" t="s">
        <v>1920</v>
      </c>
      <c r="IW131" s="1" t="s">
        <v>1921</v>
      </c>
      <c r="IX131" s="1" t="s">
        <v>1921</v>
      </c>
      <c r="IY131" s="1" t="s">
        <v>1921</v>
      </c>
      <c r="IZ131" s="1" t="s">
        <v>1921</v>
      </c>
      <c r="JA131" s="1" t="s">
        <v>2291</v>
      </c>
      <c r="JB131" s="1" t="s">
        <v>1974</v>
      </c>
      <c r="JC131" s="1" t="s">
        <v>1967</v>
      </c>
      <c r="JD131" s="1" t="s">
        <v>420</v>
      </c>
      <c r="JE131" s="1" t="s">
        <v>1920</v>
      </c>
      <c r="JF131" s="1" t="s">
        <v>1920</v>
      </c>
      <c r="JG131" s="1" t="s">
        <v>1921</v>
      </c>
      <c r="JH131" s="1" t="s">
        <v>1920</v>
      </c>
      <c r="JI131" s="1" t="s">
        <v>1921</v>
      </c>
      <c r="JJ131" s="1" t="s">
        <v>1921</v>
      </c>
      <c r="JK131" s="1" t="s">
        <v>1921</v>
      </c>
      <c r="JL131" s="1" t="s">
        <v>1921</v>
      </c>
      <c r="JM131" s="1" t="s">
        <v>1921</v>
      </c>
      <c r="JN131" s="1" t="s">
        <v>1921</v>
      </c>
      <c r="JO131" s="1" t="s">
        <v>1921</v>
      </c>
      <c r="JP131" s="1" t="s">
        <v>1921</v>
      </c>
      <c r="JQ131" s="1" t="s">
        <v>1921</v>
      </c>
      <c r="JR131" s="1" t="s">
        <v>1921</v>
      </c>
      <c r="JS131" s="1" t="s">
        <v>2291</v>
      </c>
      <c r="JT131" s="1" t="s">
        <v>2291</v>
      </c>
      <c r="JU131" s="1" t="s">
        <v>2298</v>
      </c>
      <c r="JV131" s="1" t="s">
        <v>1920</v>
      </c>
      <c r="JW131" s="1" t="s">
        <v>1921</v>
      </c>
      <c r="JX131" s="1" t="s">
        <v>1921</v>
      </c>
      <c r="JY131" s="1" t="s">
        <v>1921</v>
      </c>
      <c r="JZ131" s="1" t="s">
        <v>1921</v>
      </c>
      <c r="KA131" s="1" t="s">
        <v>1920</v>
      </c>
      <c r="KB131" s="1" t="s">
        <v>1921</v>
      </c>
      <c r="KC131" s="1" t="s">
        <v>2291</v>
      </c>
      <c r="KD131" s="1" t="s">
        <v>1972</v>
      </c>
      <c r="KE131" s="1" t="s">
        <v>1921</v>
      </c>
      <c r="KF131" s="1" t="s">
        <v>1920</v>
      </c>
      <c r="KG131" s="1" t="s">
        <v>2148</v>
      </c>
      <c r="KH131" s="1" t="s">
        <v>1965</v>
      </c>
      <c r="KI131" s="1" t="s">
        <v>1923</v>
      </c>
      <c r="KJ131" s="1" t="s">
        <v>2291</v>
      </c>
      <c r="KK131" s="1" t="s">
        <v>1920</v>
      </c>
      <c r="KL131" s="1" t="s">
        <v>409</v>
      </c>
      <c r="KM131" s="1" t="s">
        <v>1921</v>
      </c>
      <c r="KN131" s="1" t="s">
        <v>1921</v>
      </c>
      <c r="KO131" s="1" t="s">
        <v>1920</v>
      </c>
      <c r="KP131" s="1" t="s">
        <v>2291</v>
      </c>
      <c r="KQ131" s="1" t="s">
        <v>2291</v>
      </c>
      <c r="KR131" s="1">
        <v>3</v>
      </c>
      <c r="KS131" s="1" t="s">
        <v>304</v>
      </c>
      <c r="KT131" s="1" t="s">
        <v>926</v>
      </c>
      <c r="KU131" s="1" t="s">
        <v>2291</v>
      </c>
      <c r="KV131" s="1" t="s">
        <v>2291</v>
      </c>
      <c r="KW131" s="1" t="s">
        <v>2291</v>
      </c>
      <c r="KX131" s="1">
        <v>20</v>
      </c>
      <c r="KY131" s="11">
        <v>20</v>
      </c>
      <c r="KZ131" s="1" t="s">
        <v>927</v>
      </c>
      <c r="LA131" s="1">
        <v>158761</v>
      </c>
      <c r="LB131" s="1" t="s">
        <v>928</v>
      </c>
      <c r="LC131" s="1" t="s">
        <v>929</v>
      </c>
      <c r="LD131" s="1">
        <v>65</v>
      </c>
      <c r="LE131" s="1" t="s">
        <v>2291</v>
      </c>
      <c r="LF131" s="1">
        <v>-1</v>
      </c>
      <c r="LG131" s="1" t="s">
        <v>2291</v>
      </c>
      <c r="LH131" s="1" t="s">
        <v>2291</v>
      </c>
      <c r="LI131" s="8">
        <v>65</v>
      </c>
      <c r="LJ131" s="8">
        <v>7</v>
      </c>
      <c r="LK131" s="8">
        <v>4</v>
      </c>
      <c r="LL131" s="8">
        <v>6</v>
      </c>
      <c r="LM131" s="8">
        <v>14</v>
      </c>
      <c r="LN131" s="8">
        <v>6</v>
      </c>
      <c r="LO131" s="8">
        <v>16</v>
      </c>
      <c r="LP131" s="8">
        <v>9</v>
      </c>
      <c r="LQ131" s="8">
        <v>8</v>
      </c>
      <c r="LR131" s="8">
        <v>20</v>
      </c>
      <c r="LS131" s="8">
        <v>20</v>
      </c>
      <c r="LT131" s="8">
        <v>2</v>
      </c>
      <c r="LU131" s="8">
        <v>7</v>
      </c>
      <c r="LV131" s="8">
        <v>119</v>
      </c>
      <c r="LW131" s="1" t="s">
        <v>1975</v>
      </c>
      <c r="LX131" s="1" t="s">
        <v>1976</v>
      </c>
      <c r="LY131" s="1" t="s">
        <v>2036</v>
      </c>
      <c r="LZ131" s="1" t="b">
        <f>E131=AE131</f>
        <v>1</v>
      </c>
      <c r="MA131" s="1" t="b">
        <f>AG131=G131</f>
        <v>1</v>
      </c>
      <c r="MB131" s="1" t="b">
        <f>I131=AI131</f>
        <v>1</v>
      </c>
      <c r="MC131" s="1" t="s">
        <v>2291</v>
      </c>
    </row>
    <row r="132" spans="1:341" x14ac:dyDescent="0.3">
      <c r="A132" s="1" t="s">
        <v>1212</v>
      </c>
      <c r="B132" s="1" t="s">
        <v>1213</v>
      </c>
      <c r="C132" s="5">
        <v>43163</v>
      </c>
      <c r="D132" s="5">
        <v>43163</v>
      </c>
      <c r="E132" s="1" t="s">
        <v>294</v>
      </c>
      <c r="F132" s="1" t="s">
        <v>1934</v>
      </c>
      <c r="G132" s="1" t="s">
        <v>400</v>
      </c>
      <c r="H132" s="1" t="s">
        <v>1948</v>
      </c>
      <c r="I132" s="1" t="s">
        <v>915</v>
      </c>
      <c r="J132" s="1" t="s">
        <v>1057</v>
      </c>
      <c r="K132" s="1" t="s">
        <v>1874</v>
      </c>
      <c r="L132" s="1" t="s">
        <v>1104</v>
      </c>
      <c r="M132" s="1" t="s">
        <v>1214</v>
      </c>
      <c r="N132" s="1">
        <v>13.7532421287</v>
      </c>
      <c r="O132" s="1">
        <v>14.039750918199999</v>
      </c>
      <c r="P132" s="1">
        <v>280.97891955199998</v>
      </c>
      <c r="Q132" s="1">
        <v>4</v>
      </c>
      <c r="R132" s="1" t="s">
        <v>1984</v>
      </c>
      <c r="S132" s="1" t="s">
        <v>2291</v>
      </c>
      <c r="T132" s="1" t="s">
        <v>2291</v>
      </c>
      <c r="U132" s="1" t="s">
        <v>2296</v>
      </c>
      <c r="V132" s="1" t="s">
        <v>1982</v>
      </c>
      <c r="W132" s="1" t="s">
        <v>2291</v>
      </c>
      <c r="X132" s="1" t="s">
        <v>2089</v>
      </c>
      <c r="Y132" s="1" t="s">
        <v>1920</v>
      </c>
      <c r="Z132" s="1" t="s">
        <v>1921</v>
      </c>
      <c r="AA132" s="1" t="s">
        <v>1921</v>
      </c>
      <c r="AB132" s="1" t="s">
        <v>2291</v>
      </c>
      <c r="AC132" s="7">
        <v>504</v>
      </c>
      <c r="AD132" s="7">
        <v>2107</v>
      </c>
      <c r="AE132" s="1" t="s">
        <v>294</v>
      </c>
      <c r="AF132" s="1" t="s">
        <v>1934</v>
      </c>
      <c r="AG132" s="1" t="s">
        <v>400</v>
      </c>
      <c r="AH132" s="1" t="s">
        <v>1948</v>
      </c>
      <c r="AI132" s="1" t="s">
        <v>915</v>
      </c>
      <c r="AJ132" s="1" t="s">
        <v>1057</v>
      </c>
      <c r="AK132" s="14">
        <v>504</v>
      </c>
      <c r="AL132" s="14">
        <v>2107</v>
      </c>
      <c r="AM132" s="5">
        <v>42064</v>
      </c>
      <c r="AN132" s="7" t="s">
        <v>2291</v>
      </c>
      <c r="AO132" s="7" t="s">
        <v>2291</v>
      </c>
      <c r="AP132" s="1" t="s">
        <v>2291</v>
      </c>
      <c r="AQ132" s="1" t="s">
        <v>2291</v>
      </c>
      <c r="AR132" s="1" t="s">
        <v>2291</v>
      </c>
      <c r="AS132" s="1" t="s">
        <v>2291</v>
      </c>
      <c r="AT132" s="1" t="s">
        <v>2291</v>
      </c>
      <c r="AU132" s="1" t="s">
        <v>2291</v>
      </c>
      <c r="AV132" s="1" t="s">
        <v>2291</v>
      </c>
      <c r="AW132" s="1" t="s">
        <v>2291</v>
      </c>
      <c r="AX132" s="1" t="s">
        <v>2291</v>
      </c>
      <c r="AY132" s="7" t="s">
        <v>2291</v>
      </c>
      <c r="AZ132" s="7" t="s">
        <v>2291</v>
      </c>
      <c r="BA132" s="1" t="s">
        <v>2291</v>
      </c>
      <c r="BB132" s="7" t="s">
        <v>2291</v>
      </c>
      <c r="BC132" s="7" t="s">
        <v>2291</v>
      </c>
      <c r="BD132" s="1" t="s">
        <v>2291</v>
      </c>
      <c r="BE132" s="1" t="s">
        <v>2291</v>
      </c>
      <c r="BF132" s="1" t="s">
        <v>2291</v>
      </c>
      <c r="BG132" s="1" t="s">
        <v>2291</v>
      </c>
      <c r="BH132" s="1" t="s">
        <v>2291</v>
      </c>
      <c r="BI132" s="1" t="s">
        <v>2291</v>
      </c>
      <c r="BJ132" s="1" t="s">
        <v>2291</v>
      </c>
      <c r="BK132" s="1" t="s">
        <v>2291</v>
      </c>
      <c r="BL132" s="1" t="s">
        <v>2291</v>
      </c>
      <c r="BM132" s="7" t="s">
        <v>2291</v>
      </c>
      <c r="BN132" s="7" t="s">
        <v>2291</v>
      </c>
      <c r="BO132" s="1" t="s">
        <v>2291</v>
      </c>
      <c r="BP132" s="7">
        <v>9</v>
      </c>
      <c r="BQ132" s="7">
        <v>37</v>
      </c>
      <c r="BR132" s="1">
        <v>0</v>
      </c>
      <c r="BS132" s="7">
        <v>104</v>
      </c>
      <c r="BT132" s="7">
        <v>400</v>
      </c>
      <c r="BU132" s="7">
        <v>0</v>
      </c>
      <c r="BV132" s="7">
        <v>0</v>
      </c>
      <c r="BW132" s="1" t="s">
        <v>1999</v>
      </c>
      <c r="BX132" s="1" t="s">
        <v>2291</v>
      </c>
      <c r="BY132" s="1" t="s">
        <v>668</v>
      </c>
      <c r="BZ132" s="1" t="s">
        <v>1921</v>
      </c>
      <c r="CA132" s="1" t="s">
        <v>1920</v>
      </c>
      <c r="CB132" s="1" t="s">
        <v>1920</v>
      </c>
      <c r="CC132" s="1" t="s">
        <v>1921</v>
      </c>
      <c r="CD132" s="1" t="s">
        <v>1921</v>
      </c>
      <c r="CE132" s="1" t="s">
        <v>1921</v>
      </c>
      <c r="CF132" s="1" t="s">
        <v>1921</v>
      </c>
      <c r="CG132" s="1" t="s">
        <v>1921</v>
      </c>
      <c r="CH132" s="1" t="s">
        <v>1920</v>
      </c>
      <c r="CI132" s="1" t="s">
        <v>1921</v>
      </c>
      <c r="CJ132" s="1" t="s">
        <v>1921</v>
      </c>
      <c r="CK132" s="1" t="s">
        <v>1953</v>
      </c>
      <c r="CL132" s="1" t="s">
        <v>1921</v>
      </c>
      <c r="CM132" s="1" t="s">
        <v>1921</v>
      </c>
      <c r="CN132" s="1" t="s">
        <v>1920</v>
      </c>
      <c r="CO132" s="1" t="s">
        <v>1921</v>
      </c>
      <c r="CP132" s="1" t="s">
        <v>1921</v>
      </c>
      <c r="CQ132" s="1" t="s">
        <v>2291</v>
      </c>
      <c r="CR132" s="1" t="s">
        <v>2029</v>
      </c>
      <c r="CS132" s="1" t="s">
        <v>2291</v>
      </c>
      <c r="CT132" s="1" t="s">
        <v>2291</v>
      </c>
      <c r="CU132" s="1" t="s">
        <v>2291</v>
      </c>
      <c r="CV132" s="1" t="s">
        <v>2291</v>
      </c>
      <c r="CW132" s="1" t="s">
        <v>2291</v>
      </c>
      <c r="CX132" s="1" t="s">
        <v>2291</v>
      </c>
      <c r="CY132" s="1" t="s">
        <v>2291</v>
      </c>
      <c r="CZ132" s="1" t="s">
        <v>2291</v>
      </c>
      <c r="DA132" s="1" t="s">
        <v>320</v>
      </c>
      <c r="DB132" s="1" t="s">
        <v>1921</v>
      </c>
      <c r="DC132" s="1" t="s">
        <v>1921</v>
      </c>
      <c r="DD132" s="1" t="s">
        <v>1921</v>
      </c>
      <c r="DE132" s="1" t="s">
        <v>1920</v>
      </c>
      <c r="DF132" s="1" t="s">
        <v>1921</v>
      </c>
      <c r="DG132" s="1" t="s">
        <v>2291</v>
      </c>
      <c r="DH132" s="1" t="s">
        <v>2029</v>
      </c>
      <c r="DI132" s="1" t="s">
        <v>2291</v>
      </c>
      <c r="DJ132" s="1" t="s">
        <v>2291</v>
      </c>
      <c r="DK132" s="1" t="s">
        <v>2291</v>
      </c>
      <c r="DL132" s="1" t="s">
        <v>2291</v>
      </c>
      <c r="DM132" s="1" t="s">
        <v>2291</v>
      </c>
      <c r="DN132" s="1" t="s">
        <v>2291</v>
      </c>
      <c r="DO132" s="1" t="s">
        <v>2291</v>
      </c>
      <c r="DP132" s="1" t="s">
        <v>2291</v>
      </c>
      <c r="DQ132" s="1" t="s">
        <v>2291</v>
      </c>
      <c r="DR132" s="1" t="s">
        <v>2291</v>
      </c>
      <c r="DS132" s="1" t="s">
        <v>2291</v>
      </c>
      <c r="DT132" s="1" t="s">
        <v>2291</v>
      </c>
      <c r="DU132" s="1" t="s">
        <v>2291</v>
      </c>
      <c r="DV132" s="1" t="s">
        <v>2291</v>
      </c>
      <c r="DW132" s="1" t="s">
        <v>2291</v>
      </c>
      <c r="DX132" s="1" t="s">
        <v>2291</v>
      </c>
      <c r="DY132" s="1" t="s">
        <v>2291</v>
      </c>
      <c r="DZ132" s="1" t="s">
        <v>2291</v>
      </c>
      <c r="EA132" s="1" t="s">
        <v>2291</v>
      </c>
      <c r="EB132" s="1" t="s">
        <v>2291</v>
      </c>
      <c r="EC132" s="1" t="s">
        <v>2291</v>
      </c>
      <c r="ED132" s="1" t="s">
        <v>2291</v>
      </c>
      <c r="EE132" s="1" t="s">
        <v>2291</v>
      </c>
      <c r="EF132" s="1" t="s">
        <v>2291</v>
      </c>
      <c r="EG132" s="1" t="s">
        <v>2291</v>
      </c>
      <c r="EH132" s="1" t="s">
        <v>2291</v>
      </c>
      <c r="EI132" s="1" t="s">
        <v>2291</v>
      </c>
      <c r="EJ132" s="1" t="s">
        <v>2291</v>
      </c>
      <c r="EK132" s="1" t="s">
        <v>2291</v>
      </c>
      <c r="EL132" s="1" t="s">
        <v>2291</v>
      </c>
      <c r="EM132" s="1" t="s">
        <v>2291</v>
      </c>
      <c r="EN132" s="1" t="s">
        <v>2291</v>
      </c>
      <c r="EO132" s="1" t="s">
        <v>320</v>
      </c>
      <c r="EP132" s="1" t="s">
        <v>1921</v>
      </c>
      <c r="EQ132" s="1" t="s">
        <v>1921</v>
      </c>
      <c r="ER132" s="1" t="s">
        <v>1921</v>
      </c>
      <c r="ES132" s="1" t="s">
        <v>1920</v>
      </c>
      <c r="ET132" s="1" t="s">
        <v>1921</v>
      </c>
      <c r="EU132" s="1" t="s">
        <v>2291</v>
      </c>
      <c r="EV132" s="1" t="s">
        <v>1997</v>
      </c>
      <c r="EW132" s="1" t="s">
        <v>2291</v>
      </c>
      <c r="EX132" s="1" t="s">
        <v>2291</v>
      </c>
      <c r="EY132" s="1" t="s">
        <v>2291</v>
      </c>
      <c r="EZ132" s="1" t="s">
        <v>2291</v>
      </c>
      <c r="FA132" s="1" t="s">
        <v>2291</v>
      </c>
      <c r="FB132" s="1" t="s">
        <v>2291</v>
      </c>
      <c r="FC132" s="1" t="s">
        <v>2291</v>
      </c>
      <c r="FD132" s="1" t="s">
        <v>2291</v>
      </c>
      <c r="FE132" s="1" t="s">
        <v>2291</v>
      </c>
      <c r="FF132" s="1" t="s">
        <v>2291</v>
      </c>
      <c r="FG132" s="1" t="s">
        <v>2291</v>
      </c>
      <c r="FH132" s="1" t="s">
        <v>2291</v>
      </c>
      <c r="FI132" s="1" t="s">
        <v>2291</v>
      </c>
      <c r="FJ132" s="1" t="s">
        <v>2291</v>
      </c>
      <c r="FK132" s="1" t="s">
        <v>2291</v>
      </c>
      <c r="FL132" s="1" t="s">
        <v>2291</v>
      </c>
      <c r="FM132" s="7">
        <v>70</v>
      </c>
      <c r="FN132" s="7">
        <v>100</v>
      </c>
      <c r="FO132" s="7">
        <v>5</v>
      </c>
      <c r="FP132" s="7">
        <v>14</v>
      </c>
      <c r="FQ132" s="7">
        <v>20</v>
      </c>
      <c r="FR132" s="7">
        <v>6</v>
      </c>
      <c r="FS132" s="7">
        <v>5</v>
      </c>
      <c r="FT132" s="7">
        <v>7</v>
      </c>
      <c r="FU132" s="7">
        <v>10</v>
      </c>
      <c r="FV132" s="7">
        <v>15</v>
      </c>
      <c r="FW132" s="7">
        <v>40</v>
      </c>
      <c r="FX132" s="7">
        <v>90</v>
      </c>
      <c r="FY132" s="7">
        <v>110</v>
      </c>
      <c r="FZ132" s="1" t="s">
        <v>1920</v>
      </c>
      <c r="GA132" s="1" t="s">
        <v>1920</v>
      </c>
      <c r="GB132" s="1" t="s">
        <v>1920</v>
      </c>
      <c r="GC132" s="1" t="s">
        <v>2291</v>
      </c>
      <c r="GD132" s="1" t="s">
        <v>2291</v>
      </c>
      <c r="GE132" s="1" t="s">
        <v>2291</v>
      </c>
      <c r="GF132" s="1" t="s">
        <v>1920</v>
      </c>
      <c r="GG132" s="1" t="s">
        <v>2291</v>
      </c>
      <c r="GH132" s="1" t="s">
        <v>2291</v>
      </c>
      <c r="GI132" s="1" t="s">
        <v>2291</v>
      </c>
      <c r="GJ132" s="1" t="s">
        <v>302</v>
      </c>
      <c r="GK132" s="1" t="s">
        <v>1921</v>
      </c>
      <c r="GL132" s="1" t="s">
        <v>1921</v>
      </c>
      <c r="GM132" s="1" t="s">
        <v>1921</v>
      </c>
      <c r="GN132" s="1" t="s">
        <v>1921</v>
      </c>
      <c r="GO132" s="1" t="s">
        <v>1920</v>
      </c>
      <c r="GP132" s="1" t="s">
        <v>1921</v>
      </c>
      <c r="GQ132" s="1" t="s">
        <v>1921</v>
      </c>
      <c r="GR132" s="1" t="s">
        <v>1921</v>
      </c>
      <c r="GS132" s="7" t="s">
        <v>2291</v>
      </c>
      <c r="GT132" s="7" t="s">
        <v>2291</v>
      </c>
      <c r="GU132" s="7">
        <v>6</v>
      </c>
      <c r="GV132" s="7" t="s">
        <v>2291</v>
      </c>
      <c r="GW132" s="7" t="s">
        <v>2291</v>
      </c>
      <c r="GX132" s="7" t="s">
        <v>2291</v>
      </c>
      <c r="GY132" s="7" t="s">
        <v>2291</v>
      </c>
      <c r="GZ132" s="7" t="s">
        <v>2291</v>
      </c>
      <c r="HA132" s="7" t="s">
        <v>2291</v>
      </c>
      <c r="HB132" s="7" t="s">
        <v>2291</v>
      </c>
      <c r="HC132" s="7" t="s">
        <v>2291</v>
      </c>
      <c r="HD132" s="7" t="s">
        <v>2291</v>
      </c>
      <c r="HE132" s="7" t="s">
        <v>2291</v>
      </c>
      <c r="HF132" s="7" t="s">
        <v>2291</v>
      </c>
      <c r="HG132" s="7" t="s">
        <v>2291</v>
      </c>
      <c r="HH132" s="7" t="s">
        <v>2291</v>
      </c>
      <c r="HI132" s="1" t="s">
        <v>869</v>
      </c>
      <c r="HJ132" s="1" t="s">
        <v>371</v>
      </c>
      <c r="HK132" s="1" t="s">
        <v>1920</v>
      </c>
      <c r="HL132" s="1" t="s">
        <v>1921</v>
      </c>
      <c r="HM132" s="1" t="s">
        <v>1921</v>
      </c>
      <c r="HN132" s="1" t="s">
        <v>1921</v>
      </c>
      <c r="HO132" s="1" t="s">
        <v>1921</v>
      </c>
      <c r="HP132" s="1" t="s">
        <v>2125</v>
      </c>
      <c r="HQ132" s="1" t="s">
        <v>1921</v>
      </c>
      <c r="HR132" s="1" t="s">
        <v>1921</v>
      </c>
      <c r="HS132" s="1" t="s">
        <v>1920</v>
      </c>
      <c r="HT132" s="7" t="s">
        <v>2291</v>
      </c>
      <c r="HU132" s="7" t="s">
        <v>2291</v>
      </c>
      <c r="HV132" s="1" t="s">
        <v>2291</v>
      </c>
      <c r="HW132" s="1" t="s">
        <v>2291</v>
      </c>
      <c r="HX132" s="1" t="s">
        <v>2291</v>
      </c>
      <c r="HY132" s="1" t="s">
        <v>2126</v>
      </c>
      <c r="HZ132" s="1" t="s">
        <v>1921</v>
      </c>
      <c r="IA132" s="1" t="s">
        <v>1920</v>
      </c>
      <c r="IB132" s="7" t="s">
        <v>2291</v>
      </c>
      <c r="IC132" s="7">
        <v>300</v>
      </c>
      <c r="ID132" s="1" t="s">
        <v>1920</v>
      </c>
      <c r="IE132" s="1" t="s">
        <v>2291</v>
      </c>
      <c r="IF132" s="1" t="s">
        <v>2291</v>
      </c>
      <c r="IG132" s="1" t="s">
        <v>2291</v>
      </c>
      <c r="IH132" s="1" t="s">
        <v>2291</v>
      </c>
      <c r="II132" s="1" t="s">
        <v>2291</v>
      </c>
      <c r="IJ132" s="1" t="s">
        <v>2291</v>
      </c>
      <c r="IK132" s="1" t="s">
        <v>2291</v>
      </c>
      <c r="IL132" s="1" t="s">
        <v>2291</v>
      </c>
      <c r="IM132" s="1" t="s">
        <v>1949</v>
      </c>
      <c r="IN132" s="1" t="s">
        <v>1991</v>
      </c>
      <c r="IO132" s="1" t="s">
        <v>2291</v>
      </c>
      <c r="IP132" s="1" t="s">
        <v>2291</v>
      </c>
      <c r="IQ132" s="1" t="s">
        <v>2291</v>
      </c>
      <c r="IR132" s="1" t="s">
        <v>2291</v>
      </c>
      <c r="IS132" s="1" t="s">
        <v>2291</v>
      </c>
      <c r="IT132" s="1" t="s">
        <v>1920</v>
      </c>
      <c r="IU132" s="1" t="s">
        <v>2003</v>
      </c>
      <c r="IV132" s="1" t="s">
        <v>1921</v>
      </c>
      <c r="IW132" s="1" t="s">
        <v>1920</v>
      </c>
      <c r="IX132" s="1" t="s">
        <v>1921</v>
      </c>
      <c r="IY132" s="1" t="s">
        <v>1921</v>
      </c>
      <c r="IZ132" s="1" t="s">
        <v>1921</v>
      </c>
      <c r="JA132" s="1" t="s">
        <v>2291</v>
      </c>
      <c r="JB132" s="1" t="s">
        <v>1974</v>
      </c>
      <c r="JC132" s="1" t="s">
        <v>1967</v>
      </c>
      <c r="JD132" s="1" t="s">
        <v>763</v>
      </c>
      <c r="JE132" s="1" t="s">
        <v>1920</v>
      </c>
      <c r="JF132" s="1" t="s">
        <v>1921</v>
      </c>
      <c r="JG132" s="1" t="s">
        <v>1921</v>
      </c>
      <c r="JH132" s="1" t="s">
        <v>1921</v>
      </c>
      <c r="JI132" s="1" t="s">
        <v>1921</v>
      </c>
      <c r="JJ132" s="1" t="s">
        <v>1920</v>
      </c>
      <c r="JK132" s="1" t="s">
        <v>1920</v>
      </c>
      <c r="JL132" s="1" t="s">
        <v>1921</v>
      </c>
      <c r="JM132" s="1" t="s">
        <v>1921</v>
      </c>
      <c r="JN132" s="1" t="s">
        <v>1921</v>
      </c>
      <c r="JO132" s="1" t="s">
        <v>1921</v>
      </c>
      <c r="JP132" s="1" t="s">
        <v>1921</v>
      </c>
      <c r="JQ132" s="1" t="s">
        <v>1921</v>
      </c>
      <c r="JR132" s="1" t="s">
        <v>1921</v>
      </c>
      <c r="JS132" s="1" t="s">
        <v>2291</v>
      </c>
      <c r="JT132" s="1" t="s">
        <v>2291</v>
      </c>
      <c r="JU132" s="1" t="s">
        <v>2295</v>
      </c>
      <c r="JV132" s="1" t="s">
        <v>1920</v>
      </c>
      <c r="JW132" s="1" t="s">
        <v>1921</v>
      </c>
      <c r="JX132" s="1" t="s">
        <v>1921</v>
      </c>
      <c r="JY132" s="1" t="s">
        <v>1921</v>
      </c>
      <c r="JZ132" s="1" t="s">
        <v>1921</v>
      </c>
      <c r="KA132" s="1" t="s">
        <v>1921</v>
      </c>
      <c r="KB132" s="1" t="s">
        <v>1921</v>
      </c>
      <c r="KC132" s="1" t="s">
        <v>2291</v>
      </c>
      <c r="KD132" s="1" t="s">
        <v>2294</v>
      </c>
      <c r="KE132" s="1" t="s">
        <v>2291</v>
      </c>
      <c r="KF132" s="1" t="s">
        <v>1920</v>
      </c>
      <c r="KG132" s="1" t="s">
        <v>2150</v>
      </c>
      <c r="KH132" s="1" t="s">
        <v>1968</v>
      </c>
      <c r="KI132" s="1" t="s">
        <v>1988</v>
      </c>
      <c r="KJ132" s="1" t="s">
        <v>2291</v>
      </c>
      <c r="KK132" s="1" t="s">
        <v>1920</v>
      </c>
      <c r="KL132" s="1" t="s">
        <v>409</v>
      </c>
      <c r="KM132" s="1" t="s">
        <v>1921</v>
      </c>
      <c r="KN132" s="1" t="s">
        <v>1921</v>
      </c>
      <c r="KO132" s="1" t="s">
        <v>1920</v>
      </c>
      <c r="KP132" s="1" t="s">
        <v>2291</v>
      </c>
      <c r="KQ132" s="1" t="s">
        <v>2291</v>
      </c>
      <c r="KR132" s="1">
        <v>3</v>
      </c>
      <c r="KS132" s="1" t="s">
        <v>304</v>
      </c>
      <c r="KT132" s="1" t="s">
        <v>305</v>
      </c>
      <c r="KU132" s="1" t="s">
        <v>2291</v>
      </c>
      <c r="KV132" s="1" t="s">
        <v>2291</v>
      </c>
      <c r="KW132" s="1" t="s">
        <v>2291</v>
      </c>
      <c r="KX132" s="1">
        <v>20</v>
      </c>
      <c r="KY132" s="11">
        <v>20</v>
      </c>
      <c r="KZ132" s="1" t="s">
        <v>1215</v>
      </c>
      <c r="LA132" s="1">
        <v>160187</v>
      </c>
      <c r="LB132" s="1" t="s">
        <v>1216</v>
      </c>
      <c r="LC132" s="1" t="s">
        <v>1217</v>
      </c>
      <c r="LD132" s="1">
        <v>98</v>
      </c>
      <c r="LE132" s="1" t="s">
        <v>2291</v>
      </c>
      <c r="LF132" s="1">
        <v>-1</v>
      </c>
      <c r="LG132" s="1" t="s">
        <v>2291</v>
      </c>
      <c r="LH132" s="1" t="s">
        <v>2291</v>
      </c>
      <c r="LI132" s="8">
        <v>98</v>
      </c>
      <c r="LJ132" s="8">
        <v>4</v>
      </c>
      <c r="LK132" s="8">
        <v>2</v>
      </c>
      <c r="LL132" s="8">
        <v>11</v>
      </c>
      <c r="LM132" s="8">
        <v>16</v>
      </c>
      <c r="LN132" s="8">
        <v>19</v>
      </c>
      <c r="LO132" s="8">
        <v>14</v>
      </c>
      <c r="LP132" s="8">
        <v>13</v>
      </c>
      <c r="LQ132" s="8">
        <v>15</v>
      </c>
      <c r="LR132" s="8">
        <v>19</v>
      </c>
      <c r="LS132" s="8">
        <v>20</v>
      </c>
      <c r="LT132" s="8">
        <v>3</v>
      </c>
      <c r="LU132" s="8">
        <v>1</v>
      </c>
      <c r="LV132" s="8">
        <v>137</v>
      </c>
      <c r="LW132" s="1" t="s">
        <v>1975</v>
      </c>
      <c r="LX132" s="1" t="s">
        <v>1979</v>
      </c>
      <c r="LY132" s="1" t="s">
        <v>568</v>
      </c>
      <c r="LZ132" s="1" t="b">
        <f>E132=AE132</f>
        <v>1</v>
      </c>
      <c r="MA132" s="1" t="b">
        <f>AG132=G132</f>
        <v>1</v>
      </c>
      <c r="MB132" s="1" t="b">
        <f>I132=AI132</f>
        <v>1</v>
      </c>
      <c r="MC132" s="1" t="s">
        <v>2291</v>
      </c>
    </row>
    <row r="133" spans="1:341" x14ac:dyDescent="0.3">
      <c r="A133" s="1" t="s">
        <v>396</v>
      </c>
      <c r="B133" s="1" t="s">
        <v>397</v>
      </c>
      <c r="C133" s="5">
        <v>43153</v>
      </c>
      <c r="D133" s="5">
        <v>43153</v>
      </c>
      <c r="E133" s="1" t="s">
        <v>294</v>
      </c>
      <c r="F133" s="1" t="s">
        <v>1934</v>
      </c>
      <c r="G133" s="1" t="s">
        <v>400</v>
      </c>
      <c r="H133" s="1" t="s">
        <v>1948</v>
      </c>
      <c r="I133" s="1" t="s">
        <v>401</v>
      </c>
      <c r="J133" s="1" t="s">
        <v>429</v>
      </c>
      <c r="K133" s="1" t="s">
        <v>402</v>
      </c>
      <c r="L133" s="1" t="s">
        <v>402</v>
      </c>
      <c r="M133" s="1" t="s">
        <v>403</v>
      </c>
      <c r="N133" s="1">
        <v>14.3929450305</v>
      </c>
      <c r="O133" s="1">
        <v>13.665450332400001</v>
      </c>
      <c r="P133" s="1">
        <v>257.08059996999998</v>
      </c>
      <c r="Q133" s="1">
        <v>12</v>
      </c>
      <c r="R133" s="1" t="s">
        <v>1984</v>
      </c>
      <c r="S133" s="1" t="s">
        <v>2291</v>
      </c>
      <c r="T133" s="1" t="s">
        <v>2291</v>
      </c>
      <c r="U133" s="1" t="s">
        <v>2292</v>
      </c>
      <c r="V133" s="1" t="s">
        <v>1982</v>
      </c>
      <c r="W133" s="1" t="s">
        <v>2291</v>
      </c>
      <c r="X133" s="1" t="s">
        <v>2093</v>
      </c>
      <c r="Y133" s="1" t="s">
        <v>1920</v>
      </c>
      <c r="Z133" s="1" t="s">
        <v>1920</v>
      </c>
      <c r="AA133" s="1" t="s">
        <v>1921</v>
      </c>
      <c r="AB133" s="1" t="s">
        <v>2291</v>
      </c>
      <c r="AC133" s="7">
        <v>17</v>
      </c>
      <c r="AD133" s="7">
        <v>72</v>
      </c>
      <c r="AE133" s="1" t="s">
        <v>294</v>
      </c>
      <c r="AF133" s="1" t="s">
        <v>1934</v>
      </c>
      <c r="AG133" s="1" t="s">
        <v>400</v>
      </c>
      <c r="AH133" s="1" t="s">
        <v>1948</v>
      </c>
      <c r="AI133" s="1" t="s">
        <v>404</v>
      </c>
      <c r="AJ133" s="1" t="s">
        <v>2010</v>
      </c>
      <c r="AK133" s="14">
        <v>17</v>
      </c>
      <c r="AL133" s="14">
        <v>72</v>
      </c>
      <c r="AM133" s="5">
        <v>42856</v>
      </c>
      <c r="AN133" s="7">
        <v>4</v>
      </c>
      <c r="AO133" s="7">
        <v>17</v>
      </c>
      <c r="AP133" s="1" t="s">
        <v>298</v>
      </c>
      <c r="AQ133" s="1" t="s">
        <v>1926</v>
      </c>
      <c r="AR133" s="1" t="s">
        <v>299</v>
      </c>
      <c r="AS133" s="1" t="s">
        <v>1931</v>
      </c>
      <c r="AT133" s="1" t="s">
        <v>300</v>
      </c>
      <c r="AU133" s="1" t="s">
        <v>1931</v>
      </c>
      <c r="AV133" s="1" t="s">
        <v>2291</v>
      </c>
      <c r="AW133" s="1" t="s">
        <v>2291</v>
      </c>
      <c r="AX133" s="1" t="s">
        <v>2291</v>
      </c>
      <c r="AY133" s="7">
        <v>4</v>
      </c>
      <c r="AZ133" s="7">
        <v>17</v>
      </c>
      <c r="BA133" s="5">
        <v>42856</v>
      </c>
      <c r="BB133" s="7" t="s">
        <v>2291</v>
      </c>
      <c r="BC133" s="7" t="s">
        <v>2291</v>
      </c>
      <c r="BD133" s="1" t="s">
        <v>2291</v>
      </c>
      <c r="BE133" s="1" t="s">
        <v>2291</v>
      </c>
      <c r="BF133" s="1" t="s">
        <v>2291</v>
      </c>
      <c r="BG133" s="1" t="s">
        <v>2291</v>
      </c>
      <c r="BH133" s="1" t="s">
        <v>2291</v>
      </c>
      <c r="BI133" s="1" t="s">
        <v>2291</v>
      </c>
      <c r="BJ133" s="1" t="s">
        <v>2291</v>
      </c>
      <c r="BK133" s="1" t="s">
        <v>2291</v>
      </c>
      <c r="BL133" s="1" t="s">
        <v>2291</v>
      </c>
      <c r="BM133" s="7" t="s">
        <v>2291</v>
      </c>
      <c r="BN133" s="7" t="s">
        <v>2291</v>
      </c>
      <c r="BO133" s="1" t="s">
        <v>2291</v>
      </c>
      <c r="BP133" s="7" t="s">
        <v>2291</v>
      </c>
      <c r="BQ133" s="7" t="s">
        <v>2291</v>
      </c>
      <c r="BR133" s="1">
        <v>0</v>
      </c>
      <c r="BS133" s="7">
        <v>21</v>
      </c>
      <c r="BT133" s="7">
        <v>0</v>
      </c>
      <c r="BU133" s="7">
        <v>0</v>
      </c>
      <c r="BV133" s="7">
        <v>0</v>
      </c>
      <c r="BW133" s="1" t="s">
        <v>1998</v>
      </c>
      <c r="BX133" s="1" t="s">
        <v>2291</v>
      </c>
      <c r="BY133" s="1" t="s">
        <v>405</v>
      </c>
      <c r="BZ133" s="1" t="s">
        <v>1920</v>
      </c>
      <c r="CA133" s="1" t="s">
        <v>1920</v>
      </c>
      <c r="CB133" s="1" t="s">
        <v>1921</v>
      </c>
      <c r="CC133" s="1" t="s">
        <v>1921</v>
      </c>
      <c r="CD133" s="1" t="s">
        <v>1921</v>
      </c>
      <c r="CE133" s="1" t="s">
        <v>1921</v>
      </c>
      <c r="CF133" s="1" t="s">
        <v>1921</v>
      </c>
      <c r="CG133" s="1" t="s">
        <v>1921</v>
      </c>
      <c r="CH133" s="1" t="s">
        <v>1921</v>
      </c>
      <c r="CI133" s="1" t="s">
        <v>1920</v>
      </c>
      <c r="CJ133" s="1" t="s">
        <v>1921</v>
      </c>
      <c r="CK133" s="1" t="s">
        <v>2291</v>
      </c>
      <c r="CL133" s="1" t="s">
        <v>2291</v>
      </c>
      <c r="CM133" s="1" t="s">
        <v>2291</v>
      </c>
      <c r="CN133" s="1" t="s">
        <v>2291</v>
      </c>
      <c r="CO133" s="1" t="s">
        <v>2291</v>
      </c>
      <c r="CP133" s="1" t="s">
        <v>2291</v>
      </c>
      <c r="CQ133" s="1" t="s">
        <v>2291</v>
      </c>
      <c r="CR133" s="1" t="s">
        <v>2291</v>
      </c>
      <c r="CS133" s="1" t="s">
        <v>320</v>
      </c>
      <c r="CT133" s="1" t="s">
        <v>1921</v>
      </c>
      <c r="CU133" s="1" t="s">
        <v>1921</v>
      </c>
      <c r="CV133" s="1" t="s">
        <v>1921</v>
      </c>
      <c r="CW133" s="1" t="s">
        <v>1920</v>
      </c>
      <c r="CX133" s="1" t="s">
        <v>1921</v>
      </c>
      <c r="CY133" s="1" t="s">
        <v>2291</v>
      </c>
      <c r="CZ133" s="1" t="s">
        <v>2029</v>
      </c>
      <c r="DA133" s="1" t="s">
        <v>320</v>
      </c>
      <c r="DB133" s="1" t="s">
        <v>1921</v>
      </c>
      <c r="DC133" s="1" t="s">
        <v>1921</v>
      </c>
      <c r="DD133" s="1" t="s">
        <v>1921</v>
      </c>
      <c r="DE133" s="1" t="s">
        <v>1920</v>
      </c>
      <c r="DF133" s="1" t="s">
        <v>1921</v>
      </c>
      <c r="DG133" s="1" t="s">
        <v>2291</v>
      </c>
      <c r="DH133" s="1" t="s">
        <v>2029</v>
      </c>
      <c r="DI133" s="1" t="s">
        <v>2291</v>
      </c>
      <c r="DJ133" s="1" t="s">
        <v>2291</v>
      </c>
      <c r="DK133" s="1" t="s">
        <v>2291</v>
      </c>
      <c r="DL133" s="1" t="s">
        <v>2291</v>
      </c>
      <c r="DM133" s="1" t="s">
        <v>2291</v>
      </c>
      <c r="DN133" s="1" t="s">
        <v>2291</v>
      </c>
      <c r="DO133" s="1" t="s">
        <v>2291</v>
      </c>
      <c r="DP133" s="1" t="s">
        <v>2291</v>
      </c>
      <c r="DQ133" s="1" t="s">
        <v>2291</v>
      </c>
      <c r="DR133" s="1" t="s">
        <v>2291</v>
      </c>
      <c r="DS133" s="1" t="s">
        <v>2291</v>
      </c>
      <c r="DT133" s="1" t="s">
        <v>2291</v>
      </c>
      <c r="DU133" s="1" t="s">
        <v>2291</v>
      </c>
      <c r="DV133" s="1" t="s">
        <v>2291</v>
      </c>
      <c r="DW133" s="1" t="s">
        <v>2291</v>
      </c>
      <c r="DX133" s="1" t="s">
        <v>2291</v>
      </c>
      <c r="DY133" s="1" t="s">
        <v>2291</v>
      </c>
      <c r="DZ133" s="1" t="s">
        <v>2291</v>
      </c>
      <c r="EA133" s="1" t="s">
        <v>2291</v>
      </c>
      <c r="EB133" s="1" t="s">
        <v>2291</v>
      </c>
      <c r="EC133" s="1" t="s">
        <v>2291</v>
      </c>
      <c r="ED133" s="1" t="s">
        <v>2291</v>
      </c>
      <c r="EE133" s="1" t="s">
        <v>2291</v>
      </c>
      <c r="EF133" s="1" t="s">
        <v>2291</v>
      </c>
      <c r="EG133" s="1" t="s">
        <v>2291</v>
      </c>
      <c r="EH133" s="1" t="s">
        <v>2291</v>
      </c>
      <c r="EI133" s="1" t="s">
        <v>2291</v>
      </c>
      <c r="EJ133" s="1" t="s">
        <v>2291</v>
      </c>
      <c r="EK133" s="1" t="s">
        <v>2291</v>
      </c>
      <c r="EL133" s="1" t="s">
        <v>2291</v>
      </c>
      <c r="EM133" s="1" t="s">
        <v>2291</v>
      </c>
      <c r="EN133" s="1" t="s">
        <v>2291</v>
      </c>
      <c r="EO133" s="1" t="s">
        <v>2291</v>
      </c>
      <c r="EP133" s="1" t="s">
        <v>2291</v>
      </c>
      <c r="EQ133" s="1" t="s">
        <v>2291</v>
      </c>
      <c r="ER133" s="1" t="s">
        <v>2291</v>
      </c>
      <c r="ES133" s="1" t="s">
        <v>2291</v>
      </c>
      <c r="ET133" s="1" t="s">
        <v>2291</v>
      </c>
      <c r="EU133" s="1" t="s">
        <v>2291</v>
      </c>
      <c r="EV133" s="1" t="s">
        <v>2291</v>
      </c>
      <c r="EW133" s="1" t="s">
        <v>2291</v>
      </c>
      <c r="EX133" s="1" t="s">
        <v>2291</v>
      </c>
      <c r="EY133" s="1" t="s">
        <v>2291</v>
      </c>
      <c r="EZ133" s="1" t="s">
        <v>2291</v>
      </c>
      <c r="FA133" s="1" t="s">
        <v>2291</v>
      </c>
      <c r="FB133" s="1" t="s">
        <v>2291</v>
      </c>
      <c r="FC133" s="1" t="s">
        <v>2291</v>
      </c>
      <c r="FD133" s="1" t="s">
        <v>2291</v>
      </c>
      <c r="FE133" s="1" t="s">
        <v>320</v>
      </c>
      <c r="FF133" s="1" t="s">
        <v>1921</v>
      </c>
      <c r="FG133" s="1" t="s">
        <v>1921</v>
      </c>
      <c r="FH133" s="1" t="s">
        <v>1921</v>
      </c>
      <c r="FI133" s="1" t="s">
        <v>1920</v>
      </c>
      <c r="FJ133" s="1" t="s">
        <v>1921</v>
      </c>
      <c r="FK133" s="1" t="s">
        <v>2291</v>
      </c>
      <c r="FL133" s="1" t="s">
        <v>1997</v>
      </c>
      <c r="FM133" s="7">
        <v>3</v>
      </c>
      <c r="FN133" s="7">
        <v>5</v>
      </c>
      <c r="FO133" s="7" t="s">
        <v>2291</v>
      </c>
      <c r="FP133" s="7" t="s">
        <v>2291</v>
      </c>
      <c r="FQ133" s="7">
        <v>1</v>
      </c>
      <c r="FR133" s="7" t="s">
        <v>2291</v>
      </c>
      <c r="FS133" s="7" t="s">
        <v>2291</v>
      </c>
      <c r="FT133" s="7" t="s">
        <v>2291</v>
      </c>
      <c r="FU133" s="7">
        <v>2</v>
      </c>
      <c r="FV133" s="7">
        <v>2</v>
      </c>
      <c r="FW133" s="7">
        <v>1</v>
      </c>
      <c r="FX133" s="7" t="s">
        <v>2291</v>
      </c>
      <c r="FY133" s="7">
        <v>4</v>
      </c>
      <c r="FZ133" s="1" t="s">
        <v>1920</v>
      </c>
      <c r="GA133" s="1" t="s">
        <v>1920</v>
      </c>
      <c r="GB133" s="1" t="s">
        <v>1920</v>
      </c>
      <c r="GC133" s="1" t="s">
        <v>2291</v>
      </c>
      <c r="GD133" s="1" t="s">
        <v>2291</v>
      </c>
      <c r="GE133" s="1" t="s">
        <v>2291</v>
      </c>
      <c r="GF133" s="1" t="s">
        <v>1920</v>
      </c>
      <c r="GG133" s="1" t="s">
        <v>2291</v>
      </c>
      <c r="GH133" s="1" t="s">
        <v>2291</v>
      </c>
      <c r="GI133" s="1" t="s">
        <v>2291</v>
      </c>
      <c r="GJ133" s="1" t="s">
        <v>406</v>
      </c>
      <c r="GK133" s="1" t="s">
        <v>1921</v>
      </c>
      <c r="GL133" s="1" t="s">
        <v>1921</v>
      </c>
      <c r="GM133" s="1" t="s">
        <v>1921</v>
      </c>
      <c r="GN133" s="1" t="s">
        <v>1921</v>
      </c>
      <c r="GO133" s="1" t="s">
        <v>1921</v>
      </c>
      <c r="GP133" s="1" t="s">
        <v>1921</v>
      </c>
      <c r="GQ133" s="1" t="s">
        <v>1920</v>
      </c>
      <c r="GR133" s="1" t="s">
        <v>1921</v>
      </c>
      <c r="GS133" s="7">
        <v>1</v>
      </c>
      <c r="GT133" s="7" t="s">
        <v>2291</v>
      </c>
      <c r="GU133" s="7" t="s">
        <v>2291</v>
      </c>
      <c r="GV133" s="7" t="s">
        <v>2291</v>
      </c>
      <c r="GW133" s="7" t="s">
        <v>2291</v>
      </c>
      <c r="GX133" s="7" t="s">
        <v>2291</v>
      </c>
      <c r="GY133" s="7" t="s">
        <v>2291</v>
      </c>
      <c r="GZ133" s="7" t="s">
        <v>2291</v>
      </c>
      <c r="HA133" s="7" t="s">
        <v>2291</v>
      </c>
      <c r="HB133" s="7" t="s">
        <v>2291</v>
      </c>
      <c r="HC133" s="7" t="s">
        <v>2291</v>
      </c>
      <c r="HD133" s="7" t="s">
        <v>2291</v>
      </c>
      <c r="HE133" s="7" t="s">
        <v>2291</v>
      </c>
      <c r="HF133" s="7" t="s">
        <v>2291</v>
      </c>
      <c r="HG133" s="7" t="s">
        <v>2291</v>
      </c>
      <c r="HH133" s="7" t="s">
        <v>2291</v>
      </c>
      <c r="HI133" s="1" t="s">
        <v>1958</v>
      </c>
      <c r="HJ133" s="1" t="s">
        <v>2116</v>
      </c>
      <c r="HK133" s="1" t="s">
        <v>1921</v>
      </c>
      <c r="HL133" s="1" t="s">
        <v>1921</v>
      </c>
      <c r="HM133" s="1" t="s">
        <v>1921</v>
      </c>
      <c r="HN133" s="1" t="s">
        <v>1920</v>
      </c>
      <c r="HO133" s="1" t="s">
        <v>1921</v>
      </c>
      <c r="HP133" s="1" t="s">
        <v>2125</v>
      </c>
      <c r="HQ133" s="1" t="s">
        <v>1921</v>
      </c>
      <c r="HR133" s="1" t="s">
        <v>1921</v>
      </c>
      <c r="HS133" s="1" t="s">
        <v>1920</v>
      </c>
      <c r="HT133" s="7" t="s">
        <v>2291</v>
      </c>
      <c r="HU133" s="7" t="s">
        <v>2291</v>
      </c>
      <c r="HV133" s="1" t="s">
        <v>2291</v>
      </c>
      <c r="HW133" s="1" t="s">
        <v>2291</v>
      </c>
      <c r="HX133" s="1" t="s">
        <v>2291</v>
      </c>
      <c r="HY133" s="1" t="s">
        <v>2126</v>
      </c>
      <c r="HZ133" s="1" t="s">
        <v>1921</v>
      </c>
      <c r="IA133" s="1" t="s">
        <v>1920</v>
      </c>
      <c r="IB133" s="7" t="s">
        <v>2291</v>
      </c>
      <c r="IC133" s="7">
        <v>18</v>
      </c>
      <c r="ID133" s="1" t="s">
        <v>1920</v>
      </c>
      <c r="IE133" s="1" t="s">
        <v>2291</v>
      </c>
      <c r="IF133" s="1" t="s">
        <v>2291</v>
      </c>
      <c r="IG133" s="1" t="s">
        <v>2291</v>
      </c>
      <c r="IH133" s="1" t="s">
        <v>2291</v>
      </c>
      <c r="II133" s="1" t="s">
        <v>2291</v>
      </c>
      <c r="IJ133" s="1" t="s">
        <v>2291</v>
      </c>
      <c r="IK133" s="1" t="s">
        <v>2291</v>
      </c>
      <c r="IL133" s="1" t="s">
        <v>2291</v>
      </c>
      <c r="IM133" s="1" t="s">
        <v>1951</v>
      </c>
      <c r="IN133" s="1" t="s">
        <v>2168</v>
      </c>
      <c r="IO133" s="1" t="s">
        <v>2291</v>
      </c>
      <c r="IP133" s="1" t="s">
        <v>2202</v>
      </c>
      <c r="IQ133" s="1" t="s">
        <v>542</v>
      </c>
      <c r="IR133" s="1" t="s">
        <v>1959</v>
      </c>
      <c r="IS133" s="1" t="s">
        <v>2291</v>
      </c>
      <c r="IT133" s="1" t="s">
        <v>1920</v>
      </c>
      <c r="IU133" s="1" t="s">
        <v>2002</v>
      </c>
      <c r="IV133" s="1" t="s">
        <v>1920</v>
      </c>
      <c r="IW133" s="1" t="s">
        <v>1921</v>
      </c>
      <c r="IX133" s="1" t="s">
        <v>1921</v>
      </c>
      <c r="IY133" s="1" t="s">
        <v>1921</v>
      </c>
      <c r="IZ133" s="1" t="s">
        <v>1921</v>
      </c>
      <c r="JA133" s="1" t="s">
        <v>2291</v>
      </c>
      <c r="JB133" s="1" t="s">
        <v>1974</v>
      </c>
      <c r="JC133" s="1" t="s">
        <v>1970</v>
      </c>
      <c r="JD133" s="1" t="s">
        <v>407</v>
      </c>
      <c r="JE133" s="1" t="s">
        <v>1921</v>
      </c>
      <c r="JF133" s="1" t="s">
        <v>1920</v>
      </c>
      <c r="JG133" s="1" t="s">
        <v>1921</v>
      </c>
      <c r="JH133" s="1" t="s">
        <v>1921</v>
      </c>
      <c r="JI133" s="1" t="s">
        <v>1921</v>
      </c>
      <c r="JJ133" s="1" t="s">
        <v>1921</v>
      </c>
      <c r="JK133" s="1" t="s">
        <v>1921</v>
      </c>
      <c r="JL133" s="1" t="s">
        <v>1920</v>
      </c>
      <c r="JM133" s="1" t="s">
        <v>1921</v>
      </c>
      <c r="JN133" s="1" t="s">
        <v>1921</v>
      </c>
      <c r="JO133" s="1" t="s">
        <v>1921</v>
      </c>
      <c r="JP133" s="1" t="s">
        <v>1921</v>
      </c>
      <c r="JQ133" s="1" t="s">
        <v>1920</v>
      </c>
      <c r="JR133" s="1" t="s">
        <v>1921</v>
      </c>
      <c r="JS133" s="1" t="s">
        <v>2220</v>
      </c>
      <c r="JT133" s="1" t="s">
        <v>2291</v>
      </c>
      <c r="JU133" s="1" t="s">
        <v>2295</v>
      </c>
      <c r="JV133" s="1" t="s">
        <v>1920</v>
      </c>
      <c r="JW133" s="1" t="s">
        <v>1921</v>
      </c>
      <c r="JX133" s="1" t="s">
        <v>1921</v>
      </c>
      <c r="JY133" s="1" t="s">
        <v>1921</v>
      </c>
      <c r="JZ133" s="1" t="s">
        <v>1921</v>
      </c>
      <c r="KA133" s="1" t="s">
        <v>1921</v>
      </c>
      <c r="KB133" s="1" t="s">
        <v>1921</v>
      </c>
      <c r="KC133" s="1" t="s">
        <v>2291</v>
      </c>
      <c r="KD133" s="1" t="s">
        <v>1973</v>
      </c>
      <c r="KE133" s="1" t="s">
        <v>2291</v>
      </c>
      <c r="KF133" s="1" t="s">
        <v>1920</v>
      </c>
      <c r="KG133" s="1" t="s">
        <v>408</v>
      </c>
      <c r="KH133" s="1" t="s">
        <v>1967</v>
      </c>
      <c r="KI133" s="1" t="s">
        <v>1923</v>
      </c>
      <c r="KJ133" s="1" t="s">
        <v>2291</v>
      </c>
      <c r="KK133" s="1" t="s">
        <v>1920</v>
      </c>
      <c r="KL133" s="1" t="s">
        <v>409</v>
      </c>
      <c r="KM133" s="1" t="s">
        <v>1921</v>
      </c>
      <c r="KN133" s="1" t="s">
        <v>1921</v>
      </c>
      <c r="KO133" s="1" t="s">
        <v>1920</v>
      </c>
      <c r="KP133" s="1" t="s">
        <v>2291</v>
      </c>
      <c r="KQ133" s="1" t="s">
        <v>2291</v>
      </c>
      <c r="KR133" s="1">
        <v>2</v>
      </c>
      <c r="KS133" s="1" t="s">
        <v>310</v>
      </c>
      <c r="KT133" s="1" t="s">
        <v>410</v>
      </c>
      <c r="KU133" s="1" t="s">
        <v>2291</v>
      </c>
      <c r="KV133" s="1" t="s">
        <v>2291</v>
      </c>
      <c r="KW133" s="1" t="s">
        <v>2291</v>
      </c>
      <c r="KX133" s="1">
        <v>6</v>
      </c>
      <c r="KY133" s="11">
        <v>6</v>
      </c>
      <c r="KZ133" s="1" t="s">
        <v>411</v>
      </c>
      <c r="LA133" s="1">
        <v>146940</v>
      </c>
      <c r="LB133" s="1" t="s">
        <v>412</v>
      </c>
      <c r="LC133" s="1" t="s">
        <v>413</v>
      </c>
      <c r="LD133" s="1">
        <v>9</v>
      </c>
      <c r="LE133" s="1" t="s">
        <v>2291</v>
      </c>
      <c r="LF133" s="1">
        <v>-1</v>
      </c>
      <c r="LG133" s="1" t="s">
        <v>2291</v>
      </c>
      <c r="LH133" s="1" t="s">
        <v>2291</v>
      </c>
      <c r="LI133" s="8">
        <v>9</v>
      </c>
      <c r="LJ133" s="8">
        <v>2</v>
      </c>
      <c r="LK133" s="8">
        <v>5</v>
      </c>
      <c r="LL133" s="8">
        <v>4</v>
      </c>
      <c r="LM133" s="8">
        <v>1</v>
      </c>
      <c r="LN133" s="8">
        <v>3</v>
      </c>
      <c r="LO133" s="8">
        <v>2</v>
      </c>
      <c r="LP133" s="8">
        <v>0</v>
      </c>
      <c r="LQ133" s="8">
        <v>1</v>
      </c>
      <c r="LR133" s="8">
        <v>5</v>
      </c>
      <c r="LS133" s="8">
        <v>6</v>
      </c>
      <c r="LT133" s="8">
        <v>0</v>
      </c>
      <c r="LU133" s="8">
        <v>0</v>
      </c>
      <c r="LV133" s="8">
        <v>29</v>
      </c>
      <c r="LW133" s="1" t="s">
        <v>1976</v>
      </c>
      <c r="LX133" s="1" t="s">
        <v>1980</v>
      </c>
      <c r="LY133" s="1" t="s">
        <v>1922</v>
      </c>
      <c r="LZ133" s="1" t="b">
        <f>E133=AE133</f>
        <v>1</v>
      </c>
      <c r="MA133" s="1" t="b">
        <f>AG133=G133</f>
        <v>1</v>
      </c>
      <c r="MB133" s="1" t="b">
        <f>I133=AI133</f>
        <v>0</v>
      </c>
      <c r="MC133" s="1" t="s">
        <v>2291</v>
      </c>
    </row>
    <row r="134" spans="1:341" x14ac:dyDescent="0.3">
      <c r="A134" s="1" t="s">
        <v>1763</v>
      </c>
      <c r="B134" s="1" t="s">
        <v>1764</v>
      </c>
      <c r="C134" s="5">
        <v>43173</v>
      </c>
      <c r="D134" s="5">
        <v>43173</v>
      </c>
      <c r="E134" s="1" t="s">
        <v>294</v>
      </c>
      <c r="F134" s="1" t="s">
        <v>1934</v>
      </c>
      <c r="G134" s="1" t="s">
        <v>698</v>
      </c>
      <c r="H134" s="1" t="s">
        <v>333</v>
      </c>
      <c r="I134" s="1" t="s">
        <v>818</v>
      </c>
      <c r="J134" s="1" t="s">
        <v>1470</v>
      </c>
      <c r="K134" s="1" t="s">
        <v>1765</v>
      </c>
      <c r="L134" s="1" t="s">
        <v>1765</v>
      </c>
      <c r="M134" s="1" t="s">
        <v>1766</v>
      </c>
      <c r="N134" s="1">
        <v>13.4756699698</v>
      </c>
      <c r="O134" s="1">
        <v>14.079115789499999</v>
      </c>
      <c r="P134" s="1">
        <v>294.27165574399999</v>
      </c>
      <c r="Q134" s="1">
        <v>24</v>
      </c>
      <c r="R134" s="1" t="s">
        <v>1983</v>
      </c>
      <c r="S134" s="1" t="s">
        <v>1536</v>
      </c>
      <c r="T134" s="1">
        <v>5</v>
      </c>
      <c r="U134" s="1" t="s">
        <v>2296</v>
      </c>
      <c r="V134" s="1" t="s">
        <v>1982</v>
      </c>
      <c r="W134" s="1" t="s">
        <v>2291</v>
      </c>
      <c r="X134" s="1" t="s">
        <v>2089</v>
      </c>
      <c r="Y134" s="1" t="s">
        <v>1920</v>
      </c>
      <c r="Z134" s="1" t="s">
        <v>1921</v>
      </c>
      <c r="AA134" s="1" t="s">
        <v>1921</v>
      </c>
      <c r="AB134" s="1" t="s">
        <v>2291</v>
      </c>
      <c r="AC134" s="7">
        <v>90</v>
      </c>
      <c r="AD134" s="7">
        <v>376</v>
      </c>
      <c r="AE134" s="1" t="s">
        <v>294</v>
      </c>
      <c r="AF134" s="1" t="s">
        <v>1934</v>
      </c>
      <c r="AG134" s="1" t="s">
        <v>698</v>
      </c>
      <c r="AH134" s="1" t="s">
        <v>333</v>
      </c>
      <c r="AI134" s="1" t="s">
        <v>818</v>
      </c>
      <c r="AJ134" s="1" t="s">
        <v>1470</v>
      </c>
      <c r="AK134" s="14">
        <v>90</v>
      </c>
      <c r="AL134" s="14">
        <v>376</v>
      </c>
      <c r="AM134" s="5">
        <v>41640</v>
      </c>
      <c r="AN134" s="7" t="s">
        <v>2291</v>
      </c>
      <c r="AO134" s="7" t="s">
        <v>2291</v>
      </c>
      <c r="AP134" s="1" t="s">
        <v>2291</v>
      </c>
      <c r="AQ134" s="1" t="s">
        <v>2291</v>
      </c>
      <c r="AR134" s="1" t="s">
        <v>2291</v>
      </c>
      <c r="AS134" s="1" t="s">
        <v>2291</v>
      </c>
      <c r="AT134" s="1" t="s">
        <v>2291</v>
      </c>
      <c r="AU134" s="1" t="s">
        <v>2291</v>
      </c>
      <c r="AV134" s="1" t="s">
        <v>2291</v>
      </c>
      <c r="AW134" s="1" t="s">
        <v>2291</v>
      </c>
      <c r="AX134" s="1" t="s">
        <v>2291</v>
      </c>
      <c r="AY134" s="7" t="s">
        <v>2291</v>
      </c>
      <c r="AZ134" s="7" t="s">
        <v>2291</v>
      </c>
      <c r="BA134" s="1" t="s">
        <v>2291</v>
      </c>
      <c r="BB134" s="7" t="s">
        <v>2291</v>
      </c>
      <c r="BC134" s="7" t="s">
        <v>2291</v>
      </c>
      <c r="BD134" s="1" t="s">
        <v>2291</v>
      </c>
      <c r="BE134" s="1" t="s">
        <v>2291</v>
      </c>
      <c r="BF134" s="1" t="s">
        <v>2291</v>
      </c>
      <c r="BG134" s="1" t="s">
        <v>2291</v>
      </c>
      <c r="BH134" s="1" t="s">
        <v>2291</v>
      </c>
      <c r="BI134" s="1" t="s">
        <v>2291</v>
      </c>
      <c r="BJ134" s="1" t="s">
        <v>2291</v>
      </c>
      <c r="BK134" s="1" t="s">
        <v>2291</v>
      </c>
      <c r="BL134" s="1" t="s">
        <v>2291</v>
      </c>
      <c r="BM134" s="7" t="s">
        <v>2291</v>
      </c>
      <c r="BN134" s="7" t="s">
        <v>2291</v>
      </c>
      <c r="BO134" s="1" t="s">
        <v>2291</v>
      </c>
      <c r="BP134" s="7">
        <v>60</v>
      </c>
      <c r="BQ134" s="7">
        <v>250</v>
      </c>
      <c r="BR134" s="1">
        <v>0</v>
      </c>
      <c r="BS134" s="7">
        <v>90</v>
      </c>
      <c r="BT134" s="7">
        <v>0</v>
      </c>
      <c r="BU134" s="7">
        <v>0</v>
      </c>
      <c r="BV134" s="7">
        <v>0</v>
      </c>
      <c r="BW134" s="1" t="s">
        <v>1998</v>
      </c>
      <c r="BX134" s="1" t="s">
        <v>2291</v>
      </c>
      <c r="BY134" s="1" t="s">
        <v>1155</v>
      </c>
      <c r="BZ134" s="1" t="s">
        <v>1920</v>
      </c>
      <c r="CA134" s="1" t="s">
        <v>1921</v>
      </c>
      <c r="CB134" s="1" t="s">
        <v>1920</v>
      </c>
      <c r="CC134" s="1" t="s">
        <v>1921</v>
      </c>
      <c r="CD134" s="1" t="s">
        <v>1921</v>
      </c>
      <c r="CE134" s="1" t="s">
        <v>1921</v>
      </c>
      <c r="CF134" s="1" t="s">
        <v>1921</v>
      </c>
      <c r="CG134" s="1" t="s">
        <v>1921</v>
      </c>
      <c r="CH134" s="1" t="s">
        <v>1921</v>
      </c>
      <c r="CI134" s="1" t="s">
        <v>1921</v>
      </c>
      <c r="CJ134" s="1" t="s">
        <v>1921</v>
      </c>
      <c r="CK134" s="1" t="s">
        <v>2291</v>
      </c>
      <c r="CL134" s="1" t="s">
        <v>2291</v>
      </c>
      <c r="CM134" s="1" t="s">
        <v>2291</v>
      </c>
      <c r="CN134" s="1" t="s">
        <v>2291</v>
      </c>
      <c r="CO134" s="1" t="s">
        <v>2291</v>
      </c>
      <c r="CP134" s="1" t="s">
        <v>2291</v>
      </c>
      <c r="CQ134" s="1" t="s">
        <v>2291</v>
      </c>
      <c r="CR134" s="1" t="s">
        <v>2291</v>
      </c>
      <c r="CS134" s="1" t="s">
        <v>320</v>
      </c>
      <c r="CT134" s="1" t="s">
        <v>1921</v>
      </c>
      <c r="CU134" s="1" t="s">
        <v>1921</v>
      </c>
      <c r="CV134" s="1" t="s">
        <v>1921</v>
      </c>
      <c r="CW134" s="1" t="s">
        <v>1920</v>
      </c>
      <c r="CX134" s="1" t="s">
        <v>1921</v>
      </c>
      <c r="CY134" s="1" t="s">
        <v>2291</v>
      </c>
      <c r="CZ134" s="1" t="s">
        <v>2029</v>
      </c>
      <c r="DA134" s="1" t="s">
        <v>2291</v>
      </c>
      <c r="DB134" s="1" t="s">
        <v>2291</v>
      </c>
      <c r="DC134" s="1" t="s">
        <v>2291</v>
      </c>
      <c r="DD134" s="1" t="s">
        <v>2291</v>
      </c>
      <c r="DE134" s="1" t="s">
        <v>2291</v>
      </c>
      <c r="DF134" s="1" t="s">
        <v>2291</v>
      </c>
      <c r="DG134" s="1" t="s">
        <v>2291</v>
      </c>
      <c r="DH134" s="1" t="s">
        <v>2291</v>
      </c>
      <c r="DI134" s="1" t="s">
        <v>2291</v>
      </c>
      <c r="DJ134" s="1" t="s">
        <v>2291</v>
      </c>
      <c r="DK134" s="1" t="s">
        <v>2291</v>
      </c>
      <c r="DL134" s="1" t="s">
        <v>2291</v>
      </c>
      <c r="DM134" s="1" t="s">
        <v>2291</v>
      </c>
      <c r="DN134" s="1" t="s">
        <v>2291</v>
      </c>
      <c r="DO134" s="1" t="s">
        <v>2291</v>
      </c>
      <c r="DP134" s="1" t="s">
        <v>2291</v>
      </c>
      <c r="DQ134" s="1" t="s">
        <v>2291</v>
      </c>
      <c r="DR134" s="1" t="s">
        <v>2291</v>
      </c>
      <c r="DS134" s="1" t="s">
        <v>2291</v>
      </c>
      <c r="DT134" s="1" t="s">
        <v>2291</v>
      </c>
      <c r="DU134" s="1" t="s">
        <v>2291</v>
      </c>
      <c r="DV134" s="1" t="s">
        <v>2291</v>
      </c>
      <c r="DW134" s="1" t="s">
        <v>2291</v>
      </c>
      <c r="DX134" s="1" t="s">
        <v>2291</v>
      </c>
      <c r="DY134" s="1" t="s">
        <v>2291</v>
      </c>
      <c r="DZ134" s="1" t="s">
        <v>2291</v>
      </c>
      <c r="EA134" s="1" t="s">
        <v>2291</v>
      </c>
      <c r="EB134" s="1" t="s">
        <v>2291</v>
      </c>
      <c r="EC134" s="1" t="s">
        <v>2291</v>
      </c>
      <c r="ED134" s="1" t="s">
        <v>2291</v>
      </c>
      <c r="EE134" s="1" t="s">
        <v>2291</v>
      </c>
      <c r="EF134" s="1" t="s">
        <v>2291</v>
      </c>
      <c r="EG134" s="1" t="s">
        <v>2291</v>
      </c>
      <c r="EH134" s="1" t="s">
        <v>2291</v>
      </c>
      <c r="EI134" s="1" t="s">
        <v>2291</v>
      </c>
      <c r="EJ134" s="1" t="s">
        <v>2291</v>
      </c>
      <c r="EK134" s="1" t="s">
        <v>2291</v>
      </c>
      <c r="EL134" s="1" t="s">
        <v>2291</v>
      </c>
      <c r="EM134" s="1" t="s">
        <v>2291</v>
      </c>
      <c r="EN134" s="1" t="s">
        <v>2291</v>
      </c>
      <c r="EO134" s="1" t="s">
        <v>320</v>
      </c>
      <c r="EP134" s="1" t="s">
        <v>1921</v>
      </c>
      <c r="EQ134" s="1" t="s">
        <v>1921</v>
      </c>
      <c r="ER134" s="1" t="s">
        <v>1921</v>
      </c>
      <c r="ES134" s="1" t="s">
        <v>1920</v>
      </c>
      <c r="ET134" s="1" t="s">
        <v>1921</v>
      </c>
      <c r="EU134" s="1" t="s">
        <v>2291</v>
      </c>
      <c r="EV134" s="1" t="s">
        <v>1997</v>
      </c>
      <c r="EW134" s="1" t="s">
        <v>2291</v>
      </c>
      <c r="EX134" s="1" t="s">
        <v>2291</v>
      </c>
      <c r="EY134" s="1" t="s">
        <v>2291</v>
      </c>
      <c r="EZ134" s="1" t="s">
        <v>2291</v>
      </c>
      <c r="FA134" s="1" t="s">
        <v>2291</v>
      </c>
      <c r="FB134" s="1" t="s">
        <v>2291</v>
      </c>
      <c r="FC134" s="1" t="s">
        <v>2291</v>
      </c>
      <c r="FD134" s="1" t="s">
        <v>2291</v>
      </c>
      <c r="FE134" s="1" t="s">
        <v>2291</v>
      </c>
      <c r="FF134" s="1" t="s">
        <v>2291</v>
      </c>
      <c r="FG134" s="1" t="s">
        <v>2291</v>
      </c>
      <c r="FH134" s="1" t="s">
        <v>2291</v>
      </c>
      <c r="FI134" s="1" t="s">
        <v>2291</v>
      </c>
      <c r="FJ134" s="1" t="s">
        <v>2291</v>
      </c>
      <c r="FK134" s="1" t="s">
        <v>2291</v>
      </c>
      <c r="FL134" s="1" t="s">
        <v>2291</v>
      </c>
      <c r="FM134" s="7">
        <v>20</v>
      </c>
      <c r="FN134" s="7">
        <v>30</v>
      </c>
      <c r="FO134" s="7">
        <v>4</v>
      </c>
      <c r="FP134" s="7">
        <v>2</v>
      </c>
      <c r="FQ134" s="7">
        <v>2</v>
      </c>
      <c r="FR134" s="7" t="s">
        <v>2291</v>
      </c>
      <c r="FS134" s="7" t="s">
        <v>2291</v>
      </c>
      <c r="FT134" s="7" t="s">
        <v>2291</v>
      </c>
      <c r="FU134" s="7" t="s">
        <v>2291</v>
      </c>
      <c r="FV134" s="7" t="s">
        <v>2291</v>
      </c>
      <c r="FW134" s="7" t="s">
        <v>2291</v>
      </c>
      <c r="FX134" s="7" t="s">
        <v>2291</v>
      </c>
      <c r="FY134" s="7">
        <v>5</v>
      </c>
      <c r="FZ134" s="1" t="s">
        <v>1920</v>
      </c>
      <c r="GA134" s="1" t="s">
        <v>1920</v>
      </c>
      <c r="GB134" s="1" t="s">
        <v>1920</v>
      </c>
      <c r="GC134" s="1" t="s">
        <v>2291</v>
      </c>
      <c r="GD134" s="1" t="s">
        <v>2291</v>
      </c>
      <c r="GE134" s="1" t="s">
        <v>2291</v>
      </c>
      <c r="GF134" s="1" t="s">
        <v>1920</v>
      </c>
      <c r="GG134" s="1" t="s">
        <v>2291</v>
      </c>
      <c r="GH134" s="1" t="s">
        <v>2291</v>
      </c>
      <c r="GI134" s="1" t="s">
        <v>2291</v>
      </c>
      <c r="GJ134" s="1" t="s">
        <v>1250</v>
      </c>
      <c r="GK134" s="1" t="s">
        <v>1921</v>
      </c>
      <c r="GL134" s="1" t="s">
        <v>1921</v>
      </c>
      <c r="GM134" s="1" t="s">
        <v>1920</v>
      </c>
      <c r="GN134" s="1" t="s">
        <v>1921</v>
      </c>
      <c r="GO134" s="1" t="s">
        <v>1921</v>
      </c>
      <c r="GP134" s="1" t="s">
        <v>1921</v>
      </c>
      <c r="GQ134" s="1" t="s">
        <v>1920</v>
      </c>
      <c r="GR134" s="1" t="s">
        <v>1921</v>
      </c>
      <c r="GS134" s="7">
        <v>1</v>
      </c>
      <c r="GT134" s="7" t="s">
        <v>2291</v>
      </c>
      <c r="GU134" s="7" t="s">
        <v>2291</v>
      </c>
      <c r="GV134" s="7" t="s">
        <v>2291</v>
      </c>
      <c r="GW134" s="7" t="s">
        <v>2291</v>
      </c>
      <c r="GX134" s="7" t="s">
        <v>2291</v>
      </c>
      <c r="GY134" s="7" t="s">
        <v>2291</v>
      </c>
      <c r="GZ134" s="7" t="s">
        <v>2291</v>
      </c>
      <c r="HA134" s="7">
        <v>1</v>
      </c>
      <c r="HB134" s="7" t="s">
        <v>2291</v>
      </c>
      <c r="HC134" s="7" t="s">
        <v>2291</v>
      </c>
      <c r="HD134" s="7" t="s">
        <v>2291</v>
      </c>
      <c r="HE134" s="7" t="s">
        <v>2291</v>
      </c>
      <c r="HF134" s="7" t="s">
        <v>2291</v>
      </c>
      <c r="HG134" s="7" t="s">
        <v>2291</v>
      </c>
      <c r="HH134" s="7" t="s">
        <v>2291</v>
      </c>
      <c r="HI134" s="1" t="s">
        <v>1958</v>
      </c>
      <c r="HJ134" s="1" t="s">
        <v>2115</v>
      </c>
      <c r="HK134" s="1" t="s">
        <v>1921</v>
      </c>
      <c r="HL134" s="1" t="s">
        <v>1920</v>
      </c>
      <c r="HM134" s="1" t="s">
        <v>1920</v>
      </c>
      <c r="HN134" s="1" t="s">
        <v>1920</v>
      </c>
      <c r="HO134" s="1" t="s">
        <v>1921</v>
      </c>
      <c r="HP134" s="1" t="s">
        <v>2125</v>
      </c>
      <c r="HQ134" s="1" t="s">
        <v>1921</v>
      </c>
      <c r="HR134" s="1" t="s">
        <v>1921</v>
      </c>
      <c r="HS134" s="1" t="s">
        <v>1920</v>
      </c>
      <c r="HT134" s="7" t="s">
        <v>2291</v>
      </c>
      <c r="HU134" s="7" t="s">
        <v>2291</v>
      </c>
      <c r="HV134" s="1" t="s">
        <v>2291</v>
      </c>
      <c r="HW134" s="1" t="s">
        <v>2291</v>
      </c>
      <c r="HX134" s="1" t="s">
        <v>2291</v>
      </c>
      <c r="HY134" s="1" t="s">
        <v>2126</v>
      </c>
      <c r="HZ134" s="1" t="s">
        <v>1921</v>
      </c>
      <c r="IA134" s="1" t="s">
        <v>1920</v>
      </c>
      <c r="IB134" s="7" t="s">
        <v>2291</v>
      </c>
      <c r="IC134" s="7">
        <v>90</v>
      </c>
      <c r="ID134" s="1" t="s">
        <v>1920</v>
      </c>
      <c r="IE134" s="1" t="s">
        <v>2291</v>
      </c>
      <c r="IF134" s="1" t="s">
        <v>2291</v>
      </c>
      <c r="IG134" s="1" t="s">
        <v>2291</v>
      </c>
      <c r="IH134" s="1" t="s">
        <v>2291</v>
      </c>
      <c r="II134" s="1" t="s">
        <v>2291</v>
      </c>
      <c r="IJ134" s="1" t="s">
        <v>2291</v>
      </c>
      <c r="IK134" s="1" t="s">
        <v>2291</v>
      </c>
      <c r="IL134" s="1" t="s">
        <v>2291</v>
      </c>
      <c r="IM134" s="1" t="s">
        <v>1949</v>
      </c>
      <c r="IN134" s="1" t="s">
        <v>1991</v>
      </c>
      <c r="IO134" s="1" t="s">
        <v>2291</v>
      </c>
      <c r="IP134" s="1" t="s">
        <v>2291</v>
      </c>
      <c r="IQ134" s="1" t="s">
        <v>2291</v>
      </c>
      <c r="IR134" s="1" t="s">
        <v>2291</v>
      </c>
      <c r="IS134" s="1" t="s">
        <v>2291</v>
      </c>
      <c r="IT134" s="1" t="s">
        <v>1921</v>
      </c>
      <c r="IU134" s="1" t="s">
        <v>2291</v>
      </c>
      <c r="IV134" s="1" t="s">
        <v>2291</v>
      </c>
      <c r="IW134" s="1" t="s">
        <v>2291</v>
      </c>
      <c r="IX134" s="1" t="s">
        <v>2291</v>
      </c>
      <c r="IY134" s="1" t="s">
        <v>2291</v>
      </c>
      <c r="IZ134" s="1" t="s">
        <v>2291</v>
      </c>
      <c r="JA134" s="1" t="s">
        <v>2291</v>
      </c>
      <c r="JB134" s="1" t="s">
        <v>2291</v>
      </c>
      <c r="JC134" s="1" t="s">
        <v>2291</v>
      </c>
      <c r="JD134" s="1" t="s">
        <v>303</v>
      </c>
      <c r="JE134" s="1" t="s">
        <v>1920</v>
      </c>
      <c r="JF134" s="1" t="s">
        <v>1921</v>
      </c>
      <c r="JG134" s="1" t="s">
        <v>1921</v>
      </c>
      <c r="JH134" s="1" t="s">
        <v>1921</v>
      </c>
      <c r="JI134" s="1" t="s">
        <v>1921</v>
      </c>
      <c r="JJ134" s="1" t="s">
        <v>1920</v>
      </c>
      <c r="JK134" s="1" t="s">
        <v>1921</v>
      </c>
      <c r="JL134" s="1" t="s">
        <v>1921</v>
      </c>
      <c r="JM134" s="1" t="s">
        <v>1921</v>
      </c>
      <c r="JN134" s="1" t="s">
        <v>1921</v>
      </c>
      <c r="JO134" s="1" t="s">
        <v>1921</v>
      </c>
      <c r="JP134" s="1" t="s">
        <v>1921</v>
      </c>
      <c r="JQ134" s="1" t="s">
        <v>1921</v>
      </c>
      <c r="JR134" s="1" t="s">
        <v>1921</v>
      </c>
      <c r="JS134" s="1" t="s">
        <v>2291</v>
      </c>
      <c r="JT134" s="1" t="s">
        <v>2291</v>
      </c>
      <c r="JU134" s="1" t="s">
        <v>2298</v>
      </c>
      <c r="JV134" s="1" t="s">
        <v>1920</v>
      </c>
      <c r="JW134" s="1" t="s">
        <v>1921</v>
      </c>
      <c r="JX134" s="1" t="s">
        <v>1921</v>
      </c>
      <c r="JY134" s="1" t="s">
        <v>1921</v>
      </c>
      <c r="JZ134" s="1" t="s">
        <v>1921</v>
      </c>
      <c r="KA134" s="1" t="s">
        <v>1920</v>
      </c>
      <c r="KB134" s="1" t="s">
        <v>1921</v>
      </c>
      <c r="KC134" s="1" t="s">
        <v>2291</v>
      </c>
      <c r="KD134" s="1" t="s">
        <v>2294</v>
      </c>
      <c r="KE134" s="1" t="s">
        <v>2291</v>
      </c>
      <c r="KF134" s="1" t="s">
        <v>1920</v>
      </c>
      <c r="KG134" s="1" t="s">
        <v>1503</v>
      </c>
      <c r="KH134" s="1" t="s">
        <v>1967</v>
      </c>
      <c r="KI134" s="1" t="s">
        <v>1923</v>
      </c>
      <c r="KJ134" s="1" t="s">
        <v>2291</v>
      </c>
      <c r="KK134" s="1" t="s">
        <v>1920</v>
      </c>
      <c r="KL134" s="1" t="s">
        <v>2044</v>
      </c>
      <c r="KM134" s="1" t="s">
        <v>1920</v>
      </c>
      <c r="KN134" s="1" t="s">
        <v>1921</v>
      </c>
      <c r="KO134" s="1" t="s">
        <v>1920</v>
      </c>
      <c r="KP134" s="1" t="s">
        <v>2291</v>
      </c>
      <c r="KQ134" s="1" t="s">
        <v>2291</v>
      </c>
      <c r="KR134" s="1">
        <v>2</v>
      </c>
      <c r="KS134" s="1" t="s">
        <v>310</v>
      </c>
      <c r="KT134" s="1" t="s">
        <v>305</v>
      </c>
      <c r="KU134" s="1" t="s">
        <v>2291</v>
      </c>
      <c r="KV134" s="1" t="s">
        <v>2291</v>
      </c>
      <c r="KW134" s="1" t="s">
        <v>2291</v>
      </c>
      <c r="KX134" s="1">
        <v>20</v>
      </c>
      <c r="KY134" s="11">
        <v>20</v>
      </c>
      <c r="KZ134" s="1" t="s">
        <v>1767</v>
      </c>
      <c r="LA134" s="1">
        <v>198090</v>
      </c>
      <c r="LB134" s="1" t="s">
        <v>1768</v>
      </c>
      <c r="LC134" s="1" t="s">
        <v>1769</v>
      </c>
      <c r="LD134" s="1">
        <v>172</v>
      </c>
      <c r="LE134" s="1" t="s">
        <v>2291</v>
      </c>
      <c r="LF134" s="1">
        <v>-1</v>
      </c>
      <c r="LG134" s="1" t="s">
        <v>2291</v>
      </c>
      <c r="LH134" s="1" t="s">
        <v>2291</v>
      </c>
      <c r="LI134" s="8">
        <v>172</v>
      </c>
      <c r="LJ134" s="8">
        <v>3</v>
      </c>
      <c r="LK134" s="8">
        <v>8</v>
      </c>
      <c r="LL134" s="8">
        <v>12</v>
      </c>
      <c r="LM134" s="8">
        <v>10</v>
      </c>
      <c r="LN134" s="8">
        <v>7</v>
      </c>
      <c r="LO134" s="8">
        <v>14</v>
      </c>
      <c r="LP134" s="8">
        <v>10</v>
      </c>
      <c r="LQ134" s="8">
        <v>6</v>
      </c>
      <c r="LR134" s="8">
        <v>18</v>
      </c>
      <c r="LS134" s="8">
        <v>18</v>
      </c>
      <c r="LT134" s="8">
        <v>0</v>
      </c>
      <c r="LU134" s="8">
        <v>1</v>
      </c>
      <c r="LV134" s="8">
        <v>107</v>
      </c>
      <c r="LW134" s="1" t="s">
        <v>1975</v>
      </c>
      <c r="LX134" s="1" t="s">
        <v>1979</v>
      </c>
      <c r="LY134" s="1" t="s">
        <v>2291</v>
      </c>
      <c r="LZ134" s="1" t="b">
        <f>E134=AE134</f>
        <v>1</v>
      </c>
      <c r="MA134" s="1" t="b">
        <f>AG134=G134</f>
        <v>1</v>
      </c>
      <c r="MB134" s="1" t="b">
        <f>I134=AI134</f>
        <v>1</v>
      </c>
      <c r="MC134" s="1" t="s">
        <v>2291</v>
      </c>
    </row>
    <row r="135" spans="1:341" x14ac:dyDescent="0.3">
      <c r="A135" s="1" t="s">
        <v>1281</v>
      </c>
      <c r="B135" s="1" t="s">
        <v>1282</v>
      </c>
      <c r="C135" s="5">
        <v>43162</v>
      </c>
      <c r="D135" s="5">
        <v>43162</v>
      </c>
      <c r="E135" s="1" t="s">
        <v>294</v>
      </c>
      <c r="F135" s="1" t="s">
        <v>1934</v>
      </c>
      <c r="G135" s="1" t="s">
        <v>295</v>
      </c>
      <c r="H135" s="1" t="s">
        <v>1947</v>
      </c>
      <c r="I135" s="1" t="s">
        <v>810</v>
      </c>
      <c r="J135" s="1" t="s">
        <v>1230</v>
      </c>
      <c r="K135" s="1" t="s">
        <v>1222</v>
      </c>
      <c r="L135" s="1" t="s">
        <v>1825</v>
      </c>
      <c r="M135" s="1" t="s">
        <v>1283</v>
      </c>
      <c r="N135" s="1">
        <v>13.2185673472</v>
      </c>
      <c r="O135" s="1">
        <v>14.4497302485</v>
      </c>
      <c r="P135" s="1">
        <v>298.637501692</v>
      </c>
      <c r="Q135" s="1">
        <v>8</v>
      </c>
      <c r="R135" s="1" t="s">
        <v>1984</v>
      </c>
      <c r="S135" s="1" t="s">
        <v>2291</v>
      </c>
      <c r="T135" s="1" t="s">
        <v>2291</v>
      </c>
      <c r="U135" s="1" t="s">
        <v>2292</v>
      </c>
      <c r="V135" s="1" t="s">
        <v>1982</v>
      </c>
      <c r="W135" s="1" t="s">
        <v>2291</v>
      </c>
      <c r="X135" s="1" t="s">
        <v>2091</v>
      </c>
      <c r="Y135" s="1" t="s">
        <v>1921</v>
      </c>
      <c r="Z135" s="1" t="s">
        <v>1921</v>
      </c>
      <c r="AA135" s="1" t="s">
        <v>1920</v>
      </c>
      <c r="AB135" s="1" t="s">
        <v>2291</v>
      </c>
      <c r="AC135" s="7" t="s">
        <v>2291</v>
      </c>
      <c r="AD135" s="7" t="s">
        <v>2291</v>
      </c>
      <c r="AE135" s="1" t="s">
        <v>2291</v>
      </c>
      <c r="AF135" s="1" t="s">
        <v>2291</v>
      </c>
      <c r="AG135" s="1" t="s">
        <v>2291</v>
      </c>
      <c r="AH135" s="1" t="s">
        <v>2291</v>
      </c>
      <c r="AI135" s="1" t="s">
        <v>2291</v>
      </c>
      <c r="AJ135" s="1" t="s">
        <v>2291</v>
      </c>
      <c r="AK135" s="14" t="s">
        <v>2291</v>
      </c>
      <c r="AL135" s="14" t="s">
        <v>2291</v>
      </c>
      <c r="AM135" s="1" t="s">
        <v>2291</v>
      </c>
      <c r="AN135" s="7" t="s">
        <v>2291</v>
      </c>
      <c r="AO135" s="7" t="s">
        <v>2291</v>
      </c>
      <c r="AP135" s="1" t="s">
        <v>2291</v>
      </c>
      <c r="AQ135" s="1" t="s">
        <v>2291</v>
      </c>
      <c r="AR135" s="1" t="s">
        <v>2291</v>
      </c>
      <c r="AS135" s="1" t="s">
        <v>2291</v>
      </c>
      <c r="AT135" s="1" t="s">
        <v>2291</v>
      </c>
      <c r="AU135" s="1" t="s">
        <v>2291</v>
      </c>
      <c r="AV135" s="1" t="s">
        <v>2291</v>
      </c>
      <c r="AW135" s="1" t="s">
        <v>2291</v>
      </c>
      <c r="AX135" s="1" t="s">
        <v>2291</v>
      </c>
      <c r="AY135" s="7" t="s">
        <v>2291</v>
      </c>
      <c r="AZ135" s="7" t="s">
        <v>2291</v>
      </c>
      <c r="BA135" s="1" t="s">
        <v>2291</v>
      </c>
      <c r="BB135" s="7">
        <v>44</v>
      </c>
      <c r="BC135" s="7">
        <v>184</v>
      </c>
      <c r="BD135" s="1" t="s">
        <v>772</v>
      </c>
      <c r="BE135" s="1" t="s">
        <v>1924</v>
      </c>
      <c r="BF135" s="1" t="s">
        <v>773</v>
      </c>
      <c r="BG135" s="1" t="s">
        <v>1929</v>
      </c>
      <c r="BH135" s="1" t="s">
        <v>774</v>
      </c>
      <c r="BI135" s="1" t="s">
        <v>1936</v>
      </c>
      <c r="BJ135" s="1" t="s">
        <v>2291</v>
      </c>
      <c r="BK135" s="1" t="s">
        <v>2291</v>
      </c>
      <c r="BL135" s="1" t="s">
        <v>2291</v>
      </c>
      <c r="BM135" s="7">
        <v>44</v>
      </c>
      <c r="BN135" s="7">
        <v>184</v>
      </c>
      <c r="BO135" s="5">
        <v>42005</v>
      </c>
      <c r="BP135" s="7" t="s">
        <v>2291</v>
      </c>
      <c r="BQ135" s="7" t="s">
        <v>2291</v>
      </c>
      <c r="BR135" s="1">
        <v>0</v>
      </c>
      <c r="BS135" s="7">
        <v>44</v>
      </c>
      <c r="BT135" s="7">
        <v>0</v>
      </c>
      <c r="BU135" s="7">
        <v>0</v>
      </c>
      <c r="BV135" s="7">
        <v>0</v>
      </c>
      <c r="BW135" s="1" t="s">
        <v>1998</v>
      </c>
      <c r="BX135" s="1" t="s">
        <v>2291</v>
      </c>
      <c r="BY135" s="1" t="s">
        <v>469</v>
      </c>
      <c r="BZ135" s="1" t="s">
        <v>1921</v>
      </c>
      <c r="CA135" s="1" t="s">
        <v>1921</v>
      </c>
      <c r="CB135" s="1" t="s">
        <v>1921</v>
      </c>
      <c r="CC135" s="1" t="s">
        <v>1921</v>
      </c>
      <c r="CD135" s="1" t="s">
        <v>1921</v>
      </c>
      <c r="CE135" s="1" t="s">
        <v>1921</v>
      </c>
      <c r="CF135" s="1" t="s">
        <v>1921</v>
      </c>
      <c r="CG135" s="1" t="s">
        <v>1921</v>
      </c>
      <c r="CH135" s="1" t="s">
        <v>1921</v>
      </c>
      <c r="CI135" s="1" t="s">
        <v>1921</v>
      </c>
      <c r="CJ135" s="1" t="s">
        <v>1920</v>
      </c>
      <c r="CK135" s="1" t="s">
        <v>2291</v>
      </c>
      <c r="CL135" s="1" t="s">
        <v>2291</v>
      </c>
      <c r="CM135" s="1" t="s">
        <v>2291</v>
      </c>
      <c r="CN135" s="1" t="s">
        <v>2291</v>
      </c>
      <c r="CO135" s="1" t="s">
        <v>2291</v>
      </c>
      <c r="CP135" s="1" t="s">
        <v>2291</v>
      </c>
      <c r="CQ135" s="1" t="s">
        <v>2291</v>
      </c>
      <c r="CR135" s="1" t="s">
        <v>2291</v>
      </c>
      <c r="CS135" s="1" t="s">
        <v>2291</v>
      </c>
      <c r="CT135" s="1" t="s">
        <v>2291</v>
      </c>
      <c r="CU135" s="1" t="s">
        <v>2291</v>
      </c>
      <c r="CV135" s="1" t="s">
        <v>2291</v>
      </c>
      <c r="CW135" s="1" t="s">
        <v>2291</v>
      </c>
      <c r="CX135" s="1" t="s">
        <v>2291</v>
      </c>
      <c r="CY135" s="1" t="s">
        <v>2291</v>
      </c>
      <c r="CZ135" s="1" t="s">
        <v>2291</v>
      </c>
      <c r="DA135" s="1" t="s">
        <v>2291</v>
      </c>
      <c r="DB135" s="1" t="s">
        <v>2291</v>
      </c>
      <c r="DC135" s="1" t="s">
        <v>2291</v>
      </c>
      <c r="DD135" s="1" t="s">
        <v>2291</v>
      </c>
      <c r="DE135" s="1" t="s">
        <v>2291</v>
      </c>
      <c r="DF135" s="1" t="s">
        <v>2291</v>
      </c>
      <c r="DG135" s="1" t="s">
        <v>2291</v>
      </c>
      <c r="DH135" s="1" t="s">
        <v>2291</v>
      </c>
      <c r="DI135" s="1" t="s">
        <v>2291</v>
      </c>
      <c r="DJ135" s="1" t="s">
        <v>2291</v>
      </c>
      <c r="DK135" s="1" t="s">
        <v>2291</v>
      </c>
      <c r="DL135" s="1" t="s">
        <v>2291</v>
      </c>
      <c r="DM135" s="1" t="s">
        <v>2291</v>
      </c>
      <c r="DN135" s="1" t="s">
        <v>2291</v>
      </c>
      <c r="DO135" s="1" t="s">
        <v>2291</v>
      </c>
      <c r="DP135" s="1" t="s">
        <v>2291</v>
      </c>
      <c r="DQ135" s="1" t="s">
        <v>2291</v>
      </c>
      <c r="DR135" s="1" t="s">
        <v>2291</v>
      </c>
      <c r="DS135" s="1" t="s">
        <v>2291</v>
      </c>
      <c r="DT135" s="1" t="s">
        <v>2291</v>
      </c>
      <c r="DU135" s="1" t="s">
        <v>2291</v>
      </c>
      <c r="DV135" s="1" t="s">
        <v>2291</v>
      </c>
      <c r="DW135" s="1" t="s">
        <v>2291</v>
      </c>
      <c r="DX135" s="1" t="s">
        <v>2291</v>
      </c>
      <c r="DY135" s="1" t="s">
        <v>2291</v>
      </c>
      <c r="DZ135" s="1" t="s">
        <v>2291</v>
      </c>
      <c r="EA135" s="1" t="s">
        <v>2291</v>
      </c>
      <c r="EB135" s="1" t="s">
        <v>2291</v>
      </c>
      <c r="EC135" s="1" t="s">
        <v>2291</v>
      </c>
      <c r="ED135" s="1" t="s">
        <v>2291</v>
      </c>
      <c r="EE135" s="1" t="s">
        <v>2291</v>
      </c>
      <c r="EF135" s="1" t="s">
        <v>2291</v>
      </c>
      <c r="EG135" s="1" t="s">
        <v>2291</v>
      </c>
      <c r="EH135" s="1" t="s">
        <v>2291</v>
      </c>
      <c r="EI135" s="1" t="s">
        <v>2291</v>
      </c>
      <c r="EJ135" s="1" t="s">
        <v>2291</v>
      </c>
      <c r="EK135" s="1" t="s">
        <v>2291</v>
      </c>
      <c r="EL135" s="1" t="s">
        <v>2291</v>
      </c>
      <c r="EM135" s="1" t="s">
        <v>2291</v>
      </c>
      <c r="EN135" s="1" t="s">
        <v>2291</v>
      </c>
      <c r="EO135" s="1" t="s">
        <v>2291</v>
      </c>
      <c r="EP135" s="1" t="s">
        <v>2291</v>
      </c>
      <c r="EQ135" s="1" t="s">
        <v>2291</v>
      </c>
      <c r="ER135" s="1" t="s">
        <v>2291</v>
      </c>
      <c r="ES135" s="1" t="s">
        <v>2291</v>
      </c>
      <c r="ET135" s="1" t="s">
        <v>2291</v>
      </c>
      <c r="EU135" s="1" t="s">
        <v>2291</v>
      </c>
      <c r="EV135" s="1" t="s">
        <v>2291</v>
      </c>
      <c r="EW135" s="1" t="s">
        <v>2291</v>
      </c>
      <c r="EX135" s="1" t="s">
        <v>2291</v>
      </c>
      <c r="EY135" s="1" t="s">
        <v>2291</v>
      </c>
      <c r="EZ135" s="1" t="s">
        <v>2291</v>
      </c>
      <c r="FA135" s="1" t="s">
        <v>2291</v>
      </c>
      <c r="FB135" s="1" t="s">
        <v>2291</v>
      </c>
      <c r="FC135" s="1" t="s">
        <v>2291</v>
      </c>
      <c r="FD135" s="1" t="s">
        <v>2291</v>
      </c>
      <c r="FE135" s="1" t="s">
        <v>2291</v>
      </c>
      <c r="FF135" s="1" t="s">
        <v>2291</v>
      </c>
      <c r="FG135" s="1" t="s">
        <v>2291</v>
      </c>
      <c r="FH135" s="1" t="s">
        <v>2291</v>
      </c>
      <c r="FI135" s="1" t="s">
        <v>2291</v>
      </c>
      <c r="FJ135" s="1" t="s">
        <v>2291</v>
      </c>
      <c r="FK135" s="1" t="s">
        <v>2291</v>
      </c>
      <c r="FL135" s="1" t="s">
        <v>2291</v>
      </c>
      <c r="FM135" s="7">
        <v>14</v>
      </c>
      <c r="FN135" s="7">
        <v>33</v>
      </c>
      <c r="FO135" s="7">
        <v>1</v>
      </c>
      <c r="FP135" s="7">
        <v>1</v>
      </c>
      <c r="FQ135" s="7">
        <v>1</v>
      </c>
      <c r="FR135" s="7">
        <v>1</v>
      </c>
      <c r="FS135" s="7">
        <v>9</v>
      </c>
      <c r="FT135" s="7" t="s">
        <v>2291</v>
      </c>
      <c r="FU135" s="7">
        <v>6</v>
      </c>
      <c r="FV135" s="7">
        <v>3</v>
      </c>
      <c r="FW135" s="7" t="s">
        <v>2291</v>
      </c>
      <c r="FX135" s="7">
        <v>4</v>
      </c>
      <c r="FY135" s="7">
        <v>11</v>
      </c>
      <c r="FZ135" s="1" t="s">
        <v>1920</v>
      </c>
      <c r="GA135" s="1" t="s">
        <v>1920</v>
      </c>
      <c r="GB135" s="1" t="s">
        <v>1920</v>
      </c>
      <c r="GC135" s="1" t="s">
        <v>2291</v>
      </c>
      <c r="GD135" s="1" t="s">
        <v>2291</v>
      </c>
      <c r="GE135" s="1" t="s">
        <v>2291</v>
      </c>
      <c r="GF135" s="1" t="s">
        <v>1920</v>
      </c>
      <c r="GG135" s="1" t="s">
        <v>2291</v>
      </c>
      <c r="GH135" s="1" t="s">
        <v>2291</v>
      </c>
      <c r="GI135" s="1" t="s">
        <v>2291</v>
      </c>
      <c r="GJ135" s="1" t="s">
        <v>1223</v>
      </c>
      <c r="GK135" s="1" t="s">
        <v>1921</v>
      </c>
      <c r="GL135" s="1" t="s">
        <v>1921</v>
      </c>
      <c r="GM135" s="1" t="s">
        <v>1920</v>
      </c>
      <c r="GN135" s="1" t="s">
        <v>1921</v>
      </c>
      <c r="GO135" s="1" t="s">
        <v>1921</v>
      </c>
      <c r="GP135" s="1" t="s">
        <v>1921</v>
      </c>
      <c r="GQ135" s="1" t="s">
        <v>1921</v>
      </c>
      <c r="GR135" s="1" t="s">
        <v>1921</v>
      </c>
      <c r="GS135" s="7" t="s">
        <v>2291</v>
      </c>
      <c r="GT135" s="7" t="s">
        <v>2291</v>
      </c>
      <c r="GU135" s="7" t="s">
        <v>2291</v>
      </c>
      <c r="GV135" s="7" t="s">
        <v>2291</v>
      </c>
      <c r="GW135" s="7" t="s">
        <v>2291</v>
      </c>
      <c r="GX135" s="7" t="s">
        <v>2291</v>
      </c>
      <c r="GY135" s="7" t="s">
        <v>2291</v>
      </c>
      <c r="GZ135" s="7" t="s">
        <v>2291</v>
      </c>
      <c r="HA135" s="7">
        <v>1</v>
      </c>
      <c r="HB135" s="7" t="s">
        <v>2291</v>
      </c>
      <c r="HC135" s="7" t="s">
        <v>2291</v>
      </c>
      <c r="HD135" s="7" t="s">
        <v>2291</v>
      </c>
      <c r="HE135" s="7" t="s">
        <v>2291</v>
      </c>
      <c r="HF135" s="7" t="s">
        <v>2291</v>
      </c>
      <c r="HG135" s="7" t="s">
        <v>2291</v>
      </c>
      <c r="HH135" s="7" t="s">
        <v>2291</v>
      </c>
      <c r="HI135" s="1" t="s">
        <v>869</v>
      </c>
      <c r="HJ135" s="1" t="s">
        <v>2116</v>
      </c>
      <c r="HK135" s="1" t="s">
        <v>1921</v>
      </c>
      <c r="HL135" s="1" t="s">
        <v>1921</v>
      </c>
      <c r="HM135" s="1" t="s">
        <v>1921</v>
      </c>
      <c r="HN135" s="1" t="s">
        <v>1920</v>
      </c>
      <c r="HO135" s="1" t="s">
        <v>1921</v>
      </c>
      <c r="HP135" s="1" t="s">
        <v>2125</v>
      </c>
      <c r="HQ135" s="1" t="s">
        <v>1921</v>
      </c>
      <c r="HR135" s="1" t="s">
        <v>1921</v>
      </c>
      <c r="HS135" s="1" t="s">
        <v>1920</v>
      </c>
      <c r="HT135" s="7" t="s">
        <v>2291</v>
      </c>
      <c r="HU135" s="7" t="s">
        <v>2291</v>
      </c>
      <c r="HV135" s="1" t="s">
        <v>2291</v>
      </c>
      <c r="HW135" s="1" t="s">
        <v>2291</v>
      </c>
      <c r="HX135" s="1" t="s">
        <v>2291</v>
      </c>
      <c r="HY135" s="1" t="s">
        <v>2126</v>
      </c>
      <c r="HZ135" s="1" t="s">
        <v>1921</v>
      </c>
      <c r="IA135" s="1" t="s">
        <v>1920</v>
      </c>
      <c r="IB135" s="7" t="s">
        <v>2291</v>
      </c>
      <c r="IC135" s="7">
        <v>44</v>
      </c>
      <c r="ID135" s="1" t="s">
        <v>1920</v>
      </c>
      <c r="IE135" s="1" t="s">
        <v>2291</v>
      </c>
      <c r="IF135" s="1" t="s">
        <v>2291</v>
      </c>
      <c r="IG135" s="1" t="s">
        <v>2291</v>
      </c>
      <c r="IH135" s="1" t="s">
        <v>2291</v>
      </c>
      <c r="II135" s="1" t="s">
        <v>2291</v>
      </c>
      <c r="IJ135" s="1" t="s">
        <v>2291</v>
      </c>
      <c r="IK135" s="1" t="s">
        <v>2291</v>
      </c>
      <c r="IL135" s="1" t="s">
        <v>2291</v>
      </c>
      <c r="IM135" s="1" t="s">
        <v>1952</v>
      </c>
      <c r="IN135" s="1" t="s">
        <v>2291</v>
      </c>
      <c r="IO135" s="1" t="s">
        <v>2291</v>
      </c>
      <c r="IP135" s="1" t="s">
        <v>2197</v>
      </c>
      <c r="IQ135" s="1" t="s">
        <v>1222</v>
      </c>
      <c r="IR135" s="1" t="s">
        <v>1956</v>
      </c>
      <c r="IS135" s="1" t="s">
        <v>2291</v>
      </c>
      <c r="IT135" s="1" t="s">
        <v>1921</v>
      </c>
      <c r="IU135" s="1" t="s">
        <v>2291</v>
      </c>
      <c r="IV135" s="1" t="s">
        <v>2291</v>
      </c>
      <c r="IW135" s="1" t="s">
        <v>2291</v>
      </c>
      <c r="IX135" s="1" t="s">
        <v>2291</v>
      </c>
      <c r="IY135" s="1" t="s">
        <v>2291</v>
      </c>
      <c r="IZ135" s="1" t="s">
        <v>2291</v>
      </c>
      <c r="JA135" s="1" t="s">
        <v>2291</v>
      </c>
      <c r="JB135" s="1" t="s">
        <v>2291</v>
      </c>
      <c r="JC135" s="1" t="s">
        <v>2291</v>
      </c>
      <c r="JD135" s="1" t="s">
        <v>677</v>
      </c>
      <c r="JE135" s="1" t="s">
        <v>1921</v>
      </c>
      <c r="JF135" s="1" t="s">
        <v>1920</v>
      </c>
      <c r="JG135" s="1" t="s">
        <v>1921</v>
      </c>
      <c r="JH135" s="1" t="s">
        <v>1921</v>
      </c>
      <c r="JI135" s="1" t="s">
        <v>1921</v>
      </c>
      <c r="JJ135" s="1" t="s">
        <v>1920</v>
      </c>
      <c r="JK135" s="1" t="s">
        <v>1921</v>
      </c>
      <c r="JL135" s="1" t="s">
        <v>1921</v>
      </c>
      <c r="JM135" s="1" t="s">
        <v>1920</v>
      </c>
      <c r="JN135" s="1" t="s">
        <v>1921</v>
      </c>
      <c r="JO135" s="1" t="s">
        <v>1921</v>
      </c>
      <c r="JP135" s="1" t="s">
        <v>1921</v>
      </c>
      <c r="JQ135" s="1" t="s">
        <v>1921</v>
      </c>
      <c r="JR135" s="1" t="s">
        <v>1921</v>
      </c>
      <c r="JS135" s="1" t="s">
        <v>2291</v>
      </c>
      <c r="JT135" s="1" t="s">
        <v>2291</v>
      </c>
      <c r="JU135" s="1" t="s">
        <v>2298</v>
      </c>
      <c r="JV135" s="1" t="s">
        <v>1920</v>
      </c>
      <c r="JW135" s="1" t="s">
        <v>1921</v>
      </c>
      <c r="JX135" s="1" t="s">
        <v>1921</v>
      </c>
      <c r="JY135" s="1" t="s">
        <v>1921</v>
      </c>
      <c r="JZ135" s="1" t="s">
        <v>1921</v>
      </c>
      <c r="KA135" s="1" t="s">
        <v>1920</v>
      </c>
      <c r="KB135" s="1" t="s">
        <v>1921</v>
      </c>
      <c r="KC135" s="1" t="s">
        <v>2291</v>
      </c>
      <c r="KD135" s="1" t="s">
        <v>1971</v>
      </c>
      <c r="KE135" s="1" t="s">
        <v>2291</v>
      </c>
      <c r="KF135" s="1" t="s">
        <v>1920</v>
      </c>
      <c r="KG135" s="1" t="s">
        <v>1224</v>
      </c>
      <c r="KH135" s="1" t="s">
        <v>1965</v>
      </c>
      <c r="KI135" s="1" t="s">
        <v>1923</v>
      </c>
      <c r="KJ135" s="1" t="s">
        <v>2291</v>
      </c>
      <c r="KK135" s="1" t="s">
        <v>1920</v>
      </c>
      <c r="KL135" s="1" t="s">
        <v>409</v>
      </c>
      <c r="KM135" s="1" t="s">
        <v>1921</v>
      </c>
      <c r="KN135" s="1" t="s">
        <v>1921</v>
      </c>
      <c r="KO135" s="1" t="s">
        <v>1920</v>
      </c>
      <c r="KP135" s="1" t="s">
        <v>2291</v>
      </c>
      <c r="KQ135" s="1" t="s">
        <v>2291</v>
      </c>
      <c r="KR135" s="1">
        <v>3</v>
      </c>
      <c r="KS135" s="1" t="s">
        <v>304</v>
      </c>
      <c r="KT135" s="1" t="s">
        <v>305</v>
      </c>
      <c r="KU135" s="1" t="s">
        <v>2291</v>
      </c>
      <c r="KV135" s="1" t="s">
        <v>2291</v>
      </c>
      <c r="KW135" s="1" t="s">
        <v>2291</v>
      </c>
      <c r="KX135" s="1">
        <v>20</v>
      </c>
      <c r="KY135" s="11">
        <v>20</v>
      </c>
      <c r="KZ135" s="1" t="s">
        <v>1284</v>
      </c>
      <c r="LA135" s="1">
        <v>161901</v>
      </c>
      <c r="LB135" s="1" t="s">
        <v>1285</v>
      </c>
      <c r="LC135" s="1" t="s">
        <v>1286</v>
      </c>
      <c r="LD135" s="1">
        <v>107</v>
      </c>
      <c r="LE135" s="1" t="s">
        <v>2291</v>
      </c>
      <c r="LF135" s="1">
        <v>-1</v>
      </c>
      <c r="LG135" s="1" t="s">
        <v>2291</v>
      </c>
      <c r="LH135" s="1" t="s">
        <v>2291</v>
      </c>
      <c r="LI135" s="8">
        <v>107</v>
      </c>
      <c r="LJ135" s="8">
        <v>9</v>
      </c>
      <c r="LK135" s="8">
        <v>12</v>
      </c>
      <c r="LL135" s="8">
        <v>16</v>
      </c>
      <c r="LM135" s="8">
        <v>17</v>
      </c>
      <c r="LN135" s="8">
        <v>12</v>
      </c>
      <c r="LO135" s="8">
        <v>24</v>
      </c>
      <c r="LP135" s="8">
        <v>7</v>
      </c>
      <c r="LQ135" s="8">
        <v>22</v>
      </c>
      <c r="LR135" s="8">
        <v>26</v>
      </c>
      <c r="LS135" s="8">
        <v>31</v>
      </c>
      <c r="LT135" s="8">
        <v>1</v>
      </c>
      <c r="LU135" s="8">
        <v>0</v>
      </c>
      <c r="LV135" s="8">
        <v>177</v>
      </c>
      <c r="LW135" s="1" t="s">
        <v>1976</v>
      </c>
      <c r="LX135" s="1" t="s">
        <v>1979</v>
      </c>
      <c r="LY135" s="1" t="s">
        <v>1981</v>
      </c>
      <c r="LZ135" s="1" t="b">
        <f>E135=AE135</f>
        <v>0</v>
      </c>
      <c r="MA135" s="1" t="b">
        <f>AG135=G135</f>
        <v>0</v>
      </c>
      <c r="MB135" s="1" t="b">
        <f>I135=AI135</f>
        <v>0</v>
      </c>
      <c r="MC135" s="1" t="s">
        <v>2291</v>
      </c>
    </row>
    <row r="136" spans="1:341" x14ac:dyDescent="0.3">
      <c r="A136" s="1" t="s">
        <v>1293</v>
      </c>
      <c r="B136" s="1" t="s">
        <v>1294</v>
      </c>
      <c r="C136" s="5">
        <v>43165</v>
      </c>
      <c r="D136" s="5">
        <v>43165</v>
      </c>
      <c r="E136" s="1" t="s">
        <v>294</v>
      </c>
      <c r="F136" s="1" t="s">
        <v>1934</v>
      </c>
      <c r="G136" s="1" t="s">
        <v>295</v>
      </c>
      <c r="H136" s="1" t="s">
        <v>1947</v>
      </c>
      <c r="I136" s="1" t="s">
        <v>810</v>
      </c>
      <c r="J136" s="1" t="s">
        <v>1230</v>
      </c>
      <c r="K136" s="1" t="s">
        <v>2069</v>
      </c>
      <c r="L136" s="1" t="s">
        <v>1827</v>
      </c>
      <c r="M136" s="1" t="s">
        <v>1295</v>
      </c>
      <c r="N136" s="1">
        <v>13.5026022254</v>
      </c>
      <c r="O136" s="1">
        <v>14.397483773499999</v>
      </c>
      <c r="P136" s="1">
        <v>284.39060078199998</v>
      </c>
      <c r="Q136" s="1">
        <v>8</v>
      </c>
      <c r="R136" s="1" t="s">
        <v>1983</v>
      </c>
      <c r="S136" s="1" t="s">
        <v>2069</v>
      </c>
      <c r="T136" s="1">
        <v>2</v>
      </c>
      <c r="U136" s="1" t="s">
        <v>2292</v>
      </c>
      <c r="V136" s="1" t="s">
        <v>1982</v>
      </c>
      <c r="W136" s="1" t="s">
        <v>2291</v>
      </c>
      <c r="X136" s="1" t="s">
        <v>2089</v>
      </c>
      <c r="Y136" s="1" t="s">
        <v>1920</v>
      </c>
      <c r="Z136" s="1" t="s">
        <v>1921</v>
      </c>
      <c r="AA136" s="1" t="s">
        <v>1921</v>
      </c>
      <c r="AB136" s="1" t="s">
        <v>2291</v>
      </c>
      <c r="AC136" s="7">
        <v>350</v>
      </c>
      <c r="AD136" s="7">
        <v>1463</v>
      </c>
      <c r="AE136" s="1" t="s">
        <v>294</v>
      </c>
      <c r="AF136" s="1" t="s">
        <v>1934</v>
      </c>
      <c r="AG136" s="1" t="s">
        <v>295</v>
      </c>
      <c r="AH136" s="1" t="s">
        <v>1947</v>
      </c>
      <c r="AI136" s="1" t="s">
        <v>810</v>
      </c>
      <c r="AJ136" s="1" t="s">
        <v>1230</v>
      </c>
      <c r="AK136" s="14">
        <v>350</v>
      </c>
      <c r="AL136" s="14">
        <v>1463</v>
      </c>
      <c r="AM136" s="5">
        <v>42005</v>
      </c>
      <c r="AN136" s="7" t="s">
        <v>2291</v>
      </c>
      <c r="AO136" s="7" t="s">
        <v>2291</v>
      </c>
      <c r="AP136" s="1" t="s">
        <v>2291</v>
      </c>
      <c r="AQ136" s="1" t="s">
        <v>2291</v>
      </c>
      <c r="AR136" s="1" t="s">
        <v>2291</v>
      </c>
      <c r="AS136" s="1" t="s">
        <v>2291</v>
      </c>
      <c r="AT136" s="1" t="s">
        <v>2291</v>
      </c>
      <c r="AU136" s="1" t="s">
        <v>2291</v>
      </c>
      <c r="AV136" s="1" t="s">
        <v>2291</v>
      </c>
      <c r="AW136" s="1" t="s">
        <v>2291</v>
      </c>
      <c r="AX136" s="1" t="s">
        <v>2291</v>
      </c>
      <c r="AY136" s="7" t="s">
        <v>2291</v>
      </c>
      <c r="AZ136" s="7" t="s">
        <v>2291</v>
      </c>
      <c r="BA136" s="1" t="s">
        <v>2291</v>
      </c>
      <c r="BB136" s="7" t="s">
        <v>2291</v>
      </c>
      <c r="BC136" s="7" t="s">
        <v>2291</v>
      </c>
      <c r="BD136" s="1" t="s">
        <v>2291</v>
      </c>
      <c r="BE136" s="1" t="s">
        <v>2291</v>
      </c>
      <c r="BF136" s="1" t="s">
        <v>2291</v>
      </c>
      <c r="BG136" s="1" t="s">
        <v>2291</v>
      </c>
      <c r="BH136" s="1" t="s">
        <v>2291</v>
      </c>
      <c r="BI136" s="1" t="s">
        <v>2291</v>
      </c>
      <c r="BJ136" s="1" t="s">
        <v>2291</v>
      </c>
      <c r="BK136" s="1" t="s">
        <v>2291</v>
      </c>
      <c r="BL136" s="1" t="s">
        <v>2291</v>
      </c>
      <c r="BM136" s="7" t="s">
        <v>2291</v>
      </c>
      <c r="BN136" s="7" t="s">
        <v>2291</v>
      </c>
      <c r="BO136" s="1" t="s">
        <v>2291</v>
      </c>
      <c r="BP136" s="7" t="s">
        <v>2291</v>
      </c>
      <c r="BQ136" s="7" t="s">
        <v>2291</v>
      </c>
      <c r="BR136" s="1">
        <v>0</v>
      </c>
      <c r="BS136" s="7">
        <v>350</v>
      </c>
      <c r="BT136" s="7">
        <v>0</v>
      </c>
      <c r="BU136" s="7">
        <v>0</v>
      </c>
      <c r="BV136" s="7">
        <v>0</v>
      </c>
      <c r="BW136" s="1" t="s">
        <v>1998</v>
      </c>
      <c r="BX136" s="1" t="s">
        <v>2291</v>
      </c>
      <c r="BY136" s="1" t="s">
        <v>533</v>
      </c>
      <c r="BZ136" s="1" t="s">
        <v>1921</v>
      </c>
      <c r="CA136" s="1" t="s">
        <v>1921</v>
      </c>
      <c r="CB136" s="1" t="s">
        <v>1921</v>
      </c>
      <c r="CC136" s="1" t="s">
        <v>1921</v>
      </c>
      <c r="CD136" s="1" t="s">
        <v>1921</v>
      </c>
      <c r="CE136" s="1" t="s">
        <v>1921</v>
      </c>
      <c r="CF136" s="1" t="s">
        <v>1921</v>
      </c>
      <c r="CG136" s="1" t="s">
        <v>1921</v>
      </c>
      <c r="CH136" s="1" t="s">
        <v>1920</v>
      </c>
      <c r="CI136" s="1" t="s">
        <v>1921</v>
      </c>
      <c r="CJ136" s="1" t="s">
        <v>1921</v>
      </c>
      <c r="CK136" s="1" t="s">
        <v>1953</v>
      </c>
      <c r="CL136" s="1" t="s">
        <v>1921</v>
      </c>
      <c r="CM136" s="1" t="s">
        <v>1921</v>
      </c>
      <c r="CN136" s="1" t="s">
        <v>1920</v>
      </c>
      <c r="CO136" s="1" t="s">
        <v>1921</v>
      </c>
      <c r="CP136" s="1" t="s">
        <v>1921</v>
      </c>
      <c r="CQ136" s="1" t="s">
        <v>2291</v>
      </c>
      <c r="CR136" s="1" t="s">
        <v>2030</v>
      </c>
      <c r="CS136" s="1" t="s">
        <v>2291</v>
      </c>
      <c r="CT136" s="1" t="s">
        <v>2291</v>
      </c>
      <c r="CU136" s="1" t="s">
        <v>2291</v>
      </c>
      <c r="CV136" s="1" t="s">
        <v>2291</v>
      </c>
      <c r="CW136" s="1" t="s">
        <v>2291</v>
      </c>
      <c r="CX136" s="1" t="s">
        <v>2291</v>
      </c>
      <c r="CY136" s="1" t="s">
        <v>2291</v>
      </c>
      <c r="CZ136" s="1" t="s">
        <v>2291</v>
      </c>
      <c r="DA136" s="1" t="s">
        <v>2291</v>
      </c>
      <c r="DB136" s="1" t="s">
        <v>2291</v>
      </c>
      <c r="DC136" s="1" t="s">
        <v>2291</v>
      </c>
      <c r="DD136" s="1" t="s">
        <v>2291</v>
      </c>
      <c r="DE136" s="1" t="s">
        <v>2291</v>
      </c>
      <c r="DF136" s="1" t="s">
        <v>2291</v>
      </c>
      <c r="DG136" s="1" t="s">
        <v>2291</v>
      </c>
      <c r="DH136" s="1" t="s">
        <v>2291</v>
      </c>
      <c r="DI136" s="1" t="s">
        <v>2291</v>
      </c>
      <c r="DJ136" s="1" t="s">
        <v>2291</v>
      </c>
      <c r="DK136" s="1" t="s">
        <v>2291</v>
      </c>
      <c r="DL136" s="1" t="s">
        <v>2291</v>
      </c>
      <c r="DM136" s="1" t="s">
        <v>2291</v>
      </c>
      <c r="DN136" s="1" t="s">
        <v>2291</v>
      </c>
      <c r="DO136" s="1" t="s">
        <v>2291</v>
      </c>
      <c r="DP136" s="1" t="s">
        <v>2291</v>
      </c>
      <c r="DQ136" s="1" t="s">
        <v>2291</v>
      </c>
      <c r="DR136" s="1" t="s">
        <v>2291</v>
      </c>
      <c r="DS136" s="1" t="s">
        <v>2291</v>
      </c>
      <c r="DT136" s="1" t="s">
        <v>2291</v>
      </c>
      <c r="DU136" s="1" t="s">
        <v>2291</v>
      </c>
      <c r="DV136" s="1" t="s">
        <v>2291</v>
      </c>
      <c r="DW136" s="1" t="s">
        <v>2291</v>
      </c>
      <c r="DX136" s="1" t="s">
        <v>2291</v>
      </c>
      <c r="DY136" s="1" t="s">
        <v>2291</v>
      </c>
      <c r="DZ136" s="1" t="s">
        <v>2291</v>
      </c>
      <c r="EA136" s="1" t="s">
        <v>2291</v>
      </c>
      <c r="EB136" s="1" t="s">
        <v>2291</v>
      </c>
      <c r="EC136" s="1" t="s">
        <v>2291</v>
      </c>
      <c r="ED136" s="1" t="s">
        <v>2291</v>
      </c>
      <c r="EE136" s="1" t="s">
        <v>2291</v>
      </c>
      <c r="EF136" s="1" t="s">
        <v>2291</v>
      </c>
      <c r="EG136" s="1" t="s">
        <v>2291</v>
      </c>
      <c r="EH136" s="1" t="s">
        <v>2291</v>
      </c>
      <c r="EI136" s="1" t="s">
        <v>2291</v>
      </c>
      <c r="EJ136" s="1" t="s">
        <v>2291</v>
      </c>
      <c r="EK136" s="1" t="s">
        <v>2291</v>
      </c>
      <c r="EL136" s="1" t="s">
        <v>2291</v>
      </c>
      <c r="EM136" s="1" t="s">
        <v>2291</v>
      </c>
      <c r="EN136" s="1" t="s">
        <v>2291</v>
      </c>
      <c r="EO136" s="1" t="s">
        <v>2291</v>
      </c>
      <c r="EP136" s="1" t="s">
        <v>2291</v>
      </c>
      <c r="EQ136" s="1" t="s">
        <v>2291</v>
      </c>
      <c r="ER136" s="1" t="s">
        <v>2291</v>
      </c>
      <c r="ES136" s="1" t="s">
        <v>2291</v>
      </c>
      <c r="ET136" s="1" t="s">
        <v>2291</v>
      </c>
      <c r="EU136" s="1" t="s">
        <v>2291</v>
      </c>
      <c r="EV136" s="1" t="s">
        <v>2291</v>
      </c>
      <c r="EW136" s="1" t="s">
        <v>2291</v>
      </c>
      <c r="EX136" s="1" t="s">
        <v>2291</v>
      </c>
      <c r="EY136" s="1" t="s">
        <v>2291</v>
      </c>
      <c r="EZ136" s="1" t="s">
        <v>2291</v>
      </c>
      <c r="FA136" s="1" t="s">
        <v>2291</v>
      </c>
      <c r="FB136" s="1" t="s">
        <v>2291</v>
      </c>
      <c r="FC136" s="1" t="s">
        <v>2291</v>
      </c>
      <c r="FD136" s="1" t="s">
        <v>2291</v>
      </c>
      <c r="FE136" s="1" t="s">
        <v>2291</v>
      </c>
      <c r="FF136" s="1" t="s">
        <v>2291</v>
      </c>
      <c r="FG136" s="1" t="s">
        <v>2291</v>
      </c>
      <c r="FH136" s="1" t="s">
        <v>2291</v>
      </c>
      <c r="FI136" s="1" t="s">
        <v>2291</v>
      </c>
      <c r="FJ136" s="1" t="s">
        <v>2291</v>
      </c>
      <c r="FK136" s="1" t="s">
        <v>2291</v>
      </c>
      <c r="FL136" s="1" t="s">
        <v>2291</v>
      </c>
      <c r="FM136" s="7">
        <v>30</v>
      </c>
      <c r="FN136" s="7">
        <v>50</v>
      </c>
      <c r="FO136" s="7">
        <v>10</v>
      </c>
      <c r="FP136" s="7">
        <v>20</v>
      </c>
      <c r="FQ136" s="7">
        <v>15</v>
      </c>
      <c r="FR136" s="7">
        <v>25</v>
      </c>
      <c r="FS136" s="7" t="s">
        <v>2291</v>
      </c>
      <c r="FT136" s="7" t="s">
        <v>2291</v>
      </c>
      <c r="FU136" s="7">
        <v>15</v>
      </c>
      <c r="FV136" s="7">
        <v>15</v>
      </c>
      <c r="FW136" s="7">
        <v>5</v>
      </c>
      <c r="FX136" s="7" t="s">
        <v>2291</v>
      </c>
      <c r="FY136" s="7">
        <v>150</v>
      </c>
      <c r="FZ136" s="1" t="s">
        <v>1920</v>
      </c>
      <c r="GA136" s="1" t="s">
        <v>1920</v>
      </c>
      <c r="GB136" s="1" t="s">
        <v>1920</v>
      </c>
      <c r="GC136" s="1" t="s">
        <v>2291</v>
      </c>
      <c r="GD136" s="1" t="s">
        <v>2291</v>
      </c>
      <c r="GE136" s="1" t="s">
        <v>2291</v>
      </c>
      <c r="GF136" s="1" t="s">
        <v>1920</v>
      </c>
      <c r="GG136" s="1" t="s">
        <v>2291</v>
      </c>
      <c r="GH136" s="1" t="s">
        <v>2291</v>
      </c>
      <c r="GI136" s="1" t="s">
        <v>2291</v>
      </c>
      <c r="GJ136" s="1" t="s">
        <v>302</v>
      </c>
      <c r="GK136" s="1" t="s">
        <v>1921</v>
      </c>
      <c r="GL136" s="1" t="s">
        <v>1921</v>
      </c>
      <c r="GM136" s="1" t="s">
        <v>1921</v>
      </c>
      <c r="GN136" s="1" t="s">
        <v>1921</v>
      </c>
      <c r="GO136" s="1" t="s">
        <v>1920</v>
      </c>
      <c r="GP136" s="1" t="s">
        <v>1921</v>
      </c>
      <c r="GQ136" s="1" t="s">
        <v>1921</v>
      </c>
      <c r="GR136" s="1" t="s">
        <v>1921</v>
      </c>
      <c r="GS136" s="7" t="s">
        <v>2291</v>
      </c>
      <c r="GT136" s="7" t="s">
        <v>2291</v>
      </c>
      <c r="GU136" s="7" t="s">
        <v>2291</v>
      </c>
      <c r="GV136" s="7">
        <v>1</v>
      </c>
      <c r="GW136" s="7" t="s">
        <v>2291</v>
      </c>
      <c r="GX136" s="7" t="s">
        <v>2291</v>
      </c>
      <c r="GY136" s="7" t="s">
        <v>2291</v>
      </c>
      <c r="GZ136" s="7" t="s">
        <v>2291</v>
      </c>
      <c r="HA136" s="7" t="s">
        <v>2291</v>
      </c>
      <c r="HB136" s="7" t="s">
        <v>2291</v>
      </c>
      <c r="HC136" s="7" t="s">
        <v>2291</v>
      </c>
      <c r="HD136" s="7" t="s">
        <v>2291</v>
      </c>
      <c r="HE136" s="7" t="s">
        <v>2291</v>
      </c>
      <c r="HF136" s="7" t="s">
        <v>2291</v>
      </c>
      <c r="HG136" s="7" t="s">
        <v>2291</v>
      </c>
      <c r="HH136" s="7" t="s">
        <v>2291</v>
      </c>
      <c r="HI136" s="1" t="s">
        <v>1956</v>
      </c>
      <c r="HJ136" s="1" t="s">
        <v>371</v>
      </c>
      <c r="HK136" s="1" t="s">
        <v>1920</v>
      </c>
      <c r="HL136" s="1" t="s">
        <v>1921</v>
      </c>
      <c r="HM136" s="1" t="s">
        <v>1921</v>
      </c>
      <c r="HN136" s="1" t="s">
        <v>1921</v>
      </c>
      <c r="HO136" s="1" t="s">
        <v>1921</v>
      </c>
      <c r="HP136" s="1" t="s">
        <v>2122</v>
      </c>
      <c r="HQ136" s="1" t="s">
        <v>1920</v>
      </c>
      <c r="HR136" s="1" t="s">
        <v>1921</v>
      </c>
      <c r="HS136" s="1" t="s">
        <v>1921</v>
      </c>
      <c r="HT136" s="7">
        <v>15</v>
      </c>
      <c r="HU136" s="7" t="s">
        <v>2291</v>
      </c>
      <c r="HV136" s="1" t="s">
        <v>2047</v>
      </c>
      <c r="HW136" s="1" t="s">
        <v>1921</v>
      </c>
      <c r="HX136" s="1" t="s">
        <v>1962</v>
      </c>
      <c r="HY136" s="1" t="s">
        <v>2127</v>
      </c>
      <c r="HZ136" s="1" t="s">
        <v>1920</v>
      </c>
      <c r="IA136" s="1" t="s">
        <v>1921</v>
      </c>
      <c r="IB136" s="7">
        <v>10</v>
      </c>
      <c r="IC136" s="7" t="s">
        <v>2291</v>
      </c>
      <c r="ID136" s="1" t="s">
        <v>1920</v>
      </c>
      <c r="IE136" s="1" t="s">
        <v>2291</v>
      </c>
      <c r="IF136" s="1" t="s">
        <v>2291</v>
      </c>
      <c r="IG136" s="1" t="s">
        <v>2291</v>
      </c>
      <c r="IH136" s="1" t="s">
        <v>2291</v>
      </c>
      <c r="II136" s="1" t="s">
        <v>2291</v>
      </c>
      <c r="IJ136" s="1" t="s">
        <v>2291</v>
      </c>
      <c r="IK136" s="1" t="s">
        <v>2291</v>
      </c>
      <c r="IL136" s="1" t="s">
        <v>2291</v>
      </c>
      <c r="IM136" s="1" t="s">
        <v>1952</v>
      </c>
      <c r="IN136" s="1" t="s">
        <v>2291</v>
      </c>
      <c r="IO136" s="1" t="s">
        <v>2291</v>
      </c>
      <c r="IP136" s="1" t="s">
        <v>2191</v>
      </c>
      <c r="IQ136" s="1" t="s">
        <v>2212</v>
      </c>
      <c r="IR136" s="1" t="s">
        <v>1957</v>
      </c>
      <c r="IS136" s="1" t="s">
        <v>2291</v>
      </c>
      <c r="IT136" s="1" t="s">
        <v>1920</v>
      </c>
      <c r="IU136" s="1" t="s">
        <v>2002</v>
      </c>
      <c r="IV136" s="1" t="s">
        <v>1920</v>
      </c>
      <c r="IW136" s="1" t="s">
        <v>1921</v>
      </c>
      <c r="IX136" s="1" t="s">
        <v>1921</v>
      </c>
      <c r="IY136" s="1" t="s">
        <v>1921</v>
      </c>
      <c r="IZ136" s="1" t="s">
        <v>1921</v>
      </c>
      <c r="JA136" s="1" t="s">
        <v>2291</v>
      </c>
      <c r="JB136" s="1" t="s">
        <v>869</v>
      </c>
      <c r="JC136" s="1" t="s">
        <v>2291</v>
      </c>
      <c r="JD136" s="1" t="s">
        <v>677</v>
      </c>
      <c r="JE136" s="1" t="s">
        <v>1921</v>
      </c>
      <c r="JF136" s="1" t="s">
        <v>1920</v>
      </c>
      <c r="JG136" s="1" t="s">
        <v>1921</v>
      </c>
      <c r="JH136" s="1" t="s">
        <v>1921</v>
      </c>
      <c r="JI136" s="1" t="s">
        <v>1921</v>
      </c>
      <c r="JJ136" s="1" t="s">
        <v>1920</v>
      </c>
      <c r="JK136" s="1" t="s">
        <v>1921</v>
      </c>
      <c r="JL136" s="1" t="s">
        <v>1921</v>
      </c>
      <c r="JM136" s="1" t="s">
        <v>1920</v>
      </c>
      <c r="JN136" s="1" t="s">
        <v>1921</v>
      </c>
      <c r="JO136" s="1" t="s">
        <v>1921</v>
      </c>
      <c r="JP136" s="1" t="s">
        <v>1921</v>
      </c>
      <c r="JQ136" s="1" t="s">
        <v>1921</v>
      </c>
      <c r="JR136" s="1" t="s">
        <v>1921</v>
      </c>
      <c r="JS136" s="1" t="s">
        <v>2291</v>
      </c>
      <c r="JT136" s="1" t="s">
        <v>2291</v>
      </c>
      <c r="JU136" s="1" t="s">
        <v>2297</v>
      </c>
      <c r="JV136" s="1" t="s">
        <v>1920</v>
      </c>
      <c r="JW136" s="1" t="s">
        <v>1921</v>
      </c>
      <c r="JX136" s="1" t="s">
        <v>1921</v>
      </c>
      <c r="JY136" s="1" t="s">
        <v>1920</v>
      </c>
      <c r="JZ136" s="1" t="s">
        <v>1921</v>
      </c>
      <c r="KA136" s="1" t="s">
        <v>1921</v>
      </c>
      <c r="KB136" s="1" t="s">
        <v>1921</v>
      </c>
      <c r="KC136" s="1" t="s">
        <v>2291</v>
      </c>
      <c r="KD136" s="1" t="s">
        <v>2294</v>
      </c>
      <c r="KE136" s="1" t="s">
        <v>2291</v>
      </c>
      <c r="KF136" s="1" t="s">
        <v>1920</v>
      </c>
      <c r="KG136" s="1" t="s">
        <v>2143</v>
      </c>
      <c r="KH136" s="1" t="s">
        <v>1967</v>
      </c>
      <c r="KI136" s="1" t="s">
        <v>1923</v>
      </c>
      <c r="KJ136" s="1" t="s">
        <v>2291</v>
      </c>
      <c r="KK136" s="1" t="s">
        <v>1920</v>
      </c>
      <c r="KL136" s="1" t="s">
        <v>2044</v>
      </c>
      <c r="KM136" s="1" t="s">
        <v>1920</v>
      </c>
      <c r="KN136" s="1" t="s">
        <v>1921</v>
      </c>
      <c r="KO136" s="1" t="s">
        <v>1920</v>
      </c>
      <c r="KP136" s="1" t="s">
        <v>2291</v>
      </c>
      <c r="KQ136" s="1" t="s">
        <v>2291</v>
      </c>
      <c r="KR136" s="1">
        <v>2</v>
      </c>
      <c r="KS136" s="1" t="s">
        <v>310</v>
      </c>
      <c r="KT136" s="1" t="s">
        <v>1296</v>
      </c>
      <c r="KU136" s="1" t="s">
        <v>2291</v>
      </c>
      <c r="KV136" s="1" t="s">
        <v>2291</v>
      </c>
      <c r="KW136" s="1" t="s">
        <v>2291</v>
      </c>
      <c r="KX136" s="1">
        <v>20</v>
      </c>
      <c r="KY136" s="11">
        <v>20</v>
      </c>
      <c r="KZ136" s="1" t="s">
        <v>1297</v>
      </c>
      <c r="LA136" s="1">
        <v>161903</v>
      </c>
      <c r="LB136" s="1" t="s">
        <v>1298</v>
      </c>
      <c r="LC136" s="1" t="s">
        <v>1299</v>
      </c>
      <c r="LD136" s="1">
        <v>109</v>
      </c>
      <c r="LE136" s="1" t="s">
        <v>2291</v>
      </c>
      <c r="LF136" s="1">
        <v>-1</v>
      </c>
      <c r="LG136" s="1" t="s">
        <v>2291</v>
      </c>
      <c r="LH136" s="1" t="s">
        <v>2291</v>
      </c>
      <c r="LI136" s="8">
        <v>109</v>
      </c>
      <c r="LJ136" s="8">
        <v>6</v>
      </c>
      <c r="LK136" s="8">
        <v>10</v>
      </c>
      <c r="LL136" s="8">
        <v>11</v>
      </c>
      <c r="LM136" s="8">
        <v>15</v>
      </c>
      <c r="LN136" s="8">
        <v>17</v>
      </c>
      <c r="LO136" s="8">
        <v>19</v>
      </c>
      <c r="LP136" s="8">
        <v>5</v>
      </c>
      <c r="LQ136" s="8">
        <v>5</v>
      </c>
      <c r="LR136" s="8">
        <v>17</v>
      </c>
      <c r="LS136" s="8">
        <v>20</v>
      </c>
      <c r="LT136" s="8">
        <v>4</v>
      </c>
      <c r="LU136" s="8">
        <v>3</v>
      </c>
      <c r="LV136" s="8">
        <v>132</v>
      </c>
      <c r="LW136" s="1" t="s">
        <v>1976</v>
      </c>
      <c r="LX136" s="1" t="s">
        <v>1979</v>
      </c>
      <c r="LY136" s="1" t="s">
        <v>1981</v>
      </c>
      <c r="LZ136" s="1" t="b">
        <f>E136=AE136</f>
        <v>1</v>
      </c>
      <c r="MA136" s="1" t="b">
        <f>AG136=G136</f>
        <v>1</v>
      </c>
      <c r="MB136" s="1" t="b">
        <f>I136=AI136</f>
        <v>1</v>
      </c>
      <c r="MC136" s="1" t="s">
        <v>2291</v>
      </c>
    </row>
    <row r="137" spans="1:341" x14ac:dyDescent="0.3">
      <c r="A137" s="1" t="s">
        <v>1444</v>
      </c>
      <c r="B137" s="1" t="s">
        <v>1445</v>
      </c>
      <c r="C137" s="5">
        <v>43173</v>
      </c>
      <c r="D137" s="5">
        <v>43173</v>
      </c>
      <c r="E137" s="1" t="s">
        <v>294</v>
      </c>
      <c r="F137" s="1" t="s">
        <v>1934</v>
      </c>
      <c r="G137" s="1" t="s">
        <v>698</v>
      </c>
      <c r="H137" s="1" t="s">
        <v>333</v>
      </c>
      <c r="I137" s="1" t="s">
        <v>818</v>
      </c>
      <c r="J137" s="1" t="s">
        <v>1470</v>
      </c>
      <c r="K137" s="1" t="s">
        <v>2070</v>
      </c>
      <c r="L137" s="1" t="s">
        <v>1837</v>
      </c>
      <c r="M137" s="1" t="s">
        <v>1446</v>
      </c>
      <c r="N137" s="1">
        <v>13.4939662563</v>
      </c>
      <c r="O137" s="1">
        <v>14.085526031600001</v>
      </c>
      <c r="P137" s="1">
        <v>289.85862201399999</v>
      </c>
      <c r="Q137" s="1">
        <v>8</v>
      </c>
      <c r="R137" s="1" t="s">
        <v>1983</v>
      </c>
      <c r="S137" s="1" t="s">
        <v>2070</v>
      </c>
      <c r="T137" s="1">
        <v>2</v>
      </c>
      <c r="U137" s="1" t="s">
        <v>2292</v>
      </c>
      <c r="V137" s="1" t="s">
        <v>1982</v>
      </c>
      <c r="W137" s="1" t="s">
        <v>2291</v>
      </c>
      <c r="X137" s="1" t="s">
        <v>2089</v>
      </c>
      <c r="Y137" s="1" t="s">
        <v>1920</v>
      </c>
      <c r="Z137" s="1" t="s">
        <v>1921</v>
      </c>
      <c r="AA137" s="1" t="s">
        <v>1921</v>
      </c>
      <c r="AB137" s="1" t="s">
        <v>2291</v>
      </c>
      <c r="AC137" s="7">
        <v>90</v>
      </c>
      <c r="AD137" s="7">
        <v>376</v>
      </c>
      <c r="AE137" s="1" t="s">
        <v>294</v>
      </c>
      <c r="AF137" s="1" t="s">
        <v>1934</v>
      </c>
      <c r="AG137" s="1" t="s">
        <v>698</v>
      </c>
      <c r="AH137" s="1" t="s">
        <v>333</v>
      </c>
      <c r="AI137" s="1" t="s">
        <v>818</v>
      </c>
      <c r="AJ137" s="1" t="s">
        <v>1470</v>
      </c>
      <c r="AK137" s="14">
        <v>90</v>
      </c>
      <c r="AL137" s="14">
        <v>376</v>
      </c>
      <c r="AM137" s="5">
        <v>41640</v>
      </c>
      <c r="AN137" s="7" t="s">
        <v>2291</v>
      </c>
      <c r="AO137" s="7" t="s">
        <v>2291</v>
      </c>
      <c r="AP137" s="1" t="s">
        <v>2291</v>
      </c>
      <c r="AQ137" s="1" t="s">
        <v>2291</v>
      </c>
      <c r="AR137" s="1" t="s">
        <v>2291</v>
      </c>
      <c r="AS137" s="1" t="s">
        <v>2291</v>
      </c>
      <c r="AT137" s="1" t="s">
        <v>2291</v>
      </c>
      <c r="AU137" s="1" t="s">
        <v>2291</v>
      </c>
      <c r="AV137" s="1" t="s">
        <v>2291</v>
      </c>
      <c r="AW137" s="1" t="s">
        <v>2291</v>
      </c>
      <c r="AX137" s="1" t="s">
        <v>2291</v>
      </c>
      <c r="AY137" s="7" t="s">
        <v>2291</v>
      </c>
      <c r="AZ137" s="7" t="s">
        <v>2291</v>
      </c>
      <c r="BA137" s="1" t="s">
        <v>2291</v>
      </c>
      <c r="BB137" s="7" t="s">
        <v>2291</v>
      </c>
      <c r="BC137" s="7" t="s">
        <v>2291</v>
      </c>
      <c r="BD137" s="1" t="s">
        <v>2291</v>
      </c>
      <c r="BE137" s="1" t="s">
        <v>2291</v>
      </c>
      <c r="BF137" s="1" t="s">
        <v>2291</v>
      </c>
      <c r="BG137" s="1" t="s">
        <v>2291</v>
      </c>
      <c r="BH137" s="1" t="s">
        <v>2291</v>
      </c>
      <c r="BI137" s="1" t="s">
        <v>2291</v>
      </c>
      <c r="BJ137" s="1" t="s">
        <v>2291</v>
      </c>
      <c r="BK137" s="1" t="s">
        <v>2291</v>
      </c>
      <c r="BL137" s="1" t="s">
        <v>2291</v>
      </c>
      <c r="BM137" s="7" t="s">
        <v>2291</v>
      </c>
      <c r="BN137" s="7" t="s">
        <v>2291</v>
      </c>
      <c r="BO137" s="1" t="s">
        <v>2291</v>
      </c>
      <c r="BP137" s="7" t="s">
        <v>2291</v>
      </c>
      <c r="BQ137" s="7" t="s">
        <v>2291</v>
      </c>
      <c r="BR137" s="1">
        <v>0</v>
      </c>
      <c r="BS137" s="7">
        <v>90</v>
      </c>
      <c r="BT137" s="7">
        <v>0</v>
      </c>
      <c r="BU137" s="7">
        <v>0</v>
      </c>
      <c r="BV137" s="7">
        <v>0</v>
      </c>
      <c r="BW137" s="1" t="s">
        <v>1998</v>
      </c>
      <c r="BX137" s="1" t="s">
        <v>2291</v>
      </c>
      <c r="BY137" s="1" t="s">
        <v>469</v>
      </c>
      <c r="BZ137" s="1" t="s">
        <v>1921</v>
      </c>
      <c r="CA137" s="1" t="s">
        <v>1921</v>
      </c>
      <c r="CB137" s="1" t="s">
        <v>1921</v>
      </c>
      <c r="CC137" s="1" t="s">
        <v>1921</v>
      </c>
      <c r="CD137" s="1" t="s">
        <v>1921</v>
      </c>
      <c r="CE137" s="1" t="s">
        <v>1921</v>
      </c>
      <c r="CF137" s="1" t="s">
        <v>1921</v>
      </c>
      <c r="CG137" s="1" t="s">
        <v>1921</v>
      </c>
      <c r="CH137" s="1" t="s">
        <v>1921</v>
      </c>
      <c r="CI137" s="1" t="s">
        <v>1921</v>
      </c>
      <c r="CJ137" s="1" t="s">
        <v>1920</v>
      </c>
      <c r="CK137" s="1" t="s">
        <v>2291</v>
      </c>
      <c r="CL137" s="1" t="s">
        <v>2291</v>
      </c>
      <c r="CM137" s="1" t="s">
        <v>2291</v>
      </c>
      <c r="CN137" s="1" t="s">
        <v>2291</v>
      </c>
      <c r="CO137" s="1" t="s">
        <v>2291</v>
      </c>
      <c r="CP137" s="1" t="s">
        <v>2291</v>
      </c>
      <c r="CQ137" s="1" t="s">
        <v>2291</v>
      </c>
      <c r="CR137" s="1" t="s">
        <v>2291</v>
      </c>
      <c r="CS137" s="1" t="s">
        <v>2291</v>
      </c>
      <c r="CT137" s="1" t="s">
        <v>2291</v>
      </c>
      <c r="CU137" s="1" t="s">
        <v>2291</v>
      </c>
      <c r="CV137" s="1" t="s">
        <v>2291</v>
      </c>
      <c r="CW137" s="1" t="s">
        <v>2291</v>
      </c>
      <c r="CX137" s="1" t="s">
        <v>2291</v>
      </c>
      <c r="CY137" s="1" t="s">
        <v>2291</v>
      </c>
      <c r="CZ137" s="1" t="s">
        <v>2291</v>
      </c>
      <c r="DA137" s="1" t="s">
        <v>2291</v>
      </c>
      <c r="DB137" s="1" t="s">
        <v>2291</v>
      </c>
      <c r="DC137" s="1" t="s">
        <v>2291</v>
      </c>
      <c r="DD137" s="1" t="s">
        <v>2291</v>
      </c>
      <c r="DE137" s="1" t="s">
        <v>2291</v>
      </c>
      <c r="DF137" s="1" t="s">
        <v>2291</v>
      </c>
      <c r="DG137" s="1" t="s">
        <v>2291</v>
      </c>
      <c r="DH137" s="1" t="s">
        <v>2291</v>
      </c>
      <c r="DI137" s="1" t="s">
        <v>2291</v>
      </c>
      <c r="DJ137" s="1" t="s">
        <v>2291</v>
      </c>
      <c r="DK137" s="1" t="s">
        <v>2291</v>
      </c>
      <c r="DL137" s="1" t="s">
        <v>2291</v>
      </c>
      <c r="DM137" s="1" t="s">
        <v>2291</v>
      </c>
      <c r="DN137" s="1" t="s">
        <v>2291</v>
      </c>
      <c r="DO137" s="1" t="s">
        <v>2291</v>
      </c>
      <c r="DP137" s="1" t="s">
        <v>2291</v>
      </c>
      <c r="DQ137" s="1" t="s">
        <v>2291</v>
      </c>
      <c r="DR137" s="1" t="s">
        <v>2291</v>
      </c>
      <c r="DS137" s="1" t="s">
        <v>2291</v>
      </c>
      <c r="DT137" s="1" t="s">
        <v>2291</v>
      </c>
      <c r="DU137" s="1" t="s">
        <v>2291</v>
      </c>
      <c r="DV137" s="1" t="s">
        <v>2291</v>
      </c>
      <c r="DW137" s="1" t="s">
        <v>2291</v>
      </c>
      <c r="DX137" s="1" t="s">
        <v>2291</v>
      </c>
      <c r="DY137" s="1" t="s">
        <v>2291</v>
      </c>
      <c r="DZ137" s="1" t="s">
        <v>2291</v>
      </c>
      <c r="EA137" s="1" t="s">
        <v>2291</v>
      </c>
      <c r="EB137" s="1" t="s">
        <v>2291</v>
      </c>
      <c r="EC137" s="1" t="s">
        <v>2291</v>
      </c>
      <c r="ED137" s="1" t="s">
        <v>2291</v>
      </c>
      <c r="EE137" s="1" t="s">
        <v>2291</v>
      </c>
      <c r="EF137" s="1" t="s">
        <v>2291</v>
      </c>
      <c r="EG137" s="1" t="s">
        <v>2291</v>
      </c>
      <c r="EH137" s="1" t="s">
        <v>2291</v>
      </c>
      <c r="EI137" s="1" t="s">
        <v>2291</v>
      </c>
      <c r="EJ137" s="1" t="s">
        <v>2291</v>
      </c>
      <c r="EK137" s="1" t="s">
        <v>2291</v>
      </c>
      <c r="EL137" s="1" t="s">
        <v>2291</v>
      </c>
      <c r="EM137" s="1" t="s">
        <v>2291</v>
      </c>
      <c r="EN137" s="1" t="s">
        <v>2291</v>
      </c>
      <c r="EO137" s="1" t="s">
        <v>2291</v>
      </c>
      <c r="EP137" s="1" t="s">
        <v>2291</v>
      </c>
      <c r="EQ137" s="1" t="s">
        <v>2291</v>
      </c>
      <c r="ER137" s="1" t="s">
        <v>2291</v>
      </c>
      <c r="ES137" s="1" t="s">
        <v>2291</v>
      </c>
      <c r="ET137" s="1" t="s">
        <v>2291</v>
      </c>
      <c r="EU137" s="1" t="s">
        <v>2291</v>
      </c>
      <c r="EV137" s="1" t="s">
        <v>2291</v>
      </c>
      <c r="EW137" s="1" t="s">
        <v>2291</v>
      </c>
      <c r="EX137" s="1" t="s">
        <v>2291</v>
      </c>
      <c r="EY137" s="1" t="s">
        <v>2291</v>
      </c>
      <c r="EZ137" s="1" t="s">
        <v>2291</v>
      </c>
      <c r="FA137" s="1" t="s">
        <v>2291</v>
      </c>
      <c r="FB137" s="1" t="s">
        <v>2291</v>
      </c>
      <c r="FC137" s="1" t="s">
        <v>2291</v>
      </c>
      <c r="FD137" s="1" t="s">
        <v>2291</v>
      </c>
      <c r="FE137" s="1" t="s">
        <v>2291</v>
      </c>
      <c r="FF137" s="1" t="s">
        <v>2291</v>
      </c>
      <c r="FG137" s="1" t="s">
        <v>2291</v>
      </c>
      <c r="FH137" s="1" t="s">
        <v>2291</v>
      </c>
      <c r="FI137" s="1" t="s">
        <v>2291</v>
      </c>
      <c r="FJ137" s="1" t="s">
        <v>2291</v>
      </c>
      <c r="FK137" s="1" t="s">
        <v>2291</v>
      </c>
      <c r="FL137" s="1" t="s">
        <v>2291</v>
      </c>
      <c r="FM137" s="7">
        <v>10</v>
      </c>
      <c r="FN137" s="7">
        <v>20</v>
      </c>
      <c r="FO137" s="7" t="s">
        <v>2291</v>
      </c>
      <c r="FP137" s="7" t="s">
        <v>2291</v>
      </c>
      <c r="FQ137" s="7" t="s">
        <v>2291</v>
      </c>
      <c r="FR137" s="7">
        <v>10</v>
      </c>
      <c r="FS137" s="7" t="s">
        <v>2291</v>
      </c>
      <c r="FT137" s="7" t="s">
        <v>2291</v>
      </c>
      <c r="FU137" s="7">
        <v>10</v>
      </c>
      <c r="FV137" s="7">
        <v>5</v>
      </c>
      <c r="FW137" s="7">
        <v>2</v>
      </c>
      <c r="FX137" s="7" t="s">
        <v>2291</v>
      </c>
      <c r="FY137" s="7">
        <v>7</v>
      </c>
      <c r="FZ137" s="1" t="s">
        <v>1920</v>
      </c>
      <c r="GA137" s="1" t="s">
        <v>1920</v>
      </c>
      <c r="GB137" s="1" t="s">
        <v>1920</v>
      </c>
      <c r="GC137" s="1" t="s">
        <v>2291</v>
      </c>
      <c r="GD137" s="1" t="s">
        <v>2291</v>
      </c>
      <c r="GE137" s="1" t="s">
        <v>2291</v>
      </c>
      <c r="GF137" s="1" t="s">
        <v>1920</v>
      </c>
      <c r="GG137" s="1" t="s">
        <v>2291</v>
      </c>
      <c r="GH137" s="1" t="s">
        <v>2291</v>
      </c>
      <c r="GI137" s="1" t="s">
        <v>2291</v>
      </c>
      <c r="GJ137" s="1" t="s">
        <v>302</v>
      </c>
      <c r="GK137" s="1" t="s">
        <v>1921</v>
      </c>
      <c r="GL137" s="1" t="s">
        <v>1921</v>
      </c>
      <c r="GM137" s="1" t="s">
        <v>1921</v>
      </c>
      <c r="GN137" s="1" t="s">
        <v>1921</v>
      </c>
      <c r="GO137" s="1" t="s">
        <v>1920</v>
      </c>
      <c r="GP137" s="1" t="s">
        <v>1921</v>
      </c>
      <c r="GQ137" s="1" t="s">
        <v>1921</v>
      </c>
      <c r="GR137" s="1" t="s">
        <v>1921</v>
      </c>
      <c r="GS137" s="7" t="s">
        <v>2291</v>
      </c>
      <c r="GT137" s="7" t="s">
        <v>2291</v>
      </c>
      <c r="GU137" s="7">
        <v>1</v>
      </c>
      <c r="GV137" s="7" t="s">
        <v>2291</v>
      </c>
      <c r="GW137" s="7" t="s">
        <v>2291</v>
      </c>
      <c r="GX137" s="7" t="s">
        <v>2291</v>
      </c>
      <c r="GY137" s="7" t="s">
        <v>2291</v>
      </c>
      <c r="GZ137" s="7" t="s">
        <v>2291</v>
      </c>
      <c r="HA137" s="7" t="s">
        <v>2291</v>
      </c>
      <c r="HB137" s="7" t="s">
        <v>2291</v>
      </c>
      <c r="HC137" s="7" t="s">
        <v>2291</v>
      </c>
      <c r="HD137" s="7" t="s">
        <v>2291</v>
      </c>
      <c r="HE137" s="7" t="s">
        <v>2291</v>
      </c>
      <c r="HF137" s="7" t="s">
        <v>2291</v>
      </c>
      <c r="HG137" s="7" t="s">
        <v>2291</v>
      </c>
      <c r="HH137" s="7" t="s">
        <v>2291</v>
      </c>
      <c r="HI137" s="1" t="s">
        <v>869</v>
      </c>
      <c r="HJ137" s="1" t="s">
        <v>371</v>
      </c>
      <c r="HK137" s="1" t="s">
        <v>1920</v>
      </c>
      <c r="HL137" s="1" t="s">
        <v>1921</v>
      </c>
      <c r="HM137" s="1" t="s">
        <v>1921</v>
      </c>
      <c r="HN137" s="1" t="s">
        <v>1921</v>
      </c>
      <c r="HO137" s="1" t="s">
        <v>1921</v>
      </c>
      <c r="HP137" s="1" t="s">
        <v>2125</v>
      </c>
      <c r="HQ137" s="1" t="s">
        <v>1921</v>
      </c>
      <c r="HR137" s="1" t="s">
        <v>1921</v>
      </c>
      <c r="HS137" s="1" t="s">
        <v>1920</v>
      </c>
      <c r="HT137" s="7" t="s">
        <v>2291</v>
      </c>
      <c r="HU137" s="7" t="s">
        <v>2291</v>
      </c>
      <c r="HV137" s="1" t="s">
        <v>2291</v>
      </c>
      <c r="HW137" s="1" t="s">
        <v>2291</v>
      </c>
      <c r="HX137" s="1" t="s">
        <v>2291</v>
      </c>
      <c r="HY137" s="1" t="s">
        <v>2126</v>
      </c>
      <c r="HZ137" s="1" t="s">
        <v>1921</v>
      </c>
      <c r="IA137" s="1" t="s">
        <v>1920</v>
      </c>
      <c r="IB137" s="7" t="s">
        <v>2291</v>
      </c>
      <c r="IC137" s="7">
        <v>90</v>
      </c>
      <c r="ID137" s="1" t="s">
        <v>1920</v>
      </c>
      <c r="IE137" s="1" t="s">
        <v>2291</v>
      </c>
      <c r="IF137" s="1" t="s">
        <v>2291</v>
      </c>
      <c r="IG137" s="1" t="s">
        <v>2291</v>
      </c>
      <c r="IH137" s="1" t="s">
        <v>2291</v>
      </c>
      <c r="II137" s="1" t="s">
        <v>2291</v>
      </c>
      <c r="IJ137" s="1" t="s">
        <v>2291</v>
      </c>
      <c r="IK137" s="1" t="s">
        <v>2291</v>
      </c>
      <c r="IL137" s="1" t="s">
        <v>2291</v>
      </c>
      <c r="IM137" s="1" t="s">
        <v>1949</v>
      </c>
      <c r="IN137" s="1" t="s">
        <v>1991</v>
      </c>
      <c r="IO137" s="1" t="s">
        <v>2291</v>
      </c>
      <c r="IP137" s="1" t="s">
        <v>2291</v>
      </c>
      <c r="IQ137" s="1" t="s">
        <v>2291</v>
      </c>
      <c r="IR137" s="1" t="s">
        <v>2291</v>
      </c>
      <c r="IS137" s="1" t="s">
        <v>2291</v>
      </c>
      <c r="IT137" s="1" t="s">
        <v>1921</v>
      </c>
      <c r="IU137" s="1" t="s">
        <v>2291</v>
      </c>
      <c r="IV137" s="1" t="s">
        <v>2291</v>
      </c>
      <c r="IW137" s="1" t="s">
        <v>2291</v>
      </c>
      <c r="IX137" s="1" t="s">
        <v>2291</v>
      </c>
      <c r="IY137" s="1" t="s">
        <v>2291</v>
      </c>
      <c r="IZ137" s="1" t="s">
        <v>2291</v>
      </c>
      <c r="JA137" s="1" t="s">
        <v>2291</v>
      </c>
      <c r="JB137" s="1" t="s">
        <v>2291</v>
      </c>
      <c r="JC137" s="1" t="s">
        <v>2291</v>
      </c>
      <c r="JD137" s="1" t="s">
        <v>347</v>
      </c>
      <c r="JE137" s="1" t="s">
        <v>1921</v>
      </c>
      <c r="JF137" s="1" t="s">
        <v>1920</v>
      </c>
      <c r="JG137" s="1" t="s">
        <v>1921</v>
      </c>
      <c r="JH137" s="1" t="s">
        <v>1921</v>
      </c>
      <c r="JI137" s="1" t="s">
        <v>1921</v>
      </c>
      <c r="JJ137" s="1" t="s">
        <v>1920</v>
      </c>
      <c r="JK137" s="1" t="s">
        <v>1921</v>
      </c>
      <c r="JL137" s="1" t="s">
        <v>1921</v>
      </c>
      <c r="JM137" s="1" t="s">
        <v>1921</v>
      </c>
      <c r="JN137" s="1" t="s">
        <v>1921</v>
      </c>
      <c r="JO137" s="1" t="s">
        <v>1921</v>
      </c>
      <c r="JP137" s="1" t="s">
        <v>1921</v>
      </c>
      <c r="JQ137" s="1" t="s">
        <v>1921</v>
      </c>
      <c r="JR137" s="1" t="s">
        <v>1921</v>
      </c>
      <c r="JS137" s="1" t="s">
        <v>2291</v>
      </c>
      <c r="JT137" s="1" t="s">
        <v>2291</v>
      </c>
      <c r="JU137" s="1" t="s">
        <v>2298</v>
      </c>
      <c r="JV137" s="1" t="s">
        <v>1920</v>
      </c>
      <c r="JW137" s="1" t="s">
        <v>1921</v>
      </c>
      <c r="JX137" s="1" t="s">
        <v>1921</v>
      </c>
      <c r="JY137" s="1" t="s">
        <v>1921</v>
      </c>
      <c r="JZ137" s="1" t="s">
        <v>1921</v>
      </c>
      <c r="KA137" s="1" t="s">
        <v>1920</v>
      </c>
      <c r="KB137" s="1" t="s">
        <v>1921</v>
      </c>
      <c r="KC137" s="1" t="s">
        <v>2291</v>
      </c>
      <c r="KD137" s="1" t="s">
        <v>2294</v>
      </c>
      <c r="KE137" s="1" t="s">
        <v>2291</v>
      </c>
      <c r="KF137" s="1" t="s">
        <v>1920</v>
      </c>
      <c r="KG137" s="1" t="s">
        <v>1503</v>
      </c>
      <c r="KH137" s="1" t="s">
        <v>1967</v>
      </c>
      <c r="KI137" s="1" t="s">
        <v>1988</v>
      </c>
      <c r="KJ137" s="1" t="s">
        <v>2291</v>
      </c>
      <c r="KK137" s="1" t="s">
        <v>1920</v>
      </c>
      <c r="KL137" s="1" t="s">
        <v>2044</v>
      </c>
      <c r="KM137" s="1" t="s">
        <v>1920</v>
      </c>
      <c r="KN137" s="1" t="s">
        <v>1921</v>
      </c>
      <c r="KO137" s="1" t="s">
        <v>1920</v>
      </c>
      <c r="KP137" s="1" t="s">
        <v>2291</v>
      </c>
      <c r="KQ137" s="1" t="s">
        <v>2291</v>
      </c>
      <c r="KR137" s="1">
        <v>2</v>
      </c>
      <c r="KS137" s="1" t="s">
        <v>310</v>
      </c>
      <c r="KT137" s="1" t="s">
        <v>1447</v>
      </c>
      <c r="KU137" s="1" t="s">
        <v>2291</v>
      </c>
      <c r="KV137" s="1" t="s">
        <v>2291</v>
      </c>
      <c r="KW137" s="1" t="s">
        <v>2291</v>
      </c>
      <c r="KX137" s="1">
        <v>20</v>
      </c>
      <c r="KY137" s="11">
        <v>20</v>
      </c>
      <c r="KZ137" s="1" t="s">
        <v>1448</v>
      </c>
      <c r="LA137" s="1">
        <v>177341</v>
      </c>
      <c r="LB137" s="1" t="s">
        <v>1449</v>
      </c>
      <c r="LC137" s="1" t="s">
        <v>1450</v>
      </c>
      <c r="LD137" s="1">
        <v>130</v>
      </c>
      <c r="LE137" s="1" t="s">
        <v>2291</v>
      </c>
      <c r="LF137" s="1">
        <v>-1</v>
      </c>
      <c r="LG137" s="1" t="s">
        <v>2291</v>
      </c>
      <c r="LH137" s="1" t="s">
        <v>2291</v>
      </c>
      <c r="LI137" s="8">
        <v>130</v>
      </c>
      <c r="LJ137" s="8">
        <v>3</v>
      </c>
      <c r="LK137" s="8">
        <v>15</v>
      </c>
      <c r="LL137" s="8">
        <v>6</v>
      </c>
      <c r="LM137" s="8">
        <v>20</v>
      </c>
      <c r="LN137" s="8">
        <v>17</v>
      </c>
      <c r="LO137" s="8">
        <v>16</v>
      </c>
      <c r="LP137" s="8">
        <v>12</v>
      </c>
      <c r="LQ137" s="8">
        <v>10</v>
      </c>
      <c r="LR137" s="8">
        <v>20</v>
      </c>
      <c r="LS137" s="8">
        <v>27</v>
      </c>
      <c r="LT137" s="8">
        <v>1</v>
      </c>
      <c r="LU137" s="8">
        <v>0</v>
      </c>
      <c r="LV137" s="8">
        <v>147</v>
      </c>
      <c r="LW137" s="1" t="s">
        <v>1976</v>
      </c>
      <c r="LX137" s="1" t="s">
        <v>1979</v>
      </c>
      <c r="LY137" s="1" t="s">
        <v>2291</v>
      </c>
      <c r="LZ137" s="1" t="b">
        <f>E137=AE137</f>
        <v>1</v>
      </c>
      <c r="MA137" s="1" t="b">
        <f>AG137=G137</f>
        <v>1</v>
      </c>
      <c r="MB137" s="1" t="b">
        <f>I137=AI137</f>
        <v>1</v>
      </c>
      <c r="MC137" s="1" t="s">
        <v>2291</v>
      </c>
    </row>
    <row r="138" spans="1:341" x14ac:dyDescent="0.3">
      <c r="A138" s="1" t="s">
        <v>852</v>
      </c>
      <c r="B138" s="1" t="s">
        <v>853</v>
      </c>
      <c r="C138" s="5">
        <v>43160</v>
      </c>
      <c r="D138" s="5">
        <v>43160</v>
      </c>
      <c r="E138" s="1" t="s">
        <v>294</v>
      </c>
      <c r="F138" s="1" t="s">
        <v>1934</v>
      </c>
      <c r="G138" s="1" t="s">
        <v>698</v>
      </c>
      <c r="H138" s="1" t="s">
        <v>333</v>
      </c>
      <c r="I138" s="1" t="s">
        <v>781</v>
      </c>
      <c r="J138" s="1" t="s">
        <v>2009</v>
      </c>
      <c r="K138" s="1" t="s">
        <v>782</v>
      </c>
      <c r="L138" s="1" t="s">
        <v>1815</v>
      </c>
      <c r="M138" s="1" t="s">
        <v>854</v>
      </c>
      <c r="N138" s="1">
        <v>13.528422296</v>
      </c>
      <c r="O138" s="1">
        <v>14.302889374199999</v>
      </c>
      <c r="P138" s="1">
        <v>305.81229301899998</v>
      </c>
      <c r="Q138" s="1">
        <v>8</v>
      </c>
      <c r="R138" s="1" t="s">
        <v>1984</v>
      </c>
      <c r="S138" s="1" t="s">
        <v>2291</v>
      </c>
      <c r="T138" s="1" t="s">
        <v>2291</v>
      </c>
      <c r="U138" s="1" t="s">
        <v>2292</v>
      </c>
      <c r="V138" s="1" t="s">
        <v>1982</v>
      </c>
      <c r="W138" s="1" t="s">
        <v>2291</v>
      </c>
      <c r="X138" s="1" t="s">
        <v>2089</v>
      </c>
      <c r="Y138" s="1" t="s">
        <v>1920</v>
      </c>
      <c r="Z138" s="1" t="s">
        <v>1921</v>
      </c>
      <c r="AA138" s="1" t="s">
        <v>1921</v>
      </c>
      <c r="AB138" s="1" t="s">
        <v>2291</v>
      </c>
      <c r="AC138" s="7">
        <v>1300</v>
      </c>
      <c r="AD138" s="7">
        <v>5434</v>
      </c>
      <c r="AE138" s="1" t="s">
        <v>294</v>
      </c>
      <c r="AF138" s="1" t="s">
        <v>1934</v>
      </c>
      <c r="AG138" s="1" t="s">
        <v>698</v>
      </c>
      <c r="AH138" s="1" t="s">
        <v>333</v>
      </c>
      <c r="AI138" s="1" t="s">
        <v>781</v>
      </c>
      <c r="AJ138" s="1" t="s">
        <v>2009</v>
      </c>
      <c r="AK138" s="14">
        <v>1300</v>
      </c>
      <c r="AL138" s="14">
        <v>5434</v>
      </c>
      <c r="AM138" s="5">
        <v>41791</v>
      </c>
      <c r="AN138" s="7" t="s">
        <v>2291</v>
      </c>
      <c r="AO138" s="7" t="s">
        <v>2291</v>
      </c>
      <c r="AP138" s="1" t="s">
        <v>2291</v>
      </c>
      <c r="AQ138" s="1" t="s">
        <v>2291</v>
      </c>
      <c r="AR138" s="1" t="s">
        <v>2291</v>
      </c>
      <c r="AS138" s="1" t="s">
        <v>2291</v>
      </c>
      <c r="AT138" s="1" t="s">
        <v>2291</v>
      </c>
      <c r="AU138" s="1" t="s">
        <v>2291</v>
      </c>
      <c r="AV138" s="1" t="s">
        <v>2291</v>
      </c>
      <c r="AW138" s="1" t="s">
        <v>2291</v>
      </c>
      <c r="AX138" s="1" t="s">
        <v>2291</v>
      </c>
      <c r="AY138" s="7" t="s">
        <v>2291</v>
      </c>
      <c r="AZ138" s="7" t="s">
        <v>2291</v>
      </c>
      <c r="BA138" s="1" t="s">
        <v>2291</v>
      </c>
      <c r="BB138" s="7" t="s">
        <v>2291</v>
      </c>
      <c r="BC138" s="7" t="s">
        <v>2291</v>
      </c>
      <c r="BD138" s="1" t="s">
        <v>2291</v>
      </c>
      <c r="BE138" s="1" t="s">
        <v>2291</v>
      </c>
      <c r="BF138" s="1" t="s">
        <v>2291</v>
      </c>
      <c r="BG138" s="1" t="s">
        <v>2291</v>
      </c>
      <c r="BH138" s="1" t="s">
        <v>2291</v>
      </c>
      <c r="BI138" s="1" t="s">
        <v>2291</v>
      </c>
      <c r="BJ138" s="1" t="s">
        <v>2291</v>
      </c>
      <c r="BK138" s="1" t="s">
        <v>2291</v>
      </c>
      <c r="BL138" s="1" t="s">
        <v>2291</v>
      </c>
      <c r="BM138" s="7" t="s">
        <v>2291</v>
      </c>
      <c r="BN138" s="7" t="s">
        <v>2291</v>
      </c>
      <c r="BO138" s="1" t="s">
        <v>2291</v>
      </c>
      <c r="BP138" s="7" t="s">
        <v>2291</v>
      </c>
      <c r="BQ138" s="7" t="s">
        <v>2291</v>
      </c>
      <c r="BR138" s="1">
        <v>0</v>
      </c>
      <c r="BS138" s="7">
        <v>1300</v>
      </c>
      <c r="BT138" s="7">
        <v>0</v>
      </c>
      <c r="BU138" s="7">
        <v>0</v>
      </c>
      <c r="BV138" s="7">
        <v>0</v>
      </c>
      <c r="BW138" s="1" t="s">
        <v>1998</v>
      </c>
      <c r="BX138" s="1" t="s">
        <v>2291</v>
      </c>
      <c r="BY138" s="1" t="s">
        <v>301</v>
      </c>
      <c r="BZ138" s="1" t="s">
        <v>1921</v>
      </c>
      <c r="CA138" s="1" t="s">
        <v>1921</v>
      </c>
      <c r="CB138" s="1" t="s">
        <v>1921</v>
      </c>
      <c r="CC138" s="1" t="s">
        <v>1921</v>
      </c>
      <c r="CD138" s="1" t="s">
        <v>1921</v>
      </c>
      <c r="CE138" s="1" t="s">
        <v>1921</v>
      </c>
      <c r="CF138" s="1" t="s">
        <v>1921</v>
      </c>
      <c r="CG138" s="1" t="s">
        <v>1921</v>
      </c>
      <c r="CH138" s="1" t="s">
        <v>1921</v>
      </c>
      <c r="CI138" s="1" t="s">
        <v>1920</v>
      </c>
      <c r="CJ138" s="1" t="s">
        <v>1921</v>
      </c>
      <c r="CK138" s="1" t="s">
        <v>2291</v>
      </c>
      <c r="CL138" s="1" t="s">
        <v>2291</v>
      </c>
      <c r="CM138" s="1" t="s">
        <v>2291</v>
      </c>
      <c r="CN138" s="1" t="s">
        <v>2291</v>
      </c>
      <c r="CO138" s="1" t="s">
        <v>2291</v>
      </c>
      <c r="CP138" s="1" t="s">
        <v>2291</v>
      </c>
      <c r="CQ138" s="1" t="s">
        <v>2291</v>
      </c>
      <c r="CR138" s="1" t="s">
        <v>2291</v>
      </c>
      <c r="CS138" s="1" t="s">
        <v>2291</v>
      </c>
      <c r="CT138" s="1" t="s">
        <v>2291</v>
      </c>
      <c r="CU138" s="1" t="s">
        <v>2291</v>
      </c>
      <c r="CV138" s="1" t="s">
        <v>2291</v>
      </c>
      <c r="CW138" s="1" t="s">
        <v>2291</v>
      </c>
      <c r="CX138" s="1" t="s">
        <v>2291</v>
      </c>
      <c r="CY138" s="1" t="s">
        <v>2291</v>
      </c>
      <c r="CZ138" s="1" t="s">
        <v>2291</v>
      </c>
      <c r="DA138" s="1" t="s">
        <v>2291</v>
      </c>
      <c r="DB138" s="1" t="s">
        <v>2291</v>
      </c>
      <c r="DC138" s="1" t="s">
        <v>2291</v>
      </c>
      <c r="DD138" s="1" t="s">
        <v>2291</v>
      </c>
      <c r="DE138" s="1" t="s">
        <v>2291</v>
      </c>
      <c r="DF138" s="1" t="s">
        <v>2291</v>
      </c>
      <c r="DG138" s="1" t="s">
        <v>2291</v>
      </c>
      <c r="DH138" s="1" t="s">
        <v>2291</v>
      </c>
      <c r="DI138" s="1" t="s">
        <v>2291</v>
      </c>
      <c r="DJ138" s="1" t="s">
        <v>2291</v>
      </c>
      <c r="DK138" s="1" t="s">
        <v>2291</v>
      </c>
      <c r="DL138" s="1" t="s">
        <v>2291</v>
      </c>
      <c r="DM138" s="1" t="s">
        <v>2291</v>
      </c>
      <c r="DN138" s="1" t="s">
        <v>2291</v>
      </c>
      <c r="DO138" s="1" t="s">
        <v>2291</v>
      </c>
      <c r="DP138" s="1" t="s">
        <v>2291</v>
      </c>
      <c r="DQ138" s="1" t="s">
        <v>2291</v>
      </c>
      <c r="DR138" s="1" t="s">
        <v>2291</v>
      </c>
      <c r="DS138" s="1" t="s">
        <v>2291</v>
      </c>
      <c r="DT138" s="1" t="s">
        <v>2291</v>
      </c>
      <c r="DU138" s="1" t="s">
        <v>2291</v>
      </c>
      <c r="DV138" s="1" t="s">
        <v>2291</v>
      </c>
      <c r="DW138" s="1" t="s">
        <v>2291</v>
      </c>
      <c r="DX138" s="1" t="s">
        <v>2291</v>
      </c>
      <c r="DY138" s="1" t="s">
        <v>2291</v>
      </c>
      <c r="DZ138" s="1" t="s">
        <v>2291</v>
      </c>
      <c r="EA138" s="1" t="s">
        <v>2291</v>
      </c>
      <c r="EB138" s="1" t="s">
        <v>2291</v>
      </c>
      <c r="EC138" s="1" t="s">
        <v>2291</v>
      </c>
      <c r="ED138" s="1" t="s">
        <v>2291</v>
      </c>
      <c r="EE138" s="1" t="s">
        <v>2291</v>
      </c>
      <c r="EF138" s="1" t="s">
        <v>2291</v>
      </c>
      <c r="EG138" s="1" t="s">
        <v>2291</v>
      </c>
      <c r="EH138" s="1" t="s">
        <v>2291</v>
      </c>
      <c r="EI138" s="1" t="s">
        <v>2291</v>
      </c>
      <c r="EJ138" s="1" t="s">
        <v>2291</v>
      </c>
      <c r="EK138" s="1" t="s">
        <v>2291</v>
      </c>
      <c r="EL138" s="1" t="s">
        <v>2291</v>
      </c>
      <c r="EM138" s="1" t="s">
        <v>2291</v>
      </c>
      <c r="EN138" s="1" t="s">
        <v>2291</v>
      </c>
      <c r="EO138" s="1" t="s">
        <v>2291</v>
      </c>
      <c r="EP138" s="1" t="s">
        <v>2291</v>
      </c>
      <c r="EQ138" s="1" t="s">
        <v>2291</v>
      </c>
      <c r="ER138" s="1" t="s">
        <v>2291</v>
      </c>
      <c r="ES138" s="1" t="s">
        <v>2291</v>
      </c>
      <c r="ET138" s="1" t="s">
        <v>2291</v>
      </c>
      <c r="EU138" s="1" t="s">
        <v>2291</v>
      </c>
      <c r="EV138" s="1" t="s">
        <v>2291</v>
      </c>
      <c r="EW138" s="1" t="s">
        <v>2291</v>
      </c>
      <c r="EX138" s="1" t="s">
        <v>2291</v>
      </c>
      <c r="EY138" s="1" t="s">
        <v>2291</v>
      </c>
      <c r="EZ138" s="1" t="s">
        <v>2291</v>
      </c>
      <c r="FA138" s="1" t="s">
        <v>2291</v>
      </c>
      <c r="FB138" s="1" t="s">
        <v>2291</v>
      </c>
      <c r="FC138" s="1" t="s">
        <v>2291</v>
      </c>
      <c r="FD138" s="1" t="s">
        <v>2291</v>
      </c>
      <c r="FE138" s="1" t="s">
        <v>1953</v>
      </c>
      <c r="FF138" s="1" t="s">
        <v>1921</v>
      </c>
      <c r="FG138" s="1" t="s">
        <v>1921</v>
      </c>
      <c r="FH138" s="1" t="s">
        <v>1920</v>
      </c>
      <c r="FI138" s="1" t="s">
        <v>1921</v>
      </c>
      <c r="FJ138" s="1" t="s">
        <v>1921</v>
      </c>
      <c r="FK138" s="1" t="s">
        <v>2291</v>
      </c>
      <c r="FL138" s="1" t="s">
        <v>1997</v>
      </c>
      <c r="FM138" s="7">
        <v>400</v>
      </c>
      <c r="FN138" s="7">
        <v>600</v>
      </c>
      <c r="FO138" s="7">
        <v>40</v>
      </c>
      <c r="FP138" s="7">
        <v>20</v>
      </c>
      <c r="FQ138" s="7">
        <v>200</v>
      </c>
      <c r="FR138" s="7">
        <v>20</v>
      </c>
      <c r="FS138" s="7">
        <v>25</v>
      </c>
      <c r="FT138" s="7" t="s">
        <v>2291</v>
      </c>
      <c r="FU138" s="7">
        <v>10</v>
      </c>
      <c r="FV138" s="7">
        <v>60</v>
      </c>
      <c r="FW138" s="7">
        <v>15</v>
      </c>
      <c r="FX138" s="7">
        <v>10</v>
      </c>
      <c r="FY138" s="7">
        <v>300</v>
      </c>
      <c r="FZ138" s="1" t="s">
        <v>1920</v>
      </c>
      <c r="GA138" s="1" t="s">
        <v>1920</v>
      </c>
      <c r="GB138" s="1" t="s">
        <v>1920</v>
      </c>
      <c r="GC138" s="1" t="s">
        <v>2291</v>
      </c>
      <c r="GD138" s="1" t="s">
        <v>2291</v>
      </c>
      <c r="GE138" s="1" t="s">
        <v>2291</v>
      </c>
      <c r="GF138" s="1" t="s">
        <v>1920</v>
      </c>
      <c r="GG138" s="1" t="s">
        <v>2291</v>
      </c>
      <c r="GH138" s="1" t="s">
        <v>2291</v>
      </c>
      <c r="GI138" s="1" t="s">
        <v>2291</v>
      </c>
      <c r="GJ138" s="1" t="s">
        <v>302</v>
      </c>
      <c r="GK138" s="1" t="s">
        <v>1921</v>
      </c>
      <c r="GL138" s="1" t="s">
        <v>1921</v>
      </c>
      <c r="GM138" s="1" t="s">
        <v>1921</v>
      </c>
      <c r="GN138" s="1" t="s">
        <v>1921</v>
      </c>
      <c r="GO138" s="1" t="s">
        <v>1920</v>
      </c>
      <c r="GP138" s="1" t="s">
        <v>1921</v>
      </c>
      <c r="GQ138" s="1" t="s">
        <v>1921</v>
      </c>
      <c r="GR138" s="1" t="s">
        <v>1921</v>
      </c>
      <c r="GS138" s="7" t="s">
        <v>2291</v>
      </c>
      <c r="GT138" s="7" t="s">
        <v>2291</v>
      </c>
      <c r="GU138" s="7">
        <v>7</v>
      </c>
      <c r="GV138" s="7" t="s">
        <v>2291</v>
      </c>
      <c r="GW138" s="7" t="s">
        <v>2291</v>
      </c>
      <c r="GX138" s="7" t="s">
        <v>2291</v>
      </c>
      <c r="GY138" s="7" t="s">
        <v>2291</v>
      </c>
      <c r="GZ138" s="7" t="s">
        <v>2291</v>
      </c>
      <c r="HA138" s="7" t="s">
        <v>2291</v>
      </c>
      <c r="HB138" s="7" t="s">
        <v>2291</v>
      </c>
      <c r="HC138" s="7" t="s">
        <v>2291</v>
      </c>
      <c r="HD138" s="7" t="s">
        <v>2291</v>
      </c>
      <c r="HE138" s="7" t="s">
        <v>2291</v>
      </c>
      <c r="HF138" s="7" t="s">
        <v>2291</v>
      </c>
      <c r="HG138" s="7" t="s">
        <v>2291</v>
      </c>
      <c r="HH138" s="7" t="s">
        <v>2291</v>
      </c>
      <c r="HI138" s="1" t="s">
        <v>869</v>
      </c>
      <c r="HJ138" s="1" t="s">
        <v>1995</v>
      </c>
      <c r="HK138" s="1" t="s">
        <v>1921</v>
      </c>
      <c r="HL138" s="1" t="s">
        <v>1921</v>
      </c>
      <c r="HM138" s="1" t="s">
        <v>1920</v>
      </c>
      <c r="HN138" s="1" t="s">
        <v>1921</v>
      </c>
      <c r="HO138" s="1" t="s">
        <v>1921</v>
      </c>
      <c r="HP138" s="1" t="s">
        <v>2123</v>
      </c>
      <c r="HQ138" s="1" t="s">
        <v>1921</v>
      </c>
      <c r="HR138" s="1" t="s">
        <v>1920</v>
      </c>
      <c r="HS138" s="1" t="s">
        <v>1921</v>
      </c>
      <c r="HT138" s="7" t="s">
        <v>2291</v>
      </c>
      <c r="HU138" s="7">
        <v>200</v>
      </c>
      <c r="HV138" s="1" t="s">
        <v>2046</v>
      </c>
      <c r="HW138" s="1" t="s">
        <v>1921</v>
      </c>
      <c r="HX138" s="1" t="s">
        <v>1962</v>
      </c>
      <c r="HY138" s="1" t="s">
        <v>2126</v>
      </c>
      <c r="HZ138" s="1" t="s">
        <v>1921</v>
      </c>
      <c r="IA138" s="1" t="s">
        <v>1920</v>
      </c>
      <c r="IB138" s="7" t="s">
        <v>2291</v>
      </c>
      <c r="IC138" s="7">
        <v>1300</v>
      </c>
      <c r="ID138" s="1" t="s">
        <v>1920</v>
      </c>
      <c r="IE138" s="1" t="s">
        <v>2291</v>
      </c>
      <c r="IF138" s="1" t="s">
        <v>2291</v>
      </c>
      <c r="IG138" s="1" t="s">
        <v>2291</v>
      </c>
      <c r="IH138" s="1" t="s">
        <v>2291</v>
      </c>
      <c r="II138" s="1" t="s">
        <v>2291</v>
      </c>
      <c r="IJ138" s="1" t="s">
        <v>2291</v>
      </c>
      <c r="IK138" s="1" t="s">
        <v>2291</v>
      </c>
      <c r="IL138" s="1" t="s">
        <v>2291</v>
      </c>
      <c r="IM138" s="1" t="s">
        <v>1952</v>
      </c>
      <c r="IN138" s="1" t="s">
        <v>2291</v>
      </c>
      <c r="IO138" s="1" t="s">
        <v>2291</v>
      </c>
      <c r="IP138" s="1" t="s">
        <v>2198</v>
      </c>
      <c r="IQ138" s="1" t="s">
        <v>782</v>
      </c>
      <c r="IR138" s="1" t="s">
        <v>1956</v>
      </c>
      <c r="IS138" s="1" t="s">
        <v>2291</v>
      </c>
      <c r="IT138" s="1" t="s">
        <v>1921</v>
      </c>
      <c r="IU138" s="1" t="s">
        <v>2291</v>
      </c>
      <c r="IV138" s="1" t="s">
        <v>2291</v>
      </c>
      <c r="IW138" s="1" t="s">
        <v>2291</v>
      </c>
      <c r="IX138" s="1" t="s">
        <v>2291</v>
      </c>
      <c r="IY138" s="1" t="s">
        <v>2291</v>
      </c>
      <c r="IZ138" s="1" t="s">
        <v>2291</v>
      </c>
      <c r="JA138" s="1" t="s">
        <v>2291</v>
      </c>
      <c r="JB138" s="1" t="s">
        <v>2291</v>
      </c>
      <c r="JC138" s="1" t="s">
        <v>2291</v>
      </c>
      <c r="JD138" s="1" t="s">
        <v>677</v>
      </c>
      <c r="JE138" s="1" t="s">
        <v>1921</v>
      </c>
      <c r="JF138" s="1" t="s">
        <v>1920</v>
      </c>
      <c r="JG138" s="1" t="s">
        <v>1921</v>
      </c>
      <c r="JH138" s="1" t="s">
        <v>1921</v>
      </c>
      <c r="JI138" s="1" t="s">
        <v>1921</v>
      </c>
      <c r="JJ138" s="1" t="s">
        <v>1920</v>
      </c>
      <c r="JK138" s="1" t="s">
        <v>1921</v>
      </c>
      <c r="JL138" s="1" t="s">
        <v>1921</v>
      </c>
      <c r="JM138" s="1" t="s">
        <v>1920</v>
      </c>
      <c r="JN138" s="1" t="s">
        <v>1921</v>
      </c>
      <c r="JO138" s="1" t="s">
        <v>1921</v>
      </c>
      <c r="JP138" s="1" t="s">
        <v>1921</v>
      </c>
      <c r="JQ138" s="1" t="s">
        <v>1921</v>
      </c>
      <c r="JR138" s="1" t="s">
        <v>1921</v>
      </c>
      <c r="JS138" s="1" t="s">
        <v>2291</v>
      </c>
      <c r="JT138" s="1" t="s">
        <v>2291</v>
      </c>
      <c r="JU138" s="1" t="s">
        <v>2297</v>
      </c>
      <c r="JV138" s="1" t="s">
        <v>1920</v>
      </c>
      <c r="JW138" s="1" t="s">
        <v>1921</v>
      </c>
      <c r="JX138" s="1" t="s">
        <v>1921</v>
      </c>
      <c r="JY138" s="1" t="s">
        <v>1920</v>
      </c>
      <c r="JZ138" s="1" t="s">
        <v>1921</v>
      </c>
      <c r="KA138" s="1" t="s">
        <v>1921</v>
      </c>
      <c r="KB138" s="1" t="s">
        <v>1921</v>
      </c>
      <c r="KC138" s="1" t="s">
        <v>2291</v>
      </c>
      <c r="KD138" s="1" t="s">
        <v>2294</v>
      </c>
      <c r="KE138" s="1" t="s">
        <v>2291</v>
      </c>
      <c r="KF138" s="1" t="s">
        <v>1920</v>
      </c>
      <c r="KG138" s="1" t="s">
        <v>2143</v>
      </c>
      <c r="KH138" s="1" t="s">
        <v>1965</v>
      </c>
      <c r="KI138" s="1" t="s">
        <v>1923</v>
      </c>
      <c r="KJ138" s="1" t="s">
        <v>2291</v>
      </c>
      <c r="KK138" s="1" t="s">
        <v>1920</v>
      </c>
      <c r="KL138" s="1" t="s">
        <v>2044</v>
      </c>
      <c r="KM138" s="1" t="s">
        <v>1920</v>
      </c>
      <c r="KN138" s="1" t="s">
        <v>1921</v>
      </c>
      <c r="KO138" s="1" t="s">
        <v>1920</v>
      </c>
      <c r="KP138" s="1" t="s">
        <v>2291</v>
      </c>
      <c r="KQ138" s="1" t="s">
        <v>2291</v>
      </c>
      <c r="KR138" s="1">
        <v>3</v>
      </c>
      <c r="KS138" s="1" t="s">
        <v>304</v>
      </c>
      <c r="KT138" s="1" t="s">
        <v>305</v>
      </c>
      <c r="KU138" s="1" t="s">
        <v>2291</v>
      </c>
      <c r="KV138" s="1" t="s">
        <v>2291</v>
      </c>
      <c r="KW138" s="1" t="s">
        <v>2291</v>
      </c>
      <c r="KX138" s="1">
        <v>20</v>
      </c>
      <c r="KY138" s="11">
        <v>20</v>
      </c>
      <c r="KZ138" s="1" t="s">
        <v>855</v>
      </c>
      <c r="LA138" s="1">
        <v>150094</v>
      </c>
      <c r="LB138" s="1" t="s">
        <v>856</v>
      </c>
      <c r="LC138" s="1" t="s">
        <v>857</v>
      </c>
      <c r="LD138" s="1">
        <v>56</v>
      </c>
      <c r="LE138" s="1" t="s">
        <v>2291</v>
      </c>
      <c r="LF138" s="1">
        <v>-1</v>
      </c>
      <c r="LG138" s="1" t="s">
        <v>2291</v>
      </c>
      <c r="LH138" s="1" t="s">
        <v>2291</v>
      </c>
      <c r="LI138" s="8">
        <v>56</v>
      </c>
      <c r="LJ138" s="8">
        <v>5</v>
      </c>
      <c r="LK138" s="8">
        <v>12</v>
      </c>
      <c r="LL138" s="8">
        <v>4</v>
      </c>
      <c r="LM138" s="8">
        <v>18</v>
      </c>
      <c r="LN138" s="8">
        <v>19</v>
      </c>
      <c r="LO138" s="8">
        <v>28</v>
      </c>
      <c r="LP138" s="8">
        <v>12</v>
      </c>
      <c r="LQ138" s="8">
        <v>20</v>
      </c>
      <c r="LR138" s="8">
        <v>37</v>
      </c>
      <c r="LS138" s="8">
        <v>29</v>
      </c>
      <c r="LT138" s="8">
        <v>4</v>
      </c>
      <c r="LU138" s="8">
        <v>1</v>
      </c>
      <c r="LV138" s="8">
        <v>189</v>
      </c>
      <c r="LW138" s="1" t="s">
        <v>1976</v>
      </c>
      <c r="LX138" s="1" t="s">
        <v>1979</v>
      </c>
      <c r="LY138" s="1" t="s">
        <v>1981</v>
      </c>
      <c r="LZ138" s="1" t="b">
        <f>E138=AE138</f>
        <v>1</v>
      </c>
      <c r="MA138" s="1" t="b">
        <f>AG138=G138</f>
        <v>1</v>
      </c>
      <c r="MB138" s="1" t="b">
        <f>I138=AI138</f>
        <v>1</v>
      </c>
      <c r="MC138" s="1" t="s">
        <v>2291</v>
      </c>
    </row>
    <row r="139" spans="1:341" x14ac:dyDescent="0.3">
      <c r="A139" s="1" t="s">
        <v>846</v>
      </c>
      <c r="B139" s="1" t="s">
        <v>847</v>
      </c>
      <c r="C139" s="5">
        <v>43159</v>
      </c>
      <c r="D139" s="5">
        <v>43159</v>
      </c>
      <c r="E139" s="1" t="s">
        <v>294</v>
      </c>
      <c r="F139" s="1" t="s">
        <v>1934</v>
      </c>
      <c r="G139" s="1" t="s">
        <v>698</v>
      </c>
      <c r="H139" s="1" t="s">
        <v>333</v>
      </c>
      <c r="I139" s="1" t="s">
        <v>781</v>
      </c>
      <c r="J139" s="1" t="s">
        <v>2009</v>
      </c>
      <c r="K139" s="1" t="s">
        <v>782</v>
      </c>
      <c r="L139" s="1" t="s">
        <v>1814</v>
      </c>
      <c r="M139" s="1" t="s">
        <v>848</v>
      </c>
      <c r="N139" s="1">
        <v>13.613656294</v>
      </c>
      <c r="O139" s="1">
        <v>14.2778784353</v>
      </c>
      <c r="P139" s="1">
        <v>327.66049907899998</v>
      </c>
      <c r="Q139" s="1">
        <v>8</v>
      </c>
      <c r="R139" s="1" t="s">
        <v>1984</v>
      </c>
      <c r="S139" s="1" t="s">
        <v>2291</v>
      </c>
      <c r="T139" s="1" t="s">
        <v>2291</v>
      </c>
      <c r="U139" s="1" t="s">
        <v>2292</v>
      </c>
      <c r="V139" s="1" t="s">
        <v>1982</v>
      </c>
      <c r="W139" s="1" t="s">
        <v>2291</v>
      </c>
      <c r="X139" s="1" t="s">
        <v>2089</v>
      </c>
      <c r="Y139" s="1" t="s">
        <v>1920</v>
      </c>
      <c r="Z139" s="1" t="s">
        <v>1921</v>
      </c>
      <c r="AA139" s="1" t="s">
        <v>1921</v>
      </c>
      <c r="AB139" s="1" t="s">
        <v>2291</v>
      </c>
      <c r="AC139" s="7">
        <v>350</v>
      </c>
      <c r="AD139" s="7">
        <v>1463</v>
      </c>
      <c r="AE139" s="1" t="s">
        <v>294</v>
      </c>
      <c r="AF139" s="1" t="s">
        <v>1934</v>
      </c>
      <c r="AG139" s="1" t="s">
        <v>698</v>
      </c>
      <c r="AH139" s="1" t="s">
        <v>333</v>
      </c>
      <c r="AI139" s="1" t="s">
        <v>818</v>
      </c>
      <c r="AJ139" s="1" t="s">
        <v>1470</v>
      </c>
      <c r="AK139" s="14">
        <v>350</v>
      </c>
      <c r="AL139" s="14">
        <v>1463</v>
      </c>
      <c r="AM139" s="5">
        <v>42036</v>
      </c>
      <c r="AN139" s="7" t="s">
        <v>2291</v>
      </c>
      <c r="AO139" s="7" t="s">
        <v>2291</v>
      </c>
      <c r="AP139" s="1" t="s">
        <v>2291</v>
      </c>
      <c r="AQ139" s="1" t="s">
        <v>2291</v>
      </c>
      <c r="AR139" s="1" t="s">
        <v>2291</v>
      </c>
      <c r="AS139" s="1" t="s">
        <v>2291</v>
      </c>
      <c r="AT139" s="1" t="s">
        <v>2291</v>
      </c>
      <c r="AU139" s="1" t="s">
        <v>2291</v>
      </c>
      <c r="AV139" s="1" t="s">
        <v>2291</v>
      </c>
      <c r="AW139" s="1" t="s">
        <v>2291</v>
      </c>
      <c r="AX139" s="1" t="s">
        <v>2291</v>
      </c>
      <c r="AY139" s="7" t="s">
        <v>2291</v>
      </c>
      <c r="AZ139" s="7" t="s">
        <v>2291</v>
      </c>
      <c r="BA139" s="1" t="s">
        <v>2291</v>
      </c>
      <c r="BB139" s="7" t="s">
        <v>2291</v>
      </c>
      <c r="BC139" s="7" t="s">
        <v>2291</v>
      </c>
      <c r="BD139" s="1" t="s">
        <v>2291</v>
      </c>
      <c r="BE139" s="1" t="s">
        <v>2291</v>
      </c>
      <c r="BF139" s="1" t="s">
        <v>2291</v>
      </c>
      <c r="BG139" s="1" t="s">
        <v>2291</v>
      </c>
      <c r="BH139" s="1" t="s">
        <v>2291</v>
      </c>
      <c r="BI139" s="1" t="s">
        <v>2291</v>
      </c>
      <c r="BJ139" s="1" t="s">
        <v>2291</v>
      </c>
      <c r="BK139" s="1" t="s">
        <v>2291</v>
      </c>
      <c r="BL139" s="1" t="s">
        <v>2291</v>
      </c>
      <c r="BM139" s="7" t="s">
        <v>2291</v>
      </c>
      <c r="BN139" s="7" t="s">
        <v>2291</v>
      </c>
      <c r="BO139" s="1" t="s">
        <v>2291</v>
      </c>
      <c r="BP139" s="7" t="s">
        <v>2291</v>
      </c>
      <c r="BQ139" s="7" t="s">
        <v>2291</v>
      </c>
      <c r="BR139" s="1">
        <v>0</v>
      </c>
      <c r="BS139" s="7">
        <v>350</v>
      </c>
      <c r="BT139" s="7">
        <v>0</v>
      </c>
      <c r="BU139" s="7">
        <v>0</v>
      </c>
      <c r="BV139" s="7">
        <v>0</v>
      </c>
      <c r="BW139" s="1" t="s">
        <v>1998</v>
      </c>
      <c r="BX139" s="1" t="s">
        <v>2291</v>
      </c>
      <c r="BY139" s="1" t="s">
        <v>301</v>
      </c>
      <c r="BZ139" s="1" t="s">
        <v>1921</v>
      </c>
      <c r="CA139" s="1" t="s">
        <v>1921</v>
      </c>
      <c r="CB139" s="1" t="s">
        <v>1921</v>
      </c>
      <c r="CC139" s="1" t="s">
        <v>1921</v>
      </c>
      <c r="CD139" s="1" t="s">
        <v>1921</v>
      </c>
      <c r="CE139" s="1" t="s">
        <v>1921</v>
      </c>
      <c r="CF139" s="1" t="s">
        <v>1921</v>
      </c>
      <c r="CG139" s="1" t="s">
        <v>1921</v>
      </c>
      <c r="CH139" s="1" t="s">
        <v>1921</v>
      </c>
      <c r="CI139" s="1" t="s">
        <v>1920</v>
      </c>
      <c r="CJ139" s="1" t="s">
        <v>1921</v>
      </c>
      <c r="CK139" s="1" t="s">
        <v>2291</v>
      </c>
      <c r="CL139" s="1" t="s">
        <v>2291</v>
      </c>
      <c r="CM139" s="1" t="s">
        <v>2291</v>
      </c>
      <c r="CN139" s="1" t="s">
        <v>2291</v>
      </c>
      <c r="CO139" s="1" t="s">
        <v>2291</v>
      </c>
      <c r="CP139" s="1" t="s">
        <v>2291</v>
      </c>
      <c r="CQ139" s="1" t="s">
        <v>2291</v>
      </c>
      <c r="CR139" s="1" t="s">
        <v>2291</v>
      </c>
      <c r="CS139" s="1" t="s">
        <v>2291</v>
      </c>
      <c r="CT139" s="1" t="s">
        <v>2291</v>
      </c>
      <c r="CU139" s="1" t="s">
        <v>2291</v>
      </c>
      <c r="CV139" s="1" t="s">
        <v>2291</v>
      </c>
      <c r="CW139" s="1" t="s">
        <v>2291</v>
      </c>
      <c r="CX139" s="1" t="s">
        <v>2291</v>
      </c>
      <c r="CY139" s="1" t="s">
        <v>2291</v>
      </c>
      <c r="CZ139" s="1" t="s">
        <v>2291</v>
      </c>
      <c r="DA139" s="1" t="s">
        <v>2291</v>
      </c>
      <c r="DB139" s="1" t="s">
        <v>2291</v>
      </c>
      <c r="DC139" s="1" t="s">
        <v>2291</v>
      </c>
      <c r="DD139" s="1" t="s">
        <v>2291</v>
      </c>
      <c r="DE139" s="1" t="s">
        <v>2291</v>
      </c>
      <c r="DF139" s="1" t="s">
        <v>2291</v>
      </c>
      <c r="DG139" s="1" t="s">
        <v>2291</v>
      </c>
      <c r="DH139" s="1" t="s">
        <v>2291</v>
      </c>
      <c r="DI139" s="1" t="s">
        <v>2291</v>
      </c>
      <c r="DJ139" s="1" t="s">
        <v>2291</v>
      </c>
      <c r="DK139" s="1" t="s">
        <v>2291</v>
      </c>
      <c r="DL139" s="1" t="s">
        <v>2291</v>
      </c>
      <c r="DM139" s="1" t="s">
        <v>2291</v>
      </c>
      <c r="DN139" s="1" t="s">
        <v>2291</v>
      </c>
      <c r="DO139" s="1" t="s">
        <v>2291</v>
      </c>
      <c r="DP139" s="1" t="s">
        <v>2291</v>
      </c>
      <c r="DQ139" s="1" t="s">
        <v>2291</v>
      </c>
      <c r="DR139" s="1" t="s">
        <v>2291</v>
      </c>
      <c r="DS139" s="1" t="s">
        <v>2291</v>
      </c>
      <c r="DT139" s="1" t="s">
        <v>2291</v>
      </c>
      <c r="DU139" s="1" t="s">
        <v>2291</v>
      </c>
      <c r="DV139" s="1" t="s">
        <v>2291</v>
      </c>
      <c r="DW139" s="1" t="s">
        <v>2291</v>
      </c>
      <c r="DX139" s="1" t="s">
        <v>2291</v>
      </c>
      <c r="DY139" s="1" t="s">
        <v>2291</v>
      </c>
      <c r="DZ139" s="1" t="s">
        <v>2291</v>
      </c>
      <c r="EA139" s="1" t="s">
        <v>2291</v>
      </c>
      <c r="EB139" s="1" t="s">
        <v>2291</v>
      </c>
      <c r="EC139" s="1" t="s">
        <v>2291</v>
      </c>
      <c r="ED139" s="1" t="s">
        <v>2291</v>
      </c>
      <c r="EE139" s="1" t="s">
        <v>2291</v>
      </c>
      <c r="EF139" s="1" t="s">
        <v>2291</v>
      </c>
      <c r="EG139" s="1" t="s">
        <v>2291</v>
      </c>
      <c r="EH139" s="1" t="s">
        <v>2291</v>
      </c>
      <c r="EI139" s="1" t="s">
        <v>2291</v>
      </c>
      <c r="EJ139" s="1" t="s">
        <v>2291</v>
      </c>
      <c r="EK139" s="1" t="s">
        <v>2291</v>
      </c>
      <c r="EL139" s="1" t="s">
        <v>2291</v>
      </c>
      <c r="EM139" s="1" t="s">
        <v>2291</v>
      </c>
      <c r="EN139" s="1" t="s">
        <v>2291</v>
      </c>
      <c r="EO139" s="1" t="s">
        <v>2291</v>
      </c>
      <c r="EP139" s="1" t="s">
        <v>2291</v>
      </c>
      <c r="EQ139" s="1" t="s">
        <v>2291</v>
      </c>
      <c r="ER139" s="1" t="s">
        <v>2291</v>
      </c>
      <c r="ES139" s="1" t="s">
        <v>2291</v>
      </c>
      <c r="ET139" s="1" t="s">
        <v>2291</v>
      </c>
      <c r="EU139" s="1" t="s">
        <v>2291</v>
      </c>
      <c r="EV139" s="1" t="s">
        <v>2291</v>
      </c>
      <c r="EW139" s="1" t="s">
        <v>2291</v>
      </c>
      <c r="EX139" s="1" t="s">
        <v>2291</v>
      </c>
      <c r="EY139" s="1" t="s">
        <v>2291</v>
      </c>
      <c r="EZ139" s="1" t="s">
        <v>2291</v>
      </c>
      <c r="FA139" s="1" t="s">
        <v>2291</v>
      </c>
      <c r="FB139" s="1" t="s">
        <v>2291</v>
      </c>
      <c r="FC139" s="1" t="s">
        <v>2291</v>
      </c>
      <c r="FD139" s="1" t="s">
        <v>2291</v>
      </c>
      <c r="FE139" s="1" t="s">
        <v>1953</v>
      </c>
      <c r="FF139" s="1" t="s">
        <v>1921</v>
      </c>
      <c r="FG139" s="1" t="s">
        <v>1921</v>
      </c>
      <c r="FH139" s="1" t="s">
        <v>1920</v>
      </c>
      <c r="FI139" s="1" t="s">
        <v>1921</v>
      </c>
      <c r="FJ139" s="1" t="s">
        <v>1921</v>
      </c>
      <c r="FK139" s="1" t="s">
        <v>2291</v>
      </c>
      <c r="FL139" s="1" t="s">
        <v>1997</v>
      </c>
      <c r="FM139" s="7">
        <v>30</v>
      </c>
      <c r="FN139" s="7">
        <v>60</v>
      </c>
      <c r="FO139" s="7" t="s">
        <v>2291</v>
      </c>
      <c r="FP139" s="7">
        <v>10</v>
      </c>
      <c r="FQ139" s="7">
        <v>20</v>
      </c>
      <c r="FR139" s="7">
        <v>50</v>
      </c>
      <c r="FS139" s="7" t="s">
        <v>2291</v>
      </c>
      <c r="FT139" s="7" t="s">
        <v>2291</v>
      </c>
      <c r="FU139" s="7">
        <v>10</v>
      </c>
      <c r="FV139" s="7">
        <v>60</v>
      </c>
      <c r="FW139" s="7">
        <v>20</v>
      </c>
      <c r="FX139" s="7">
        <v>5</v>
      </c>
      <c r="FY139" s="7">
        <v>120</v>
      </c>
      <c r="FZ139" s="1" t="s">
        <v>1921</v>
      </c>
      <c r="GA139" s="1" t="s">
        <v>1921</v>
      </c>
      <c r="GB139" s="1" t="s">
        <v>1921</v>
      </c>
      <c r="GC139" s="1" t="s">
        <v>2054</v>
      </c>
      <c r="GD139" s="1" t="s">
        <v>2054</v>
      </c>
      <c r="GE139" s="1" t="s">
        <v>2054</v>
      </c>
      <c r="GF139" s="1" t="s">
        <v>1921</v>
      </c>
      <c r="GG139" s="1" t="s">
        <v>1992</v>
      </c>
      <c r="GH139" s="1" t="s">
        <v>2291</v>
      </c>
      <c r="GI139" s="1" t="s">
        <v>2291</v>
      </c>
      <c r="GJ139" s="1" t="s">
        <v>302</v>
      </c>
      <c r="GK139" s="1" t="s">
        <v>1921</v>
      </c>
      <c r="GL139" s="1" t="s">
        <v>1921</v>
      </c>
      <c r="GM139" s="1" t="s">
        <v>1921</v>
      </c>
      <c r="GN139" s="1" t="s">
        <v>1921</v>
      </c>
      <c r="GO139" s="1" t="s">
        <v>1920</v>
      </c>
      <c r="GP139" s="1" t="s">
        <v>1921</v>
      </c>
      <c r="GQ139" s="1" t="s">
        <v>1921</v>
      </c>
      <c r="GR139" s="1" t="s">
        <v>1921</v>
      </c>
      <c r="GS139" s="7" t="s">
        <v>2291</v>
      </c>
      <c r="GT139" s="7" t="s">
        <v>2291</v>
      </c>
      <c r="GU139" s="7">
        <v>2</v>
      </c>
      <c r="GV139" s="7" t="s">
        <v>2291</v>
      </c>
      <c r="GW139" s="7" t="s">
        <v>2291</v>
      </c>
      <c r="GX139" s="7" t="s">
        <v>2291</v>
      </c>
      <c r="GY139" s="7" t="s">
        <v>2291</v>
      </c>
      <c r="GZ139" s="7" t="s">
        <v>2291</v>
      </c>
      <c r="HA139" s="7" t="s">
        <v>2291</v>
      </c>
      <c r="HB139" s="7" t="s">
        <v>2291</v>
      </c>
      <c r="HC139" s="7" t="s">
        <v>2291</v>
      </c>
      <c r="HD139" s="7" t="s">
        <v>2291</v>
      </c>
      <c r="HE139" s="7" t="s">
        <v>2291</v>
      </c>
      <c r="HF139" s="7" t="s">
        <v>2291</v>
      </c>
      <c r="HG139" s="7" t="s">
        <v>2291</v>
      </c>
      <c r="HH139" s="7" t="s">
        <v>2291</v>
      </c>
      <c r="HI139" s="1" t="s">
        <v>869</v>
      </c>
      <c r="HJ139" s="1" t="s">
        <v>371</v>
      </c>
      <c r="HK139" s="1" t="s">
        <v>1920</v>
      </c>
      <c r="HL139" s="1" t="s">
        <v>1921</v>
      </c>
      <c r="HM139" s="1" t="s">
        <v>1921</v>
      </c>
      <c r="HN139" s="1" t="s">
        <v>1921</v>
      </c>
      <c r="HO139" s="1" t="s">
        <v>1921</v>
      </c>
      <c r="HP139" s="1" t="s">
        <v>2125</v>
      </c>
      <c r="HQ139" s="1" t="s">
        <v>1921</v>
      </c>
      <c r="HR139" s="1" t="s">
        <v>1921</v>
      </c>
      <c r="HS139" s="1" t="s">
        <v>1920</v>
      </c>
      <c r="HT139" s="7" t="s">
        <v>2291</v>
      </c>
      <c r="HU139" s="7" t="s">
        <v>2291</v>
      </c>
      <c r="HV139" s="1" t="s">
        <v>2291</v>
      </c>
      <c r="HW139" s="1" t="s">
        <v>2291</v>
      </c>
      <c r="HX139" s="1" t="s">
        <v>2291</v>
      </c>
      <c r="HY139" s="1" t="s">
        <v>2127</v>
      </c>
      <c r="HZ139" s="1" t="s">
        <v>1920</v>
      </c>
      <c r="IA139" s="1" t="s">
        <v>1921</v>
      </c>
      <c r="IB139" s="7">
        <v>50</v>
      </c>
      <c r="IC139" s="7" t="s">
        <v>2291</v>
      </c>
      <c r="ID139" s="1" t="s">
        <v>1986</v>
      </c>
      <c r="IE139" s="1" t="s">
        <v>2289</v>
      </c>
      <c r="IF139" s="1" t="s">
        <v>1920</v>
      </c>
      <c r="IG139" s="1" t="s">
        <v>1921</v>
      </c>
      <c r="IH139" s="1" t="s">
        <v>1921</v>
      </c>
      <c r="II139" s="1" t="s">
        <v>1921</v>
      </c>
      <c r="IJ139" s="1" t="s">
        <v>1921</v>
      </c>
      <c r="IK139" s="1" t="s">
        <v>1921</v>
      </c>
      <c r="IL139" s="1" t="s">
        <v>2291</v>
      </c>
      <c r="IM139" s="1" t="s">
        <v>1952</v>
      </c>
      <c r="IN139" s="1" t="s">
        <v>2291</v>
      </c>
      <c r="IO139" s="1" t="s">
        <v>2291</v>
      </c>
      <c r="IP139" s="1" t="s">
        <v>2177</v>
      </c>
      <c r="IQ139" s="1" t="s">
        <v>2213</v>
      </c>
      <c r="IR139" s="1" t="s">
        <v>1956</v>
      </c>
      <c r="IS139" s="1" t="s">
        <v>2291</v>
      </c>
      <c r="IT139" s="1" t="s">
        <v>1921</v>
      </c>
      <c r="IU139" s="1" t="s">
        <v>2291</v>
      </c>
      <c r="IV139" s="1" t="s">
        <v>2291</v>
      </c>
      <c r="IW139" s="1" t="s">
        <v>2291</v>
      </c>
      <c r="IX139" s="1" t="s">
        <v>2291</v>
      </c>
      <c r="IY139" s="1" t="s">
        <v>2291</v>
      </c>
      <c r="IZ139" s="1" t="s">
        <v>2291</v>
      </c>
      <c r="JA139" s="1" t="s">
        <v>2291</v>
      </c>
      <c r="JB139" s="1" t="s">
        <v>2291</v>
      </c>
      <c r="JC139" s="1" t="s">
        <v>2291</v>
      </c>
      <c r="JD139" s="1" t="s">
        <v>677</v>
      </c>
      <c r="JE139" s="1" t="s">
        <v>1921</v>
      </c>
      <c r="JF139" s="1" t="s">
        <v>1920</v>
      </c>
      <c r="JG139" s="1" t="s">
        <v>1921</v>
      </c>
      <c r="JH139" s="1" t="s">
        <v>1921</v>
      </c>
      <c r="JI139" s="1" t="s">
        <v>1921</v>
      </c>
      <c r="JJ139" s="1" t="s">
        <v>1920</v>
      </c>
      <c r="JK139" s="1" t="s">
        <v>1921</v>
      </c>
      <c r="JL139" s="1" t="s">
        <v>1921</v>
      </c>
      <c r="JM139" s="1" t="s">
        <v>1920</v>
      </c>
      <c r="JN139" s="1" t="s">
        <v>1921</v>
      </c>
      <c r="JO139" s="1" t="s">
        <v>1921</v>
      </c>
      <c r="JP139" s="1" t="s">
        <v>1921</v>
      </c>
      <c r="JQ139" s="1" t="s">
        <v>1921</v>
      </c>
      <c r="JR139" s="1" t="s">
        <v>1921</v>
      </c>
      <c r="JS139" s="1" t="s">
        <v>2291</v>
      </c>
      <c r="JT139" s="1" t="s">
        <v>2291</v>
      </c>
      <c r="JU139" s="1" t="s">
        <v>2297</v>
      </c>
      <c r="JV139" s="1" t="s">
        <v>1920</v>
      </c>
      <c r="JW139" s="1" t="s">
        <v>1921</v>
      </c>
      <c r="JX139" s="1" t="s">
        <v>1921</v>
      </c>
      <c r="JY139" s="1" t="s">
        <v>1920</v>
      </c>
      <c r="JZ139" s="1" t="s">
        <v>1921</v>
      </c>
      <c r="KA139" s="1" t="s">
        <v>1921</v>
      </c>
      <c r="KB139" s="1" t="s">
        <v>1921</v>
      </c>
      <c r="KC139" s="1" t="s">
        <v>2291</v>
      </c>
      <c r="KD139" s="1" t="s">
        <v>2294</v>
      </c>
      <c r="KE139" s="1" t="s">
        <v>2291</v>
      </c>
      <c r="KF139" s="1" t="s">
        <v>1920</v>
      </c>
      <c r="KG139" s="1" t="s">
        <v>2143</v>
      </c>
      <c r="KH139" s="1" t="s">
        <v>1966</v>
      </c>
      <c r="KI139" s="1" t="s">
        <v>1923</v>
      </c>
      <c r="KJ139" s="1" t="s">
        <v>2291</v>
      </c>
      <c r="KK139" s="1" t="s">
        <v>1920</v>
      </c>
      <c r="KL139" s="1" t="s">
        <v>2044</v>
      </c>
      <c r="KM139" s="1" t="s">
        <v>1920</v>
      </c>
      <c r="KN139" s="1" t="s">
        <v>1921</v>
      </c>
      <c r="KO139" s="1" t="s">
        <v>1920</v>
      </c>
      <c r="KP139" s="1" t="s">
        <v>2291</v>
      </c>
      <c r="KQ139" s="1" t="s">
        <v>2291</v>
      </c>
      <c r="KR139" s="1">
        <v>3</v>
      </c>
      <c r="KS139" s="1" t="s">
        <v>304</v>
      </c>
      <c r="KT139" s="1" t="s">
        <v>305</v>
      </c>
      <c r="KU139" s="1" t="s">
        <v>2291</v>
      </c>
      <c r="KV139" s="1" t="s">
        <v>2291</v>
      </c>
      <c r="KW139" s="1" t="s">
        <v>2291</v>
      </c>
      <c r="KX139" s="1">
        <v>20</v>
      </c>
      <c r="KY139" s="11">
        <v>20</v>
      </c>
      <c r="KZ139" s="1" t="s">
        <v>849</v>
      </c>
      <c r="LA139" s="1">
        <v>150092</v>
      </c>
      <c r="LB139" s="1" t="s">
        <v>850</v>
      </c>
      <c r="LC139" s="1" t="s">
        <v>851</v>
      </c>
      <c r="LD139" s="1">
        <v>55</v>
      </c>
      <c r="LE139" s="1" t="s">
        <v>2291</v>
      </c>
      <c r="LF139" s="1">
        <v>-1</v>
      </c>
      <c r="LG139" s="1" t="s">
        <v>2291</v>
      </c>
      <c r="LH139" s="1" t="s">
        <v>2291</v>
      </c>
      <c r="LI139" s="8">
        <v>55</v>
      </c>
      <c r="LJ139" s="8">
        <v>8</v>
      </c>
      <c r="LK139" s="8">
        <v>4</v>
      </c>
      <c r="LL139" s="8">
        <v>9</v>
      </c>
      <c r="LM139" s="8">
        <v>1</v>
      </c>
      <c r="LN139" s="8">
        <v>12</v>
      </c>
      <c r="LO139" s="8">
        <v>13</v>
      </c>
      <c r="LP139" s="8">
        <v>17</v>
      </c>
      <c r="LQ139" s="8">
        <v>10</v>
      </c>
      <c r="LR139" s="8">
        <v>34</v>
      </c>
      <c r="LS139" s="8">
        <v>42</v>
      </c>
      <c r="LT139" s="8">
        <v>11</v>
      </c>
      <c r="LU139" s="8">
        <v>3</v>
      </c>
      <c r="LV139" s="8">
        <v>164</v>
      </c>
      <c r="LW139" s="1" t="s">
        <v>1976</v>
      </c>
      <c r="LX139" s="1" t="s">
        <v>1979</v>
      </c>
      <c r="LY139" s="1" t="s">
        <v>1981</v>
      </c>
      <c r="LZ139" s="1" t="b">
        <f>E139=AE139</f>
        <v>1</v>
      </c>
      <c r="MA139" s="1" t="b">
        <f>AG139=G139</f>
        <v>1</v>
      </c>
      <c r="MB139" s="1" t="b">
        <f>I139=AI139</f>
        <v>0</v>
      </c>
      <c r="MC139" s="1" t="s">
        <v>2291</v>
      </c>
    </row>
    <row r="140" spans="1:341" x14ac:dyDescent="0.3">
      <c r="A140" s="1" t="s">
        <v>815</v>
      </c>
      <c r="B140" s="1" t="s">
        <v>816</v>
      </c>
      <c r="C140" s="5">
        <v>43160</v>
      </c>
      <c r="D140" s="5">
        <v>43160</v>
      </c>
      <c r="E140" s="1" t="s">
        <v>294</v>
      </c>
      <c r="F140" s="1" t="s">
        <v>1934</v>
      </c>
      <c r="G140" s="1" t="s">
        <v>698</v>
      </c>
      <c r="H140" s="1" t="s">
        <v>333</v>
      </c>
      <c r="I140" s="1" t="s">
        <v>781</v>
      </c>
      <c r="J140" s="1" t="s">
        <v>2009</v>
      </c>
      <c r="K140" s="1" t="s">
        <v>2062</v>
      </c>
      <c r="L140" s="1" t="s">
        <v>1812</v>
      </c>
      <c r="M140" s="1" t="s">
        <v>817</v>
      </c>
      <c r="N140" s="1">
        <v>13.489353577599999</v>
      </c>
      <c r="O140" s="1">
        <v>14.335790724500001</v>
      </c>
      <c r="P140" s="1">
        <v>299.59328340500002</v>
      </c>
      <c r="Q140" s="1">
        <v>6</v>
      </c>
      <c r="R140" s="1" t="s">
        <v>1984</v>
      </c>
      <c r="S140" s="1" t="s">
        <v>2291</v>
      </c>
      <c r="T140" s="1" t="s">
        <v>2291</v>
      </c>
      <c r="U140" s="1" t="s">
        <v>2292</v>
      </c>
      <c r="V140" s="1" t="s">
        <v>1982</v>
      </c>
      <c r="W140" s="1" t="s">
        <v>2291</v>
      </c>
      <c r="X140" s="1" t="s">
        <v>2089</v>
      </c>
      <c r="Y140" s="1" t="s">
        <v>1920</v>
      </c>
      <c r="Z140" s="1" t="s">
        <v>1921</v>
      </c>
      <c r="AA140" s="1" t="s">
        <v>1921</v>
      </c>
      <c r="AB140" s="1" t="s">
        <v>2291</v>
      </c>
      <c r="AC140" s="7">
        <v>150</v>
      </c>
      <c r="AD140" s="7">
        <v>627</v>
      </c>
      <c r="AE140" s="1" t="s">
        <v>294</v>
      </c>
      <c r="AF140" s="1" t="s">
        <v>1934</v>
      </c>
      <c r="AG140" s="1" t="s">
        <v>698</v>
      </c>
      <c r="AH140" s="1" t="s">
        <v>333</v>
      </c>
      <c r="AI140" s="1" t="s">
        <v>818</v>
      </c>
      <c r="AJ140" s="1" t="s">
        <v>1470</v>
      </c>
      <c r="AK140" s="14">
        <v>150</v>
      </c>
      <c r="AL140" s="14">
        <v>627</v>
      </c>
      <c r="AM140" s="5">
        <v>42005</v>
      </c>
      <c r="AN140" s="7" t="s">
        <v>2291</v>
      </c>
      <c r="AO140" s="7" t="s">
        <v>2291</v>
      </c>
      <c r="AP140" s="1" t="s">
        <v>2291</v>
      </c>
      <c r="AQ140" s="1" t="s">
        <v>2291</v>
      </c>
      <c r="AR140" s="1" t="s">
        <v>2291</v>
      </c>
      <c r="AS140" s="1" t="s">
        <v>2291</v>
      </c>
      <c r="AT140" s="1" t="s">
        <v>2291</v>
      </c>
      <c r="AU140" s="1" t="s">
        <v>2291</v>
      </c>
      <c r="AV140" s="1" t="s">
        <v>2291</v>
      </c>
      <c r="AW140" s="1" t="s">
        <v>2291</v>
      </c>
      <c r="AX140" s="1" t="s">
        <v>2291</v>
      </c>
      <c r="AY140" s="7" t="s">
        <v>2291</v>
      </c>
      <c r="AZ140" s="7" t="s">
        <v>2291</v>
      </c>
      <c r="BA140" s="1" t="s">
        <v>2291</v>
      </c>
      <c r="BB140" s="7" t="s">
        <v>2291</v>
      </c>
      <c r="BC140" s="7" t="s">
        <v>2291</v>
      </c>
      <c r="BD140" s="1" t="s">
        <v>2291</v>
      </c>
      <c r="BE140" s="1" t="s">
        <v>2291</v>
      </c>
      <c r="BF140" s="1" t="s">
        <v>2291</v>
      </c>
      <c r="BG140" s="1" t="s">
        <v>2291</v>
      </c>
      <c r="BH140" s="1" t="s">
        <v>2291</v>
      </c>
      <c r="BI140" s="1" t="s">
        <v>2291</v>
      </c>
      <c r="BJ140" s="1" t="s">
        <v>2291</v>
      </c>
      <c r="BK140" s="1" t="s">
        <v>2291</v>
      </c>
      <c r="BL140" s="1" t="s">
        <v>2291</v>
      </c>
      <c r="BM140" s="7" t="s">
        <v>2291</v>
      </c>
      <c r="BN140" s="7" t="s">
        <v>2291</v>
      </c>
      <c r="BO140" s="1" t="s">
        <v>2291</v>
      </c>
      <c r="BP140" s="7" t="s">
        <v>2291</v>
      </c>
      <c r="BQ140" s="7" t="s">
        <v>2291</v>
      </c>
      <c r="BR140" s="1">
        <v>0</v>
      </c>
      <c r="BS140" s="7">
        <v>150</v>
      </c>
      <c r="BT140" s="7">
        <v>0</v>
      </c>
      <c r="BU140" s="7">
        <v>0</v>
      </c>
      <c r="BV140" s="7">
        <v>0</v>
      </c>
      <c r="BW140" s="1" t="s">
        <v>1998</v>
      </c>
      <c r="BX140" s="1" t="s">
        <v>2291</v>
      </c>
      <c r="BY140" s="1" t="s">
        <v>357</v>
      </c>
      <c r="BZ140" s="1" t="s">
        <v>1921</v>
      </c>
      <c r="CA140" s="1" t="s">
        <v>1921</v>
      </c>
      <c r="CB140" s="1" t="s">
        <v>1921</v>
      </c>
      <c r="CC140" s="1" t="s">
        <v>1920</v>
      </c>
      <c r="CD140" s="1" t="s">
        <v>1921</v>
      </c>
      <c r="CE140" s="1" t="s">
        <v>1921</v>
      </c>
      <c r="CF140" s="1" t="s">
        <v>1921</v>
      </c>
      <c r="CG140" s="1" t="s">
        <v>1920</v>
      </c>
      <c r="CH140" s="1" t="s">
        <v>1921</v>
      </c>
      <c r="CI140" s="1" t="s">
        <v>1920</v>
      </c>
      <c r="CJ140" s="1" t="s">
        <v>1921</v>
      </c>
      <c r="CK140" s="1" t="s">
        <v>2291</v>
      </c>
      <c r="CL140" s="1" t="s">
        <v>2291</v>
      </c>
      <c r="CM140" s="1" t="s">
        <v>2291</v>
      </c>
      <c r="CN140" s="1" t="s">
        <v>2291</v>
      </c>
      <c r="CO140" s="1" t="s">
        <v>2291</v>
      </c>
      <c r="CP140" s="1" t="s">
        <v>2291</v>
      </c>
      <c r="CQ140" s="1" t="s">
        <v>2291</v>
      </c>
      <c r="CR140" s="1" t="s">
        <v>2291</v>
      </c>
      <c r="CS140" s="1" t="s">
        <v>2291</v>
      </c>
      <c r="CT140" s="1" t="s">
        <v>2291</v>
      </c>
      <c r="CU140" s="1" t="s">
        <v>2291</v>
      </c>
      <c r="CV140" s="1" t="s">
        <v>2291</v>
      </c>
      <c r="CW140" s="1" t="s">
        <v>2291</v>
      </c>
      <c r="CX140" s="1" t="s">
        <v>2291</v>
      </c>
      <c r="CY140" s="1" t="s">
        <v>2291</v>
      </c>
      <c r="CZ140" s="1" t="s">
        <v>2291</v>
      </c>
      <c r="DA140" s="1" t="s">
        <v>2291</v>
      </c>
      <c r="DB140" s="1" t="s">
        <v>2291</v>
      </c>
      <c r="DC140" s="1" t="s">
        <v>2291</v>
      </c>
      <c r="DD140" s="1" t="s">
        <v>2291</v>
      </c>
      <c r="DE140" s="1" t="s">
        <v>2291</v>
      </c>
      <c r="DF140" s="1" t="s">
        <v>2291</v>
      </c>
      <c r="DG140" s="1" t="s">
        <v>2291</v>
      </c>
      <c r="DH140" s="1" t="s">
        <v>2291</v>
      </c>
      <c r="DI140" s="1" t="s">
        <v>2291</v>
      </c>
      <c r="DJ140" s="1" t="s">
        <v>2291</v>
      </c>
      <c r="DK140" s="1" t="s">
        <v>2291</v>
      </c>
      <c r="DL140" s="1" t="s">
        <v>2291</v>
      </c>
      <c r="DM140" s="1" t="s">
        <v>2291</v>
      </c>
      <c r="DN140" s="1" t="s">
        <v>2291</v>
      </c>
      <c r="DO140" s="1" t="s">
        <v>2291</v>
      </c>
      <c r="DP140" s="1" t="s">
        <v>2291</v>
      </c>
      <c r="DQ140" s="1" t="s">
        <v>2291</v>
      </c>
      <c r="DR140" s="1" t="s">
        <v>2291</v>
      </c>
      <c r="DS140" s="1" t="s">
        <v>2291</v>
      </c>
      <c r="DT140" s="1" t="s">
        <v>2291</v>
      </c>
      <c r="DU140" s="1" t="s">
        <v>2291</v>
      </c>
      <c r="DV140" s="1" t="s">
        <v>2291</v>
      </c>
      <c r="DW140" s="1" t="s">
        <v>2291</v>
      </c>
      <c r="DX140" s="1" t="s">
        <v>2291</v>
      </c>
      <c r="DY140" s="1" t="s">
        <v>320</v>
      </c>
      <c r="DZ140" s="1" t="s">
        <v>1921</v>
      </c>
      <c r="EA140" s="1" t="s">
        <v>1921</v>
      </c>
      <c r="EB140" s="1" t="s">
        <v>1921</v>
      </c>
      <c r="EC140" s="1" t="s">
        <v>1920</v>
      </c>
      <c r="ED140" s="1" t="s">
        <v>1921</v>
      </c>
      <c r="EE140" s="1" t="s">
        <v>2291</v>
      </c>
      <c r="EF140" s="1" t="s">
        <v>1996</v>
      </c>
      <c r="EG140" s="1" t="s">
        <v>2291</v>
      </c>
      <c r="EH140" s="1" t="s">
        <v>2291</v>
      </c>
      <c r="EI140" s="1" t="s">
        <v>2291</v>
      </c>
      <c r="EJ140" s="1" t="s">
        <v>2291</v>
      </c>
      <c r="EK140" s="1" t="s">
        <v>2291</v>
      </c>
      <c r="EL140" s="1" t="s">
        <v>2291</v>
      </c>
      <c r="EM140" s="1" t="s">
        <v>2291</v>
      </c>
      <c r="EN140" s="1" t="s">
        <v>2291</v>
      </c>
      <c r="EO140" s="1" t="s">
        <v>2291</v>
      </c>
      <c r="EP140" s="1" t="s">
        <v>2291</v>
      </c>
      <c r="EQ140" s="1" t="s">
        <v>2291</v>
      </c>
      <c r="ER140" s="1" t="s">
        <v>2291</v>
      </c>
      <c r="ES140" s="1" t="s">
        <v>2291</v>
      </c>
      <c r="ET140" s="1" t="s">
        <v>2291</v>
      </c>
      <c r="EU140" s="1" t="s">
        <v>2291</v>
      </c>
      <c r="EV140" s="1" t="s">
        <v>2291</v>
      </c>
      <c r="EW140" s="1" t="s">
        <v>1953</v>
      </c>
      <c r="EX140" s="1" t="s">
        <v>1921</v>
      </c>
      <c r="EY140" s="1" t="s">
        <v>1921</v>
      </c>
      <c r="EZ140" s="1" t="s">
        <v>1920</v>
      </c>
      <c r="FA140" s="1" t="s">
        <v>1921</v>
      </c>
      <c r="FB140" s="1" t="s">
        <v>1921</v>
      </c>
      <c r="FC140" s="1" t="s">
        <v>2291</v>
      </c>
      <c r="FD140" s="1" t="s">
        <v>1996</v>
      </c>
      <c r="FE140" s="1" t="s">
        <v>1953</v>
      </c>
      <c r="FF140" s="1" t="s">
        <v>1921</v>
      </c>
      <c r="FG140" s="1" t="s">
        <v>1921</v>
      </c>
      <c r="FH140" s="1" t="s">
        <v>1920</v>
      </c>
      <c r="FI140" s="1" t="s">
        <v>1921</v>
      </c>
      <c r="FJ140" s="1" t="s">
        <v>1921</v>
      </c>
      <c r="FK140" s="1" t="s">
        <v>2291</v>
      </c>
      <c r="FL140" s="1" t="s">
        <v>1997</v>
      </c>
      <c r="FM140" s="7">
        <v>25</v>
      </c>
      <c r="FN140" s="7">
        <v>30</v>
      </c>
      <c r="FO140" s="7">
        <v>10</v>
      </c>
      <c r="FP140" s="7">
        <v>10</v>
      </c>
      <c r="FQ140" s="7">
        <v>9</v>
      </c>
      <c r="FR140" s="7">
        <v>30</v>
      </c>
      <c r="FS140" s="7" t="s">
        <v>2291</v>
      </c>
      <c r="FT140" s="7" t="s">
        <v>2291</v>
      </c>
      <c r="FU140" s="7">
        <v>20</v>
      </c>
      <c r="FV140" s="7">
        <v>10</v>
      </c>
      <c r="FW140" s="7">
        <v>15</v>
      </c>
      <c r="FX140" s="7" t="s">
        <v>2291</v>
      </c>
      <c r="FY140" s="7">
        <v>45</v>
      </c>
      <c r="FZ140" s="1" t="s">
        <v>1920</v>
      </c>
      <c r="GA140" s="1" t="s">
        <v>1920</v>
      </c>
      <c r="GB140" s="1" t="s">
        <v>1920</v>
      </c>
      <c r="GC140" s="1" t="s">
        <v>2291</v>
      </c>
      <c r="GD140" s="1" t="s">
        <v>2291</v>
      </c>
      <c r="GE140" s="1" t="s">
        <v>2291</v>
      </c>
      <c r="GF140" s="1" t="s">
        <v>1920</v>
      </c>
      <c r="GG140" s="1" t="s">
        <v>2291</v>
      </c>
      <c r="GH140" s="1" t="s">
        <v>2291</v>
      </c>
      <c r="GI140" s="1" t="s">
        <v>2291</v>
      </c>
      <c r="GJ140" s="1" t="s">
        <v>322</v>
      </c>
      <c r="GK140" s="1" t="s">
        <v>1921</v>
      </c>
      <c r="GL140" s="1" t="s">
        <v>1921</v>
      </c>
      <c r="GM140" s="1" t="s">
        <v>1920</v>
      </c>
      <c r="GN140" s="1" t="s">
        <v>1921</v>
      </c>
      <c r="GO140" s="1" t="s">
        <v>1920</v>
      </c>
      <c r="GP140" s="1" t="s">
        <v>1921</v>
      </c>
      <c r="GQ140" s="1" t="s">
        <v>1921</v>
      </c>
      <c r="GR140" s="1" t="s">
        <v>1921</v>
      </c>
      <c r="GS140" s="7" t="s">
        <v>2291</v>
      </c>
      <c r="GT140" s="7" t="s">
        <v>2291</v>
      </c>
      <c r="GU140" s="7">
        <v>1</v>
      </c>
      <c r="GV140" s="7" t="s">
        <v>2291</v>
      </c>
      <c r="GW140" s="7" t="s">
        <v>2291</v>
      </c>
      <c r="GX140" s="7" t="s">
        <v>2291</v>
      </c>
      <c r="GY140" s="7" t="s">
        <v>2291</v>
      </c>
      <c r="GZ140" s="7" t="s">
        <v>2291</v>
      </c>
      <c r="HA140" s="7">
        <v>1</v>
      </c>
      <c r="HB140" s="7" t="s">
        <v>2291</v>
      </c>
      <c r="HC140" s="7" t="s">
        <v>2291</v>
      </c>
      <c r="HD140" s="7" t="s">
        <v>2291</v>
      </c>
      <c r="HE140" s="7" t="s">
        <v>2291</v>
      </c>
      <c r="HF140" s="7" t="s">
        <v>2291</v>
      </c>
      <c r="HG140" s="7" t="s">
        <v>2291</v>
      </c>
      <c r="HH140" s="7" t="s">
        <v>2291</v>
      </c>
      <c r="HI140" s="1" t="s">
        <v>869</v>
      </c>
      <c r="HJ140" s="1" t="s">
        <v>1995</v>
      </c>
      <c r="HK140" s="1" t="s">
        <v>1921</v>
      </c>
      <c r="HL140" s="1" t="s">
        <v>1921</v>
      </c>
      <c r="HM140" s="1" t="s">
        <v>1920</v>
      </c>
      <c r="HN140" s="1" t="s">
        <v>1921</v>
      </c>
      <c r="HO140" s="1" t="s">
        <v>1921</v>
      </c>
      <c r="HP140" s="1" t="s">
        <v>2125</v>
      </c>
      <c r="HQ140" s="1" t="s">
        <v>1921</v>
      </c>
      <c r="HR140" s="1" t="s">
        <v>1921</v>
      </c>
      <c r="HS140" s="1" t="s">
        <v>1920</v>
      </c>
      <c r="HT140" s="7" t="s">
        <v>2291</v>
      </c>
      <c r="HU140" s="7" t="s">
        <v>2291</v>
      </c>
      <c r="HV140" s="1" t="s">
        <v>2291</v>
      </c>
      <c r="HW140" s="1" t="s">
        <v>2291</v>
      </c>
      <c r="HX140" s="1" t="s">
        <v>2291</v>
      </c>
      <c r="HY140" s="1" t="s">
        <v>2126</v>
      </c>
      <c r="HZ140" s="1" t="s">
        <v>1921</v>
      </c>
      <c r="IA140" s="1" t="s">
        <v>1920</v>
      </c>
      <c r="IB140" s="7" t="s">
        <v>2291</v>
      </c>
      <c r="IC140" s="7">
        <v>150</v>
      </c>
      <c r="ID140" s="1" t="s">
        <v>1920</v>
      </c>
      <c r="IE140" s="1" t="s">
        <v>2291</v>
      </c>
      <c r="IF140" s="1" t="s">
        <v>2291</v>
      </c>
      <c r="IG140" s="1" t="s">
        <v>2291</v>
      </c>
      <c r="IH140" s="1" t="s">
        <v>2291</v>
      </c>
      <c r="II140" s="1" t="s">
        <v>2291</v>
      </c>
      <c r="IJ140" s="1" t="s">
        <v>2291</v>
      </c>
      <c r="IK140" s="1" t="s">
        <v>2291</v>
      </c>
      <c r="IL140" s="1" t="s">
        <v>2291</v>
      </c>
      <c r="IM140" s="1" t="s">
        <v>1952</v>
      </c>
      <c r="IN140" s="1" t="s">
        <v>2291</v>
      </c>
      <c r="IO140" s="1" t="s">
        <v>2291</v>
      </c>
      <c r="IP140" s="1" t="s">
        <v>2194</v>
      </c>
      <c r="IQ140" s="1" t="s">
        <v>819</v>
      </c>
      <c r="IR140" s="1" t="s">
        <v>1957</v>
      </c>
      <c r="IS140" s="1" t="s">
        <v>2291</v>
      </c>
      <c r="IT140" s="1" t="s">
        <v>1920</v>
      </c>
      <c r="IU140" s="1" t="s">
        <v>2002</v>
      </c>
      <c r="IV140" s="1" t="s">
        <v>1920</v>
      </c>
      <c r="IW140" s="1" t="s">
        <v>1921</v>
      </c>
      <c r="IX140" s="1" t="s">
        <v>1921</v>
      </c>
      <c r="IY140" s="1" t="s">
        <v>1921</v>
      </c>
      <c r="IZ140" s="1" t="s">
        <v>1921</v>
      </c>
      <c r="JA140" s="1" t="s">
        <v>2291</v>
      </c>
      <c r="JB140" s="1" t="s">
        <v>869</v>
      </c>
      <c r="JC140" s="1" t="s">
        <v>2291</v>
      </c>
      <c r="JD140" s="1" t="s">
        <v>383</v>
      </c>
      <c r="JE140" s="1" t="s">
        <v>1920</v>
      </c>
      <c r="JF140" s="1" t="s">
        <v>1921</v>
      </c>
      <c r="JG140" s="1" t="s">
        <v>1921</v>
      </c>
      <c r="JH140" s="1" t="s">
        <v>1921</v>
      </c>
      <c r="JI140" s="1" t="s">
        <v>1921</v>
      </c>
      <c r="JJ140" s="1" t="s">
        <v>1920</v>
      </c>
      <c r="JK140" s="1" t="s">
        <v>1921</v>
      </c>
      <c r="JL140" s="1" t="s">
        <v>1920</v>
      </c>
      <c r="JM140" s="1" t="s">
        <v>1921</v>
      </c>
      <c r="JN140" s="1" t="s">
        <v>1921</v>
      </c>
      <c r="JO140" s="1" t="s">
        <v>1921</v>
      </c>
      <c r="JP140" s="1" t="s">
        <v>1921</v>
      </c>
      <c r="JQ140" s="1" t="s">
        <v>1921</v>
      </c>
      <c r="JR140" s="1" t="s">
        <v>1921</v>
      </c>
      <c r="JS140" s="1" t="s">
        <v>2291</v>
      </c>
      <c r="JT140" s="1" t="s">
        <v>2291</v>
      </c>
      <c r="JU140" s="1" t="s">
        <v>2299</v>
      </c>
      <c r="JV140" s="1" t="s">
        <v>1921</v>
      </c>
      <c r="JW140" s="1" t="s">
        <v>1921</v>
      </c>
      <c r="JX140" s="1" t="s">
        <v>1921</v>
      </c>
      <c r="JY140" s="1" t="s">
        <v>1920</v>
      </c>
      <c r="JZ140" s="1" t="s">
        <v>1921</v>
      </c>
      <c r="KA140" s="1" t="s">
        <v>1921</v>
      </c>
      <c r="KB140" s="1" t="s">
        <v>1921</v>
      </c>
      <c r="KC140" s="1" t="s">
        <v>2291</v>
      </c>
      <c r="KD140" s="1" t="s">
        <v>1971</v>
      </c>
      <c r="KE140" s="1" t="s">
        <v>2291</v>
      </c>
      <c r="KF140" s="1" t="s">
        <v>1920</v>
      </c>
      <c r="KG140" s="1" t="s">
        <v>2143</v>
      </c>
      <c r="KH140" s="1" t="s">
        <v>1967</v>
      </c>
      <c r="KI140" s="1" t="s">
        <v>1923</v>
      </c>
      <c r="KJ140" s="1" t="s">
        <v>2291</v>
      </c>
      <c r="KK140" s="1" t="s">
        <v>1920</v>
      </c>
      <c r="KL140" s="1" t="s">
        <v>2044</v>
      </c>
      <c r="KM140" s="1" t="s">
        <v>1920</v>
      </c>
      <c r="KN140" s="1" t="s">
        <v>1921</v>
      </c>
      <c r="KO140" s="1" t="s">
        <v>1920</v>
      </c>
      <c r="KP140" s="1" t="s">
        <v>2291</v>
      </c>
      <c r="KQ140" s="1" t="s">
        <v>2291</v>
      </c>
      <c r="KR140" s="1">
        <v>2</v>
      </c>
      <c r="KS140" s="1" t="s">
        <v>310</v>
      </c>
      <c r="KT140" s="1" t="s">
        <v>305</v>
      </c>
      <c r="KU140" s="1" t="s">
        <v>2291</v>
      </c>
      <c r="KV140" s="1" t="s">
        <v>2291</v>
      </c>
      <c r="KW140" s="1" t="s">
        <v>2291</v>
      </c>
      <c r="KX140" s="1">
        <v>20</v>
      </c>
      <c r="KY140" s="11">
        <v>20</v>
      </c>
      <c r="KZ140" s="1" t="s">
        <v>820</v>
      </c>
      <c r="LA140" s="1">
        <v>150084</v>
      </c>
      <c r="LB140" s="1" t="s">
        <v>821</v>
      </c>
      <c r="LC140" s="1" t="s">
        <v>822</v>
      </c>
      <c r="LD140" s="1">
        <v>52</v>
      </c>
      <c r="LE140" s="1" t="s">
        <v>2291</v>
      </c>
      <c r="LF140" s="1">
        <v>-1</v>
      </c>
      <c r="LG140" s="1" t="s">
        <v>2291</v>
      </c>
      <c r="LH140" s="1" t="s">
        <v>2291</v>
      </c>
      <c r="LI140" s="8">
        <v>52</v>
      </c>
      <c r="LJ140" s="8">
        <v>14</v>
      </c>
      <c r="LK140" s="8">
        <v>3</v>
      </c>
      <c r="LL140" s="8">
        <v>29</v>
      </c>
      <c r="LM140" s="8">
        <v>13</v>
      </c>
      <c r="LN140" s="8">
        <v>20</v>
      </c>
      <c r="LO140" s="8">
        <v>18</v>
      </c>
      <c r="LP140" s="8">
        <v>16</v>
      </c>
      <c r="LQ140" s="8">
        <v>12</v>
      </c>
      <c r="LR140" s="8">
        <v>18</v>
      </c>
      <c r="LS140" s="8">
        <v>23</v>
      </c>
      <c r="LT140" s="8">
        <v>5</v>
      </c>
      <c r="LU140" s="8">
        <v>1</v>
      </c>
      <c r="LV140" s="8">
        <v>172</v>
      </c>
      <c r="LW140" s="1" t="s">
        <v>1975</v>
      </c>
      <c r="LX140" s="1" t="s">
        <v>1979</v>
      </c>
      <c r="LY140" s="1" t="s">
        <v>1980</v>
      </c>
      <c r="LZ140" s="1" t="b">
        <f>E140=AE140</f>
        <v>1</v>
      </c>
      <c r="MA140" s="1" t="b">
        <f>AG140=G140</f>
        <v>1</v>
      </c>
      <c r="MB140" s="1" t="b">
        <f>I140=AI140</f>
        <v>0</v>
      </c>
      <c r="MC140" s="1" t="s">
        <v>2291</v>
      </c>
    </row>
    <row r="141" spans="1:341" x14ac:dyDescent="0.3">
      <c r="A141" s="1" t="s">
        <v>547</v>
      </c>
      <c r="B141" s="1" t="s">
        <v>548</v>
      </c>
      <c r="C141" s="5">
        <v>43153</v>
      </c>
      <c r="D141" s="5">
        <v>43153</v>
      </c>
      <c r="E141" s="1" t="s">
        <v>294</v>
      </c>
      <c r="F141" s="1" t="s">
        <v>1934</v>
      </c>
      <c r="G141" s="1" t="s">
        <v>400</v>
      </c>
      <c r="H141" s="1" t="s">
        <v>1948</v>
      </c>
      <c r="I141" s="1" t="s">
        <v>401</v>
      </c>
      <c r="J141" s="1" t="s">
        <v>429</v>
      </c>
      <c r="K141" s="1" t="s">
        <v>429</v>
      </c>
      <c r="L141" s="1" t="s">
        <v>552</v>
      </c>
      <c r="M141" s="1" t="s">
        <v>553</v>
      </c>
      <c r="N141" s="1">
        <v>14.404827171499999</v>
      </c>
      <c r="O141" s="1">
        <v>13.6166592766</v>
      </c>
      <c r="P141" s="1">
        <v>303.790298689</v>
      </c>
      <c r="Q141" s="1">
        <v>6</v>
      </c>
      <c r="R141" s="1" t="s">
        <v>1984</v>
      </c>
      <c r="S141" s="1" t="s">
        <v>2291</v>
      </c>
      <c r="T141" s="1" t="s">
        <v>2291</v>
      </c>
      <c r="U141" s="1" t="s">
        <v>2292</v>
      </c>
      <c r="V141" s="1" t="s">
        <v>1982</v>
      </c>
      <c r="W141" s="1" t="s">
        <v>2291</v>
      </c>
      <c r="X141" s="1" t="s">
        <v>2093</v>
      </c>
      <c r="Y141" s="1" t="s">
        <v>1920</v>
      </c>
      <c r="Z141" s="1" t="s">
        <v>1920</v>
      </c>
      <c r="AA141" s="1" t="s">
        <v>1921</v>
      </c>
      <c r="AB141" s="1" t="s">
        <v>2291</v>
      </c>
      <c r="AC141" s="7">
        <v>107</v>
      </c>
      <c r="AD141" s="7">
        <v>450</v>
      </c>
      <c r="AE141" s="1" t="s">
        <v>294</v>
      </c>
      <c r="AF141" s="1" t="s">
        <v>1934</v>
      </c>
      <c r="AG141" s="1" t="s">
        <v>400</v>
      </c>
      <c r="AH141" s="1" t="s">
        <v>1948</v>
      </c>
      <c r="AI141" s="1" t="s">
        <v>404</v>
      </c>
      <c r="AJ141" s="1" t="s">
        <v>2010</v>
      </c>
      <c r="AK141" s="14">
        <v>107</v>
      </c>
      <c r="AL141" s="14">
        <v>450</v>
      </c>
      <c r="AM141" s="5">
        <v>42005</v>
      </c>
      <c r="AN141" s="7">
        <v>25</v>
      </c>
      <c r="AO141" s="7">
        <v>80</v>
      </c>
      <c r="AP141" s="1" t="s">
        <v>298</v>
      </c>
      <c r="AQ141" s="1" t="s">
        <v>1926</v>
      </c>
      <c r="AR141" s="1" t="s">
        <v>299</v>
      </c>
      <c r="AS141" s="1" t="s">
        <v>1931</v>
      </c>
      <c r="AT141" s="1" t="s">
        <v>300</v>
      </c>
      <c r="AU141" s="1" t="s">
        <v>1931</v>
      </c>
      <c r="AV141" s="1" t="s">
        <v>2291</v>
      </c>
      <c r="AW141" s="1" t="s">
        <v>2291</v>
      </c>
      <c r="AX141" s="1" t="s">
        <v>2291</v>
      </c>
      <c r="AY141" s="7">
        <v>25</v>
      </c>
      <c r="AZ141" s="7">
        <v>80</v>
      </c>
      <c r="BA141" s="5">
        <v>42370</v>
      </c>
      <c r="BB141" s="7" t="s">
        <v>2291</v>
      </c>
      <c r="BC141" s="7" t="s">
        <v>2291</v>
      </c>
      <c r="BD141" s="1" t="s">
        <v>2291</v>
      </c>
      <c r="BE141" s="1" t="s">
        <v>2291</v>
      </c>
      <c r="BF141" s="1" t="s">
        <v>2291</v>
      </c>
      <c r="BG141" s="1" t="s">
        <v>2291</v>
      </c>
      <c r="BH141" s="1" t="s">
        <v>2291</v>
      </c>
      <c r="BI141" s="1" t="s">
        <v>2291</v>
      </c>
      <c r="BJ141" s="1" t="s">
        <v>2291</v>
      </c>
      <c r="BK141" s="1" t="s">
        <v>2291</v>
      </c>
      <c r="BL141" s="1" t="s">
        <v>2291</v>
      </c>
      <c r="BM141" s="7" t="s">
        <v>2291</v>
      </c>
      <c r="BN141" s="7" t="s">
        <v>2291</v>
      </c>
      <c r="BO141" s="1" t="s">
        <v>2291</v>
      </c>
      <c r="BP141" s="7" t="s">
        <v>2291</v>
      </c>
      <c r="BQ141" s="7" t="s">
        <v>2291</v>
      </c>
      <c r="BR141" s="1">
        <v>0</v>
      </c>
      <c r="BS141" s="7">
        <v>150</v>
      </c>
      <c r="BT141" s="7">
        <v>0</v>
      </c>
      <c r="BU141" s="7">
        <v>0</v>
      </c>
      <c r="BV141" s="7">
        <v>0</v>
      </c>
      <c r="BW141" s="1" t="s">
        <v>1998</v>
      </c>
      <c r="BX141" s="1" t="s">
        <v>2291</v>
      </c>
      <c r="BY141" s="1" t="s">
        <v>554</v>
      </c>
      <c r="BZ141" s="1" t="s">
        <v>1920</v>
      </c>
      <c r="CA141" s="1" t="s">
        <v>1920</v>
      </c>
      <c r="CB141" s="1" t="s">
        <v>1920</v>
      </c>
      <c r="CC141" s="1" t="s">
        <v>1921</v>
      </c>
      <c r="CD141" s="1" t="s">
        <v>1921</v>
      </c>
      <c r="CE141" s="1" t="s">
        <v>1920</v>
      </c>
      <c r="CF141" s="1" t="s">
        <v>1921</v>
      </c>
      <c r="CG141" s="1" t="s">
        <v>1921</v>
      </c>
      <c r="CH141" s="1" t="s">
        <v>1920</v>
      </c>
      <c r="CI141" s="1" t="s">
        <v>1920</v>
      </c>
      <c r="CJ141" s="1" t="s">
        <v>1921</v>
      </c>
      <c r="CK141" s="1" t="s">
        <v>320</v>
      </c>
      <c r="CL141" s="1" t="s">
        <v>1921</v>
      </c>
      <c r="CM141" s="1" t="s">
        <v>1921</v>
      </c>
      <c r="CN141" s="1" t="s">
        <v>1921</v>
      </c>
      <c r="CO141" s="1" t="s">
        <v>1920</v>
      </c>
      <c r="CP141" s="1" t="s">
        <v>1921</v>
      </c>
      <c r="CQ141" s="1" t="s">
        <v>2291</v>
      </c>
      <c r="CR141" s="1" t="s">
        <v>2029</v>
      </c>
      <c r="CS141" s="1" t="s">
        <v>320</v>
      </c>
      <c r="CT141" s="1" t="s">
        <v>1921</v>
      </c>
      <c r="CU141" s="1" t="s">
        <v>1921</v>
      </c>
      <c r="CV141" s="1" t="s">
        <v>1921</v>
      </c>
      <c r="CW141" s="1" t="s">
        <v>1920</v>
      </c>
      <c r="CX141" s="1" t="s">
        <v>1921</v>
      </c>
      <c r="CY141" s="1" t="s">
        <v>2291</v>
      </c>
      <c r="CZ141" s="1" t="s">
        <v>2030</v>
      </c>
      <c r="DA141" s="1" t="s">
        <v>320</v>
      </c>
      <c r="DB141" s="1" t="s">
        <v>1921</v>
      </c>
      <c r="DC141" s="1" t="s">
        <v>1921</v>
      </c>
      <c r="DD141" s="1" t="s">
        <v>1921</v>
      </c>
      <c r="DE141" s="1" t="s">
        <v>1920</v>
      </c>
      <c r="DF141" s="1" t="s">
        <v>1921</v>
      </c>
      <c r="DG141" s="1" t="s">
        <v>2291</v>
      </c>
      <c r="DH141" s="1" t="s">
        <v>2029</v>
      </c>
      <c r="DI141" s="1" t="s">
        <v>2291</v>
      </c>
      <c r="DJ141" s="1" t="s">
        <v>2291</v>
      </c>
      <c r="DK141" s="1" t="s">
        <v>2291</v>
      </c>
      <c r="DL141" s="1" t="s">
        <v>2291</v>
      </c>
      <c r="DM141" s="1" t="s">
        <v>2291</v>
      </c>
      <c r="DN141" s="1" t="s">
        <v>2291</v>
      </c>
      <c r="DO141" s="1" t="s">
        <v>2291</v>
      </c>
      <c r="DP141" s="1" t="s">
        <v>2291</v>
      </c>
      <c r="DQ141" s="1" t="s">
        <v>320</v>
      </c>
      <c r="DR141" s="1" t="s">
        <v>1921</v>
      </c>
      <c r="DS141" s="1" t="s">
        <v>1921</v>
      </c>
      <c r="DT141" s="1" t="s">
        <v>1921</v>
      </c>
      <c r="DU141" s="1" t="s">
        <v>1920</v>
      </c>
      <c r="DV141" s="1" t="s">
        <v>1921</v>
      </c>
      <c r="DW141" s="1" t="s">
        <v>2291</v>
      </c>
      <c r="DX141" s="1" t="s">
        <v>2029</v>
      </c>
      <c r="DY141" s="1" t="s">
        <v>2291</v>
      </c>
      <c r="DZ141" s="1" t="s">
        <v>2291</v>
      </c>
      <c r="EA141" s="1" t="s">
        <v>2291</v>
      </c>
      <c r="EB141" s="1" t="s">
        <v>2291</v>
      </c>
      <c r="EC141" s="1" t="s">
        <v>2291</v>
      </c>
      <c r="ED141" s="1" t="s">
        <v>2291</v>
      </c>
      <c r="EE141" s="1" t="s">
        <v>2291</v>
      </c>
      <c r="EF141" s="1" t="s">
        <v>2291</v>
      </c>
      <c r="EG141" s="1" t="s">
        <v>2291</v>
      </c>
      <c r="EH141" s="1" t="s">
        <v>2291</v>
      </c>
      <c r="EI141" s="1" t="s">
        <v>2291</v>
      </c>
      <c r="EJ141" s="1" t="s">
        <v>2291</v>
      </c>
      <c r="EK141" s="1" t="s">
        <v>2291</v>
      </c>
      <c r="EL141" s="1" t="s">
        <v>2291</v>
      </c>
      <c r="EM141" s="1" t="s">
        <v>2291</v>
      </c>
      <c r="EN141" s="1" t="s">
        <v>2291</v>
      </c>
      <c r="EO141" s="1" t="s">
        <v>320</v>
      </c>
      <c r="EP141" s="1" t="s">
        <v>1921</v>
      </c>
      <c r="EQ141" s="1" t="s">
        <v>1921</v>
      </c>
      <c r="ER141" s="1" t="s">
        <v>1921</v>
      </c>
      <c r="ES141" s="1" t="s">
        <v>1920</v>
      </c>
      <c r="ET141" s="1" t="s">
        <v>1921</v>
      </c>
      <c r="EU141" s="1" t="s">
        <v>2291</v>
      </c>
      <c r="EV141" s="1" t="s">
        <v>1996</v>
      </c>
      <c r="EW141" s="1" t="s">
        <v>2291</v>
      </c>
      <c r="EX141" s="1" t="s">
        <v>2291</v>
      </c>
      <c r="EY141" s="1" t="s">
        <v>2291</v>
      </c>
      <c r="EZ141" s="1" t="s">
        <v>2291</v>
      </c>
      <c r="FA141" s="1" t="s">
        <v>2291</v>
      </c>
      <c r="FB141" s="1" t="s">
        <v>2291</v>
      </c>
      <c r="FC141" s="1" t="s">
        <v>2291</v>
      </c>
      <c r="FD141" s="1" t="s">
        <v>2291</v>
      </c>
      <c r="FE141" s="1" t="s">
        <v>320</v>
      </c>
      <c r="FF141" s="1" t="s">
        <v>1921</v>
      </c>
      <c r="FG141" s="1" t="s">
        <v>1921</v>
      </c>
      <c r="FH141" s="1" t="s">
        <v>1921</v>
      </c>
      <c r="FI141" s="1" t="s">
        <v>1920</v>
      </c>
      <c r="FJ141" s="1" t="s">
        <v>1921</v>
      </c>
      <c r="FK141" s="1" t="s">
        <v>2291</v>
      </c>
      <c r="FL141" s="1" t="s">
        <v>1997</v>
      </c>
      <c r="FM141" s="7">
        <v>20</v>
      </c>
      <c r="FN141" s="7">
        <v>50</v>
      </c>
      <c r="FO141" s="7">
        <v>2</v>
      </c>
      <c r="FP141" s="7">
        <v>3</v>
      </c>
      <c r="FQ141" s="7">
        <v>12</v>
      </c>
      <c r="FR141" s="7">
        <v>3</v>
      </c>
      <c r="FS141" s="7" t="s">
        <v>2291</v>
      </c>
      <c r="FT141" s="7" t="s">
        <v>2291</v>
      </c>
      <c r="FU141" s="7">
        <v>3</v>
      </c>
      <c r="FV141" s="7">
        <v>8</v>
      </c>
      <c r="FW141" s="7">
        <v>2</v>
      </c>
      <c r="FX141" s="7" t="s">
        <v>2291</v>
      </c>
      <c r="FY141" s="7">
        <v>20</v>
      </c>
      <c r="FZ141" s="1" t="s">
        <v>1961</v>
      </c>
      <c r="GA141" s="1" t="s">
        <v>1920</v>
      </c>
      <c r="GB141" s="1" t="s">
        <v>1920</v>
      </c>
      <c r="GC141" s="1" t="s">
        <v>2291</v>
      </c>
      <c r="GD141" s="1" t="s">
        <v>2291</v>
      </c>
      <c r="GE141" s="1" t="s">
        <v>2291</v>
      </c>
      <c r="GF141" s="1" t="s">
        <v>1921</v>
      </c>
      <c r="GG141" s="1" t="s">
        <v>2005</v>
      </c>
      <c r="GH141" s="1" t="s">
        <v>2291</v>
      </c>
      <c r="GI141" s="1" t="s">
        <v>2291</v>
      </c>
      <c r="GJ141" s="1" t="s">
        <v>302</v>
      </c>
      <c r="GK141" s="1" t="s">
        <v>1921</v>
      </c>
      <c r="GL141" s="1" t="s">
        <v>1921</v>
      </c>
      <c r="GM141" s="1" t="s">
        <v>1921</v>
      </c>
      <c r="GN141" s="1" t="s">
        <v>1921</v>
      </c>
      <c r="GO141" s="1" t="s">
        <v>1920</v>
      </c>
      <c r="GP141" s="1" t="s">
        <v>1921</v>
      </c>
      <c r="GQ141" s="1" t="s">
        <v>1921</v>
      </c>
      <c r="GR141" s="1" t="s">
        <v>1921</v>
      </c>
      <c r="GS141" s="7" t="s">
        <v>2291</v>
      </c>
      <c r="GT141" s="7" t="s">
        <v>2291</v>
      </c>
      <c r="GU141" s="7">
        <v>1</v>
      </c>
      <c r="GV141" s="7">
        <v>1</v>
      </c>
      <c r="GW141" s="7" t="s">
        <v>2291</v>
      </c>
      <c r="GX141" s="7" t="s">
        <v>2291</v>
      </c>
      <c r="GY141" s="7" t="s">
        <v>2291</v>
      </c>
      <c r="GZ141" s="7" t="s">
        <v>2291</v>
      </c>
      <c r="HA141" s="7" t="s">
        <v>2291</v>
      </c>
      <c r="HB141" s="7" t="s">
        <v>2291</v>
      </c>
      <c r="HC141" s="7" t="s">
        <v>2291</v>
      </c>
      <c r="HD141" s="7" t="s">
        <v>2291</v>
      </c>
      <c r="HE141" s="7" t="s">
        <v>2291</v>
      </c>
      <c r="HF141" s="7" t="s">
        <v>2291</v>
      </c>
      <c r="HG141" s="7" t="s">
        <v>2291</v>
      </c>
      <c r="HH141" s="7" t="s">
        <v>2291</v>
      </c>
      <c r="HI141" s="1" t="s">
        <v>869</v>
      </c>
      <c r="HJ141" s="1" t="s">
        <v>2110</v>
      </c>
      <c r="HK141" s="1" t="s">
        <v>1921</v>
      </c>
      <c r="HL141" s="1" t="s">
        <v>1920</v>
      </c>
      <c r="HM141" s="1" t="s">
        <v>1921</v>
      </c>
      <c r="HN141" s="1" t="s">
        <v>1921</v>
      </c>
      <c r="HO141" s="1" t="s">
        <v>1921</v>
      </c>
      <c r="HP141" s="1" t="s">
        <v>2122</v>
      </c>
      <c r="HQ141" s="1" t="s">
        <v>1920</v>
      </c>
      <c r="HR141" s="1" t="s">
        <v>1921</v>
      </c>
      <c r="HS141" s="1" t="s">
        <v>1921</v>
      </c>
      <c r="HT141" s="7">
        <v>40</v>
      </c>
      <c r="HU141" s="7" t="s">
        <v>2291</v>
      </c>
      <c r="HV141" s="1" t="s">
        <v>2046</v>
      </c>
      <c r="HW141" s="1" t="s">
        <v>1921</v>
      </c>
      <c r="HX141" s="1" t="s">
        <v>1964</v>
      </c>
      <c r="HY141" s="1" t="s">
        <v>2126</v>
      </c>
      <c r="HZ141" s="1" t="s">
        <v>1921</v>
      </c>
      <c r="IA141" s="1" t="s">
        <v>1920</v>
      </c>
      <c r="IB141" s="7" t="s">
        <v>2291</v>
      </c>
      <c r="IC141" s="7">
        <v>80</v>
      </c>
      <c r="ID141" s="1" t="s">
        <v>1920</v>
      </c>
      <c r="IE141" s="1" t="s">
        <v>2291</v>
      </c>
      <c r="IF141" s="1" t="s">
        <v>2291</v>
      </c>
      <c r="IG141" s="1" t="s">
        <v>2291</v>
      </c>
      <c r="IH141" s="1" t="s">
        <v>2291</v>
      </c>
      <c r="II141" s="1" t="s">
        <v>2291</v>
      </c>
      <c r="IJ141" s="1" t="s">
        <v>2291</v>
      </c>
      <c r="IK141" s="1" t="s">
        <v>2291</v>
      </c>
      <c r="IL141" s="1" t="s">
        <v>2291</v>
      </c>
      <c r="IM141" s="1" t="s">
        <v>1952</v>
      </c>
      <c r="IN141" s="1" t="s">
        <v>2291</v>
      </c>
      <c r="IO141" s="1" t="s">
        <v>2291</v>
      </c>
      <c r="IP141" s="1" t="s">
        <v>2161</v>
      </c>
      <c r="IQ141" s="1" t="s">
        <v>429</v>
      </c>
      <c r="IR141" s="1" t="s">
        <v>1956</v>
      </c>
      <c r="IS141" s="1" t="s">
        <v>2291</v>
      </c>
      <c r="IT141" s="1" t="s">
        <v>1921</v>
      </c>
      <c r="IU141" s="1" t="s">
        <v>2291</v>
      </c>
      <c r="IV141" s="1" t="s">
        <v>2291</v>
      </c>
      <c r="IW141" s="1" t="s">
        <v>2291</v>
      </c>
      <c r="IX141" s="1" t="s">
        <v>2291</v>
      </c>
      <c r="IY141" s="1" t="s">
        <v>2291</v>
      </c>
      <c r="IZ141" s="1" t="s">
        <v>2291</v>
      </c>
      <c r="JA141" s="1" t="s">
        <v>2291</v>
      </c>
      <c r="JB141" s="1" t="s">
        <v>2291</v>
      </c>
      <c r="JC141" s="1" t="s">
        <v>2291</v>
      </c>
      <c r="JD141" s="1" t="s">
        <v>555</v>
      </c>
      <c r="JE141" s="1" t="s">
        <v>1921</v>
      </c>
      <c r="JF141" s="1" t="s">
        <v>1921</v>
      </c>
      <c r="JG141" s="1" t="s">
        <v>1921</v>
      </c>
      <c r="JH141" s="1" t="s">
        <v>1921</v>
      </c>
      <c r="JI141" s="1" t="s">
        <v>1920</v>
      </c>
      <c r="JJ141" s="1" t="s">
        <v>1921</v>
      </c>
      <c r="JK141" s="1" t="s">
        <v>1921</v>
      </c>
      <c r="JL141" s="1" t="s">
        <v>1920</v>
      </c>
      <c r="JM141" s="1" t="s">
        <v>1920</v>
      </c>
      <c r="JN141" s="1" t="s">
        <v>1921</v>
      </c>
      <c r="JO141" s="1" t="s">
        <v>1921</v>
      </c>
      <c r="JP141" s="1" t="s">
        <v>1921</v>
      </c>
      <c r="JQ141" s="1" t="s">
        <v>1921</v>
      </c>
      <c r="JR141" s="1" t="s">
        <v>1921</v>
      </c>
      <c r="JS141" s="1" t="s">
        <v>2291</v>
      </c>
      <c r="JT141" s="1" t="s">
        <v>2291</v>
      </c>
      <c r="JU141" s="1" t="s">
        <v>2297</v>
      </c>
      <c r="JV141" s="1" t="s">
        <v>1920</v>
      </c>
      <c r="JW141" s="1" t="s">
        <v>1921</v>
      </c>
      <c r="JX141" s="1" t="s">
        <v>1921</v>
      </c>
      <c r="JY141" s="1" t="s">
        <v>1920</v>
      </c>
      <c r="JZ141" s="1" t="s">
        <v>1921</v>
      </c>
      <c r="KA141" s="1" t="s">
        <v>1921</v>
      </c>
      <c r="KB141" s="1" t="s">
        <v>1921</v>
      </c>
      <c r="KC141" s="1" t="s">
        <v>2291</v>
      </c>
      <c r="KD141" s="1" t="s">
        <v>1972</v>
      </c>
      <c r="KE141" s="1" t="s">
        <v>1921</v>
      </c>
      <c r="KF141" s="1" t="s">
        <v>1920</v>
      </c>
      <c r="KG141" s="1" t="s">
        <v>408</v>
      </c>
      <c r="KH141" s="1" t="s">
        <v>1965</v>
      </c>
      <c r="KI141" s="1" t="s">
        <v>1987</v>
      </c>
      <c r="KJ141" s="1" t="s">
        <v>2291</v>
      </c>
      <c r="KK141" s="1" t="s">
        <v>1920</v>
      </c>
      <c r="KL141" s="1" t="s">
        <v>409</v>
      </c>
      <c r="KM141" s="1" t="s">
        <v>1921</v>
      </c>
      <c r="KN141" s="1" t="s">
        <v>1921</v>
      </c>
      <c r="KO141" s="1" t="s">
        <v>1920</v>
      </c>
      <c r="KP141" s="1" t="s">
        <v>2291</v>
      </c>
      <c r="KQ141" s="1" t="s">
        <v>2291</v>
      </c>
      <c r="KR141" s="1">
        <v>3</v>
      </c>
      <c r="KS141" s="1" t="s">
        <v>304</v>
      </c>
      <c r="KT141" s="1" t="s">
        <v>556</v>
      </c>
      <c r="KU141" s="1" t="s">
        <v>2291</v>
      </c>
      <c r="KV141" s="1" t="s">
        <v>2291</v>
      </c>
      <c r="KW141" s="1" t="s">
        <v>2291</v>
      </c>
      <c r="KX141" s="1">
        <v>20</v>
      </c>
      <c r="KY141" s="11">
        <v>20</v>
      </c>
      <c r="KZ141" s="1" t="s">
        <v>557</v>
      </c>
      <c r="LA141" s="1">
        <v>146970</v>
      </c>
      <c r="LB141" s="1" t="s">
        <v>558</v>
      </c>
      <c r="LC141" s="1" t="s">
        <v>559</v>
      </c>
      <c r="LD141" s="1">
        <v>23</v>
      </c>
      <c r="LE141" s="1" t="s">
        <v>2291</v>
      </c>
      <c r="LF141" s="1">
        <v>-1</v>
      </c>
      <c r="LG141" s="1" t="s">
        <v>2291</v>
      </c>
      <c r="LH141" s="1" t="s">
        <v>2291</v>
      </c>
      <c r="LI141" s="8">
        <v>23</v>
      </c>
      <c r="LJ141" s="8">
        <v>4</v>
      </c>
      <c r="LK141" s="8">
        <v>5</v>
      </c>
      <c r="LL141" s="8">
        <v>12</v>
      </c>
      <c r="LM141" s="8">
        <v>7</v>
      </c>
      <c r="LN141" s="8">
        <v>20</v>
      </c>
      <c r="LO141" s="8">
        <v>24</v>
      </c>
      <c r="LP141" s="8">
        <v>10</v>
      </c>
      <c r="LQ141" s="8">
        <v>5</v>
      </c>
      <c r="LR141" s="8">
        <v>14</v>
      </c>
      <c r="LS141" s="8">
        <v>19</v>
      </c>
      <c r="LT141" s="8">
        <v>9</v>
      </c>
      <c r="LU141" s="8">
        <v>1</v>
      </c>
      <c r="LV141" s="8">
        <v>130</v>
      </c>
      <c r="LW141" s="1" t="s">
        <v>1978</v>
      </c>
      <c r="LX141" s="1" t="s">
        <v>1980</v>
      </c>
      <c r="LY141" s="1" t="s">
        <v>1981</v>
      </c>
      <c r="LZ141" s="1" t="b">
        <f>E141=AE141</f>
        <v>1</v>
      </c>
      <c r="MA141" s="1" t="b">
        <f>AG141=G141</f>
        <v>1</v>
      </c>
      <c r="MB141" s="1" t="b">
        <f>I141=AI141</f>
        <v>0</v>
      </c>
      <c r="MC141" s="1" t="s">
        <v>2291</v>
      </c>
    </row>
    <row r="142" spans="1:341" x14ac:dyDescent="0.3">
      <c r="A142" s="1" t="s">
        <v>791</v>
      </c>
      <c r="B142" s="1" t="s">
        <v>792</v>
      </c>
      <c r="C142" s="5">
        <v>43157</v>
      </c>
      <c r="D142" s="5">
        <v>43157</v>
      </c>
      <c r="E142" s="1" t="s">
        <v>294</v>
      </c>
      <c r="F142" s="1" t="s">
        <v>1934</v>
      </c>
      <c r="G142" s="1" t="s">
        <v>400</v>
      </c>
      <c r="H142" s="1" t="s">
        <v>1948</v>
      </c>
      <c r="I142" s="1" t="s">
        <v>401</v>
      </c>
      <c r="J142" s="1" t="s">
        <v>429</v>
      </c>
      <c r="K142" s="1" t="s">
        <v>456</v>
      </c>
      <c r="L142" s="1" t="s">
        <v>793</v>
      </c>
      <c r="M142" s="1" t="s">
        <v>794</v>
      </c>
      <c r="N142" s="1">
        <v>14.3535712099</v>
      </c>
      <c r="O142" s="1">
        <v>14.0697376213</v>
      </c>
      <c r="P142" s="1">
        <v>317.68136260599999</v>
      </c>
      <c r="Q142" s="1">
        <v>4</v>
      </c>
      <c r="R142" s="1" t="s">
        <v>1983</v>
      </c>
      <c r="S142" s="1" t="s">
        <v>456</v>
      </c>
      <c r="T142" s="1">
        <v>32</v>
      </c>
      <c r="U142" s="1" t="s">
        <v>2292</v>
      </c>
      <c r="V142" s="1" t="s">
        <v>1982</v>
      </c>
      <c r="W142" s="1" t="s">
        <v>2291</v>
      </c>
      <c r="X142" s="1" t="s">
        <v>2089</v>
      </c>
      <c r="Y142" s="1" t="s">
        <v>1920</v>
      </c>
      <c r="Z142" s="1" t="s">
        <v>1921</v>
      </c>
      <c r="AA142" s="1" t="s">
        <v>1921</v>
      </c>
      <c r="AB142" s="1" t="s">
        <v>2291</v>
      </c>
      <c r="AC142" s="7">
        <v>45</v>
      </c>
      <c r="AD142" s="7">
        <v>188</v>
      </c>
      <c r="AE142" s="1" t="s">
        <v>294</v>
      </c>
      <c r="AF142" s="1" t="s">
        <v>1934</v>
      </c>
      <c r="AG142" s="1" t="s">
        <v>400</v>
      </c>
      <c r="AH142" s="1" t="s">
        <v>1948</v>
      </c>
      <c r="AI142" s="1" t="s">
        <v>404</v>
      </c>
      <c r="AJ142" s="1" t="s">
        <v>2010</v>
      </c>
      <c r="AK142" s="14">
        <v>45</v>
      </c>
      <c r="AL142" s="14">
        <v>188</v>
      </c>
      <c r="AM142" s="5">
        <v>42736</v>
      </c>
      <c r="AN142" s="7" t="s">
        <v>2291</v>
      </c>
      <c r="AO142" s="7" t="s">
        <v>2291</v>
      </c>
      <c r="AP142" s="1" t="s">
        <v>2291</v>
      </c>
      <c r="AQ142" s="1" t="s">
        <v>2291</v>
      </c>
      <c r="AR142" s="1" t="s">
        <v>2291</v>
      </c>
      <c r="AS142" s="1" t="s">
        <v>2291</v>
      </c>
      <c r="AT142" s="1" t="s">
        <v>2291</v>
      </c>
      <c r="AU142" s="1" t="s">
        <v>2291</v>
      </c>
      <c r="AV142" s="1" t="s">
        <v>2291</v>
      </c>
      <c r="AW142" s="1" t="s">
        <v>2291</v>
      </c>
      <c r="AX142" s="1" t="s">
        <v>2291</v>
      </c>
      <c r="AY142" s="7" t="s">
        <v>2291</v>
      </c>
      <c r="AZ142" s="7" t="s">
        <v>2291</v>
      </c>
      <c r="BA142" s="1" t="s">
        <v>2291</v>
      </c>
      <c r="BB142" s="7" t="s">
        <v>2291</v>
      </c>
      <c r="BC142" s="7" t="s">
        <v>2291</v>
      </c>
      <c r="BD142" s="1" t="s">
        <v>2291</v>
      </c>
      <c r="BE142" s="1" t="s">
        <v>2291</v>
      </c>
      <c r="BF142" s="1" t="s">
        <v>2291</v>
      </c>
      <c r="BG142" s="1" t="s">
        <v>2291</v>
      </c>
      <c r="BH142" s="1" t="s">
        <v>2291</v>
      </c>
      <c r="BI142" s="1" t="s">
        <v>2291</v>
      </c>
      <c r="BJ142" s="1" t="s">
        <v>2291</v>
      </c>
      <c r="BK142" s="1" t="s">
        <v>2291</v>
      </c>
      <c r="BL142" s="1" t="s">
        <v>2291</v>
      </c>
      <c r="BM142" s="7" t="s">
        <v>2291</v>
      </c>
      <c r="BN142" s="7" t="s">
        <v>2291</v>
      </c>
      <c r="BO142" s="1" t="s">
        <v>2291</v>
      </c>
      <c r="BP142" s="7" t="s">
        <v>2291</v>
      </c>
      <c r="BQ142" s="7" t="s">
        <v>2291</v>
      </c>
      <c r="BR142" s="1">
        <v>0</v>
      </c>
      <c r="BS142" s="7">
        <v>45</v>
      </c>
      <c r="BT142" s="7">
        <v>0</v>
      </c>
      <c r="BU142" s="7">
        <v>0</v>
      </c>
      <c r="BV142" s="7">
        <v>0</v>
      </c>
      <c r="BW142" s="1" t="s">
        <v>1998</v>
      </c>
      <c r="BX142" s="1" t="s">
        <v>2291</v>
      </c>
      <c r="BY142" s="1" t="s">
        <v>469</v>
      </c>
      <c r="BZ142" s="1" t="s">
        <v>1921</v>
      </c>
      <c r="CA142" s="1" t="s">
        <v>1921</v>
      </c>
      <c r="CB142" s="1" t="s">
        <v>1921</v>
      </c>
      <c r="CC142" s="1" t="s">
        <v>1921</v>
      </c>
      <c r="CD142" s="1" t="s">
        <v>1921</v>
      </c>
      <c r="CE142" s="1" t="s">
        <v>1921</v>
      </c>
      <c r="CF142" s="1" t="s">
        <v>1921</v>
      </c>
      <c r="CG142" s="1" t="s">
        <v>1921</v>
      </c>
      <c r="CH142" s="1" t="s">
        <v>1921</v>
      </c>
      <c r="CI142" s="1" t="s">
        <v>1921</v>
      </c>
      <c r="CJ142" s="1" t="s">
        <v>1920</v>
      </c>
      <c r="CK142" s="1" t="s">
        <v>2291</v>
      </c>
      <c r="CL142" s="1" t="s">
        <v>2291</v>
      </c>
      <c r="CM142" s="1" t="s">
        <v>2291</v>
      </c>
      <c r="CN142" s="1" t="s">
        <v>2291</v>
      </c>
      <c r="CO142" s="1" t="s">
        <v>2291</v>
      </c>
      <c r="CP142" s="1" t="s">
        <v>2291</v>
      </c>
      <c r="CQ142" s="1" t="s">
        <v>2291</v>
      </c>
      <c r="CR142" s="1" t="s">
        <v>2291</v>
      </c>
      <c r="CS142" s="1" t="s">
        <v>2291</v>
      </c>
      <c r="CT142" s="1" t="s">
        <v>2291</v>
      </c>
      <c r="CU142" s="1" t="s">
        <v>2291</v>
      </c>
      <c r="CV142" s="1" t="s">
        <v>2291</v>
      </c>
      <c r="CW142" s="1" t="s">
        <v>2291</v>
      </c>
      <c r="CX142" s="1" t="s">
        <v>2291</v>
      </c>
      <c r="CY142" s="1" t="s">
        <v>2291</v>
      </c>
      <c r="CZ142" s="1" t="s">
        <v>2291</v>
      </c>
      <c r="DA142" s="1" t="s">
        <v>2291</v>
      </c>
      <c r="DB142" s="1" t="s">
        <v>2291</v>
      </c>
      <c r="DC142" s="1" t="s">
        <v>2291</v>
      </c>
      <c r="DD142" s="1" t="s">
        <v>2291</v>
      </c>
      <c r="DE142" s="1" t="s">
        <v>2291</v>
      </c>
      <c r="DF142" s="1" t="s">
        <v>2291</v>
      </c>
      <c r="DG142" s="1" t="s">
        <v>2291</v>
      </c>
      <c r="DH142" s="1" t="s">
        <v>2291</v>
      </c>
      <c r="DI142" s="1" t="s">
        <v>2291</v>
      </c>
      <c r="DJ142" s="1" t="s">
        <v>2291</v>
      </c>
      <c r="DK142" s="1" t="s">
        <v>2291</v>
      </c>
      <c r="DL142" s="1" t="s">
        <v>2291</v>
      </c>
      <c r="DM142" s="1" t="s">
        <v>2291</v>
      </c>
      <c r="DN142" s="1" t="s">
        <v>2291</v>
      </c>
      <c r="DO142" s="1" t="s">
        <v>2291</v>
      </c>
      <c r="DP142" s="1" t="s">
        <v>2291</v>
      </c>
      <c r="DQ142" s="1" t="s">
        <v>2291</v>
      </c>
      <c r="DR142" s="1" t="s">
        <v>2291</v>
      </c>
      <c r="DS142" s="1" t="s">
        <v>2291</v>
      </c>
      <c r="DT142" s="1" t="s">
        <v>2291</v>
      </c>
      <c r="DU142" s="1" t="s">
        <v>2291</v>
      </c>
      <c r="DV142" s="1" t="s">
        <v>2291</v>
      </c>
      <c r="DW142" s="1" t="s">
        <v>2291</v>
      </c>
      <c r="DX142" s="1" t="s">
        <v>2291</v>
      </c>
      <c r="DY142" s="1" t="s">
        <v>2291</v>
      </c>
      <c r="DZ142" s="1" t="s">
        <v>2291</v>
      </c>
      <c r="EA142" s="1" t="s">
        <v>2291</v>
      </c>
      <c r="EB142" s="1" t="s">
        <v>2291</v>
      </c>
      <c r="EC142" s="1" t="s">
        <v>2291</v>
      </c>
      <c r="ED142" s="1" t="s">
        <v>2291</v>
      </c>
      <c r="EE142" s="1" t="s">
        <v>2291</v>
      </c>
      <c r="EF142" s="1" t="s">
        <v>2291</v>
      </c>
      <c r="EG142" s="1" t="s">
        <v>2291</v>
      </c>
      <c r="EH142" s="1" t="s">
        <v>2291</v>
      </c>
      <c r="EI142" s="1" t="s">
        <v>2291</v>
      </c>
      <c r="EJ142" s="1" t="s">
        <v>2291</v>
      </c>
      <c r="EK142" s="1" t="s">
        <v>2291</v>
      </c>
      <c r="EL142" s="1" t="s">
        <v>2291</v>
      </c>
      <c r="EM142" s="1" t="s">
        <v>2291</v>
      </c>
      <c r="EN142" s="1" t="s">
        <v>2291</v>
      </c>
      <c r="EO142" s="1" t="s">
        <v>2291</v>
      </c>
      <c r="EP142" s="1" t="s">
        <v>2291</v>
      </c>
      <c r="EQ142" s="1" t="s">
        <v>2291</v>
      </c>
      <c r="ER142" s="1" t="s">
        <v>2291</v>
      </c>
      <c r="ES142" s="1" t="s">
        <v>2291</v>
      </c>
      <c r="ET142" s="1" t="s">
        <v>2291</v>
      </c>
      <c r="EU142" s="1" t="s">
        <v>2291</v>
      </c>
      <c r="EV142" s="1" t="s">
        <v>2291</v>
      </c>
      <c r="EW142" s="1" t="s">
        <v>2291</v>
      </c>
      <c r="EX142" s="1" t="s">
        <v>2291</v>
      </c>
      <c r="EY142" s="1" t="s">
        <v>2291</v>
      </c>
      <c r="EZ142" s="1" t="s">
        <v>2291</v>
      </c>
      <c r="FA142" s="1" t="s">
        <v>2291</v>
      </c>
      <c r="FB142" s="1" t="s">
        <v>2291</v>
      </c>
      <c r="FC142" s="1" t="s">
        <v>2291</v>
      </c>
      <c r="FD142" s="1" t="s">
        <v>2291</v>
      </c>
      <c r="FE142" s="1" t="s">
        <v>2291</v>
      </c>
      <c r="FF142" s="1" t="s">
        <v>2291</v>
      </c>
      <c r="FG142" s="1" t="s">
        <v>2291</v>
      </c>
      <c r="FH142" s="1" t="s">
        <v>2291</v>
      </c>
      <c r="FI142" s="1" t="s">
        <v>2291</v>
      </c>
      <c r="FJ142" s="1" t="s">
        <v>2291</v>
      </c>
      <c r="FK142" s="1" t="s">
        <v>2291</v>
      </c>
      <c r="FL142" s="1" t="s">
        <v>2291</v>
      </c>
      <c r="FM142" s="7">
        <v>5</v>
      </c>
      <c r="FN142" s="7">
        <v>10</v>
      </c>
      <c r="FO142" s="7">
        <v>1</v>
      </c>
      <c r="FP142" s="7">
        <v>2</v>
      </c>
      <c r="FQ142" s="7">
        <v>1</v>
      </c>
      <c r="FR142" s="7">
        <v>5</v>
      </c>
      <c r="FS142" s="7" t="s">
        <v>2291</v>
      </c>
      <c r="FT142" s="7" t="s">
        <v>2291</v>
      </c>
      <c r="FU142" s="7">
        <v>15</v>
      </c>
      <c r="FV142" s="7">
        <v>3</v>
      </c>
      <c r="FW142" s="7">
        <v>5</v>
      </c>
      <c r="FX142" s="7" t="s">
        <v>2291</v>
      </c>
      <c r="FY142" s="7">
        <v>12</v>
      </c>
      <c r="FZ142" s="1" t="s">
        <v>1920</v>
      </c>
      <c r="GA142" s="1" t="s">
        <v>1920</v>
      </c>
      <c r="GB142" s="1" t="s">
        <v>1920</v>
      </c>
      <c r="GC142" s="1" t="s">
        <v>2291</v>
      </c>
      <c r="GD142" s="1" t="s">
        <v>2291</v>
      </c>
      <c r="GE142" s="1" t="s">
        <v>2291</v>
      </c>
      <c r="GF142" s="1" t="s">
        <v>1920</v>
      </c>
      <c r="GG142" s="1" t="s">
        <v>2291</v>
      </c>
      <c r="GH142" s="1" t="s">
        <v>2291</v>
      </c>
      <c r="GI142" s="1" t="s">
        <v>2291</v>
      </c>
      <c r="GJ142" s="1" t="s">
        <v>406</v>
      </c>
      <c r="GK142" s="1" t="s">
        <v>1921</v>
      </c>
      <c r="GL142" s="1" t="s">
        <v>1921</v>
      </c>
      <c r="GM142" s="1" t="s">
        <v>1921</v>
      </c>
      <c r="GN142" s="1" t="s">
        <v>1921</v>
      </c>
      <c r="GO142" s="1" t="s">
        <v>1921</v>
      </c>
      <c r="GP142" s="1" t="s">
        <v>1921</v>
      </c>
      <c r="GQ142" s="1" t="s">
        <v>1920</v>
      </c>
      <c r="GR142" s="1" t="s">
        <v>1921</v>
      </c>
      <c r="GS142" s="7">
        <v>1</v>
      </c>
      <c r="GT142" s="7" t="s">
        <v>2291</v>
      </c>
      <c r="GU142" s="7" t="s">
        <v>2291</v>
      </c>
      <c r="GV142" s="7" t="s">
        <v>2291</v>
      </c>
      <c r="GW142" s="7" t="s">
        <v>2291</v>
      </c>
      <c r="GX142" s="7" t="s">
        <v>2291</v>
      </c>
      <c r="GY142" s="7" t="s">
        <v>2291</v>
      </c>
      <c r="GZ142" s="7" t="s">
        <v>2291</v>
      </c>
      <c r="HA142" s="7" t="s">
        <v>2291</v>
      </c>
      <c r="HB142" s="7" t="s">
        <v>2291</v>
      </c>
      <c r="HC142" s="7" t="s">
        <v>2291</v>
      </c>
      <c r="HD142" s="7" t="s">
        <v>2291</v>
      </c>
      <c r="HE142" s="7" t="s">
        <v>2291</v>
      </c>
      <c r="HF142" s="7" t="s">
        <v>2291</v>
      </c>
      <c r="HG142" s="7" t="s">
        <v>2291</v>
      </c>
      <c r="HH142" s="7" t="s">
        <v>2291</v>
      </c>
      <c r="HI142" s="1" t="s">
        <v>1958</v>
      </c>
      <c r="HJ142" s="1" t="s">
        <v>2110</v>
      </c>
      <c r="HK142" s="1" t="s">
        <v>1921</v>
      </c>
      <c r="HL142" s="1" t="s">
        <v>1920</v>
      </c>
      <c r="HM142" s="1" t="s">
        <v>1921</v>
      </c>
      <c r="HN142" s="1" t="s">
        <v>1921</v>
      </c>
      <c r="HO142" s="1" t="s">
        <v>1921</v>
      </c>
      <c r="HP142" s="1" t="s">
        <v>2125</v>
      </c>
      <c r="HQ142" s="1" t="s">
        <v>1921</v>
      </c>
      <c r="HR142" s="1" t="s">
        <v>1921</v>
      </c>
      <c r="HS142" s="1" t="s">
        <v>1920</v>
      </c>
      <c r="HT142" s="7" t="s">
        <v>2291</v>
      </c>
      <c r="HU142" s="7" t="s">
        <v>2291</v>
      </c>
      <c r="HV142" s="1" t="s">
        <v>2291</v>
      </c>
      <c r="HW142" s="1" t="s">
        <v>2291</v>
      </c>
      <c r="HX142" s="1" t="s">
        <v>2291</v>
      </c>
      <c r="HY142" s="1" t="s">
        <v>2126</v>
      </c>
      <c r="HZ142" s="1" t="s">
        <v>1921</v>
      </c>
      <c r="IA142" s="1" t="s">
        <v>1920</v>
      </c>
      <c r="IB142" s="7" t="s">
        <v>2291</v>
      </c>
      <c r="IC142" s="7">
        <v>45</v>
      </c>
      <c r="ID142" s="1" t="s">
        <v>1961</v>
      </c>
      <c r="IE142" s="1" t="s">
        <v>2291</v>
      </c>
      <c r="IF142" s="1" t="s">
        <v>2291</v>
      </c>
      <c r="IG142" s="1" t="s">
        <v>2291</v>
      </c>
      <c r="IH142" s="1" t="s">
        <v>2291</v>
      </c>
      <c r="II142" s="1" t="s">
        <v>2291</v>
      </c>
      <c r="IJ142" s="1" t="s">
        <v>2291</v>
      </c>
      <c r="IK142" s="1" t="s">
        <v>2291</v>
      </c>
      <c r="IL142" s="1" t="s">
        <v>2291</v>
      </c>
      <c r="IM142" s="1" t="s">
        <v>1949</v>
      </c>
      <c r="IN142" s="1" t="s">
        <v>1991</v>
      </c>
      <c r="IO142" s="1" t="s">
        <v>2291</v>
      </c>
      <c r="IP142" s="1" t="s">
        <v>2291</v>
      </c>
      <c r="IQ142" s="1" t="s">
        <v>2291</v>
      </c>
      <c r="IR142" s="1" t="s">
        <v>2291</v>
      </c>
      <c r="IS142" s="1" t="s">
        <v>2291</v>
      </c>
      <c r="IT142" s="1" t="s">
        <v>1921</v>
      </c>
      <c r="IU142" s="1" t="s">
        <v>2291</v>
      </c>
      <c r="IV142" s="1" t="s">
        <v>2291</v>
      </c>
      <c r="IW142" s="1" t="s">
        <v>2291</v>
      </c>
      <c r="IX142" s="1" t="s">
        <v>2291</v>
      </c>
      <c r="IY142" s="1" t="s">
        <v>2291</v>
      </c>
      <c r="IZ142" s="1" t="s">
        <v>2291</v>
      </c>
      <c r="JA142" s="1" t="s">
        <v>2291</v>
      </c>
      <c r="JB142" s="1" t="s">
        <v>2291</v>
      </c>
      <c r="JC142" s="1" t="s">
        <v>2291</v>
      </c>
      <c r="JD142" s="1" t="s">
        <v>687</v>
      </c>
      <c r="JE142" s="1" t="s">
        <v>1920</v>
      </c>
      <c r="JF142" s="1" t="s">
        <v>1921</v>
      </c>
      <c r="JG142" s="1" t="s">
        <v>1921</v>
      </c>
      <c r="JH142" s="1" t="s">
        <v>1921</v>
      </c>
      <c r="JI142" s="1" t="s">
        <v>1921</v>
      </c>
      <c r="JJ142" s="1" t="s">
        <v>1921</v>
      </c>
      <c r="JK142" s="1" t="s">
        <v>1921</v>
      </c>
      <c r="JL142" s="1" t="s">
        <v>1920</v>
      </c>
      <c r="JM142" s="1" t="s">
        <v>1920</v>
      </c>
      <c r="JN142" s="1" t="s">
        <v>1921</v>
      </c>
      <c r="JO142" s="1" t="s">
        <v>1921</v>
      </c>
      <c r="JP142" s="1" t="s">
        <v>1921</v>
      </c>
      <c r="JQ142" s="1" t="s">
        <v>1921</v>
      </c>
      <c r="JR142" s="1" t="s">
        <v>1921</v>
      </c>
      <c r="JS142" s="1" t="s">
        <v>2291</v>
      </c>
      <c r="JT142" s="1" t="s">
        <v>2291</v>
      </c>
      <c r="JU142" s="1" t="s">
        <v>2302</v>
      </c>
      <c r="JV142" s="1" t="s">
        <v>1921</v>
      </c>
      <c r="JW142" s="1" t="s">
        <v>1921</v>
      </c>
      <c r="JX142" s="1" t="s">
        <v>1921</v>
      </c>
      <c r="JY142" s="1" t="s">
        <v>1921</v>
      </c>
      <c r="JZ142" s="1" t="s">
        <v>1920</v>
      </c>
      <c r="KA142" s="1" t="s">
        <v>1920</v>
      </c>
      <c r="KB142" s="1" t="s">
        <v>1921</v>
      </c>
      <c r="KC142" s="1" t="s">
        <v>2291</v>
      </c>
      <c r="KD142" s="1" t="s">
        <v>1972</v>
      </c>
      <c r="KE142" s="1" t="s">
        <v>1921</v>
      </c>
      <c r="KF142" s="1" t="s">
        <v>1920</v>
      </c>
      <c r="KG142" s="1" t="s">
        <v>2144</v>
      </c>
      <c r="KH142" s="1" t="s">
        <v>1967</v>
      </c>
      <c r="KI142" s="1" t="s">
        <v>1988</v>
      </c>
      <c r="KJ142" s="1" t="s">
        <v>2291</v>
      </c>
      <c r="KK142" s="1" t="s">
        <v>1920</v>
      </c>
      <c r="KL142" s="1" t="s">
        <v>409</v>
      </c>
      <c r="KM142" s="1" t="s">
        <v>1921</v>
      </c>
      <c r="KN142" s="1" t="s">
        <v>1921</v>
      </c>
      <c r="KO142" s="1" t="s">
        <v>1920</v>
      </c>
      <c r="KP142" s="1" t="s">
        <v>2291</v>
      </c>
      <c r="KQ142" s="1" t="s">
        <v>2291</v>
      </c>
      <c r="KR142" s="1">
        <v>3</v>
      </c>
      <c r="KS142" s="1" t="s">
        <v>304</v>
      </c>
      <c r="KT142" s="1" t="s">
        <v>2291</v>
      </c>
      <c r="KU142" s="1" t="s">
        <v>2291</v>
      </c>
      <c r="KV142" s="1" t="s">
        <v>2291</v>
      </c>
      <c r="KW142" s="1" t="s">
        <v>2291</v>
      </c>
      <c r="KX142" s="1">
        <v>20</v>
      </c>
      <c r="KY142" s="11">
        <v>20</v>
      </c>
      <c r="KZ142" s="1" t="s">
        <v>795</v>
      </c>
      <c r="LA142" s="1">
        <v>148399</v>
      </c>
      <c r="LB142" s="1" t="s">
        <v>796</v>
      </c>
      <c r="LC142" s="1" t="s">
        <v>797</v>
      </c>
      <c r="LD142" s="1">
        <v>49</v>
      </c>
      <c r="LE142" s="1" t="s">
        <v>2291</v>
      </c>
      <c r="LF142" s="1">
        <v>-1</v>
      </c>
      <c r="LG142" s="1" t="s">
        <v>2291</v>
      </c>
      <c r="LH142" s="1" t="s">
        <v>2291</v>
      </c>
      <c r="LI142" s="8">
        <v>49</v>
      </c>
      <c r="LJ142" s="8">
        <v>14</v>
      </c>
      <c r="LK142" s="8">
        <v>6</v>
      </c>
      <c r="LL142" s="8">
        <v>9</v>
      </c>
      <c r="LM142" s="8">
        <v>14</v>
      </c>
      <c r="LN142" s="8">
        <v>6</v>
      </c>
      <c r="LO142" s="8">
        <v>13</v>
      </c>
      <c r="LP142" s="8">
        <v>7</v>
      </c>
      <c r="LQ142" s="8">
        <v>8</v>
      </c>
      <c r="LR142" s="8">
        <v>22</v>
      </c>
      <c r="LS142" s="8">
        <v>22</v>
      </c>
      <c r="LT142" s="8">
        <v>5</v>
      </c>
      <c r="LU142" s="8">
        <v>4</v>
      </c>
      <c r="LV142" s="8">
        <v>130</v>
      </c>
      <c r="LW142" s="1" t="s">
        <v>1975</v>
      </c>
      <c r="LX142" s="1" t="s">
        <v>1980</v>
      </c>
      <c r="LY142" s="1" t="s">
        <v>1981</v>
      </c>
      <c r="LZ142" s="1" t="b">
        <f>E142=AE142</f>
        <v>1</v>
      </c>
      <c r="MA142" s="1" t="b">
        <f>AG142=G142</f>
        <v>1</v>
      </c>
      <c r="MB142" s="1" t="b">
        <f>I142=AI142</f>
        <v>0</v>
      </c>
      <c r="MC142" s="1" t="s">
        <v>2291</v>
      </c>
    </row>
    <row r="143" spans="1:341" x14ac:dyDescent="0.3">
      <c r="A143" s="1" t="s">
        <v>648</v>
      </c>
      <c r="B143" s="1" t="s">
        <v>649</v>
      </c>
      <c r="C143" s="5">
        <v>43154</v>
      </c>
      <c r="D143" s="5">
        <v>43154</v>
      </c>
      <c r="E143" s="1" t="s">
        <v>294</v>
      </c>
      <c r="F143" s="1" t="s">
        <v>1934</v>
      </c>
      <c r="G143" s="1" t="s">
        <v>400</v>
      </c>
      <c r="H143" s="1" t="s">
        <v>1948</v>
      </c>
      <c r="I143" s="1" t="s">
        <v>401</v>
      </c>
      <c r="J143" s="1" t="s">
        <v>429</v>
      </c>
      <c r="K143" s="1" t="s">
        <v>429</v>
      </c>
      <c r="L143" s="1" t="s">
        <v>650</v>
      </c>
      <c r="M143" s="1" t="s">
        <v>651</v>
      </c>
      <c r="N143" s="1">
        <v>14.4297408919</v>
      </c>
      <c r="O143" s="1">
        <v>13.7243270764</v>
      </c>
      <c r="P143" s="1">
        <v>304.62045500800002</v>
      </c>
      <c r="Q143" s="1">
        <v>4</v>
      </c>
      <c r="R143" s="1" t="s">
        <v>1983</v>
      </c>
      <c r="S143" s="1" t="s">
        <v>642</v>
      </c>
      <c r="T143" s="1">
        <v>5</v>
      </c>
      <c r="U143" s="1" t="s">
        <v>2292</v>
      </c>
      <c r="V143" s="1" t="s">
        <v>1982</v>
      </c>
      <c r="W143" s="1" t="s">
        <v>2291</v>
      </c>
      <c r="X143" s="1" t="s">
        <v>2089</v>
      </c>
      <c r="Y143" s="1" t="s">
        <v>1920</v>
      </c>
      <c r="Z143" s="1" t="s">
        <v>1921</v>
      </c>
      <c r="AA143" s="1" t="s">
        <v>1921</v>
      </c>
      <c r="AB143" s="1" t="s">
        <v>2291</v>
      </c>
      <c r="AC143" s="7">
        <v>63</v>
      </c>
      <c r="AD143" s="7">
        <v>105</v>
      </c>
      <c r="AE143" s="1" t="s">
        <v>294</v>
      </c>
      <c r="AF143" s="1" t="s">
        <v>1934</v>
      </c>
      <c r="AG143" s="1" t="s">
        <v>400</v>
      </c>
      <c r="AH143" s="1" t="s">
        <v>1948</v>
      </c>
      <c r="AI143" s="1" t="s">
        <v>401</v>
      </c>
      <c r="AJ143" s="1" t="s">
        <v>429</v>
      </c>
      <c r="AK143" s="14">
        <v>63</v>
      </c>
      <c r="AL143" s="14">
        <v>105</v>
      </c>
      <c r="AM143" s="5">
        <v>42370</v>
      </c>
      <c r="AN143" s="7" t="s">
        <v>2291</v>
      </c>
      <c r="AO143" s="7" t="s">
        <v>2291</v>
      </c>
      <c r="AP143" s="1" t="s">
        <v>2291</v>
      </c>
      <c r="AQ143" s="1" t="s">
        <v>2291</v>
      </c>
      <c r="AR143" s="1" t="s">
        <v>2291</v>
      </c>
      <c r="AS143" s="1" t="s">
        <v>2291</v>
      </c>
      <c r="AT143" s="1" t="s">
        <v>2291</v>
      </c>
      <c r="AU143" s="1" t="s">
        <v>2291</v>
      </c>
      <c r="AV143" s="1" t="s">
        <v>2291</v>
      </c>
      <c r="AW143" s="1" t="s">
        <v>2291</v>
      </c>
      <c r="AX143" s="1" t="s">
        <v>2291</v>
      </c>
      <c r="AY143" s="7" t="s">
        <v>2291</v>
      </c>
      <c r="AZ143" s="7" t="s">
        <v>2291</v>
      </c>
      <c r="BA143" s="1" t="s">
        <v>2291</v>
      </c>
      <c r="BB143" s="7" t="s">
        <v>2291</v>
      </c>
      <c r="BC143" s="7" t="s">
        <v>2291</v>
      </c>
      <c r="BD143" s="1" t="s">
        <v>2291</v>
      </c>
      <c r="BE143" s="1" t="s">
        <v>2291</v>
      </c>
      <c r="BF143" s="1" t="s">
        <v>2291</v>
      </c>
      <c r="BG143" s="1" t="s">
        <v>2291</v>
      </c>
      <c r="BH143" s="1" t="s">
        <v>2291</v>
      </c>
      <c r="BI143" s="1" t="s">
        <v>2291</v>
      </c>
      <c r="BJ143" s="1" t="s">
        <v>2291</v>
      </c>
      <c r="BK143" s="1" t="s">
        <v>2291</v>
      </c>
      <c r="BL143" s="1" t="s">
        <v>2291</v>
      </c>
      <c r="BM143" s="7" t="s">
        <v>2291</v>
      </c>
      <c r="BN143" s="7" t="s">
        <v>2291</v>
      </c>
      <c r="BO143" s="1" t="s">
        <v>2291</v>
      </c>
      <c r="BP143" s="7" t="s">
        <v>2291</v>
      </c>
      <c r="BQ143" s="7" t="s">
        <v>2291</v>
      </c>
      <c r="BR143" s="1">
        <v>0</v>
      </c>
      <c r="BS143" s="7">
        <v>70</v>
      </c>
      <c r="BT143" s="7">
        <v>0</v>
      </c>
      <c r="BU143" s="7">
        <v>0</v>
      </c>
      <c r="BV143" s="7">
        <v>0</v>
      </c>
      <c r="BW143" s="1" t="s">
        <v>1998</v>
      </c>
      <c r="BX143" s="1" t="s">
        <v>2291</v>
      </c>
      <c r="BY143" s="1" t="s">
        <v>512</v>
      </c>
      <c r="BZ143" s="1" t="s">
        <v>1921</v>
      </c>
      <c r="CA143" s="1" t="s">
        <v>1920</v>
      </c>
      <c r="CB143" s="1" t="s">
        <v>1920</v>
      </c>
      <c r="CC143" s="1" t="s">
        <v>1921</v>
      </c>
      <c r="CD143" s="1" t="s">
        <v>1921</v>
      </c>
      <c r="CE143" s="1" t="s">
        <v>1921</v>
      </c>
      <c r="CF143" s="1" t="s">
        <v>1921</v>
      </c>
      <c r="CG143" s="1" t="s">
        <v>1921</v>
      </c>
      <c r="CH143" s="1" t="s">
        <v>1920</v>
      </c>
      <c r="CI143" s="1" t="s">
        <v>1920</v>
      </c>
      <c r="CJ143" s="1" t="s">
        <v>1921</v>
      </c>
      <c r="CK143" s="1" t="s">
        <v>320</v>
      </c>
      <c r="CL143" s="1" t="s">
        <v>1921</v>
      </c>
      <c r="CM143" s="1" t="s">
        <v>1921</v>
      </c>
      <c r="CN143" s="1" t="s">
        <v>1921</v>
      </c>
      <c r="CO143" s="1" t="s">
        <v>1920</v>
      </c>
      <c r="CP143" s="1" t="s">
        <v>1921</v>
      </c>
      <c r="CQ143" s="1" t="s">
        <v>2291</v>
      </c>
      <c r="CR143" s="1" t="s">
        <v>2029</v>
      </c>
      <c r="CS143" s="1" t="s">
        <v>2291</v>
      </c>
      <c r="CT143" s="1" t="s">
        <v>2291</v>
      </c>
      <c r="CU143" s="1" t="s">
        <v>2291</v>
      </c>
      <c r="CV143" s="1" t="s">
        <v>2291</v>
      </c>
      <c r="CW143" s="1" t="s">
        <v>2291</v>
      </c>
      <c r="CX143" s="1" t="s">
        <v>2291</v>
      </c>
      <c r="CY143" s="1" t="s">
        <v>2291</v>
      </c>
      <c r="CZ143" s="1" t="s">
        <v>2291</v>
      </c>
      <c r="DA143" s="1" t="s">
        <v>320</v>
      </c>
      <c r="DB143" s="1" t="s">
        <v>1921</v>
      </c>
      <c r="DC143" s="1" t="s">
        <v>1921</v>
      </c>
      <c r="DD143" s="1" t="s">
        <v>1921</v>
      </c>
      <c r="DE143" s="1" t="s">
        <v>1920</v>
      </c>
      <c r="DF143" s="1" t="s">
        <v>1921</v>
      </c>
      <c r="DG143" s="1" t="s">
        <v>2291</v>
      </c>
      <c r="DH143" s="1" t="s">
        <v>2029</v>
      </c>
      <c r="DI143" s="1" t="s">
        <v>2291</v>
      </c>
      <c r="DJ143" s="1" t="s">
        <v>2291</v>
      </c>
      <c r="DK143" s="1" t="s">
        <v>2291</v>
      </c>
      <c r="DL143" s="1" t="s">
        <v>2291</v>
      </c>
      <c r="DM143" s="1" t="s">
        <v>2291</v>
      </c>
      <c r="DN143" s="1" t="s">
        <v>2291</v>
      </c>
      <c r="DO143" s="1" t="s">
        <v>2291</v>
      </c>
      <c r="DP143" s="1" t="s">
        <v>2291</v>
      </c>
      <c r="DQ143" s="1" t="s">
        <v>2291</v>
      </c>
      <c r="DR143" s="1" t="s">
        <v>2291</v>
      </c>
      <c r="DS143" s="1" t="s">
        <v>2291</v>
      </c>
      <c r="DT143" s="1" t="s">
        <v>2291</v>
      </c>
      <c r="DU143" s="1" t="s">
        <v>2291</v>
      </c>
      <c r="DV143" s="1" t="s">
        <v>2291</v>
      </c>
      <c r="DW143" s="1" t="s">
        <v>2291</v>
      </c>
      <c r="DX143" s="1" t="s">
        <v>2291</v>
      </c>
      <c r="DY143" s="1" t="s">
        <v>2291</v>
      </c>
      <c r="DZ143" s="1" t="s">
        <v>2291</v>
      </c>
      <c r="EA143" s="1" t="s">
        <v>2291</v>
      </c>
      <c r="EB143" s="1" t="s">
        <v>2291</v>
      </c>
      <c r="EC143" s="1" t="s">
        <v>2291</v>
      </c>
      <c r="ED143" s="1" t="s">
        <v>2291</v>
      </c>
      <c r="EE143" s="1" t="s">
        <v>2291</v>
      </c>
      <c r="EF143" s="1" t="s">
        <v>2291</v>
      </c>
      <c r="EG143" s="1" t="s">
        <v>2291</v>
      </c>
      <c r="EH143" s="1" t="s">
        <v>2291</v>
      </c>
      <c r="EI143" s="1" t="s">
        <v>2291</v>
      </c>
      <c r="EJ143" s="1" t="s">
        <v>2291</v>
      </c>
      <c r="EK143" s="1" t="s">
        <v>2291</v>
      </c>
      <c r="EL143" s="1" t="s">
        <v>2291</v>
      </c>
      <c r="EM143" s="1" t="s">
        <v>2291</v>
      </c>
      <c r="EN143" s="1" t="s">
        <v>2291</v>
      </c>
      <c r="EO143" s="1" t="s">
        <v>320</v>
      </c>
      <c r="EP143" s="1" t="s">
        <v>1921</v>
      </c>
      <c r="EQ143" s="1" t="s">
        <v>1921</v>
      </c>
      <c r="ER143" s="1" t="s">
        <v>1921</v>
      </c>
      <c r="ES143" s="1" t="s">
        <v>1920</v>
      </c>
      <c r="ET143" s="1" t="s">
        <v>1921</v>
      </c>
      <c r="EU143" s="1" t="s">
        <v>2291</v>
      </c>
      <c r="EV143" s="1" t="s">
        <v>1996</v>
      </c>
      <c r="EW143" s="1" t="s">
        <v>2291</v>
      </c>
      <c r="EX143" s="1" t="s">
        <v>2291</v>
      </c>
      <c r="EY143" s="1" t="s">
        <v>2291</v>
      </c>
      <c r="EZ143" s="1" t="s">
        <v>2291</v>
      </c>
      <c r="FA143" s="1" t="s">
        <v>2291</v>
      </c>
      <c r="FB143" s="1" t="s">
        <v>2291</v>
      </c>
      <c r="FC143" s="1" t="s">
        <v>2291</v>
      </c>
      <c r="FD143" s="1" t="s">
        <v>2291</v>
      </c>
      <c r="FE143" s="1" t="s">
        <v>320</v>
      </c>
      <c r="FF143" s="1" t="s">
        <v>1921</v>
      </c>
      <c r="FG143" s="1" t="s">
        <v>1921</v>
      </c>
      <c r="FH143" s="1" t="s">
        <v>1921</v>
      </c>
      <c r="FI143" s="1" t="s">
        <v>1920</v>
      </c>
      <c r="FJ143" s="1" t="s">
        <v>1921</v>
      </c>
      <c r="FK143" s="1" t="s">
        <v>2291</v>
      </c>
      <c r="FL143" s="1" t="s">
        <v>1996</v>
      </c>
      <c r="FM143" s="7">
        <v>35</v>
      </c>
      <c r="FN143" s="7">
        <v>20</v>
      </c>
      <c r="FO143" s="7" t="s">
        <v>2291</v>
      </c>
      <c r="FP143" s="7">
        <v>5</v>
      </c>
      <c r="FQ143" s="7">
        <v>1</v>
      </c>
      <c r="FR143" s="7">
        <v>1</v>
      </c>
      <c r="FS143" s="7" t="s">
        <v>2291</v>
      </c>
      <c r="FT143" s="7" t="s">
        <v>2291</v>
      </c>
      <c r="FU143" s="7" t="s">
        <v>2291</v>
      </c>
      <c r="FV143" s="7">
        <v>6</v>
      </c>
      <c r="FW143" s="7">
        <v>1</v>
      </c>
      <c r="FX143" s="7" t="s">
        <v>2291</v>
      </c>
      <c r="FY143" s="7">
        <v>28</v>
      </c>
      <c r="FZ143" s="1" t="s">
        <v>1920</v>
      </c>
      <c r="GA143" s="1" t="s">
        <v>1920</v>
      </c>
      <c r="GB143" s="1" t="s">
        <v>1920</v>
      </c>
      <c r="GC143" s="1" t="s">
        <v>2291</v>
      </c>
      <c r="GD143" s="1" t="s">
        <v>2291</v>
      </c>
      <c r="GE143" s="1" t="s">
        <v>2291</v>
      </c>
      <c r="GF143" s="1" t="s">
        <v>1920</v>
      </c>
      <c r="GG143" s="1" t="s">
        <v>2291</v>
      </c>
      <c r="GH143" s="1" t="s">
        <v>2291</v>
      </c>
      <c r="GI143" s="1" t="s">
        <v>2291</v>
      </c>
      <c r="GJ143" s="1" t="s">
        <v>302</v>
      </c>
      <c r="GK143" s="1" t="s">
        <v>1921</v>
      </c>
      <c r="GL143" s="1" t="s">
        <v>1921</v>
      </c>
      <c r="GM143" s="1" t="s">
        <v>1921</v>
      </c>
      <c r="GN143" s="1" t="s">
        <v>1921</v>
      </c>
      <c r="GO143" s="1" t="s">
        <v>1920</v>
      </c>
      <c r="GP143" s="1" t="s">
        <v>1921</v>
      </c>
      <c r="GQ143" s="1" t="s">
        <v>1921</v>
      </c>
      <c r="GR143" s="1" t="s">
        <v>1921</v>
      </c>
      <c r="GS143" s="7" t="s">
        <v>2291</v>
      </c>
      <c r="GT143" s="7" t="s">
        <v>2291</v>
      </c>
      <c r="GU143" s="7">
        <v>1</v>
      </c>
      <c r="GV143" s="7" t="s">
        <v>2291</v>
      </c>
      <c r="GW143" s="7" t="s">
        <v>2291</v>
      </c>
      <c r="GX143" s="7" t="s">
        <v>2291</v>
      </c>
      <c r="GY143" s="7" t="s">
        <v>2291</v>
      </c>
      <c r="GZ143" s="7" t="s">
        <v>2291</v>
      </c>
      <c r="HA143" s="7" t="s">
        <v>2291</v>
      </c>
      <c r="HB143" s="7" t="s">
        <v>2291</v>
      </c>
      <c r="HC143" s="7" t="s">
        <v>2291</v>
      </c>
      <c r="HD143" s="7" t="s">
        <v>2291</v>
      </c>
      <c r="HE143" s="7" t="s">
        <v>2291</v>
      </c>
      <c r="HF143" s="7" t="s">
        <v>2291</v>
      </c>
      <c r="HG143" s="7" t="s">
        <v>2291</v>
      </c>
      <c r="HH143" s="7" t="s">
        <v>2291</v>
      </c>
      <c r="HI143" s="1" t="s">
        <v>869</v>
      </c>
      <c r="HJ143" s="1" t="s">
        <v>2115</v>
      </c>
      <c r="HK143" s="1" t="s">
        <v>1921</v>
      </c>
      <c r="HL143" s="1" t="s">
        <v>1920</v>
      </c>
      <c r="HM143" s="1" t="s">
        <v>1920</v>
      </c>
      <c r="HN143" s="1" t="s">
        <v>1920</v>
      </c>
      <c r="HO143" s="1" t="s">
        <v>1921</v>
      </c>
      <c r="HP143" s="1" t="s">
        <v>2125</v>
      </c>
      <c r="HQ143" s="1" t="s">
        <v>1921</v>
      </c>
      <c r="HR143" s="1" t="s">
        <v>1921</v>
      </c>
      <c r="HS143" s="1" t="s">
        <v>1920</v>
      </c>
      <c r="HT143" s="7" t="s">
        <v>2291</v>
      </c>
      <c r="HU143" s="7" t="s">
        <v>2291</v>
      </c>
      <c r="HV143" s="1" t="s">
        <v>2291</v>
      </c>
      <c r="HW143" s="1" t="s">
        <v>2291</v>
      </c>
      <c r="HX143" s="1" t="s">
        <v>2291</v>
      </c>
      <c r="HY143" s="1" t="s">
        <v>2126</v>
      </c>
      <c r="HZ143" s="1" t="s">
        <v>1921</v>
      </c>
      <c r="IA143" s="1" t="s">
        <v>1920</v>
      </c>
      <c r="IB143" s="7" t="s">
        <v>2291</v>
      </c>
      <c r="IC143" s="7">
        <v>19</v>
      </c>
      <c r="ID143" s="1" t="s">
        <v>1920</v>
      </c>
      <c r="IE143" s="1" t="s">
        <v>2291</v>
      </c>
      <c r="IF143" s="1" t="s">
        <v>2291</v>
      </c>
      <c r="IG143" s="1" t="s">
        <v>2291</v>
      </c>
      <c r="IH143" s="1" t="s">
        <v>2291</v>
      </c>
      <c r="II143" s="1" t="s">
        <v>2291</v>
      </c>
      <c r="IJ143" s="1" t="s">
        <v>2291</v>
      </c>
      <c r="IK143" s="1" t="s">
        <v>2291</v>
      </c>
      <c r="IL143" s="1" t="s">
        <v>2291</v>
      </c>
      <c r="IM143" s="1" t="s">
        <v>1949</v>
      </c>
      <c r="IN143" s="1" t="s">
        <v>1991</v>
      </c>
      <c r="IO143" s="1" t="s">
        <v>2291</v>
      </c>
      <c r="IP143" s="1" t="s">
        <v>2291</v>
      </c>
      <c r="IQ143" s="1" t="s">
        <v>2291</v>
      </c>
      <c r="IR143" s="1" t="s">
        <v>2291</v>
      </c>
      <c r="IS143" s="1" t="s">
        <v>2291</v>
      </c>
      <c r="IT143" s="1" t="s">
        <v>1921</v>
      </c>
      <c r="IU143" s="1" t="s">
        <v>2291</v>
      </c>
      <c r="IV143" s="1" t="s">
        <v>2291</v>
      </c>
      <c r="IW143" s="1" t="s">
        <v>2291</v>
      </c>
      <c r="IX143" s="1" t="s">
        <v>2291</v>
      </c>
      <c r="IY143" s="1" t="s">
        <v>2291</v>
      </c>
      <c r="IZ143" s="1" t="s">
        <v>2291</v>
      </c>
      <c r="JA143" s="1" t="s">
        <v>2291</v>
      </c>
      <c r="JB143" s="1" t="s">
        <v>2291</v>
      </c>
      <c r="JC143" s="1" t="s">
        <v>2291</v>
      </c>
      <c r="JD143" s="1" t="s">
        <v>652</v>
      </c>
      <c r="JE143" s="1" t="s">
        <v>1920</v>
      </c>
      <c r="JF143" s="1" t="s">
        <v>1921</v>
      </c>
      <c r="JG143" s="1" t="s">
        <v>1921</v>
      </c>
      <c r="JH143" s="1" t="s">
        <v>1920</v>
      </c>
      <c r="JI143" s="1" t="s">
        <v>1921</v>
      </c>
      <c r="JJ143" s="1" t="s">
        <v>1921</v>
      </c>
      <c r="JK143" s="1" t="s">
        <v>1920</v>
      </c>
      <c r="JL143" s="1" t="s">
        <v>1921</v>
      </c>
      <c r="JM143" s="1" t="s">
        <v>1921</v>
      </c>
      <c r="JN143" s="1" t="s">
        <v>1921</v>
      </c>
      <c r="JO143" s="1" t="s">
        <v>1921</v>
      </c>
      <c r="JP143" s="1" t="s">
        <v>1921</v>
      </c>
      <c r="JQ143" s="1" t="s">
        <v>1921</v>
      </c>
      <c r="JR143" s="1" t="s">
        <v>1921</v>
      </c>
      <c r="JS143" s="1" t="s">
        <v>2291</v>
      </c>
      <c r="JT143" s="1" t="s">
        <v>2291</v>
      </c>
      <c r="JU143" s="1" t="s">
        <v>2297</v>
      </c>
      <c r="JV143" s="1" t="s">
        <v>1920</v>
      </c>
      <c r="JW143" s="1" t="s">
        <v>1921</v>
      </c>
      <c r="JX143" s="1" t="s">
        <v>1921</v>
      </c>
      <c r="JY143" s="1" t="s">
        <v>1920</v>
      </c>
      <c r="JZ143" s="1" t="s">
        <v>1921</v>
      </c>
      <c r="KA143" s="1" t="s">
        <v>1921</v>
      </c>
      <c r="KB143" s="1" t="s">
        <v>1921</v>
      </c>
      <c r="KC143" s="1" t="s">
        <v>2291</v>
      </c>
      <c r="KD143" s="1" t="s">
        <v>2294</v>
      </c>
      <c r="KE143" s="1" t="s">
        <v>2291</v>
      </c>
      <c r="KF143" s="1" t="s">
        <v>1920</v>
      </c>
      <c r="KG143" s="1" t="s">
        <v>2151</v>
      </c>
      <c r="KH143" s="1" t="s">
        <v>1967</v>
      </c>
      <c r="KI143" s="1" t="s">
        <v>1987</v>
      </c>
      <c r="KJ143" s="1" t="s">
        <v>2291</v>
      </c>
      <c r="KK143" s="1" t="s">
        <v>1920</v>
      </c>
      <c r="KL143" s="1" t="s">
        <v>409</v>
      </c>
      <c r="KM143" s="1" t="s">
        <v>1921</v>
      </c>
      <c r="KN143" s="1" t="s">
        <v>1921</v>
      </c>
      <c r="KO143" s="1" t="s">
        <v>1920</v>
      </c>
      <c r="KP143" s="1" t="s">
        <v>2291</v>
      </c>
      <c r="KQ143" s="1" t="s">
        <v>2291</v>
      </c>
      <c r="KR143" s="1">
        <v>3</v>
      </c>
      <c r="KS143" s="1" t="s">
        <v>304</v>
      </c>
      <c r="KT143" s="1" t="s">
        <v>653</v>
      </c>
      <c r="KU143" s="1" t="s">
        <v>2291</v>
      </c>
      <c r="KV143" s="1" t="s">
        <v>2291</v>
      </c>
      <c r="KW143" s="1" t="s">
        <v>2291</v>
      </c>
      <c r="KX143" s="1">
        <v>20</v>
      </c>
      <c r="KY143" s="11">
        <v>20</v>
      </c>
      <c r="KZ143" s="1" t="s">
        <v>654</v>
      </c>
      <c r="LA143" s="1">
        <v>146996</v>
      </c>
      <c r="LB143" s="1" t="s">
        <v>655</v>
      </c>
      <c r="LC143" s="1" t="s">
        <v>656</v>
      </c>
      <c r="LD143" s="1">
        <v>33</v>
      </c>
      <c r="LE143" s="1" t="s">
        <v>2291</v>
      </c>
      <c r="LF143" s="1">
        <v>-1</v>
      </c>
      <c r="LG143" s="1" t="s">
        <v>2291</v>
      </c>
      <c r="LH143" s="1" t="s">
        <v>2291</v>
      </c>
      <c r="LI143" s="8">
        <v>33</v>
      </c>
      <c r="LJ143" s="8">
        <v>9</v>
      </c>
      <c r="LK143" s="8">
        <v>12</v>
      </c>
      <c r="LL143" s="8">
        <v>9</v>
      </c>
      <c r="LM143" s="8">
        <v>12</v>
      </c>
      <c r="LN143" s="8">
        <v>4</v>
      </c>
      <c r="LO143" s="8">
        <v>9</v>
      </c>
      <c r="LP143" s="8">
        <v>6</v>
      </c>
      <c r="LQ143" s="8">
        <v>1</v>
      </c>
      <c r="LR143" s="8">
        <v>21</v>
      </c>
      <c r="LS143" s="8">
        <v>21</v>
      </c>
      <c r="LT143" s="8">
        <v>6</v>
      </c>
      <c r="LU143" s="8">
        <v>7</v>
      </c>
      <c r="LV143" s="8">
        <v>117</v>
      </c>
      <c r="LW143" s="1" t="s">
        <v>1975</v>
      </c>
      <c r="LX143" s="1" t="s">
        <v>2036</v>
      </c>
      <c r="LY143" s="1" t="s">
        <v>568</v>
      </c>
      <c r="LZ143" s="1" t="b">
        <f>E143=AE143</f>
        <v>1</v>
      </c>
      <c r="MA143" s="1" t="b">
        <f>AG143=G143</f>
        <v>1</v>
      </c>
      <c r="MB143" s="1" t="b">
        <f>I143=AI143</f>
        <v>1</v>
      </c>
      <c r="MC143" s="1" t="s">
        <v>2291</v>
      </c>
    </row>
    <row r="144" spans="1:341" x14ac:dyDescent="0.3">
      <c r="A144" s="1" t="s">
        <v>560</v>
      </c>
      <c r="B144" s="1" t="s">
        <v>561</v>
      </c>
      <c r="C144" s="5">
        <v>43153</v>
      </c>
      <c r="D144" s="5">
        <v>43153</v>
      </c>
      <c r="E144" s="1" t="s">
        <v>294</v>
      </c>
      <c r="F144" s="1" t="s">
        <v>1934</v>
      </c>
      <c r="G144" s="1" t="s">
        <v>400</v>
      </c>
      <c r="H144" s="1" t="s">
        <v>1948</v>
      </c>
      <c r="I144" s="1" t="s">
        <v>401</v>
      </c>
      <c r="J144" s="1" t="s">
        <v>429</v>
      </c>
      <c r="K144" s="1" t="s">
        <v>542</v>
      </c>
      <c r="L144" s="1" t="s">
        <v>562</v>
      </c>
      <c r="M144" s="1" t="s">
        <v>563</v>
      </c>
      <c r="N144" s="1">
        <v>14.385491481300001</v>
      </c>
      <c r="O144" s="1">
        <v>13.6899968296</v>
      </c>
      <c r="P144" s="1">
        <v>307.54889999300002</v>
      </c>
      <c r="Q144" s="1">
        <v>4</v>
      </c>
      <c r="R144" s="1" t="s">
        <v>1983</v>
      </c>
      <c r="S144" s="1" t="s">
        <v>429</v>
      </c>
      <c r="T144" s="1">
        <v>9</v>
      </c>
      <c r="U144" s="1" t="s">
        <v>2296</v>
      </c>
      <c r="V144" s="1" t="s">
        <v>1990</v>
      </c>
      <c r="W144" s="1" t="s">
        <v>2291</v>
      </c>
      <c r="X144" s="1" t="s">
        <v>2089</v>
      </c>
      <c r="Y144" s="1" t="s">
        <v>1920</v>
      </c>
      <c r="Z144" s="1" t="s">
        <v>1921</v>
      </c>
      <c r="AA144" s="1" t="s">
        <v>1921</v>
      </c>
      <c r="AB144" s="1" t="s">
        <v>2291</v>
      </c>
      <c r="AC144" s="7">
        <v>600</v>
      </c>
      <c r="AD144" s="7">
        <v>2000</v>
      </c>
      <c r="AE144" s="1" t="s">
        <v>294</v>
      </c>
      <c r="AF144" s="1" t="s">
        <v>1934</v>
      </c>
      <c r="AG144" s="1" t="s">
        <v>400</v>
      </c>
      <c r="AH144" s="1" t="s">
        <v>1948</v>
      </c>
      <c r="AI144" s="1" t="s">
        <v>404</v>
      </c>
      <c r="AJ144" s="1" t="s">
        <v>2010</v>
      </c>
      <c r="AK144" s="14">
        <v>600</v>
      </c>
      <c r="AL144" s="14">
        <v>2000</v>
      </c>
      <c r="AM144" s="5">
        <v>42005</v>
      </c>
      <c r="AN144" s="7" t="s">
        <v>2291</v>
      </c>
      <c r="AO144" s="7" t="s">
        <v>2291</v>
      </c>
      <c r="AP144" s="1" t="s">
        <v>2291</v>
      </c>
      <c r="AQ144" s="1" t="s">
        <v>2291</v>
      </c>
      <c r="AR144" s="1" t="s">
        <v>2291</v>
      </c>
      <c r="AS144" s="1" t="s">
        <v>2291</v>
      </c>
      <c r="AT144" s="1" t="s">
        <v>2291</v>
      </c>
      <c r="AU144" s="1" t="s">
        <v>2291</v>
      </c>
      <c r="AV144" s="1" t="s">
        <v>2291</v>
      </c>
      <c r="AW144" s="1" t="s">
        <v>2291</v>
      </c>
      <c r="AX144" s="1" t="s">
        <v>2291</v>
      </c>
      <c r="AY144" s="7" t="s">
        <v>2291</v>
      </c>
      <c r="AZ144" s="7" t="s">
        <v>2291</v>
      </c>
      <c r="BA144" s="1" t="s">
        <v>2291</v>
      </c>
      <c r="BB144" s="7" t="s">
        <v>2291</v>
      </c>
      <c r="BC144" s="7" t="s">
        <v>2291</v>
      </c>
      <c r="BD144" s="1" t="s">
        <v>2291</v>
      </c>
      <c r="BE144" s="1" t="s">
        <v>2291</v>
      </c>
      <c r="BF144" s="1" t="s">
        <v>2291</v>
      </c>
      <c r="BG144" s="1" t="s">
        <v>2291</v>
      </c>
      <c r="BH144" s="1" t="s">
        <v>2291</v>
      </c>
      <c r="BI144" s="1" t="s">
        <v>2291</v>
      </c>
      <c r="BJ144" s="1" t="s">
        <v>2291</v>
      </c>
      <c r="BK144" s="1" t="s">
        <v>2291</v>
      </c>
      <c r="BL144" s="1" t="s">
        <v>2291</v>
      </c>
      <c r="BM144" s="7" t="s">
        <v>2291</v>
      </c>
      <c r="BN144" s="7" t="s">
        <v>2291</v>
      </c>
      <c r="BO144" s="1" t="s">
        <v>2291</v>
      </c>
      <c r="BP144" s="7">
        <v>15</v>
      </c>
      <c r="BQ144" s="7">
        <v>63</v>
      </c>
      <c r="BR144" s="1">
        <v>0</v>
      </c>
      <c r="BS144" s="7">
        <v>520</v>
      </c>
      <c r="BT144" s="7">
        <v>0</v>
      </c>
      <c r="BU144" s="7">
        <v>234</v>
      </c>
      <c r="BV144" s="7">
        <v>0</v>
      </c>
      <c r="BW144" s="1" t="s">
        <v>1999</v>
      </c>
      <c r="BX144" s="1" t="s">
        <v>2291</v>
      </c>
      <c r="BY144" s="1" t="s">
        <v>564</v>
      </c>
      <c r="BZ144" s="1" t="s">
        <v>1920</v>
      </c>
      <c r="CA144" s="1" t="s">
        <v>1920</v>
      </c>
      <c r="CB144" s="1" t="s">
        <v>1920</v>
      </c>
      <c r="CC144" s="1" t="s">
        <v>1920</v>
      </c>
      <c r="CD144" s="1" t="s">
        <v>1920</v>
      </c>
      <c r="CE144" s="1" t="s">
        <v>1920</v>
      </c>
      <c r="CF144" s="1" t="s">
        <v>1921</v>
      </c>
      <c r="CG144" s="1" t="s">
        <v>1920</v>
      </c>
      <c r="CH144" s="1" t="s">
        <v>1920</v>
      </c>
      <c r="CI144" s="1" t="s">
        <v>1920</v>
      </c>
      <c r="CJ144" s="1" t="s">
        <v>1921</v>
      </c>
      <c r="CK144" s="1" t="s">
        <v>320</v>
      </c>
      <c r="CL144" s="1" t="s">
        <v>1921</v>
      </c>
      <c r="CM144" s="1" t="s">
        <v>1921</v>
      </c>
      <c r="CN144" s="1" t="s">
        <v>1921</v>
      </c>
      <c r="CO144" s="1" t="s">
        <v>1920</v>
      </c>
      <c r="CP144" s="1" t="s">
        <v>1921</v>
      </c>
      <c r="CQ144" s="1" t="s">
        <v>2291</v>
      </c>
      <c r="CR144" s="1" t="s">
        <v>2029</v>
      </c>
      <c r="CS144" s="1" t="s">
        <v>320</v>
      </c>
      <c r="CT144" s="1" t="s">
        <v>1921</v>
      </c>
      <c r="CU144" s="1" t="s">
        <v>1921</v>
      </c>
      <c r="CV144" s="1" t="s">
        <v>1921</v>
      </c>
      <c r="CW144" s="1" t="s">
        <v>1920</v>
      </c>
      <c r="CX144" s="1" t="s">
        <v>1921</v>
      </c>
      <c r="CY144" s="1" t="s">
        <v>2291</v>
      </c>
      <c r="CZ144" s="1" t="s">
        <v>2029</v>
      </c>
      <c r="DA144" s="1" t="s">
        <v>320</v>
      </c>
      <c r="DB144" s="1" t="s">
        <v>1921</v>
      </c>
      <c r="DC144" s="1" t="s">
        <v>1921</v>
      </c>
      <c r="DD144" s="1" t="s">
        <v>1921</v>
      </c>
      <c r="DE144" s="1" t="s">
        <v>1920</v>
      </c>
      <c r="DF144" s="1" t="s">
        <v>1921</v>
      </c>
      <c r="DG144" s="1" t="s">
        <v>2291</v>
      </c>
      <c r="DH144" s="1" t="s">
        <v>2029</v>
      </c>
      <c r="DI144" s="1" t="s">
        <v>320</v>
      </c>
      <c r="DJ144" s="1" t="s">
        <v>1921</v>
      </c>
      <c r="DK144" s="1" t="s">
        <v>1921</v>
      </c>
      <c r="DL144" s="1" t="s">
        <v>1921</v>
      </c>
      <c r="DM144" s="1" t="s">
        <v>1920</v>
      </c>
      <c r="DN144" s="1" t="s">
        <v>1921</v>
      </c>
      <c r="DO144" s="1" t="s">
        <v>2291</v>
      </c>
      <c r="DP144" s="1" t="s">
        <v>2029</v>
      </c>
      <c r="DQ144" s="1" t="s">
        <v>320</v>
      </c>
      <c r="DR144" s="1" t="s">
        <v>1921</v>
      </c>
      <c r="DS144" s="1" t="s">
        <v>1921</v>
      </c>
      <c r="DT144" s="1" t="s">
        <v>1921</v>
      </c>
      <c r="DU144" s="1" t="s">
        <v>1920</v>
      </c>
      <c r="DV144" s="1" t="s">
        <v>1921</v>
      </c>
      <c r="DW144" s="1" t="s">
        <v>2291</v>
      </c>
      <c r="DX144" s="1" t="s">
        <v>2029</v>
      </c>
      <c r="DY144" s="1" t="s">
        <v>2097</v>
      </c>
      <c r="DZ144" s="1" t="s">
        <v>1921</v>
      </c>
      <c r="EA144" s="1" t="s">
        <v>1920</v>
      </c>
      <c r="EB144" s="1" t="s">
        <v>1921</v>
      </c>
      <c r="EC144" s="1" t="s">
        <v>1920</v>
      </c>
      <c r="ED144" s="1" t="s">
        <v>1921</v>
      </c>
      <c r="EE144" s="1" t="s">
        <v>2291</v>
      </c>
      <c r="EF144" s="1" t="s">
        <v>1996</v>
      </c>
      <c r="EG144" s="1" t="s">
        <v>2291</v>
      </c>
      <c r="EH144" s="1" t="s">
        <v>2291</v>
      </c>
      <c r="EI144" s="1" t="s">
        <v>2291</v>
      </c>
      <c r="EJ144" s="1" t="s">
        <v>2291</v>
      </c>
      <c r="EK144" s="1" t="s">
        <v>2291</v>
      </c>
      <c r="EL144" s="1" t="s">
        <v>2291</v>
      </c>
      <c r="EM144" s="1" t="s">
        <v>2291</v>
      </c>
      <c r="EN144" s="1" t="s">
        <v>2291</v>
      </c>
      <c r="EO144" s="1" t="s">
        <v>320</v>
      </c>
      <c r="EP144" s="1" t="s">
        <v>1921</v>
      </c>
      <c r="EQ144" s="1" t="s">
        <v>1921</v>
      </c>
      <c r="ER144" s="1" t="s">
        <v>1921</v>
      </c>
      <c r="ES144" s="1" t="s">
        <v>1920</v>
      </c>
      <c r="ET144" s="1" t="s">
        <v>1921</v>
      </c>
      <c r="EU144" s="1" t="s">
        <v>2291</v>
      </c>
      <c r="EV144" s="1" t="s">
        <v>1996</v>
      </c>
      <c r="EW144" s="1" t="s">
        <v>320</v>
      </c>
      <c r="EX144" s="1" t="s">
        <v>1921</v>
      </c>
      <c r="EY144" s="1" t="s">
        <v>1921</v>
      </c>
      <c r="EZ144" s="1" t="s">
        <v>1921</v>
      </c>
      <c r="FA144" s="1" t="s">
        <v>1920</v>
      </c>
      <c r="FB144" s="1" t="s">
        <v>1921</v>
      </c>
      <c r="FC144" s="1" t="s">
        <v>2291</v>
      </c>
      <c r="FD144" s="1" t="s">
        <v>1996</v>
      </c>
      <c r="FE144" s="1" t="s">
        <v>320</v>
      </c>
      <c r="FF144" s="1" t="s">
        <v>1921</v>
      </c>
      <c r="FG144" s="1" t="s">
        <v>1921</v>
      </c>
      <c r="FH144" s="1" t="s">
        <v>1921</v>
      </c>
      <c r="FI144" s="1" t="s">
        <v>1920</v>
      </c>
      <c r="FJ144" s="1" t="s">
        <v>1921</v>
      </c>
      <c r="FK144" s="1" t="s">
        <v>2291</v>
      </c>
      <c r="FL144" s="1" t="s">
        <v>1997</v>
      </c>
      <c r="FM144" s="7">
        <v>100</v>
      </c>
      <c r="FN144" s="7">
        <v>150</v>
      </c>
      <c r="FO144" s="7">
        <v>15</v>
      </c>
      <c r="FP144" s="7">
        <v>10</v>
      </c>
      <c r="FQ144" s="7">
        <v>13</v>
      </c>
      <c r="FR144" s="7">
        <v>10</v>
      </c>
      <c r="FS144" s="7">
        <v>20</v>
      </c>
      <c r="FT144" s="7">
        <v>5</v>
      </c>
      <c r="FU144" s="7">
        <v>34</v>
      </c>
      <c r="FV144" s="7">
        <v>100</v>
      </c>
      <c r="FW144" s="7">
        <v>80</v>
      </c>
      <c r="FX144" s="7">
        <v>10</v>
      </c>
      <c r="FY144" s="7">
        <v>200</v>
      </c>
      <c r="FZ144" s="1" t="s">
        <v>1921</v>
      </c>
      <c r="GA144" s="1" t="s">
        <v>1921</v>
      </c>
      <c r="GB144" s="1" t="s">
        <v>1921</v>
      </c>
      <c r="GC144" s="1" t="s">
        <v>2053</v>
      </c>
      <c r="GD144" s="1" t="s">
        <v>565</v>
      </c>
      <c r="GE144" s="1" t="s">
        <v>566</v>
      </c>
      <c r="GF144" s="1" t="s">
        <v>1921</v>
      </c>
      <c r="GG144" s="1" t="s">
        <v>1868</v>
      </c>
      <c r="GH144" s="1" t="s">
        <v>2291</v>
      </c>
      <c r="GI144" s="1" t="s">
        <v>2291</v>
      </c>
      <c r="GJ144" s="1" t="s">
        <v>567</v>
      </c>
      <c r="GK144" s="1" t="s">
        <v>1921</v>
      </c>
      <c r="GL144" s="1" t="s">
        <v>1921</v>
      </c>
      <c r="GM144" s="1" t="s">
        <v>1921</v>
      </c>
      <c r="GN144" s="1" t="s">
        <v>1920</v>
      </c>
      <c r="GO144" s="1" t="s">
        <v>1920</v>
      </c>
      <c r="GP144" s="1" t="s">
        <v>1921</v>
      </c>
      <c r="GQ144" s="1" t="s">
        <v>1920</v>
      </c>
      <c r="GR144" s="1" t="s">
        <v>1921</v>
      </c>
      <c r="GS144" s="7">
        <v>10</v>
      </c>
      <c r="GT144" s="7">
        <v>2</v>
      </c>
      <c r="GU144" s="7">
        <v>2</v>
      </c>
      <c r="GV144" s="7">
        <v>4</v>
      </c>
      <c r="GW144" s="7" t="s">
        <v>2291</v>
      </c>
      <c r="GX144" s="7" t="s">
        <v>2291</v>
      </c>
      <c r="GY144" s="7" t="s">
        <v>2291</v>
      </c>
      <c r="GZ144" s="7" t="s">
        <v>2291</v>
      </c>
      <c r="HA144" s="7" t="s">
        <v>2291</v>
      </c>
      <c r="HB144" s="7" t="s">
        <v>2291</v>
      </c>
      <c r="HC144" s="7" t="s">
        <v>2291</v>
      </c>
      <c r="HD144" s="7" t="s">
        <v>2291</v>
      </c>
      <c r="HE144" s="7" t="s">
        <v>2291</v>
      </c>
      <c r="HF144" s="7" t="s">
        <v>2291</v>
      </c>
      <c r="HG144" s="7" t="s">
        <v>2291</v>
      </c>
      <c r="HH144" s="7">
        <v>1</v>
      </c>
      <c r="HI144" s="1" t="s">
        <v>869</v>
      </c>
      <c r="HJ144" s="1" t="s">
        <v>2111</v>
      </c>
      <c r="HK144" s="1" t="s">
        <v>1921</v>
      </c>
      <c r="HL144" s="1" t="s">
        <v>1920</v>
      </c>
      <c r="HM144" s="1" t="s">
        <v>1921</v>
      </c>
      <c r="HN144" s="1" t="s">
        <v>1921</v>
      </c>
      <c r="HO144" s="1" t="s">
        <v>1920</v>
      </c>
      <c r="HP144" s="1" t="s">
        <v>2122</v>
      </c>
      <c r="HQ144" s="1" t="s">
        <v>1920</v>
      </c>
      <c r="HR144" s="1" t="s">
        <v>1920</v>
      </c>
      <c r="HS144" s="1" t="s">
        <v>1921</v>
      </c>
      <c r="HT144" s="7">
        <v>133</v>
      </c>
      <c r="HU144" s="7">
        <v>2</v>
      </c>
      <c r="HV144" s="1" t="s">
        <v>2046</v>
      </c>
      <c r="HW144" s="1" t="s">
        <v>1921</v>
      </c>
      <c r="HX144" s="1" t="s">
        <v>1964</v>
      </c>
      <c r="HY144" s="1" t="s">
        <v>2126</v>
      </c>
      <c r="HZ144" s="1" t="s">
        <v>1921</v>
      </c>
      <c r="IA144" s="1" t="s">
        <v>1920</v>
      </c>
      <c r="IB144" s="7" t="s">
        <v>2291</v>
      </c>
      <c r="IC144" s="7">
        <v>500</v>
      </c>
      <c r="ID144" s="1" t="s">
        <v>1961</v>
      </c>
      <c r="IE144" s="1" t="s">
        <v>2291</v>
      </c>
      <c r="IF144" s="1" t="s">
        <v>2291</v>
      </c>
      <c r="IG144" s="1" t="s">
        <v>2291</v>
      </c>
      <c r="IH144" s="1" t="s">
        <v>2291</v>
      </c>
      <c r="II144" s="1" t="s">
        <v>2291</v>
      </c>
      <c r="IJ144" s="1" t="s">
        <v>2291</v>
      </c>
      <c r="IK144" s="1" t="s">
        <v>2291</v>
      </c>
      <c r="IL144" s="1" t="s">
        <v>2291</v>
      </c>
      <c r="IM144" s="1" t="s">
        <v>1952</v>
      </c>
      <c r="IN144" s="1" t="s">
        <v>2291</v>
      </c>
      <c r="IO144" s="1" t="s">
        <v>2291</v>
      </c>
      <c r="IP144" s="1" t="s">
        <v>2201</v>
      </c>
      <c r="IQ144" s="1" t="s">
        <v>562</v>
      </c>
      <c r="IR144" s="1" t="s">
        <v>1957</v>
      </c>
      <c r="IS144" s="1" t="s">
        <v>2291</v>
      </c>
      <c r="IT144" s="1" t="s">
        <v>1920</v>
      </c>
      <c r="IU144" s="1" t="s">
        <v>2131</v>
      </c>
      <c r="IV144" s="1" t="s">
        <v>1920</v>
      </c>
      <c r="IW144" s="1" t="s">
        <v>1921</v>
      </c>
      <c r="IX144" s="1" t="s">
        <v>1920</v>
      </c>
      <c r="IY144" s="1" t="s">
        <v>1921</v>
      </c>
      <c r="IZ144" s="1" t="s">
        <v>1921</v>
      </c>
      <c r="JA144" s="1" t="s">
        <v>2291</v>
      </c>
      <c r="JB144" s="1" t="s">
        <v>1974</v>
      </c>
      <c r="JC144" s="1" t="s">
        <v>1969</v>
      </c>
      <c r="JD144" s="1" t="s">
        <v>2139</v>
      </c>
      <c r="JE144" s="1" t="s">
        <v>1921</v>
      </c>
      <c r="JF144" s="1" t="s">
        <v>1921</v>
      </c>
      <c r="JG144" s="1" t="s">
        <v>1921</v>
      </c>
      <c r="JH144" s="1" t="s">
        <v>1921</v>
      </c>
      <c r="JI144" s="1" t="s">
        <v>1921</v>
      </c>
      <c r="JJ144" s="1" t="s">
        <v>1920</v>
      </c>
      <c r="JK144" s="1" t="s">
        <v>1920</v>
      </c>
      <c r="JL144" s="1" t="s">
        <v>1921</v>
      </c>
      <c r="JM144" s="1" t="s">
        <v>1921</v>
      </c>
      <c r="JN144" s="1" t="s">
        <v>1920</v>
      </c>
      <c r="JO144" s="1" t="s">
        <v>1921</v>
      </c>
      <c r="JP144" s="1" t="s">
        <v>1921</v>
      </c>
      <c r="JQ144" s="1" t="s">
        <v>1921</v>
      </c>
      <c r="JR144" s="1" t="s">
        <v>1921</v>
      </c>
      <c r="JS144" s="1" t="s">
        <v>2291</v>
      </c>
      <c r="JT144" s="1" t="s">
        <v>2291</v>
      </c>
      <c r="JU144" s="1" t="s">
        <v>2297</v>
      </c>
      <c r="JV144" s="1" t="s">
        <v>1920</v>
      </c>
      <c r="JW144" s="1" t="s">
        <v>1921</v>
      </c>
      <c r="JX144" s="1" t="s">
        <v>1921</v>
      </c>
      <c r="JY144" s="1" t="s">
        <v>1920</v>
      </c>
      <c r="JZ144" s="1" t="s">
        <v>1921</v>
      </c>
      <c r="KA144" s="1" t="s">
        <v>1921</v>
      </c>
      <c r="KB144" s="1" t="s">
        <v>1921</v>
      </c>
      <c r="KC144" s="1" t="s">
        <v>2291</v>
      </c>
      <c r="KD144" s="1" t="s">
        <v>1973</v>
      </c>
      <c r="KE144" s="1" t="s">
        <v>2291</v>
      </c>
      <c r="KF144" s="1" t="s">
        <v>1920</v>
      </c>
      <c r="KG144" s="1" t="s">
        <v>2151</v>
      </c>
      <c r="KH144" s="1" t="s">
        <v>1968</v>
      </c>
      <c r="KI144" s="1" t="s">
        <v>1987</v>
      </c>
      <c r="KJ144" s="1" t="s">
        <v>2291</v>
      </c>
      <c r="KK144" s="1" t="s">
        <v>1920</v>
      </c>
      <c r="KL144" s="1" t="s">
        <v>409</v>
      </c>
      <c r="KM144" s="1" t="s">
        <v>1921</v>
      </c>
      <c r="KN144" s="1" t="s">
        <v>1921</v>
      </c>
      <c r="KO144" s="1" t="s">
        <v>1920</v>
      </c>
      <c r="KP144" s="1" t="s">
        <v>2291</v>
      </c>
      <c r="KQ144" s="1" t="s">
        <v>2291</v>
      </c>
      <c r="KR144" s="1">
        <v>3</v>
      </c>
      <c r="KS144" s="1" t="s">
        <v>304</v>
      </c>
      <c r="KT144" s="1" t="s">
        <v>569</v>
      </c>
      <c r="KU144" s="1" t="s">
        <v>2291</v>
      </c>
      <c r="KV144" s="1" t="s">
        <v>2291</v>
      </c>
      <c r="KW144" s="1" t="s">
        <v>2291</v>
      </c>
      <c r="KX144" s="1">
        <v>20</v>
      </c>
      <c r="KY144" s="11">
        <v>20</v>
      </c>
      <c r="KZ144" s="1" t="s">
        <v>570</v>
      </c>
      <c r="LA144" s="1">
        <v>146971</v>
      </c>
      <c r="LB144" s="1" t="s">
        <v>571</v>
      </c>
      <c r="LC144" s="1" t="s">
        <v>572</v>
      </c>
      <c r="LD144" s="1">
        <v>24</v>
      </c>
      <c r="LE144" s="1" t="s">
        <v>2291</v>
      </c>
      <c r="LF144" s="1">
        <v>-1</v>
      </c>
      <c r="LG144" s="1" t="s">
        <v>2291</v>
      </c>
      <c r="LH144" s="1" t="s">
        <v>2291</v>
      </c>
      <c r="LI144" s="8">
        <v>24</v>
      </c>
      <c r="LJ144" s="8">
        <v>4</v>
      </c>
      <c r="LK144" s="8">
        <v>4</v>
      </c>
      <c r="LL144" s="8">
        <v>6</v>
      </c>
      <c r="LM144" s="8">
        <v>12</v>
      </c>
      <c r="LN144" s="8">
        <v>15</v>
      </c>
      <c r="LO144" s="8">
        <v>18</v>
      </c>
      <c r="LP144" s="8">
        <v>4</v>
      </c>
      <c r="LQ144" s="8">
        <v>7</v>
      </c>
      <c r="LR144" s="8">
        <v>10</v>
      </c>
      <c r="LS144" s="8">
        <v>19</v>
      </c>
      <c r="LT144" s="8">
        <v>7</v>
      </c>
      <c r="LU144" s="8">
        <v>3</v>
      </c>
      <c r="LV144" s="8">
        <v>109</v>
      </c>
      <c r="LW144" s="1" t="s">
        <v>1979</v>
      </c>
      <c r="LX144" s="1" t="s">
        <v>2034</v>
      </c>
      <c r="LY144" s="1" t="s">
        <v>568</v>
      </c>
      <c r="LZ144" s="1" t="b">
        <f>E144=AE144</f>
        <v>1</v>
      </c>
      <c r="MA144" s="1" t="b">
        <f>AG144=G144</f>
        <v>1</v>
      </c>
      <c r="MB144" s="1" t="b">
        <f>I144=AI144</f>
        <v>0</v>
      </c>
      <c r="MC144" s="1" t="s">
        <v>2291</v>
      </c>
    </row>
    <row r="145" spans="1:341" x14ac:dyDescent="0.3">
      <c r="A145" s="1" t="s">
        <v>705</v>
      </c>
      <c r="B145" s="1" t="s">
        <v>706</v>
      </c>
      <c r="C145" s="5">
        <v>43153</v>
      </c>
      <c r="D145" s="5">
        <v>43153</v>
      </c>
      <c r="E145" s="1" t="s">
        <v>294</v>
      </c>
      <c r="F145" s="1" t="s">
        <v>1934</v>
      </c>
      <c r="G145" s="1" t="s">
        <v>400</v>
      </c>
      <c r="H145" s="1" t="s">
        <v>1948</v>
      </c>
      <c r="I145" s="1" t="s">
        <v>401</v>
      </c>
      <c r="J145" s="1" t="s">
        <v>429</v>
      </c>
      <c r="K145" s="1" t="s">
        <v>1805</v>
      </c>
      <c r="L145" s="1" t="s">
        <v>1805</v>
      </c>
      <c r="M145" s="1" t="s">
        <v>707</v>
      </c>
      <c r="N145" s="1">
        <v>14.3777804601</v>
      </c>
      <c r="O145" s="1">
        <v>13.7095705677</v>
      </c>
      <c r="P145" s="1">
        <v>307.71089613599997</v>
      </c>
      <c r="Q145" s="1">
        <v>4</v>
      </c>
      <c r="R145" s="1" t="s">
        <v>1983</v>
      </c>
      <c r="S145" s="1" t="s">
        <v>429</v>
      </c>
      <c r="T145" s="1">
        <v>7</v>
      </c>
      <c r="U145" s="1" t="s">
        <v>2292</v>
      </c>
      <c r="V145" s="1" t="s">
        <v>1982</v>
      </c>
      <c r="W145" s="1" t="s">
        <v>2291</v>
      </c>
      <c r="X145" s="1" t="s">
        <v>2089</v>
      </c>
      <c r="Y145" s="1" t="s">
        <v>1920</v>
      </c>
      <c r="Z145" s="1" t="s">
        <v>1921</v>
      </c>
      <c r="AA145" s="1" t="s">
        <v>1921</v>
      </c>
      <c r="AB145" s="1" t="s">
        <v>2291</v>
      </c>
      <c r="AC145" s="7">
        <v>167</v>
      </c>
      <c r="AD145" s="7">
        <v>700</v>
      </c>
      <c r="AE145" s="1" t="s">
        <v>294</v>
      </c>
      <c r="AF145" s="1" t="s">
        <v>1934</v>
      </c>
      <c r="AG145" s="1" t="s">
        <v>400</v>
      </c>
      <c r="AH145" s="1" t="s">
        <v>1948</v>
      </c>
      <c r="AI145" s="1" t="s">
        <v>404</v>
      </c>
      <c r="AJ145" s="1" t="s">
        <v>2010</v>
      </c>
      <c r="AK145" s="14">
        <v>167</v>
      </c>
      <c r="AL145" s="14">
        <v>700</v>
      </c>
      <c r="AM145" s="5">
        <v>41852</v>
      </c>
      <c r="AN145" s="7" t="s">
        <v>2291</v>
      </c>
      <c r="AO145" s="7" t="s">
        <v>2291</v>
      </c>
      <c r="AP145" s="1" t="s">
        <v>2291</v>
      </c>
      <c r="AQ145" s="1" t="s">
        <v>2291</v>
      </c>
      <c r="AR145" s="1" t="s">
        <v>2291</v>
      </c>
      <c r="AS145" s="1" t="s">
        <v>2291</v>
      </c>
      <c r="AT145" s="1" t="s">
        <v>2291</v>
      </c>
      <c r="AU145" s="1" t="s">
        <v>2291</v>
      </c>
      <c r="AV145" s="1" t="s">
        <v>2291</v>
      </c>
      <c r="AW145" s="1" t="s">
        <v>2291</v>
      </c>
      <c r="AX145" s="1" t="s">
        <v>2291</v>
      </c>
      <c r="AY145" s="7" t="s">
        <v>2291</v>
      </c>
      <c r="AZ145" s="7" t="s">
        <v>2291</v>
      </c>
      <c r="BA145" s="1" t="s">
        <v>2291</v>
      </c>
      <c r="BB145" s="7" t="s">
        <v>2291</v>
      </c>
      <c r="BC145" s="7" t="s">
        <v>2291</v>
      </c>
      <c r="BD145" s="1" t="s">
        <v>2291</v>
      </c>
      <c r="BE145" s="1" t="s">
        <v>2291</v>
      </c>
      <c r="BF145" s="1" t="s">
        <v>2291</v>
      </c>
      <c r="BG145" s="1" t="s">
        <v>2291</v>
      </c>
      <c r="BH145" s="1" t="s">
        <v>2291</v>
      </c>
      <c r="BI145" s="1" t="s">
        <v>2291</v>
      </c>
      <c r="BJ145" s="1" t="s">
        <v>2291</v>
      </c>
      <c r="BK145" s="1" t="s">
        <v>2291</v>
      </c>
      <c r="BL145" s="1" t="s">
        <v>2291</v>
      </c>
      <c r="BM145" s="7" t="s">
        <v>2291</v>
      </c>
      <c r="BN145" s="7" t="s">
        <v>2291</v>
      </c>
      <c r="BO145" s="1" t="s">
        <v>2291</v>
      </c>
      <c r="BP145" s="7" t="s">
        <v>2291</v>
      </c>
      <c r="BQ145" s="7" t="s">
        <v>2291</v>
      </c>
      <c r="BR145" s="1">
        <v>0</v>
      </c>
      <c r="BS145" s="7">
        <v>200</v>
      </c>
      <c r="BT145" s="7">
        <v>0</v>
      </c>
      <c r="BU145" s="7">
        <v>0</v>
      </c>
      <c r="BV145" s="7">
        <v>0</v>
      </c>
      <c r="BW145" s="1" t="s">
        <v>1998</v>
      </c>
      <c r="BX145" s="1" t="s">
        <v>2291</v>
      </c>
      <c r="BY145" s="1" t="s">
        <v>708</v>
      </c>
      <c r="BZ145" s="1" t="s">
        <v>1920</v>
      </c>
      <c r="CA145" s="1" t="s">
        <v>1921</v>
      </c>
      <c r="CB145" s="1" t="s">
        <v>1921</v>
      </c>
      <c r="CC145" s="1" t="s">
        <v>1921</v>
      </c>
      <c r="CD145" s="1" t="s">
        <v>1921</v>
      </c>
      <c r="CE145" s="1" t="s">
        <v>1921</v>
      </c>
      <c r="CF145" s="1" t="s">
        <v>1921</v>
      </c>
      <c r="CG145" s="1" t="s">
        <v>1921</v>
      </c>
      <c r="CH145" s="1" t="s">
        <v>1920</v>
      </c>
      <c r="CI145" s="1" t="s">
        <v>1920</v>
      </c>
      <c r="CJ145" s="1" t="s">
        <v>1921</v>
      </c>
      <c r="CK145" s="1" t="s">
        <v>320</v>
      </c>
      <c r="CL145" s="1" t="s">
        <v>1921</v>
      </c>
      <c r="CM145" s="1" t="s">
        <v>1921</v>
      </c>
      <c r="CN145" s="1" t="s">
        <v>1921</v>
      </c>
      <c r="CO145" s="1" t="s">
        <v>1920</v>
      </c>
      <c r="CP145" s="1" t="s">
        <v>1921</v>
      </c>
      <c r="CQ145" s="1" t="s">
        <v>2291</v>
      </c>
      <c r="CR145" s="1" t="s">
        <v>2029</v>
      </c>
      <c r="CS145" s="1" t="s">
        <v>320</v>
      </c>
      <c r="CT145" s="1" t="s">
        <v>1921</v>
      </c>
      <c r="CU145" s="1" t="s">
        <v>1921</v>
      </c>
      <c r="CV145" s="1" t="s">
        <v>1921</v>
      </c>
      <c r="CW145" s="1" t="s">
        <v>1920</v>
      </c>
      <c r="CX145" s="1" t="s">
        <v>1921</v>
      </c>
      <c r="CY145" s="1" t="s">
        <v>2291</v>
      </c>
      <c r="CZ145" s="1" t="s">
        <v>2029</v>
      </c>
      <c r="DA145" s="1" t="s">
        <v>2291</v>
      </c>
      <c r="DB145" s="1" t="s">
        <v>2291</v>
      </c>
      <c r="DC145" s="1" t="s">
        <v>2291</v>
      </c>
      <c r="DD145" s="1" t="s">
        <v>2291</v>
      </c>
      <c r="DE145" s="1" t="s">
        <v>2291</v>
      </c>
      <c r="DF145" s="1" t="s">
        <v>2291</v>
      </c>
      <c r="DG145" s="1" t="s">
        <v>2291</v>
      </c>
      <c r="DH145" s="1" t="s">
        <v>2291</v>
      </c>
      <c r="DI145" s="1" t="s">
        <v>2291</v>
      </c>
      <c r="DJ145" s="1" t="s">
        <v>2291</v>
      </c>
      <c r="DK145" s="1" t="s">
        <v>2291</v>
      </c>
      <c r="DL145" s="1" t="s">
        <v>2291</v>
      </c>
      <c r="DM145" s="1" t="s">
        <v>2291</v>
      </c>
      <c r="DN145" s="1" t="s">
        <v>2291</v>
      </c>
      <c r="DO145" s="1" t="s">
        <v>2291</v>
      </c>
      <c r="DP145" s="1" t="s">
        <v>2291</v>
      </c>
      <c r="DQ145" s="1" t="s">
        <v>2291</v>
      </c>
      <c r="DR145" s="1" t="s">
        <v>2291</v>
      </c>
      <c r="DS145" s="1" t="s">
        <v>2291</v>
      </c>
      <c r="DT145" s="1" t="s">
        <v>2291</v>
      </c>
      <c r="DU145" s="1" t="s">
        <v>2291</v>
      </c>
      <c r="DV145" s="1" t="s">
        <v>2291</v>
      </c>
      <c r="DW145" s="1" t="s">
        <v>2291</v>
      </c>
      <c r="DX145" s="1" t="s">
        <v>2291</v>
      </c>
      <c r="DY145" s="1" t="s">
        <v>2291</v>
      </c>
      <c r="DZ145" s="1" t="s">
        <v>2291</v>
      </c>
      <c r="EA145" s="1" t="s">
        <v>2291</v>
      </c>
      <c r="EB145" s="1" t="s">
        <v>2291</v>
      </c>
      <c r="EC145" s="1" t="s">
        <v>2291</v>
      </c>
      <c r="ED145" s="1" t="s">
        <v>2291</v>
      </c>
      <c r="EE145" s="1" t="s">
        <v>2291</v>
      </c>
      <c r="EF145" s="1" t="s">
        <v>2291</v>
      </c>
      <c r="EG145" s="1" t="s">
        <v>2291</v>
      </c>
      <c r="EH145" s="1" t="s">
        <v>2291</v>
      </c>
      <c r="EI145" s="1" t="s">
        <v>2291</v>
      </c>
      <c r="EJ145" s="1" t="s">
        <v>2291</v>
      </c>
      <c r="EK145" s="1" t="s">
        <v>2291</v>
      </c>
      <c r="EL145" s="1" t="s">
        <v>2291</v>
      </c>
      <c r="EM145" s="1" t="s">
        <v>2291</v>
      </c>
      <c r="EN145" s="1" t="s">
        <v>2291</v>
      </c>
      <c r="EO145" s="1" t="s">
        <v>2291</v>
      </c>
      <c r="EP145" s="1" t="s">
        <v>2291</v>
      </c>
      <c r="EQ145" s="1" t="s">
        <v>2291</v>
      </c>
      <c r="ER145" s="1" t="s">
        <v>2291</v>
      </c>
      <c r="ES145" s="1" t="s">
        <v>2291</v>
      </c>
      <c r="ET145" s="1" t="s">
        <v>2291</v>
      </c>
      <c r="EU145" s="1" t="s">
        <v>2291</v>
      </c>
      <c r="EV145" s="1" t="s">
        <v>2291</v>
      </c>
      <c r="EW145" s="1" t="s">
        <v>2291</v>
      </c>
      <c r="EX145" s="1" t="s">
        <v>2291</v>
      </c>
      <c r="EY145" s="1" t="s">
        <v>2291</v>
      </c>
      <c r="EZ145" s="1" t="s">
        <v>2291</v>
      </c>
      <c r="FA145" s="1" t="s">
        <v>2291</v>
      </c>
      <c r="FB145" s="1" t="s">
        <v>2291</v>
      </c>
      <c r="FC145" s="1" t="s">
        <v>2291</v>
      </c>
      <c r="FD145" s="1" t="s">
        <v>2291</v>
      </c>
      <c r="FE145" s="1" t="s">
        <v>320</v>
      </c>
      <c r="FF145" s="1" t="s">
        <v>1921</v>
      </c>
      <c r="FG145" s="1" t="s">
        <v>1921</v>
      </c>
      <c r="FH145" s="1" t="s">
        <v>1921</v>
      </c>
      <c r="FI145" s="1" t="s">
        <v>1920</v>
      </c>
      <c r="FJ145" s="1" t="s">
        <v>1921</v>
      </c>
      <c r="FK145" s="1" t="s">
        <v>2291</v>
      </c>
      <c r="FL145" s="1" t="s">
        <v>1997</v>
      </c>
      <c r="FM145" s="7">
        <v>20</v>
      </c>
      <c r="FN145" s="7">
        <v>50</v>
      </c>
      <c r="FO145" s="7">
        <v>10</v>
      </c>
      <c r="FP145" s="7">
        <v>5</v>
      </c>
      <c r="FQ145" s="7">
        <v>2</v>
      </c>
      <c r="FR145" s="7">
        <v>6</v>
      </c>
      <c r="FS145" s="7" t="s">
        <v>2291</v>
      </c>
      <c r="FT145" s="7" t="s">
        <v>2291</v>
      </c>
      <c r="FU145" s="7">
        <v>5</v>
      </c>
      <c r="FV145" s="7">
        <v>4</v>
      </c>
      <c r="FW145" s="7">
        <v>4</v>
      </c>
      <c r="FX145" s="7" t="s">
        <v>2291</v>
      </c>
      <c r="FY145" s="7">
        <v>100</v>
      </c>
      <c r="FZ145" s="1" t="s">
        <v>1920</v>
      </c>
      <c r="GA145" s="1" t="s">
        <v>1920</v>
      </c>
      <c r="GB145" s="1" t="s">
        <v>1920</v>
      </c>
      <c r="GC145" s="1" t="s">
        <v>2291</v>
      </c>
      <c r="GD145" s="1" t="s">
        <v>2291</v>
      </c>
      <c r="GE145" s="1" t="s">
        <v>2291</v>
      </c>
      <c r="GF145" s="1" t="s">
        <v>1920</v>
      </c>
      <c r="GG145" s="1" t="s">
        <v>2291</v>
      </c>
      <c r="GH145" s="1" t="s">
        <v>2291</v>
      </c>
      <c r="GI145" s="1" t="s">
        <v>2291</v>
      </c>
      <c r="GJ145" s="1" t="s">
        <v>709</v>
      </c>
      <c r="GK145" s="1" t="s">
        <v>1921</v>
      </c>
      <c r="GL145" s="1" t="s">
        <v>1921</v>
      </c>
      <c r="GM145" s="1" t="s">
        <v>1921</v>
      </c>
      <c r="GN145" s="1" t="s">
        <v>1921</v>
      </c>
      <c r="GO145" s="1" t="s">
        <v>1920</v>
      </c>
      <c r="GP145" s="1" t="s">
        <v>1920</v>
      </c>
      <c r="GQ145" s="1" t="s">
        <v>1921</v>
      </c>
      <c r="GR145" s="1" t="s">
        <v>1921</v>
      </c>
      <c r="GS145" s="7" t="s">
        <v>2291</v>
      </c>
      <c r="GT145" s="7" t="s">
        <v>2291</v>
      </c>
      <c r="GU145" s="7">
        <v>3</v>
      </c>
      <c r="GV145" s="7">
        <v>2</v>
      </c>
      <c r="GW145" s="7">
        <v>1</v>
      </c>
      <c r="GX145" s="7" t="s">
        <v>2291</v>
      </c>
      <c r="GY145" s="7" t="s">
        <v>2291</v>
      </c>
      <c r="GZ145" s="7" t="s">
        <v>2291</v>
      </c>
      <c r="HA145" s="7" t="s">
        <v>2291</v>
      </c>
      <c r="HB145" s="7" t="s">
        <v>2291</v>
      </c>
      <c r="HC145" s="7" t="s">
        <v>2291</v>
      </c>
      <c r="HD145" s="7" t="s">
        <v>2291</v>
      </c>
      <c r="HE145" s="7" t="s">
        <v>2291</v>
      </c>
      <c r="HF145" s="7" t="s">
        <v>2291</v>
      </c>
      <c r="HG145" s="7" t="s">
        <v>2291</v>
      </c>
      <c r="HH145" s="7" t="s">
        <v>2291</v>
      </c>
      <c r="HI145" s="1" t="s">
        <v>1956</v>
      </c>
      <c r="HJ145" s="1" t="s">
        <v>2112</v>
      </c>
      <c r="HK145" s="1" t="s">
        <v>1921</v>
      </c>
      <c r="HL145" s="1" t="s">
        <v>1920</v>
      </c>
      <c r="HM145" s="1" t="s">
        <v>1920</v>
      </c>
      <c r="HN145" s="1" t="s">
        <v>1921</v>
      </c>
      <c r="HO145" s="1" t="s">
        <v>1921</v>
      </c>
      <c r="HP145" s="1" t="s">
        <v>2122</v>
      </c>
      <c r="HQ145" s="1" t="s">
        <v>1920</v>
      </c>
      <c r="HR145" s="1" t="s">
        <v>1921</v>
      </c>
      <c r="HS145" s="1" t="s">
        <v>1921</v>
      </c>
      <c r="HT145" s="7">
        <v>50</v>
      </c>
      <c r="HU145" s="7" t="s">
        <v>2291</v>
      </c>
      <c r="HV145" s="1" t="s">
        <v>2046</v>
      </c>
      <c r="HW145" s="1" t="s">
        <v>1921</v>
      </c>
      <c r="HX145" s="1" t="s">
        <v>1964</v>
      </c>
      <c r="HY145" s="1" t="s">
        <v>2127</v>
      </c>
      <c r="HZ145" s="1" t="s">
        <v>1920</v>
      </c>
      <c r="IA145" s="1" t="s">
        <v>1921</v>
      </c>
      <c r="IB145" s="7">
        <v>180</v>
      </c>
      <c r="IC145" s="7" t="s">
        <v>2291</v>
      </c>
      <c r="ID145" s="1" t="s">
        <v>1920</v>
      </c>
      <c r="IE145" s="1" t="s">
        <v>2291</v>
      </c>
      <c r="IF145" s="1" t="s">
        <v>2291</v>
      </c>
      <c r="IG145" s="1" t="s">
        <v>2291</v>
      </c>
      <c r="IH145" s="1" t="s">
        <v>2291</v>
      </c>
      <c r="II145" s="1" t="s">
        <v>2291</v>
      </c>
      <c r="IJ145" s="1" t="s">
        <v>2291</v>
      </c>
      <c r="IK145" s="1" t="s">
        <v>2291</v>
      </c>
      <c r="IL145" s="1" t="s">
        <v>2291</v>
      </c>
      <c r="IM145" s="1" t="s">
        <v>1952</v>
      </c>
      <c r="IN145" s="1" t="s">
        <v>2291</v>
      </c>
      <c r="IO145" s="1" t="s">
        <v>2291</v>
      </c>
      <c r="IP145" s="1" t="s">
        <v>2201</v>
      </c>
      <c r="IQ145" s="1" t="s">
        <v>562</v>
      </c>
      <c r="IR145" s="1" t="s">
        <v>1956</v>
      </c>
      <c r="IS145" s="1" t="s">
        <v>2291</v>
      </c>
      <c r="IT145" s="1" t="s">
        <v>1920</v>
      </c>
      <c r="IU145" s="1" t="s">
        <v>2003</v>
      </c>
      <c r="IV145" s="1" t="s">
        <v>1921</v>
      </c>
      <c r="IW145" s="1" t="s">
        <v>1920</v>
      </c>
      <c r="IX145" s="1" t="s">
        <v>1921</v>
      </c>
      <c r="IY145" s="1" t="s">
        <v>1921</v>
      </c>
      <c r="IZ145" s="1" t="s">
        <v>1921</v>
      </c>
      <c r="JA145" s="1" t="s">
        <v>2291</v>
      </c>
      <c r="JB145" s="1" t="s">
        <v>869</v>
      </c>
      <c r="JC145" s="1" t="s">
        <v>2291</v>
      </c>
      <c r="JD145" s="1" t="s">
        <v>710</v>
      </c>
      <c r="JE145" s="1" t="s">
        <v>1920</v>
      </c>
      <c r="JF145" s="1" t="s">
        <v>1921</v>
      </c>
      <c r="JG145" s="1" t="s">
        <v>1921</v>
      </c>
      <c r="JH145" s="1" t="s">
        <v>1921</v>
      </c>
      <c r="JI145" s="1" t="s">
        <v>1921</v>
      </c>
      <c r="JJ145" s="1" t="s">
        <v>1921</v>
      </c>
      <c r="JK145" s="1" t="s">
        <v>1920</v>
      </c>
      <c r="JL145" s="1" t="s">
        <v>1921</v>
      </c>
      <c r="JM145" s="1" t="s">
        <v>1920</v>
      </c>
      <c r="JN145" s="1" t="s">
        <v>1921</v>
      </c>
      <c r="JO145" s="1" t="s">
        <v>1921</v>
      </c>
      <c r="JP145" s="1" t="s">
        <v>1921</v>
      </c>
      <c r="JQ145" s="1" t="s">
        <v>1921</v>
      </c>
      <c r="JR145" s="1" t="s">
        <v>1921</v>
      </c>
      <c r="JS145" s="1" t="s">
        <v>2291</v>
      </c>
      <c r="JT145" s="1" t="s">
        <v>2291</v>
      </c>
      <c r="JU145" s="1" t="s">
        <v>2293</v>
      </c>
      <c r="JV145" s="1" t="s">
        <v>1921</v>
      </c>
      <c r="JW145" s="1" t="s">
        <v>1921</v>
      </c>
      <c r="JX145" s="1" t="s">
        <v>1921</v>
      </c>
      <c r="JY145" s="1" t="s">
        <v>1920</v>
      </c>
      <c r="JZ145" s="1" t="s">
        <v>1921</v>
      </c>
      <c r="KA145" s="1" t="s">
        <v>1920</v>
      </c>
      <c r="KB145" s="1" t="s">
        <v>1921</v>
      </c>
      <c r="KC145" s="1" t="s">
        <v>2291</v>
      </c>
      <c r="KD145" s="1" t="s">
        <v>1972</v>
      </c>
      <c r="KE145" s="1" t="s">
        <v>1921</v>
      </c>
      <c r="KF145" s="1" t="s">
        <v>1920</v>
      </c>
      <c r="KG145" s="1" t="s">
        <v>2144</v>
      </c>
      <c r="KH145" s="1" t="s">
        <v>1967</v>
      </c>
      <c r="KI145" s="1" t="s">
        <v>1923</v>
      </c>
      <c r="KJ145" s="1" t="s">
        <v>2291</v>
      </c>
      <c r="KK145" s="1" t="s">
        <v>1920</v>
      </c>
      <c r="KL145" s="1" t="s">
        <v>409</v>
      </c>
      <c r="KM145" s="1" t="s">
        <v>1921</v>
      </c>
      <c r="KN145" s="1" t="s">
        <v>1921</v>
      </c>
      <c r="KO145" s="1" t="s">
        <v>1920</v>
      </c>
      <c r="KP145" s="1" t="s">
        <v>2291</v>
      </c>
      <c r="KQ145" s="1" t="s">
        <v>2291</v>
      </c>
      <c r="KR145" s="1">
        <v>3</v>
      </c>
      <c r="KS145" s="1" t="s">
        <v>304</v>
      </c>
      <c r="KT145" s="1" t="s">
        <v>711</v>
      </c>
      <c r="KU145" s="1" t="s">
        <v>2291</v>
      </c>
      <c r="KV145" s="1" t="s">
        <v>2291</v>
      </c>
      <c r="KW145" s="1" t="s">
        <v>2291</v>
      </c>
      <c r="KX145" s="1">
        <v>20</v>
      </c>
      <c r="KY145" s="11">
        <v>20</v>
      </c>
      <c r="KZ145" s="1" t="s">
        <v>712</v>
      </c>
      <c r="LA145" s="1">
        <v>147013</v>
      </c>
      <c r="LB145" s="1" t="s">
        <v>713</v>
      </c>
      <c r="LC145" s="1" t="s">
        <v>714</v>
      </c>
      <c r="LD145" s="1">
        <v>39</v>
      </c>
      <c r="LE145" s="1" t="s">
        <v>2291</v>
      </c>
      <c r="LF145" s="1">
        <v>-1</v>
      </c>
      <c r="LG145" s="1" t="s">
        <v>2291</v>
      </c>
      <c r="LH145" s="1" t="s">
        <v>2291</v>
      </c>
      <c r="LI145" s="8">
        <v>39</v>
      </c>
      <c r="LJ145" s="8">
        <v>4</v>
      </c>
      <c r="LK145" s="8">
        <v>10</v>
      </c>
      <c r="LL145" s="8">
        <v>12</v>
      </c>
      <c r="LM145" s="8">
        <v>4</v>
      </c>
      <c r="LN145" s="8">
        <v>9</v>
      </c>
      <c r="LO145" s="8">
        <v>13</v>
      </c>
      <c r="LP145" s="8">
        <v>4</v>
      </c>
      <c r="LQ145" s="8">
        <v>10</v>
      </c>
      <c r="LR145" s="8">
        <v>26</v>
      </c>
      <c r="LS145" s="8">
        <v>21</v>
      </c>
      <c r="LT145" s="8">
        <v>4</v>
      </c>
      <c r="LU145" s="8">
        <v>1</v>
      </c>
      <c r="LV145" s="8">
        <v>118</v>
      </c>
      <c r="LW145" s="1" t="s">
        <v>1975</v>
      </c>
      <c r="LX145" s="1" t="s">
        <v>568</v>
      </c>
      <c r="LY145" s="1" t="s">
        <v>1981</v>
      </c>
      <c r="LZ145" s="1" t="b">
        <f>E145=AE145</f>
        <v>1</v>
      </c>
      <c r="MA145" s="1" t="b">
        <f>AG145=G145</f>
        <v>1</v>
      </c>
      <c r="MB145" s="1" t="b">
        <f>I145=AI145</f>
        <v>0</v>
      </c>
      <c r="MC145" s="1" t="s">
        <v>2291</v>
      </c>
    </row>
    <row r="146" spans="1:341" x14ac:dyDescent="0.3">
      <c r="A146" s="1" t="s">
        <v>1218</v>
      </c>
      <c r="B146" s="1" t="s">
        <v>1219</v>
      </c>
      <c r="C146" s="5">
        <v>43162</v>
      </c>
      <c r="D146" s="5">
        <v>43162</v>
      </c>
      <c r="E146" s="1" t="s">
        <v>294</v>
      </c>
      <c r="F146" s="1" t="s">
        <v>1934</v>
      </c>
      <c r="G146" s="1" t="s">
        <v>295</v>
      </c>
      <c r="H146" s="1" t="s">
        <v>1947</v>
      </c>
      <c r="I146" s="1" t="s">
        <v>810</v>
      </c>
      <c r="J146" s="1" t="s">
        <v>1230</v>
      </c>
      <c r="K146" s="1" t="s">
        <v>1220</v>
      </c>
      <c r="L146" s="1" t="s">
        <v>1220</v>
      </c>
      <c r="M146" s="1" t="s">
        <v>1221</v>
      </c>
      <c r="N146" s="1">
        <v>13.233117715900001</v>
      </c>
      <c r="O146" s="1">
        <v>14.478980996800001</v>
      </c>
      <c r="P146" s="1">
        <v>321.68157057899998</v>
      </c>
      <c r="Q146" s="1">
        <v>8</v>
      </c>
      <c r="R146" s="1" t="s">
        <v>1983</v>
      </c>
      <c r="S146" s="1" t="s">
        <v>1222</v>
      </c>
      <c r="T146" s="1">
        <v>5</v>
      </c>
      <c r="U146" s="1" t="s">
        <v>2296</v>
      </c>
      <c r="V146" s="1" t="s">
        <v>1989</v>
      </c>
      <c r="W146" s="1" t="s">
        <v>2291</v>
      </c>
      <c r="X146" s="1" t="s">
        <v>2095</v>
      </c>
      <c r="Y146" s="1" t="s">
        <v>1921</v>
      </c>
      <c r="Z146" s="1" t="s">
        <v>1920</v>
      </c>
      <c r="AA146" s="1" t="s">
        <v>1920</v>
      </c>
      <c r="AB146" s="1" t="s">
        <v>2291</v>
      </c>
      <c r="AC146" s="7" t="s">
        <v>2291</v>
      </c>
      <c r="AD146" s="7" t="s">
        <v>2291</v>
      </c>
      <c r="AE146" s="1" t="s">
        <v>2291</v>
      </c>
      <c r="AF146" s="1" t="s">
        <v>2291</v>
      </c>
      <c r="AG146" s="1" t="s">
        <v>2291</v>
      </c>
      <c r="AH146" s="1" t="s">
        <v>2291</v>
      </c>
      <c r="AI146" s="1" t="s">
        <v>2291</v>
      </c>
      <c r="AJ146" s="1" t="s">
        <v>2291</v>
      </c>
      <c r="AK146" s="14" t="s">
        <v>2291</v>
      </c>
      <c r="AL146" s="14" t="s">
        <v>2291</v>
      </c>
      <c r="AM146" s="1" t="s">
        <v>2291</v>
      </c>
      <c r="AN146" s="7">
        <v>55</v>
      </c>
      <c r="AO146" s="7">
        <v>230</v>
      </c>
      <c r="AP146" s="1" t="s">
        <v>697</v>
      </c>
      <c r="AQ146" s="1" t="s">
        <v>1928</v>
      </c>
      <c r="AR146" s="1" t="s">
        <v>294</v>
      </c>
      <c r="AS146" s="1" t="s">
        <v>1934</v>
      </c>
      <c r="AT146" s="1" t="s">
        <v>698</v>
      </c>
      <c r="AU146" s="1" t="s">
        <v>333</v>
      </c>
      <c r="AV146" s="1" t="s">
        <v>2291</v>
      </c>
      <c r="AW146" s="1" t="s">
        <v>2291</v>
      </c>
      <c r="AX146" s="1" t="s">
        <v>2291</v>
      </c>
      <c r="AY146" s="7">
        <v>55</v>
      </c>
      <c r="AZ146" s="7">
        <v>230</v>
      </c>
      <c r="BA146" s="5">
        <v>42186</v>
      </c>
      <c r="BB146" s="7">
        <v>48</v>
      </c>
      <c r="BC146" s="7">
        <v>200</v>
      </c>
      <c r="BD146" s="1" t="s">
        <v>772</v>
      </c>
      <c r="BE146" s="1" t="s">
        <v>1924</v>
      </c>
      <c r="BF146" s="1" t="s">
        <v>773</v>
      </c>
      <c r="BG146" s="1" t="s">
        <v>1929</v>
      </c>
      <c r="BH146" s="1" t="s">
        <v>774</v>
      </c>
      <c r="BI146" s="1" t="s">
        <v>1936</v>
      </c>
      <c r="BJ146" s="1" t="s">
        <v>2291</v>
      </c>
      <c r="BK146" s="1" t="s">
        <v>2291</v>
      </c>
      <c r="BL146" s="1" t="s">
        <v>2291</v>
      </c>
      <c r="BM146" s="7">
        <v>48</v>
      </c>
      <c r="BN146" s="7">
        <v>200</v>
      </c>
      <c r="BO146" s="5">
        <v>42186</v>
      </c>
      <c r="BP146" s="7">
        <v>200</v>
      </c>
      <c r="BQ146" s="7">
        <v>836</v>
      </c>
      <c r="BR146" s="1">
        <v>0</v>
      </c>
      <c r="BS146" s="7">
        <v>103</v>
      </c>
      <c r="BT146" s="7">
        <v>0</v>
      </c>
      <c r="BU146" s="7">
        <v>0</v>
      </c>
      <c r="BV146" s="7">
        <v>0</v>
      </c>
      <c r="BW146" s="1" t="s">
        <v>1998</v>
      </c>
      <c r="BX146" s="1" t="s">
        <v>2291</v>
      </c>
      <c r="BY146" s="1" t="s">
        <v>469</v>
      </c>
      <c r="BZ146" s="1" t="s">
        <v>1921</v>
      </c>
      <c r="CA146" s="1" t="s">
        <v>1921</v>
      </c>
      <c r="CB146" s="1" t="s">
        <v>1921</v>
      </c>
      <c r="CC146" s="1" t="s">
        <v>1921</v>
      </c>
      <c r="CD146" s="1" t="s">
        <v>1921</v>
      </c>
      <c r="CE146" s="1" t="s">
        <v>1921</v>
      </c>
      <c r="CF146" s="1" t="s">
        <v>1921</v>
      </c>
      <c r="CG146" s="1" t="s">
        <v>1921</v>
      </c>
      <c r="CH146" s="1" t="s">
        <v>1921</v>
      </c>
      <c r="CI146" s="1" t="s">
        <v>1921</v>
      </c>
      <c r="CJ146" s="1" t="s">
        <v>1920</v>
      </c>
      <c r="CK146" s="1" t="s">
        <v>2291</v>
      </c>
      <c r="CL146" s="1" t="s">
        <v>2291</v>
      </c>
      <c r="CM146" s="1" t="s">
        <v>2291</v>
      </c>
      <c r="CN146" s="1" t="s">
        <v>2291</v>
      </c>
      <c r="CO146" s="1" t="s">
        <v>2291</v>
      </c>
      <c r="CP146" s="1" t="s">
        <v>2291</v>
      </c>
      <c r="CQ146" s="1" t="s">
        <v>2291</v>
      </c>
      <c r="CR146" s="1" t="s">
        <v>2291</v>
      </c>
      <c r="CS146" s="1" t="s">
        <v>2291</v>
      </c>
      <c r="CT146" s="1" t="s">
        <v>2291</v>
      </c>
      <c r="CU146" s="1" t="s">
        <v>2291</v>
      </c>
      <c r="CV146" s="1" t="s">
        <v>2291</v>
      </c>
      <c r="CW146" s="1" t="s">
        <v>2291</v>
      </c>
      <c r="CX146" s="1" t="s">
        <v>2291</v>
      </c>
      <c r="CY146" s="1" t="s">
        <v>2291</v>
      </c>
      <c r="CZ146" s="1" t="s">
        <v>2291</v>
      </c>
      <c r="DA146" s="1" t="s">
        <v>2291</v>
      </c>
      <c r="DB146" s="1" t="s">
        <v>2291</v>
      </c>
      <c r="DC146" s="1" t="s">
        <v>2291</v>
      </c>
      <c r="DD146" s="1" t="s">
        <v>2291</v>
      </c>
      <c r="DE146" s="1" t="s">
        <v>2291</v>
      </c>
      <c r="DF146" s="1" t="s">
        <v>2291</v>
      </c>
      <c r="DG146" s="1" t="s">
        <v>2291</v>
      </c>
      <c r="DH146" s="1" t="s">
        <v>2291</v>
      </c>
      <c r="DI146" s="1" t="s">
        <v>2291</v>
      </c>
      <c r="DJ146" s="1" t="s">
        <v>2291</v>
      </c>
      <c r="DK146" s="1" t="s">
        <v>2291</v>
      </c>
      <c r="DL146" s="1" t="s">
        <v>2291</v>
      </c>
      <c r="DM146" s="1" t="s">
        <v>2291</v>
      </c>
      <c r="DN146" s="1" t="s">
        <v>2291</v>
      </c>
      <c r="DO146" s="1" t="s">
        <v>2291</v>
      </c>
      <c r="DP146" s="1" t="s">
        <v>2291</v>
      </c>
      <c r="DQ146" s="1" t="s">
        <v>2291</v>
      </c>
      <c r="DR146" s="1" t="s">
        <v>2291</v>
      </c>
      <c r="DS146" s="1" t="s">
        <v>2291</v>
      </c>
      <c r="DT146" s="1" t="s">
        <v>2291</v>
      </c>
      <c r="DU146" s="1" t="s">
        <v>2291</v>
      </c>
      <c r="DV146" s="1" t="s">
        <v>2291</v>
      </c>
      <c r="DW146" s="1" t="s">
        <v>2291</v>
      </c>
      <c r="DX146" s="1" t="s">
        <v>2291</v>
      </c>
      <c r="DY146" s="1" t="s">
        <v>2291</v>
      </c>
      <c r="DZ146" s="1" t="s">
        <v>2291</v>
      </c>
      <c r="EA146" s="1" t="s">
        <v>2291</v>
      </c>
      <c r="EB146" s="1" t="s">
        <v>2291</v>
      </c>
      <c r="EC146" s="1" t="s">
        <v>2291</v>
      </c>
      <c r="ED146" s="1" t="s">
        <v>2291</v>
      </c>
      <c r="EE146" s="1" t="s">
        <v>2291</v>
      </c>
      <c r="EF146" s="1" t="s">
        <v>2291</v>
      </c>
      <c r="EG146" s="1" t="s">
        <v>2291</v>
      </c>
      <c r="EH146" s="1" t="s">
        <v>2291</v>
      </c>
      <c r="EI146" s="1" t="s">
        <v>2291</v>
      </c>
      <c r="EJ146" s="1" t="s">
        <v>2291</v>
      </c>
      <c r="EK146" s="1" t="s">
        <v>2291</v>
      </c>
      <c r="EL146" s="1" t="s">
        <v>2291</v>
      </c>
      <c r="EM146" s="1" t="s">
        <v>2291</v>
      </c>
      <c r="EN146" s="1" t="s">
        <v>2291</v>
      </c>
      <c r="EO146" s="1" t="s">
        <v>2291</v>
      </c>
      <c r="EP146" s="1" t="s">
        <v>2291</v>
      </c>
      <c r="EQ146" s="1" t="s">
        <v>2291</v>
      </c>
      <c r="ER146" s="1" t="s">
        <v>2291</v>
      </c>
      <c r="ES146" s="1" t="s">
        <v>2291</v>
      </c>
      <c r="ET146" s="1" t="s">
        <v>2291</v>
      </c>
      <c r="EU146" s="1" t="s">
        <v>2291</v>
      </c>
      <c r="EV146" s="1" t="s">
        <v>2291</v>
      </c>
      <c r="EW146" s="1" t="s">
        <v>2291</v>
      </c>
      <c r="EX146" s="1" t="s">
        <v>2291</v>
      </c>
      <c r="EY146" s="1" t="s">
        <v>2291</v>
      </c>
      <c r="EZ146" s="1" t="s">
        <v>2291</v>
      </c>
      <c r="FA146" s="1" t="s">
        <v>2291</v>
      </c>
      <c r="FB146" s="1" t="s">
        <v>2291</v>
      </c>
      <c r="FC146" s="1" t="s">
        <v>2291</v>
      </c>
      <c r="FD146" s="1" t="s">
        <v>2291</v>
      </c>
      <c r="FE146" s="1" t="s">
        <v>2291</v>
      </c>
      <c r="FF146" s="1" t="s">
        <v>2291</v>
      </c>
      <c r="FG146" s="1" t="s">
        <v>2291</v>
      </c>
      <c r="FH146" s="1" t="s">
        <v>2291</v>
      </c>
      <c r="FI146" s="1" t="s">
        <v>2291</v>
      </c>
      <c r="FJ146" s="1" t="s">
        <v>2291</v>
      </c>
      <c r="FK146" s="1" t="s">
        <v>2291</v>
      </c>
      <c r="FL146" s="1" t="s">
        <v>2291</v>
      </c>
      <c r="FM146" s="7">
        <v>10</v>
      </c>
      <c r="FN146" s="7">
        <v>15</v>
      </c>
      <c r="FO146" s="7">
        <v>3</v>
      </c>
      <c r="FP146" s="7">
        <v>3</v>
      </c>
      <c r="FQ146" s="7">
        <v>7</v>
      </c>
      <c r="FR146" s="7">
        <v>1</v>
      </c>
      <c r="FS146" s="7" t="s">
        <v>2291</v>
      </c>
      <c r="FT146" s="7" t="s">
        <v>2291</v>
      </c>
      <c r="FU146" s="7">
        <v>5</v>
      </c>
      <c r="FV146" s="7">
        <v>5</v>
      </c>
      <c r="FW146" s="7">
        <v>3</v>
      </c>
      <c r="FX146" s="7">
        <v>2</v>
      </c>
      <c r="FY146" s="7">
        <v>4</v>
      </c>
      <c r="FZ146" s="1" t="s">
        <v>1920</v>
      </c>
      <c r="GA146" s="1" t="s">
        <v>1920</v>
      </c>
      <c r="GB146" s="1" t="s">
        <v>1920</v>
      </c>
      <c r="GC146" s="1" t="s">
        <v>2291</v>
      </c>
      <c r="GD146" s="1" t="s">
        <v>2291</v>
      </c>
      <c r="GE146" s="1" t="s">
        <v>2291</v>
      </c>
      <c r="GF146" s="1" t="s">
        <v>1921</v>
      </c>
      <c r="GG146" s="1" t="s">
        <v>775</v>
      </c>
      <c r="GH146" s="1" t="s">
        <v>775</v>
      </c>
      <c r="GI146" s="1" t="s">
        <v>2291</v>
      </c>
      <c r="GJ146" s="1" t="s">
        <v>1223</v>
      </c>
      <c r="GK146" s="1" t="s">
        <v>1921</v>
      </c>
      <c r="GL146" s="1" t="s">
        <v>1921</v>
      </c>
      <c r="GM146" s="1" t="s">
        <v>1920</v>
      </c>
      <c r="GN146" s="1" t="s">
        <v>1921</v>
      </c>
      <c r="GO146" s="1" t="s">
        <v>1921</v>
      </c>
      <c r="GP146" s="1" t="s">
        <v>1921</v>
      </c>
      <c r="GQ146" s="1" t="s">
        <v>1921</v>
      </c>
      <c r="GR146" s="1" t="s">
        <v>1921</v>
      </c>
      <c r="GS146" s="7" t="s">
        <v>2291</v>
      </c>
      <c r="GT146" s="7" t="s">
        <v>2291</v>
      </c>
      <c r="GU146" s="7" t="s">
        <v>2291</v>
      </c>
      <c r="GV146" s="7" t="s">
        <v>2291</v>
      </c>
      <c r="GW146" s="7" t="s">
        <v>2291</v>
      </c>
      <c r="GX146" s="7" t="s">
        <v>2291</v>
      </c>
      <c r="GY146" s="7" t="s">
        <v>2291</v>
      </c>
      <c r="GZ146" s="7" t="s">
        <v>2291</v>
      </c>
      <c r="HA146" s="7">
        <v>1</v>
      </c>
      <c r="HB146" s="7" t="s">
        <v>2291</v>
      </c>
      <c r="HC146" s="7" t="s">
        <v>2291</v>
      </c>
      <c r="HD146" s="7" t="s">
        <v>2291</v>
      </c>
      <c r="HE146" s="7" t="s">
        <v>2291</v>
      </c>
      <c r="HF146" s="7" t="s">
        <v>2291</v>
      </c>
      <c r="HG146" s="7" t="s">
        <v>2291</v>
      </c>
      <c r="HH146" s="7" t="s">
        <v>2291</v>
      </c>
      <c r="HI146" s="1" t="s">
        <v>1957</v>
      </c>
      <c r="HJ146" s="1" t="s">
        <v>371</v>
      </c>
      <c r="HK146" s="1" t="s">
        <v>1920</v>
      </c>
      <c r="HL146" s="1" t="s">
        <v>1921</v>
      </c>
      <c r="HM146" s="1" t="s">
        <v>1921</v>
      </c>
      <c r="HN146" s="1" t="s">
        <v>1921</v>
      </c>
      <c r="HO146" s="1" t="s">
        <v>1921</v>
      </c>
      <c r="HP146" s="1" t="s">
        <v>2123</v>
      </c>
      <c r="HQ146" s="1" t="s">
        <v>1921</v>
      </c>
      <c r="HR146" s="1" t="s">
        <v>1920</v>
      </c>
      <c r="HS146" s="1" t="s">
        <v>1921</v>
      </c>
      <c r="HT146" s="7" t="s">
        <v>2291</v>
      </c>
      <c r="HU146" s="7">
        <v>50</v>
      </c>
      <c r="HV146" s="1" t="s">
        <v>2046</v>
      </c>
      <c r="HW146" s="1" t="s">
        <v>1921</v>
      </c>
      <c r="HX146" s="1" t="s">
        <v>1964</v>
      </c>
      <c r="HY146" s="1" t="s">
        <v>2126</v>
      </c>
      <c r="HZ146" s="1" t="s">
        <v>1921</v>
      </c>
      <c r="IA146" s="1" t="s">
        <v>1920</v>
      </c>
      <c r="IB146" s="7" t="s">
        <v>2291</v>
      </c>
      <c r="IC146" s="7">
        <v>103</v>
      </c>
      <c r="ID146" s="1" t="s">
        <v>1920</v>
      </c>
      <c r="IE146" s="1" t="s">
        <v>2291</v>
      </c>
      <c r="IF146" s="1" t="s">
        <v>2291</v>
      </c>
      <c r="IG146" s="1" t="s">
        <v>2291</v>
      </c>
      <c r="IH146" s="1" t="s">
        <v>2291</v>
      </c>
      <c r="II146" s="1" t="s">
        <v>2291</v>
      </c>
      <c r="IJ146" s="1" t="s">
        <v>2291</v>
      </c>
      <c r="IK146" s="1" t="s">
        <v>2291</v>
      </c>
      <c r="IL146" s="1" t="s">
        <v>2291</v>
      </c>
      <c r="IM146" s="1" t="s">
        <v>1952</v>
      </c>
      <c r="IN146" s="1" t="s">
        <v>2291</v>
      </c>
      <c r="IO146" s="1" t="s">
        <v>2291</v>
      </c>
      <c r="IP146" s="1" t="s">
        <v>2182</v>
      </c>
      <c r="IQ146" s="1" t="s">
        <v>1220</v>
      </c>
      <c r="IR146" s="1" t="s">
        <v>1957</v>
      </c>
      <c r="IS146" s="1" t="s">
        <v>2291</v>
      </c>
      <c r="IT146" s="1" t="s">
        <v>1920</v>
      </c>
      <c r="IU146" s="1" t="s">
        <v>2002</v>
      </c>
      <c r="IV146" s="1" t="s">
        <v>1920</v>
      </c>
      <c r="IW146" s="1" t="s">
        <v>1921</v>
      </c>
      <c r="IX146" s="1" t="s">
        <v>1921</v>
      </c>
      <c r="IY146" s="1" t="s">
        <v>1921</v>
      </c>
      <c r="IZ146" s="1" t="s">
        <v>1921</v>
      </c>
      <c r="JA146" s="1" t="s">
        <v>2291</v>
      </c>
      <c r="JB146" s="1" t="s">
        <v>869</v>
      </c>
      <c r="JC146" s="1" t="s">
        <v>2291</v>
      </c>
      <c r="JD146" s="1" t="s">
        <v>718</v>
      </c>
      <c r="JE146" s="1" t="s">
        <v>1921</v>
      </c>
      <c r="JF146" s="1" t="s">
        <v>1921</v>
      </c>
      <c r="JG146" s="1" t="s">
        <v>1921</v>
      </c>
      <c r="JH146" s="1" t="s">
        <v>1921</v>
      </c>
      <c r="JI146" s="1" t="s">
        <v>1921</v>
      </c>
      <c r="JJ146" s="1" t="s">
        <v>1920</v>
      </c>
      <c r="JK146" s="1" t="s">
        <v>1920</v>
      </c>
      <c r="JL146" s="1" t="s">
        <v>1921</v>
      </c>
      <c r="JM146" s="1" t="s">
        <v>1920</v>
      </c>
      <c r="JN146" s="1" t="s">
        <v>1921</v>
      </c>
      <c r="JO146" s="1" t="s">
        <v>1921</v>
      </c>
      <c r="JP146" s="1" t="s">
        <v>1921</v>
      </c>
      <c r="JQ146" s="1" t="s">
        <v>1921</v>
      </c>
      <c r="JR146" s="1" t="s">
        <v>1921</v>
      </c>
      <c r="JS146" s="1" t="s">
        <v>2291</v>
      </c>
      <c r="JT146" s="1" t="s">
        <v>2291</v>
      </c>
      <c r="JU146" s="1" t="s">
        <v>2298</v>
      </c>
      <c r="JV146" s="1" t="s">
        <v>1920</v>
      </c>
      <c r="JW146" s="1" t="s">
        <v>1921</v>
      </c>
      <c r="JX146" s="1" t="s">
        <v>1921</v>
      </c>
      <c r="JY146" s="1" t="s">
        <v>1921</v>
      </c>
      <c r="JZ146" s="1" t="s">
        <v>1921</v>
      </c>
      <c r="KA146" s="1" t="s">
        <v>1920</v>
      </c>
      <c r="KB146" s="1" t="s">
        <v>1921</v>
      </c>
      <c r="KC146" s="1" t="s">
        <v>2291</v>
      </c>
      <c r="KD146" s="1" t="s">
        <v>2294</v>
      </c>
      <c r="KE146" s="1" t="s">
        <v>2291</v>
      </c>
      <c r="KF146" s="1" t="s">
        <v>1920</v>
      </c>
      <c r="KG146" s="1" t="s">
        <v>1224</v>
      </c>
      <c r="KH146" s="1" t="s">
        <v>1967</v>
      </c>
      <c r="KI146" s="1" t="s">
        <v>1923</v>
      </c>
      <c r="KJ146" s="1" t="s">
        <v>2291</v>
      </c>
      <c r="KK146" s="1" t="s">
        <v>1920</v>
      </c>
      <c r="KL146" s="1" t="s">
        <v>409</v>
      </c>
      <c r="KM146" s="1" t="s">
        <v>1921</v>
      </c>
      <c r="KN146" s="1" t="s">
        <v>1921</v>
      </c>
      <c r="KO146" s="1" t="s">
        <v>1920</v>
      </c>
      <c r="KP146" s="1" t="s">
        <v>2291</v>
      </c>
      <c r="KQ146" s="1" t="s">
        <v>2291</v>
      </c>
      <c r="KR146" s="1">
        <v>2</v>
      </c>
      <c r="KS146" s="1" t="s">
        <v>310</v>
      </c>
      <c r="KT146" s="1" t="s">
        <v>2092</v>
      </c>
      <c r="KU146" s="1" t="s">
        <v>2291</v>
      </c>
      <c r="KV146" s="1" t="s">
        <v>2291</v>
      </c>
      <c r="KW146" s="1" t="s">
        <v>2291</v>
      </c>
      <c r="KX146" s="1">
        <v>20</v>
      </c>
      <c r="KY146" s="11">
        <v>20</v>
      </c>
      <c r="KZ146" s="1" t="s">
        <v>1225</v>
      </c>
      <c r="LA146" s="1">
        <v>161893</v>
      </c>
      <c r="LB146" s="1" t="s">
        <v>1226</v>
      </c>
      <c r="LC146" s="1" t="s">
        <v>1227</v>
      </c>
      <c r="LD146" s="1">
        <v>99</v>
      </c>
      <c r="LE146" s="1" t="s">
        <v>2291</v>
      </c>
      <c r="LF146" s="1">
        <v>-1</v>
      </c>
      <c r="LG146" s="1" t="s">
        <v>2291</v>
      </c>
      <c r="LH146" s="1" t="s">
        <v>2291</v>
      </c>
      <c r="LI146" s="8">
        <v>99</v>
      </c>
      <c r="LJ146" s="8">
        <v>7</v>
      </c>
      <c r="LK146" s="8">
        <v>6</v>
      </c>
      <c r="LL146" s="8">
        <v>16</v>
      </c>
      <c r="LM146" s="8">
        <v>16</v>
      </c>
      <c r="LN146" s="8">
        <v>20</v>
      </c>
      <c r="LO146" s="8">
        <v>22</v>
      </c>
      <c r="LP146" s="8">
        <v>5</v>
      </c>
      <c r="LQ146" s="8">
        <v>7</v>
      </c>
      <c r="LR146" s="8">
        <v>19</v>
      </c>
      <c r="LS146" s="8">
        <v>20</v>
      </c>
      <c r="LT146" s="8">
        <v>1</v>
      </c>
      <c r="LU146" s="8">
        <v>0</v>
      </c>
      <c r="LV146" s="8">
        <v>139</v>
      </c>
      <c r="LW146" s="1" t="s">
        <v>1979</v>
      </c>
      <c r="LX146" s="1" t="s">
        <v>568</v>
      </c>
      <c r="LY146" s="1" t="s">
        <v>1981</v>
      </c>
      <c r="LZ146" s="1" t="b">
        <f>E146=AE146</f>
        <v>0</v>
      </c>
      <c r="MA146" s="1" t="b">
        <f>AG146=G146</f>
        <v>0</v>
      </c>
      <c r="MB146" s="1" t="b">
        <f>I146=AI146</f>
        <v>0</v>
      </c>
      <c r="MC146" s="1" t="s">
        <v>2291</v>
      </c>
    </row>
    <row r="147" spans="1:341" x14ac:dyDescent="0.3">
      <c r="A147" s="1" t="s">
        <v>738</v>
      </c>
      <c r="B147" s="1" t="s">
        <v>739</v>
      </c>
      <c r="C147" s="5">
        <v>43155</v>
      </c>
      <c r="D147" s="5">
        <v>43155</v>
      </c>
      <c r="E147" s="1" t="s">
        <v>294</v>
      </c>
      <c r="F147" s="1" t="s">
        <v>1934</v>
      </c>
      <c r="G147" s="1" t="s">
        <v>400</v>
      </c>
      <c r="H147" s="1" t="s">
        <v>1948</v>
      </c>
      <c r="I147" s="1" t="s">
        <v>401</v>
      </c>
      <c r="J147" s="1" t="s">
        <v>429</v>
      </c>
      <c r="K147" s="1" t="s">
        <v>1810</v>
      </c>
      <c r="L147" s="1" t="s">
        <v>1810</v>
      </c>
      <c r="M147" s="1" t="s">
        <v>740</v>
      </c>
      <c r="N147" s="1">
        <v>14.2868676526</v>
      </c>
      <c r="O147" s="1">
        <v>13.7949193802</v>
      </c>
      <c r="P147" s="1">
        <v>298.25512860999999</v>
      </c>
      <c r="Q147" s="1">
        <v>4</v>
      </c>
      <c r="R147" s="1" t="s">
        <v>1983</v>
      </c>
      <c r="S147" s="1" t="s">
        <v>456</v>
      </c>
      <c r="T147" s="1">
        <v>9</v>
      </c>
      <c r="U147" s="1" t="s">
        <v>2292</v>
      </c>
      <c r="V147" s="1" t="s">
        <v>1990</v>
      </c>
      <c r="W147" s="1" t="s">
        <v>2291</v>
      </c>
      <c r="X147" s="1" t="s">
        <v>2089</v>
      </c>
      <c r="Y147" s="1" t="s">
        <v>1920</v>
      </c>
      <c r="Z147" s="1" t="s">
        <v>1921</v>
      </c>
      <c r="AA147" s="1" t="s">
        <v>1921</v>
      </c>
      <c r="AB147" s="1" t="s">
        <v>2291</v>
      </c>
      <c r="AC147" s="7">
        <v>78</v>
      </c>
      <c r="AD147" s="7">
        <v>318</v>
      </c>
      <c r="AE147" s="1" t="s">
        <v>294</v>
      </c>
      <c r="AF147" s="1" t="s">
        <v>1934</v>
      </c>
      <c r="AG147" s="1" t="s">
        <v>400</v>
      </c>
      <c r="AH147" s="1" t="s">
        <v>1948</v>
      </c>
      <c r="AI147" s="1" t="s">
        <v>404</v>
      </c>
      <c r="AJ147" s="1" t="s">
        <v>2010</v>
      </c>
      <c r="AK147" s="14">
        <v>78</v>
      </c>
      <c r="AL147" s="14">
        <v>318</v>
      </c>
      <c r="AM147" s="5">
        <v>42036</v>
      </c>
      <c r="AN147" s="7" t="s">
        <v>2291</v>
      </c>
      <c r="AO147" s="7" t="s">
        <v>2291</v>
      </c>
      <c r="AP147" s="1" t="s">
        <v>2291</v>
      </c>
      <c r="AQ147" s="1" t="s">
        <v>2291</v>
      </c>
      <c r="AR147" s="1" t="s">
        <v>2291</v>
      </c>
      <c r="AS147" s="1" t="s">
        <v>2291</v>
      </c>
      <c r="AT147" s="1" t="s">
        <v>2291</v>
      </c>
      <c r="AU147" s="1" t="s">
        <v>2291</v>
      </c>
      <c r="AV147" s="1" t="s">
        <v>2291</v>
      </c>
      <c r="AW147" s="1" t="s">
        <v>2291</v>
      </c>
      <c r="AX147" s="1" t="s">
        <v>2291</v>
      </c>
      <c r="AY147" s="7" t="s">
        <v>2291</v>
      </c>
      <c r="AZ147" s="7" t="s">
        <v>2291</v>
      </c>
      <c r="BA147" s="1" t="s">
        <v>2291</v>
      </c>
      <c r="BB147" s="7" t="s">
        <v>2291</v>
      </c>
      <c r="BC147" s="7" t="s">
        <v>2291</v>
      </c>
      <c r="BD147" s="1" t="s">
        <v>2291</v>
      </c>
      <c r="BE147" s="1" t="s">
        <v>2291</v>
      </c>
      <c r="BF147" s="1" t="s">
        <v>2291</v>
      </c>
      <c r="BG147" s="1" t="s">
        <v>2291</v>
      </c>
      <c r="BH147" s="1" t="s">
        <v>2291</v>
      </c>
      <c r="BI147" s="1" t="s">
        <v>2291</v>
      </c>
      <c r="BJ147" s="1" t="s">
        <v>2291</v>
      </c>
      <c r="BK147" s="1" t="s">
        <v>2291</v>
      </c>
      <c r="BL147" s="1" t="s">
        <v>2291</v>
      </c>
      <c r="BM147" s="7" t="s">
        <v>2291</v>
      </c>
      <c r="BN147" s="7" t="s">
        <v>2291</v>
      </c>
      <c r="BO147" s="1" t="s">
        <v>2291</v>
      </c>
      <c r="BP147" s="7" t="s">
        <v>2291</v>
      </c>
      <c r="BQ147" s="7" t="s">
        <v>2291</v>
      </c>
      <c r="BR147" s="1">
        <v>0</v>
      </c>
      <c r="BS147" s="7">
        <v>80</v>
      </c>
      <c r="BT147" s="7">
        <v>0</v>
      </c>
      <c r="BU147" s="7">
        <v>0</v>
      </c>
      <c r="BV147" s="7">
        <v>0</v>
      </c>
      <c r="BW147" s="1" t="s">
        <v>1998</v>
      </c>
      <c r="BX147" s="1" t="s">
        <v>2291</v>
      </c>
      <c r="BY147" s="1" t="s">
        <v>479</v>
      </c>
      <c r="BZ147" s="1" t="s">
        <v>1921</v>
      </c>
      <c r="CA147" s="1" t="s">
        <v>1920</v>
      </c>
      <c r="CB147" s="1" t="s">
        <v>1921</v>
      </c>
      <c r="CC147" s="1" t="s">
        <v>1921</v>
      </c>
      <c r="CD147" s="1" t="s">
        <v>1921</v>
      </c>
      <c r="CE147" s="1" t="s">
        <v>1921</v>
      </c>
      <c r="CF147" s="1" t="s">
        <v>1921</v>
      </c>
      <c r="CG147" s="1" t="s">
        <v>1921</v>
      </c>
      <c r="CH147" s="1" t="s">
        <v>1920</v>
      </c>
      <c r="CI147" s="1" t="s">
        <v>1920</v>
      </c>
      <c r="CJ147" s="1" t="s">
        <v>1921</v>
      </c>
      <c r="CK147" s="1" t="s">
        <v>320</v>
      </c>
      <c r="CL147" s="1" t="s">
        <v>1921</v>
      </c>
      <c r="CM147" s="1" t="s">
        <v>1921</v>
      </c>
      <c r="CN147" s="1" t="s">
        <v>1921</v>
      </c>
      <c r="CO147" s="1" t="s">
        <v>1920</v>
      </c>
      <c r="CP147" s="1" t="s">
        <v>1921</v>
      </c>
      <c r="CQ147" s="1" t="s">
        <v>2291</v>
      </c>
      <c r="CR147" s="1" t="s">
        <v>2029</v>
      </c>
      <c r="CS147" s="1" t="s">
        <v>2291</v>
      </c>
      <c r="CT147" s="1" t="s">
        <v>2291</v>
      </c>
      <c r="CU147" s="1" t="s">
        <v>2291</v>
      </c>
      <c r="CV147" s="1" t="s">
        <v>2291</v>
      </c>
      <c r="CW147" s="1" t="s">
        <v>2291</v>
      </c>
      <c r="CX147" s="1" t="s">
        <v>2291</v>
      </c>
      <c r="CY147" s="1" t="s">
        <v>2291</v>
      </c>
      <c r="CZ147" s="1" t="s">
        <v>2291</v>
      </c>
      <c r="DA147" s="1" t="s">
        <v>320</v>
      </c>
      <c r="DB147" s="1" t="s">
        <v>1921</v>
      </c>
      <c r="DC147" s="1" t="s">
        <v>1921</v>
      </c>
      <c r="DD147" s="1" t="s">
        <v>1921</v>
      </c>
      <c r="DE147" s="1" t="s">
        <v>1920</v>
      </c>
      <c r="DF147" s="1" t="s">
        <v>1921</v>
      </c>
      <c r="DG147" s="1" t="s">
        <v>2291</v>
      </c>
      <c r="DH147" s="1" t="s">
        <v>2029</v>
      </c>
      <c r="DI147" s="1" t="s">
        <v>2291</v>
      </c>
      <c r="DJ147" s="1" t="s">
        <v>2291</v>
      </c>
      <c r="DK147" s="1" t="s">
        <v>2291</v>
      </c>
      <c r="DL147" s="1" t="s">
        <v>2291</v>
      </c>
      <c r="DM147" s="1" t="s">
        <v>2291</v>
      </c>
      <c r="DN147" s="1" t="s">
        <v>2291</v>
      </c>
      <c r="DO147" s="1" t="s">
        <v>2291</v>
      </c>
      <c r="DP147" s="1" t="s">
        <v>2291</v>
      </c>
      <c r="DQ147" s="1" t="s">
        <v>2291</v>
      </c>
      <c r="DR147" s="1" t="s">
        <v>2291</v>
      </c>
      <c r="DS147" s="1" t="s">
        <v>2291</v>
      </c>
      <c r="DT147" s="1" t="s">
        <v>2291</v>
      </c>
      <c r="DU147" s="1" t="s">
        <v>2291</v>
      </c>
      <c r="DV147" s="1" t="s">
        <v>2291</v>
      </c>
      <c r="DW147" s="1" t="s">
        <v>2291</v>
      </c>
      <c r="DX147" s="1" t="s">
        <v>2291</v>
      </c>
      <c r="DY147" s="1" t="s">
        <v>2291</v>
      </c>
      <c r="DZ147" s="1" t="s">
        <v>2291</v>
      </c>
      <c r="EA147" s="1" t="s">
        <v>2291</v>
      </c>
      <c r="EB147" s="1" t="s">
        <v>2291</v>
      </c>
      <c r="EC147" s="1" t="s">
        <v>2291</v>
      </c>
      <c r="ED147" s="1" t="s">
        <v>2291</v>
      </c>
      <c r="EE147" s="1" t="s">
        <v>2291</v>
      </c>
      <c r="EF147" s="1" t="s">
        <v>2291</v>
      </c>
      <c r="EG147" s="1" t="s">
        <v>2291</v>
      </c>
      <c r="EH147" s="1" t="s">
        <v>2291</v>
      </c>
      <c r="EI147" s="1" t="s">
        <v>2291</v>
      </c>
      <c r="EJ147" s="1" t="s">
        <v>2291</v>
      </c>
      <c r="EK147" s="1" t="s">
        <v>2291</v>
      </c>
      <c r="EL147" s="1" t="s">
        <v>2291</v>
      </c>
      <c r="EM147" s="1" t="s">
        <v>2291</v>
      </c>
      <c r="EN147" s="1" t="s">
        <v>2291</v>
      </c>
      <c r="EO147" s="1" t="s">
        <v>2291</v>
      </c>
      <c r="EP147" s="1" t="s">
        <v>2291</v>
      </c>
      <c r="EQ147" s="1" t="s">
        <v>2291</v>
      </c>
      <c r="ER147" s="1" t="s">
        <v>2291</v>
      </c>
      <c r="ES147" s="1" t="s">
        <v>2291</v>
      </c>
      <c r="ET147" s="1" t="s">
        <v>2291</v>
      </c>
      <c r="EU147" s="1" t="s">
        <v>2291</v>
      </c>
      <c r="EV147" s="1" t="s">
        <v>2291</v>
      </c>
      <c r="EW147" s="1" t="s">
        <v>2291</v>
      </c>
      <c r="EX147" s="1" t="s">
        <v>2291</v>
      </c>
      <c r="EY147" s="1" t="s">
        <v>2291</v>
      </c>
      <c r="EZ147" s="1" t="s">
        <v>2291</v>
      </c>
      <c r="FA147" s="1" t="s">
        <v>2291</v>
      </c>
      <c r="FB147" s="1" t="s">
        <v>2291</v>
      </c>
      <c r="FC147" s="1" t="s">
        <v>2291</v>
      </c>
      <c r="FD147" s="1" t="s">
        <v>2291</v>
      </c>
      <c r="FE147" s="1" t="s">
        <v>320</v>
      </c>
      <c r="FF147" s="1" t="s">
        <v>1921</v>
      </c>
      <c r="FG147" s="1" t="s">
        <v>1921</v>
      </c>
      <c r="FH147" s="1" t="s">
        <v>1921</v>
      </c>
      <c r="FI147" s="1" t="s">
        <v>1920</v>
      </c>
      <c r="FJ147" s="1" t="s">
        <v>1921</v>
      </c>
      <c r="FK147" s="1" t="s">
        <v>2291</v>
      </c>
      <c r="FL147" s="1" t="s">
        <v>1997</v>
      </c>
      <c r="FM147" s="7">
        <v>20</v>
      </c>
      <c r="FN147" s="7">
        <v>30</v>
      </c>
      <c r="FO147" s="7">
        <v>2</v>
      </c>
      <c r="FP147" s="7">
        <v>3</v>
      </c>
      <c r="FQ147" s="7" t="s">
        <v>2291</v>
      </c>
      <c r="FR147" s="7">
        <v>5</v>
      </c>
      <c r="FS147" s="7" t="s">
        <v>2291</v>
      </c>
      <c r="FT147" s="7" t="s">
        <v>2291</v>
      </c>
      <c r="FU147" s="7" t="s">
        <v>2291</v>
      </c>
      <c r="FV147" s="7">
        <v>13</v>
      </c>
      <c r="FW147" s="7">
        <v>3</v>
      </c>
      <c r="FX147" s="7" t="s">
        <v>2291</v>
      </c>
      <c r="FY147" s="7">
        <v>24</v>
      </c>
      <c r="FZ147" s="1" t="s">
        <v>1920</v>
      </c>
      <c r="GA147" s="1" t="s">
        <v>1920</v>
      </c>
      <c r="GB147" s="1" t="s">
        <v>1920</v>
      </c>
      <c r="GC147" s="1" t="s">
        <v>2291</v>
      </c>
      <c r="GD147" s="1" t="s">
        <v>2291</v>
      </c>
      <c r="GE147" s="1" t="s">
        <v>2291</v>
      </c>
      <c r="GF147" s="1" t="s">
        <v>1920</v>
      </c>
      <c r="GG147" s="1" t="s">
        <v>2291</v>
      </c>
      <c r="GH147" s="1" t="s">
        <v>2291</v>
      </c>
      <c r="GI147" s="1" t="s">
        <v>2291</v>
      </c>
      <c r="GJ147" s="1" t="s">
        <v>302</v>
      </c>
      <c r="GK147" s="1" t="s">
        <v>1921</v>
      </c>
      <c r="GL147" s="1" t="s">
        <v>1921</v>
      </c>
      <c r="GM147" s="1" t="s">
        <v>1921</v>
      </c>
      <c r="GN147" s="1" t="s">
        <v>1921</v>
      </c>
      <c r="GO147" s="1" t="s">
        <v>1920</v>
      </c>
      <c r="GP147" s="1" t="s">
        <v>1921</v>
      </c>
      <c r="GQ147" s="1" t="s">
        <v>1921</v>
      </c>
      <c r="GR147" s="1" t="s">
        <v>1921</v>
      </c>
      <c r="GS147" s="7" t="s">
        <v>2291</v>
      </c>
      <c r="GT147" s="7" t="s">
        <v>2291</v>
      </c>
      <c r="GU147" s="7">
        <v>1</v>
      </c>
      <c r="GV147" s="7" t="s">
        <v>2291</v>
      </c>
      <c r="GW147" s="7" t="s">
        <v>2291</v>
      </c>
      <c r="GX147" s="7" t="s">
        <v>2291</v>
      </c>
      <c r="GY147" s="7" t="s">
        <v>2291</v>
      </c>
      <c r="GZ147" s="7" t="s">
        <v>2291</v>
      </c>
      <c r="HA147" s="7" t="s">
        <v>2291</v>
      </c>
      <c r="HB147" s="7" t="s">
        <v>2291</v>
      </c>
      <c r="HC147" s="7" t="s">
        <v>2291</v>
      </c>
      <c r="HD147" s="7" t="s">
        <v>2291</v>
      </c>
      <c r="HE147" s="7" t="s">
        <v>2291</v>
      </c>
      <c r="HF147" s="7" t="s">
        <v>2291</v>
      </c>
      <c r="HG147" s="7" t="s">
        <v>2291</v>
      </c>
      <c r="HH147" s="7" t="s">
        <v>2291</v>
      </c>
      <c r="HI147" s="1" t="s">
        <v>869</v>
      </c>
      <c r="HJ147" s="1" t="s">
        <v>2112</v>
      </c>
      <c r="HK147" s="1" t="s">
        <v>1921</v>
      </c>
      <c r="HL147" s="1" t="s">
        <v>1920</v>
      </c>
      <c r="HM147" s="1" t="s">
        <v>1920</v>
      </c>
      <c r="HN147" s="1" t="s">
        <v>1921</v>
      </c>
      <c r="HO147" s="1" t="s">
        <v>1921</v>
      </c>
      <c r="HP147" s="1" t="s">
        <v>2122</v>
      </c>
      <c r="HQ147" s="1" t="s">
        <v>1920</v>
      </c>
      <c r="HR147" s="1" t="s">
        <v>1921</v>
      </c>
      <c r="HS147" s="1" t="s">
        <v>1921</v>
      </c>
      <c r="HT147" s="7">
        <v>14</v>
      </c>
      <c r="HU147" s="7" t="s">
        <v>2291</v>
      </c>
      <c r="HV147" s="1" t="s">
        <v>2046</v>
      </c>
      <c r="HW147" s="1" t="s">
        <v>1921</v>
      </c>
      <c r="HX147" s="1" t="s">
        <v>1964</v>
      </c>
      <c r="HY147" s="1" t="s">
        <v>2127</v>
      </c>
      <c r="HZ147" s="1" t="s">
        <v>1920</v>
      </c>
      <c r="IA147" s="1" t="s">
        <v>1921</v>
      </c>
      <c r="IB147" s="7">
        <v>74</v>
      </c>
      <c r="IC147" s="7" t="s">
        <v>2291</v>
      </c>
      <c r="ID147" s="1" t="s">
        <v>1920</v>
      </c>
      <c r="IE147" s="1" t="s">
        <v>2291</v>
      </c>
      <c r="IF147" s="1" t="s">
        <v>2291</v>
      </c>
      <c r="IG147" s="1" t="s">
        <v>2291</v>
      </c>
      <c r="IH147" s="1" t="s">
        <v>2291</v>
      </c>
      <c r="II147" s="1" t="s">
        <v>2291</v>
      </c>
      <c r="IJ147" s="1" t="s">
        <v>2291</v>
      </c>
      <c r="IK147" s="1" t="s">
        <v>2291</v>
      </c>
      <c r="IL147" s="1" t="s">
        <v>2291</v>
      </c>
      <c r="IM147" s="1" t="s">
        <v>1949</v>
      </c>
      <c r="IN147" s="1" t="s">
        <v>1991</v>
      </c>
      <c r="IO147" s="1" t="s">
        <v>2291</v>
      </c>
      <c r="IP147" s="1" t="s">
        <v>2291</v>
      </c>
      <c r="IQ147" s="1" t="s">
        <v>2291</v>
      </c>
      <c r="IR147" s="1" t="s">
        <v>2291</v>
      </c>
      <c r="IS147" s="1" t="s">
        <v>2291</v>
      </c>
      <c r="IT147" s="1" t="s">
        <v>1920</v>
      </c>
      <c r="IU147" s="1" t="s">
        <v>2002</v>
      </c>
      <c r="IV147" s="1" t="s">
        <v>1920</v>
      </c>
      <c r="IW147" s="1" t="s">
        <v>1921</v>
      </c>
      <c r="IX147" s="1" t="s">
        <v>1921</v>
      </c>
      <c r="IY147" s="1" t="s">
        <v>1921</v>
      </c>
      <c r="IZ147" s="1" t="s">
        <v>1921</v>
      </c>
      <c r="JA147" s="1" t="s">
        <v>2291</v>
      </c>
      <c r="JB147" s="1" t="s">
        <v>1974</v>
      </c>
      <c r="JC147" s="1" t="s">
        <v>1967</v>
      </c>
      <c r="JD147" s="1" t="s">
        <v>687</v>
      </c>
      <c r="JE147" s="1" t="s">
        <v>1920</v>
      </c>
      <c r="JF147" s="1" t="s">
        <v>1921</v>
      </c>
      <c r="JG147" s="1" t="s">
        <v>1921</v>
      </c>
      <c r="JH147" s="1" t="s">
        <v>1921</v>
      </c>
      <c r="JI147" s="1" t="s">
        <v>1921</v>
      </c>
      <c r="JJ147" s="1" t="s">
        <v>1921</v>
      </c>
      <c r="JK147" s="1" t="s">
        <v>1921</v>
      </c>
      <c r="JL147" s="1" t="s">
        <v>1920</v>
      </c>
      <c r="JM147" s="1" t="s">
        <v>1920</v>
      </c>
      <c r="JN147" s="1" t="s">
        <v>1921</v>
      </c>
      <c r="JO147" s="1" t="s">
        <v>1921</v>
      </c>
      <c r="JP147" s="1" t="s">
        <v>1921</v>
      </c>
      <c r="JQ147" s="1" t="s">
        <v>1921</v>
      </c>
      <c r="JR147" s="1" t="s">
        <v>1921</v>
      </c>
      <c r="JS147" s="1" t="s">
        <v>2291</v>
      </c>
      <c r="JT147" s="1" t="s">
        <v>2291</v>
      </c>
      <c r="JU147" s="1" t="s">
        <v>2299</v>
      </c>
      <c r="JV147" s="1" t="s">
        <v>1921</v>
      </c>
      <c r="JW147" s="1" t="s">
        <v>1921</v>
      </c>
      <c r="JX147" s="1" t="s">
        <v>1921</v>
      </c>
      <c r="JY147" s="1" t="s">
        <v>1920</v>
      </c>
      <c r="JZ147" s="1" t="s">
        <v>1921</v>
      </c>
      <c r="KA147" s="1" t="s">
        <v>1921</v>
      </c>
      <c r="KB147" s="1" t="s">
        <v>1921</v>
      </c>
      <c r="KC147" s="1" t="s">
        <v>2291</v>
      </c>
      <c r="KD147" s="1" t="s">
        <v>1972</v>
      </c>
      <c r="KE147" s="1" t="s">
        <v>1921</v>
      </c>
      <c r="KF147" s="1" t="s">
        <v>1920</v>
      </c>
      <c r="KG147" s="1" t="s">
        <v>2144</v>
      </c>
      <c r="KH147" s="1" t="s">
        <v>1968</v>
      </c>
      <c r="KI147" s="1" t="s">
        <v>1923</v>
      </c>
      <c r="KJ147" s="1" t="s">
        <v>2291</v>
      </c>
      <c r="KK147" s="1" t="s">
        <v>1920</v>
      </c>
      <c r="KL147" s="1" t="s">
        <v>409</v>
      </c>
      <c r="KM147" s="1" t="s">
        <v>1921</v>
      </c>
      <c r="KN147" s="1" t="s">
        <v>1921</v>
      </c>
      <c r="KO147" s="1" t="s">
        <v>1920</v>
      </c>
      <c r="KP147" s="1" t="s">
        <v>2291</v>
      </c>
      <c r="KQ147" s="1" t="s">
        <v>2291</v>
      </c>
      <c r="KR147" s="1">
        <v>3</v>
      </c>
      <c r="KS147" s="1" t="s">
        <v>304</v>
      </c>
      <c r="KT147" s="1" t="s">
        <v>741</v>
      </c>
      <c r="KU147" s="1" t="s">
        <v>2291</v>
      </c>
      <c r="KV147" s="1" t="s">
        <v>2291</v>
      </c>
      <c r="KW147" s="1" t="s">
        <v>2291</v>
      </c>
      <c r="KX147" s="1">
        <v>15</v>
      </c>
      <c r="KY147" s="11">
        <v>15</v>
      </c>
      <c r="KZ147" s="1" t="s">
        <v>742</v>
      </c>
      <c r="LA147" s="1">
        <v>147017</v>
      </c>
      <c r="LB147" s="1" t="s">
        <v>743</v>
      </c>
      <c r="LC147" s="1" t="s">
        <v>744</v>
      </c>
      <c r="LD147" s="1">
        <v>43</v>
      </c>
      <c r="LE147" s="1" t="s">
        <v>2291</v>
      </c>
      <c r="LF147" s="1">
        <v>-1</v>
      </c>
      <c r="LG147" s="1" t="s">
        <v>2291</v>
      </c>
      <c r="LH147" s="1" t="s">
        <v>2291</v>
      </c>
      <c r="LI147" s="8">
        <v>43</v>
      </c>
      <c r="LJ147" s="8">
        <v>7</v>
      </c>
      <c r="LK147" s="8">
        <v>1</v>
      </c>
      <c r="LL147" s="8">
        <v>6</v>
      </c>
      <c r="LM147" s="8">
        <v>12</v>
      </c>
      <c r="LN147" s="8">
        <v>11</v>
      </c>
      <c r="LO147" s="8">
        <v>8</v>
      </c>
      <c r="LP147" s="8">
        <v>4</v>
      </c>
      <c r="LQ147" s="8">
        <v>6</v>
      </c>
      <c r="LR147" s="8">
        <v>14</v>
      </c>
      <c r="LS147" s="8">
        <v>14</v>
      </c>
      <c r="LT147" s="8">
        <v>7</v>
      </c>
      <c r="LU147" s="8">
        <v>4</v>
      </c>
      <c r="LV147" s="8">
        <v>94</v>
      </c>
      <c r="LW147" s="1" t="s">
        <v>1975</v>
      </c>
      <c r="LX147" s="1" t="s">
        <v>1980</v>
      </c>
      <c r="LY147" s="1" t="s">
        <v>1981</v>
      </c>
      <c r="LZ147" s="1" t="b">
        <f>E147=AE147</f>
        <v>1</v>
      </c>
      <c r="MA147" s="1" t="b">
        <f>AG147=G147</f>
        <v>1</v>
      </c>
      <c r="MB147" s="1" t="b">
        <f>I147=AI147</f>
        <v>0</v>
      </c>
      <c r="MC147" s="1" t="s">
        <v>2291</v>
      </c>
    </row>
    <row r="148" spans="1:341" x14ac:dyDescent="0.3">
      <c r="A148" s="1" t="s">
        <v>1160</v>
      </c>
      <c r="B148" s="1" t="s">
        <v>1161</v>
      </c>
      <c r="C148" s="5">
        <v>43163</v>
      </c>
      <c r="D148" s="5">
        <v>43163</v>
      </c>
      <c r="E148" s="1" t="s">
        <v>294</v>
      </c>
      <c r="F148" s="1" t="s">
        <v>1934</v>
      </c>
      <c r="G148" s="1" t="s">
        <v>400</v>
      </c>
      <c r="H148" s="1" t="s">
        <v>1948</v>
      </c>
      <c r="I148" s="1" t="s">
        <v>915</v>
      </c>
      <c r="J148" s="1" t="s">
        <v>1057</v>
      </c>
      <c r="K148" s="1" t="s">
        <v>960</v>
      </c>
      <c r="L148" s="1" t="s">
        <v>1162</v>
      </c>
      <c r="M148" s="1" t="s">
        <v>1163</v>
      </c>
      <c r="N148" s="1">
        <v>13.7556675654</v>
      </c>
      <c r="O148" s="1">
        <v>14.0796674711</v>
      </c>
      <c r="P148" s="1">
        <v>302.439870853</v>
      </c>
      <c r="Q148" s="1">
        <v>8</v>
      </c>
      <c r="R148" s="1" t="s">
        <v>1983</v>
      </c>
      <c r="S148" s="1" t="s">
        <v>960</v>
      </c>
      <c r="T148" s="1">
        <v>10</v>
      </c>
      <c r="U148" s="1" t="s">
        <v>2292</v>
      </c>
      <c r="V148" s="1" t="s">
        <v>1982</v>
      </c>
      <c r="W148" s="1" t="s">
        <v>2291</v>
      </c>
      <c r="X148" s="1" t="s">
        <v>2089</v>
      </c>
      <c r="Y148" s="1" t="s">
        <v>1920</v>
      </c>
      <c r="Z148" s="1" t="s">
        <v>1921</v>
      </c>
      <c r="AA148" s="1" t="s">
        <v>1921</v>
      </c>
      <c r="AB148" s="1" t="s">
        <v>2291</v>
      </c>
      <c r="AC148" s="7">
        <v>143</v>
      </c>
      <c r="AD148" s="7">
        <v>598</v>
      </c>
      <c r="AE148" s="1" t="s">
        <v>294</v>
      </c>
      <c r="AF148" s="1" t="s">
        <v>1934</v>
      </c>
      <c r="AG148" s="1" t="s">
        <v>698</v>
      </c>
      <c r="AH148" s="1" t="s">
        <v>333</v>
      </c>
      <c r="AI148" s="1" t="s">
        <v>818</v>
      </c>
      <c r="AJ148" s="1" t="s">
        <v>1470</v>
      </c>
      <c r="AK148" s="14">
        <v>143</v>
      </c>
      <c r="AL148" s="14">
        <v>598</v>
      </c>
      <c r="AM148" s="5">
        <v>42522</v>
      </c>
      <c r="AN148" s="7" t="s">
        <v>2291</v>
      </c>
      <c r="AO148" s="7" t="s">
        <v>2291</v>
      </c>
      <c r="AP148" s="1" t="s">
        <v>2291</v>
      </c>
      <c r="AQ148" s="1" t="s">
        <v>2291</v>
      </c>
      <c r="AR148" s="1" t="s">
        <v>2291</v>
      </c>
      <c r="AS148" s="1" t="s">
        <v>2291</v>
      </c>
      <c r="AT148" s="1" t="s">
        <v>2291</v>
      </c>
      <c r="AU148" s="1" t="s">
        <v>2291</v>
      </c>
      <c r="AV148" s="1" t="s">
        <v>2291</v>
      </c>
      <c r="AW148" s="1" t="s">
        <v>2291</v>
      </c>
      <c r="AX148" s="1" t="s">
        <v>2291</v>
      </c>
      <c r="AY148" s="7" t="s">
        <v>2291</v>
      </c>
      <c r="AZ148" s="7" t="s">
        <v>2291</v>
      </c>
      <c r="BA148" s="1" t="s">
        <v>2291</v>
      </c>
      <c r="BB148" s="7" t="s">
        <v>2291</v>
      </c>
      <c r="BC148" s="7" t="s">
        <v>2291</v>
      </c>
      <c r="BD148" s="1" t="s">
        <v>2291</v>
      </c>
      <c r="BE148" s="1" t="s">
        <v>2291</v>
      </c>
      <c r="BF148" s="1" t="s">
        <v>2291</v>
      </c>
      <c r="BG148" s="1" t="s">
        <v>2291</v>
      </c>
      <c r="BH148" s="1" t="s">
        <v>2291</v>
      </c>
      <c r="BI148" s="1" t="s">
        <v>2291</v>
      </c>
      <c r="BJ148" s="1" t="s">
        <v>2291</v>
      </c>
      <c r="BK148" s="1" t="s">
        <v>2291</v>
      </c>
      <c r="BL148" s="1" t="s">
        <v>2291</v>
      </c>
      <c r="BM148" s="7" t="s">
        <v>2291</v>
      </c>
      <c r="BN148" s="7" t="s">
        <v>2291</v>
      </c>
      <c r="BO148" s="1" t="s">
        <v>2291</v>
      </c>
      <c r="BP148" s="7">
        <v>5</v>
      </c>
      <c r="BQ148" s="7">
        <v>21</v>
      </c>
      <c r="BR148" s="1">
        <v>0</v>
      </c>
      <c r="BS148" s="7">
        <v>143</v>
      </c>
      <c r="BT148" s="7">
        <v>0</v>
      </c>
      <c r="BU148" s="7">
        <v>0</v>
      </c>
      <c r="BV148" s="7">
        <v>0</v>
      </c>
      <c r="BW148" s="1" t="s">
        <v>1998</v>
      </c>
      <c r="BX148" s="1" t="s">
        <v>2291</v>
      </c>
      <c r="BY148" s="1" t="s">
        <v>418</v>
      </c>
      <c r="BZ148" s="1" t="s">
        <v>1920</v>
      </c>
      <c r="CA148" s="1" t="s">
        <v>1921</v>
      </c>
      <c r="CB148" s="1" t="s">
        <v>1920</v>
      </c>
      <c r="CC148" s="1" t="s">
        <v>1921</v>
      </c>
      <c r="CD148" s="1" t="s">
        <v>1921</v>
      </c>
      <c r="CE148" s="1" t="s">
        <v>1921</v>
      </c>
      <c r="CF148" s="1" t="s">
        <v>1921</v>
      </c>
      <c r="CG148" s="1" t="s">
        <v>1921</v>
      </c>
      <c r="CH148" s="1" t="s">
        <v>1921</v>
      </c>
      <c r="CI148" s="1" t="s">
        <v>1920</v>
      </c>
      <c r="CJ148" s="1" t="s">
        <v>1921</v>
      </c>
      <c r="CK148" s="1" t="s">
        <v>2291</v>
      </c>
      <c r="CL148" s="1" t="s">
        <v>2291</v>
      </c>
      <c r="CM148" s="1" t="s">
        <v>2291</v>
      </c>
      <c r="CN148" s="1" t="s">
        <v>2291</v>
      </c>
      <c r="CO148" s="1" t="s">
        <v>2291</v>
      </c>
      <c r="CP148" s="1" t="s">
        <v>2291</v>
      </c>
      <c r="CQ148" s="1" t="s">
        <v>2291</v>
      </c>
      <c r="CR148" s="1" t="s">
        <v>2291</v>
      </c>
      <c r="CS148" s="1" t="s">
        <v>320</v>
      </c>
      <c r="CT148" s="1" t="s">
        <v>1921</v>
      </c>
      <c r="CU148" s="1" t="s">
        <v>1921</v>
      </c>
      <c r="CV148" s="1" t="s">
        <v>1921</v>
      </c>
      <c r="CW148" s="1" t="s">
        <v>1920</v>
      </c>
      <c r="CX148" s="1" t="s">
        <v>1921</v>
      </c>
      <c r="CY148" s="1" t="s">
        <v>1145</v>
      </c>
      <c r="CZ148" s="1" t="s">
        <v>2029</v>
      </c>
      <c r="DA148" s="1" t="s">
        <v>2291</v>
      </c>
      <c r="DB148" s="1" t="s">
        <v>2291</v>
      </c>
      <c r="DC148" s="1" t="s">
        <v>2291</v>
      </c>
      <c r="DD148" s="1" t="s">
        <v>2291</v>
      </c>
      <c r="DE148" s="1" t="s">
        <v>2291</v>
      </c>
      <c r="DF148" s="1" t="s">
        <v>2291</v>
      </c>
      <c r="DG148" s="1" t="s">
        <v>2291</v>
      </c>
      <c r="DH148" s="1" t="s">
        <v>2291</v>
      </c>
      <c r="DI148" s="1" t="s">
        <v>2291</v>
      </c>
      <c r="DJ148" s="1" t="s">
        <v>2291</v>
      </c>
      <c r="DK148" s="1" t="s">
        <v>2291</v>
      </c>
      <c r="DL148" s="1" t="s">
        <v>2291</v>
      </c>
      <c r="DM148" s="1" t="s">
        <v>2291</v>
      </c>
      <c r="DN148" s="1" t="s">
        <v>2291</v>
      </c>
      <c r="DO148" s="1" t="s">
        <v>2291</v>
      </c>
      <c r="DP148" s="1" t="s">
        <v>2291</v>
      </c>
      <c r="DQ148" s="1" t="s">
        <v>2291</v>
      </c>
      <c r="DR148" s="1" t="s">
        <v>2291</v>
      </c>
      <c r="DS148" s="1" t="s">
        <v>2291</v>
      </c>
      <c r="DT148" s="1" t="s">
        <v>2291</v>
      </c>
      <c r="DU148" s="1" t="s">
        <v>2291</v>
      </c>
      <c r="DV148" s="1" t="s">
        <v>2291</v>
      </c>
      <c r="DW148" s="1" t="s">
        <v>2291</v>
      </c>
      <c r="DX148" s="1" t="s">
        <v>2291</v>
      </c>
      <c r="DY148" s="1" t="s">
        <v>2291</v>
      </c>
      <c r="DZ148" s="1" t="s">
        <v>2291</v>
      </c>
      <c r="EA148" s="1" t="s">
        <v>2291</v>
      </c>
      <c r="EB148" s="1" t="s">
        <v>2291</v>
      </c>
      <c r="EC148" s="1" t="s">
        <v>2291</v>
      </c>
      <c r="ED148" s="1" t="s">
        <v>2291</v>
      </c>
      <c r="EE148" s="1" t="s">
        <v>2291</v>
      </c>
      <c r="EF148" s="1" t="s">
        <v>2291</v>
      </c>
      <c r="EG148" s="1" t="s">
        <v>2291</v>
      </c>
      <c r="EH148" s="1" t="s">
        <v>2291</v>
      </c>
      <c r="EI148" s="1" t="s">
        <v>2291</v>
      </c>
      <c r="EJ148" s="1" t="s">
        <v>2291</v>
      </c>
      <c r="EK148" s="1" t="s">
        <v>2291</v>
      </c>
      <c r="EL148" s="1" t="s">
        <v>2291</v>
      </c>
      <c r="EM148" s="1" t="s">
        <v>2291</v>
      </c>
      <c r="EN148" s="1" t="s">
        <v>2291</v>
      </c>
      <c r="EO148" s="1" t="s">
        <v>320</v>
      </c>
      <c r="EP148" s="1" t="s">
        <v>1921</v>
      </c>
      <c r="EQ148" s="1" t="s">
        <v>1921</v>
      </c>
      <c r="ER148" s="1" t="s">
        <v>1921</v>
      </c>
      <c r="ES148" s="1" t="s">
        <v>1920</v>
      </c>
      <c r="ET148" s="1" t="s">
        <v>1921</v>
      </c>
      <c r="EU148" s="1" t="s">
        <v>1137</v>
      </c>
      <c r="EV148" s="1" t="s">
        <v>1997</v>
      </c>
      <c r="EW148" s="1" t="s">
        <v>2291</v>
      </c>
      <c r="EX148" s="1" t="s">
        <v>2291</v>
      </c>
      <c r="EY148" s="1" t="s">
        <v>2291</v>
      </c>
      <c r="EZ148" s="1" t="s">
        <v>2291</v>
      </c>
      <c r="FA148" s="1" t="s">
        <v>2291</v>
      </c>
      <c r="FB148" s="1" t="s">
        <v>2291</v>
      </c>
      <c r="FC148" s="1" t="s">
        <v>2291</v>
      </c>
      <c r="FD148" s="1" t="s">
        <v>2291</v>
      </c>
      <c r="FE148" s="1" t="s">
        <v>320</v>
      </c>
      <c r="FF148" s="1" t="s">
        <v>1921</v>
      </c>
      <c r="FG148" s="1" t="s">
        <v>1921</v>
      </c>
      <c r="FH148" s="1" t="s">
        <v>1921</v>
      </c>
      <c r="FI148" s="1" t="s">
        <v>1920</v>
      </c>
      <c r="FJ148" s="1" t="s">
        <v>1921</v>
      </c>
      <c r="FK148" s="1" t="s">
        <v>1145</v>
      </c>
      <c r="FL148" s="1" t="s">
        <v>1997</v>
      </c>
      <c r="FM148" s="7">
        <v>25</v>
      </c>
      <c r="FN148" s="7">
        <v>30</v>
      </c>
      <c r="FO148" s="7">
        <v>2</v>
      </c>
      <c r="FP148" s="7">
        <v>2</v>
      </c>
      <c r="FQ148" s="7">
        <v>1</v>
      </c>
      <c r="FR148" s="7">
        <v>1</v>
      </c>
      <c r="FS148" s="7" t="s">
        <v>2291</v>
      </c>
      <c r="FT148" s="7" t="s">
        <v>2291</v>
      </c>
      <c r="FU148" s="7" t="s">
        <v>2291</v>
      </c>
      <c r="FV148" s="7">
        <v>2</v>
      </c>
      <c r="FW148" s="7">
        <v>2</v>
      </c>
      <c r="FX148" s="7">
        <v>1</v>
      </c>
      <c r="FY148" s="7">
        <v>15</v>
      </c>
      <c r="FZ148" s="1" t="s">
        <v>1920</v>
      </c>
      <c r="GA148" s="1" t="s">
        <v>1920</v>
      </c>
      <c r="GB148" s="1" t="s">
        <v>1920</v>
      </c>
      <c r="GC148" s="1" t="s">
        <v>2291</v>
      </c>
      <c r="GD148" s="1" t="s">
        <v>2291</v>
      </c>
      <c r="GE148" s="1" t="s">
        <v>2291</v>
      </c>
      <c r="GF148" s="1" t="s">
        <v>1920</v>
      </c>
      <c r="GG148" s="1" t="s">
        <v>2291</v>
      </c>
      <c r="GH148" s="1" t="s">
        <v>2291</v>
      </c>
      <c r="GI148" s="1" t="s">
        <v>2291</v>
      </c>
      <c r="GJ148" s="1" t="s">
        <v>302</v>
      </c>
      <c r="GK148" s="1" t="s">
        <v>1921</v>
      </c>
      <c r="GL148" s="1" t="s">
        <v>1921</v>
      </c>
      <c r="GM148" s="1" t="s">
        <v>1921</v>
      </c>
      <c r="GN148" s="1" t="s">
        <v>1921</v>
      </c>
      <c r="GO148" s="1" t="s">
        <v>1920</v>
      </c>
      <c r="GP148" s="1" t="s">
        <v>1921</v>
      </c>
      <c r="GQ148" s="1" t="s">
        <v>1921</v>
      </c>
      <c r="GR148" s="1" t="s">
        <v>1921</v>
      </c>
      <c r="GS148" s="7" t="s">
        <v>2291</v>
      </c>
      <c r="GT148" s="7" t="s">
        <v>2291</v>
      </c>
      <c r="GU148" s="7">
        <v>2</v>
      </c>
      <c r="GV148" s="7" t="s">
        <v>2291</v>
      </c>
      <c r="GW148" s="7" t="s">
        <v>2291</v>
      </c>
      <c r="GX148" s="7" t="s">
        <v>2291</v>
      </c>
      <c r="GY148" s="7" t="s">
        <v>2291</v>
      </c>
      <c r="GZ148" s="7" t="s">
        <v>2291</v>
      </c>
      <c r="HA148" s="7" t="s">
        <v>2291</v>
      </c>
      <c r="HB148" s="7" t="s">
        <v>2291</v>
      </c>
      <c r="HC148" s="7" t="s">
        <v>2291</v>
      </c>
      <c r="HD148" s="7" t="s">
        <v>2291</v>
      </c>
      <c r="HE148" s="7" t="s">
        <v>2291</v>
      </c>
      <c r="HF148" s="7" t="s">
        <v>2291</v>
      </c>
      <c r="HG148" s="7" t="s">
        <v>2291</v>
      </c>
      <c r="HH148" s="7" t="s">
        <v>2291</v>
      </c>
      <c r="HI148" s="1" t="s">
        <v>869</v>
      </c>
      <c r="HJ148" s="1" t="s">
        <v>1995</v>
      </c>
      <c r="HK148" s="1" t="s">
        <v>1921</v>
      </c>
      <c r="HL148" s="1" t="s">
        <v>1921</v>
      </c>
      <c r="HM148" s="1" t="s">
        <v>1920</v>
      </c>
      <c r="HN148" s="1" t="s">
        <v>1921</v>
      </c>
      <c r="HO148" s="1" t="s">
        <v>1921</v>
      </c>
      <c r="HP148" s="1" t="s">
        <v>2122</v>
      </c>
      <c r="HQ148" s="1" t="s">
        <v>1920</v>
      </c>
      <c r="HR148" s="1" t="s">
        <v>1921</v>
      </c>
      <c r="HS148" s="1" t="s">
        <v>1921</v>
      </c>
      <c r="HT148" s="7">
        <v>27</v>
      </c>
      <c r="HU148" s="7" t="s">
        <v>2291</v>
      </c>
      <c r="HV148" s="1" t="s">
        <v>2046</v>
      </c>
      <c r="HW148" s="1" t="s">
        <v>2001</v>
      </c>
      <c r="HX148" s="1" t="s">
        <v>1962</v>
      </c>
      <c r="HY148" s="1" t="s">
        <v>2126</v>
      </c>
      <c r="HZ148" s="1" t="s">
        <v>1921</v>
      </c>
      <c r="IA148" s="1" t="s">
        <v>1920</v>
      </c>
      <c r="IB148" s="7" t="s">
        <v>2291</v>
      </c>
      <c r="IC148" s="7">
        <v>143</v>
      </c>
      <c r="ID148" s="1" t="s">
        <v>1920</v>
      </c>
      <c r="IE148" s="1" t="s">
        <v>2291</v>
      </c>
      <c r="IF148" s="1" t="s">
        <v>2291</v>
      </c>
      <c r="IG148" s="1" t="s">
        <v>2291</v>
      </c>
      <c r="IH148" s="1" t="s">
        <v>2291</v>
      </c>
      <c r="II148" s="1" t="s">
        <v>2291</v>
      </c>
      <c r="IJ148" s="1" t="s">
        <v>2291</v>
      </c>
      <c r="IK148" s="1" t="s">
        <v>2291</v>
      </c>
      <c r="IL148" s="1" t="s">
        <v>2291</v>
      </c>
      <c r="IM148" s="1" t="s">
        <v>1949</v>
      </c>
      <c r="IN148" s="1" t="s">
        <v>1991</v>
      </c>
      <c r="IO148" s="1" t="s">
        <v>2291</v>
      </c>
      <c r="IP148" s="1" t="s">
        <v>2291</v>
      </c>
      <c r="IQ148" s="1" t="s">
        <v>2291</v>
      </c>
      <c r="IR148" s="1" t="s">
        <v>2291</v>
      </c>
      <c r="IS148" s="1" t="s">
        <v>2291</v>
      </c>
      <c r="IT148" s="1" t="s">
        <v>1921</v>
      </c>
      <c r="IU148" s="1" t="s">
        <v>2291</v>
      </c>
      <c r="IV148" s="1" t="s">
        <v>2291</v>
      </c>
      <c r="IW148" s="1" t="s">
        <v>2291</v>
      </c>
      <c r="IX148" s="1" t="s">
        <v>2291</v>
      </c>
      <c r="IY148" s="1" t="s">
        <v>2291</v>
      </c>
      <c r="IZ148" s="1" t="s">
        <v>2291</v>
      </c>
      <c r="JA148" s="1" t="s">
        <v>2291</v>
      </c>
      <c r="JB148" s="1" t="s">
        <v>2291</v>
      </c>
      <c r="JC148" s="1" t="s">
        <v>2291</v>
      </c>
      <c r="JD148" s="1" t="s">
        <v>1118</v>
      </c>
      <c r="JE148" s="1" t="s">
        <v>1921</v>
      </c>
      <c r="JF148" s="1" t="s">
        <v>1920</v>
      </c>
      <c r="JG148" s="1" t="s">
        <v>1921</v>
      </c>
      <c r="JH148" s="1" t="s">
        <v>1921</v>
      </c>
      <c r="JI148" s="1" t="s">
        <v>1921</v>
      </c>
      <c r="JJ148" s="1" t="s">
        <v>1921</v>
      </c>
      <c r="JK148" s="1" t="s">
        <v>1921</v>
      </c>
      <c r="JL148" s="1" t="s">
        <v>1920</v>
      </c>
      <c r="JM148" s="1" t="s">
        <v>1920</v>
      </c>
      <c r="JN148" s="1" t="s">
        <v>1921</v>
      </c>
      <c r="JO148" s="1" t="s">
        <v>1921</v>
      </c>
      <c r="JP148" s="1" t="s">
        <v>1921</v>
      </c>
      <c r="JQ148" s="1" t="s">
        <v>1921</v>
      </c>
      <c r="JR148" s="1" t="s">
        <v>1921</v>
      </c>
      <c r="JS148" s="1" t="s">
        <v>2291</v>
      </c>
      <c r="JT148" s="1" t="s">
        <v>2291</v>
      </c>
      <c r="JU148" s="1" t="s">
        <v>2293</v>
      </c>
      <c r="JV148" s="1" t="s">
        <v>1921</v>
      </c>
      <c r="JW148" s="1" t="s">
        <v>1921</v>
      </c>
      <c r="JX148" s="1" t="s">
        <v>1921</v>
      </c>
      <c r="JY148" s="1" t="s">
        <v>1920</v>
      </c>
      <c r="JZ148" s="1" t="s">
        <v>1921</v>
      </c>
      <c r="KA148" s="1" t="s">
        <v>1920</v>
      </c>
      <c r="KB148" s="1" t="s">
        <v>1921</v>
      </c>
      <c r="KC148" s="1" t="s">
        <v>2291</v>
      </c>
      <c r="KD148" s="1" t="s">
        <v>1973</v>
      </c>
      <c r="KE148" s="1" t="s">
        <v>2291</v>
      </c>
      <c r="KF148" s="1" t="s">
        <v>1920</v>
      </c>
      <c r="KG148" s="1" t="s">
        <v>2150</v>
      </c>
      <c r="KH148" s="1" t="s">
        <v>1966</v>
      </c>
      <c r="KI148" s="1" t="s">
        <v>1988</v>
      </c>
      <c r="KJ148" s="1" t="s">
        <v>2291</v>
      </c>
      <c r="KK148" s="1" t="s">
        <v>1920</v>
      </c>
      <c r="KL148" s="1" t="s">
        <v>409</v>
      </c>
      <c r="KM148" s="1" t="s">
        <v>1921</v>
      </c>
      <c r="KN148" s="1" t="s">
        <v>1921</v>
      </c>
      <c r="KO148" s="1" t="s">
        <v>1920</v>
      </c>
      <c r="KP148" s="1" t="s">
        <v>2291</v>
      </c>
      <c r="KQ148" s="1" t="s">
        <v>2291</v>
      </c>
      <c r="KR148" s="1">
        <v>3</v>
      </c>
      <c r="KS148" s="1" t="s">
        <v>304</v>
      </c>
      <c r="KT148" s="1" t="s">
        <v>1147</v>
      </c>
      <c r="KU148" s="1" t="s">
        <v>2291</v>
      </c>
      <c r="KV148" s="1" t="s">
        <v>2291</v>
      </c>
      <c r="KW148" s="1" t="s">
        <v>2291</v>
      </c>
      <c r="KX148" s="1">
        <v>20</v>
      </c>
      <c r="KY148" s="11">
        <v>20</v>
      </c>
      <c r="KZ148" s="1" t="s">
        <v>1164</v>
      </c>
      <c r="LA148" s="1">
        <v>158789</v>
      </c>
      <c r="LB148" s="1" t="s">
        <v>1165</v>
      </c>
      <c r="LC148" s="1" t="s">
        <v>1166</v>
      </c>
      <c r="LD148" s="1">
        <v>91</v>
      </c>
      <c r="LE148" s="1" t="s">
        <v>2291</v>
      </c>
      <c r="LF148" s="1">
        <v>-1</v>
      </c>
      <c r="LG148" s="1" t="s">
        <v>2291</v>
      </c>
      <c r="LH148" s="1" t="s">
        <v>2291</v>
      </c>
      <c r="LI148" s="8">
        <v>91</v>
      </c>
      <c r="LJ148" s="8">
        <v>7</v>
      </c>
      <c r="LK148" s="8">
        <v>9</v>
      </c>
      <c r="LL148" s="8">
        <v>8</v>
      </c>
      <c r="LM148" s="8">
        <v>6</v>
      </c>
      <c r="LN148" s="8">
        <v>9</v>
      </c>
      <c r="LO148" s="8">
        <v>11</v>
      </c>
      <c r="LP148" s="8">
        <v>4</v>
      </c>
      <c r="LQ148" s="8">
        <v>8</v>
      </c>
      <c r="LR148" s="8">
        <v>19</v>
      </c>
      <c r="LS148" s="8">
        <v>18</v>
      </c>
      <c r="LT148" s="8">
        <v>2</v>
      </c>
      <c r="LU148" s="8">
        <v>1</v>
      </c>
      <c r="LV148" s="8">
        <v>102</v>
      </c>
      <c r="LW148" s="1" t="s">
        <v>1976</v>
      </c>
      <c r="LX148" s="1" t="s">
        <v>1980</v>
      </c>
      <c r="LY148" s="1" t="s">
        <v>1981</v>
      </c>
      <c r="LZ148" s="1" t="b">
        <f>E148=AE148</f>
        <v>1</v>
      </c>
      <c r="MA148" s="1" t="b">
        <f>AG148=G148</f>
        <v>0</v>
      </c>
      <c r="MB148" s="1" t="b">
        <f>I148=AI148</f>
        <v>0</v>
      </c>
      <c r="MC148" s="1" t="s">
        <v>2291</v>
      </c>
    </row>
    <row r="149" spans="1:341" x14ac:dyDescent="0.3">
      <c r="A149" s="1" t="s">
        <v>1579</v>
      </c>
      <c r="B149" s="1" t="s">
        <v>1580</v>
      </c>
      <c r="C149" s="5">
        <v>43172</v>
      </c>
      <c r="D149" s="5">
        <v>43172</v>
      </c>
      <c r="E149" s="1" t="s">
        <v>294</v>
      </c>
      <c r="F149" s="1" t="s">
        <v>1934</v>
      </c>
      <c r="G149" s="1" t="s">
        <v>698</v>
      </c>
      <c r="H149" s="1" t="s">
        <v>333</v>
      </c>
      <c r="I149" s="1" t="s">
        <v>818</v>
      </c>
      <c r="J149" s="1" t="s">
        <v>1470</v>
      </c>
      <c r="K149" s="1" t="s">
        <v>1509</v>
      </c>
      <c r="L149" s="1" t="s">
        <v>1509</v>
      </c>
      <c r="M149" s="1" t="s">
        <v>1581</v>
      </c>
      <c r="N149" s="1">
        <v>13.678599154500001</v>
      </c>
      <c r="O149" s="1">
        <v>13.936360168</v>
      </c>
      <c r="P149" s="1">
        <v>293.58938691100002</v>
      </c>
      <c r="Q149" s="1">
        <v>8</v>
      </c>
      <c r="R149" s="1" t="s">
        <v>1984</v>
      </c>
      <c r="S149" s="1" t="s">
        <v>2291</v>
      </c>
      <c r="T149" s="1" t="s">
        <v>2291</v>
      </c>
      <c r="U149" s="1" t="s">
        <v>2296</v>
      </c>
      <c r="V149" s="1" t="s">
        <v>1982</v>
      </c>
      <c r="W149" s="1" t="s">
        <v>2291</v>
      </c>
      <c r="X149" s="1" t="s">
        <v>2094</v>
      </c>
      <c r="Y149" s="1" t="s">
        <v>1920</v>
      </c>
      <c r="Z149" s="1" t="s">
        <v>1920</v>
      </c>
      <c r="AA149" s="1" t="s">
        <v>1920</v>
      </c>
      <c r="AB149" s="1" t="s">
        <v>2291</v>
      </c>
      <c r="AC149" s="7">
        <v>29</v>
      </c>
      <c r="AD149" s="7">
        <v>120</v>
      </c>
      <c r="AE149" s="1" t="s">
        <v>294</v>
      </c>
      <c r="AF149" s="1" t="s">
        <v>1934</v>
      </c>
      <c r="AG149" s="1" t="s">
        <v>698</v>
      </c>
      <c r="AH149" s="1" t="s">
        <v>333</v>
      </c>
      <c r="AI149" s="1" t="s">
        <v>818</v>
      </c>
      <c r="AJ149" s="1" t="s">
        <v>1470</v>
      </c>
      <c r="AK149" s="14">
        <v>29</v>
      </c>
      <c r="AL149" s="14">
        <v>120</v>
      </c>
      <c r="AM149" s="5">
        <v>42005</v>
      </c>
      <c r="AN149" s="7">
        <v>118</v>
      </c>
      <c r="AO149" s="7">
        <v>495</v>
      </c>
      <c r="AP149" s="1" t="s">
        <v>335</v>
      </c>
      <c r="AQ149" s="1" t="s">
        <v>1927</v>
      </c>
      <c r="AR149" s="1" t="s">
        <v>336</v>
      </c>
      <c r="AS149" s="1" t="s">
        <v>1932</v>
      </c>
      <c r="AT149" s="1" t="s">
        <v>356</v>
      </c>
      <c r="AU149" s="1" t="s">
        <v>1943</v>
      </c>
      <c r="AV149" s="1" t="s">
        <v>2291</v>
      </c>
      <c r="AW149" s="1" t="s">
        <v>2291</v>
      </c>
      <c r="AX149" s="1" t="s">
        <v>2291</v>
      </c>
      <c r="AY149" s="7">
        <v>118</v>
      </c>
      <c r="AZ149" s="7">
        <v>495</v>
      </c>
      <c r="BA149" s="5">
        <v>42005</v>
      </c>
      <c r="BB149" s="7">
        <v>12</v>
      </c>
      <c r="BC149" s="7">
        <v>50</v>
      </c>
      <c r="BD149" s="1" t="s">
        <v>298</v>
      </c>
      <c r="BE149" s="1" t="s">
        <v>1926</v>
      </c>
      <c r="BF149" s="1" t="s">
        <v>299</v>
      </c>
      <c r="BG149" s="1" t="s">
        <v>1931</v>
      </c>
      <c r="BH149" s="1" t="s">
        <v>594</v>
      </c>
      <c r="BI149" s="1" t="s">
        <v>1937</v>
      </c>
      <c r="BJ149" s="1" t="s">
        <v>2291</v>
      </c>
      <c r="BK149" s="1" t="s">
        <v>2291</v>
      </c>
      <c r="BL149" s="1" t="s">
        <v>2291</v>
      </c>
      <c r="BM149" s="7">
        <v>12</v>
      </c>
      <c r="BN149" s="7">
        <v>50</v>
      </c>
      <c r="BO149" s="5">
        <v>42005</v>
      </c>
      <c r="BP149" s="7">
        <v>7000</v>
      </c>
      <c r="BQ149" s="7">
        <v>29260</v>
      </c>
      <c r="BR149" s="1">
        <v>0</v>
      </c>
      <c r="BS149" s="7">
        <v>220</v>
      </c>
      <c r="BT149" s="7">
        <v>0</v>
      </c>
      <c r="BU149" s="7">
        <v>39</v>
      </c>
      <c r="BV149" s="7">
        <v>0</v>
      </c>
      <c r="BW149" s="1" t="s">
        <v>1998</v>
      </c>
      <c r="BX149" s="1" t="s">
        <v>2291</v>
      </c>
      <c r="BY149" s="1" t="s">
        <v>1427</v>
      </c>
      <c r="BZ149" s="1" t="s">
        <v>1920</v>
      </c>
      <c r="CA149" s="1" t="s">
        <v>1921</v>
      </c>
      <c r="CB149" s="1" t="s">
        <v>1921</v>
      </c>
      <c r="CC149" s="1" t="s">
        <v>1921</v>
      </c>
      <c r="CD149" s="1" t="s">
        <v>1921</v>
      </c>
      <c r="CE149" s="1" t="s">
        <v>1921</v>
      </c>
      <c r="CF149" s="1" t="s">
        <v>1921</v>
      </c>
      <c r="CG149" s="1" t="s">
        <v>1921</v>
      </c>
      <c r="CH149" s="1" t="s">
        <v>1921</v>
      </c>
      <c r="CI149" s="1" t="s">
        <v>1921</v>
      </c>
      <c r="CJ149" s="1" t="s">
        <v>1921</v>
      </c>
      <c r="CK149" s="1" t="s">
        <v>2291</v>
      </c>
      <c r="CL149" s="1" t="s">
        <v>2291</v>
      </c>
      <c r="CM149" s="1" t="s">
        <v>2291</v>
      </c>
      <c r="CN149" s="1" t="s">
        <v>2291</v>
      </c>
      <c r="CO149" s="1" t="s">
        <v>2291</v>
      </c>
      <c r="CP149" s="1" t="s">
        <v>2291</v>
      </c>
      <c r="CQ149" s="1" t="s">
        <v>2291</v>
      </c>
      <c r="CR149" s="1" t="s">
        <v>2291</v>
      </c>
      <c r="CS149" s="1" t="s">
        <v>320</v>
      </c>
      <c r="CT149" s="1" t="s">
        <v>1921</v>
      </c>
      <c r="CU149" s="1" t="s">
        <v>1921</v>
      </c>
      <c r="CV149" s="1" t="s">
        <v>1921</v>
      </c>
      <c r="CW149" s="1" t="s">
        <v>1920</v>
      </c>
      <c r="CX149" s="1" t="s">
        <v>1921</v>
      </c>
      <c r="CY149" s="1" t="s">
        <v>2291</v>
      </c>
      <c r="CZ149" s="1" t="s">
        <v>2029</v>
      </c>
      <c r="DA149" s="1" t="s">
        <v>2291</v>
      </c>
      <c r="DB149" s="1" t="s">
        <v>2291</v>
      </c>
      <c r="DC149" s="1" t="s">
        <v>2291</v>
      </c>
      <c r="DD149" s="1" t="s">
        <v>2291</v>
      </c>
      <c r="DE149" s="1" t="s">
        <v>2291</v>
      </c>
      <c r="DF149" s="1" t="s">
        <v>2291</v>
      </c>
      <c r="DG149" s="1" t="s">
        <v>2291</v>
      </c>
      <c r="DH149" s="1" t="s">
        <v>2291</v>
      </c>
      <c r="DI149" s="1" t="s">
        <v>2291</v>
      </c>
      <c r="DJ149" s="1" t="s">
        <v>2291</v>
      </c>
      <c r="DK149" s="1" t="s">
        <v>2291</v>
      </c>
      <c r="DL149" s="1" t="s">
        <v>2291</v>
      </c>
      <c r="DM149" s="1" t="s">
        <v>2291</v>
      </c>
      <c r="DN149" s="1" t="s">
        <v>2291</v>
      </c>
      <c r="DO149" s="1" t="s">
        <v>2291</v>
      </c>
      <c r="DP149" s="1" t="s">
        <v>2291</v>
      </c>
      <c r="DQ149" s="1" t="s">
        <v>2291</v>
      </c>
      <c r="DR149" s="1" t="s">
        <v>2291</v>
      </c>
      <c r="DS149" s="1" t="s">
        <v>2291</v>
      </c>
      <c r="DT149" s="1" t="s">
        <v>2291</v>
      </c>
      <c r="DU149" s="1" t="s">
        <v>2291</v>
      </c>
      <c r="DV149" s="1" t="s">
        <v>2291</v>
      </c>
      <c r="DW149" s="1" t="s">
        <v>2291</v>
      </c>
      <c r="DX149" s="1" t="s">
        <v>2291</v>
      </c>
      <c r="DY149" s="1" t="s">
        <v>2291</v>
      </c>
      <c r="DZ149" s="1" t="s">
        <v>2291</v>
      </c>
      <c r="EA149" s="1" t="s">
        <v>2291</v>
      </c>
      <c r="EB149" s="1" t="s">
        <v>2291</v>
      </c>
      <c r="EC149" s="1" t="s">
        <v>2291</v>
      </c>
      <c r="ED149" s="1" t="s">
        <v>2291</v>
      </c>
      <c r="EE149" s="1" t="s">
        <v>2291</v>
      </c>
      <c r="EF149" s="1" t="s">
        <v>2291</v>
      </c>
      <c r="EG149" s="1" t="s">
        <v>2291</v>
      </c>
      <c r="EH149" s="1" t="s">
        <v>2291</v>
      </c>
      <c r="EI149" s="1" t="s">
        <v>2291</v>
      </c>
      <c r="EJ149" s="1" t="s">
        <v>2291</v>
      </c>
      <c r="EK149" s="1" t="s">
        <v>2291</v>
      </c>
      <c r="EL149" s="1" t="s">
        <v>2291</v>
      </c>
      <c r="EM149" s="1" t="s">
        <v>2291</v>
      </c>
      <c r="EN149" s="1" t="s">
        <v>2291</v>
      </c>
      <c r="EO149" s="1" t="s">
        <v>2291</v>
      </c>
      <c r="EP149" s="1" t="s">
        <v>2291</v>
      </c>
      <c r="EQ149" s="1" t="s">
        <v>2291</v>
      </c>
      <c r="ER149" s="1" t="s">
        <v>2291</v>
      </c>
      <c r="ES149" s="1" t="s">
        <v>2291</v>
      </c>
      <c r="ET149" s="1" t="s">
        <v>2291</v>
      </c>
      <c r="EU149" s="1" t="s">
        <v>2291</v>
      </c>
      <c r="EV149" s="1" t="s">
        <v>2291</v>
      </c>
      <c r="EW149" s="1" t="s">
        <v>2291</v>
      </c>
      <c r="EX149" s="1" t="s">
        <v>2291</v>
      </c>
      <c r="EY149" s="1" t="s">
        <v>2291</v>
      </c>
      <c r="EZ149" s="1" t="s">
        <v>2291</v>
      </c>
      <c r="FA149" s="1" t="s">
        <v>2291</v>
      </c>
      <c r="FB149" s="1" t="s">
        <v>2291</v>
      </c>
      <c r="FC149" s="1" t="s">
        <v>2291</v>
      </c>
      <c r="FD149" s="1" t="s">
        <v>2291</v>
      </c>
      <c r="FE149" s="1" t="s">
        <v>2291</v>
      </c>
      <c r="FF149" s="1" t="s">
        <v>2291</v>
      </c>
      <c r="FG149" s="1" t="s">
        <v>2291</v>
      </c>
      <c r="FH149" s="1" t="s">
        <v>2291</v>
      </c>
      <c r="FI149" s="1" t="s">
        <v>2291</v>
      </c>
      <c r="FJ149" s="1" t="s">
        <v>2291</v>
      </c>
      <c r="FK149" s="1" t="s">
        <v>2291</v>
      </c>
      <c r="FL149" s="1" t="s">
        <v>2291</v>
      </c>
      <c r="FM149" s="7">
        <v>35</v>
      </c>
      <c r="FN149" s="7">
        <v>52</v>
      </c>
      <c r="FO149" s="7">
        <v>5</v>
      </c>
      <c r="FP149" s="7">
        <v>8</v>
      </c>
      <c r="FQ149" s="7">
        <v>12</v>
      </c>
      <c r="FR149" s="7">
        <v>22</v>
      </c>
      <c r="FS149" s="7" t="s">
        <v>2291</v>
      </c>
      <c r="FT149" s="7" t="s">
        <v>2291</v>
      </c>
      <c r="FU149" s="7">
        <v>25</v>
      </c>
      <c r="FV149" s="7">
        <v>15</v>
      </c>
      <c r="FW149" s="7">
        <v>10</v>
      </c>
      <c r="FX149" s="7" t="s">
        <v>2291</v>
      </c>
      <c r="FY149" s="7">
        <v>40</v>
      </c>
      <c r="FZ149" s="1" t="s">
        <v>1920</v>
      </c>
      <c r="GA149" s="1" t="s">
        <v>1920</v>
      </c>
      <c r="GB149" s="1" t="s">
        <v>1920</v>
      </c>
      <c r="GC149" s="1" t="s">
        <v>2291</v>
      </c>
      <c r="GD149" s="1" t="s">
        <v>2291</v>
      </c>
      <c r="GE149" s="1" t="s">
        <v>2291</v>
      </c>
      <c r="GF149" s="1" t="s">
        <v>1920</v>
      </c>
      <c r="GG149" s="1" t="s">
        <v>2291</v>
      </c>
      <c r="GH149" s="1" t="s">
        <v>2291</v>
      </c>
      <c r="GI149" s="1" t="s">
        <v>2291</v>
      </c>
      <c r="GJ149" s="1" t="s">
        <v>302</v>
      </c>
      <c r="GK149" s="1" t="s">
        <v>1921</v>
      </c>
      <c r="GL149" s="1" t="s">
        <v>1921</v>
      </c>
      <c r="GM149" s="1" t="s">
        <v>1921</v>
      </c>
      <c r="GN149" s="1" t="s">
        <v>1921</v>
      </c>
      <c r="GO149" s="1" t="s">
        <v>1920</v>
      </c>
      <c r="GP149" s="1" t="s">
        <v>1921</v>
      </c>
      <c r="GQ149" s="1" t="s">
        <v>1921</v>
      </c>
      <c r="GR149" s="1" t="s">
        <v>1921</v>
      </c>
      <c r="GS149" s="7" t="s">
        <v>2291</v>
      </c>
      <c r="GT149" s="7" t="s">
        <v>2291</v>
      </c>
      <c r="GU149" s="7">
        <v>3</v>
      </c>
      <c r="GV149" s="7">
        <v>2</v>
      </c>
      <c r="GW149" s="7" t="s">
        <v>2291</v>
      </c>
      <c r="GX149" s="7" t="s">
        <v>2291</v>
      </c>
      <c r="GY149" s="7" t="s">
        <v>2291</v>
      </c>
      <c r="GZ149" s="7" t="s">
        <v>2291</v>
      </c>
      <c r="HA149" s="7" t="s">
        <v>2291</v>
      </c>
      <c r="HB149" s="7" t="s">
        <v>2291</v>
      </c>
      <c r="HC149" s="7" t="s">
        <v>2291</v>
      </c>
      <c r="HD149" s="7" t="s">
        <v>2291</v>
      </c>
      <c r="HE149" s="7" t="s">
        <v>2291</v>
      </c>
      <c r="HF149" s="7" t="s">
        <v>2291</v>
      </c>
      <c r="HG149" s="7" t="s">
        <v>2291</v>
      </c>
      <c r="HH149" s="7" t="s">
        <v>2291</v>
      </c>
      <c r="HI149" s="1" t="s">
        <v>869</v>
      </c>
      <c r="HJ149" s="1" t="s">
        <v>1995</v>
      </c>
      <c r="HK149" s="1" t="s">
        <v>1921</v>
      </c>
      <c r="HL149" s="1" t="s">
        <v>1921</v>
      </c>
      <c r="HM149" s="1" t="s">
        <v>1920</v>
      </c>
      <c r="HN149" s="1" t="s">
        <v>1921</v>
      </c>
      <c r="HO149" s="1" t="s">
        <v>1921</v>
      </c>
      <c r="HP149" s="1" t="s">
        <v>2123</v>
      </c>
      <c r="HQ149" s="1" t="s">
        <v>1921</v>
      </c>
      <c r="HR149" s="1" t="s">
        <v>1920</v>
      </c>
      <c r="HS149" s="1" t="s">
        <v>1921</v>
      </c>
      <c r="HT149" s="7" t="s">
        <v>2291</v>
      </c>
      <c r="HU149" s="7">
        <v>102</v>
      </c>
      <c r="HV149" s="1" t="s">
        <v>2046</v>
      </c>
      <c r="HW149" s="1" t="s">
        <v>1921</v>
      </c>
      <c r="HX149" s="1" t="s">
        <v>1962</v>
      </c>
      <c r="HY149" s="1" t="s">
        <v>2126</v>
      </c>
      <c r="HZ149" s="1" t="s">
        <v>1921</v>
      </c>
      <c r="IA149" s="1" t="s">
        <v>1920</v>
      </c>
      <c r="IB149" s="7" t="s">
        <v>2291</v>
      </c>
      <c r="IC149" s="7">
        <v>259</v>
      </c>
      <c r="ID149" s="1" t="s">
        <v>1920</v>
      </c>
      <c r="IE149" s="1" t="s">
        <v>2291</v>
      </c>
      <c r="IF149" s="1" t="s">
        <v>2291</v>
      </c>
      <c r="IG149" s="1" t="s">
        <v>2291</v>
      </c>
      <c r="IH149" s="1" t="s">
        <v>2291</v>
      </c>
      <c r="II149" s="1" t="s">
        <v>2291</v>
      </c>
      <c r="IJ149" s="1" t="s">
        <v>2291</v>
      </c>
      <c r="IK149" s="1" t="s">
        <v>2291</v>
      </c>
      <c r="IL149" s="1" t="s">
        <v>2291</v>
      </c>
      <c r="IM149" s="1" t="s">
        <v>1952</v>
      </c>
      <c r="IN149" s="1" t="s">
        <v>2291</v>
      </c>
      <c r="IO149" s="1" t="s">
        <v>2291</v>
      </c>
      <c r="IP149" s="1" t="s">
        <v>1521</v>
      </c>
      <c r="IQ149" s="1" t="s">
        <v>1509</v>
      </c>
      <c r="IR149" s="1" t="s">
        <v>1957</v>
      </c>
      <c r="IS149" s="1" t="s">
        <v>2291</v>
      </c>
      <c r="IT149" s="1" t="s">
        <v>1920</v>
      </c>
      <c r="IU149" s="1" t="s">
        <v>2002</v>
      </c>
      <c r="IV149" s="1" t="s">
        <v>1920</v>
      </c>
      <c r="IW149" s="1" t="s">
        <v>1921</v>
      </c>
      <c r="IX149" s="1" t="s">
        <v>1921</v>
      </c>
      <c r="IY149" s="1" t="s">
        <v>1921</v>
      </c>
      <c r="IZ149" s="1" t="s">
        <v>1921</v>
      </c>
      <c r="JA149" s="1" t="s">
        <v>2291</v>
      </c>
      <c r="JB149" s="1" t="s">
        <v>869</v>
      </c>
      <c r="JC149" s="1" t="s">
        <v>2291</v>
      </c>
      <c r="JD149" s="1" t="s">
        <v>763</v>
      </c>
      <c r="JE149" s="1" t="s">
        <v>1920</v>
      </c>
      <c r="JF149" s="1" t="s">
        <v>1921</v>
      </c>
      <c r="JG149" s="1" t="s">
        <v>1921</v>
      </c>
      <c r="JH149" s="1" t="s">
        <v>1921</v>
      </c>
      <c r="JI149" s="1" t="s">
        <v>1921</v>
      </c>
      <c r="JJ149" s="1" t="s">
        <v>1920</v>
      </c>
      <c r="JK149" s="1" t="s">
        <v>1920</v>
      </c>
      <c r="JL149" s="1" t="s">
        <v>1921</v>
      </c>
      <c r="JM149" s="1" t="s">
        <v>1921</v>
      </c>
      <c r="JN149" s="1" t="s">
        <v>1921</v>
      </c>
      <c r="JO149" s="1" t="s">
        <v>1921</v>
      </c>
      <c r="JP149" s="1" t="s">
        <v>1921</v>
      </c>
      <c r="JQ149" s="1" t="s">
        <v>1921</v>
      </c>
      <c r="JR149" s="1" t="s">
        <v>1921</v>
      </c>
      <c r="JS149" s="1" t="s">
        <v>2291</v>
      </c>
      <c r="JT149" s="1" t="s">
        <v>2291</v>
      </c>
      <c r="JU149" s="1" t="s">
        <v>2298</v>
      </c>
      <c r="JV149" s="1" t="s">
        <v>1920</v>
      </c>
      <c r="JW149" s="1" t="s">
        <v>1921</v>
      </c>
      <c r="JX149" s="1" t="s">
        <v>1921</v>
      </c>
      <c r="JY149" s="1" t="s">
        <v>1921</v>
      </c>
      <c r="JZ149" s="1" t="s">
        <v>1921</v>
      </c>
      <c r="KA149" s="1" t="s">
        <v>1920</v>
      </c>
      <c r="KB149" s="1" t="s">
        <v>1921</v>
      </c>
      <c r="KC149" s="1" t="s">
        <v>2291</v>
      </c>
      <c r="KD149" s="1" t="s">
        <v>2294</v>
      </c>
      <c r="KE149" s="1" t="s">
        <v>2291</v>
      </c>
      <c r="KF149" s="1" t="s">
        <v>1920</v>
      </c>
      <c r="KG149" s="1" t="s">
        <v>1512</v>
      </c>
      <c r="KH149" s="1" t="s">
        <v>1968</v>
      </c>
      <c r="KI149" s="1" t="s">
        <v>1923</v>
      </c>
      <c r="KJ149" s="1" t="s">
        <v>2291</v>
      </c>
      <c r="KK149" s="1" t="s">
        <v>1920</v>
      </c>
      <c r="KL149" s="1" t="s">
        <v>2044</v>
      </c>
      <c r="KM149" s="1" t="s">
        <v>1920</v>
      </c>
      <c r="KN149" s="1" t="s">
        <v>1921</v>
      </c>
      <c r="KO149" s="1" t="s">
        <v>1920</v>
      </c>
      <c r="KP149" s="1" t="s">
        <v>2291</v>
      </c>
      <c r="KQ149" s="1" t="s">
        <v>2291</v>
      </c>
      <c r="KR149" s="1">
        <v>3</v>
      </c>
      <c r="KS149" s="1" t="s">
        <v>304</v>
      </c>
      <c r="KT149" s="1" t="s">
        <v>305</v>
      </c>
      <c r="KU149" s="1" t="s">
        <v>2291</v>
      </c>
      <c r="KV149" s="1" t="s">
        <v>2291</v>
      </c>
      <c r="KW149" s="1" t="s">
        <v>2291</v>
      </c>
      <c r="KX149" s="1">
        <v>20</v>
      </c>
      <c r="KY149" s="11">
        <v>20</v>
      </c>
      <c r="KZ149" s="1" t="s">
        <v>1582</v>
      </c>
      <c r="LA149" s="1">
        <v>177362</v>
      </c>
      <c r="LB149" s="1" t="s">
        <v>1583</v>
      </c>
      <c r="LC149" s="1" t="s">
        <v>1584</v>
      </c>
      <c r="LD149" s="1">
        <v>147</v>
      </c>
      <c r="LE149" s="1" t="s">
        <v>2291</v>
      </c>
      <c r="LF149" s="1">
        <v>-1</v>
      </c>
      <c r="LG149" s="1" t="s">
        <v>2291</v>
      </c>
      <c r="LH149" s="1" t="s">
        <v>2291</v>
      </c>
      <c r="LI149" s="8">
        <v>147</v>
      </c>
      <c r="LJ149" s="8">
        <v>13</v>
      </c>
      <c r="LK149" s="8">
        <v>7</v>
      </c>
      <c r="LL149" s="8">
        <v>24</v>
      </c>
      <c r="LM149" s="8">
        <v>16</v>
      </c>
      <c r="LN149" s="8">
        <v>8</v>
      </c>
      <c r="LO149" s="8">
        <v>22</v>
      </c>
      <c r="LP149" s="8">
        <v>7</v>
      </c>
      <c r="LQ149" s="8">
        <v>3</v>
      </c>
      <c r="LR149" s="8">
        <v>20</v>
      </c>
      <c r="LS149" s="8">
        <v>23</v>
      </c>
      <c r="LT149" s="8">
        <v>3</v>
      </c>
      <c r="LU149" s="8">
        <v>0</v>
      </c>
      <c r="LV149" s="8">
        <v>146</v>
      </c>
      <c r="LW149" s="1" t="s">
        <v>1975</v>
      </c>
      <c r="LX149" s="1" t="s">
        <v>1979</v>
      </c>
      <c r="LY149" s="1" t="s">
        <v>568</v>
      </c>
      <c r="LZ149" s="1" t="b">
        <f>E149=AE149</f>
        <v>1</v>
      </c>
      <c r="MA149" s="1" t="b">
        <f>AG149=G149</f>
        <v>1</v>
      </c>
      <c r="MB149" s="1" t="b">
        <f>I149=AI149</f>
        <v>1</v>
      </c>
      <c r="MC149" s="1" t="s">
        <v>2291</v>
      </c>
    </row>
    <row r="150" spans="1:341" x14ac:dyDescent="0.3">
      <c r="A150" s="1" t="s">
        <v>1666</v>
      </c>
      <c r="B150" s="1" t="s">
        <v>1667</v>
      </c>
      <c r="C150" s="5">
        <v>43172</v>
      </c>
      <c r="D150" s="5">
        <v>43172</v>
      </c>
      <c r="E150" s="1" t="s">
        <v>294</v>
      </c>
      <c r="F150" s="1" t="s">
        <v>1934</v>
      </c>
      <c r="G150" s="1" t="s">
        <v>698</v>
      </c>
      <c r="H150" s="1" t="s">
        <v>333</v>
      </c>
      <c r="I150" s="1" t="s">
        <v>818</v>
      </c>
      <c r="J150" s="1" t="s">
        <v>1470</v>
      </c>
      <c r="K150" s="1" t="s">
        <v>1668</v>
      </c>
      <c r="L150" s="1" t="s">
        <v>1668</v>
      </c>
      <c r="M150" s="1" t="s">
        <v>1669</v>
      </c>
      <c r="N150" s="1">
        <v>13.706412118499999</v>
      </c>
      <c r="O150" s="1">
        <v>13.9466947639</v>
      </c>
      <c r="P150" s="1">
        <v>293.87142682799998</v>
      </c>
      <c r="Q150" s="1">
        <v>16</v>
      </c>
      <c r="R150" s="1" t="s">
        <v>1983</v>
      </c>
      <c r="S150" s="1" t="s">
        <v>1670</v>
      </c>
      <c r="T150" s="1">
        <v>4</v>
      </c>
      <c r="U150" s="1" t="s">
        <v>2296</v>
      </c>
      <c r="V150" s="1" t="s">
        <v>1982</v>
      </c>
      <c r="W150" s="1" t="s">
        <v>2291</v>
      </c>
      <c r="X150" s="1" t="s">
        <v>2089</v>
      </c>
      <c r="Y150" s="1" t="s">
        <v>1920</v>
      </c>
      <c r="Z150" s="1" t="s">
        <v>1921</v>
      </c>
      <c r="AA150" s="1" t="s">
        <v>1921</v>
      </c>
      <c r="AB150" s="1" t="s">
        <v>2291</v>
      </c>
      <c r="AC150" s="7">
        <v>200</v>
      </c>
      <c r="AD150" s="7">
        <v>836</v>
      </c>
      <c r="AE150" s="1" t="s">
        <v>294</v>
      </c>
      <c r="AF150" s="1" t="s">
        <v>1934</v>
      </c>
      <c r="AG150" s="1" t="s">
        <v>698</v>
      </c>
      <c r="AH150" s="1" t="s">
        <v>333</v>
      </c>
      <c r="AI150" s="1" t="s">
        <v>818</v>
      </c>
      <c r="AJ150" s="1" t="s">
        <v>1470</v>
      </c>
      <c r="AK150" s="14">
        <v>200</v>
      </c>
      <c r="AL150" s="14">
        <v>836</v>
      </c>
      <c r="AM150" s="5">
        <v>42064</v>
      </c>
      <c r="AN150" s="7" t="s">
        <v>2291</v>
      </c>
      <c r="AO150" s="7" t="s">
        <v>2291</v>
      </c>
      <c r="AP150" s="1" t="s">
        <v>2291</v>
      </c>
      <c r="AQ150" s="1" t="s">
        <v>2291</v>
      </c>
      <c r="AR150" s="1" t="s">
        <v>2291</v>
      </c>
      <c r="AS150" s="1" t="s">
        <v>2291</v>
      </c>
      <c r="AT150" s="1" t="s">
        <v>2291</v>
      </c>
      <c r="AU150" s="1" t="s">
        <v>2291</v>
      </c>
      <c r="AV150" s="1" t="s">
        <v>2291</v>
      </c>
      <c r="AW150" s="1" t="s">
        <v>2291</v>
      </c>
      <c r="AX150" s="1" t="s">
        <v>2291</v>
      </c>
      <c r="AY150" s="7" t="s">
        <v>2291</v>
      </c>
      <c r="AZ150" s="7" t="s">
        <v>2291</v>
      </c>
      <c r="BA150" s="1" t="s">
        <v>2291</v>
      </c>
      <c r="BB150" s="7" t="s">
        <v>2291</v>
      </c>
      <c r="BC150" s="7" t="s">
        <v>2291</v>
      </c>
      <c r="BD150" s="1" t="s">
        <v>2291</v>
      </c>
      <c r="BE150" s="1" t="s">
        <v>2291</v>
      </c>
      <c r="BF150" s="1" t="s">
        <v>2291</v>
      </c>
      <c r="BG150" s="1" t="s">
        <v>2291</v>
      </c>
      <c r="BH150" s="1" t="s">
        <v>2291</v>
      </c>
      <c r="BI150" s="1" t="s">
        <v>2291</v>
      </c>
      <c r="BJ150" s="1" t="s">
        <v>2291</v>
      </c>
      <c r="BK150" s="1" t="s">
        <v>2291</v>
      </c>
      <c r="BL150" s="1" t="s">
        <v>2291</v>
      </c>
      <c r="BM150" s="7" t="s">
        <v>2291</v>
      </c>
      <c r="BN150" s="7" t="s">
        <v>2291</v>
      </c>
      <c r="BO150" s="1" t="s">
        <v>2291</v>
      </c>
      <c r="BP150" s="7">
        <v>1</v>
      </c>
      <c r="BQ150" s="7">
        <v>5</v>
      </c>
      <c r="BR150" s="1">
        <v>0</v>
      </c>
      <c r="BS150" s="7">
        <v>200</v>
      </c>
      <c r="BT150" s="7">
        <v>0</v>
      </c>
      <c r="BU150" s="7">
        <v>0</v>
      </c>
      <c r="BV150" s="7">
        <v>0</v>
      </c>
      <c r="BW150" s="1" t="s">
        <v>1998</v>
      </c>
      <c r="BX150" s="1" t="s">
        <v>2291</v>
      </c>
      <c r="BY150" s="1" t="s">
        <v>469</v>
      </c>
      <c r="BZ150" s="1" t="s">
        <v>1921</v>
      </c>
      <c r="CA150" s="1" t="s">
        <v>1921</v>
      </c>
      <c r="CB150" s="1" t="s">
        <v>1921</v>
      </c>
      <c r="CC150" s="1" t="s">
        <v>1921</v>
      </c>
      <c r="CD150" s="1" t="s">
        <v>1921</v>
      </c>
      <c r="CE150" s="1" t="s">
        <v>1921</v>
      </c>
      <c r="CF150" s="1" t="s">
        <v>1921</v>
      </c>
      <c r="CG150" s="1" t="s">
        <v>1921</v>
      </c>
      <c r="CH150" s="1" t="s">
        <v>1921</v>
      </c>
      <c r="CI150" s="1" t="s">
        <v>1921</v>
      </c>
      <c r="CJ150" s="1" t="s">
        <v>1920</v>
      </c>
      <c r="CK150" s="1" t="s">
        <v>2291</v>
      </c>
      <c r="CL150" s="1" t="s">
        <v>2291</v>
      </c>
      <c r="CM150" s="1" t="s">
        <v>2291</v>
      </c>
      <c r="CN150" s="1" t="s">
        <v>2291</v>
      </c>
      <c r="CO150" s="1" t="s">
        <v>2291</v>
      </c>
      <c r="CP150" s="1" t="s">
        <v>2291</v>
      </c>
      <c r="CQ150" s="1" t="s">
        <v>2291</v>
      </c>
      <c r="CR150" s="1" t="s">
        <v>2291</v>
      </c>
      <c r="CS150" s="1" t="s">
        <v>2291</v>
      </c>
      <c r="CT150" s="1" t="s">
        <v>2291</v>
      </c>
      <c r="CU150" s="1" t="s">
        <v>2291</v>
      </c>
      <c r="CV150" s="1" t="s">
        <v>2291</v>
      </c>
      <c r="CW150" s="1" t="s">
        <v>2291</v>
      </c>
      <c r="CX150" s="1" t="s">
        <v>2291</v>
      </c>
      <c r="CY150" s="1" t="s">
        <v>2291</v>
      </c>
      <c r="CZ150" s="1" t="s">
        <v>2291</v>
      </c>
      <c r="DA150" s="1" t="s">
        <v>2291</v>
      </c>
      <c r="DB150" s="1" t="s">
        <v>2291</v>
      </c>
      <c r="DC150" s="1" t="s">
        <v>2291</v>
      </c>
      <c r="DD150" s="1" t="s">
        <v>2291</v>
      </c>
      <c r="DE150" s="1" t="s">
        <v>2291</v>
      </c>
      <c r="DF150" s="1" t="s">
        <v>2291</v>
      </c>
      <c r="DG150" s="1" t="s">
        <v>2291</v>
      </c>
      <c r="DH150" s="1" t="s">
        <v>2291</v>
      </c>
      <c r="DI150" s="1" t="s">
        <v>2291</v>
      </c>
      <c r="DJ150" s="1" t="s">
        <v>2291</v>
      </c>
      <c r="DK150" s="1" t="s">
        <v>2291</v>
      </c>
      <c r="DL150" s="1" t="s">
        <v>2291</v>
      </c>
      <c r="DM150" s="1" t="s">
        <v>2291</v>
      </c>
      <c r="DN150" s="1" t="s">
        <v>2291</v>
      </c>
      <c r="DO150" s="1" t="s">
        <v>2291</v>
      </c>
      <c r="DP150" s="1" t="s">
        <v>2291</v>
      </c>
      <c r="DQ150" s="1" t="s">
        <v>2291</v>
      </c>
      <c r="DR150" s="1" t="s">
        <v>2291</v>
      </c>
      <c r="DS150" s="1" t="s">
        <v>2291</v>
      </c>
      <c r="DT150" s="1" t="s">
        <v>2291</v>
      </c>
      <c r="DU150" s="1" t="s">
        <v>2291</v>
      </c>
      <c r="DV150" s="1" t="s">
        <v>2291</v>
      </c>
      <c r="DW150" s="1" t="s">
        <v>2291</v>
      </c>
      <c r="DX150" s="1" t="s">
        <v>2291</v>
      </c>
      <c r="DY150" s="1" t="s">
        <v>2291</v>
      </c>
      <c r="DZ150" s="1" t="s">
        <v>2291</v>
      </c>
      <c r="EA150" s="1" t="s">
        <v>2291</v>
      </c>
      <c r="EB150" s="1" t="s">
        <v>2291</v>
      </c>
      <c r="EC150" s="1" t="s">
        <v>2291</v>
      </c>
      <c r="ED150" s="1" t="s">
        <v>2291</v>
      </c>
      <c r="EE150" s="1" t="s">
        <v>2291</v>
      </c>
      <c r="EF150" s="1" t="s">
        <v>2291</v>
      </c>
      <c r="EG150" s="1" t="s">
        <v>2291</v>
      </c>
      <c r="EH150" s="1" t="s">
        <v>2291</v>
      </c>
      <c r="EI150" s="1" t="s">
        <v>2291</v>
      </c>
      <c r="EJ150" s="1" t="s">
        <v>2291</v>
      </c>
      <c r="EK150" s="1" t="s">
        <v>2291</v>
      </c>
      <c r="EL150" s="1" t="s">
        <v>2291</v>
      </c>
      <c r="EM150" s="1" t="s">
        <v>2291</v>
      </c>
      <c r="EN150" s="1" t="s">
        <v>2291</v>
      </c>
      <c r="EO150" s="1" t="s">
        <v>2291</v>
      </c>
      <c r="EP150" s="1" t="s">
        <v>2291</v>
      </c>
      <c r="EQ150" s="1" t="s">
        <v>2291</v>
      </c>
      <c r="ER150" s="1" t="s">
        <v>2291</v>
      </c>
      <c r="ES150" s="1" t="s">
        <v>2291</v>
      </c>
      <c r="ET150" s="1" t="s">
        <v>2291</v>
      </c>
      <c r="EU150" s="1" t="s">
        <v>2291</v>
      </c>
      <c r="EV150" s="1" t="s">
        <v>2291</v>
      </c>
      <c r="EW150" s="1" t="s">
        <v>2291</v>
      </c>
      <c r="EX150" s="1" t="s">
        <v>2291</v>
      </c>
      <c r="EY150" s="1" t="s">
        <v>2291</v>
      </c>
      <c r="EZ150" s="1" t="s">
        <v>2291</v>
      </c>
      <c r="FA150" s="1" t="s">
        <v>2291</v>
      </c>
      <c r="FB150" s="1" t="s">
        <v>2291</v>
      </c>
      <c r="FC150" s="1" t="s">
        <v>2291</v>
      </c>
      <c r="FD150" s="1" t="s">
        <v>2291</v>
      </c>
      <c r="FE150" s="1" t="s">
        <v>2291</v>
      </c>
      <c r="FF150" s="1" t="s">
        <v>2291</v>
      </c>
      <c r="FG150" s="1" t="s">
        <v>2291</v>
      </c>
      <c r="FH150" s="1" t="s">
        <v>2291</v>
      </c>
      <c r="FI150" s="1" t="s">
        <v>2291</v>
      </c>
      <c r="FJ150" s="1" t="s">
        <v>2291</v>
      </c>
      <c r="FK150" s="1" t="s">
        <v>2291</v>
      </c>
      <c r="FL150" s="1" t="s">
        <v>2291</v>
      </c>
      <c r="FM150" s="7">
        <v>50</v>
      </c>
      <c r="FN150" s="7">
        <v>40</v>
      </c>
      <c r="FO150" s="7">
        <v>1</v>
      </c>
      <c r="FP150" s="7">
        <v>1</v>
      </c>
      <c r="FQ150" s="7" t="s">
        <v>2291</v>
      </c>
      <c r="FR150" s="7" t="s">
        <v>2291</v>
      </c>
      <c r="FS150" s="7" t="s">
        <v>2291</v>
      </c>
      <c r="FT150" s="7" t="s">
        <v>2291</v>
      </c>
      <c r="FU150" s="7" t="s">
        <v>2291</v>
      </c>
      <c r="FV150" s="7" t="s">
        <v>2291</v>
      </c>
      <c r="FW150" s="7" t="s">
        <v>2291</v>
      </c>
      <c r="FX150" s="7" t="s">
        <v>2291</v>
      </c>
      <c r="FY150" s="7">
        <v>30</v>
      </c>
      <c r="FZ150" s="1" t="s">
        <v>1920</v>
      </c>
      <c r="GA150" s="1" t="s">
        <v>1920</v>
      </c>
      <c r="GB150" s="1" t="s">
        <v>1920</v>
      </c>
      <c r="GC150" s="1" t="s">
        <v>2291</v>
      </c>
      <c r="GD150" s="1" t="s">
        <v>2291</v>
      </c>
      <c r="GE150" s="1" t="s">
        <v>2291</v>
      </c>
      <c r="GF150" s="1" t="s">
        <v>1920</v>
      </c>
      <c r="GG150" s="1" t="s">
        <v>2291</v>
      </c>
      <c r="GH150" s="1" t="s">
        <v>2291</v>
      </c>
      <c r="GI150" s="1" t="s">
        <v>2291</v>
      </c>
      <c r="GJ150" s="1" t="s">
        <v>406</v>
      </c>
      <c r="GK150" s="1" t="s">
        <v>1921</v>
      </c>
      <c r="GL150" s="1" t="s">
        <v>1921</v>
      </c>
      <c r="GM150" s="1" t="s">
        <v>1921</v>
      </c>
      <c r="GN150" s="1" t="s">
        <v>1921</v>
      </c>
      <c r="GO150" s="1" t="s">
        <v>1921</v>
      </c>
      <c r="GP150" s="1" t="s">
        <v>1921</v>
      </c>
      <c r="GQ150" s="1" t="s">
        <v>1920</v>
      </c>
      <c r="GR150" s="1" t="s">
        <v>1921</v>
      </c>
      <c r="GS150" s="7">
        <v>1</v>
      </c>
      <c r="GT150" s="7" t="s">
        <v>2291</v>
      </c>
      <c r="GU150" s="7" t="s">
        <v>2291</v>
      </c>
      <c r="GV150" s="7" t="s">
        <v>2291</v>
      </c>
      <c r="GW150" s="7" t="s">
        <v>2291</v>
      </c>
      <c r="GX150" s="7" t="s">
        <v>2291</v>
      </c>
      <c r="GY150" s="7" t="s">
        <v>2291</v>
      </c>
      <c r="GZ150" s="7" t="s">
        <v>2291</v>
      </c>
      <c r="HA150" s="7" t="s">
        <v>2291</v>
      </c>
      <c r="HB150" s="7" t="s">
        <v>2291</v>
      </c>
      <c r="HC150" s="7" t="s">
        <v>2291</v>
      </c>
      <c r="HD150" s="7" t="s">
        <v>2291</v>
      </c>
      <c r="HE150" s="7" t="s">
        <v>2291</v>
      </c>
      <c r="HF150" s="7" t="s">
        <v>2291</v>
      </c>
      <c r="HG150" s="7" t="s">
        <v>2291</v>
      </c>
      <c r="HH150" s="7" t="s">
        <v>2291</v>
      </c>
      <c r="HI150" s="1" t="s">
        <v>869</v>
      </c>
      <c r="HJ150" s="1" t="s">
        <v>371</v>
      </c>
      <c r="HK150" s="1" t="s">
        <v>1920</v>
      </c>
      <c r="HL150" s="1" t="s">
        <v>1921</v>
      </c>
      <c r="HM150" s="1" t="s">
        <v>1921</v>
      </c>
      <c r="HN150" s="1" t="s">
        <v>1921</v>
      </c>
      <c r="HO150" s="1" t="s">
        <v>1921</v>
      </c>
      <c r="HP150" s="1" t="s">
        <v>2125</v>
      </c>
      <c r="HQ150" s="1" t="s">
        <v>1921</v>
      </c>
      <c r="HR150" s="1" t="s">
        <v>1921</v>
      </c>
      <c r="HS150" s="1" t="s">
        <v>1920</v>
      </c>
      <c r="HT150" s="7" t="s">
        <v>2291</v>
      </c>
      <c r="HU150" s="7" t="s">
        <v>2291</v>
      </c>
      <c r="HV150" s="1" t="s">
        <v>2291</v>
      </c>
      <c r="HW150" s="1" t="s">
        <v>2291</v>
      </c>
      <c r="HX150" s="1" t="s">
        <v>2291</v>
      </c>
      <c r="HY150" s="1" t="s">
        <v>2127</v>
      </c>
      <c r="HZ150" s="1" t="s">
        <v>1920</v>
      </c>
      <c r="IA150" s="1" t="s">
        <v>1921</v>
      </c>
      <c r="IB150" s="7" t="s">
        <v>2291</v>
      </c>
      <c r="IC150" s="7" t="s">
        <v>2291</v>
      </c>
      <c r="ID150" s="1" t="s">
        <v>1920</v>
      </c>
      <c r="IE150" s="1" t="s">
        <v>2291</v>
      </c>
      <c r="IF150" s="1" t="s">
        <v>2291</v>
      </c>
      <c r="IG150" s="1" t="s">
        <v>2291</v>
      </c>
      <c r="IH150" s="1" t="s">
        <v>2291</v>
      </c>
      <c r="II150" s="1" t="s">
        <v>2291</v>
      </c>
      <c r="IJ150" s="1" t="s">
        <v>2291</v>
      </c>
      <c r="IK150" s="1" t="s">
        <v>2291</v>
      </c>
      <c r="IL150" s="1" t="s">
        <v>2291</v>
      </c>
      <c r="IM150" s="1" t="s">
        <v>1949</v>
      </c>
      <c r="IN150" s="1" t="s">
        <v>1991</v>
      </c>
      <c r="IO150" s="1" t="s">
        <v>2291</v>
      </c>
      <c r="IP150" s="1" t="s">
        <v>2291</v>
      </c>
      <c r="IQ150" s="1" t="s">
        <v>2291</v>
      </c>
      <c r="IR150" s="1" t="s">
        <v>2291</v>
      </c>
      <c r="IS150" s="1" t="s">
        <v>2291</v>
      </c>
      <c r="IT150" s="1" t="s">
        <v>1921</v>
      </c>
      <c r="IU150" s="1" t="s">
        <v>2291</v>
      </c>
      <c r="IV150" s="1" t="s">
        <v>2291</v>
      </c>
      <c r="IW150" s="1" t="s">
        <v>2291</v>
      </c>
      <c r="IX150" s="1" t="s">
        <v>2291</v>
      </c>
      <c r="IY150" s="1" t="s">
        <v>2291</v>
      </c>
      <c r="IZ150" s="1" t="s">
        <v>2291</v>
      </c>
      <c r="JA150" s="1" t="s">
        <v>2291</v>
      </c>
      <c r="JB150" s="1" t="s">
        <v>2291</v>
      </c>
      <c r="JC150" s="1" t="s">
        <v>2291</v>
      </c>
      <c r="JD150" s="1" t="s">
        <v>359</v>
      </c>
      <c r="JE150" s="1" t="s">
        <v>1920</v>
      </c>
      <c r="JF150" s="1" t="s">
        <v>1921</v>
      </c>
      <c r="JG150" s="1" t="s">
        <v>1921</v>
      </c>
      <c r="JH150" s="1" t="s">
        <v>1921</v>
      </c>
      <c r="JI150" s="1" t="s">
        <v>1921</v>
      </c>
      <c r="JJ150" s="1" t="s">
        <v>1920</v>
      </c>
      <c r="JK150" s="1" t="s">
        <v>1921</v>
      </c>
      <c r="JL150" s="1" t="s">
        <v>1921</v>
      </c>
      <c r="JM150" s="1" t="s">
        <v>1920</v>
      </c>
      <c r="JN150" s="1" t="s">
        <v>1921</v>
      </c>
      <c r="JO150" s="1" t="s">
        <v>1921</v>
      </c>
      <c r="JP150" s="1" t="s">
        <v>1921</v>
      </c>
      <c r="JQ150" s="1" t="s">
        <v>1921</v>
      </c>
      <c r="JR150" s="1" t="s">
        <v>1921</v>
      </c>
      <c r="JS150" s="1" t="s">
        <v>2291</v>
      </c>
      <c r="JT150" s="1" t="s">
        <v>2291</v>
      </c>
      <c r="JU150" s="1" t="s">
        <v>2307</v>
      </c>
      <c r="JV150" s="1" t="s">
        <v>1921</v>
      </c>
      <c r="JW150" s="1" t="s">
        <v>1921</v>
      </c>
      <c r="JX150" s="1" t="s">
        <v>1921</v>
      </c>
      <c r="JY150" s="1" t="s">
        <v>1921</v>
      </c>
      <c r="JZ150" s="1" t="s">
        <v>1921</v>
      </c>
      <c r="KA150" s="1" t="s">
        <v>1920</v>
      </c>
      <c r="KB150" s="1" t="s">
        <v>1921</v>
      </c>
      <c r="KC150" s="1" t="s">
        <v>2291</v>
      </c>
      <c r="KD150" s="1" t="s">
        <v>1973</v>
      </c>
      <c r="KE150" s="1" t="s">
        <v>2291</v>
      </c>
      <c r="KF150" s="1" t="s">
        <v>1920</v>
      </c>
      <c r="KG150" s="1" t="s">
        <v>1512</v>
      </c>
      <c r="KH150" s="1" t="s">
        <v>1967</v>
      </c>
      <c r="KI150" s="1" t="s">
        <v>1923</v>
      </c>
      <c r="KJ150" s="1" t="s">
        <v>2291</v>
      </c>
      <c r="KK150" s="1" t="s">
        <v>1920</v>
      </c>
      <c r="KL150" s="1" t="s">
        <v>409</v>
      </c>
      <c r="KM150" s="1" t="s">
        <v>1921</v>
      </c>
      <c r="KN150" s="1" t="s">
        <v>1921</v>
      </c>
      <c r="KO150" s="1" t="s">
        <v>1920</v>
      </c>
      <c r="KP150" s="1" t="s">
        <v>2291</v>
      </c>
      <c r="KQ150" s="1" t="s">
        <v>2291</v>
      </c>
      <c r="KR150" s="1">
        <v>1</v>
      </c>
      <c r="KS150" s="1" t="s">
        <v>313</v>
      </c>
      <c r="KT150" s="1" t="s">
        <v>305</v>
      </c>
      <c r="KU150" s="1" t="s">
        <v>2291</v>
      </c>
      <c r="KV150" s="1" t="s">
        <v>2291</v>
      </c>
      <c r="KW150" s="1" t="s">
        <v>2291</v>
      </c>
      <c r="KX150" s="1">
        <v>20</v>
      </c>
      <c r="KY150" s="11">
        <v>20</v>
      </c>
      <c r="KZ150" s="1" t="s">
        <v>1671</v>
      </c>
      <c r="LA150" s="1">
        <v>177387</v>
      </c>
      <c r="LB150" s="1" t="s">
        <v>1672</v>
      </c>
      <c r="LC150" s="1" t="s">
        <v>1673</v>
      </c>
      <c r="LD150" s="1">
        <v>159</v>
      </c>
      <c r="LE150" s="1" t="s">
        <v>2291</v>
      </c>
      <c r="LF150" s="1">
        <v>-1</v>
      </c>
      <c r="LG150" s="1" t="s">
        <v>2291</v>
      </c>
      <c r="LH150" s="1" t="s">
        <v>2291</v>
      </c>
      <c r="LI150" s="8">
        <v>159</v>
      </c>
      <c r="LJ150" s="8">
        <v>3</v>
      </c>
      <c r="LK150" s="8">
        <v>4</v>
      </c>
      <c r="LL150" s="8">
        <v>9</v>
      </c>
      <c r="LM150" s="8">
        <v>15</v>
      </c>
      <c r="LN150" s="8">
        <v>5</v>
      </c>
      <c r="LO150" s="8">
        <v>6</v>
      </c>
      <c r="LP150" s="8">
        <v>7</v>
      </c>
      <c r="LQ150" s="8">
        <v>16</v>
      </c>
      <c r="LR150" s="8">
        <v>20</v>
      </c>
      <c r="LS150" s="8">
        <v>20</v>
      </c>
      <c r="LT150" s="8">
        <v>0</v>
      </c>
      <c r="LU150" s="8">
        <v>0</v>
      </c>
      <c r="LV150" s="8">
        <v>105</v>
      </c>
      <c r="LW150" s="1" t="s">
        <v>1975</v>
      </c>
      <c r="LX150" s="1" t="s">
        <v>1979</v>
      </c>
      <c r="LY150" s="1" t="s">
        <v>1981</v>
      </c>
      <c r="LZ150" s="1" t="b">
        <f>E150=AE150</f>
        <v>1</v>
      </c>
      <c r="MA150" s="1" t="b">
        <f>AG150=G150</f>
        <v>1</v>
      </c>
      <c r="MB150" s="1" t="b">
        <f>I150=AI150</f>
        <v>1</v>
      </c>
      <c r="MC150" s="1" t="s">
        <v>2291</v>
      </c>
    </row>
    <row r="151" spans="1:341" x14ac:dyDescent="0.3">
      <c r="A151" s="1" t="s">
        <v>1887</v>
      </c>
      <c r="B151" s="1" t="s">
        <v>1888</v>
      </c>
      <c r="C151" s="5">
        <v>43164</v>
      </c>
      <c r="D151" s="5">
        <v>43164</v>
      </c>
      <c r="E151" s="1" t="s">
        <v>294</v>
      </c>
      <c r="F151" s="1" t="s">
        <v>1934</v>
      </c>
      <c r="G151" s="1" t="s">
        <v>400</v>
      </c>
      <c r="H151" s="1" t="s">
        <v>1948</v>
      </c>
      <c r="I151" s="1" t="s">
        <v>915</v>
      </c>
      <c r="J151" s="1" t="s">
        <v>1057</v>
      </c>
      <c r="K151" s="1" t="s">
        <v>1889</v>
      </c>
      <c r="L151" s="1" t="s">
        <v>1889</v>
      </c>
      <c r="M151" s="1" t="s">
        <v>1890</v>
      </c>
      <c r="N151" s="1">
        <v>14.044141074300001</v>
      </c>
      <c r="O151" s="1">
        <v>14.1290301506</v>
      </c>
      <c r="P151" s="1">
        <v>304.08295617700003</v>
      </c>
      <c r="Q151" s="1">
        <v>4</v>
      </c>
      <c r="R151" s="1" t="s">
        <v>1983</v>
      </c>
      <c r="S151" s="1" t="s">
        <v>1083</v>
      </c>
      <c r="T151" s="1">
        <v>6</v>
      </c>
      <c r="U151" s="1" t="s">
        <v>2292</v>
      </c>
      <c r="V151" s="1" t="s">
        <v>1982</v>
      </c>
      <c r="W151" s="1" t="s">
        <v>2291</v>
      </c>
      <c r="X151" s="1" t="s">
        <v>2089</v>
      </c>
      <c r="Y151" s="1" t="s">
        <v>1920</v>
      </c>
      <c r="Z151" s="1" t="s">
        <v>1921</v>
      </c>
      <c r="AA151" s="1" t="s">
        <v>1921</v>
      </c>
      <c r="AB151" s="1" t="s">
        <v>2291</v>
      </c>
      <c r="AC151" s="7">
        <v>100</v>
      </c>
      <c r="AD151" s="7">
        <v>417</v>
      </c>
      <c r="AE151" s="1" t="s">
        <v>294</v>
      </c>
      <c r="AF151" s="1" t="s">
        <v>1934</v>
      </c>
      <c r="AG151" s="1" t="s">
        <v>400</v>
      </c>
      <c r="AH151" s="1" t="s">
        <v>1948</v>
      </c>
      <c r="AI151" s="1" t="s">
        <v>915</v>
      </c>
      <c r="AJ151" s="1" t="s">
        <v>1057</v>
      </c>
      <c r="AK151" s="14">
        <v>100</v>
      </c>
      <c r="AL151" s="14">
        <v>417</v>
      </c>
      <c r="AM151" s="5">
        <v>42795</v>
      </c>
      <c r="AN151" s="7" t="s">
        <v>2291</v>
      </c>
      <c r="AO151" s="7" t="s">
        <v>2291</v>
      </c>
      <c r="AP151" s="1" t="s">
        <v>2291</v>
      </c>
      <c r="AQ151" s="1" t="s">
        <v>2291</v>
      </c>
      <c r="AR151" s="1" t="s">
        <v>2291</v>
      </c>
      <c r="AS151" s="1" t="s">
        <v>2291</v>
      </c>
      <c r="AT151" s="1" t="s">
        <v>2291</v>
      </c>
      <c r="AU151" s="1" t="s">
        <v>2291</v>
      </c>
      <c r="AV151" s="1" t="s">
        <v>2291</v>
      </c>
      <c r="AW151" s="1" t="s">
        <v>2291</v>
      </c>
      <c r="AX151" s="1" t="s">
        <v>2291</v>
      </c>
      <c r="AY151" s="7" t="s">
        <v>2291</v>
      </c>
      <c r="AZ151" s="7" t="s">
        <v>2291</v>
      </c>
      <c r="BA151" s="1" t="s">
        <v>2291</v>
      </c>
      <c r="BB151" s="7" t="s">
        <v>2291</v>
      </c>
      <c r="BC151" s="7" t="s">
        <v>2291</v>
      </c>
      <c r="BD151" s="1" t="s">
        <v>2291</v>
      </c>
      <c r="BE151" s="1" t="s">
        <v>2291</v>
      </c>
      <c r="BF151" s="1" t="s">
        <v>2291</v>
      </c>
      <c r="BG151" s="1" t="s">
        <v>2291</v>
      </c>
      <c r="BH151" s="1" t="s">
        <v>2291</v>
      </c>
      <c r="BI151" s="1" t="s">
        <v>2291</v>
      </c>
      <c r="BJ151" s="1" t="s">
        <v>2291</v>
      </c>
      <c r="BK151" s="1" t="s">
        <v>2291</v>
      </c>
      <c r="BL151" s="1" t="s">
        <v>2291</v>
      </c>
      <c r="BM151" s="7" t="s">
        <v>2291</v>
      </c>
      <c r="BN151" s="7" t="s">
        <v>2291</v>
      </c>
      <c r="BO151" s="1" t="s">
        <v>2291</v>
      </c>
      <c r="BP151" s="7" t="s">
        <v>2291</v>
      </c>
      <c r="BQ151" s="7" t="s">
        <v>2291</v>
      </c>
      <c r="BR151" s="1">
        <v>0</v>
      </c>
      <c r="BS151" s="7">
        <v>100</v>
      </c>
      <c r="BT151" s="7">
        <v>0</v>
      </c>
      <c r="BU151" s="7">
        <v>0</v>
      </c>
      <c r="BV151" s="7">
        <v>0</v>
      </c>
      <c r="BW151" s="1" t="s">
        <v>1998</v>
      </c>
      <c r="BX151" s="1" t="s">
        <v>2291</v>
      </c>
      <c r="BY151" s="1" t="s">
        <v>1136</v>
      </c>
      <c r="BZ151" s="1" t="s">
        <v>1921</v>
      </c>
      <c r="CA151" s="1" t="s">
        <v>1921</v>
      </c>
      <c r="CB151" s="1" t="s">
        <v>1920</v>
      </c>
      <c r="CC151" s="1" t="s">
        <v>1921</v>
      </c>
      <c r="CD151" s="1" t="s">
        <v>1921</v>
      </c>
      <c r="CE151" s="1" t="s">
        <v>1921</v>
      </c>
      <c r="CF151" s="1" t="s">
        <v>1921</v>
      </c>
      <c r="CG151" s="1" t="s">
        <v>1921</v>
      </c>
      <c r="CH151" s="1" t="s">
        <v>1921</v>
      </c>
      <c r="CI151" s="1" t="s">
        <v>1919</v>
      </c>
      <c r="CJ151" s="1" t="s">
        <v>1921</v>
      </c>
      <c r="CK151" s="1" t="s">
        <v>2291</v>
      </c>
      <c r="CL151" s="1" t="s">
        <v>2291</v>
      </c>
      <c r="CM151" s="1" t="s">
        <v>2291</v>
      </c>
      <c r="CN151" s="1" t="s">
        <v>2291</v>
      </c>
      <c r="CO151" s="1" t="s">
        <v>2291</v>
      </c>
      <c r="CP151" s="1" t="s">
        <v>2291</v>
      </c>
      <c r="CQ151" s="1" t="s">
        <v>2291</v>
      </c>
      <c r="CR151" s="1" t="s">
        <v>2291</v>
      </c>
      <c r="CS151" s="1" t="s">
        <v>2291</v>
      </c>
      <c r="CT151" s="1" t="s">
        <v>2291</v>
      </c>
      <c r="CU151" s="1" t="s">
        <v>2291</v>
      </c>
      <c r="CV151" s="1" t="s">
        <v>2291</v>
      </c>
      <c r="CW151" s="1" t="s">
        <v>2291</v>
      </c>
      <c r="CX151" s="1" t="s">
        <v>2291</v>
      </c>
      <c r="CY151" s="1" t="s">
        <v>2291</v>
      </c>
      <c r="CZ151" s="1" t="s">
        <v>2291</v>
      </c>
      <c r="DA151" s="1" t="s">
        <v>2291</v>
      </c>
      <c r="DB151" s="1" t="s">
        <v>2291</v>
      </c>
      <c r="DC151" s="1" t="s">
        <v>2291</v>
      </c>
      <c r="DD151" s="1" t="s">
        <v>2291</v>
      </c>
      <c r="DE151" s="1" t="s">
        <v>2291</v>
      </c>
      <c r="DF151" s="1" t="s">
        <v>2291</v>
      </c>
      <c r="DG151" s="1" t="s">
        <v>2291</v>
      </c>
      <c r="DH151" s="1" t="s">
        <v>2291</v>
      </c>
      <c r="DI151" s="1" t="s">
        <v>2291</v>
      </c>
      <c r="DJ151" s="1" t="s">
        <v>2291</v>
      </c>
      <c r="DK151" s="1" t="s">
        <v>2291</v>
      </c>
      <c r="DL151" s="1" t="s">
        <v>2291</v>
      </c>
      <c r="DM151" s="1" t="s">
        <v>2291</v>
      </c>
      <c r="DN151" s="1" t="s">
        <v>2291</v>
      </c>
      <c r="DO151" s="1" t="s">
        <v>2291</v>
      </c>
      <c r="DP151" s="1" t="s">
        <v>2291</v>
      </c>
      <c r="DQ151" s="1" t="s">
        <v>2291</v>
      </c>
      <c r="DR151" s="1" t="s">
        <v>2291</v>
      </c>
      <c r="DS151" s="1" t="s">
        <v>2291</v>
      </c>
      <c r="DT151" s="1" t="s">
        <v>2291</v>
      </c>
      <c r="DU151" s="1" t="s">
        <v>2291</v>
      </c>
      <c r="DV151" s="1" t="s">
        <v>2291</v>
      </c>
      <c r="DW151" s="1" t="s">
        <v>2291</v>
      </c>
      <c r="DX151" s="1" t="s">
        <v>2291</v>
      </c>
      <c r="DY151" s="1" t="s">
        <v>2291</v>
      </c>
      <c r="DZ151" s="1" t="s">
        <v>2291</v>
      </c>
      <c r="EA151" s="1" t="s">
        <v>2291</v>
      </c>
      <c r="EB151" s="1" t="s">
        <v>2291</v>
      </c>
      <c r="EC151" s="1" t="s">
        <v>2291</v>
      </c>
      <c r="ED151" s="1" t="s">
        <v>2291</v>
      </c>
      <c r="EE151" s="1" t="s">
        <v>2291</v>
      </c>
      <c r="EF151" s="1" t="s">
        <v>2291</v>
      </c>
      <c r="EG151" s="1" t="s">
        <v>2291</v>
      </c>
      <c r="EH151" s="1" t="s">
        <v>2291</v>
      </c>
      <c r="EI151" s="1" t="s">
        <v>2291</v>
      </c>
      <c r="EJ151" s="1" t="s">
        <v>2291</v>
      </c>
      <c r="EK151" s="1" t="s">
        <v>2291</v>
      </c>
      <c r="EL151" s="1" t="s">
        <v>2291</v>
      </c>
      <c r="EM151" s="1" t="s">
        <v>2291</v>
      </c>
      <c r="EN151" s="1" t="s">
        <v>2291</v>
      </c>
      <c r="EO151" s="1" t="s">
        <v>320</v>
      </c>
      <c r="EP151" s="1" t="s">
        <v>1921</v>
      </c>
      <c r="EQ151" s="1" t="s">
        <v>1921</v>
      </c>
      <c r="ER151" s="1" t="s">
        <v>1921</v>
      </c>
      <c r="ES151" s="1" t="s">
        <v>1920</v>
      </c>
      <c r="ET151" s="1" t="s">
        <v>1921</v>
      </c>
      <c r="EU151" s="1" t="s">
        <v>2291</v>
      </c>
      <c r="EV151" s="1" t="s">
        <v>1996</v>
      </c>
      <c r="EW151" s="1" t="s">
        <v>2291</v>
      </c>
      <c r="EX151" s="1" t="s">
        <v>2291</v>
      </c>
      <c r="EY151" s="1" t="s">
        <v>2291</v>
      </c>
      <c r="EZ151" s="1" t="s">
        <v>2291</v>
      </c>
      <c r="FA151" s="1" t="s">
        <v>2291</v>
      </c>
      <c r="FB151" s="1" t="s">
        <v>2291</v>
      </c>
      <c r="FC151" s="1" t="s">
        <v>2291</v>
      </c>
      <c r="FD151" s="1" t="s">
        <v>2291</v>
      </c>
      <c r="FE151" s="1" t="s">
        <v>2291</v>
      </c>
      <c r="FF151" s="1" t="s">
        <v>2291</v>
      </c>
      <c r="FG151" s="1" t="s">
        <v>2291</v>
      </c>
      <c r="FH151" s="1" t="s">
        <v>2291</v>
      </c>
      <c r="FI151" s="1" t="s">
        <v>2291</v>
      </c>
      <c r="FJ151" s="1" t="s">
        <v>2291</v>
      </c>
      <c r="FK151" s="1" t="s">
        <v>2291</v>
      </c>
      <c r="FL151" s="1" t="s">
        <v>2291</v>
      </c>
      <c r="FM151" s="7">
        <v>30</v>
      </c>
      <c r="FN151" s="7">
        <v>40</v>
      </c>
      <c r="FO151" s="7" t="s">
        <v>2291</v>
      </c>
      <c r="FP151" s="7">
        <v>2</v>
      </c>
      <c r="FQ151" s="7">
        <v>5</v>
      </c>
      <c r="FR151" s="7">
        <v>5</v>
      </c>
      <c r="FS151" s="7" t="s">
        <v>2291</v>
      </c>
      <c r="FT151" s="7" t="s">
        <v>2291</v>
      </c>
      <c r="FU151" s="7">
        <v>5</v>
      </c>
      <c r="FV151" s="7">
        <v>10</v>
      </c>
      <c r="FW151" s="7">
        <v>8</v>
      </c>
      <c r="FX151" s="7" t="s">
        <v>2291</v>
      </c>
      <c r="FY151" s="7">
        <v>50</v>
      </c>
      <c r="FZ151" s="1" t="s">
        <v>1920</v>
      </c>
      <c r="GA151" s="1" t="s">
        <v>1920</v>
      </c>
      <c r="GB151" s="1" t="s">
        <v>1920</v>
      </c>
      <c r="GC151" s="1" t="s">
        <v>2291</v>
      </c>
      <c r="GD151" s="1" t="s">
        <v>2291</v>
      </c>
      <c r="GE151" s="1" t="s">
        <v>2291</v>
      </c>
      <c r="GF151" s="1" t="s">
        <v>1920</v>
      </c>
      <c r="GG151" s="1" t="s">
        <v>2291</v>
      </c>
      <c r="GH151" s="1" t="s">
        <v>2291</v>
      </c>
      <c r="GI151" s="1" t="s">
        <v>2291</v>
      </c>
      <c r="GJ151" s="1" t="s">
        <v>406</v>
      </c>
      <c r="GK151" s="1" t="s">
        <v>1921</v>
      </c>
      <c r="GL151" s="1" t="s">
        <v>1921</v>
      </c>
      <c r="GM151" s="1" t="s">
        <v>1921</v>
      </c>
      <c r="GN151" s="1" t="s">
        <v>1921</v>
      </c>
      <c r="GO151" s="1" t="s">
        <v>1921</v>
      </c>
      <c r="GP151" s="1" t="s">
        <v>1921</v>
      </c>
      <c r="GQ151" s="1" t="s">
        <v>1920</v>
      </c>
      <c r="GR151" s="1" t="s">
        <v>1921</v>
      </c>
      <c r="GS151" s="7">
        <v>1</v>
      </c>
      <c r="GT151" s="7" t="s">
        <v>2291</v>
      </c>
      <c r="GU151" s="7" t="s">
        <v>2291</v>
      </c>
      <c r="GV151" s="7" t="s">
        <v>2291</v>
      </c>
      <c r="GW151" s="7" t="s">
        <v>2291</v>
      </c>
      <c r="GX151" s="7" t="s">
        <v>2291</v>
      </c>
      <c r="GY151" s="7" t="s">
        <v>2291</v>
      </c>
      <c r="GZ151" s="7" t="s">
        <v>2291</v>
      </c>
      <c r="HA151" s="7" t="s">
        <v>2291</v>
      </c>
      <c r="HB151" s="7" t="s">
        <v>2291</v>
      </c>
      <c r="HC151" s="7" t="s">
        <v>2291</v>
      </c>
      <c r="HD151" s="7" t="s">
        <v>2291</v>
      </c>
      <c r="HE151" s="7" t="s">
        <v>2291</v>
      </c>
      <c r="HF151" s="7" t="s">
        <v>2291</v>
      </c>
      <c r="HG151" s="7" t="s">
        <v>2291</v>
      </c>
      <c r="HH151" s="7" t="s">
        <v>2291</v>
      </c>
      <c r="HI151" s="1" t="s">
        <v>1958</v>
      </c>
      <c r="HJ151" s="1" t="s">
        <v>1995</v>
      </c>
      <c r="HK151" s="1" t="s">
        <v>1921</v>
      </c>
      <c r="HL151" s="1" t="s">
        <v>1921</v>
      </c>
      <c r="HM151" s="1" t="s">
        <v>1920</v>
      </c>
      <c r="HN151" s="1" t="s">
        <v>1921</v>
      </c>
      <c r="HO151" s="1" t="s">
        <v>1921</v>
      </c>
      <c r="HP151" s="1" t="s">
        <v>2122</v>
      </c>
      <c r="HQ151" s="1" t="s">
        <v>1920</v>
      </c>
      <c r="HR151" s="1" t="s">
        <v>1921</v>
      </c>
      <c r="HS151" s="1" t="s">
        <v>1921</v>
      </c>
      <c r="HT151" s="7">
        <v>5</v>
      </c>
      <c r="HU151" s="7" t="s">
        <v>2291</v>
      </c>
      <c r="HV151" s="1" t="s">
        <v>2046</v>
      </c>
      <c r="HW151" s="1" t="s">
        <v>1921</v>
      </c>
      <c r="HX151" s="1" t="s">
        <v>1964</v>
      </c>
      <c r="HY151" s="1" t="s">
        <v>2126</v>
      </c>
      <c r="HZ151" s="1" t="s">
        <v>1921</v>
      </c>
      <c r="IA151" s="1" t="s">
        <v>1920</v>
      </c>
      <c r="IB151" s="7" t="s">
        <v>2291</v>
      </c>
      <c r="IC151" s="7">
        <v>65</v>
      </c>
      <c r="ID151" s="1" t="s">
        <v>1920</v>
      </c>
      <c r="IE151" s="1" t="s">
        <v>2291</v>
      </c>
      <c r="IF151" s="1" t="s">
        <v>2291</v>
      </c>
      <c r="IG151" s="1" t="s">
        <v>2291</v>
      </c>
      <c r="IH151" s="1" t="s">
        <v>2291</v>
      </c>
      <c r="II151" s="1" t="s">
        <v>2291</v>
      </c>
      <c r="IJ151" s="1" t="s">
        <v>2291</v>
      </c>
      <c r="IK151" s="1" t="s">
        <v>2291</v>
      </c>
      <c r="IL151" s="1" t="s">
        <v>2291</v>
      </c>
      <c r="IM151" s="1" t="s">
        <v>1949</v>
      </c>
      <c r="IN151" s="1" t="s">
        <v>1991</v>
      </c>
      <c r="IO151" s="1" t="s">
        <v>2291</v>
      </c>
      <c r="IP151" s="1" t="s">
        <v>2291</v>
      </c>
      <c r="IQ151" s="1" t="s">
        <v>2291</v>
      </c>
      <c r="IR151" s="1" t="s">
        <v>2291</v>
      </c>
      <c r="IS151" s="1" t="s">
        <v>2291</v>
      </c>
      <c r="IT151" s="1" t="s">
        <v>1921</v>
      </c>
      <c r="IU151" s="1" t="s">
        <v>2291</v>
      </c>
      <c r="IV151" s="1" t="s">
        <v>2291</v>
      </c>
      <c r="IW151" s="1" t="s">
        <v>2291</v>
      </c>
      <c r="IX151" s="1" t="s">
        <v>2291</v>
      </c>
      <c r="IY151" s="1" t="s">
        <v>2291</v>
      </c>
      <c r="IZ151" s="1" t="s">
        <v>2291</v>
      </c>
      <c r="JA151" s="1" t="s">
        <v>2291</v>
      </c>
      <c r="JB151" s="1" t="s">
        <v>2291</v>
      </c>
      <c r="JC151" s="1" t="s">
        <v>2291</v>
      </c>
      <c r="JD151" s="1" t="s">
        <v>339</v>
      </c>
      <c r="JE151" s="1" t="s">
        <v>1920</v>
      </c>
      <c r="JF151" s="1" t="s">
        <v>1920</v>
      </c>
      <c r="JG151" s="1" t="s">
        <v>1921</v>
      </c>
      <c r="JH151" s="1" t="s">
        <v>1921</v>
      </c>
      <c r="JI151" s="1" t="s">
        <v>1921</v>
      </c>
      <c r="JJ151" s="1" t="s">
        <v>1920</v>
      </c>
      <c r="JK151" s="1" t="s">
        <v>1921</v>
      </c>
      <c r="JL151" s="1" t="s">
        <v>1921</v>
      </c>
      <c r="JM151" s="1" t="s">
        <v>1921</v>
      </c>
      <c r="JN151" s="1" t="s">
        <v>1921</v>
      </c>
      <c r="JO151" s="1" t="s">
        <v>1921</v>
      </c>
      <c r="JP151" s="1" t="s">
        <v>1921</v>
      </c>
      <c r="JQ151" s="1" t="s">
        <v>1921</v>
      </c>
      <c r="JR151" s="1" t="s">
        <v>1921</v>
      </c>
      <c r="JS151" s="1" t="s">
        <v>2291</v>
      </c>
      <c r="JT151" s="1" t="s">
        <v>2291</v>
      </c>
      <c r="JU151" s="1" t="s">
        <v>2295</v>
      </c>
      <c r="JV151" s="1" t="s">
        <v>1920</v>
      </c>
      <c r="JW151" s="1" t="s">
        <v>1921</v>
      </c>
      <c r="JX151" s="1" t="s">
        <v>1921</v>
      </c>
      <c r="JY151" s="1" t="s">
        <v>1921</v>
      </c>
      <c r="JZ151" s="1" t="s">
        <v>1921</v>
      </c>
      <c r="KA151" s="1" t="s">
        <v>1921</v>
      </c>
      <c r="KB151" s="1" t="s">
        <v>1921</v>
      </c>
      <c r="KC151" s="1" t="s">
        <v>1921</v>
      </c>
      <c r="KD151" s="1" t="s">
        <v>1972</v>
      </c>
      <c r="KE151" s="1" t="s">
        <v>1961</v>
      </c>
      <c r="KF151" s="1" t="s">
        <v>1920</v>
      </c>
      <c r="KG151" s="1" t="s">
        <v>2147</v>
      </c>
      <c r="KH151" s="1" t="s">
        <v>1966</v>
      </c>
      <c r="KI151" s="1" t="s">
        <v>1923</v>
      </c>
      <c r="KJ151" s="1" t="s">
        <v>2291</v>
      </c>
      <c r="KK151" s="1" t="s">
        <v>1920</v>
      </c>
      <c r="KL151" s="1" t="s">
        <v>409</v>
      </c>
      <c r="KM151" s="1" t="s">
        <v>1921</v>
      </c>
      <c r="KN151" s="1" t="s">
        <v>1921</v>
      </c>
      <c r="KO151" s="1" t="s">
        <v>1920</v>
      </c>
      <c r="KP151" s="1" t="s">
        <v>2291</v>
      </c>
      <c r="KQ151" s="1" t="s">
        <v>2291</v>
      </c>
      <c r="KR151" s="1">
        <v>3</v>
      </c>
      <c r="KS151" s="1" t="s">
        <v>304</v>
      </c>
      <c r="KT151" s="1" t="s">
        <v>2291</v>
      </c>
      <c r="KU151" s="1" t="s">
        <v>2291</v>
      </c>
      <c r="KV151" s="1" t="s">
        <v>2291</v>
      </c>
      <c r="KW151" s="1" t="s">
        <v>2291</v>
      </c>
      <c r="KX151" s="1">
        <v>20</v>
      </c>
      <c r="KY151" s="11">
        <v>20</v>
      </c>
      <c r="KZ151" s="1" t="s">
        <v>1891</v>
      </c>
      <c r="LA151" s="1">
        <v>493614</v>
      </c>
      <c r="LB151" s="1" t="s">
        <v>1892</v>
      </c>
      <c r="LC151" s="1" t="s">
        <v>1893</v>
      </c>
      <c r="LD151" s="1">
        <v>283</v>
      </c>
      <c r="LE151" s="1" t="s">
        <v>2291</v>
      </c>
      <c r="LF151" s="1">
        <v>-1</v>
      </c>
      <c r="LG151" s="1" t="s">
        <v>2291</v>
      </c>
      <c r="LH151" s="1" t="s">
        <v>2291</v>
      </c>
      <c r="LI151" s="8">
        <v>283</v>
      </c>
      <c r="LJ151" s="8">
        <v>4</v>
      </c>
      <c r="LK151" s="8">
        <v>6</v>
      </c>
      <c r="LL151" s="8">
        <v>10</v>
      </c>
      <c r="LM151" s="8">
        <v>7</v>
      </c>
      <c r="LN151" s="8">
        <v>8</v>
      </c>
      <c r="LO151" s="8">
        <v>15</v>
      </c>
      <c r="LP151" s="8">
        <v>8</v>
      </c>
      <c r="LQ151" s="8">
        <v>9</v>
      </c>
      <c r="LR151" s="8">
        <v>18</v>
      </c>
      <c r="LS151" s="8">
        <v>22</v>
      </c>
      <c r="LT151" s="8">
        <v>2</v>
      </c>
      <c r="LU151" s="8">
        <v>2</v>
      </c>
      <c r="LV151" s="8">
        <v>111</v>
      </c>
      <c r="LW151" s="1" t="s">
        <v>1975</v>
      </c>
      <c r="LX151" s="1" t="s">
        <v>1976</v>
      </c>
      <c r="LY151" s="1" t="s">
        <v>1979</v>
      </c>
      <c r="LZ151" s="1" t="b">
        <f>E151=AE151</f>
        <v>1</v>
      </c>
      <c r="MA151" s="1" t="b">
        <f>AG151=G151</f>
        <v>1</v>
      </c>
      <c r="MB151" s="1" t="b">
        <f>I151=AI151</f>
        <v>1</v>
      </c>
      <c r="MC151" s="1" t="s">
        <v>2291</v>
      </c>
    </row>
    <row r="152" spans="1:341" x14ac:dyDescent="0.3">
      <c r="A152" s="1" t="s">
        <v>1363</v>
      </c>
      <c r="B152" s="1" t="s">
        <v>1364</v>
      </c>
      <c r="C152" s="5">
        <v>43169</v>
      </c>
      <c r="D152" s="5">
        <v>43169</v>
      </c>
      <c r="E152" s="1" t="s">
        <v>294</v>
      </c>
      <c r="F152" s="1" t="s">
        <v>1934</v>
      </c>
      <c r="G152" s="1" t="s">
        <v>400</v>
      </c>
      <c r="H152" s="1" t="s">
        <v>1948</v>
      </c>
      <c r="I152" s="1" t="s">
        <v>404</v>
      </c>
      <c r="J152" s="1" t="s">
        <v>2010</v>
      </c>
      <c r="K152" s="1" t="s">
        <v>1408</v>
      </c>
      <c r="L152" s="1" t="s">
        <v>1365</v>
      </c>
      <c r="M152" s="1" t="s">
        <v>1366</v>
      </c>
      <c r="N152" s="1">
        <v>14.0458266454</v>
      </c>
      <c r="O152" s="1">
        <v>13.8521996423</v>
      </c>
      <c r="P152" s="1">
        <v>293.601994069</v>
      </c>
      <c r="Q152" s="1">
        <v>4</v>
      </c>
      <c r="R152" s="1" t="s">
        <v>1984</v>
      </c>
      <c r="S152" s="1" t="s">
        <v>2291</v>
      </c>
      <c r="T152" s="1" t="s">
        <v>2291</v>
      </c>
      <c r="U152" s="1" t="s">
        <v>2292</v>
      </c>
      <c r="V152" s="1" t="s">
        <v>1982</v>
      </c>
      <c r="W152" s="1" t="s">
        <v>2291</v>
      </c>
      <c r="X152" s="1" t="s">
        <v>2093</v>
      </c>
      <c r="Y152" s="1" t="s">
        <v>1920</v>
      </c>
      <c r="Z152" s="1" t="s">
        <v>1920</v>
      </c>
      <c r="AA152" s="1" t="s">
        <v>1921</v>
      </c>
      <c r="AB152" s="1" t="s">
        <v>2291</v>
      </c>
      <c r="AC152" s="7">
        <v>888</v>
      </c>
      <c r="AD152" s="7">
        <v>3712</v>
      </c>
      <c r="AE152" s="1" t="s">
        <v>294</v>
      </c>
      <c r="AF152" s="1" t="s">
        <v>1934</v>
      </c>
      <c r="AG152" s="1" t="s">
        <v>400</v>
      </c>
      <c r="AH152" s="1" t="s">
        <v>1948</v>
      </c>
      <c r="AI152" s="1" t="s">
        <v>404</v>
      </c>
      <c r="AJ152" s="1" t="s">
        <v>2010</v>
      </c>
      <c r="AK152" s="14">
        <v>888</v>
      </c>
      <c r="AL152" s="14">
        <v>3712</v>
      </c>
      <c r="AM152" s="5">
        <v>42736</v>
      </c>
      <c r="AN152" s="7">
        <v>57</v>
      </c>
      <c r="AO152" s="7">
        <v>238</v>
      </c>
      <c r="AP152" s="1" t="s">
        <v>298</v>
      </c>
      <c r="AQ152" s="1" t="s">
        <v>1926</v>
      </c>
      <c r="AR152" s="1" t="s">
        <v>299</v>
      </c>
      <c r="AS152" s="1" t="s">
        <v>1931</v>
      </c>
      <c r="AT152" s="1" t="s">
        <v>300</v>
      </c>
      <c r="AU152" s="1" t="s">
        <v>1931</v>
      </c>
      <c r="AV152" s="1" t="s">
        <v>2291</v>
      </c>
      <c r="AW152" s="1" t="s">
        <v>2291</v>
      </c>
      <c r="AX152" s="1" t="s">
        <v>2291</v>
      </c>
      <c r="AY152" s="7">
        <v>57</v>
      </c>
      <c r="AZ152" s="7">
        <v>238</v>
      </c>
      <c r="BA152" s="5">
        <v>42826</v>
      </c>
      <c r="BB152" s="7" t="s">
        <v>2291</v>
      </c>
      <c r="BC152" s="7" t="s">
        <v>2291</v>
      </c>
      <c r="BD152" s="1" t="s">
        <v>2291</v>
      </c>
      <c r="BE152" s="1" t="s">
        <v>2291</v>
      </c>
      <c r="BF152" s="1" t="s">
        <v>2291</v>
      </c>
      <c r="BG152" s="1" t="s">
        <v>2291</v>
      </c>
      <c r="BH152" s="1" t="s">
        <v>2291</v>
      </c>
      <c r="BI152" s="1" t="s">
        <v>2291</v>
      </c>
      <c r="BJ152" s="1" t="s">
        <v>2291</v>
      </c>
      <c r="BK152" s="1" t="s">
        <v>2291</v>
      </c>
      <c r="BL152" s="1" t="s">
        <v>2291</v>
      </c>
      <c r="BM152" s="7" t="s">
        <v>2291</v>
      </c>
      <c r="BN152" s="7" t="s">
        <v>2291</v>
      </c>
      <c r="BO152" s="1" t="s">
        <v>2291</v>
      </c>
      <c r="BP152" s="7" t="s">
        <v>2291</v>
      </c>
      <c r="BQ152" s="7" t="s">
        <v>2291</v>
      </c>
      <c r="BR152" s="1">
        <v>0</v>
      </c>
      <c r="BS152" s="7">
        <v>888</v>
      </c>
      <c r="BT152" s="7">
        <v>0</v>
      </c>
      <c r="BU152" s="7">
        <v>0</v>
      </c>
      <c r="BV152" s="7">
        <v>0</v>
      </c>
      <c r="BW152" s="1" t="s">
        <v>1998</v>
      </c>
      <c r="BX152" s="1" t="s">
        <v>2291</v>
      </c>
      <c r="BY152" s="1" t="s">
        <v>668</v>
      </c>
      <c r="BZ152" s="1" t="s">
        <v>1921</v>
      </c>
      <c r="CA152" s="1" t="s">
        <v>1920</v>
      </c>
      <c r="CB152" s="1" t="s">
        <v>1920</v>
      </c>
      <c r="CC152" s="1" t="s">
        <v>1921</v>
      </c>
      <c r="CD152" s="1" t="s">
        <v>1921</v>
      </c>
      <c r="CE152" s="1" t="s">
        <v>1921</v>
      </c>
      <c r="CF152" s="1" t="s">
        <v>1921</v>
      </c>
      <c r="CG152" s="1" t="s">
        <v>1921</v>
      </c>
      <c r="CH152" s="1" t="s">
        <v>1920</v>
      </c>
      <c r="CI152" s="1" t="s">
        <v>1921</v>
      </c>
      <c r="CJ152" s="1" t="s">
        <v>1921</v>
      </c>
      <c r="CK152" s="1" t="s">
        <v>320</v>
      </c>
      <c r="CL152" s="1" t="s">
        <v>1921</v>
      </c>
      <c r="CM152" s="1" t="s">
        <v>1921</v>
      </c>
      <c r="CN152" s="1" t="s">
        <v>1921</v>
      </c>
      <c r="CO152" s="1" t="s">
        <v>1920</v>
      </c>
      <c r="CP152" s="1" t="s">
        <v>1921</v>
      </c>
      <c r="CQ152" s="1" t="s">
        <v>2291</v>
      </c>
      <c r="CR152" s="1" t="s">
        <v>2030</v>
      </c>
      <c r="CS152" s="1" t="s">
        <v>2291</v>
      </c>
      <c r="CT152" s="1" t="s">
        <v>2291</v>
      </c>
      <c r="CU152" s="1" t="s">
        <v>2291</v>
      </c>
      <c r="CV152" s="1" t="s">
        <v>2291</v>
      </c>
      <c r="CW152" s="1" t="s">
        <v>2291</v>
      </c>
      <c r="CX152" s="1" t="s">
        <v>2291</v>
      </c>
      <c r="CY152" s="1" t="s">
        <v>2291</v>
      </c>
      <c r="CZ152" s="1" t="s">
        <v>2291</v>
      </c>
      <c r="DA152" s="1" t="s">
        <v>320</v>
      </c>
      <c r="DB152" s="1" t="s">
        <v>1921</v>
      </c>
      <c r="DC152" s="1" t="s">
        <v>1921</v>
      </c>
      <c r="DD152" s="1" t="s">
        <v>1921</v>
      </c>
      <c r="DE152" s="1" t="s">
        <v>1920</v>
      </c>
      <c r="DF152" s="1" t="s">
        <v>1921</v>
      </c>
      <c r="DG152" s="1" t="s">
        <v>2291</v>
      </c>
      <c r="DH152" s="1" t="s">
        <v>2029</v>
      </c>
      <c r="DI152" s="1" t="s">
        <v>2291</v>
      </c>
      <c r="DJ152" s="1" t="s">
        <v>2291</v>
      </c>
      <c r="DK152" s="1" t="s">
        <v>2291</v>
      </c>
      <c r="DL152" s="1" t="s">
        <v>2291</v>
      </c>
      <c r="DM152" s="1" t="s">
        <v>2291</v>
      </c>
      <c r="DN152" s="1" t="s">
        <v>2291</v>
      </c>
      <c r="DO152" s="1" t="s">
        <v>2291</v>
      </c>
      <c r="DP152" s="1" t="s">
        <v>2291</v>
      </c>
      <c r="DQ152" s="1" t="s">
        <v>2291</v>
      </c>
      <c r="DR152" s="1" t="s">
        <v>2291</v>
      </c>
      <c r="DS152" s="1" t="s">
        <v>2291</v>
      </c>
      <c r="DT152" s="1" t="s">
        <v>2291</v>
      </c>
      <c r="DU152" s="1" t="s">
        <v>2291</v>
      </c>
      <c r="DV152" s="1" t="s">
        <v>2291</v>
      </c>
      <c r="DW152" s="1" t="s">
        <v>2291</v>
      </c>
      <c r="DX152" s="1" t="s">
        <v>2291</v>
      </c>
      <c r="DY152" s="1" t="s">
        <v>2291</v>
      </c>
      <c r="DZ152" s="1" t="s">
        <v>2291</v>
      </c>
      <c r="EA152" s="1" t="s">
        <v>2291</v>
      </c>
      <c r="EB152" s="1" t="s">
        <v>2291</v>
      </c>
      <c r="EC152" s="1" t="s">
        <v>2291</v>
      </c>
      <c r="ED152" s="1" t="s">
        <v>2291</v>
      </c>
      <c r="EE152" s="1" t="s">
        <v>2291</v>
      </c>
      <c r="EF152" s="1" t="s">
        <v>2291</v>
      </c>
      <c r="EG152" s="1" t="s">
        <v>2291</v>
      </c>
      <c r="EH152" s="1" t="s">
        <v>2291</v>
      </c>
      <c r="EI152" s="1" t="s">
        <v>2291</v>
      </c>
      <c r="EJ152" s="1" t="s">
        <v>2291</v>
      </c>
      <c r="EK152" s="1" t="s">
        <v>2291</v>
      </c>
      <c r="EL152" s="1" t="s">
        <v>2291</v>
      </c>
      <c r="EM152" s="1" t="s">
        <v>2291</v>
      </c>
      <c r="EN152" s="1" t="s">
        <v>2291</v>
      </c>
      <c r="EO152" s="1" t="s">
        <v>320</v>
      </c>
      <c r="EP152" s="1" t="s">
        <v>1921</v>
      </c>
      <c r="EQ152" s="1" t="s">
        <v>1921</v>
      </c>
      <c r="ER152" s="1" t="s">
        <v>1921</v>
      </c>
      <c r="ES152" s="1" t="s">
        <v>1920</v>
      </c>
      <c r="ET152" s="1" t="s">
        <v>1921</v>
      </c>
      <c r="EU152" s="1" t="s">
        <v>2291</v>
      </c>
      <c r="EV152" s="1" t="s">
        <v>1997</v>
      </c>
      <c r="EW152" s="1" t="s">
        <v>2291</v>
      </c>
      <c r="EX152" s="1" t="s">
        <v>2291</v>
      </c>
      <c r="EY152" s="1" t="s">
        <v>2291</v>
      </c>
      <c r="EZ152" s="1" t="s">
        <v>2291</v>
      </c>
      <c r="FA152" s="1" t="s">
        <v>2291</v>
      </c>
      <c r="FB152" s="1" t="s">
        <v>2291</v>
      </c>
      <c r="FC152" s="1" t="s">
        <v>2291</v>
      </c>
      <c r="FD152" s="1" t="s">
        <v>2291</v>
      </c>
      <c r="FE152" s="1" t="s">
        <v>2291</v>
      </c>
      <c r="FF152" s="1" t="s">
        <v>2291</v>
      </c>
      <c r="FG152" s="1" t="s">
        <v>2291</v>
      </c>
      <c r="FH152" s="1" t="s">
        <v>2291</v>
      </c>
      <c r="FI152" s="1" t="s">
        <v>2291</v>
      </c>
      <c r="FJ152" s="1" t="s">
        <v>2291</v>
      </c>
      <c r="FK152" s="1" t="s">
        <v>2291</v>
      </c>
      <c r="FL152" s="1" t="s">
        <v>2291</v>
      </c>
      <c r="FM152" s="7">
        <v>50</v>
      </c>
      <c r="FN152" s="7">
        <v>100</v>
      </c>
      <c r="FO152" s="7">
        <v>5</v>
      </c>
      <c r="FP152" s="7">
        <v>6</v>
      </c>
      <c r="FQ152" s="7">
        <v>1</v>
      </c>
      <c r="FR152" s="7">
        <v>10</v>
      </c>
      <c r="FS152" s="7" t="s">
        <v>2291</v>
      </c>
      <c r="FT152" s="7" t="s">
        <v>2291</v>
      </c>
      <c r="FU152" s="7">
        <v>50</v>
      </c>
      <c r="FV152" s="7">
        <v>50</v>
      </c>
      <c r="FW152" s="7">
        <v>20</v>
      </c>
      <c r="FX152" s="7" t="s">
        <v>2291</v>
      </c>
      <c r="FY152" s="7">
        <v>80</v>
      </c>
      <c r="FZ152" s="1" t="s">
        <v>1920</v>
      </c>
      <c r="GA152" s="1" t="s">
        <v>1920</v>
      </c>
      <c r="GB152" s="1" t="s">
        <v>1920</v>
      </c>
      <c r="GC152" s="1" t="s">
        <v>2291</v>
      </c>
      <c r="GD152" s="1" t="s">
        <v>2291</v>
      </c>
      <c r="GE152" s="1" t="s">
        <v>2291</v>
      </c>
      <c r="GF152" s="1" t="s">
        <v>1920</v>
      </c>
      <c r="GG152" s="1" t="s">
        <v>2291</v>
      </c>
      <c r="GH152" s="1" t="s">
        <v>2291</v>
      </c>
      <c r="GI152" s="1" t="s">
        <v>2291</v>
      </c>
      <c r="GJ152" s="1" t="s">
        <v>406</v>
      </c>
      <c r="GK152" s="1" t="s">
        <v>1921</v>
      </c>
      <c r="GL152" s="1" t="s">
        <v>1921</v>
      </c>
      <c r="GM152" s="1" t="s">
        <v>1921</v>
      </c>
      <c r="GN152" s="1" t="s">
        <v>1921</v>
      </c>
      <c r="GO152" s="1" t="s">
        <v>1921</v>
      </c>
      <c r="GP152" s="1" t="s">
        <v>1921</v>
      </c>
      <c r="GQ152" s="1" t="s">
        <v>1920</v>
      </c>
      <c r="GR152" s="1" t="s">
        <v>1921</v>
      </c>
      <c r="GS152" s="7">
        <v>2</v>
      </c>
      <c r="GT152" s="7" t="s">
        <v>2291</v>
      </c>
      <c r="GU152" s="7" t="s">
        <v>2291</v>
      </c>
      <c r="GV152" s="7" t="s">
        <v>2291</v>
      </c>
      <c r="GW152" s="7" t="s">
        <v>2291</v>
      </c>
      <c r="GX152" s="7" t="s">
        <v>2291</v>
      </c>
      <c r="GY152" s="7" t="s">
        <v>2291</v>
      </c>
      <c r="GZ152" s="7" t="s">
        <v>2291</v>
      </c>
      <c r="HA152" s="7" t="s">
        <v>2291</v>
      </c>
      <c r="HB152" s="7" t="s">
        <v>2291</v>
      </c>
      <c r="HC152" s="7" t="s">
        <v>2291</v>
      </c>
      <c r="HD152" s="7" t="s">
        <v>2291</v>
      </c>
      <c r="HE152" s="7" t="s">
        <v>2291</v>
      </c>
      <c r="HF152" s="7" t="s">
        <v>2291</v>
      </c>
      <c r="HG152" s="7" t="s">
        <v>2291</v>
      </c>
      <c r="HH152" s="7" t="s">
        <v>2291</v>
      </c>
      <c r="HI152" s="1" t="s">
        <v>869</v>
      </c>
      <c r="HJ152" s="1" t="s">
        <v>2121</v>
      </c>
      <c r="HK152" s="1" t="s">
        <v>1921</v>
      </c>
      <c r="HL152" s="1" t="s">
        <v>1920</v>
      </c>
      <c r="HM152" s="1" t="s">
        <v>1920</v>
      </c>
      <c r="HN152" s="1" t="s">
        <v>1920</v>
      </c>
      <c r="HO152" s="1" t="s">
        <v>1920</v>
      </c>
      <c r="HP152" s="1" t="s">
        <v>2122</v>
      </c>
      <c r="HQ152" s="1" t="s">
        <v>1920</v>
      </c>
      <c r="HR152" s="1" t="s">
        <v>1921</v>
      </c>
      <c r="HS152" s="1" t="s">
        <v>1921</v>
      </c>
      <c r="HT152" s="7">
        <v>10</v>
      </c>
      <c r="HU152" s="7" t="s">
        <v>2291</v>
      </c>
      <c r="HV152" s="1" t="s">
        <v>2046</v>
      </c>
      <c r="HW152" s="1" t="s">
        <v>1921</v>
      </c>
      <c r="HX152" s="1" t="s">
        <v>1962</v>
      </c>
      <c r="HY152" s="1" t="s">
        <v>2126</v>
      </c>
      <c r="HZ152" s="1" t="s">
        <v>1921</v>
      </c>
      <c r="IA152" s="1" t="s">
        <v>1920</v>
      </c>
      <c r="IB152" s="7" t="s">
        <v>2291</v>
      </c>
      <c r="IC152" s="7">
        <v>15</v>
      </c>
      <c r="ID152" s="1" t="s">
        <v>1961</v>
      </c>
      <c r="IE152" s="1" t="s">
        <v>2291</v>
      </c>
      <c r="IF152" s="1" t="s">
        <v>2291</v>
      </c>
      <c r="IG152" s="1" t="s">
        <v>2291</v>
      </c>
      <c r="IH152" s="1" t="s">
        <v>2291</v>
      </c>
      <c r="II152" s="1" t="s">
        <v>2291</v>
      </c>
      <c r="IJ152" s="1" t="s">
        <v>2291</v>
      </c>
      <c r="IK152" s="1" t="s">
        <v>2291</v>
      </c>
      <c r="IL152" s="1" t="s">
        <v>2291</v>
      </c>
      <c r="IM152" s="1" t="s">
        <v>1949</v>
      </c>
      <c r="IN152" s="1" t="s">
        <v>1991</v>
      </c>
      <c r="IO152" s="1" t="s">
        <v>2291</v>
      </c>
      <c r="IP152" s="1" t="s">
        <v>2291</v>
      </c>
      <c r="IQ152" s="1" t="s">
        <v>2291</v>
      </c>
      <c r="IR152" s="1" t="s">
        <v>2291</v>
      </c>
      <c r="IS152" s="1" t="s">
        <v>2291</v>
      </c>
      <c r="IT152" s="1" t="s">
        <v>1921</v>
      </c>
      <c r="IU152" s="1" t="s">
        <v>2291</v>
      </c>
      <c r="IV152" s="1" t="s">
        <v>2291</v>
      </c>
      <c r="IW152" s="1" t="s">
        <v>2291</v>
      </c>
      <c r="IX152" s="1" t="s">
        <v>2291</v>
      </c>
      <c r="IY152" s="1" t="s">
        <v>2291</v>
      </c>
      <c r="IZ152" s="1" t="s">
        <v>2291</v>
      </c>
      <c r="JA152" s="1" t="s">
        <v>2291</v>
      </c>
      <c r="JB152" s="1" t="s">
        <v>2291</v>
      </c>
      <c r="JC152" s="1" t="s">
        <v>2291</v>
      </c>
      <c r="JD152" s="1" t="s">
        <v>700</v>
      </c>
      <c r="JE152" s="1" t="s">
        <v>1920</v>
      </c>
      <c r="JF152" s="1" t="s">
        <v>1920</v>
      </c>
      <c r="JG152" s="1" t="s">
        <v>1921</v>
      </c>
      <c r="JH152" s="1" t="s">
        <v>1921</v>
      </c>
      <c r="JI152" s="1" t="s">
        <v>1921</v>
      </c>
      <c r="JJ152" s="1" t="s">
        <v>1921</v>
      </c>
      <c r="JK152" s="1" t="s">
        <v>1921</v>
      </c>
      <c r="JL152" s="1" t="s">
        <v>1921</v>
      </c>
      <c r="JM152" s="1" t="s">
        <v>1920</v>
      </c>
      <c r="JN152" s="1" t="s">
        <v>1921</v>
      </c>
      <c r="JO152" s="1" t="s">
        <v>1921</v>
      </c>
      <c r="JP152" s="1" t="s">
        <v>1921</v>
      </c>
      <c r="JQ152" s="1" t="s">
        <v>1921</v>
      </c>
      <c r="JR152" s="1" t="s">
        <v>1921</v>
      </c>
      <c r="JS152" s="1" t="s">
        <v>2291</v>
      </c>
      <c r="JT152" s="1" t="s">
        <v>2291</v>
      </c>
      <c r="JU152" s="1" t="s">
        <v>2303</v>
      </c>
      <c r="JV152" s="1" t="s">
        <v>1921</v>
      </c>
      <c r="JW152" s="1" t="s">
        <v>1921</v>
      </c>
      <c r="JX152" s="1" t="s">
        <v>1920</v>
      </c>
      <c r="JY152" s="1" t="s">
        <v>1920</v>
      </c>
      <c r="JZ152" s="1" t="s">
        <v>1921</v>
      </c>
      <c r="KA152" s="1" t="s">
        <v>1921</v>
      </c>
      <c r="KB152" s="1" t="s">
        <v>1921</v>
      </c>
      <c r="KC152" s="1" t="s">
        <v>2291</v>
      </c>
      <c r="KD152" s="1" t="s">
        <v>1972</v>
      </c>
      <c r="KE152" s="1" t="s">
        <v>1921</v>
      </c>
      <c r="KF152" s="1" t="s">
        <v>1920</v>
      </c>
      <c r="KG152" s="1" t="s">
        <v>1383</v>
      </c>
      <c r="KH152" s="1" t="s">
        <v>1967</v>
      </c>
      <c r="KI152" s="1" t="s">
        <v>1987</v>
      </c>
      <c r="KJ152" s="1" t="s">
        <v>2291</v>
      </c>
      <c r="KK152" s="1" t="s">
        <v>1920</v>
      </c>
      <c r="KL152" s="1" t="s">
        <v>409</v>
      </c>
      <c r="KM152" s="1" t="s">
        <v>1921</v>
      </c>
      <c r="KN152" s="1" t="s">
        <v>1921</v>
      </c>
      <c r="KO152" s="1" t="s">
        <v>1920</v>
      </c>
      <c r="KP152" s="1" t="s">
        <v>2291</v>
      </c>
      <c r="KQ152" s="1" t="s">
        <v>2291</v>
      </c>
      <c r="KR152" s="1">
        <v>3</v>
      </c>
      <c r="KS152" s="1" t="s">
        <v>304</v>
      </c>
      <c r="KT152" s="1" t="s">
        <v>1367</v>
      </c>
      <c r="KU152" s="1" t="s">
        <v>2291</v>
      </c>
      <c r="KV152" s="1" t="s">
        <v>2291</v>
      </c>
      <c r="KW152" s="1" t="s">
        <v>2291</v>
      </c>
      <c r="KX152" s="1">
        <v>20</v>
      </c>
      <c r="KY152" s="11">
        <v>20</v>
      </c>
      <c r="KZ152" s="1" t="s">
        <v>1368</v>
      </c>
      <c r="LA152" s="1">
        <v>173992</v>
      </c>
      <c r="LB152" s="1" t="s">
        <v>1369</v>
      </c>
      <c r="LC152" s="1" t="s">
        <v>1370</v>
      </c>
      <c r="LD152" s="1">
        <v>120</v>
      </c>
      <c r="LE152" s="1" t="s">
        <v>2291</v>
      </c>
      <c r="LF152" s="1">
        <v>-1</v>
      </c>
      <c r="LG152" s="1" t="s">
        <v>2291</v>
      </c>
      <c r="LH152" s="1" t="s">
        <v>2291</v>
      </c>
      <c r="LI152" s="8">
        <v>120</v>
      </c>
      <c r="LJ152" s="8">
        <v>6</v>
      </c>
      <c r="LK152" s="8">
        <v>6</v>
      </c>
      <c r="LL152" s="8">
        <v>15</v>
      </c>
      <c r="LM152" s="8">
        <v>10</v>
      </c>
      <c r="LN152" s="8">
        <v>11</v>
      </c>
      <c r="LO152" s="8">
        <v>17</v>
      </c>
      <c r="LP152" s="8">
        <v>9</v>
      </c>
      <c r="LQ152" s="8">
        <v>8</v>
      </c>
      <c r="LR152" s="8">
        <v>21</v>
      </c>
      <c r="LS152" s="8">
        <v>20</v>
      </c>
      <c r="LT152" s="8">
        <v>0</v>
      </c>
      <c r="LU152" s="8">
        <v>1</v>
      </c>
      <c r="LV152" s="8">
        <v>124</v>
      </c>
      <c r="LW152" s="1" t="s">
        <v>1975</v>
      </c>
      <c r="LX152" s="1" t="s">
        <v>1976</v>
      </c>
      <c r="LY152" s="1" t="s">
        <v>1981</v>
      </c>
      <c r="LZ152" s="1" t="b">
        <f>E152=AE152</f>
        <v>1</v>
      </c>
      <c r="MA152" s="1" t="b">
        <f>AG152=G152</f>
        <v>1</v>
      </c>
      <c r="MB152" s="1" t="b">
        <f>I152=AI152</f>
        <v>1</v>
      </c>
      <c r="MC152" s="1" t="s">
        <v>2291</v>
      </c>
    </row>
    <row r="153" spans="1:341" x14ac:dyDescent="0.3">
      <c r="A153" s="1" t="s">
        <v>1872</v>
      </c>
      <c r="B153" s="1" t="s">
        <v>1873</v>
      </c>
      <c r="C153" s="5">
        <v>43163</v>
      </c>
      <c r="D153" s="5">
        <v>43163</v>
      </c>
      <c r="E153" s="1" t="s">
        <v>294</v>
      </c>
      <c r="F153" s="1" t="s">
        <v>1934</v>
      </c>
      <c r="G153" s="1" t="s">
        <v>400</v>
      </c>
      <c r="H153" s="1" t="s">
        <v>1948</v>
      </c>
      <c r="I153" s="1" t="s">
        <v>915</v>
      </c>
      <c r="J153" s="1" t="s">
        <v>1057</v>
      </c>
      <c r="K153" s="1" t="s">
        <v>1874</v>
      </c>
      <c r="L153" s="1" t="s">
        <v>1874</v>
      </c>
      <c r="M153" s="1" t="s">
        <v>1875</v>
      </c>
      <c r="N153" s="1">
        <v>14.054104254</v>
      </c>
      <c r="O153" s="1">
        <v>13.9472425873</v>
      </c>
      <c r="P153" s="1">
        <v>296.58196045699998</v>
      </c>
      <c r="Q153" s="1">
        <v>4</v>
      </c>
      <c r="R153" s="1" t="s">
        <v>1983</v>
      </c>
      <c r="S153" s="1" t="s">
        <v>960</v>
      </c>
      <c r="T153" s="1">
        <v>40</v>
      </c>
      <c r="U153" s="1" t="s">
        <v>2292</v>
      </c>
      <c r="V153" s="1" t="s">
        <v>1982</v>
      </c>
      <c r="W153" s="1" t="s">
        <v>2291</v>
      </c>
      <c r="X153" s="1" t="s">
        <v>2089</v>
      </c>
      <c r="Y153" s="1" t="s">
        <v>1920</v>
      </c>
      <c r="Z153" s="1" t="s">
        <v>1921</v>
      </c>
      <c r="AA153" s="1" t="s">
        <v>1921</v>
      </c>
      <c r="AB153" s="1" t="s">
        <v>2291</v>
      </c>
      <c r="AC153" s="7">
        <v>98</v>
      </c>
      <c r="AD153" s="7">
        <v>211</v>
      </c>
      <c r="AE153" s="1" t="s">
        <v>294</v>
      </c>
      <c r="AF153" s="1" t="s">
        <v>1934</v>
      </c>
      <c r="AG153" s="1" t="s">
        <v>400</v>
      </c>
      <c r="AH153" s="1" t="s">
        <v>1948</v>
      </c>
      <c r="AI153" s="1" t="s">
        <v>915</v>
      </c>
      <c r="AJ153" s="1" t="s">
        <v>1057</v>
      </c>
      <c r="AK153" s="14">
        <v>98</v>
      </c>
      <c r="AL153" s="14">
        <v>211</v>
      </c>
      <c r="AM153" s="5">
        <v>42795</v>
      </c>
      <c r="AN153" s="7" t="s">
        <v>2291</v>
      </c>
      <c r="AO153" s="7" t="s">
        <v>2291</v>
      </c>
      <c r="AP153" s="1" t="s">
        <v>2291</v>
      </c>
      <c r="AQ153" s="1" t="s">
        <v>2291</v>
      </c>
      <c r="AR153" s="1" t="s">
        <v>2291</v>
      </c>
      <c r="AS153" s="1" t="s">
        <v>2291</v>
      </c>
      <c r="AT153" s="1" t="s">
        <v>2291</v>
      </c>
      <c r="AU153" s="1" t="s">
        <v>2291</v>
      </c>
      <c r="AV153" s="1" t="s">
        <v>2291</v>
      </c>
      <c r="AW153" s="1" t="s">
        <v>2291</v>
      </c>
      <c r="AX153" s="1" t="s">
        <v>2291</v>
      </c>
      <c r="AY153" s="7" t="s">
        <v>2291</v>
      </c>
      <c r="AZ153" s="7" t="s">
        <v>2291</v>
      </c>
      <c r="BA153" s="1" t="s">
        <v>2291</v>
      </c>
      <c r="BB153" s="7" t="s">
        <v>2291</v>
      </c>
      <c r="BC153" s="7" t="s">
        <v>2291</v>
      </c>
      <c r="BD153" s="1" t="s">
        <v>2291</v>
      </c>
      <c r="BE153" s="1" t="s">
        <v>2291</v>
      </c>
      <c r="BF153" s="1" t="s">
        <v>2291</v>
      </c>
      <c r="BG153" s="1" t="s">
        <v>2291</v>
      </c>
      <c r="BH153" s="1" t="s">
        <v>2291</v>
      </c>
      <c r="BI153" s="1" t="s">
        <v>2291</v>
      </c>
      <c r="BJ153" s="1" t="s">
        <v>2291</v>
      </c>
      <c r="BK153" s="1" t="s">
        <v>2291</v>
      </c>
      <c r="BL153" s="1" t="s">
        <v>2291</v>
      </c>
      <c r="BM153" s="7" t="s">
        <v>2291</v>
      </c>
      <c r="BN153" s="7" t="s">
        <v>2291</v>
      </c>
      <c r="BO153" s="1" t="s">
        <v>2291</v>
      </c>
      <c r="BP153" s="7" t="s">
        <v>2291</v>
      </c>
      <c r="BQ153" s="7" t="s">
        <v>2291</v>
      </c>
      <c r="BR153" s="1">
        <v>0</v>
      </c>
      <c r="BS153" s="7">
        <v>98</v>
      </c>
      <c r="BT153" s="7">
        <v>0</v>
      </c>
      <c r="BU153" s="7">
        <v>0</v>
      </c>
      <c r="BV153" s="7">
        <v>0</v>
      </c>
      <c r="BW153" s="1" t="s">
        <v>1998</v>
      </c>
      <c r="BX153" s="1" t="s">
        <v>2291</v>
      </c>
      <c r="BY153" s="1" t="s">
        <v>1876</v>
      </c>
      <c r="BZ153" s="1" t="s">
        <v>1920</v>
      </c>
      <c r="CA153" s="1" t="s">
        <v>1920</v>
      </c>
      <c r="CB153" s="1" t="s">
        <v>1921</v>
      </c>
      <c r="CC153" s="1" t="s">
        <v>1921</v>
      </c>
      <c r="CD153" s="1" t="s">
        <v>1921</v>
      </c>
      <c r="CE153" s="1" t="s">
        <v>1921</v>
      </c>
      <c r="CF153" s="1" t="s">
        <v>1921</v>
      </c>
      <c r="CG153" s="1" t="s">
        <v>1921</v>
      </c>
      <c r="CH153" s="1" t="s">
        <v>1920</v>
      </c>
      <c r="CI153" s="1" t="s">
        <v>1919</v>
      </c>
      <c r="CJ153" s="1" t="s">
        <v>1921</v>
      </c>
      <c r="CK153" s="1" t="s">
        <v>320</v>
      </c>
      <c r="CL153" s="1" t="s">
        <v>1921</v>
      </c>
      <c r="CM153" s="1" t="s">
        <v>1921</v>
      </c>
      <c r="CN153" s="1" t="s">
        <v>1921</v>
      </c>
      <c r="CO153" s="1" t="s">
        <v>1920</v>
      </c>
      <c r="CP153" s="1" t="s">
        <v>1921</v>
      </c>
      <c r="CQ153" s="1" t="s">
        <v>2291</v>
      </c>
      <c r="CR153" s="1" t="s">
        <v>2029</v>
      </c>
      <c r="CS153" s="1" t="s">
        <v>320</v>
      </c>
      <c r="CT153" s="1" t="s">
        <v>1921</v>
      </c>
      <c r="CU153" s="1" t="s">
        <v>1921</v>
      </c>
      <c r="CV153" s="1" t="s">
        <v>1921</v>
      </c>
      <c r="CW153" s="1" t="s">
        <v>1920</v>
      </c>
      <c r="CX153" s="1" t="s">
        <v>1921</v>
      </c>
      <c r="CY153" s="1" t="s">
        <v>2291</v>
      </c>
      <c r="CZ153" s="1" t="s">
        <v>2029</v>
      </c>
      <c r="DA153" s="1" t="s">
        <v>320</v>
      </c>
      <c r="DB153" s="1" t="s">
        <v>1921</v>
      </c>
      <c r="DC153" s="1" t="s">
        <v>1921</v>
      </c>
      <c r="DD153" s="1" t="s">
        <v>1921</v>
      </c>
      <c r="DE153" s="1" t="s">
        <v>1920</v>
      </c>
      <c r="DF153" s="1" t="s">
        <v>1921</v>
      </c>
      <c r="DG153" s="1" t="s">
        <v>2291</v>
      </c>
      <c r="DH153" s="1" t="s">
        <v>2029</v>
      </c>
      <c r="DI153" s="1" t="s">
        <v>2291</v>
      </c>
      <c r="DJ153" s="1" t="s">
        <v>2291</v>
      </c>
      <c r="DK153" s="1" t="s">
        <v>2291</v>
      </c>
      <c r="DL153" s="1" t="s">
        <v>2291</v>
      </c>
      <c r="DM153" s="1" t="s">
        <v>2291</v>
      </c>
      <c r="DN153" s="1" t="s">
        <v>2291</v>
      </c>
      <c r="DO153" s="1" t="s">
        <v>2291</v>
      </c>
      <c r="DP153" s="1" t="s">
        <v>2291</v>
      </c>
      <c r="DQ153" s="1" t="s">
        <v>2291</v>
      </c>
      <c r="DR153" s="1" t="s">
        <v>2291</v>
      </c>
      <c r="DS153" s="1" t="s">
        <v>2291</v>
      </c>
      <c r="DT153" s="1" t="s">
        <v>2291</v>
      </c>
      <c r="DU153" s="1" t="s">
        <v>2291</v>
      </c>
      <c r="DV153" s="1" t="s">
        <v>2291</v>
      </c>
      <c r="DW153" s="1" t="s">
        <v>2291</v>
      </c>
      <c r="DX153" s="1" t="s">
        <v>2291</v>
      </c>
      <c r="DY153" s="1" t="s">
        <v>2291</v>
      </c>
      <c r="DZ153" s="1" t="s">
        <v>2291</v>
      </c>
      <c r="EA153" s="1" t="s">
        <v>2291</v>
      </c>
      <c r="EB153" s="1" t="s">
        <v>2291</v>
      </c>
      <c r="EC153" s="1" t="s">
        <v>2291</v>
      </c>
      <c r="ED153" s="1" t="s">
        <v>2291</v>
      </c>
      <c r="EE153" s="1" t="s">
        <v>2291</v>
      </c>
      <c r="EF153" s="1" t="s">
        <v>2291</v>
      </c>
      <c r="EG153" s="1" t="s">
        <v>2291</v>
      </c>
      <c r="EH153" s="1" t="s">
        <v>2291</v>
      </c>
      <c r="EI153" s="1" t="s">
        <v>2291</v>
      </c>
      <c r="EJ153" s="1" t="s">
        <v>2291</v>
      </c>
      <c r="EK153" s="1" t="s">
        <v>2291</v>
      </c>
      <c r="EL153" s="1" t="s">
        <v>2291</v>
      </c>
      <c r="EM153" s="1" t="s">
        <v>2291</v>
      </c>
      <c r="EN153" s="1" t="s">
        <v>2291</v>
      </c>
      <c r="EO153" s="1" t="s">
        <v>2291</v>
      </c>
      <c r="EP153" s="1" t="s">
        <v>2291</v>
      </c>
      <c r="EQ153" s="1" t="s">
        <v>2291</v>
      </c>
      <c r="ER153" s="1" t="s">
        <v>2291</v>
      </c>
      <c r="ES153" s="1" t="s">
        <v>2291</v>
      </c>
      <c r="ET153" s="1" t="s">
        <v>2291</v>
      </c>
      <c r="EU153" s="1" t="s">
        <v>2291</v>
      </c>
      <c r="EV153" s="1" t="s">
        <v>2291</v>
      </c>
      <c r="EW153" s="1" t="s">
        <v>2291</v>
      </c>
      <c r="EX153" s="1" t="s">
        <v>2291</v>
      </c>
      <c r="EY153" s="1" t="s">
        <v>2291</v>
      </c>
      <c r="EZ153" s="1" t="s">
        <v>2291</v>
      </c>
      <c r="FA153" s="1" t="s">
        <v>2291</v>
      </c>
      <c r="FB153" s="1" t="s">
        <v>2291</v>
      </c>
      <c r="FC153" s="1" t="s">
        <v>2291</v>
      </c>
      <c r="FD153" s="1" t="s">
        <v>2291</v>
      </c>
      <c r="FE153" s="1" t="s">
        <v>2291</v>
      </c>
      <c r="FF153" s="1" t="s">
        <v>2291</v>
      </c>
      <c r="FG153" s="1" t="s">
        <v>2291</v>
      </c>
      <c r="FH153" s="1" t="s">
        <v>2291</v>
      </c>
      <c r="FI153" s="1" t="s">
        <v>2291</v>
      </c>
      <c r="FJ153" s="1" t="s">
        <v>2291</v>
      </c>
      <c r="FK153" s="1" t="s">
        <v>2291</v>
      </c>
      <c r="FL153" s="1" t="s">
        <v>2291</v>
      </c>
      <c r="FM153" s="7">
        <v>30</v>
      </c>
      <c r="FN153" s="7">
        <v>40</v>
      </c>
      <c r="FO153" s="7">
        <v>1</v>
      </c>
      <c r="FP153" s="7">
        <v>5</v>
      </c>
      <c r="FQ153" s="7">
        <v>5</v>
      </c>
      <c r="FR153" s="7">
        <v>3</v>
      </c>
      <c r="FS153" s="7" t="s">
        <v>2291</v>
      </c>
      <c r="FT153" s="7" t="s">
        <v>2291</v>
      </c>
      <c r="FU153" s="7">
        <v>10</v>
      </c>
      <c r="FV153" s="7">
        <v>6</v>
      </c>
      <c r="FW153" s="7">
        <v>4</v>
      </c>
      <c r="FX153" s="7" t="s">
        <v>2291</v>
      </c>
      <c r="FY153" s="7">
        <v>20</v>
      </c>
      <c r="FZ153" s="1" t="s">
        <v>1920</v>
      </c>
      <c r="GA153" s="1" t="s">
        <v>1920</v>
      </c>
      <c r="GB153" s="1" t="s">
        <v>1920</v>
      </c>
      <c r="GC153" s="1" t="s">
        <v>2291</v>
      </c>
      <c r="GD153" s="1" t="s">
        <v>2291</v>
      </c>
      <c r="GE153" s="1" t="s">
        <v>2291</v>
      </c>
      <c r="GF153" s="1" t="s">
        <v>1921</v>
      </c>
      <c r="GG153" s="1" t="s">
        <v>1868</v>
      </c>
      <c r="GH153" s="1" t="s">
        <v>2291</v>
      </c>
      <c r="GI153" s="1" t="s">
        <v>2291</v>
      </c>
      <c r="GJ153" s="1" t="s">
        <v>406</v>
      </c>
      <c r="GK153" s="1" t="s">
        <v>1921</v>
      </c>
      <c r="GL153" s="1" t="s">
        <v>1921</v>
      </c>
      <c r="GM153" s="1" t="s">
        <v>1921</v>
      </c>
      <c r="GN153" s="1" t="s">
        <v>1921</v>
      </c>
      <c r="GO153" s="1" t="s">
        <v>1921</v>
      </c>
      <c r="GP153" s="1" t="s">
        <v>1921</v>
      </c>
      <c r="GQ153" s="1" t="s">
        <v>1920</v>
      </c>
      <c r="GR153" s="1" t="s">
        <v>1921</v>
      </c>
      <c r="GS153" s="7">
        <v>1</v>
      </c>
      <c r="GT153" s="7" t="s">
        <v>2291</v>
      </c>
      <c r="GU153" s="7" t="s">
        <v>2291</v>
      </c>
      <c r="GV153" s="7" t="s">
        <v>2291</v>
      </c>
      <c r="GW153" s="7" t="s">
        <v>2291</v>
      </c>
      <c r="GX153" s="7" t="s">
        <v>2291</v>
      </c>
      <c r="GY153" s="7" t="s">
        <v>2291</v>
      </c>
      <c r="GZ153" s="7" t="s">
        <v>2291</v>
      </c>
      <c r="HA153" s="7" t="s">
        <v>2291</v>
      </c>
      <c r="HB153" s="7" t="s">
        <v>2291</v>
      </c>
      <c r="HC153" s="7" t="s">
        <v>2291</v>
      </c>
      <c r="HD153" s="7" t="s">
        <v>2291</v>
      </c>
      <c r="HE153" s="7" t="s">
        <v>2291</v>
      </c>
      <c r="HF153" s="7" t="s">
        <v>2291</v>
      </c>
      <c r="HG153" s="7" t="s">
        <v>2291</v>
      </c>
      <c r="HH153" s="7" t="s">
        <v>2291</v>
      </c>
      <c r="HI153" s="1" t="s">
        <v>869</v>
      </c>
      <c r="HJ153" s="1" t="s">
        <v>1995</v>
      </c>
      <c r="HK153" s="1" t="s">
        <v>1921</v>
      </c>
      <c r="HL153" s="1" t="s">
        <v>1921</v>
      </c>
      <c r="HM153" s="1" t="s">
        <v>1920</v>
      </c>
      <c r="HN153" s="1" t="s">
        <v>1921</v>
      </c>
      <c r="HO153" s="1" t="s">
        <v>1921</v>
      </c>
      <c r="HP153" s="1" t="s">
        <v>2122</v>
      </c>
      <c r="HQ153" s="1" t="s">
        <v>1920</v>
      </c>
      <c r="HR153" s="1" t="s">
        <v>1921</v>
      </c>
      <c r="HS153" s="1" t="s">
        <v>1921</v>
      </c>
      <c r="HT153" s="7">
        <v>5</v>
      </c>
      <c r="HU153" s="7" t="s">
        <v>2291</v>
      </c>
      <c r="HV153" s="1" t="s">
        <v>2046</v>
      </c>
      <c r="HW153" s="1" t="s">
        <v>1921</v>
      </c>
      <c r="HX153" s="1" t="s">
        <v>1964</v>
      </c>
      <c r="HY153" s="1" t="s">
        <v>2126</v>
      </c>
      <c r="HZ153" s="1" t="s">
        <v>1921</v>
      </c>
      <c r="IA153" s="1" t="s">
        <v>1920</v>
      </c>
      <c r="IB153" s="7" t="s">
        <v>2291</v>
      </c>
      <c r="IC153" s="7">
        <v>90</v>
      </c>
      <c r="ID153" s="1" t="s">
        <v>1920</v>
      </c>
      <c r="IE153" s="1" t="s">
        <v>2291</v>
      </c>
      <c r="IF153" s="1" t="s">
        <v>2291</v>
      </c>
      <c r="IG153" s="1" t="s">
        <v>2291</v>
      </c>
      <c r="IH153" s="1" t="s">
        <v>2291</v>
      </c>
      <c r="II153" s="1" t="s">
        <v>2291</v>
      </c>
      <c r="IJ153" s="1" t="s">
        <v>2291</v>
      </c>
      <c r="IK153" s="1" t="s">
        <v>2291</v>
      </c>
      <c r="IL153" s="1" t="s">
        <v>2291</v>
      </c>
      <c r="IM153" s="1" t="s">
        <v>1949</v>
      </c>
      <c r="IN153" s="1" t="s">
        <v>1991</v>
      </c>
      <c r="IO153" s="1" t="s">
        <v>2291</v>
      </c>
      <c r="IP153" s="1" t="s">
        <v>2291</v>
      </c>
      <c r="IQ153" s="1" t="s">
        <v>2291</v>
      </c>
      <c r="IR153" s="1" t="s">
        <v>2291</v>
      </c>
      <c r="IS153" s="1" t="s">
        <v>2291</v>
      </c>
      <c r="IT153" s="1" t="s">
        <v>1921</v>
      </c>
      <c r="IU153" s="1" t="s">
        <v>2291</v>
      </c>
      <c r="IV153" s="1" t="s">
        <v>2291</v>
      </c>
      <c r="IW153" s="1" t="s">
        <v>2291</v>
      </c>
      <c r="IX153" s="1" t="s">
        <v>2291</v>
      </c>
      <c r="IY153" s="1" t="s">
        <v>2291</v>
      </c>
      <c r="IZ153" s="1" t="s">
        <v>2291</v>
      </c>
      <c r="JA153" s="1" t="s">
        <v>2291</v>
      </c>
      <c r="JB153" s="1" t="s">
        <v>2291</v>
      </c>
      <c r="JC153" s="1" t="s">
        <v>2291</v>
      </c>
      <c r="JD153" s="1" t="s">
        <v>339</v>
      </c>
      <c r="JE153" s="1" t="s">
        <v>1920</v>
      </c>
      <c r="JF153" s="1" t="s">
        <v>1920</v>
      </c>
      <c r="JG153" s="1" t="s">
        <v>1921</v>
      </c>
      <c r="JH153" s="1" t="s">
        <v>1921</v>
      </c>
      <c r="JI153" s="1" t="s">
        <v>1921</v>
      </c>
      <c r="JJ153" s="1" t="s">
        <v>1920</v>
      </c>
      <c r="JK153" s="1" t="s">
        <v>1921</v>
      </c>
      <c r="JL153" s="1" t="s">
        <v>1921</v>
      </c>
      <c r="JM153" s="1" t="s">
        <v>1921</v>
      </c>
      <c r="JN153" s="1" t="s">
        <v>1921</v>
      </c>
      <c r="JO153" s="1" t="s">
        <v>1921</v>
      </c>
      <c r="JP153" s="1" t="s">
        <v>1921</v>
      </c>
      <c r="JQ153" s="1" t="s">
        <v>1921</v>
      </c>
      <c r="JR153" s="1" t="s">
        <v>1921</v>
      </c>
      <c r="JS153" s="1" t="s">
        <v>2291</v>
      </c>
      <c r="JT153" s="1" t="s">
        <v>2291</v>
      </c>
      <c r="JU153" s="1" t="s">
        <v>2299</v>
      </c>
      <c r="JV153" s="1" t="s">
        <v>1921</v>
      </c>
      <c r="JW153" s="1" t="s">
        <v>1920</v>
      </c>
      <c r="JX153" s="1" t="s">
        <v>1921</v>
      </c>
      <c r="JY153" s="1" t="s">
        <v>1921</v>
      </c>
      <c r="JZ153" s="1" t="s">
        <v>1921</v>
      </c>
      <c r="KA153" s="1" t="s">
        <v>1921</v>
      </c>
      <c r="KB153" s="1" t="s">
        <v>1921</v>
      </c>
      <c r="KC153" s="1" t="s">
        <v>1921</v>
      </c>
      <c r="KD153" s="1" t="s">
        <v>1972</v>
      </c>
      <c r="KE153" s="1" t="s">
        <v>1961</v>
      </c>
      <c r="KF153" s="1" t="s">
        <v>1920</v>
      </c>
      <c r="KG153" s="1" t="s">
        <v>1383</v>
      </c>
      <c r="KH153" s="1" t="s">
        <v>1967</v>
      </c>
      <c r="KI153" s="1" t="s">
        <v>1988</v>
      </c>
      <c r="KJ153" s="1" t="s">
        <v>2291</v>
      </c>
      <c r="KK153" s="1" t="s">
        <v>1920</v>
      </c>
      <c r="KL153" s="1" t="s">
        <v>409</v>
      </c>
      <c r="KM153" s="1" t="s">
        <v>1921</v>
      </c>
      <c r="KN153" s="1" t="s">
        <v>1921</v>
      </c>
      <c r="KO153" s="1" t="s">
        <v>1920</v>
      </c>
      <c r="KP153" s="1" t="s">
        <v>2291</v>
      </c>
      <c r="KQ153" s="1" t="s">
        <v>2291</v>
      </c>
      <c r="KR153" s="1">
        <v>3</v>
      </c>
      <c r="KS153" s="1" t="s">
        <v>304</v>
      </c>
      <c r="KT153" s="1" t="s">
        <v>2291</v>
      </c>
      <c r="KU153" s="1" t="s">
        <v>2291</v>
      </c>
      <c r="KV153" s="1" t="s">
        <v>2291</v>
      </c>
      <c r="KW153" s="1" t="s">
        <v>2291</v>
      </c>
      <c r="KX153" s="1">
        <v>20</v>
      </c>
      <c r="KY153" s="11">
        <v>20</v>
      </c>
      <c r="KZ153" s="1" t="s">
        <v>1877</v>
      </c>
      <c r="LA153" s="1">
        <v>493611</v>
      </c>
      <c r="LB153" s="1" t="s">
        <v>1878</v>
      </c>
      <c r="LC153" s="1" t="s">
        <v>1879</v>
      </c>
      <c r="LD153" s="1">
        <v>281</v>
      </c>
      <c r="LE153" s="1" t="s">
        <v>2291</v>
      </c>
      <c r="LF153" s="1">
        <v>-1</v>
      </c>
      <c r="LG153" s="1" t="s">
        <v>2291</v>
      </c>
      <c r="LH153" s="1" t="s">
        <v>2291</v>
      </c>
      <c r="LI153" s="8">
        <v>281</v>
      </c>
      <c r="LJ153" s="8">
        <v>3</v>
      </c>
      <c r="LK153" s="8">
        <v>6</v>
      </c>
      <c r="LL153" s="8">
        <v>7</v>
      </c>
      <c r="LM153" s="8">
        <v>8</v>
      </c>
      <c r="LN153" s="8">
        <v>4</v>
      </c>
      <c r="LO153" s="8">
        <v>19</v>
      </c>
      <c r="LP153" s="8">
        <v>1</v>
      </c>
      <c r="LQ153" s="8">
        <v>8</v>
      </c>
      <c r="LR153" s="8">
        <v>21</v>
      </c>
      <c r="LS153" s="8">
        <v>24</v>
      </c>
      <c r="LT153" s="8">
        <v>2</v>
      </c>
      <c r="LU153" s="8">
        <v>0</v>
      </c>
      <c r="LV153" s="8">
        <v>103</v>
      </c>
      <c r="LW153" s="1" t="s">
        <v>1975</v>
      </c>
      <c r="LX153" s="1" t="s">
        <v>1976</v>
      </c>
      <c r="LY153" s="1" t="s">
        <v>1979</v>
      </c>
      <c r="LZ153" s="1" t="b">
        <f>E153=AE153</f>
        <v>1</v>
      </c>
      <c r="MA153" s="1" t="b">
        <f>AG153=G153</f>
        <v>1</v>
      </c>
      <c r="MB153" s="1" t="b">
        <f>I153=AI153</f>
        <v>1</v>
      </c>
      <c r="MC153" s="1" t="s">
        <v>2291</v>
      </c>
    </row>
    <row r="154" spans="1:341" x14ac:dyDescent="0.3">
      <c r="A154" s="1" t="s">
        <v>496</v>
      </c>
      <c r="B154" s="1" t="s">
        <v>497</v>
      </c>
      <c r="C154" s="5">
        <v>43155</v>
      </c>
      <c r="D154" s="5">
        <v>43155</v>
      </c>
      <c r="E154" s="1" t="s">
        <v>294</v>
      </c>
      <c r="F154" s="1" t="s">
        <v>1934</v>
      </c>
      <c r="G154" s="1" t="s">
        <v>400</v>
      </c>
      <c r="H154" s="1" t="s">
        <v>1948</v>
      </c>
      <c r="I154" s="1" t="s">
        <v>401</v>
      </c>
      <c r="J154" s="1" t="s">
        <v>429</v>
      </c>
      <c r="K154" s="1" t="s">
        <v>429</v>
      </c>
      <c r="L154" s="1" t="s">
        <v>499</v>
      </c>
      <c r="M154" s="1" t="s">
        <v>500</v>
      </c>
      <c r="N154" s="1">
        <v>14.372120814300001</v>
      </c>
      <c r="O154" s="1">
        <v>13.726831346499999</v>
      </c>
      <c r="P154" s="1">
        <v>294.89567001199998</v>
      </c>
      <c r="Q154" s="1">
        <v>8</v>
      </c>
      <c r="R154" s="1" t="s">
        <v>1984</v>
      </c>
      <c r="S154" s="1" t="s">
        <v>2291</v>
      </c>
      <c r="T154" s="1" t="s">
        <v>2291</v>
      </c>
      <c r="U154" s="1" t="s">
        <v>2292</v>
      </c>
      <c r="V154" s="1" t="s">
        <v>1982</v>
      </c>
      <c r="W154" s="1" t="s">
        <v>2291</v>
      </c>
      <c r="X154" s="1" t="s">
        <v>2093</v>
      </c>
      <c r="Y154" s="1" t="s">
        <v>1920</v>
      </c>
      <c r="Z154" s="1" t="s">
        <v>1920</v>
      </c>
      <c r="AA154" s="1" t="s">
        <v>1921</v>
      </c>
      <c r="AB154" s="1" t="s">
        <v>2291</v>
      </c>
      <c r="AC154" s="7">
        <v>80</v>
      </c>
      <c r="AD154" s="7">
        <v>337</v>
      </c>
      <c r="AE154" s="1" t="s">
        <v>294</v>
      </c>
      <c r="AF154" s="1" t="s">
        <v>1934</v>
      </c>
      <c r="AG154" s="1" t="s">
        <v>400</v>
      </c>
      <c r="AH154" s="1" t="s">
        <v>1948</v>
      </c>
      <c r="AI154" s="1" t="s">
        <v>404</v>
      </c>
      <c r="AJ154" s="1" t="s">
        <v>2010</v>
      </c>
      <c r="AK154" s="14">
        <v>80</v>
      </c>
      <c r="AL154" s="14">
        <v>337</v>
      </c>
      <c r="AM154" s="5">
        <v>42401</v>
      </c>
      <c r="AN154" s="7">
        <v>15</v>
      </c>
      <c r="AO154" s="7">
        <v>60</v>
      </c>
      <c r="AP154" s="1" t="s">
        <v>298</v>
      </c>
      <c r="AQ154" s="1" t="s">
        <v>1926</v>
      </c>
      <c r="AR154" s="1" t="s">
        <v>299</v>
      </c>
      <c r="AS154" s="1" t="s">
        <v>1931</v>
      </c>
      <c r="AT154" s="1" t="s">
        <v>501</v>
      </c>
      <c r="AU154" s="1" t="s">
        <v>1938</v>
      </c>
      <c r="AV154" s="1" t="s">
        <v>2291</v>
      </c>
      <c r="AW154" s="1" t="s">
        <v>2291</v>
      </c>
      <c r="AX154" s="1" t="s">
        <v>2291</v>
      </c>
      <c r="AY154" s="7">
        <v>15</v>
      </c>
      <c r="AZ154" s="7">
        <v>60</v>
      </c>
      <c r="BA154" s="5">
        <v>42917</v>
      </c>
      <c r="BB154" s="7" t="s">
        <v>2291</v>
      </c>
      <c r="BC154" s="7" t="s">
        <v>2291</v>
      </c>
      <c r="BD154" s="1" t="s">
        <v>2291</v>
      </c>
      <c r="BE154" s="1" t="s">
        <v>2291</v>
      </c>
      <c r="BF154" s="1" t="s">
        <v>2291</v>
      </c>
      <c r="BG154" s="1" t="s">
        <v>2291</v>
      </c>
      <c r="BH154" s="1" t="s">
        <v>2291</v>
      </c>
      <c r="BI154" s="1" t="s">
        <v>2291</v>
      </c>
      <c r="BJ154" s="1" t="s">
        <v>2291</v>
      </c>
      <c r="BK154" s="1" t="s">
        <v>2291</v>
      </c>
      <c r="BL154" s="1" t="s">
        <v>2291</v>
      </c>
      <c r="BM154" s="7" t="s">
        <v>2291</v>
      </c>
      <c r="BN154" s="7" t="s">
        <v>2291</v>
      </c>
      <c r="BO154" s="1" t="s">
        <v>2291</v>
      </c>
      <c r="BP154" s="7" t="s">
        <v>2291</v>
      </c>
      <c r="BQ154" s="7" t="s">
        <v>2291</v>
      </c>
      <c r="BR154" s="1">
        <v>0</v>
      </c>
      <c r="BS154" s="7">
        <v>337</v>
      </c>
      <c r="BT154" s="7">
        <v>0</v>
      </c>
      <c r="BU154" s="7">
        <v>0</v>
      </c>
      <c r="BV154" s="7">
        <v>0</v>
      </c>
      <c r="BW154" s="1" t="s">
        <v>1998</v>
      </c>
      <c r="BX154" s="1" t="s">
        <v>2291</v>
      </c>
      <c r="BY154" s="1" t="s">
        <v>502</v>
      </c>
      <c r="BZ154" s="1" t="s">
        <v>1921</v>
      </c>
      <c r="CA154" s="1" t="s">
        <v>1920</v>
      </c>
      <c r="CB154" s="1" t="s">
        <v>1920</v>
      </c>
      <c r="CC154" s="1" t="s">
        <v>1921</v>
      </c>
      <c r="CD154" s="1" t="s">
        <v>1921</v>
      </c>
      <c r="CE154" s="1" t="s">
        <v>1921</v>
      </c>
      <c r="CF154" s="1" t="s">
        <v>1921</v>
      </c>
      <c r="CG154" s="1" t="s">
        <v>1921</v>
      </c>
      <c r="CH154" s="1" t="s">
        <v>1921</v>
      </c>
      <c r="CI154" s="1" t="s">
        <v>1920</v>
      </c>
      <c r="CJ154" s="1" t="s">
        <v>1921</v>
      </c>
      <c r="CK154" s="1" t="s">
        <v>2291</v>
      </c>
      <c r="CL154" s="1" t="s">
        <v>2291</v>
      </c>
      <c r="CM154" s="1" t="s">
        <v>2291</v>
      </c>
      <c r="CN154" s="1" t="s">
        <v>2291</v>
      </c>
      <c r="CO154" s="1" t="s">
        <v>2291</v>
      </c>
      <c r="CP154" s="1" t="s">
        <v>2291</v>
      </c>
      <c r="CQ154" s="1" t="s">
        <v>2291</v>
      </c>
      <c r="CR154" s="1" t="s">
        <v>2291</v>
      </c>
      <c r="CS154" s="1" t="s">
        <v>2291</v>
      </c>
      <c r="CT154" s="1" t="s">
        <v>2291</v>
      </c>
      <c r="CU154" s="1" t="s">
        <v>2291</v>
      </c>
      <c r="CV154" s="1" t="s">
        <v>2291</v>
      </c>
      <c r="CW154" s="1" t="s">
        <v>2291</v>
      </c>
      <c r="CX154" s="1" t="s">
        <v>2291</v>
      </c>
      <c r="CY154" s="1" t="s">
        <v>2291</v>
      </c>
      <c r="CZ154" s="1" t="s">
        <v>2291</v>
      </c>
      <c r="DA154" s="1" t="s">
        <v>320</v>
      </c>
      <c r="DB154" s="1" t="s">
        <v>1921</v>
      </c>
      <c r="DC154" s="1" t="s">
        <v>1921</v>
      </c>
      <c r="DD154" s="1" t="s">
        <v>1921</v>
      </c>
      <c r="DE154" s="1" t="s">
        <v>1920</v>
      </c>
      <c r="DF154" s="1" t="s">
        <v>1921</v>
      </c>
      <c r="DG154" s="1" t="s">
        <v>480</v>
      </c>
      <c r="DH154" s="1" t="s">
        <v>2029</v>
      </c>
      <c r="DI154" s="1" t="s">
        <v>2291</v>
      </c>
      <c r="DJ154" s="1" t="s">
        <v>2291</v>
      </c>
      <c r="DK154" s="1" t="s">
        <v>2291</v>
      </c>
      <c r="DL154" s="1" t="s">
        <v>2291</v>
      </c>
      <c r="DM154" s="1" t="s">
        <v>2291</v>
      </c>
      <c r="DN154" s="1" t="s">
        <v>2291</v>
      </c>
      <c r="DO154" s="1" t="s">
        <v>2291</v>
      </c>
      <c r="DP154" s="1" t="s">
        <v>2291</v>
      </c>
      <c r="DQ154" s="1" t="s">
        <v>2291</v>
      </c>
      <c r="DR154" s="1" t="s">
        <v>2291</v>
      </c>
      <c r="DS154" s="1" t="s">
        <v>2291</v>
      </c>
      <c r="DT154" s="1" t="s">
        <v>2291</v>
      </c>
      <c r="DU154" s="1" t="s">
        <v>2291</v>
      </c>
      <c r="DV154" s="1" t="s">
        <v>2291</v>
      </c>
      <c r="DW154" s="1" t="s">
        <v>2291</v>
      </c>
      <c r="DX154" s="1" t="s">
        <v>2291</v>
      </c>
      <c r="DY154" s="1" t="s">
        <v>2291</v>
      </c>
      <c r="DZ154" s="1" t="s">
        <v>2291</v>
      </c>
      <c r="EA154" s="1" t="s">
        <v>2291</v>
      </c>
      <c r="EB154" s="1" t="s">
        <v>2291</v>
      </c>
      <c r="EC154" s="1" t="s">
        <v>2291</v>
      </c>
      <c r="ED154" s="1" t="s">
        <v>2291</v>
      </c>
      <c r="EE154" s="1" t="s">
        <v>2291</v>
      </c>
      <c r="EF154" s="1" t="s">
        <v>2291</v>
      </c>
      <c r="EG154" s="1" t="s">
        <v>2291</v>
      </c>
      <c r="EH154" s="1" t="s">
        <v>2291</v>
      </c>
      <c r="EI154" s="1" t="s">
        <v>2291</v>
      </c>
      <c r="EJ154" s="1" t="s">
        <v>2291</v>
      </c>
      <c r="EK154" s="1" t="s">
        <v>2291</v>
      </c>
      <c r="EL154" s="1" t="s">
        <v>2291</v>
      </c>
      <c r="EM154" s="1" t="s">
        <v>2291</v>
      </c>
      <c r="EN154" s="1" t="s">
        <v>2291</v>
      </c>
      <c r="EO154" s="1" t="s">
        <v>320</v>
      </c>
      <c r="EP154" s="1" t="s">
        <v>1921</v>
      </c>
      <c r="EQ154" s="1" t="s">
        <v>1921</v>
      </c>
      <c r="ER154" s="1" t="s">
        <v>1921</v>
      </c>
      <c r="ES154" s="1" t="s">
        <v>1920</v>
      </c>
      <c r="ET154" s="1" t="s">
        <v>1921</v>
      </c>
      <c r="EU154" s="1" t="s">
        <v>480</v>
      </c>
      <c r="EV154" s="1" t="s">
        <v>1997</v>
      </c>
      <c r="EW154" s="1" t="s">
        <v>2291</v>
      </c>
      <c r="EX154" s="1" t="s">
        <v>2291</v>
      </c>
      <c r="EY154" s="1" t="s">
        <v>2291</v>
      </c>
      <c r="EZ154" s="1" t="s">
        <v>2291</v>
      </c>
      <c r="FA154" s="1" t="s">
        <v>2291</v>
      </c>
      <c r="FB154" s="1" t="s">
        <v>2291</v>
      </c>
      <c r="FC154" s="1" t="s">
        <v>2291</v>
      </c>
      <c r="FD154" s="1" t="s">
        <v>2291</v>
      </c>
      <c r="FE154" s="1" t="s">
        <v>320</v>
      </c>
      <c r="FF154" s="1" t="s">
        <v>1921</v>
      </c>
      <c r="FG154" s="1" t="s">
        <v>1921</v>
      </c>
      <c r="FH154" s="1" t="s">
        <v>1921</v>
      </c>
      <c r="FI154" s="1" t="s">
        <v>1920</v>
      </c>
      <c r="FJ154" s="1" t="s">
        <v>1921</v>
      </c>
      <c r="FK154" s="1" t="s">
        <v>480</v>
      </c>
      <c r="FL154" s="1" t="s">
        <v>1997</v>
      </c>
      <c r="FM154" s="7">
        <v>10</v>
      </c>
      <c r="FN154" s="7">
        <v>15</v>
      </c>
      <c r="FO154" s="7">
        <v>5</v>
      </c>
      <c r="FP154" s="7">
        <v>6</v>
      </c>
      <c r="FQ154" s="7">
        <v>4</v>
      </c>
      <c r="FR154" s="7">
        <v>10</v>
      </c>
      <c r="FS154" s="7">
        <v>7</v>
      </c>
      <c r="FT154" s="7" t="s">
        <v>2291</v>
      </c>
      <c r="FU154" s="7">
        <v>4</v>
      </c>
      <c r="FV154" s="7">
        <v>5</v>
      </c>
      <c r="FW154" s="7">
        <v>3</v>
      </c>
      <c r="FX154" s="7">
        <v>6</v>
      </c>
      <c r="FY154" s="7">
        <v>20</v>
      </c>
      <c r="FZ154" s="1" t="s">
        <v>1920</v>
      </c>
      <c r="GA154" s="1" t="s">
        <v>1920</v>
      </c>
      <c r="GB154" s="1" t="s">
        <v>1920</v>
      </c>
      <c r="GC154" s="1" t="s">
        <v>2291</v>
      </c>
      <c r="GD154" s="1" t="s">
        <v>2291</v>
      </c>
      <c r="GE154" s="1" t="s">
        <v>2291</v>
      </c>
      <c r="GF154" s="1" t="s">
        <v>1920</v>
      </c>
      <c r="GG154" s="1" t="s">
        <v>2291</v>
      </c>
      <c r="GH154" s="1" t="s">
        <v>2291</v>
      </c>
      <c r="GI154" s="1" t="s">
        <v>2291</v>
      </c>
      <c r="GJ154" s="1" t="s">
        <v>302</v>
      </c>
      <c r="GK154" s="1" t="s">
        <v>1921</v>
      </c>
      <c r="GL154" s="1" t="s">
        <v>1921</v>
      </c>
      <c r="GM154" s="1" t="s">
        <v>1921</v>
      </c>
      <c r="GN154" s="1" t="s">
        <v>1921</v>
      </c>
      <c r="GO154" s="1" t="s">
        <v>1920</v>
      </c>
      <c r="GP154" s="1" t="s">
        <v>1921</v>
      </c>
      <c r="GQ154" s="1" t="s">
        <v>1921</v>
      </c>
      <c r="GR154" s="1" t="s">
        <v>1921</v>
      </c>
      <c r="GS154" s="7" t="s">
        <v>2291</v>
      </c>
      <c r="GT154" s="7" t="s">
        <v>2291</v>
      </c>
      <c r="GU154" s="7">
        <v>5</v>
      </c>
      <c r="GV154" s="7" t="s">
        <v>2291</v>
      </c>
      <c r="GW154" s="7" t="s">
        <v>2291</v>
      </c>
      <c r="GX154" s="7" t="s">
        <v>2291</v>
      </c>
      <c r="GY154" s="7" t="s">
        <v>2291</v>
      </c>
      <c r="GZ154" s="7" t="s">
        <v>2291</v>
      </c>
      <c r="HA154" s="7" t="s">
        <v>2291</v>
      </c>
      <c r="HB154" s="7" t="s">
        <v>2291</v>
      </c>
      <c r="HC154" s="7" t="s">
        <v>2291</v>
      </c>
      <c r="HD154" s="7" t="s">
        <v>2291</v>
      </c>
      <c r="HE154" s="7" t="s">
        <v>2291</v>
      </c>
      <c r="HF154" s="7" t="s">
        <v>2291</v>
      </c>
      <c r="HG154" s="7" t="s">
        <v>2291</v>
      </c>
      <c r="HH154" s="7" t="s">
        <v>2291</v>
      </c>
      <c r="HI154" s="1" t="s">
        <v>869</v>
      </c>
      <c r="HJ154" s="1" t="s">
        <v>371</v>
      </c>
      <c r="HK154" s="1" t="s">
        <v>1920</v>
      </c>
      <c r="HL154" s="1" t="s">
        <v>1921</v>
      </c>
      <c r="HM154" s="1" t="s">
        <v>1921</v>
      </c>
      <c r="HN154" s="1" t="s">
        <v>1921</v>
      </c>
      <c r="HO154" s="1" t="s">
        <v>1921</v>
      </c>
      <c r="HP154" s="1" t="s">
        <v>2122</v>
      </c>
      <c r="HQ154" s="1" t="s">
        <v>1920</v>
      </c>
      <c r="HR154" s="1" t="s">
        <v>1921</v>
      </c>
      <c r="HS154" s="1" t="s">
        <v>1921</v>
      </c>
      <c r="HT154" s="7">
        <v>36</v>
      </c>
      <c r="HU154" s="7" t="s">
        <v>2291</v>
      </c>
      <c r="HV154" s="1" t="s">
        <v>2046</v>
      </c>
      <c r="HW154" s="1" t="s">
        <v>1921</v>
      </c>
      <c r="HX154" s="1" t="s">
        <v>1962</v>
      </c>
      <c r="HY154" s="1" t="s">
        <v>2127</v>
      </c>
      <c r="HZ154" s="1" t="s">
        <v>1920</v>
      </c>
      <c r="IA154" s="1" t="s">
        <v>1921</v>
      </c>
      <c r="IB154" s="7">
        <v>36</v>
      </c>
      <c r="IC154" s="7" t="s">
        <v>2291</v>
      </c>
      <c r="ID154" s="1" t="s">
        <v>1920</v>
      </c>
      <c r="IE154" s="1" t="s">
        <v>2291</v>
      </c>
      <c r="IF154" s="1" t="s">
        <v>2291</v>
      </c>
      <c r="IG154" s="1" t="s">
        <v>2291</v>
      </c>
      <c r="IH154" s="1" t="s">
        <v>2291</v>
      </c>
      <c r="II154" s="1" t="s">
        <v>2291</v>
      </c>
      <c r="IJ154" s="1" t="s">
        <v>2291</v>
      </c>
      <c r="IK154" s="1" t="s">
        <v>2291</v>
      </c>
      <c r="IL154" s="1" t="s">
        <v>2291</v>
      </c>
      <c r="IM154" s="1" t="s">
        <v>1952</v>
      </c>
      <c r="IN154" s="1" t="s">
        <v>2291</v>
      </c>
      <c r="IO154" s="1" t="s">
        <v>2291</v>
      </c>
      <c r="IP154" s="1" t="s">
        <v>2171</v>
      </c>
      <c r="IQ154" s="1" t="s">
        <v>2206</v>
      </c>
      <c r="IR154" s="1" t="s">
        <v>1959</v>
      </c>
      <c r="IS154" s="1" t="s">
        <v>2291</v>
      </c>
      <c r="IT154" s="1" t="s">
        <v>1921</v>
      </c>
      <c r="IU154" s="1" t="s">
        <v>2291</v>
      </c>
      <c r="IV154" s="1" t="s">
        <v>2291</v>
      </c>
      <c r="IW154" s="1" t="s">
        <v>2291</v>
      </c>
      <c r="IX154" s="1" t="s">
        <v>2291</v>
      </c>
      <c r="IY154" s="1" t="s">
        <v>2291</v>
      </c>
      <c r="IZ154" s="1" t="s">
        <v>2291</v>
      </c>
      <c r="JA154" s="1" t="s">
        <v>2291</v>
      </c>
      <c r="JB154" s="1" t="s">
        <v>2291</v>
      </c>
      <c r="JC154" s="1" t="s">
        <v>2291</v>
      </c>
      <c r="JD154" s="1" t="s">
        <v>503</v>
      </c>
      <c r="JE154" s="1" t="s">
        <v>1921</v>
      </c>
      <c r="JF154" s="1" t="s">
        <v>1920</v>
      </c>
      <c r="JG154" s="1" t="s">
        <v>1921</v>
      </c>
      <c r="JH154" s="1" t="s">
        <v>1921</v>
      </c>
      <c r="JI154" s="1" t="s">
        <v>1921</v>
      </c>
      <c r="JJ154" s="1" t="s">
        <v>1921</v>
      </c>
      <c r="JK154" s="1" t="s">
        <v>1920</v>
      </c>
      <c r="JL154" s="1" t="s">
        <v>1921</v>
      </c>
      <c r="JM154" s="1" t="s">
        <v>1921</v>
      </c>
      <c r="JN154" s="1" t="s">
        <v>1921</v>
      </c>
      <c r="JO154" s="1" t="s">
        <v>1921</v>
      </c>
      <c r="JP154" s="1" t="s">
        <v>1920</v>
      </c>
      <c r="JQ154" s="1" t="s">
        <v>1921</v>
      </c>
      <c r="JR154" s="1" t="s">
        <v>1921</v>
      </c>
      <c r="JS154" s="1" t="s">
        <v>2291</v>
      </c>
      <c r="JT154" s="1" t="s">
        <v>2291</v>
      </c>
      <c r="JU154" s="1" t="s">
        <v>2295</v>
      </c>
      <c r="JV154" s="1" t="s">
        <v>1920</v>
      </c>
      <c r="JW154" s="1" t="s">
        <v>1921</v>
      </c>
      <c r="JX154" s="1" t="s">
        <v>1921</v>
      </c>
      <c r="JY154" s="1" t="s">
        <v>1921</v>
      </c>
      <c r="JZ154" s="1" t="s">
        <v>1921</v>
      </c>
      <c r="KA154" s="1" t="s">
        <v>1921</v>
      </c>
      <c r="KB154" s="1" t="s">
        <v>1921</v>
      </c>
      <c r="KC154" s="1" t="s">
        <v>2291</v>
      </c>
      <c r="KD154" s="1" t="s">
        <v>1971</v>
      </c>
      <c r="KE154" s="1" t="s">
        <v>2291</v>
      </c>
      <c r="KF154" s="1" t="s">
        <v>1920</v>
      </c>
      <c r="KG154" s="1" t="s">
        <v>2144</v>
      </c>
      <c r="KH154" s="1" t="s">
        <v>1967</v>
      </c>
      <c r="KI154" s="1" t="s">
        <v>1988</v>
      </c>
      <c r="KJ154" s="1" t="s">
        <v>2291</v>
      </c>
      <c r="KK154" s="1" t="s">
        <v>1920</v>
      </c>
      <c r="KL154" s="1" t="s">
        <v>409</v>
      </c>
      <c r="KM154" s="1" t="s">
        <v>1921</v>
      </c>
      <c r="KN154" s="1" t="s">
        <v>1921</v>
      </c>
      <c r="KO154" s="1" t="s">
        <v>1920</v>
      </c>
      <c r="KP154" s="1" t="s">
        <v>2291</v>
      </c>
      <c r="KQ154" s="1" t="s">
        <v>2291</v>
      </c>
      <c r="KR154" s="1">
        <v>3</v>
      </c>
      <c r="KS154" s="1" t="s">
        <v>304</v>
      </c>
      <c r="KT154" s="1" t="s">
        <v>504</v>
      </c>
      <c r="KU154" s="1" t="s">
        <v>2291</v>
      </c>
      <c r="KV154" s="1" t="s">
        <v>2291</v>
      </c>
      <c r="KW154" s="1" t="s">
        <v>2291</v>
      </c>
      <c r="KX154" s="1">
        <v>20</v>
      </c>
      <c r="KY154" s="11">
        <v>20</v>
      </c>
      <c r="KZ154" s="1" t="s">
        <v>505</v>
      </c>
      <c r="LA154" s="1">
        <v>146965</v>
      </c>
      <c r="LB154" s="1" t="s">
        <v>506</v>
      </c>
      <c r="LC154" s="1" t="s">
        <v>507</v>
      </c>
      <c r="LD154" s="1">
        <v>18</v>
      </c>
      <c r="LE154" s="1" t="s">
        <v>2291</v>
      </c>
      <c r="LF154" s="1">
        <v>-1</v>
      </c>
      <c r="LG154" s="1" t="s">
        <v>2291</v>
      </c>
      <c r="LH154" s="1" t="s">
        <v>2291</v>
      </c>
      <c r="LI154" s="8">
        <v>18</v>
      </c>
      <c r="LJ154" s="8">
        <v>10</v>
      </c>
      <c r="LK154" s="8">
        <v>8</v>
      </c>
      <c r="LL154" s="8">
        <v>11</v>
      </c>
      <c r="LM154" s="8">
        <v>5</v>
      </c>
      <c r="LN154" s="8">
        <v>18</v>
      </c>
      <c r="LO154" s="8">
        <v>12</v>
      </c>
      <c r="LP154" s="8">
        <v>17</v>
      </c>
      <c r="LQ154" s="8">
        <v>13</v>
      </c>
      <c r="LR154" s="8">
        <v>43</v>
      </c>
      <c r="LS154" s="8">
        <v>29</v>
      </c>
      <c r="LT154" s="8">
        <v>3</v>
      </c>
      <c r="LU154" s="8">
        <v>0</v>
      </c>
      <c r="LV154" s="8">
        <v>169</v>
      </c>
      <c r="LW154" s="1" t="s">
        <v>1976</v>
      </c>
      <c r="LX154" s="1" t="s">
        <v>568</v>
      </c>
      <c r="LY154" s="1" t="s">
        <v>2035</v>
      </c>
      <c r="LZ154" s="1" t="b">
        <f>E154=AE154</f>
        <v>1</v>
      </c>
      <c r="MA154" s="1" t="b">
        <f>AG154=G154</f>
        <v>1</v>
      </c>
      <c r="MB154" s="1" t="b">
        <f>I154=AI154</f>
        <v>0</v>
      </c>
      <c r="MC154" s="1" t="s">
        <v>2291</v>
      </c>
    </row>
    <row r="155" spans="1:341" x14ac:dyDescent="0.3">
      <c r="A155" s="1" t="s">
        <v>1336</v>
      </c>
      <c r="B155" s="1" t="s">
        <v>1337</v>
      </c>
      <c r="C155" s="5">
        <v>43168</v>
      </c>
      <c r="D155" s="5">
        <v>43168</v>
      </c>
      <c r="E155" s="1" t="s">
        <v>294</v>
      </c>
      <c r="F155" s="1" t="s">
        <v>1934</v>
      </c>
      <c r="G155" s="1" t="s">
        <v>295</v>
      </c>
      <c r="H155" s="1" t="s">
        <v>1947</v>
      </c>
      <c r="I155" s="1" t="s">
        <v>810</v>
      </c>
      <c r="J155" s="1" t="s">
        <v>1230</v>
      </c>
      <c r="K155" s="1" t="s">
        <v>1779</v>
      </c>
      <c r="L155" s="1" t="s">
        <v>1833</v>
      </c>
      <c r="M155" s="1" t="s">
        <v>1849</v>
      </c>
      <c r="N155" s="1">
        <v>13.3676356842</v>
      </c>
      <c r="O155" s="1">
        <v>14.424026166999999</v>
      </c>
      <c r="P155" s="1">
        <v>302.39965311700001</v>
      </c>
      <c r="Q155" s="1">
        <v>6</v>
      </c>
      <c r="R155" s="1" t="s">
        <v>1983</v>
      </c>
      <c r="S155" s="1" t="s">
        <v>1779</v>
      </c>
      <c r="T155" s="1">
        <v>5</v>
      </c>
      <c r="U155" s="1" t="s">
        <v>2296</v>
      </c>
      <c r="V155" s="1" t="s">
        <v>1982</v>
      </c>
      <c r="W155" s="1" t="s">
        <v>2291</v>
      </c>
      <c r="X155" s="1" t="s">
        <v>2089</v>
      </c>
      <c r="Y155" s="1" t="s">
        <v>1920</v>
      </c>
      <c r="Z155" s="1" t="s">
        <v>1921</v>
      </c>
      <c r="AA155" s="1" t="s">
        <v>1921</v>
      </c>
      <c r="AB155" s="1" t="s">
        <v>2291</v>
      </c>
      <c r="AC155" s="7">
        <v>52</v>
      </c>
      <c r="AD155" s="7">
        <v>217</v>
      </c>
      <c r="AE155" s="1" t="s">
        <v>294</v>
      </c>
      <c r="AF155" s="1" t="s">
        <v>1934</v>
      </c>
      <c r="AG155" s="1" t="s">
        <v>295</v>
      </c>
      <c r="AH155" s="1" t="s">
        <v>1947</v>
      </c>
      <c r="AI155" s="1" t="s">
        <v>810</v>
      </c>
      <c r="AJ155" s="1" t="s">
        <v>1230</v>
      </c>
      <c r="AK155" s="14">
        <v>52</v>
      </c>
      <c r="AL155" s="14">
        <v>217</v>
      </c>
      <c r="AM155" s="5">
        <v>42005</v>
      </c>
      <c r="AN155" s="7" t="s">
        <v>2291</v>
      </c>
      <c r="AO155" s="7" t="s">
        <v>2291</v>
      </c>
      <c r="AP155" s="1" t="s">
        <v>2291</v>
      </c>
      <c r="AQ155" s="1" t="s">
        <v>2291</v>
      </c>
      <c r="AR155" s="1" t="s">
        <v>2291</v>
      </c>
      <c r="AS155" s="1" t="s">
        <v>2291</v>
      </c>
      <c r="AT155" s="1" t="s">
        <v>2291</v>
      </c>
      <c r="AU155" s="1" t="s">
        <v>2291</v>
      </c>
      <c r="AV155" s="1" t="s">
        <v>2291</v>
      </c>
      <c r="AW155" s="1" t="s">
        <v>2291</v>
      </c>
      <c r="AX155" s="1" t="s">
        <v>2291</v>
      </c>
      <c r="AY155" s="7" t="s">
        <v>2291</v>
      </c>
      <c r="AZ155" s="7" t="s">
        <v>2291</v>
      </c>
      <c r="BA155" s="1" t="s">
        <v>2291</v>
      </c>
      <c r="BB155" s="7" t="s">
        <v>2291</v>
      </c>
      <c r="BC155" s="7" t="s">
        <v>2291</v>
      </c>
      <c r="BD155" s="1" t="s">
        <v>2291</v>
      </c>
      <c r="BE155" s="1" t="s">
        <v>2291</v>
      </c>
      <c r="BF155" s="1" t="s">
        <v>2291</v>
      </c>
      <c r="BG155" s="1" t="s">
        <v>2291</v>
      </c>
      <c r="BH155" s="1" t="s">
        <v>2291</v>
      </c>
      <c r="BI155" s="1" t="s">
        <v>2291</v>
      </c>
      <c r="BJ155" s="1" t="s">
        <v>2291</v>
      </c>
      <c r="BK155" s="1" t="s">
        <v>2291</v>
      </c>
      <c r="BL155" s="1" t="s">
        <v>2291</v>
      </c>
      <c r="BM155" s="7" t="s">
        <v>2291</v>
      </c>
      <c r="BN155" s="7" t="s">
        <v>2291</v>
      </c>
      <c r="BO155" s="1" t="s">
        <v>2291</v>
      </c>
      <c r="BP155" s="7">
        <v>50</v>
      </c>
      <c r="BQ155" s="7">
        <v>250</v>
      </c>
      <c r="BR155" s="1">
        <v>0</v>
      </c>
      <c r="BS155" s="7">
        <v>52</v>
      </c>
      <c r="BT155" s="7">
        <v>0</v>
      </c>
      <c r="BU155" s="7">
        <v>0</v>
      </c>
      <c r="BV155" s="7">
        <v>0</v>
      </c>
      <c r="BW155" s="1" t="s">
        <v>1998</v>
      </c>
      <c r="BX155" s="1" t="s">
        <v>2291</v>
      </c>
      <c r="BY155" s="1" t="s">
        <v>469</v>
      </c>
      <c r="BZ155" s="1" t="s">
        <v>1921</v>
      </c>
      <c r="CA155" s="1" t="s">
        <v>1921</v>
      </c>
      <c r="CB155" s="1" t="s">
        <v>1921</v>
      </c>
      <c r="CC155" s="1" t="s">
        <v>1921</v>
      </c>
      <c r="CD155" s="1" t="s">
        <v>1921</v>
      </c>
      <c r="CE155" s="1" t="s">
        <v>1921</v>
      </c>
      <c r="CF155" s="1" t="s">
        <v>1921</v>
      </c>
      <c r="CG155" s="1" t="s">
        <v>1921</v>
      </c>
      <c r="CH155" s="1" t="s">
        <v>1921</v>
      </c>
      <c r="CI155" s="1" t="s">
        <v>1921</v>
      </c>
      <c r="CJ155" s="1" t="s">
        <v>1920</v>
      </c>
      <c r="CK155" s="1" t="s">
        <v>2291</v>
      </c>
      <c r="CL155" s="1" t="s">
        <v>2291</v>
      </c>
      <c r="CM155" s="1" t="s">
        <v>2291</v>
      </c>
      <c r="CN155" s="1" t="s">
        <v>2291</v>
      </c>
      <c r="CO155" s="1" t="s">
        <v>2291</v>
      </c>
      <c r="CP155" s="1" t="s">
        <v>2291</v>
      </c>
      <c r="CQ155" s="1" t="s">
        <v>2291</v>
      </c>
      <c r="CR155" s="1" t="s">
        <v>2291</v>
      </c>
      <c r="CS155" s="1" t="s">
        <v>2291</v>
      </c>
      <c r="CT155" s="1" t="s">
        <v>2291</v>
      </c>
      <c r="CU155" s="1" t="s">
        <v>2291</v>
      </c>
      <c r="CV155" s="1" t="s">
        <v>2291</v>
      </c>
      <c r="CW155" s="1" t="s">
        <v>2291</v>
      </c>
      <c r="CX155" s="1" t="s">
        <v>2291</v>
      </c>
      <c r="CY155" s="1" t="s">
        <v>2291</v>
      </c>
      <c r="CZ155" s="1" t="s">
        <v>2291</v>
      </c>
      <c r="DA155" s="1" t="s">
        <v>2291</v>
      </c>
      <c r="DB155" s="1" t="s">
        <v>2291</v>
      </c>
      <c r="DC155" s="1" t="s">
        <v>2291</v>
      </c>
      <c r="DD155" s="1" t="s">
        <v>2291</v>
      </c>
      <c r="DE155" s="1" t="s">
        <v>2291</v>
      </c>
      <c r="DF155" s="1" t="s">
        <v>2291</v>
      </c>
      <c r="DG155" s="1" t="s">
        <v>2291</v>
      </c>
      <c r="DH155" s="1" t="s">
        <v>2291</v>
      </c>
      <c r="DI155" s="1" t="s">
        <v>2291</v>
      </c>
      <c r="DJ155" s="1" t="s">
        <v>2291</v>
      </c>
      <c r="DK155" s="1" t="s">
        <v>2291</v>
      </c>
      <c r="DL155" s="1" t="s">
        <v>2291</v>
      </c>
      <c r="DM155" s="1" t="s">
        <v>2291</v>
      </c>
      <c r="DN155" s="1" t="s">
        <v>2291</v>
      </c>
      <c r="DO155" s="1" t="s">
        <v>2291</v>
      </c>
      <c r="DP155" s="1" t="s">
        <v>2291</v>
      </c>
      <c r="DQ155" s="1" t="s">
        <v>2291</v>
      </c>
      <c r="DR155" s="1" t="s">
        <v>2291</v>
      </c>
      <c r="DS155" s="1" t="s">
        <v>2291</v>
      </c>
      <c r="DT155" s="1" t="s">
        <v>2291</v>
      </c>
      <c r="DU155" s="1" t="s">
        <v>2291</v>
      </c>
      <c r="DV155" s="1" t="s">
        <v>2291</v>
      </c>
      <c r="DW155" s="1" t="s">
        <v>2291</v>
      </c>
      <c r="DX155" s="1" t="s">
        <v>2291</v>
      </c>
      <c r="DY155" s="1" t="s">
        <v>2291</v>
      </c>
      <c r="DZ155" s="1" t="s">
        <v>2291</v>
      </c>
      <c r="EA155" s="1" t="s">
        <v>2291</v>
      </c>
      <c r="EB155" s="1" t="s">
        <v>2291</v>
      </c>
      <c r="EC155" s="1" t="s">
        <v>2291</v>
      </c>
      <c r="ED155" s="1" t="s">
        <v>2291</v>
      </c>
      <c r="EE155" s="1" t="s">
        <v>2291</v>
      </c>
      <c r="EF155" s="1" t="s">
        <v>2291</v>
      </c>
      <c r="EG155" s="1" t="s">
        <v>2291</v>
      </c>
      <c r="EH155" s="1" t="s">
        <v>2291</v>
      </c>
      <c r="EI155" s="1" t="s">
        <v>2291</v>
      </c>
      <c r="EJ155" s="1" t="s">
        <v>2291</v>
      </c>
      <c r="EK155" s="1" t="s">
        <v>2291</v>
      </c>
      <c r="EL155" s="1" t="s">
        <v>2291</v>
      </c>
      <c r="EM155" s="1" t="s">
        <v>2291</v>
      </c>
      <c r="EN155" s="1" t="s">
        <v>2291</v>
      </c>
      <c r="EO155" s="1" t="s">
        <v>2291</v>
      </c>
      <c r="EP155" s="1" t="s">
        <v>2291</v>
      </c>
      <c r="EQ155" s="1" t="s">
        <v>2291</v>
      </c>
      <c r="ER155" s="1" t="s">
        <v>2291</v>
      </c>
      <c r="ES155" s="1" t="s">
        <v>2291</v>
      </c>
      <c r="ET155" s="1" t="s">
        <v>2291</v>
      </c>
      <c r="EU155" s="1" t="s">
        <v>2291</v>
      </c>
      <c r="EV155" s="1" t="s">
        <v>2291</v>
      </c>
      <c r="EW155" s="1" t="s">
        <v>2291</v>
      </c>
      <c r="EX155" s="1" t="s">
        <v>2291</v>
      </c>
      <c r="EY155" s="1" t="s">
        <v>2291</v>
      </c>
      <c r="EZ155" s="1" t="s">
        <v>2291</v>
      </c>
      <c r="FA155" s="1" t="s">
        <v>2291</v>
      </c>
      <c r="FB155" s="1" t="s">
        <v>2291</v>
      </c>
      <c r="FC155" s="1" t="s">
        <v>2291</v>
      </c>
      <c r="FD155" s="1" t="s">
        <v>2291</v>
      </c>
      <c r="FE155" s="1" t="s">
        <v>2291</v>
      </c>
      <c r="FF155" s="1" t="s">
        <v>2291</v>
      </c>
      <c r="FG155" s="1" t="s">
        <v>2291</v>
      </c>
      <c r="FH155" s="1" t="s">
        <v>2291</v>
      </c>
      <c r="FI155" s="1" t="s">
        <v>2291</v>
      </c>
      <c r="FJ155" s="1" t="s">
        <v>2291</v>
      </c>
      <c r="FK155" s="1" t="s">
        <v>2291</v>
      </c>
      <c r="FL155" s="1" t="s">
        <v>2291</v>
      </c>
      <c r="FM155" s="7">
        <v>10</v>
      </c>
      <c r="FN155" s="7">
        <v>20</v>
      </c>
      <c r="FO155" s="7">
        <v>2</v>
      </c>
      <c r="FP155" s="7" t="s">
        <v>2291</v>
      </c>
      <c r="FQ155" s="7">
        <v>10</v>
      </c>
      <c r="FR155" s="7" t="s">
        <v>2291</v>
      </c>
      <c r="FS155" s="7" t="s">
        <v>2291</v>
      </c>
      <c r="FT155" s="7" t="s">
        <v>2291</v>
      </c>
      <c r="FU155" s="7">
        <v>30</v>
      </c>
      <c r="FV155" s="7">
        <v>20</v>
      </c>
      <c r="FW155" s="7">
        <v>10</v>
      </c>
      <c r="FX155" s="7" t="s">
        <v>2291</v>
      </c>
      <c r="FY155" s="7">
        <v>20</v>
      </c>
      <c r="FZ155" s="1" t="s">
        <v>1920</v>
      </c>
      <c r="GA155" s="1" t="s">
        <v>1920</v>
      </c>
      <c r="GB155" s="1" t="s">
        <v>1920</v>
      </c>
      <c r="GC155" s="1" t="s">
        <v>2291</v>
      </c>
      <c r="GD155" s="1" t="s">
        <v>2291</v>
      </c>
      <c r="GE155" s="1" t="s">
        <v>2291</v>
      </c>
      <c r="GF155" s="1" t="s">
        <v>1920</v>
      </c>
      <c r="GG155" s="1" t="s">
        <v>2291</v>
      </c>
      <c r="GH155" s="1" t="s">
        <v>2291</v>
      </c>
      <c r="GI155" s="1" t="s">
        <v>2291</v>
      </c>
      <c r="GJ155" s="1" t="s">
        <v>1223</v>
      </c>
      <c r="GK155" s="1" t="s">
        <v>1921</v>
      </c>
      <c r="GL155" s="1" t="s">
        <v>1921</v>
      </c>
      <c r="GM155" s="1" t="s">
        <v>1920</v>
      </c>
      <c r="GN155" s="1" t="s">
        <v>1921</v>
      </c>
      <c r="GO155" s="1" t="s">
        <v>1921</v>
      </c>
      <c r="GP155" s="1" t="s">
        <v>1921</v>
      </c>
      <c r="GQ155" s="1" t="s">
        <v>1921</v>
      </c>
      <c r="GR155" s="1" t="s">
        <v>1921</v>
      </c>
      <c r="GS155" s="7" t="s">
        <v>2291</v>
      </c>
      <c r="GT155" s="7" t="s">
        <v>2291</v>
      </c>
      <c r="GU155" s="7" t="s">
        <v>2291</v>
      </c>
      <c r="GV155" s="7" t="s">
        <v>2291</v>
      </c>
      <c r="GW155" s="7" t="s">
        <v>2291</v>
      </c>
      <c r="GX155" s="7" t="s">
        <v>2291</v>
      </c>
      <c r="GY155" s="7" t="s">
        <v>2291</v>
      </c>
      <c r="GZ155" s="7" t="s">
        <v>2291</v>
      </c>
      <c r="HA155" s="7">
        <v>1</v>
      </c>
      <c r="HB155" s="7" t="s">
        <v>2291</v>
      </c>
      <c r="HC155" s="7" t="s">
        <v>2291</v>
      </c>
      <c r="HD155" s="7" t="s">
        <v>2291</v>
      </c>
      <c r="HE155" s="7" t="s">
        <v>2291</v>
      </c>
      <c r="HF155" s="7" t="s">
        <v>2291</v>
      </c>
      <c r="HG155" s="7" t="s">
        <v>2291</v>
      </c>
      <c r="HH155" s="7" t="s">
        <v>2291</v>
      </c>
      <c r="HI155" s="1" t="s">
        <v>1956</v>
      </c>
      <c r="HJ155" s="1" t="s">
        <v>2116</v>
      </c>
      <c r="HK155" s="1" t="s">
        <v>1921</v>
      </c>
      <c r="HL155" s="1" t="s">
        <v>1921</v>
      </c>
      <c r="HM155" s="1" t="s">
        <v>1921</v>
      </c>
      <c r="HN155" s="1" t="s">
        <v>1920</v>
      </c>
      <c r="HO155" s="1" t="s">
        <v>1921</v>
      </c>
      <c r="HP155" s="1" t="s">
        <v>2125</v>
      </c>
      <c r="HQ155" s="1" t="s">
        <v>1921</v>
      </c>
      <c r="HR155" s="1" t="s">
        <v>1921</v>
      </c>
      <c r="HS155" s="1" t="s">
        <v>1920</v>
      </c>
      <c r="HT155" s="7" t="s">
        <v>2291</v>
      </c>
      <c r="HU155" s="7" t="s">
        <v>2291</v>
      </c>
      <c r="HV155" s="1" t="s">
        <v>2291</v>
      </c>
      <c r="HW155" s="1" t="s">
        <v>2291</v>
      </c>
      <c r="HX155" s="1" t="s">
        <v>2291</v>
      </c>
      <c r="HY155" s="1" t="s">
        <v>2127</v>
      </c>
      <c r="HZ155" s="1" t="s">
        <v>1920</v>
      </c>
      <c r="IA155" s="1" t="s">
        <v>1921</v>
      </c>
      <c r="IB155" s="7">
        <v>52</v>
      </c>
      <c r="IC155" s="7" t="s">
        <v>2291</v>
      </c>
      <c r="ID155" s="1" t="s">
        <v>1920</v>
      </c>
      <c r="IE155" s="1" t="s">
        <v>2291</v>
      </c>
      <c r="IF155" s="1" t="s">
        <v>2291</v>
      </c>
      <c r="IG155" s="1" t="s">
        <v>2291</v>
      </c>
      <c r="IH155" s="1" t="s">
        <v>2291</v>
      </c>
      <c r="II155" s="1" t="s">
        <v>2291</v>
      </c>
      <c r="IJ155" s="1" t="s">
        <v>2291</v>
      </c>
      <c r="IK155" s="1" t="s">
        <v>2291</v>
      </c>
      <c r="IL155" s="1" t="s">
        <v>2291</v>
      </c>
      <c r="IM155" s="1" t="s">
        <v>1949</v>
      </c>
      <c r="IN155" s="1" t="s">
        <v>1991</v>
      </c>
      <c r="IO155" s="1" t="s">
        <v>2291</v>
      </c>
      <c r="IP155" s="1" t="s">
        <v>2291</v>
      </c>
      <c r="IQ155" s="1" t="s">
        <v>2291</v>
      </c>
      <c r="IR155" s="1" t="s">
        <v>2291</v>
      </c>
      <c r="IS155" s="1" t="s">
        <v>2291</v>
      </c>
      <c r="IT155" s="1" t="s">
        <v>1921</v>
      </c>
      <c r="IU155" s="1" t="s">
        <v>2291</v>
      </c>
      <c r="IV155" s="1" t="s">
        <v>2291</v>
      </c>
      <c r="IW155" s="1" t="s">
        <v>2291</v>
      </c>
      <c r="IX155" s="1" t="s">
        <v>2291</v>
      </c>
      <c r="IY155" s="1" t="s">
        <v>2291</v>
      </c>
      <c r="IZ155" s="1" t="s">
        <v>2291</v>
      </c>
      <c r="JA155" s="1" t="s">
        <v>2291</v>
      </c>
      <c r="JB155" s="1" t="s">
        <v>2291</v>
      </c>
      <c r="JC155" s="1" t="s">
        <v>2291</v>
      </c>
      <c r="JD155" s="1" t="s">
        <v>763</v>
      </c>
      <c r="JE155" s="1" t="s">
        <v>1920</v>
      </c>
      <c r="JF155" s="1" t="s">
        <v>1921</v>
      </c>
      <c r="JG155" s="1" t="s">
        <v>1921</v>
      </c>
      <c r="JH155" s="1" t="s">
        <v>1921</v>
      </c>
      <c r="JI155" s="1" t="s">
        <v>1921</v>
      </c>
      <c r="JJ155" s="1" t="s">
        <v>1920</v>
      </c>
      <c r="JK155" s="1" t="s">
        <v>1920</v>
      </c>
      <c r="JL155" s="1" t="s">
        <v>1921</v>
      </c>
      <c r="JM155" s="1" t="s">
        <v>1921</v>
      </c>
      <c r="JN155" s="1" t="s">
        <v>1921</v>
      </c>
      <c r="JO155" s="1" t="s">
        <v>1921</v>
      </c>
      <c r="JP155" s="1" t="s">
        <v>1921</v>
      </c>
      <c r="JQ155" s="1" t="s">
        <v>1921</v>
      </c>
      <c r="JR155" s="1" t="s">
        <v>1921</v>
      </c>
      <c r="JS155" s="1" t="s">
        <v>2291</v>
      </c>
      <c r="JT155" s="1" t="s">
        <v>2291</v>
      </c>
      <c r="JU155" s="1" t="s">
        <v>2298</v>
      </c>
      <c r="JV155" s="1" t="s">
        <v>1920</v>
      </c>
      <c r="JW155" s="1" t="s">
        <v>1921</v>
      </c>
      <c r="JX155" s="1" t="s">
        <v>1921</v>
      </c>
      <c r="JY155" s="1" t="s">
        <v>1921</v>
      </c>
      <c r="JZ155" s="1" t="s">
        <v>1921</v>
      </c>
      <c r="KA155" s="1" t="s">
        <v>1920</v>
      </c>
      <c r="KB155" s="1" t="s">
        <v>1921</v>
      </c>
      <c r="KC155" s="1" t="s">
        <v>2291</v>
      </c>
      <c r="KD155" s="1" t="s">
        <v>2294</v>
      </c>
      <c r="KE155" s="1" t="s">
        <v>2291</v>
      </c>
      <c r="KF155" s="1" t="s">
        <v>1920</v>
      </c>
      <c r="KG155" s="1" t="s">
        <v>2141</v>
      </c>
      <c r="KH155" s="1" t="s">
        <v>1965</v>
      </c>
      <c r="KI155" s="1" t="s">
        <v>1923</v>
      </c>
      <c r="KJ155" s="1" t="s">
        <v>2291</v>
      </c>
      <c r="KK155" s="1" t="s">
        <v>1920</v>
      </c>
      <c r="KL155" s="1" t="s">
        <v>2044</v>
      </c>
      <c r="KM155" s="1" t="s">
        <v>1920</v>
      </c>
      <c r="KN155" s="1" t="s">
        <v>1921</v>
      </c>
      <c r="KO155" s="1" t="s">
        <v>1920</v>
      </c>
      <c r="KP155" s="1" t="s">
        <v>2291</v>
      </c>
      <c r="KQ155" s="1" t="s">
        <v>2291</v>
      </c>
      <c r="KR155" s="1">
        <v>1</v>
      </c>
      <c r="KS155" s="1" t="s">
        <v>313</v>
      </c>
      <c r="KT155" s="1" t="s">
        <v>305</v>
      </c>
      <c r="KU155" s="1" t="s">
        <v>2291</v>
      </c>
      <c r="KV155" s="1" t="s">
        <v>2291</v>
      </c>
      <c r="KW155" s="1" t="s">
        <v>2291</v>
      </c>
      <c r="KX155" s="1" t="s">
        <v>2291</v>
      </c>
      <c r="KY155" s="7" t="s">
        <v>2291</v>
      </c>
      <c r="KZ155" s="1" t="s">
        <v>1338</v>
      </c>
      <c r="LA155" s="1">
        <v>166367</v>
      </c>
      <c r="LB155" s="1" t="s">
        <v>1339</v>
      </c>
      <c r="LC155" s="1" t="s">
        <v>1340</v>
      </c>
      <c r="LD155" s="1">
        <v>116</v>
      </c>
      <c r="LE155" s="1" t="s">
        <v>2291</v>
      </c>
      <c r="LF155" s="1">
        <v>-1</v>
      </c>
      <c r="LG155" s="1" t="s">
        <v>2291</v>
      </c>
      <c r="LH155" s="1" t="s">
        <v>2291</v>
      </c>
      <c r="LI155" s="13" t="s">
        <v>2291</v>
      </c>
      <c r="LJ155" s="13">
        <v>0</v>
      </c>
      <c r="LK155" s="13">
        <v>0</v>
      </c>
      <c r="LL155" s="13">
        <v>0</v>
      </c>
      <c r="LM155" s="13">
        <v>0</v>
      </c>
      <c r="LN155" s="13">
        <v>0</v>
      </c>
      <c r="LO155" s="13">
        <v>0</v>
      </c>
      <c r="LP155" s="13">
        <v>0</v>
      </c>
      <c r="LQ155" s="13">
        <v>0</v>
      </c>
      <c r="LR155" s="13">
        <v>0</v>
      </c>
      <c r="LS155" s="13">
        <v>0</v>
      </c>
      <c r="LT155" s="13">
        <v>0</v>
      </c>
      <c r="LU155" s="13">
        <v>0</v>
      </c>
      <c r="LV155" s="13">
        <v>0</v>
      </c>
      <c r="LW155" s="1" t="s">
        <v>1975</v>
      </c>
      <c r="LX155" s="1" t="s">
        <v>1979</v>
      </c>
      <c r="LY155" s="1" t="s">
        <v>568</v>
      </c>
      <c r="LZ155" s="1" t="b">
        <f>E155=AE155</f>
        <v>1</v>
      </c>
      <c r="MA155" s="1" t="b">
        <f>AG155=G155</f>
        <v>1</v>
      </c>
      <c r="MB155" s="1" t="b">
        <f>I155=AI155</f>
        <v>1</v>
      </c>
      <c r="MC155" s="1" t="s">
        <v>2291</v>
      </c>
    </row>
    <row r="156" spans="1:341" x14ac:dyDescent="0.3">
      <c r="A156" s="1" t="s">
        <v>1275</v>
      </c>
      <c r="B156" s="1" t="s">
        <v>1276</v>
      </c>
      <c r="C156" s="5">
        <v>43164</v>
      </c>
      <c r="D156" s="5">
        <v>43164</v>
      </c>
      <c r="E156" s="1" t="s">
        <v>294</v>
      </c>
      <c r="F156" s="1" t="s">
        <v>1934</v>
      </c>
      <c r="G156" s="1" t="s">
        <v>295</v>
      </c>
      <c r="H156" s="1" t="s">
        <v>1947</v>
      </c>
      <c r="I156" s="1" t="s">
        <v>810</v>
      </c>
      <c r="J156" s="1" t="s">
        <v>1230</v>
      </c>
      <c r="K156" s="1" t="s">
        <v>1779</v>
      </c>
      <c r="L156" s="1" t="s">
        <v>1824</v>
      </c>
      <c r="M156" s="1" t="s">
        <v>1277</v>
      </c>
      <c r="N156" s="1">
        <v>13.394845052499999</v>
      </c>
      <c r="O156" s="1">
        <v>14.4160002939</v>
      </c>
      <c r="P156" s="1">
        <v>300.859748518</v>
      </c>
      <c r="Q156" s="1">
        <v>8</v>
      </c>
      <c r="R156" s="1" t="s">
        <v>1983</v>
      </c>
      <c r="S156" s="1" t="s">
        <v>2088</v>
      </c>
      <c r="T156" s="1">
        <v>2</v>
      </c>
      <c r="U156" s="1" t="s">
        <v>2296</v>
      </c>
      <c r="V156" s="1" t="s">
        <v>1982</v>
      </c>
      <c r="W156" s="1" t="s">
        <v>2291</v>
      </c>
      <c r="X156" s="1" t="s">
        <v>2089</v>
      </c>
      <c r="Y156" s="1" t="s">
        <v>1920</v>
      </c>
      <c r="Z156" s="1" t="s">
        <v>1921</v>
      </c>
      <c r="AA156" s="1" t="s">
        <v>1921</v>
      </c>
      <c r="AB156" s="1" t="s">
        <v>2291</v>
      </c>
      <c r="AC156" s="7">
        <v>120</v>
      </c>
      <c r="AD156" s="7">
        <v>500</v>
      </c>
      <c r="AE156" s="1" t="s">
        <v>294</v>
      </c>
      <c r="AF156" s="1" t="s">
        <v>1934</v>
      </c>
      <c r="AG156" s="1" t="s">
        <v>400</v>
      </c>
      <c r="AH156" s="1" t="s">
        <v>1948</v>
      </c>
      <c r="AI156" s="1" t="s">
        <v>401</v>
      </c>
      <c r="AJ156" s="1" t="s">
        <v>429</v>
      </c>
      <c r="AK156" s="14">
        <v>120</v>
      </c>
      <c r="AL156" s="14">
        <v>500</v>
      </c>
      <c r="AM156" s="5">
        <v>42005</v>
      </c>
      <c r="AN156" s="7" t="s">
        <v>2291</v>
      </c>
      <c r="AO156" s="7" t="s">
        <v>2291</v>
      </c>
      <c r="AP156" s="1" t="s">
        <v>2291</v>
      </c>
      <c r="AQ156" s="1" t="s">
        <v>2291</v>
      </c>
      <c r="AR156" s="1" t="s">
        <v>2291</v>
      </c>
      <c r="AS156" s="1" t="s">
        <v>2291</v>
      </c>
      <c r="AT156" s="1" t="s">
        <v>2291</v>
      </c>
      <c r="AU156" s="1" t="s">
        <v>2291</v>
      </c>
      <c r="AV156" s="1" t="s">
        <v>2291</v>
      </c>
      <c r="AW156" s="1" t="s">
        <v>2291</v>
      </c>
      <c r="AX156" s="1" t="s">
        <v>2291</v>
      </c>
      <c r="AY156" s="7" t="s">
        <v>2291</v>
      </c>
      <c r="AZ156" s="7" t="s">
        <v>2291</v>
      </c>
      <c r="BA156" s="1" t="s">
        <v>2291</v>
      </c>
      <c r="BB156" s="7" t="s">
        <v>2291</v>
      </c>
      <c r="BC156" s="7" t="s">
        <v>2291</v>
      </c>
      <c r="BD156" s="1" t="s">
        <v>2291</v>
      </c>
      <c r="BE156" s="1" t="s">
        <v>2291</v>
      </c>
      <c r="BF156" s="1" t="s">
        <v>2291</v>
      </c>
      <c r="BG156" s="1" t="s">
        <v>2291</v>
      </c>
      <c r="BH156" s="1" t="s">
        <v>2291</v>
      </c>
      <c r="BI156" s="1" t="s">
        <v>2291</v>
      </c>
      <c r="BJ156" s="1" t="s">
        <v>2291</v>
      </c>
      <c r="BK156" s="1" t="s">
        <v>2291</v>
      </c>
      <c r="BL156" s="1" t="s">
        <v>2291</v>
      </c>
      <c r="BM156" s="7" t="s">
        <v>2291</v>
      </c>
      <c r="BN156" s="7" t="s">
        <v>2291</v>
      </c>
      <c r="BO156" s="1" t="s">
        <v>2291</v>
      </c>
      <c r="BP156" s="7">
        <v>48</v>
      </c>
      <c r="BQ156" s="7">
        <v>200</v>
      </c>
      <c r="BR156" s="1">
        <v>0</v>
      </c>
      <c r="BS156" s="7">
        <v>120</v>
      </c>
      <c r="BT156" s="7">
        <v>0</v>
      </c>
      <c r="BU156" s="7">
        <v>0</v>
      </c>
      <c r="BV156" s="7">
        <v>0</v>
      </c>
      <c r="BW156" s="1" t="s">
        <v>1998</v>
      </c>
      <c r="BX156" s="1" t="s">
        <v>2291</v>
      </c>
      <c r="BY156" s="1" t="s">
        <v>469</v>
      </c>
      <c r="BZ156" s="1" t="s">
        <v>1921</v>
      </c>
      <c r="CA156" s="1" t="s">
        <v>1921</v>
      </c>
      <c r="CB156" s="1" t="s">
        <v>1921</v>
      </c>
      <c r="CC156" s="1" t="s">
        <v>1921</v>
      </c>
      <c r="CD156" s="1" t="s">
        <v>1921</v>
      </c>
      <c r="CE156" s="1" t="s">
        <v>1921</v>
      </c>
      <c r="CF156" s="1" t="s">
        <v>1921</v>
      </c>
      <c r="CG156" s="1" t="s">
        <v>1921</v>
      </c>
      <c r="CH156" s="1" t="s">
        <v>1921</v>
      </c>
      <c r="CI156" s="1" t="s">
        <v>1921</v>
      </c>
      <c r="CJ156" s="1" t="s">
        <v>1920</v>
      </c>
      <c r="CK156" s="1" t="s">
        <v>2291</v>
      </c>
      <c r="CL156" s="1" t="s">
        <v>2291</v>
      </c>
      <c r="CM156" s="1" t="s">
        <v>2291</v>
      </c>
      <c r="CN156" s="1" t="s">
        <v>2291</v>
      </c>
      <c r="CO156" s="1" t="s">
        <v>2291</v>
      </c>
      <c r="CP156" s="1" t="s">
        <v>2291</v>
      </c>
      <c r="CQ156" s="1" t="s">
        <v>2291</v>
      </c>
      <c r="CR156" s="1" t="s">
        <v>2291</v>
      </c>
      <c r="CS156" s="1" t="s">
        <v>2291</v>
      </c>
      <c r="CT156" s="1" t="s">
        <v>2291</v>
      </c>
      <c r="CU156" s="1" t="s">
        <v>2291</v>
      </c>
      <c r="CV156" s="1" t="s">
        <v>2291</v>
      </c>
      <c r="CW156" s="1" t="s">
        <v>2291</v>
      </c>
      <c r="CX156" s="1" t="s">
        <v>2291</v>
      </c>
      <c r="CY156" s="1" t="s">
        <v>2291</v>
      </c>
      <c r="CZ156" s="1" t="s">
        <v>2291</v>
      </c>
      <c r="DA156" s="1" t="s">
        <v>2291</v>
      </c>
      <c r="DB156" s="1" t="s">
        <v>2291</v>
      </c>
      <c r="DC156" s="1" t="s">
        <v>2291</v>
      </c>
      <c r="DD156" s="1" t="s">
        <v>2291</v>
      </c>
      <c r="DE156" s="1" t="s">
        <v>2291</v>
      </c>
      <c r="DF156" s="1" t="s">
        <v>2291</v>
      </c>
      <c r="DG156" s="1" t="s">
        <v>2291</v>
      </c>
      <c r="DH156" s="1" t="s">
        <v>2291</v>
      </c>
      <c r="DI156" s="1" t="s">
        <v>2291</v>
      </c>
      <c r="DJ156" s="1" t="s">
        <v>2291</v>
      </c>
      <c r="DK156" s="1" t="s">
        <v>2291</v>
      </c>
      <c r="DL156" s="1" t="s">
        <v>2291</v>
      </c>
      <c r="DM156" s="1" t="s">
        <v>2291</v>
      </c>
      <c r="DN156" s="1" t="s">
        <v>2291</v>
      </c>
      <c r="DO156" s="1" t="s">
        <v>2291</v>
      </c>
      <c r="DP156" s="1" t="s">
        <v>2291</v>
      </c>
      <c r="DQ156" s="1" t="s">
        <v>2291</v>
      </c>
      <c r="DR156" s="1" t="s">
        <v>2291</v>
      </c>
      <c r="DS156" s="1" t="s">
        <v>2291</v>
      </c>
      <c r="DT156" s="1" t="s">
        <v>2291</v>
      </c>
      <c r="DU156" s="1" t="s">
        <v>2291</v>
      </c>
      <c r="DV156" s="1" t="s">
        <v>2291</v>
      </c>
      <c r="DW156" s="1" t="s">
        <v>2291</v>
      </c>
      <c r="DX156" s="1" t="s">
        <v>2291</v>
      </c>
      <c r="DY156" s="1" t="s">
        <v>2291</v>
      </c>
      <c r="DZ156" s="1" t="s">
        <v>2291</v>
      </c>
      <c r="EA156" s="1" t="s">
        <v>2291</v>
      </c>
      <c r="EB156" s="1" t="s">
        <v>2291</v>
      </c>
      <c r="EC156" s="1" t="s">
        <v>2291</v>
      </c>
      <c r="ED156" s="1" t="s">
        <v>2291</v>
      </c>
      <c r="EE156" s="1" t="s">
        <v>2291</v>
      </c>
      <c r="EF156" s="1" t="s">
        <v>2291</v>
      </c>
      <c r="EG156" s="1" t="s">
        <v>2291</v>
      </c>
      <c r="EH156" s="1" t="s">
        <v>2291</v>
      </c>
      <c r="EI156" s="1" t="s">
        <v>2291</v>
      </c>
      <c r="EJ156" s="1" t="s">
        <v>2291</v>
      </c>
      <c r="EK156" s="1" t="s">
        <v>2291</v>
      </c>
      <c r="EL156" s="1" t="s">
        <v>2291</v>
      </c>
      <c r="EM156" s="1" t="s">
        <v>2291</v>
      </c>
      <c r="EN156" s="1" t="s">
        <v>2291</v>
      </c>
      <c r="EO156" s="1" t="s">
        <v>2291</v>
      </c>
      <c r="EP156" s="1" t="s">
        <v>2291</v>
      </c>
      <c r="EQ156" s="1" t="s">
        <v>2291</v>
      </c>
      <c r="ER156" s="1" t="s">
        <v>2291</v>
      </c>
      <c r="ES156" s="1" t="s">
        <v>2291</v>
      </c>
      <c r="ET156" s="1" t="s">
        <v>2291</v>
      </c>
      <c r="EU156" s="1" t="s">
        <v>2291</v>
      </c>
      <c r="EV156" s="1" t="s">
        <v>2291</v>
      </c>
      <c r="EW156" s="1" t="s">
        <v>2291</v>
      </c>
      <c r="EX156" s="1" t="s">
        <v>2291</v>
      </c>
      <c r="EY156" s="1" t="s">
        <v>2291</v>
      </c>
      <c r="EZ156" s="1" t="s">
        <v>2291</v>
      </c>
      <c r="FA156" s="1" t="s">
        <v>2291</v>
      </c>
      <c r="FB156" s="1" t="s">
        <v>2291</v>
      </c>
      <c r="FC156" s="1" t="s">
        <v>2291</v>
      </c>
      <c r="FD156" s="1" t="s">
        <v>2291</v>
      </c>
      <c r="FE156" s="1" t="s">
        <v>2291</v>
      </c>
      <c r="FF156" s="1" t="s">
        <v>2291</v>
      </c>
      <c r="FG156" s="1" t="s">
        <v>2291</v>
      </c>
      <c r="FH156" s="1" t="s">
        <v>2291</v>
      </c>
      <c r="FI156" s="1" t="s">
        <v>2291</v>
      </c>
      <c r="FJ156" s="1" t="s">
        <v>2291</v>
      </c>
      <c r="FK156" s="1" t="s">
        <v>2291</v>
      </c>
      <c r="FL156" s="1" t="s">
        <v>2291</v>
      </c>
      <c r="FM156" s="7">
        <v>50</v>
      </c>
      <c r="FN156" s="7">
        <v>100</v>
      </c>
      <c r="FO156" s="7">
        <v>5</v>
      </c>
      <c r="FP156" s="7">
        <v>10</v>
      </c>
      <c r="FQ156" s="7">
        <v>10</v>
      </c>
      <c r="FR156" s="7">
        <v>20</v>
      </c>
      <c r="FS156" s="7" t="s">
        <v>2291</v>
      </c>
      <c r="FT156" s="7" t="s">
        <v>2291</v>
      </c>
      <c r="FU156" s="7">
        <v>20</v>
      </c>
      <c r="FV156" s="7">
        <v>15</v>
      </c>
      <c r="FW156" s="7">
        <v>10</v>
      </c>
      <c r="FX156" s="7" t="s">
        <v>2291</v>
      </c>
      <c r="FY156" s="7">
        <v>30</v>
      </c>
      <c r="FZ156" s="1" t="s">
        <v>1920</v>
      </c>
      <c r="GA156" s="1" t="s">
        <v>1920</v>
      </c>
      <c r="GB156" s="1" t="s">
        <v>1920</v>
      </c>
      <c r="GC156" s="1" t="s">
        <v>2291</v>
      </c>
      <c r="GD156" s="1" t="s">
        <v>2291</v>
      </c>
      <c r="GE156" s="1" t="s">
        <v>2291</v>
      </c>
      <c r="GF156" s="1" t="s">
        <v>1920</v>
      </c>
      <c r="GG156" s="1" t="s">
        <v>2291</v>
      </c>
      <c r="GH156" s="1" t="s">
        <v>2291</v>
      </c>
      <c r="GI156" s="1" t="s">
        <v>2291</v>
      </c>
      <c r="GJ156" s="1" t="s">
        <v>1223</v>
      </c>
      <c r="GK156" s="1" t="s">
        <v>1921</v>
      </c>
      <c r="GL156" s="1" t="s">
        <v>1921</v>
      </c>
      <c r="GM156" s="1" t="s">
        <v>1920</v>
      </c>
      <c r="GN156" s="1" t="s">
        <v>1921</v>
      </c>
      <c r="GO156" s="1" t="s">
        <v>1921</v>
      </c>
      <c r="GP156" s="1" t="s">
        <v>1921</v>
      </c>
      <c r="GQ156" s="1" t="s">
        <v>1921</v>
      </c>
      <c r="GR156" s="1" t="s">
        <v>1921</v>
      </c>
      <c r="GS156" s="7" t="s">
        <v>2291</v>
      </c>
      <c r="GT156" s="7" t="s">
        <v>2291</v>
      </c>
      <c r="GU156" s="7" t="s">
        <v>2291</v>
      </c>
      <c r="GV156" s="7" t="s">
        <v>2291</v>
      </c>
      <c r="GW156" s="7" t="s">
        <v>2291</v>
      </c>
      <c r="GX156" s="7" t="s">
        <v>2291</v>
      </c>
      <c r="GY156" s="7" t="s">
        <v>2291</v>
      </c>
      <c r="GZ156" s="7" t="s">
        <v>2291</v>
      </c>
      <c r="HA156" s="7">
        <v>1</v>
      </c>
      <c r="HB156" s="7" t="s">
        <v>2291</v>
      </c>
      <c r="HC156" s="7" t="s">
        <v>2291</v>
      </c>
      <c r="HD156" s="7" t="s">
        <v>2291</v>
      </c>
      <c r="HE156" s="7" t="s">
        <v>2291</v>
      </c>
      <c r="HF156" s="7" t="s">
        <v>2291</v>
      </c>
      <c r="HG156" s="7" t="s">
        <v>2291</v>
      </c>
      <c r="HH156" s="7" t="s">
        <v>2291</v>
      </c>
      <c r="HI156" s="1" t="s">
        <v>1957</v>
      </c>
      <c r="HJ156" s="1" t="s">
        <v>2116</v>
      </c>
      <c r="HK156" s="1" t="s">
        <v>1921</v>
      </c>
      <c r="HL156" s="1" t="s">
        <v>1921</v>
      </c>
      <c r="HM156" s="1" t="s">
        <v>1921</v>
      </c>
      <c r="HN156" s="1" t="s">
        <v>1920</v>
      </c>
      <c r="HO156" s="1" t="s">
        <v>1921</v>
      </c>
      <c r="HP156" s="1" t="s">
        <v>2125</v>
      </c>
      <c r="HQ156" s="1" t="s">
        <v>1921</v>
      </c>
      <c r="HR156" s="1" t="s">
        <v>1921</v>
      </c>
      <c r="HS156" s="1" t="s">
        <v>1920</v>
      </c>
      <c r="HT156" s="7" t="s">
        <v>2291</v>
      </c>
      <c r="HU156" s="7" t="s">
        <v>2291</v>
      </c>
      <c r="HV156" s="1" t="s">
        <v>2291</v>
      </c>
      <c r="HW156" s="1" t="s">
        <v>2291</v>
      </c>
      <c r="HX156" s="1" t="s">
        <v>2291</v>
      </c>
      <c r="HY156" s="1" t="s">
        <v>2126</v>
      </c>
      <c r="HZ156" s="1" t="s">
        <v>1921</v>
      </c>
      <c r="IA156" s="1" t="s">
        <v>1920</v>
      </c>
      <c r="IB156" s="7" t="s">
        <v>2291</v>
      </c>
      <c r="IC156" s="7">
        <v>100</v>
      </c>
      <c r="ID156" s="1" t="s">
        <v>1920</v>
      </c>
      <c r="IE156" s="1" t="s">
        <v>2291</v>
      </c>
      <c r="IF156" s="1" t="s">
        <v>2291</v>
      </c>
      <c r="IG156" s="1" t="s">
        <v>2291</v>
      </c>
      <c r="IH156" s="1" t="s">
        <v>2291</v>
      </c>
      <c r="II156" s="1" t="s">
        <v>2291</v>
      </c>
      <c r="IJ156" s="1" t="s">
        <v>2291</v>
      </c>
      <c r="IK156" s="1" t="s">
        <v>2291</v>
      </c>
      <c r="IL156" s="1" t="s">
        <v>2291</v>
      </c>
      <c r="IM156" s="1" t="s">
        <v>1949</v>
      </c>
      <c r="IN156" s="1" t="s">
        <v>1991</v>
      </c>
      <c r="IO156" s="1" t="s">
        <v>2291</v>
      </c>
      <c r="IP156" s="1" t="s">
        <v>2291</v>
      </c>
      <c r="IQ156" s="1" t="s">
        <v>2291</v>
      </c>
      <c r="IR156" s="1" t="s">
        <v>2291</v>
      </c>
      <c r="IS156" s="1" t="s">
        <v>2291</v>
      </c>
      <c r="IT156" s="1" t="s">
        <v>1921</v>
      </c>
      <c r="IU156" s="1" t="s">
        <v>2291</v>
      </c>
      <c r="IV156" s="1" t="s">
        <v>2291</v>
      </c>
      <c r="IW156" s="1" t="s">
        <v>2291</v>
      </c>
      <c r="IX156" s="1" t="s">
        <v>2291</v>
      </c>
      <c r="IY156" s="1" t="s">
        <v>2291</v>
      </c>
      <c r="IZ156" s="1" t="s">
        <v>2291</v>
      </c>
      <c r="JA156" s="1" t="s">
        <v>2291</v>
      </c>
      <c r="JB156" s="1" t="s">
        <v>2291</v>
      </c>
      <c r="JC156" s="1" t="s">
        <v>2291</v>
      </c>
      <c r="JD156" s="1" t="s">
        <v>718</v>
      </c>
      <c r="JE156" s="1" t="s">
        <v>1921</v>
      </c>
      <c r="JF156" s="1" t="s">
        <v>1921</v>
      </c>
      <c r="JG156" s="1" t="s">
        <v>1921</v>
      </c>
      <c r="JH156" s="1" t="s">
        <v>1921</v>
      </c>
      <c r="JI156" s="1" t="s">
        <v>1921</v>
      </c>
      <c r="JJ156" s="1" t="s">
        <v>1920</v>
      </c>
      <c r="JK156" s="1" t="s">
        <v>1920</v>
      </c>
      <c r="JL156" s="1" t="s">
        <v>1921</v>
      </c>
      <c r="JM156" s="1" t="s">
        <v>1920</v>
      </c>
      <c r="JN156" s="1" t="s">
        <v>1921</v>
      </c>
      <c r="JO156" s="1" t="s">
        <v>1921</v>
      </c>
      <c r="JP156" s="1" t="s">
        <v>1921</v>
      </c>
      <c r="JQ156" s="1" t="s">
        <v>1921</v>
      </c>
      <c r="JR156" s="1" t="s">
        <v>1921</v>
      </c>
      <c r="JS156" s="1" t="s">
        <v>2291</v>
      </c>
      <c r="JT156" s="1" t="s">
        <v>2291</v>
      </c>
      <c r="JU156" s="1" t="s">
        <v>2298</v>
      </c>
      <c r="JV156" s="1" t="s">
        <v>1920</v>
      </c>
      <c r="JW156" s="1" t="s">
        <v>1921</v>
      </c>
      <c r="JX156" s="1" t="s">
        <v>1921</v>
      </c>
      <c r="JY156" s="1" t="s">
        <v>1921</v>
      </c>
      <c r="JZ156" s="1" t="s">
        <v>1921</v>
      </c>
      <c r="KA156" s="1" t="s">
        <v>1920</v>
      </c>
      <c r="KB156" s="1" t="s">
        <v>1921</v>
      </c>
      <c r="KC156" s="1" t="s">
        <v>2291</v>
      </c>
      <c r="KD156" s="1" t="s">
        <v>2294</v>
      </c>
      <c r="KE156" s="1" t="s">
        <v>2291</v>
      </c>
      <c r="KF156" s="1" t="s">
        <v>1920</v>
      </c>
      <c r="KG156" s="1" t="s">
        <v>2141</v>
      </c>
      <c r="KH156" s="1" t="s">
        <v>1965</v>
      </c>
      <c r="KI156" s="1" t="s">
        <v>1923</v>
      </c>
      <c r="KJ156" s="1" t="s">
        <v>2291</v>
      </c>
      <c r="KK156" s="1" t="s">
        <v>1920</v>
      </c>
      <c r="KL156" s="1" t="s">
        <v>2044</v>
      </c>
      <c r="KM156" s="1" t="s">
        <v>1920</v>
      </c>
      <c r="KN156" s="1" t="s">
        <v>1921</v>
      </c>
      <c r="KO156" s="1" t="s">
        <v>1920</v>
      </c>
      <c r="KP156" s="1" t="s">
        <v>2291</v>
      </c>
      <c r="KQ156" s="1" t="s">
        <v>2291</v>
      </c>
      <c r="KR156" s="1">
        <v>2</v>
      </c>
      <c r="KS156" s="1" t="s">
        <v>310</v>
      </c>
      <c r="KT156" s="1" t="s">
        <v>2291</v>
      </c>
      <c r="KU156" s="1" t="s">
        <v>2291</v>
      </c>
      <c r="KV156" s="1" t="s">
        <v>2291</v>
      </c>
      <c r="KW156" s="1" t="s">
        <v>2291</v>
      </c>
      <c r="KX156" s="1">
        <v>20</v>
      </c>
      <c r="KY156" s="11">
        <v>20</v>
      </c>
      <c r="KZ156" s="1" t="s">
        <v>1278</v>
      </c>
      <c r="LA156" s="1">
        <v>161900</v>
      </c>
      <c r="LB156" s="1" t="s">
        <v>1279</v>
      </c>
      <c r="LC156" s="1" t="s">
        <v>1280</v>
      </c>
      <c r="LD156" s="1">
        <v>106</v>
      </c>
      <c r="LE156" s="1" t="s">
        <v>2291</v>
      </c>
      <c r="LF156" s="1">
        <v>-1</v>
      </c>
      <c r="LG156" s="1" t="s">
        <v>2291</v>
      </c>
      <c r="LH156" s="1" t="s">
        <v>2291</v>
      </c>
      <c r="LI156" s="8">
        <v>106</v>
      </c>
      <c r="LJ156" s="8">
        <v>4</v>
      </c>
      <c r="LK156" s="8">
        <v>3</v>
      </c>
      <c r="LL156" s="8">
        <v>9</v>
      </c>
      <c r="LM156" s="8">
        <v>12</v>
      </c>
      <c r="LN156" s="8">
        <v>28</v>
      </c>
      <c r="LO156" s="8">
        <v>9</v>
      </c>
      <c r="LP156" s="8">
        <v>4</v>
      </c>
      <c r="LQ156" s="8">
        <v>7</v>
      </c>
      <c r="LR156" s="8">
        <v>19</v>
      </c>
      <c r="LS156" s="8">
        <v>20</v>
      </c>
      <c r="LT156" s="8">
        <v>0</v>
      </c>
      <c r="LU156" s="8">
        <v>1</v>
      </c>
      <c r="LV156" s="8">
        <v>116</v>
      </c>
      <c r="LW156" s="1" t="s">
        <v>1979</v>
      </c>
      <c r="LX156" s="1" t="s">
        <v>568</v>
      </c>
      <c r="LY156" s="1" t="s">
        <v>1981</v>
      </c>
      <c r="LZ156" s="1" t="b">
        <f>E156=AE156</f>
        <v>1</v>
      </c>
      <c r="MA156" s="1" t="b">
        <f>AG156=G156</f>
        <v>0</v>
      </c>
      <c r="MB156" s="1" t="b">
        <f>I156=AI156</f>
        <v>0</v>
      </c>
      <c r="MC156" s="1" t="s">
        <v>2291</v>
      </c>
    </row>
    <row r="157" spans="1:341" x14ac:dyDescent="0.3">
      <c r="A157" s="1" t="s">
        <v>1737</v>
      </c>
      <c r="B157" s="1" t="s">
        <v>1738</v>
      </c>
      <c r="C157" s="5">
        <v>43179</v>
      </c>
      <c r="D157" s="5">
        <v>43179</v>
      </c>
      <c r="E157" s="1" t="s">
        <v>294</v>
      </c>
      <c r="F157" s="1" t="s">
        <v>1934</v>
      </c>
      <c r="G157" s="1" t="s">
        <v>295</v>
      </c>
      <c r="H157" s="1" t="s">
        <v>1947</v>
      </c>
      <c r="I157" s="1" t="s">
        <v>296</v>
      </c>
      <c r="J157" s="1" t="s">
        <v>332</v>
      </c>
      <c r="K157" s="1" t="s">
        <v>1739</v>
      </c>
      <c r="L157" s="1" t="s">
        <v>1740</v>
      </c>
      <c r="M157" s="6" t="s">
        <v>2291</v>
      </c>
      <c r="N157" s="6" t="s">
        <v>2291</v>
      </c>
      <c r="O157" s="6" t="s">
        <v>2291</v>
      </c>
      <c r="P157" s="6" t="s">
        <v>2291</v>
      </c>
      <c r="Q157" s="6" t="s">
        <v>2291</v>
      </c>
      <c r="R157" s="1" t="s">
        <v>1983</v>
      </c>
      <c r="S157" s="1" t="s">
        <v>1739</v>
      </c>
      <c r="T157" s="1">
        <v>2</v>
      </c>
      <c r="U157" s="1" t="s">
        <v>2296</v>
      </c>
      <c r="V157" s="1" t="s">
        <v>1982</v>
      </c>
      <c r="W157" s="1" t="s">
        <v>2291</v>
      </c>
      <c r="X157" s="1" t="s">
        <v>1955</v>
      </c>
      <c r="Y157" s="1" t="s">
        <v>1921</v>
      </c>
      <c r="Z157" s="1" t="s">
        <v>1920</v>
      </c>
      <c r="AA157" s="1" t="s">
        <v>1921</v>
      </c>
      <c r="AB157" s="1" t="s">
        <v>2291</v>
      </c>
      <c r="AC157" s="7" t="s">
        <v>2291</v>
      </c>
      <c r="AD157" s="7" t="s">
        <v>2291</v>
      </c>
      <c r="AE157" s="1" t="s">
        <v>2291</v>
      </c>
      <c r="AF157" s="1" t="s">
        <v>2291</v>
      </c>
      <c r="AG157" s="1" t="s">
        <v>2291</v>
      </c>
      <c r="AH157" s="1" t="s">
        <v>2291</v>
      </c>
      <c r="AI157" s="1" t="s">
        <v>2291</v>
      </c>
      <c r="AJ157" s="1" t="s">
        <v>2291</v>
      </c>
      <c r="AK157" s="14" t="s">
        <v>2291</v>
      </c>
      <c r="AL157" s="14" t="s">
        <v>2291</v>
      </c>
      <c r="AM157" s="1" t="s">
        <v>2291</v>
      </c>
      <c r="AN157" s="7">
        <v>510</v>
      </c>
      <c r="AO157" s="7">
        <v>2132</v>
      </c>
      <c r="AP157" s="1" t="s">
        <v>697</v>
      </c>
      <c r="AQ157" s="1" t="s">
        <v>1928</v>
      </c>
      <c r="AR157" s="1" t="s">
        <v>294</v>
      </c>
      <c r="AS157" s="1" t="s">
        <v>1934</v>
      </c>
      <c r="AT157" s="1" t="s">
        <v>295</v>
      </c>
      <c r="AU157" s="1" t="s">
        <v>1947</v>
      </c>
      <c r="AV157" s="1" t="s">
        <v>2291</v>
      </c>
      <c r="AW157" s="1" t="s">
        <v>2291</v>
      </c>
      <c r="AX157" s="1" t="s">
        <v>2291</v>
      </c>
      <c r="AY157" s="7">
        <v>510</v>
      </c>
      <c r="AZ157" s="7">
        <v>2132</v>
      </c>
      <c r="BA157" s="5">
        <v>42370</v>
      </c>
      <c r="BB157" s="7" t="s">
        <v>2291</v>
      </c>
      <c r="BC157" s="7" t="s">
        <v>2291</v>
      </c>
      <c r="BD157" s="1" t="s">
        <v>2291</v>
      </c>
      <c r="BE157" s="1" t="s">
        <v>2291</v>
      </c>
      <c r="BF157" s="1" t="s">
        <v>2291</v>
      </c>
      <c r="BG157" s="1" t="s">
        <v>2291</v>
      </c>
      <c r="BH157" s="1" t="s">
        <v>2291</v>
      </c>
      <c r="BI157" s="1" t="s">
        <v>2291</v>
      </c>
      <c r="BJ157" s="1" t="s">
        <v>2291</v>
      </c>
      <c r="BK157" s="1" t="s">
        <v>2291</v>
      </c>
      <c r="BL157" s="1" t="s">
        <v>2291</v>
      </c>
      <c r="BM157" s="7" t="s">
        <v>2291</v>
      </c>
      <c r="BN157" s="7" t="s">
        <v>2291</v>
      </c>
      <c r="BO157" s="1" t="s">
        <v>2291</v>
      </c>
      <c r="BP157" s="7" t="s">
        <v>2291</v>
      </c>
      <c r="BQ157" s="7" t="s">
        <v>2291</v>
      </c>
      <c r="BR157" s="1">
        <v>0</v>
      </c>
      <c r="BS157" s="7">
        <v>460</v>
      </c>
      <c r="BT157" s="7">
        <v>0</v>
      </c>
      <c r="BU157" s="7">
        <v>50</v>
      </c>
      <c r="BV157" s="7">
        <v>0</v>
      </c>
      <c r="BW157" s="1" t="s">
        <v>1998</v>
      </c>
      <c r="BX157" s="1" t="s">
        <v>2291</v>
      </c>
      <c r="BY157" s="1" t="s">
        <v>469</v>
      </c>
      <c r="BZ157" s="1" t="s">
        <v>1921</v>
      </c>
      <c r="CA157" s="1" t="s">
        <v>1921</v>
      </c>
      <c r="CB157" s="1" t="s">
        <v>1921</v>
      </c>
      <c r="CC157" s="1" t="s">
        <v>1921</v>
      </c>
      <c r="CD157" s="1" t="s">
        <v>1921</v>
      </c>
      <c r="CE157" s="1" t="s">
        <v>1921</v>
      </c>
      <c r="CF157" s="1" t="s">
        <v>1921</v>
      </c>
      <c r="CG157" s="1" t="s">
        <v>1921</v>
      </c>
      <c r="CH157" s="1" t="s">
        <v>1921</v>
      </c>
      <c r="CI157" s="1" t="s">
        <v>1921</v>
      </c>
      <c r="CJ157" s="1" t="s">
        <v>1920</v>
      </c>
      <c r="CK157" s="1" t="s">
        <v>2291</v>
      </c>
      <c r="CL157" s="1" t="s">
        <v>2291</v>
      </c>
      <c r="CM157" s="1" t="s">
        <v>2291</v>
      </c>
      <c r="CN157" s="1" t="s">
        <v>2291</v>
      </c>
      <c r="CO157" s="1" t="s">
        <v>2291</v>
      </c>
      <c r="CP157" s="1" t="s">
        <v>2291</v>
      </c>
      <c r="CQ157" s="1" t="s">
        <v>2291</v>
      </c>
      <c r="CR157" s="1" t="s">
        <v>2291</v>
      </c>
      <c r="CS157" s="1" t="s">
        <v>2291</v>
      </c>
      <c r="CT157" s="1" t="s">
        <v>2291</v>
      </c>
      <c r="CU157" s="1" t="s">
        <v>2291</v>
      </c>
      <c r="CV157" s="1" t="s">
        <v>2291</v>
      </c>
      <c r="CW157" s="1" t="s">
        <v>2291</v>
      </c>
      <c r="CX157" s="1" t="s">
        <v>2291</v>
      </c>
      <c r="CY157" s="1" t="s">
        <v>2291</v>
      </c>
      <c r="CZ157" s="1" t="s">
        <v>2291</v>
      </c>
      <c r="DA157" s="1" t="s">
        <v>2291</v>
      </c>
      <c r="DB157" s="1" t="s">
        <v>2291</v>
      </c>
      <c r="DC157" s="1" t="s">
        <v>2291</v>
      </c>
      <c r="DD157" s="1" t="s">
        <v>2291</v>
      </c>
      <c r="DE157" s="1" t="s">
        <v>2291</v>
      </c>
      <c r="DF157" s="1" t="s">
        <v>2291</v>
      </c>
      <c r="DG157" s="1" t="s">
        <v>2291</v>
      </c>
      <c r="DH157" s="1" t="s">
        <v>2291</v>
      </c>
      <c r="DI157" s="1" t="s">
        <v>2291</v>
      </c>
      <c r="DJ157" s="1" t="s">
        <v>2291</v>
      </c>
      <c r="DK157" s="1" t="s">
        <v>2291</v>
      </c>
      <c r="DL157" s="1" t="s">
        <v>2291</v>
      </c>
      <c r="DM157" s="1" t="s">
        <v>2291</v>
      </c>
      <c r="DN157" s="1" t="s">
        <v>2291</v>
      </c>
      <c r="DO157" s="1" t="s">
        <v>2291</v>
      </c>
      <c r="DP157" s="1" t="s">
        <v>2291</v>
      </c>
      <c r="DQ157" s="1" t="s">
        <v>2291</v>
      </c>
      <c r="DR157" s="1" t="s">
        <v>2291</v>
      </c>
      <c r="DS157" s="1" t="s">
        <v>2291</v>
      </c>
      <c r="DT157" s="1" t="s">
        <v>2291</v>
      </c>
      <c r="DU157" s="1" t="s">
        <v>2291</v>
      </c>
      <c r="DV157" s="1" t="s">
        <v>2291</v>
      </c>
      <c r="DW157" s="1" t="s">
        <v>2291</v>
      </c>
      <c r="DX157" s="1" t="s">
        <v>2291</v>
      </c>
      <c r="DY157" s="1" t="s">
        <v>2291</v>
      </c>
      <c r="DZ157" s="1" t="s">
        <v>2291</v>
      </c>
      <c r="EA157" s="1" t="s">
        <v>2291</v>
      </c>
      <c r="EB157" s="1" t="s">
        <v>2291</v>
      </c>
      <c r="EC157" s="1" t="s">
        <v>2291</v>
      </c>
      <c r="ED157" s="1" t="s">
        <v>2291</v>
      </c>
      <c r="EE157" s="1" t="s">
        <v>2291</v>
      </c>
      <c r="EF157" s="1" t="s">
        <v>2291</v>
      </c>
      <c r="EG157" s="1" t="s">
        <v>2291</v>
      </c>
      <c r="EH157" s="1" t="s">
        <v>2291</v>
      </c>
      <c r="EI157" s="1" t="s">
        <v>2291</v>
      </c>
      <c r="EJ157" s="1" t="s">
        <v>2291</v>
      </c>
      <c r="EK157" s="1" t="s">
        <v>2291</v>
      </c>
      <c r="EL157" s="1" t="s">
        <v>2291</v>
      </c>
      <c r="EM157" s="1" t="s">
        <v>2291</v>
      </c>
      <c r="EN157" s="1" t="s">
        <v>2291</v>
      </c>
      <c r="EO157" s="1" t="s">
        <v>2291</v>
      </c>
      <c r="EP157" s="1" t="s">
        <v>2291</v>
      </c>
      <c r="EQ157" s="1" t="s">
        <v>2291</v>
      </c>
      <c r="ER157" s="1" t="s">
        <v>2291</v>
      </c>
      <c r="ES157" s="1" t="s">
        <v>2291</v>
      </c>
      <c r="ET157" s="1" t="s">
        <v>2291</v>
      </c>
      <c r="EU157" s="1" t="s">
        <v>2291</v>
      </c>
      <c r="EV157" s="1" t="s">
        <v>2291</v>
      </c>
      <c r="EW157" s="1" t="s">
        <v>2291</v>
      </c>
      <c r="EX157" s="1" t="s">
        <v>2291</v>
      </c>
      <c r="EY157" s="1" t="s">
        <v>2291</v>
      </c>
      <c r="EZ157" s="1" t="s">
        <v>2291</v>
      </c>
      <c r="FA157" s="1" t="s">
        <v>2291</v>
      </c>
      <c r="FB157" s="1" t="s">
        <v>2291</v>
      </c>
      <c r="FC157" s="1" t="s">
        <v>2291</v>
      </c>
      <c r="FD157" s="1" t="s">
        <v>2291</v>
      </c>
      <c r="FE157" s="1" t="s">
        <v>2291</v>
      </c>
      <c r="FF157" s="1" t="s">
        <v>2291</v>
      </c>
      <c r="FG157" s="1" t="s">
        <v>2291</v>
      </c>
      <c r="FH157" s="1" t="s">
        <v>2291</v>
      </c>
      <c r="FI157" s="1" t="s">
        <v>2291</v>
      </c>
      <c r="FJ157" s="1" t="s">
        <v>2291</v>
      </c>
      <c r="FK157" s="1" t="s">
        <v>2291</v>
      </c>
      <c r="FL157" s="1" t="s">
        <v>2291</v>
      </c>
      <c r="FM157" s="7">
        <v>80</v>
      </c>
      <c r="FN157" s="7">
        <v>120</v>
      </c>
      <c r="FO157" s="7">
        <v>8</v>
      </c>
      <c r="FP157" s="7">
        <v>12</v>
      </c>
      <c r="FQ157" s="7">
        <v>15</v>
      </c>
      <c r="FR157" s="7">
        <v>10</v>
      </c>
      <c r="FS157" s="7" t="s">
        <v>2291</v>
      </c>
      <c r="FT157" s="7" t="s">
        <v>2291</v>
      </c>
      <c r="FU157" s="7">
        <v>25</v>
      </c>
      <c r="FV157" s="7">
        <v>35</v>
      </c>
      <c r="FW157" s="7">
        <v>20</v>
      </c>
      <c r="FX157" s="7">
        <v>10</v>
      </c>
      <c r="FY157" s="7">
        <v>80</v>
      </c>
      <c r="FZ157" s="1" t="s">
        <v>1920</v>
      </c>
      <c r="GA157" s="1" t="s">
        <v>1920</v>
      </c>
      <c r="GB157" s="1" t="s">
        <v>1920</v>
      </c>
      <c r="GC157" s="1" t="s">
        <v>2291</v>
      </c>
      <c r="GD157" s="1" t="s">
        <v>2291</v>
      </c>
      <c r="GE157" s="1" t="s">
        <v>2291</v>
      </c>
      <c r="GF157" s="1" t="s">
        <v>1921</v>
      </c>
      <c r="GG157" s="1" t="s">
        <v>775</v>
      </c>
      <c r="GH157" s="1" t="s">
        <v>775</v>
      </c>
      <c r="GI157" s="1" t="s">
        <v>2291</v>
      </c>
      <c r="GJ157" s="1" t="s">
        <v>1223</v>
      </c>
      <c r="GK157" s="1" t="s">
        <v>1921</v>
      </c>
      <c r="GL157" s="1" t="s">
        <v>1921</v>
      </c>
      <c r="GM157" s="1" t="s">
        <v>1920</v>
      </c>
      <c r="GN157" s="1" t="s">
        <v>1921</v>
      </c>
      <c r="GO157" s="1" t="s">
        <v>1921</v>
      </c>
      <c r="GP157" s="1" t="s">
        <v>1921</v>
      </c>
      <c r="GQ157" s="1" t="s">
        <v>1921</v>
      </c>
      <c r="GR157" s="1" t="s">
        <v>1921</v>
      </c>
      <c r="GS157" s="7" t="s">
        <v>2291</v>
      </c>
      <c r="GT157" s="7" t="s">
        <v>2291</v>
      </c>
      <c r="GU157" s="7" t="s">
        <v>2291</v>
      </c>
      <c r="GV157" s="7" t="s">
        <v>2291</v>
      </c>
      <c r="GW157" s="7" t="s">
        <v>2291</v>
      </c>
      <c r="GX157" s="7" t="s">
        <v>2291</v>
      </c>
      <c r="GY157" s="7" t="s">
        <v>2291</v>
      </c>
      <c r="GZ157" s="7" t="s">
        <v>2291</v>
      </c>
      <c r="HA157" s="7">
        <v>1</v>
      </c>
      <c r="HB157" s="7" t="s">
        <v>2291</v>
      </c>
      <c r="HC157" s="7" t="s">
        <v>2291</v>
      </c>
      <c r="HD157" s="7" t="s">
        <v>2291</v>
      </c>
      <c r="HE157" s="7" t="s">
        <v>2291</v>
      </c>
      <c r="HF157" s="7" t="s">
        <v>2291</v>
      </c>
      <c r="HG157" s="7" t="s">
        <v>2291</v>
      </c>
      <c r="HH157" s="7" t="s">
        <v>2291</v>
      </c>
      <c r="HI157" s="1" t="s">
        <v>1957</v>
      </c>
      <c r="HJ157" s="1" t="s">
        <v>371</v>
      </c>
      <c r="HK157" s="1" t="s">
        <v>1920</v>
      </c>
      <c r="HL157" s="1" t="s">
        <v>1921</v>
      </c>
      <c r="HM157" s="1" t="s">
        <v>1921</v>
      </c>
      <c r="HN157" s="1" t="s">
        <v>1921</v>
      </c>
      <c r="HO157" s="1" t="s">
        <v>1921</v>
      </c>
      <c r="HP157" s="1" t="s">
        <v>2122</v>
      </c>
      <c r="HQ157" s="1" t="s">
        <v>1920</v>
      </c>
      <c r="HR157" s="1" t="s">
        <v>1920</v>
      </c>
      <c r="HS157" s="1" t="s">
        <v>1921</v>
      </c>
      <c r="HT157" s="7">
        <v>66</v>
      </c>
      <c r="HU157" s="7">
        <v>20</v>
      </c>
      <c r="HV157" s="1" t="s">
        <v>2046</v>
      </c>
      <c r="HW157" s="1" t="s">
        <v>1921</v>
      </c>
      <c r="HX157" s="1" t="s">
        <v>1964</v>
      </c>
      <c r="HY157" s="1" t="s">
        <v>2126</v>
      </c>
      <c r="HZ157" s="1" t="s">
        <v>1921</v>
      </c>
      <c r="IA157" s="1" t="s">
        <v>1920</v>
      </c>
      <c r="IB157" s="7" t="s">
        <v>2291</v>
      </c>
      <c r="IC157" s="7">
        <v>510</v>
      </c>
      <c r="ID157" s="1" t="s">
        <v>1920</v>
      </c>
      <c r="IE157" s="1" t="s">
        <v>2291</v>
      </c>
      <c r="IF157" s="1" t="s">
        <v>2291</v>
      </c>
      <c r="IG157" s="1" t="s">
        <v>2291</v>
      </c>
      <c r="IH157" s="1" t="s">
        <v>2291</v>
      </c>
      <c r="II157" s="1" t="s">
        <v>2291</v>
      </c>
      <c r="IJ157" s="1" t="s">
        <v>2291</v>
      </c>
      <c r="IK157" s="1" t="s">
        <v>2291</v>
      </c>
      <c r="IL157" s="1" t="s">
        <v>2291</v>
      </c>
      <c r="IM157" s="1" t="s">
        <v>1952</v>
      </c>
      <c r="IN157" s="1" t="s">
        <v>2291</v>
      </c>
      <c r="IO157" s="1" t="s">
        <v>2291</v>
      </c>
      <c r="IP157" s="1" t="s">
        <v>1741</v>
      </c>
      <c r="IQ157" s="1" t="s">
        <v>1742</v>
      </c>
      <c r="IR157" s="1" t="s">
        <v>1957</v>
      </c>
      <c r="IS157" s="1" t="s">
        <v>2291</v>
      </c>
      <c r="IT157" s="1" t="s">
        <v>1921</v>
      </c>
      <c r="IU157" s="1" t="s">
        <v>2291</v>
      </c>
      <c r="IV157" s="1" t="s">
        <v>2291</v>
      </c>
      <c r="IW157" s="1" t="s">
        <v>2291</v>
      </c>
      <c r="IX157" s="1" t="s">
        <v>2291</v>
      </c>
      <c r="IY157" s="1" t="s">
        <v>2291</v>
      </c>
      <c r="IZ157" s="1" t="s">
        <v>2291</v>
      </c>
      <c r="JA157" s="1" t="s">
        <v>2291</v>
      </c>
      <c r="JB157" s="1" t="s">
        <v>2291</v>
      </c>
      <c r="JC157" s="1" t="s">
        <v>2291</v>
      </c>
      <c r="JD157" s="1" t="s">
        <v>718</v>
      </c>
      <c r="JE157" s="1" t="s">
        <v>1921</v>
      </c>
      <c r="JF157" s="1" t="s">
        <v>1921</v>
      </c>
      <c r="JG157" s="1" t="s">
        <v>1921</v>
      </c>
      <c r="JH157" s="1" t="s">
        <v>1921</v>
      </c>
      <c r="JI157" s="1" t="s">
        <v>1921</v>
      </c>
      <c r="JJ157" s="1" t="s">
        <v>1920</v>
      </c>
      <c r="JK157" s="1" t="s">
        <v>1920</v>
      </c>
      <c r="JL157" s="1" t="s">
        <v>1921</v>
      </c>
      <c r="JM157" s="1" t="s">
        <v>1920</v>
      </c>
      <c r="JN157" s="1" t="s">
        <v>1921</v>
      </c>
      <c r="JO157" s="1" t="s">
        <v>1921</v>
      </c>
      <c r="JP157" s="1" t="s">
        <v>1921</v>
      </c>
      <c r="JQ157" s="1" t="s">
        <v>1921</v>
      </c>
      <c r="JR157" s="1" t="s">
        <v>1921</v>
      </c>
      <c r="JS157" s="1" t="s">
        <v>2291</v>
      </c>
      <c r="JT157" s="1" t="s">
        <v>2291</v>
      </c>
      <c r="JU157" s="1" t="s">
        <v>2298</v>
      </c>
      <c r="JV157" s="1" t="s">
        <v>1920</v>
      </c>
      <c r="JW157" s="1" t="s">
        <v>1921</v>
      </c>
      <c r="JX157" s="1" t="s">
        <v>1921</v>
      </c>
      <c r="JY157" s="1" t="s">
        <v>1921</v>
      </c>
      <c r="JZ157" s="1" t="s">
        <v>1921</v>
      </c>
      <c r="KA157" s="1" t="s">
        <v>1920</v>
      </c>
      <c r="KB157" s="1" t="s">
        <v>1921</v>
      </c>
      <c r="KC157" s="1" t="s">
        <v>2291</v>
      </c>
      <c r="KD157" s="1" t="s">
        <v>1973</v>
      </c>
      <c r="KE157" s="1" t="s">
        <v>2291</v>
      </c>
      <c r="KF157" s="1" t="s">
        <v>1920</v>
      </c>
      <c r="KG157" s="1" t="s">
        <v>1720</v>
      </c>
      <c r="KH157" s="1" t="s">
        <v>1967</v>
      </c>
      <c r="KI157" s="1" t="s">
        <v>1988</v>
      </c>
      <c r="KJ157" s="1" t="s">
        <v>2291</v>
      </c>
      <c r="KK157" s="1" t="s">
        <v>1920</v>
      </c>
      <c r="KL157" s="1" t="s">
        <v>2044</v>
      </c>
      <c r="KM157" s="1" t="s">
        <v>1920</v>
      </c>
      <c r="KN157" s="1" t="s">
        <v>1921</v>
      </c>
      <c r="KO157" s="1" t="s">
        <v>1920</v>
      </c>
      <c r="KP157" s="1" t="s">
        <v>2291</v>
      </c>
      <c r="KQ157" s="1" t="s">
        <v>2291</v>
      </c>
      <c r="KR157" s="1">
        <v>2</v>
      </c>
      <c r="KS157" s="1" t="s">
        <v>310</v>
      </c>
      <c r="KT157" s="1" t="s">
        <v>1743</v>
      </c>
      <c r="KU157" s="1" t="s">
        <v>2291</v>
      </c>
      <c r="KV157" s="1" t="s">
        <v>2291</v>
      </c>
      <c r="KW157" s="1" t="s">
        <v>2291</v>
      </c>
      <c r="KX157" s="1" t="s">
        <v>2291</v>
      </c>
      <c r="KY157" s="7" t="s">
        <v>2291</v>
      </c>
      <c r="KZ157" s="1" t="s">
        <v>1744</v>
      </c>
      <c r="LA157" s="1">
        <v>198065</v>
      </c>
      <c r="LB157" s="1" t="s">
        <v>1745</v>
      </c>
      <c r="LC157" s="1" t="s">
        <v>1746</v>
      </c>
      <c r="LD157" s="1">
        <v>169</v>
      </c>
      <c r="LE157" s="1" t="s">
        <v>2291</v>
      </c>
      <c r="LF157" s="1">
        <v>-1</v>
      </c>
      <c r="LG157" s="1" t="s">
        <v>2291</v>
      </c>
      <c r="LH157" s="1" t="s">
        <v>2291</v>
      </c>
      <c r="LI157" s="13" t="s">
        <v>2291</v>
      </c>
      <c r="LJ157" s="13">
        <v>0</v>
      </c>
      <c r="LK157" s="13">
        <v>0</v>
      </c>
      <c r="LL157" s="13">
        <v>0</v>
      </c>
      <c r="LM157" s="13">
        <v>0</v>
      </c>
      <c r="LN157" s="13">
        <v>0</v>
      </c>
      <c r="LO157" s="13">
        <v>0</v>
      </c>
      <c r="LP157" s="13">
        <v>0</v>
      </c>
      <c r="LQ157" s="13">
        <v>0</v>
      </c>
      <c r="LR157" s="13">
        <v>0</v>
      </c>
      <c r="LS157" s="13">
        <v>0</v>
      </c>
      <c r="LT157" s="13">
        <v>0</v>
      </c>
      <c r="LU157" s="13">
        <v>0</v>
      </c>
      <c r="LV157" s="13">
        <v>0</v>
      </c>
      <c r="LW157" s="1" t="s">
        <v>1979</v>
      </c>
      <c r="LX157" s="1" t="s">
        <v>568</v>
      </c>
      <c r="LY157" s="1" t="s">
        <v>1981</v>
      </c>
      <c r="LZ157" s="1" t="b">
        <f>E157=AE157</f>
        <v>0</v>
      </c>
      <c r="MA157" s="1" t="b">
        <f>AG157=G157</f>
        <v>0</v>
      </c>
      <c r="MB157" s="1" t="b">
        <f>I157=AI157</f>
        <v>0</v>
      </c>
      <c r="MC157" s="1" t="s">
        <v>2291</v>
      </c>
    </row>
    <row r="158" spans="1:341" x14ac:dyDescent="0.3">
      <c r="A158" s="1" t="s">
        <v>1263</v>
      </c>
      <c r="B158" s="1" t="s">
        <v>1264</v>
      </c>
      <c r="C158" s="5">
        <v>43162</v>
      </c>
      <c r="D158" s="5">
        <v>43162</v>
      </c>
      <c r="E158" s="1" t="s">
        <v>294</v>
      </c>
      <c r="F158" s="1" t="s">
        <v>1934</v>
      </c>
      <c r="G158" s="1" t="s">
        <v>295</v>
      </c>
      <c r="H158" s="1" t="s">
        <v>1947</v>
      </c>
      <c r="I158" s="1" t="s">
        <v>810</v>
      </c>
      <c r="J158" s="1" t="s">
        <v>1230</v>
      </c>
      <c r="K158" s="1" t="s">
        <v>2056</v>
      </c>
      <c r="L158" s="1" t="s">
        <v>2057</v>
      </c>
      <c r="M158" s="1" t="s">
        <v>1265</v>
      </c>
      <c r="N158" s="1">
        <v>13.4015279263</v>
      </c>
      <c r="O158" s="1">
        <v>14.4520165747</v>
      </c>
      <c r="P158" s="1">
        <v>302.473977096</v>
      </c>
      <c r="Q158" s="1">
        <v>8</v>
      </c>
      <c r="R158" s="1" t="s">
        <v>1984</v>
      </c>
      <c r="S158" s="1" t="s">
        <v>2291</v>
      </c>
      <c r="T158" s="1" t="s">
        <v>2291</v>
      </c>
      <c r="U158" s="1" t="s">
        <v>2296</v>
      </c>
      <c r="V158" s="1" t="s">
        <v>1982</v>
      </c>
      <c r="W158" s="1" t="s">
        <v>2291</v>
      </c>
      <c r="X158" s="1" t="s">
        <v>2089</v>
      </c>
      <c r="Y158" s="1" t="s">
        <v>1920</v>
      </c>
      <c r="Z158" s="1" t="s">
        <v>1921</v>
      </c>
      <c r="AA158" s="1" t="s">
        <v>1921</v>
      </c>
      <c r="AB158" s="1" t="s">
        <v>2291</v>
      </c>
      <c r="AC158" s="7">
        <v>20</v>
      </c>
      <c r="AD158" s="7">
        <v>84</v>
      </c>
      <c r="AE158" s="1" t="s">
        <v>294</v>
      </c>
      <c r="AF158" s="1" t="s">
        <v>1934</v>
      </c>
      <c r="AG158" s="1" t="s">
        <v>698</v>
      </c>
      <c r="AH158" s="1" t="s">
        <v>333</v>
      </c>
      <c r="AI158" s="1" t="s">
        <v>818</v>
      </c>
      <c r="AJ158" s="1" t="s">
        <v>1470</v>
      </c>
      <c r="AK158" s="14">
        <v>20</v>
      </c>
      <c r="AL158" s="14">
        <v>84</v>
      </c>
      <c r="AM158" s="5">
        <v>42005</v>
      </c>
      <c r="AN158" s="7" t="s">
        <v>2291</v>
      </c>
      <c r="AO158" s="7" t="s">
        <v>2291</v>
      </c>
      <c r="AP158" s="1" t="s">
        <v>2291</v>
      </c>
      <c r="AQ158" s="1" t="s">
        <v>2291</v>
      </c>
      <c r="AR158" s="1" t="s">
        <v>2291</v>
      </c>
      <c r="AS158" s="1" t="s">
        <v>2291</v>
      </c>
      <c r="AT158" s="1" t="s">
        <v>2291</v>
      </c>
      <c r="AU158" s="1" t="s">
        <v>2291</v>
      </c>
      <c r="AV158" s="1" t="s">
        <v>2291</v>
      </c>
      <c r="AW158" s="1" t="s">
        <v>2291</v>
      </c>
      <c r="AX158" s="1" t="s">
        <v>2291</v>
      </c>
      <c r="AY158" s="7" t="s">
        <v>2291</v>
      </c>
      <c r="AZ158" s="7" t="s">
        <v>2291</v>
      </c>
      <c r="BA158" s="1" t="s">
        <v>2291</v>
      </c>
      <c r="BB158" s="7" t="s">
        <v>2291</v>
      </c>
      <c r="BC158" s="7" t="s">
        <v>2291</v>
      </c>
      <c r="BD158" s="1" t="s">
        <v>2291</v>
      </c>
      <c r="BE158" s="1" t="s">
        <v>2291</v>
      </c>
      <c r="BF158" s="1" t="s">
        <v>2291</v>
      </c>
      <c r="BG158" s="1" t="s">
        <v>2291</v>
      </c>
      <c r="BH158" s="1" t="s">
        <v>2291</v>
      </c>
      <c r="BI158" s="1" t="s">
        <v>2291</v>
      </c>
      <c r="BJ158" s="1" t="s">
        <v>2291</v>
      </c>
      <c r="BK158" s="1" t="s">
        <v>2291</v>
      </c>
      <c r="BL158" s="1" t="s">
        <v>2291</v>
      </c>
      <c r="BM158" s="7" t="s">
        <v>2291</v>
      </c>
      <c r="BN158" s="7" t="s">
        <v>2291</v>
      </c>
      <c r="BO158" s="1" t="s">
        <v>2291</v>
      </c>
      <c r="BP158" s="7">
        <v>100</v>
      </c>
      <c r="BQ158" s="7">
        <v>418</v>
      </c>
      <c r="BR158" s="1">
        <v>0</v>
      </c>
      <c r="BS158" s="7">
        <v>20</v>
      </c>
      <c r="BT158" s="7">
        <v>0</v>
      </c>
      <c r="BU158" s="7">
        <v>0</v>
      </c>
      <c r="BV158" s="7">
        <v>0</v>
      </c>
      <c r="BW158" s="1" t="s">
        <v>1998</v>
      </c>
      <c r="BX158" s="1" t="s">
        <v>2291</v>
      </c>
      <c r="BY158" s="1" t="s">
        <v>469</v>
      </c>
      <c r="BZ158" s="1" t="s">
        <v>1921</v>
      </c>
      <c r="CA158" s="1" t="s">
        <v>1921</v>
      </c>
      <c r="CB158" s="1" t="s">
        <v>1921</v>
      </c>
      <c r="CC158" s="1" t="s">
        <v>1921</v>
      </c>
      <c r="CD158" s="1" t="s">
        <v>1921</v>
      </c>
      <c r="CE158" s="1" t="s">
        <v>1921</v>
      </c>
      <c r="CF158" s="1" t="s">
        <v>1921</v>
      </c>
      <c r="CG158" s="1" t="s">
        <v>1921</v>
      </c>
      <c r="CH158" s="1" t="s">
        <v>1921</v>
      </c>
      <c r="CI158" s="1" t="s">
        <v>1921</v>
      </c>
      <c r="CJ158" s="1" t="s">
        <v>1920</v>
      </c>
      <c r="CK158" s="1" t="s">
        <v>2291</v>
      </c>
      <c r="CL158" s="1" t="s">
        <v>2291</v>
      </c>
      <c r="CM158" s="1" t="s">
        <v>2291</v>
      </c>
      <c r="CN158" s="1" t="s">
        <v>2291</v>
      </c>
      <c r="CO158" s="1" t="s">
        <v>2291</v>
      </c>
      <c r="CP158" s="1" t="s">
        <v>2291</v>
      </c>
      <c r="CQ158" s="1" t="s">
        <v>2291</v>
      </c>
      <c r="CR158" s="1" t="s">
        <v>2291</v>
      </c>
      <c r="CS158" s="1" t="s">
        <v>2291</v>
      </c>
      <c r="CT158" s="1" t="s">
        <v>2291</v>
      </c>
      <c r="CU158" s="1" t="s">
        <v>2291</v>
      </c>
      <c r="CV158" s="1" t="s">
        <v>2291</v>
      </c>
      <c r="CW158" s="1" t="s">
        <v>2291</v>
      </c>
      <c r="CX158" s="1" t="s">
        <v>2291</v>
      </c>
      <c r="CY158" s="1" t="s">
        <v>2291</v>
      </c>
      <c r="CZ158" s="1" t="s">
        <v>2291</v>
      </c>
      <c r="DA158" s="1" t="s">
        <v>2291</v>
      </c>
      <c r="DB158" s="1" t="s">
        <v>2291</v>
      </c>
      <c r="DC158" s="1" t="s">
        <v>2291</v>
      </c>
      <c r="DD158" s="1" t="s">
        <v>2291</v>
      </c>
      <c r="DE158" s="1" t="s">
        <v>2291</v>
      </c>
      <c r="DF158" s="1" t="s">
        <v>2291</v>
      </c>
      <c r="DG158" s="1" t="s">
        <v>2291</v>
      </c>
      <c r="DH158" s="1" t="s">
        <v>2291</v>
      </c>
      <c r="DI158" s="1" t="s">
        <v>2291</v>
      </c>
      <c r="DJ158" s="1" t="s">
        <v>2291</v>
      </c>
      <c r="DK158" s="1" t="s">
        <v>2291</v>
      </c>
      <c r="DL158" s="1" t="s">
        <v>2291</v>
      </c>
      <c r="DM158" s="1" t="s">
        <v>2291</v>
      </c>
      <c r="DN158" s="1" t="s">
        <v>2291</v>
      </c>
      <c r="DO158" s="1" t="s">
        <v>2291</v>
      </c>
      <c r="DP158" s="1" t="s">
        <v>2291</v>
      </c>
      <c r="DQ158" s="1" t="s">
        <v>2291</v>
      </c>
      <c r="DR158" s="1" t="s">
        <v>2291</v>
      </c>
      <c r="DS158" s="1" t="s">
        <v>2291</v>
      </c>
      <c r="DT158" s="1" t="s">
        <v>2291</v>
      </c>
      <c r="DU158" s="1" t="s">
        <v>2291</v>
      </c>
      <c r="DV158" s="1" t="s">
        <v>2291</v>
      </c>
      <c r="DW158" s="1" t="s">
        <v>2291</v>
      </c>
      <c r="DX158" s="1" t="s">
        <v>2291</v>
      </c>
      <c r="DY158" s="1" t="s">
        <v>2291</v>
      </c>
      <c r="DZ158" s="1" t="s">
        <v>2291</v>
      </c>
      <c r="EA158" s="1" t="s">
        <v>2291</v>
      </c>
      <c r="EB158" s="1" t="s">
        <v>2291</v>
      </c>
      <c r="EC158" s="1" t="s">
        <v>2291</v>
      </c>
      <c r="ED158" s="1" t="s">
        <v>2291</v>
      </c>
      <c r="EE158" s="1" t="s">
        <v>2291</v>
      </c>
      <c r="EF158" s="1" t="s">
        <v>2291</v>
      </c>
      <c r="EG158" s="1" t="s">
        <v>2291</v>
      </c>
      <c r="EH158" s="1" t="s">
        <v>2291</v>
      </c>
      <c r="EI158" s="1" t="s">
        <v>2291</v>
      </c>
      <c r="EJ158" s="1" t="s">
        <v>2291</v>
      </c>
      <c r="EK158" s="1" t="s">
        <v>2291</v>
      </c>
      <c r="EL158" s="1" t="s">
        <v>2291</v>
      </c>
      <c r="EM158" s="1" t="s">
        <v>2291</v>
      </c>
      <c r="EN158" s="1" t="s">
        <v>2291</v>
      </c>
      <c r="EO158" s="1" t="s">
        <v>2291</v>
      </c>
      <c r="EP158" s="1" t="s">
        <v>2291</v>
      </c>
      <c r="EQ158" s="1" t="s">
        <v>2291</v>
      </c>
      <c r="ER158" s="1" t="s">
        <v>2291</v>
      </c>
      <c r="ES158" s="1" t="s">
        <v>2291</v>
      </c>
      <c r="ET158" s="1" t="s">
        <v>2291</v>
      </c>
      <c r="EU158" s="1" t="s">
        <v>2291</v>
      </c>
      <c r="EV158" s="1" t="s">
        <v>2291</v>
      </c>
      <c r="EW158" s="1" t="s">
        <v>2291</v>
      </c>
      <c r="EX158" s="1" t="s">
        <v>2291</v>
      </c>
      <c r="EY158" s="1" t="s">
        <v>2291</v>
      </c>
      <c r="EZ158" s="1" t="s">
        <v>2291</v>
      </c>
      <c r="FA158" s="1" t="s">
        <v>2291</v>
      </c>
      <c r="FB158" s="1" t="s">
        <v>2291</v>
      </c>
      <c r="FC158" s="1" t="s">
        <v>2291</v>
      </c>
      <c r="FD158" s="1" t="s">
        <v>2291</v>
      </c>
      <c r="FE158" s="1" t="s">
        <v>2291</v>
      </c>
      <c r="FF158" s="1" t="s">
        <v>2291</v>
      </c>
      <c r="FG158" s="1" t="s">
        <v>2291</v>
      </c>
      <c r="FH158" s="1" t="s">
        <v>2291</v>
      </c>
      <c r="FI158" s="1" t="s">
        <v>2291</v>
      </c>
      <c r="FJ158" s="1" t="s">
        <v>2291</v>
      </c>
      <c r="FK158" s="1" t="s">
        <v>2291</v>
      </c>
      <c r="FL158" s="1" t="s">
        <v>2291</v>
      </c>
      <c r="FM158" s="7">
        <v>7</v>
      </c>
      <c r="FN158" s="7">
        <v>10</v>
      </c>
      <c r="FO158" s="7">
        <v>2</v>
      </c>
      <c r="FP158" s="7">
        <v>4</v>
      </c>
      <c r="FQ158" s="7">
        <v>3</v>
      </c>
      <c r="FR158" s="7">
        <v>7</v>
      </c>
      <c r="FS158" s="7" t="s">
        <v>2291</v>
      </c>
      <c r="FT158" s="7" t="s">
        <v>2291</v>
      </c>
      <c r="FU158" s="7">
        <v>5</v>
      </c>
      <c r="FV158" s="7">
        <v>2</v>
      </c>
      <c r="FW158" s="7">
        <v>5</v>
      </c>
      <c r="FX158" s="7" t="s">
        <v>2291</v>
      </c>
      <c r="FY158" s="7" t="s">
        <v>2291</v>
      </c>
      <c r="FZ158" s="1" t="s">
        <v>1920</v>
      </c>
      <c r="GA158" s="1" t="s">
        <v>1920</v>
      </c>
      <c r="GB158" s="1" t="s">
        <v>1920</v>
      </c>
      <c r="GC158" s="1" t="s">
        <v>2291</v>
      </c>
      <c r="GD158" s="1" t="s">
        <v>2291</v>
      </c>
      <c r="GE158" s="1" t="s">
        <v>2291</v>
      </c>
      <c r="GF158" s="1" t="s">
        <v>1920</v>
      </c>
      <c r="GG158" s="1" t="s">
        <v>2291</v>
      </c>
      <c r="GH158" s="1" t="s">
        <v>2291</v>
      </c>
      <c r="GI158" s="1" t="s">
        <v>2291</v>
      </c>
      <c r="GJ158" s="1" t="s">
        <v>1223</v>
      </c>
      <c r="GK158" s="1" t="s">
        <v>1921</v>
      </c>
      <c r="GL158" s="1" t="s">
        <v>1921</v>
      </c>
      <c r="GM158" s="1" t="s">
        <v>1920</v>
      </c>
      <c r="GN158" s="1" t="s">
        <v>1921</v>
      </c>
      <c r="GO158" s="1" t="s">
        <v>1921</v>
      </c>
      <c r="GP158" s="1" t="s">
        <v>1921</v>
      </c>
      <c r="GQ158" s="1" t="s">
        <v>1921</v>
      </c>
      <c r="GR158" s="1" t="s">
        <v>1921</v>
      </c>
      <c r="GS158" s="7" t="s">
        <v>2291</v>
      </c>
      <c r="GT158" s="7" t="s">
        <v>2291</v>
      </c>
      <c r="GU158" s="7" t="s">
        <v>2291</v>
      </c>
      <c r="GV158" s="7" t="s">
        <v>2291</v>
      </c>
      <c r="GW158" s="7" t="s">
        <v>2291</v>
      </c>
      <c r="GX158" s="7" t="s">
        <v>2291</v>
      </c>
      <c r="GY158" s="7" t="s">
        <v>2291</v>
      </c>
      <c r="GZ158" s="7" t="s">
        <v>2291</v>
      </c>
      <c r="HA158" s="7">
        <v>1</v>
      </c>
      <c r="HB158" s="7" t="s">
        <v>2291</v>
      </c>
      <c r="HC158" s="7" t="s">
        <v>2291</v>
      </c>
      <c r="HD158" s="7" t="s">
        <v>2291</v>
      </c>
      <c r="HE158" s="7" t="s">
        <v>2291</v>
      </c>
      <c r="HF158" s="7" t="s">
        <v>2291</v>
      </c>
      <c r="HG158" s="7" t="s">
        <v>2291</v>
      </c>
      <c r="HH158" s="7" t="s">
        <v>2291</v>
      </c>
      <c r="HI158" s="1" t="s">
        <v>1956</v>
      </c>
      <c r="HJ158" s="1" t="s">
        <v>2116</v>
      </c>
      <c r="HK158" s="1" t="s">
        <v>1921</v>
      </c>
      <c r="HL158" s="1" t="s">
        <v>1921</v>
      </c>
      <c r="HM158" s="1" t="s">
        <v>1921</v>
      </c>
      <c r="HN158" s="1" t="s">
        <v>1920</v>
      </c>
      <c r="HO158" s="1" t="s">
        <v>1921</v>
      </c>
      <c r="HP158" s="1" t="s">
        <v>2125</v>
      </c>
      <c r="HQ158" s="1" t="s">
        <v>1921</v>
      </c>
      <c r="HR158" s="1" t="s">
        <v>1921</v>
      </c>
      <c r="HS158" s="1" t="s">
        <v>1920</v>
      </c>
      <c r="HT158" s="7" t="s">
        <v>2291</v>
      </c>
      <c r="HU158" s="7" t="s">
        <v>2291</v>
      </c>
      <c r="HV158" s="1" t="s">
        <v>2291</v>
      </c>
      <c r="HW158" s="1" t="s">
        <v>2291</v>
      </c>
      <c r="HX158" s="1" t="s">
        <v>2291</v>
      </c>
      <c r="HY158" s="1" t="s">
        <v>2126</v>
      </c>
      <c r="HZ158" s="1" t="s">
        <v>1921</v>
      </c>
      <c r="IA158" s="1" t="s">
        <v>1920</v>
      </c>
      <c r="IB158" s="7" t="s">
        <v>2291</v>
      </c>
      <c r="IC158" s="7">
        <v>20</v>
      </c>
      <c r="ID158" s="1" t="s">
        <v>1920</v>
      </c>
      <c r="IE158" s="1" t="s">
        <v>2291</v>
      </c>
      <c r="IF158" s="1" t="s">
        <v>2291</v>
      </c>
      <c r="IG158" s="1" t="s">
        <v>2291</v>
      </c>
      <c r="IH158" s="1" t="s">
        <v>2291</v>
      </c>
      <c r="II158" s="1" t="s">
        <v>2291</v>
      </c>
      <c r="IJ158" s="1" t="s">
        <v>2291</v>
      </c>
      <c r="IK158" s="1" t="s">
        <v>2291</v>
      </c>
      <c r="IL158" s="1" t="s">
        <v>2291</v>
      </c>
      <c r="IM158" s="1" t="s">
        <v>1949</v>
      </c>
      <c r="IN158" s="1" t="s">
        <v>1991</v>
      </c>
      <c r="IO158" s="1" t="s">
        <v>2291</v>
      </c>
      <c r="IP158" s="1" t="s">
        <v>2291</v>
      </c>
      <c r="IQ158" s="1" t="s">
        <v>2291</v>
      </c>
      <c r="IR158" s="1" t="s">
        <v>2291</v>
      </c>
      <c r="IS158" s="1" t="s">
        <v>2291</v>
      </c>
      <c r="IT158" s="1" t="s">
        <v>1921</v>
      </c>
      <c r="IU158" s="1" t="s">
        <v>2291</v>
      </c>
      <c r="IV158" s="1" t="s">
        <v>2291</v>
      </c>
      <c r="IW158" s="1" t="s">
        <v>2291</v>
      </c>
      <c r="IX158" s="1" t="s">
        <v>2291</v>
      </c>
      <c r="IY158" s="1" t="s">
        <v>2291</v>
      </c>
      <c r="IZ158" s="1" t="s">
        <v>2291</v>
      </c>
      <c r="JA158" s="1" t="s">
        <v>2291</v>
      </c>
      <c r="JB158" s="1" t="s">
        <v>2291</v>
      </c>
      <c r="JC158" s="1" t="s">
        <v>2291</v>
      </c>
      <c r="JD158" s="1" t="s">
        <v>392</v>
      </c>
      <c r="JE158" s="1" t="s">
        <v>1921</v>
      </c>
      <c r="JF158" s="1" t="s">
        <v>1921</v>
      </c>
      <c r="JG158" s="1" t="s">
        <v>1921</v>
      </c>
      <c r="JH158" s="1" t="s">
        <v>1921</v>
      </c>
      <c r="JI158" s="1" t="s">
        <v>1921</v>
      </c>
      <c r="JJ158" s="1" t="s">
        <v>1920</v>
      </c>
      <c r="JK158" s="1" t="s">
        <v>1921</v>
      </c>
      <c r="JL158" s="1" t="s">
        <v>1920</v>
      </c>
      <c r="JM158" s="1" t="s">
        <v>1920</v>
      </c>
      <c r="JN158" s="1" t="s">
        <v>1921</v>
      </c>
      <c r="JO158" s="1" t="s">
        <v>1921</v>
      </c>
      <c r="JP158" s="1" t="s">
        <v>1921</v>
      </c>
      <c r="JQ158" s="1" t="s">
        <v>1921</v>
      </c>
      <c r="JR158" s="1" t="s">
        <v>1921</v>
      </c>
      <c r="JS158" s="1" t="s">
        <v>2291</v>
      </c>
      <c r="JT158" s="1" t="s">
        <v>2291</v>
      </c>
      <c r="JU158" s="1" t="s">
        <v>2298</v>
      </c>
      <c r="JV158" s="1" t="s">
        <v>1920</v>
      </c>
      <c r="JW158" s="1" t="s">
        <v>1921</v>
      </c>
      <c r="JX158" s="1" t="s">
        <v>1921</v>
      </c>
      <c r="JY158" s="1" t="s">
        <v>1921</v>
      </c>
      <c r="JZ158" s="1" t="s">
        <v>1921</v>
      </c>
      <c r="KA158" s="1" t="s">
        <v>1920</v>
      </c>
      <c r="KB158" s="1" t="s">
        <v>1921</v>
      </c>
      <c r="KC158" s="1" t="s">
        <v>2291</v>
      </c>
      <c r="KD158" s="1" t="s">
        <v>1971</v>
      </c>
      <c r="KE158" s="1" t="s">
        <v>2291</v>
      </c>
      <c r="KF158" s="1" t="s">
        <v>1920</v>
      </c>
      <c r="KG158" s="1" t="s">
        <v>2141</v>
      </c>
      <c r="KH158" s="1" t="s">
        <v>1967</v>
      </c>
      <c r="KI158" s="1" t="s">
        <v>1923</v>
      </c>
      <c r="KJ158" s="1" t="s">
        <v>2291</v>
      </c>
      <c r="KK158" s="1" t="s">
        <v>1920</v>
      </c>
      <c r="KL158" s="1" t="s">
        <v>2044</v>
      </c>
      <c r="KM158" s="1" t="s">
        <v>1920</v>
      </c>
      <c r="KN158" s="1" t="s">
        <v>1921</v>
      </c>
      <c r="KO158" s="1" t="s">
        <v>1920</v>
      </c>
      <c r="KP158" s="1" t="s">
        <v>2291</v>
      </c>
      <c r="KQ158" s="1" t="s">
        <v>2291</v>
      </c>
      <c r="KR158" s="1">
        <v>2</v>
      </c>
      <c r="KS158" s="1" t="s">
        <v>310</v>
      </c>
      <c r="KT158" s="1" t="s">
        <v>2291</v>
      </c>
      <c r="KU158" s="1" t="s">
        <v>2291</v>
      </c>
      <c r="KV158" s="1" t="s">
        <v>2291</v>
      </c>
      <c r="KW158" s="1" t="s">
        <v>2291</v>
      </c>
      <c r="KX158" s="1">
        <v>20</v>
      </c>
      <c r="KY158" s="11">
        <v>20</v>
      </c>
      <c r="KZ158" s="1" t="s">
        <v>1266</v>
      </c>
      <c r="LA158" s="1">
        <v>161898</v>
      </c>
      <c r="LB158" s="1" t="s">
        <v>1267</v>
      </c>
      <c r="LC158" s="1" t="s">
        <v>1268</v>
      </c>
      <c r="LD158" s="1">
        <v>104</v>
      </c>
      <c r="LE158" s="1" t="s">
        <v>2291</v>
      </c>
      <c r="LF158" s="1">
        <v>-1</v>
      </c>
      <c r="LG158" s="1" t="s">
        <v>2291</v>
      </c>
      <c r="LH158" s="1" t="s">
        <v>2291</v>
      </c>
      <c r="LI158" s="8">
        <v>104</v>
      </c>
      <c r="LJ158" s="8">
        <v>16</v>
      </c>
      <c r="LK158" s="8">
        <v>6</v>
      </c>
      <c r="LL158" s="8">
        <v>12</v>
      </c>
      <c r="LM158" s="8">
        <v>13</v>
      </c>
      <c r="LN158" s="8">
        <v>14</v>
      </c>
      <c r="LO158" s="8">
        <v>9</v>
      </c>
      <c r="LP158" s="8">
        <v>2</v>
      </c>
      <c r="LQ158" s="8">
        <v>3</v>
      </c>
      <c r="LR158" s="8">
        <v>20</v>
      </c>
      <c r="LS158" s="8">
        <v>21</v>
      </c>
      <c r="LT158" s="8">
        <v>10</v>
      </c>
      <c r="LU158" s="8">
        <v>2</v>
      </c>
      <c r="LV158" s="8">
        <v>128</v>
      </c>
      <c r="LW158" s="1" t="s">
        <v>1979</v>
      </c>
      <c r="LX158" s="1" t="s">
        <v>1980</v>
      </c>
      <c r="LY158" s="1" t="s">
        <v>1981</v>
      </c>
      <c r="LZ158" s="1" t="b">
        <f>E158=AE158</f>
        <v>1</v>
      </c>
      <c r="MA158" s="1" t="b">
        <f>AG158=G158</f>
        <v>0</v>
      </c>
      <c r="MB158" s="1" t="b">
        <f>I158=AI158</f>
        <v>0</v>
      </c>
      <c r="MC158" s="1" t="s">
        <v>2291</v>
      </c>
    </row>
    <row r="159" spans="1:341" x14ac:dyDescent="0.3">
      <c r="A159" s="1" t="s">
        <v>1542</v>
      </c>
      <c r="B159" s="1" t="s">
        <v>1543</v>
      </c>
      <c r="C159" s="5">
        <v>43173</v>
      </c>
      <c r="D159" s="5">
        <v>43173</v>
      </c>
      <c r="E159" s="1" t="s">
        <v>294</v>
      </c>
      <c r="F159" s="1" t="s">
        <v>1934</v>
      </c>
      <c r="G159" s="1" t="s">
        <v>698</v>
      </c>
      <c r="H159" s="1" t="s">
        <v>333</v>
      </c>
      <c r="I159" s="1" t="s">
        <v>818</v>
      </c>
      <c r="J159" s="1" t="s">
        <v>1470</v>
      </c>
      <c r="K159" s="1" t="s">
        <v>1544</v>
      </c>
      <c r="L159" s="1" t="s">
        <v>2075</v>
      </c>
      <c r="M159" s="1" t="s">
        <v>1545</v>
      </c>
      <c r="N159" s="1">
        <v>13.4915103664</v>
      </c>
      <c r="O159" s="1">
        <v>14.043869944000001</v>
      </c>
      <c r="P159" s="1">
        <v>295.64781868900002</v>
      </c>
      <c r="Q159" s="1">
        <v>6</v>
      </c>
      <c r="R159" s="1" t="s">
        <v>1983</v>
      </c>
      <c r="S159" s="1" t="s">
        <v>1544</v>
      </c>
      <c r="T159" s="1">
        <v>2</v>
      </c>
      <c r="U159" s="1" t="s">
        <v>2296</v>
      </c>
      <c r="V159" s="1" t="s">
        <v>1982</v>
      </c>
      <c r="W159" s="1" t="s">
        <v>2291</v>
      </c>
      <c r="X159" s="1" t="s">
        <v>1955</v>
      </c>
      <c r="Y159" s="1" t="s">
        <v>1921</v>
      </c>
      <c r="Z159" s="1" t="s">
        <v>1920</v>
      </c>
      <c r="AA159" s="1" t="s">
        <v>1921</v>
      </c>
      <c r="AB159" s="1" t="s">
        <v>2291</v>
      </c>
      <c r="AC159" s="7" t="s">
        <v>2291</v>
      </c>
      <c r="AD159" s="7" t="s">
        <v>2291</v>
      </c>
      <c r="AE159" s="1" t="s">
        <v>2291</v>
      </c>
      <c r="AF159" s="1" t="s">
        <v>2291</v>
      </c>
      <c r="AG159" s="1" t="s">
        <v>2291</v>
      </c>
      <c r="AH159" s="1" t="s">
        <v>2291</v>
      </c>
      <c r="AI159" s="1" t="s">
        <v>2291</v>
      </c>
      <c r="AJ159" s="1" t="s">
        <v>2291</v>
      </c>
      <c r="AK159" s="14" t="s">
        <v>2291</v>
      </c>
      <c r="AL159" s="14" t="s">
        <v>2291</v>
      </c>
      <c r="AM159" s="1" t="s">
        <v>2291</v>
      </c>
      <c r="AN159" s="7">
        <v>167</v>
      </c>
      <c r="AO159" s="7">
        <v>698</v>
      </c>
      <c r="AP159" s="1" t="s">
        <v>697</v>
      </c>
      <c r="AQ159" s="1" t="s">
        <v>1928</v>
      </c>
      <c r="AR159" s="1" t="s">
        <v>294</v>
      </c>
      <c r="AS159" s="1" t="s">
        <v>1934</v>
      </c>
      <c r="AT159" s="1" t="s">
        <v>698</v>
      </c>
      <c r="AU159" s="1" t="s">
        <v>333</v>
      </c>
      <c r="AV159" s="1" t="s">
        <v>2291</v>
      </c>
      <c r="AW159" s="1" t="s">
        <v>2291</v>
      </c>
      <c r="AX159" s="1" t="s">
        <v>2291</v>
      </c>
      <c r="AY159" s="7">
        <v>167</v>
      </c>
      <c r="AZ159" s="7">
        <v>698</v>
      </c>
      <c r="BA159" s="5">
        <v>42430</v>
      </c>
      <c r="BB159" s="7" t="s">
        <v>2291</v>
      </c>
      <c r="BC159" s="7" t="s">
        <v>2291</v>
      </c>
      <c r="BD159" s="1" t="s">
        <v>2291</v>
      </c>
      <c r="BE159" s="1" t="s">
        <v>2291</v>
      </c>
      <c r="BF159" s="1" t="s">
        <v>2291</v>
      </c>
      <c r="BG159" s="1" t="s">
        <v>2291</v>
      </c>
      <c r="BH159" s="1" t="s">
        <v>2291</v>
      </c>
      <c r="BI159" s="1" t="s">
        <v>2291</v>
      </c>
      <c r="BJ159" s="1" t="s">
        <v>2291</v>
      </c>
      <c r="BK159" s="1" t="s">
        <v>2291</v>
      </c>
      <c r="BL159" s="1" t="s">
        <v>2291</v>
      </c>
      <c r="BM159" s="7" t="s">
        <v>2291</v>
      </c>
      <c r="BN159" s="7" t="s">
        <v>2291</v>
      </c>
      <c r="BO159" s="1" t="s">
        <v>2291</v>
      </c>
      <c r="BP159" s="7" t="s">
        <v>2291</v>
      </c>
      <c r="BQ159" s="7" t="s">
        <v>2291</v>
      </c>
      <c r="BR159" s="1">
        <v>0</v>
      </c>
      <c r="BS159" s="7">
        <v>167</v>
      </c>
      <c r="BT159" s="7">
        <v>0</v>
      </c>
      <c r="BU159" s="7">
        <v>0</v>
      </c>
      <c r="BV159" s="7">
        <v>0</v>
      </c>
      <c r="BW159" s="1" t="s">
        <v>1998</v>
      </c>
      <c r="BX159" s="1" t="s">
        <v>2291</v>
      </c>
      <c r="BY159" s="1" t="s">
        <v>469</v>
      </c>
      <c r="BZ159" s="1" t="s">
        <v>1921</v>
      </c>
      <c r="CA159" s="1" t="s">
        <v>1921</v>
      </c>
      <c r="CB159" s="1" t="s">
        <v>1921</v>
      </c>
      <c r="CC159" s="1" t="s">
        <v>1921</v>
      </c>
      <c r="CD159" s="1" t="s">
        <v>1921</v>
      </c>
      <c r="CE159" s="1" t="s">
        <v>1921</v>
      </c>
      <c r="CF159" s="1" t="s">
        <v>1921</v>
      </c>
      <c r="CG159" s="1" t="s">
        <v>1921</v>
      </c>
      <c r="CH159" s="1" t="s">
        <v>1921</v>
      </c>
      <c r="CI159" s="1" t="s">
        <v>1921</v>
      </c>
      <c r="CJ159" s="1" t="s">
        <v>1920</v>
      </c>
      <c r="CK159" s="1" t="s">
        <v>2291</v>
      </c>
      <c r="CL159" s="1" t="s">
        <v>2291</v>
      </c>
      <c r="CM159" s="1" t="s">
        <v>2291</v>
      </c>
      <c r="CN159" s="1" t="s">
        <v>2291</v>
      </c>
      <c r="CO159" s="1" t="s">
        <v>2291</v>
      </c>
      <c r="CP159" s="1" t="s">
        <v>2291</v>
      </c>
      <c r="CQ159" s="1" t="s">
        <v>2291</v>
      </c>
      <c r="CR159" s="1" t="s">
        <v>2291</v>
      </c>
      <c r="CS159" s="1" t="s">
        <v>2291</v>
      </c>
      <c r="CT159" s="1" t="s">
        <v>2291</v>
      </c>
      <c r="CU159" s="1" t="s">
        <v>2291</v>
      </c>
      <c r="CV159" s="1" t="s">
        <v>2291</v>
      </c>
      <c r="CW159" s="1" t="s">
        <v>2291</v>
      </c>
      <c r="CX159" s="1" t="s">
        <v>2291</v>
      </c>
      <c r="CY159" s="1" t="s">
        <v>2291</v>
      </c>
      <c r="CZ159" s="1" t="s">
        <v>2291</v>
      </c>
      <c r="DA159" s="1" t="s">
        <v>2291</v>
      </c>
      <c r="DB159" s="1" t="s">
        <v>2291</v>
      </c>
      <c r="DC159" s="1" t="s">
        <v>2291</v>
      </c>
      <c r="DD159" s="1" t="s">
        <v>2291</v>
      </c>
      <c r="DE159" s="1" t="s">
        <v>2291</v>
      </c>
      <c r="DF159" s="1" t="s">
        <v>2291</v>
      </c>
      <c r="DG159" s="1" t="s">
        <v>2291</v>
      </c>
      <c r="DH159" s="1" t="s">
        <v>2291</v>
      </c>
      <c r="DI159" s="1" t="s">
        <v>2291</v>
      </c>
      <c r="DJ159" s="1" t="s">
        <v>2291</v>
      </c>
      <c r="DK159" s="1" t="s">
        <v>2291</v>
      </c>
      <c r="DL159" s="1" t="s">
        <v>2291</v>
      </c>
      <c r="DM159" s="1" t="s">
        <v>2291</v>
      </c>
      <c r="DN159" s="1" t="s">
        <v>2291</v>
      </c>
      <c r="DO159" s="1" t="s">
        <v>2291</v>
      </c>
      <c r="DP159" s="1" t="s">
        <v>2291</v>
      </c>
      <c r="DQ159" s="1" t="s">
        <v>2291</v>
      </c>
      <c r="DR159" s="1" t="s">
        <v>2291</v>
      </c>
      <c r="DS159" s="1" t="s">
        <v>2291</v>
      </c>
      <c r="DT159" s="1" t="s">
        <v>2291</v>
      </c>
      <c r="DU159" s="1" t="s">
        <v>2291</v>
      </c>
      <c r="DV159" s="1" t="s">
        <v>2291</v>
      </c>
      <c r="DW159" s="1" t="s">
        <v>2291</v>
      </c>
      <c r="DX159" s="1" t="s">
        <v>2291</v>
      </c>
      <c r="DY159" s="1" t="s">
        <v>2291</v>
      </c>
      <c r="DZ159" s="1" t="s">
        <v>2291</v>
      </c>
      <c r="EA159" s="1" t="s">
        <v>2291</v>
      </c>
      <c r="EB159" s="1" t="s">
        <v>2291</v>
      </c>
      <c r="EC159" s="1" t="s">
        <v>2291</v>
      </c>
      <c r="ED159" s="1" t="s">
        <v>2291</v>
      </c>
      <c r="EE159" s="1" t="s">
        <v>2291</v>
      </c>
      <c r="EF159" s="1" t="s">
        <v>2291</v>
      </c>
      <c r="EG159" s="1" t="s">
        <v>2291</v>
      </c>
      <c r="EH159" s="1" t="s">
        <v>2291</v>
      </c>
      <c r="EI159" s="1" t="s">
        <v>2291</v>
      </c>
      <c r="EJ159" s="1" t="s">
        <v>2291</v>
      </c>
      <c r="EK159" s="1" t="s">
        <v>2291</v>
      </c>
      <c r="EL159" s="1" t="s">
        <v>2291</v>
      </c>
      <c r="EM159" s="1" t="s">
        <v>2291</v>
      </c>
      <c r="EN159" s="1" t="s">
        <v>2291</v>
      </c>
      <c r="EO159" s="1" t="s">
        <v>2291</v>
      </c>
      <c r="EP159" s="1" t="s">
        <v>2291</v>
      </c>
      <c r="EQ159" s="1" t="s">
        <v>2291</v>
      </c>
      <c r="ER159" s="1" t="s">
        <v>2291</v>
      </c>
      <c r="ES159" s="1" t="s">
        <v>2291</v>
      </c>
      <c r="ET159" s="1" t="s">
        <v>2291</v>
      </c>
      <c r="EU159" s="1" t="s">
        <v>2291</v>
      </c>
      <c r="EV159" s="1" t="s">
        <v>2291</v>
      </c>
      <c r="EW159" s="1" t="s">
        <v>2291</v>
      </c>
      <c r="EX159" s="1" t="s">
        <v>2291</v>
      </c>
      <c r="EY159" s="1" t="s">
        <v>2291</v>
      </c>
      <c r="EZ159" s="1" t="s">
        <v>2291</v>
      </c>
      <c r="FA159" s="1" t="s">
        <v>2291</v>
      </c>
      <c r="FB159" s="1" t="s">
        <v>2291</v>
      </c>
      <c r="FC159" s="1" t="s">
        <v>2291</v>
      </c>
      <c r="FD159" s="1" t="s">
        <v>2291</v>
      </c>
      <c r="FE159" s="1" t="s">
        <v>2291</v>
      </c>
      <c r="FF159" s="1" t="s">
        <v>2291</v>
      </c>
      <c r="FG159" s="1" t="s">
        <v>2291</v>
      </c>
      <c r="FH159" s="1" t="s">
        <v>2291</v>
      </c>
      <c r="FI159" s="1" t="s">
        <v>2291</v>
      </c>
      <c r="FJ159" s="1" t="s">
        <v>2291</v>
      </c>
      <c r="FK159" s="1" t="s">
        <v>2291</v>
      </c>
      <c r="FL159" s="1" t="s">
        <v>2291</v>
      </c>
      <c r="FM159" s="7">
        <v>25</v>
      </c>
      <c r="FN159" s="7">
        <v>60</v>
      </c>
      <c r="FO159" s="7">
        <v>2</v>
      </c>
      <c r="FP159" s="7">
        <v>5</v>
      </c>
      <c r="FQ159" s="7">
        <v>3</v>
      </c>
      <c r="FR159" s="7">
        <v>3</v>
      </c>
      <c r="FS159" s="7" t="s">
        <v>2291</v>
      </c>
      <c r="FT159" s="7" t="s">
        <v>2291</v>
      </c>
      <c r="FU159" s="7">
        <v>3</v>
      </c>
      <c r="FV159" s="7">
        <v>10</v>
      </c>
      <c r="FW159" s="7">
        <v>5</v>
      </c>
      <c r="FX159" s="7" t="s">
        <v>2291</v>
      </c>
      <c r="FY159" s="7">
        <v>40</v>
      </c>
      <c r="FZ159" s="1" t="s">
        <v>1920</v>
      </c>
      <c r="GA159" s="1" t="s">
        <v>1920</v>
      </c>
      <c r="GB159" s="1" t="s">
        <v>1920</v>
      </c>
      <c r="GC159" s="1" t="s">
        <v>2291</v>
      </c>
      <c r="GD159" s="1" t="s">
        <v>2291</v>
      </c>
      <c r="GE159" s="1" t="s">
        <v>2291</v>
      </c>
      <c r="GF159" s="1" t="s">
        <v>1920</v>
      </c>
      <c r="GG159" s="1" t="s">
        <v>2291</v>
      </c>
      <c r="GH159" s="1" t="s">
        <v>2291</v>
      </c>
      <c r="GI159" s="1" t="s">
        <v>2291</v>
      </c>
      <c r="GJ159" s="1" t="s">
        <v>419</v>
      </c>
      <c r="GK159" s="1" t="s">
        <v>1921</v>
      </c>
      <c r="GL159" s="1" t="s">
        <v>1921</v>
      </c>
      <c r="GM159" s="1" t="s">
        <v>1921</v>
      </c>
      <c r="GN159" s="1" t="s">
        <v>1921</v>
      </c>
      <c r="GO159" s="1" t="s">
        <v>1920</v>
      </c>
      <c r="GP159" s="1" t="s">
        <v>1921</v>
      </c>
      <c r="GQ159" s="1" t="s">
        <v>1920</v>
      </c>
      <c r="GR159" s="1" t="s">
        <v>1921</v>
      </c>
      <c r="GS159" s="7">
        <v>1</v>
      </c>
      <c r="GT159" s="7" t="s">
        <v>2291</v>
      </c>
      <c r="GU159" s="7">
        <v>1</v>
      </c>
      <c r="GV159" s="7" t="s">
        <v>2291</v>
      </c>
      <c r="GW159" s="7" t="s">
        <v>2291</v>
      </c>
      <c r="GX159" s="7" t="s">
        <v>2291</v>
      </c>
      <c r="GY159" s="7" t="s">
        <v>2291</v>
      </c>
      <c r="GZ159" s="7" t="s">
        <v>2291</v>
      </c>
      <c r="HA159" s="7" t="s">
        <v>2291</v>
      </c>
      <c r="HB159" s="7" t="s">
        <v>2291</v>
      </c>
      <c r="HC159" s="7" t="s">
        <v>2291</v>
      </c>
      <c r="HD159" s="7" t="s">
        <v>2291</v>
      </c>
      <c r="HE159" s="7" t="s">
        <v>2291</v>
      </c>
      <c r="HF159" s="7" t="s">
        <v>2291</v>
      </c>
      <c r="HG159" s="7" t="s">
        <v>2291</v>
      </c>
      <c r="HH159" s="7" t="s">
        <v>2291</v>
      </c>
      <c r="HI159" s="1" t="s">
        <v>869</v>
      </c>
      <c r="HJ159" s="1" t="s">
        <v>2110</v>
      </c>
      <c r="HK159" s="1" t="s">
        <v>1921</v>
      </c>
      <c r="HL159" s="1" t="s">
        <v>1920</v>
      </c>
      <c r="HM159" s="1" t="s">
        <v>1921</v>
      </c>
      <c r="HN159" s="1" t="s">
        <v>1921</v>
      </c>
      <c r="HO159" s="1" t="s">
        <v>1921</v>
      </c>
      <c r="HP159" s="1" t="s">
        <v>2122</v>
      </c>
      <c r="HQ159" s="1" t="s">
        <v>1920</v>
      </c>
      <c r="HR159" s="1" t="s">
        <v>1921</v>
      </c>
      <c r="HS159" s="1" t="s">
        <v>1921</v>
      </c>
      <c r="HT159" s="7">
        <v>10</v>
      </c>
      <c r="HU159" s="7" t="s">
        <v>2291</v>
      </c>
      <c r="HV159" s="1" t="s">
        <v>2046</v>
      </c>
      <c r="HW159" s="1" t="s">
        <v>1921</v>
      </c>
      <c r="HX159" s="1" t="s">
        <v>1964</v>
      </c>
      <c r="HY159" s="1" t="s">
        <v>2126</v>
      </c>
      <c r="HZ159" s="1" t="s">
        <v>1921</v>
      </c>
      <c r="IA159" s="1" t="s">
        <v>1920</v>
      </c>
      <c r="IB159" s="7" t="s">
        <v>2291</v>
      </c>
      <c r="IC159" s="7">
        <v>167</v>
      </c>
      <c r="ID159" s="1" t="s">
        <v>1920</v>
      </c>
      <c r="IE159" s="1" t="s">
        <v>2291</v>
      </c>
      <c r="IF159" s="1" t="s">
        <v>2291</v>
      </c>
      <c r="IG159" s="1" t="s">
        <v>2291</v>
      </c>
      <c r="IH159" s="1" t="s">
        <v>2291</v>
      </c>
      <c r="II159" s="1" t="s">
        <v>2291</v>
      </c>
      <c r="IJ159" s="1" t="s">
        <v>2291</v>
      </c>
      <c r="IK159" s="1" t="s">
        <v>2291</v>
      </c>
      <c r="IL159" s="1" t="s">
        <v>2291</v>
      </c>
      <c r="IM159" s="1" t="s">
        <v>1952</v>
      </c>
      <c r="IN159" s="1" t="s">
        <v>2291</v>
      </c>
      <c r="IO159" s="1" t="s">
        <v>2291</v>
      </c>
      <c r="IP159" s="1" t="s">
        <v>2184</v>
      </c>
      <c r="IQ159" s="1" t="s">
        <v>1546</v>
      </c>
      <c r="IR159" s="1" t="s">
        <v>1957</v>
      </c>
      <c r="IS159" s="1" t="s">
        <v>2291</v>
      </c>
      <c r="IT159" s="1" t="s">
        <v>1921</v>
      </c>
      <c r="IU159" s="1" t="s">
        <v>2291</v>
      </c>
      <c r="IV159" s="1" t="s">
        <v>2291</v>
      </c>
      <c r="IW159" s="1" t="s">
        <v>2291</v>
      </c>
      <c r="IX159" s="1" t="s">
        <v>2291</v>
      </c>
      <c r="IY159" s="1" t="s">
        <v>2291</v>
      </c>
      <c r="IZ159" s="1" t="s">
        <v>2291</v>
      </c>
      <c r="JA159" s="1" t="s">
        <v>2291</v>
      </c>
      <c r="JB159" s="1" t="s">
        <v>2291</v>
      </c>
      <c r="JC159" s="1" t="s">
        <v>2291</v>
      </c>
      <c r="JD159" s="1" t="s">
        <v>1547</v>
      </c>
      <c r="JE159" s="1" t="s">
        <v>1921</v>
      </c>
      <c r="JF159" s="1" t="s">
        <v>1921</v>
      </c>
      <c r="JG159" s="1" t="s">
        <v>1920</v>
      </c>
      <c r="JH159" s="1" t="s">
        <v>1921</v>
      </c>
      <c r="JI159" s="1" t="s">
        <v>1921</v>
      </c>
      <c r="JJ159" s="1" t="s">
        <v>1920</v>
      </c>
      <c r="JK159" s="1" t="s">
        <v>1921</v>
      </c>
      <c r="JL159" s="1" t="s">
        <v>1921</v>
      </c>
      <c r="JM159" s="1" t="s">
        <v>1920</v>
      </c>
      <c r="JN159" s="1" t="s">
        <v>1921</v>
      </c>
      <c r="JO159" s="1" t="s">
        <v>1921</v>
      </c>
      <c r="JP159" s="1" t="s">
        <v>1921</v>
      </c>
      <c r="JQ159" s="1" t="s">
        <v>1921</v>
      </c>
      <c r="JR159" s="1" t="s">
        <v>1921</v>
      </c>
      <c r="JS159" s="1" t="s">
        <v>2291</v>
      </c>
      <c r="JT159" s="1" t="s">
        <v>2291</v>
      </c>
      <c r="JU159" s="1" t="s">
        <v>2298</v>
      </c>
      <c r="JV159" s="1" t="s">
        <v>1920</v>
      </c>
      <c r="JW159" s="1" t="s">
        <v>1921</v>
      </c>
      <c r="JX159" s="1" t="s">
        <v>1921</v>
      </c>
      <c r="JY159" s="1" t="s">
        <v>1921</v>
      </c>
      <c r="JZ159" s="1" t="s">
        <v>1921</v>
      </c>
      <c r="KA159" s="1" t="s">
        <v>1920</v>
      </c>
      <c r="KB159" s="1" t="s">
        <v>1921</v>
      </c>
      <c r="KC159" s="1" t="s">
        <v>2291</v>
      </c>
      <c r="KD159" s="1" t="s">
        <v>2294</v>
      </c>
      <c r="KE159" s="1" t="s">
        <v>2291</v>
      </c>
      <c r="KF159" s="1" t="s">
        <v>1920</v>
      </c>
      <c r="KG159" s="1" t="s">
        <v>1503</v>
      </c>
      <c r="KH159" s="1" t="s">
        <v>1967</v>
      </c>
      <c r="KI159" s="1" t="s">
        <v>1988</v>
      </c>
      <c r="KJ159" s="1" t="s">
        <v>2291</v>
      </c>
      <c r="KK159" s="1" t="s">
        <v>1920</v>
      </c>
      <c r="KL159" s="1" t="s">
        <v>2044</v>
      </c>
      <c r="KM159" s="1" t="s">
        <v>1920</v>
      </c>
      <c r="KN159" s="1" t="s">
        <v>1921</v>
      </c>
      <c r="KO159" s="1" t="s">
        <v>1920</v>
      </c>
      <c r="KP159" s="1" t="s">
        <v>2291</v>
      </c>
      <c r="KQ159" s="1" t="s">
        <v>2291</v>
      </c>
      <c r="KR159" s="1">
        <v>2</v>
      </c>
      <c r="KS159" s="1" t="s">
        <v>310</v>
      </c>
      <c r="KT159" s="1" t="s">
        <v>1548</v>
      </c>
      <c r="KU159" s="1" t="s">
        <v>2291</v>
      </c>
      <c r="KV159" s="1" t="s">
        <v>2291</v>
      </c>
      <c r="KW159" s="1" t="s">
        <v>2291</v>
      </c>
      <c r="KX159" s="1">
        <v>20</v>
      </c>
      <c r="KY159" s="11">
        <v>20</v>
      </c>
      <c r="KZ159" s="1" t="s">
        <v>1549</v>
      </c>
      <c r="LA159" s="1">
        <v>177357</v>
      </c>
      <c r="LB159" s="1" t="s">
        <v>1550</v>
      </c>
      <c r="LC159" s="1" t="s">
        <v>1551</v>
      </c>
      <c r="LD159" s="1">
        <v>142</v>
      </c>
      <c r="LE159" s="1" t="s">
        <v>2291</v>
      </c>
      <c r="LF159" s="1">
        <v>-1</v>
      </c>
      <c r="LG159" s="1" t="s">
        <v>2291</v>
      </c>
      <c r="LH159" s="1" t="s">
        <v>2291</v>
      </c>
      <c r="LI159" s="8">
        <v>142</v>
      </c>
      <c r="LJ159" s="8">
        <v>9</v>
      </c>
      <c r="LK159" s="8">
        <v>7</v>
      </c>
      <c r="LL159" s="8">
        <v>14</v>
      </c>
      <c r="LM159" s="8">
        <v>12</v>
      </c>
      <c r="LN159" s="8">
        <v>13</v>
      </c>
      <c r="LO159" s="8">
        <v>14</v>
      </c>
      <c r="LP159" s="8">
        <v>6</v>
      </c>
      <c r="LQ159" s="8">
        <v>5</v>
      </c>
      <c r="LR159" s="8">
        <v>19</v>
      </c>
      <c r="LS159" s="8">
        <v>20</v>
      </c>
      <c r="LT159" s="8">
        <v>1</v>
      </c>
      <c r="LU159" s="8">
        <v>0</v>
      </c>
      <c r="LV159" s="8">
        <v>120</v>
      </c>
      <c r="LW159" s="1" t="s">
        <v>1977</v>
      </c>
      <c r="LX159" s="1" t="s">
        <v>1979</v>
      </c>
      <c r="LY159" s="1" t="s">
        <v>1981</v>
      </c>
      <c r="LZ159" s="1" t="b">
        <f>E159=AE159</f>
        <v>0</v>
      </c>
      <c r="MA159" s="1" t="b">
        <f>AG159=G159</f>
        <v>0</v>
      </c>
      <c r="MB159" s="1" t="b">
        <f>I159=AI159</f>
        <v>0</v>
      </c>
      <c r="MC159" s="1" t="s">
        <v>2291</v>
      </c>
    </row>
    <row r="160" spans="1:341" x14ac:dyDescent="0.3">
      <c r="A160" s="1" t="s">
        <v>1617</v>
      </c>
      <c r="B160" s="1" t="s">
        <v>1618</v>
      </c>
      <c r="C160" s="5">
        <v>43171</v>
      </c>
      <c r="D160" s="5">
        <v>43171</v>
      </c>
      <c r="E160" s="1" t="s">
        <v>294</v>
      </c>
      <c r="F160" s="1" t="s">
        <v>1934</v>
      </c>
      <c r="G160" s="1" t="s">
        <v>698</v>
      </c>
      <c r="H160" s="1" t="s">
        <v>333</v>
      </c>
      <c r="I160" s="1" t="s">
        <v>818</v>
      </c>
      <c r="J160" s="1" t="s">
        <v>1470</v>
      </c>
      <c r="K160" s="1" t="s">
        <v>2067</v>
      </c>
      <c r="L160" s="1" t="s">
        <v>1619</v>
      </c>
      <c r="M160" s="1" t="s">
        <v>1620</v>
      </c>
      <c r="N160" s="1">
        <v>13.562121292200001</v>
      </c>
      <c r="O160" s="1">
        <v>14.0032784736</v>
      </c>
      <c r="P160" s="1">
        <v>338.541872985</v>
      </c>
      <c r="Q160" s="1">
        <v>8</v>
      </c>
      <c r="R160" s="1" t="s">
        <v>1984</v>
      </c>
      <c r="S160" s="1" t="s">
        <v>2291</v>
      </c>
      <c r="T160" s="1" t="s">
        <v>2291</v>
      </c>
      <c r="U160" s="1" t="s">
        <v>2296</v>
      </c>
      <c r="V160" s="1" t="s">
        <v>1982</v>
      </c>
      <c r="W160" s="1" t="s">
        <v>2291</v>
      </c>
      <c r="X160" s="1" t="s">
        <v>2093</v>
      </c>
      <c r="Y160" s="1" t="s">
        <v>1920</v>
      </c>
      <c r="Z160" s="1" t="s">
        <v>1920</v>
      </c>
      <c r="AA160" s="1" t="s">
        <v>1921</v>
      </c>
      <c r="AB160" s="1" t="s">
        <v>2291</v>
      </c>
      <c r="AC160" s="7">
        <v>39</v>
      </c>
      <c r="AD160" s="7">
        <v>163</v>
      </c>
      <c r="AE160" s="1" t="s">
        <v>294</v>
      </c>
      <c r="AF160" s="1" t="s">
        <v>1934</v>
      </c>
      <c r="AG160" s="1" t="s">
        <v>698</v>
      </c>
      <c r="AH160" s="1" t="s">
        <v>333</v>
      </c>
      <c r="AI160" s="1" t="s">
        <v>818</v>
      </c>
      <c r="AJ160" s="1" t="s">
        <v>1470</v>
      </c>
      <c r="AK160" s="14">
        <v>39</v>
      </c>
      <c r="AL160" s="14">
        <v>163</v>
      </c>
      <c r="AM160" s="5">
        <v>42064</v>
      </c>
      <c r="AN160" s="7">
        <v>1</v>
      </c>
      <c r="AO160" s="7">
        <v>4</v>
      </c>
      <c r="AP160" s="1" t="s">
        <v>298</v>
      </c>
      <c r="AQ160" s="1" t="s">
        <v>1926</v>
      </c>
      <c r="AR160" s="1" t="s">
        <v>299</v>
      </c>
      <c r="AS160" s="1" t="s">
        <v>1931</v>
      </c>
      <c r="AT160" s="1" t="s">
        <v>300</v>
      </c>
      <c r="AU160" s="1" t="s">
        <v>1931</v>
      </c>
      <c r="AV160" s="1" t="s">
        <v>2291</v>
      </c>
      <c r="AW160" s="1" t="s">
        <v>2291</v>
      </c>
      <c r="AX160" s="1" t="s">
        <v>2291</v>
      </c>
      <c r="AY160" s="7">
        <v>1</v>
      </c>
      <c r="AZ160" s="7">
        <v>4</v>
      </c>
      <c r="BA160" s="5">
        <v>42064</v>
      </c>
      <c r="BB160" s="7" t="s">
        <v>2291</v>
      </c>
      <c r="BC160" s="7" t="s">
        <v>2291</v>
      </c>
      <c r="BD160" s="1" t="s">
        <v>2291</v>
      </c>
      <c r="BE160" s="1" t="s">
        <v>2291</v>
      </c>
      <c r="BF160" s="1" t="s">
        <v>2291</v>
      </c>
      <c r="BG160" s="1" t="s">
        <v>2291</v>
      </c>
      <c r="BH160" s="1" t="s">
        <v>2291</v>
      </c>
      <c r="BI160" s="1" t="s">
        <v>2291</v>
      </c>
      <c r="BJ160" s="1" t="s">
        <v>2291</v>
      </c>
      <c r="BK160" s="1" t="s">
        <v>2291</v>
      </c>
      <c r="BL160" s="1" t="s">
        <v>2291</v>
      </c>
      <c r="BM160" s="7" t="s">
        <v>2291</v>
      </c>
      <c r="BN160" s="7" t="s">
        <v>2291</v>
      </c>
      <c r="BO160" s="1" t="s">
        <v>2291</v>
      </c>
      <c r="BP160" s="7" t="s">
        <v>2291</v>
      </c>
      <c r="BQ160" s="7" t="s">
        <v>2291</v>
      </c>
      <c r="BR160" s="1">
        <v>0</v>
      </c>
      <c r="BS160" s="7">
        <v>27</v>
      </c>
      <c r="BT160" s="7">
        <v>0</v>
      </c>
      <c r="BU160" s="7">
        <v>13</v>
      </c>
      <c r="BV160" s="7">
        <v>0</v>
      </c>
      <c r="BW160" s="1" t="s">
        <v>1998</v>
      </c>
      <c r="BX160" s="1" t="s">
        <v>2291</v>
      </c>
      <c r="BY160" s="1" t="s">
        <v>1621</v>
      </c>
      <c r="BZ160" s="1" t="s">
        <v>1920</v>
      </c>
      <c r="CA160" s="1" t="s">
        <v>1920</v>
      </c>
      <c r="CB160" s="1" t="s">
        <v>1920</v>
      </c>
      <c r="CC160" s="1" t="s">
        <v>1921</v>
      </c>
      <c r="CD160" s="1" t="s">
        <v>1921</v>
      </c>
      <c r="CE160" s="1" t="s">
        <v>1920</v>
      </c>
      <c r="CF160" s="1" t="s">
        <v>1921</v>
      </c>
      <c r="CG160" s="1" t="s">
        <v>1921</v>
      </c>
      <c r="CH160" s="1" t="s">
        <v>1920</v>
      </c>
      <c r="CI160" s="1" t="s">
        <v>1921</v>
      </c>
      <c r="CJ160" s="1" t="s">
        <v>1921</v>
      </c>
      <c r="CK160" s="1" t="s">
        <v>1953</v>
      </c>
      <c r="CL160" s="1" t="s">
        <v>1921</v>
      </c>
      <c r="CM160" s="1" t="s">
        <v>1921</v>
      </c>
      <c r="CN160" s="1" t="s">
        <v>1920</v>
      </c>
      <c r="CO160" s="1" t="s">
        <v>1921</v>
      </c>
      <c r="CP160" s="1" t="s">
        <v>1921</v>
      </c>
      <c r="CQ160" s="1" t="s">
        <v>2291</v>
      </c>
      <c r="CR160" s="1" t="s">
        <v>2029</v>
      </c>
      <c r="CS160" s="1" t="s">
        <v>2101</v>
      </c>
      <c r="CT160" s="1" t="s">
        <v>1921</v>
      </c>
      <c r="CU160" s="1" t="s">
        <v>1921</v>
      </c>
      <c r="CV160" s="1" t="s">
        <v>1920</v>
      </c>
      <c r="CW160" s="1" t="s">
        <v>1920</v>
      </c>
      <c r="CX160" s="1" t="s">
        <v>1921</v>
      </c>
      <c r="CY160" s="1" t="s">
        <v>2291</v>
      </c>
      <c r="CZ160" s="1" t="s">
        <v>2029</v>
      </c>
      <c r="DA160" s="1" t="s">
        <v>320</v>
      </c>
      <c r="DB160" s="1" t="s">
        <v>1921</v>
      </c>
      <c r="DC160" s="1" t="s">
        <v>1921</v>
      </c>
      <c r="DD160" s="1" t="s">
        <v>1921</v>
      </c>
      <c r="DE160" s="1" t="s">
        <v>1920</v>
      </c>
      <c r="DF160" s="1" t="s">
        <v>1921</v>
      </c>
      <c r="DG160" s="1" t="s">
        <v>2291</v>
      </c>
      <c r="DH160" s="1" t="s">
        <v>2029</v>
      </c>
      <c r="DI160" s="1" t="s">
        <v>2291</v>
      </c>
      <c r="DJ160" s="1" t="s">
        <v>2291</v>
      </c>
      <c r="DK160" s="1" t="s">
        <v>2291</v>
      </c>
      <c r="DL160" s="1" t="s">
        <v>2291</v>
      </c>
      <c r="DM160" s="1" t="s">
        <v>2291</v>
      </c>
      <c r="DN160" s="1" t="s">
        <v>2291</v>
      </c>
      <c r="DO160" s="1" t="s">
        <v>2291</v>
      </c>
      <c r="DP160" s="1" t="s">
        <v>2291</v>
      </c>
      <c r="DQ160" s="1" t="s">
        <v>320</v>
      </c>
      <c r="DR160" s="1" t="s">
        <v>1921</v>
      </c>
      <c r="DS160" s="1" t="s">
        <v>1921</v>
      </c>
      <c r="DT160" s="1" t="s">
        <v>1921</v>
      </c>
      <c r="DU160" s="1" t="s">
        <v>1920</v>
      </c>
      <c r="DV160" s="1" t="s">
        <v>1921</v>
      </c>
      <c r="DW160" s="1" t="s">
        <v>2291</v>
      </c>
      <c r="DX160" s="1" t="s">
        <v>2029</v>
      </c>
      <c r="DY160" s="1" t="s">
        <v>2291</v>
      </c>
      <c r="DZ160" s="1" t="s">
        <v>2291</v>
      </c>
      <c r="EA160" s="1" t="s">
        <v>2291</v>
      </c>
      <c r="EB160" s="1" t="s">
        <v>2291</v>
      </c>
      <c r="EC160" s="1" t="s">
        <v>2291</v>
      </c>
      <c r="ED160" s="1" t="s">
        <v>2291</v>
      </c>
      <c r="EE160" s="1" t="s">
        <v>2291</v>
      </c>
      <c r="EF160" s="1" t="s">
        <v>2291</v>
      </c>
      <c r="EG160" s="1" t="s">
        <v>2291</v>
      </c>
      <c r="EH160" s="1" t="s">
        <v>2291</v>
      </c>
      <c r="EI160" s="1" t="s">
        <v>2291</v>
      </c>
      <c r="EJ160" s="1" t="s">
        <v>2291</v>
      </c>
      <c r="EK160" s="1" t="s">
        <v>2291</v>
      </c>
      <c r="EL160" s="1" t="s">
        <v>2291</v>
      </c>
      <c r="EM160" s="1" t="s">
        <v>2291</v>
      </c>
      <c r="EN160" s="1" t="s">
        <v>2291</v>
      </c>
      <c r="EO160" s="1" t="s">
        <v>1953</v>
      </c>
      <c r="EP160" s="1" t="s">
        <v>1921</v>
      </c>
      <c r="EQ160" s="1" t="s">
        <v>1921</v>
      </c>
      <c r="ER160" s="1" t="s">
        <v>1920</v>
      </c>
      <c r="ES160" s="1" t="s">
        <v>1921</v>
      </c>
      <c r="ET160" s="1" t="s">
        <v>1921</v>
      </c>
      <c r="EU160" s="1" t="s">
        <v>2291</v>
      </c>
      <c r="EV160" s="1" t="s">
        <v>1996</v>
      </c>
      <c r="EW160" s="1" t="s">
        <v>2291</v>
      </c>
      <c r="EX160" s="1" t="s">
        <v>2291</v>
      </c>
      <c r="EY160" s="1" t="s">
        <v>2291</v>
      </c>
      <c r="EZ160" s="1" t="s">
        <v>2291</v>
      </c>
      <c r="FA160" s="1" t="s">
        <v>2291</v>
      </c>
      <c r="FB160" s="1" t="s">
        <v>2291</v>
      </c>
      <c r="FC160" s="1" t="s">
        <v>2291</v>
      </c>
      <c r="FD160" s="1" t="s">
        <v>2291</v>
      </c>
      <c r="FE160" s="1" t="s">
        <v>2291</v>
      </c>
      <c r="FF160" s="1" t="s">
        <v>2291</v>
      </c>
      <c r="FG160" s="1" t="s">
        <v>2291</v>
      </c>
      <c r="FH160" s="1" t="s">
        <v>2291</v>
      </c>
      <c r="FI160" s="1" t="s">
        <v>2291</v>
      </c>
      <c r="FJ160" s="1" t="s">
        <v>2291</v>
      </c>
      <c r="FK160" s="1" t="s">
        <v>2291</v>
      </c>
      <c r="FL160" s="1" t="s">
        <v>2291</v>
      </c>
      <c r="FM160" s="7">
        <v>6</v>
      </c>
      <c r="FN160" s="7">
        <v>15</v>
      </c>
      <c r="FO160" s="7" t="s">
        <v>2291</v>
      </c>
      <c r="FP160" s="7" t="s">
        <v>2291</v>
      </c>
      <c r="FQ160" s="7">
        <v>4</v>
      </c>
      <c r="FR160" s="7" t="s">
        <v>2291</v>
      </c>
      <c r="FS160" s="7" t="s">
        <v>2291</v>
      </c>
      <c r="FT160" s="7" t="s">
        <v>2291</v>
      </c>
      <c r="FU160" s="7" t="s">
        <v>2291</v>
      </c>
      <c r="FV160" s="7">
        <v>4</v>
      </c>
      <c r="FW160" s="7">
        <v>3</v>
      </c>
      <c r="FX160" s="7" t="s">
        <v>2291</v>
      </c>
      <c r="FY160" s="7">
        <v>20</v>
      </c>
      <c r="FZ160" s="1" t="s">
        <v>1920</v>
      </c>
      <c r="GA160" s="1" t="s">
        <v>1920</v>
      </c>
      <c r="GB160" s="1" t="s">
        <v>1920</v>
      </c>
      <c r="GC160" s="1" t="s">
        <v>2291</v>
      </c>
      <c r="GD160" s="1" t="s">
        <v>2291</v>
      </c>
      <c r="GE160" s="1" t="s">
        <v>2291</v>
      </c>
      <c r="GF160" s="1" t="s">
        <v>1920</v>
      </c>
      <c r="GG160" s="1" t="s">
        <v>2291</v>
      </c>
      <c r="GH160" s="1" t="s">
        <v>2291</v>
      </c>
      <c r="GI160" s="1" t="s">
        <v>2291</v>
      </c>
      <c r="GJ160" s="1" t="s">
        <v>302</v>
      </c>
      <c r="GK160" s="1" t="s">
        <v>1921</v>
      </c>
      <c r="GL160" s="1" t="s">
        <v>1921</v>
      </c>
      <c r="GM160" s="1" t="s">
        <v>1921</v>
      </c>
      <c r="GN160" s="1" t="s">
        <v>1921</v>
      </c>
      <c r="GO160" s="1" t="s">
        <v>1920</v>
      </c>
      <c r="GP160" s="1" t="s">
        <v>1921</v>
      </c>
      <c r="GQ160" s="1" t="s">
        <v>1921</v>
      </c>
      <c r="GR160" s="1" t="s">
        <v>1921</v>
      </c>
      <c r="GS160" s="7" t="s">
        <v>2291</v>
      </c>
      <c r="GT160" s="7" t="s">
        <v>2291</v>
      </c>
      <c r="GU160" s="7">
        <v>1</v>
      </c>
      <c r="GV160" s="7" t="s">
        <v>2291</v>
      </c>
      <c r="GW160" s="7" t="s">
        <v>2291</v>
      </c>
      <c r="GX160" s="7" t="s">
        <v>2291</v>
      </c>
      <c r="GY160" s="7" t="s">
        <v>2291</v>
      </c>
      <c r="GZ160" s="7" t="s">
        <v>2291</v>
      </c>
      <c r="HA160" s="7" t="s">
        <v>2291</v>
      </c>
      <c r="HB160" s="7" t="s">
        <v>2291</v>
      </c>
      <c r="HC160" s="7" t="s">
        <v>2291</v>
      </c>
      <c r="HD160" s="7" t="s">
        <v>2291</v>
      </c>
      <c r="HE160" s="7" t="s">
        <v>2291</v>
      </c>
      <c r="HF160" s="7" t="s">
        <v>2291</v>
      </c>
      <c r="HG160" s="7" t="s">
        <v>2291</v>
      </c>
      <c r="HH160" s="7" t="s">
        <v>2291</v>
      </c>
      <c r="HI160" s="1" t="s">
        <v>869</v>
      </c>
      <c r="HJ160" s="1" t="s">
        <v>371</v>
      </c>
      <c r="HK160" s="1" t="s">
        <v>1920</v>
      </c>
      <c r="HL160" s="1" t="s">
        <v>1921</v>
      </c>
      <c r="HM160" s="1" t="s">
        <v>1921</v>
      </c>
      <c r="HN160" s="1" t="s">
        <v>1921</v>
      </c>
      <c r="HO160" s="1" t="s">
        <v>1921</v>
      </c>
      <c r="HP160" s="1" t="s">
        <v>2122</v>
      </c>
      <c r="HQ160" s="1" t="s">
        <v>1920</v>
      </c>
      <c r="HR160" s="1" t="s">
        <v>1921</v>
      </c>
      <c r="HS160" s="1" t="s">
        <v>1921</v>
      </c>
      <c r="HT160" s="7">
        <v>6</v>
      </c>
      <c r="HU160" s="7" t="s">
        <v>2291</v>
      </c>
      <c r="HV160" s="1" t="s">
        <v>2046</v>
      </c>
      <c r="HW160" s="1" t="s">
        <v>1921</v>
      </c>
      <c r="HX160" s="1" t="s">
        <v>1964</v>
      </c>
      <c r="HY160" s="1" t="s">
        <v>2127</v>
      </c>
      <c r="HZ160" s="1" t="s">
        <v>1920</v>
      </c>
      <c r="IA160" s="1" t="s">
        <v>1921</v>
      </c>
      <c r="IB160" s="7">
        <v>30</v>
      </c>
      <c r="IC160" s="7" t="s">
        <v>2291</v>
      </c>
      <c r="ID160" s="1" t="s">
        <v>1920</v>
      </c>
      <c r="IE160" s="1" t="s">
        <v>2291</v>
      </c>
      <c r="IF160" s="1" t="s">
        <v>2291</v>
      </c>
      <c r="IG160" s="1" t="s">
        <v>2291</v>
      </c>
      <c r="IH160" s="1" t="s">
        <v>2291</v>
      </c>
      <c r="II160" s="1" t="s">
        <v>2291</v>
      </c>
      <c r="IJ160" s="1" t="s">
        <v>2291</v>
      </c>
      <c r="IK160" s="1" t="s">
        <v>2291</v>
      </c>
      <c r="IL160" s="1" t="s">
        <v>2291</v>
      </c>
      <c r="IM160" s="1" t="s">
        <v>1949</v>
      </c>
      <c r="IN160" s="1" t="s">
        <v>1991</v>
      </c>
      <c r="IO160" s="1" t="s">
        <v>2291</v>
      </c>
      <c r="IP160" s="1" t="s">
        <v>2291</v>
      </c>
      <c r="IQ160" s="1" t="s">
        <v>2291</v>
      </c>
      <c r="IR160" s="1" t="s">
        <v>2291</v>
      </c>
      <c r="IS160" s="1" t="s">
        <v>2291</v>
      </c>
      <c r="IT160" s="1" t="s">
        <v>1921</v>
      </c>
      <c r="IU160" s="1" t="s">
        <v>2291</v>
      </c>
      <c r="IV160" s="1" t="s">
        <v>2291</v>
      </c>
      <c r="IW160" s="1" t="s">
        <v>2291</v>
      </c>
      <c r="IX160" s="1" t="s">
        <v>2291</v>
      </c>
      <c r="IY160" s="1" t="s">
        <v>2291</v>
      </c>
      <c r="IZ160" s="1" t="s">
        <v>2291</v>
      </c>
      <c r="JA160" s="1" t="s">
        <v>2291</v>
      </c>
      <c r="JB160" s="1" t="s">
        <v>2291</v>
      </c>
      <c r="JC160" s="1" t="s">
        <v>2291</v>
      </c>
      <c r="JD160" s="1" t="s">
        <v>763</v>
      </c>
      <c r="JE160" s="1" t="s">
        <v>1920</v>
      </c>
      <c r="JF160" s="1" t="s">
        <v>1921</v>
      </c>
      <c r="JG160" s="1" t="s">
        <v>1921</v>
      </c>
      <c r="JH160" s="1" t="s">
        <v>1921</v>
      </c>
      <c r="JI160" s="1" t="s">
        <v>1921</v>
      </c>
      <c r="JJ160" s="1" t="s">
        <v>1920</v>
      </c>
      <c r="JK160" s="1" t="s">
        <v>1920</v>
      </c>
      <c r="JL160" s="1" t="s">
        <v>1921</v>
      </c>
      <c r="JM160" s="1" t="s">
        <v>1921</v>
      </c>
      <c r="JN160" s="1" t="s">
        <v>1921</v>
      </c>
      <c r="JO160" s="1" t="s">
        <v>1921</v>
      </c>
      <c r="JP160" s="1" t="s">
        <v>1921</v>
      </c>
      <c r="JQ160" s="1" t="s">
        <v>1921</v>
      </c>
      <c r="JR160" s="1" t="s">
        <v>1921</v>
      </c>
      <c r="JS160" s="1" t="s">
        <v>2291</v>
      </c>
      <c r="JT160" s="1" t="s">
        <v>2291</v>
      </c>
      <c r="JU160" s="1" t="s">
        <v>2298</v>
      </c>
      <c r="JV160" s="1" t="s">
        <v>1920</v>
      </c>
      <c r="JW160" s="1" t="s">
        <v>1921</v>
      </c>
      <c r="JX160" s="1" t="s">
        <v>1921</v>
      </c>
      <c r="JY160" s="1" t="s">
        <v>1921</v>
      </c>
      <c r="JZ160" s="1" t="s">
        <v>1921</v>
      </c>
      <c r="KA160" s="1" t="s">
        <v>1920</v>
      </c>
      <c r="KB160" s="1" t="s">
        <v>1921</v>
      </c>
      <c r="KC160" s="1" t="s">
        <v>2291</v>
      </c>
      <c r="KD160" s="1" t="s">
        <v>1973</v>
      </c>
      <c r="KE160" s="1" t="s">
        <v>2291</v>
      </c>
      <c r="KF160" s="1" t="s">
        <v>1920</v>
      </c>
      <c r="KG160" s="1" t="s">
        <v>1503</v>
      </c>
      <c r="KH160" s="1" t="s">
        <v>1967</v>
      </c>
      <c r="KI160" s="1" t="s">
        <v>1923</v>
      </c>
      <c r="KJ160" s="1" t="s">
        <v>2291</v>
      </c>
      <c r="KK160" s="1" t="s">
        <v>1920</v>
      </c>
      <c r="KL160" s="1" t="s">
        <v>2044</v>
      </c>
      <c r="KM160" s="1" t="s">
        <v>1920</v>
      </c>
      <c r="KN160" s="1" t="s">
        <v>1921</v>
      </c>
      <c r="KO160" s="1" t="s">
        <v>1920</v>
      </c>
      <c r="KP160" s="1" t="s">
        <v>2291</v>
      </c>
      <c r="KQ160" s="1" t="s">
        <v>2291</v>
      </c>
      <c r="KR160" s="1">
        <v>3</v>
      </c>
      <c r="KS160" s="1" t="s">
        <v>304</v>
      </c>
      <c r="KT160" s="1" t="s">
        <v>305</v>
      </c>
      <c r="KU160" s="1" t="s">
        <v>2291</v>
      </c>
      <c r="KV160" s="1" t="s">
        <v>2291</v>
      </c>
      <c r="KW160" s="1" t="s">
        <v>2291</v>
      </c>
      <c r="KX160" s="1">
        <v>20</v>
      </c>
      <c r="KY160" s="11">
        <v>20</v>
      </c>
      <c r="KZ160" s="1" t="s">
        <v>1622</v>
      </c>
      <c r="LA160" s="1">
        <v>177368</v>
      </c>
      <c r="LB160" s="1" t="s">
        <v>1623</v>
      </c>
      <c r="LC160" s="1" t="s">
        <v>1624</v>
      </c>
      <c r="LD160" s="1">
        <v>153</v>
      </c>
      <c r="LE160" s="1" t="s">
        <v>2291</v>
      </c>
      <c r="LF160" s="1">
        <v>-1</v>
      </c>
      <c r="LG160" s="1" t="s">
        <v>2291</v>
      </c>
      <c r="LH160" s="1" t="s">
        <v>2291</v>
      </c>
      <c r="LI160" s="8">
        <v>153</v>
      </c>
      <c r="LJ160" s="8">
        <v>8</v>
      </c>
      <c r="LK160" s="8">
        <v>8</v>
      </c>
      <c r="LL160" s="8">
        <v>4</v>
      </c>
      <c r="LM160" s="8">
        <v>7</v>
      </c>
      <c r="LN160" s="8">
        <v>9</v>
      </c>
      <c r="LO160" s="8">
        <v>12</v>
      </c>
      <c r="LP160" s="8">
        <v>6</v>
      </c>
      <c r="LQ160" s="8">
        <v>1</v>
      </c>
      <c r="LR160" s="8">
        <v>19</v>
      </c>
      <c r="LS160" s="8">
        <v>18</v>
      </c>
      <c r="LT160" s="8">
        <v>3</v>
      </c>
      <c r="LU160" s="8">
        <v>0</v>
      </c>
      <c r="LV160" s="8">
        <v>95</v>
      </c>
      <c r="LW160" s="1" t="s">
        <v>1975</v>
      </c>
      <c r="LX160" s="1" t="s">
        <v>1979</v>
      </c>
      <c r="LY160" s="1" t="s">
        <v>568</v>
      </c>
      <c r="LZ160" s="1" t="b">
        <f>E160=AE160</f>
        <v>1</v>
      </c>
      <c r="MA160" s="1" t="b">
        <f>AG160=G160</f>
        <v>1</v>
      </c>
      <c r="MB160" s="1" t="b">
        <f>I160=AI160</f>
        <v>1</v>
      </c>
      <c r="MC160" s="1" t="s">
        <v>2291</v>
      </c>
    </row>
    <row r="161" spans="1:341" x14ac:dyDescent="0.3">
      <c r="A161" s="1" t="s">
        <v>1552</v>
      </c>
      <c r="B161" s="1" t="s">
        <v>1553</v>
      </c>
      <c r="C161" s="5">
        <v>43173</v>
      </c>
      <c r="D161" s="5">
        <v>43173</v>
      </c>
      <c r="E161" s="1" t="s">
        <v>294</v>
      </c>
      <c r="F161" s="1" t="s">
        <v>1934</v>
      </c>
      <c r="G161" s="1" t="s">
        <v>698</v>
      </c>
      <c r="H161" s="1" t="s">
        <v>333</v>
      </c>
      <c r="I161" s="1" t="s">
        <v>818</v>
      </c>
      <c r="J161" s="1" t="s">
        <v>1470</v>
      </c>
      <c r="K161" s="1" t="s">
        <v>1527</v>
      </c>
      <c r="L161" s="1" t="s">
        <v>1554</v>
      </c>
      <c r="M161" s="1" t="s">
        <v>1555</v>
      </c>
      <c r="N161" s="1">
        <v>13.594654355899999</v>
      </c>
      <c r="O161" s="1">
        <v>13.9898159017</v>
      </c>
      <c r="P161" s="1">
        <v>316.06829286999999</v>
      </c>
      <c r="Q161" s="1">
        <v>8</v>
      </c>
      <c r="R161" s="1" t="s">
        <v>1983</v>
      </c>
      <c r="S161" s="1" t="s">
        <v>1527</v>
      </c>
      <c r="T161" s="1">
        <v>3</v>
      </c>
      <c r="U161" s="1" t="s">
        <v>2296</v>
      </c>
      <c r="V161" s="1" t="s">
        <v>1982</v>
      </c>
      <c r="W161" s="1" t="s">
        <v>2291</v>
      </c>
      <c r="X161" s="1" t="s">
        <v>2089</v>
      </c>
      <c r="Y161" s="1" t="s">
        <v>1920</v>
      </c>
      <c r="Z161" s="1" t="s">
        <v>1921</v>
      </c>
      <c r="AA161" s="1" t="s">
        <v>1921</v>
      </c>
      <c r="AB161" s="1" t="s">
        <v>2291</v>
      </c>
      <c r="AC161" s="7">
        <v>60</v>
      </c>
      <c r="AD161" s="7">
        <v>251</v>
      </c>
      <c r="AE161" s="1" t="s">
        <v>294</v>
      </c>
      <c r="AF161" s="1" t="s">
        <v>1934</v>
      </c>
      <c r="AG161" s="1" t="s">
        <v>698</v>
      </c>
      <c r="AH161" s="1" t="s">
        <v>333</v>
      </c>
      <c r="AI161" s="1" t="s">
        <v>818</v>
      </c>
      <c r="AJ161" s="1" t="s">
        <v>1470</v>
      </c>
      <c r="AK161" s="14">
        <v>60</v>
      </c>
      <c r="AL161" s="14">
        <v>251</v>
      </c>
      <c r="AM161" s="5">
        <v>42156</v>
      </c>
      <c r="AN161" s="7" t="s">
        <v>2291</v>
      </c>
      <c r="AO161" s="7" t="s">
        <v>2291</v>
      </c>
      <c r="AP161" s="1" t="s">
        <v>2291</v>
      </c>
      <c r="AQ161" s="1" t="s">
        <v>2291</v>
      </c>
      <c r="AR161" s="1" t="s">
        <v>2291</v>
      </c>
      <c r="AS161" s="1" t="s">
        <v>2291</v>
      </c>
      <c r="AT161" s="1" t="s">
        <v>2291</v>
      </c>
      <c r="AU161" s="1" t="s">
        <v>2291</v>
      </c>
      <c r="AV161" s="1" t="s">
        <v>2291</v>
      </c>
      <c r="AW161" s="1" t="s">
        <v>2291</v>
      </c>
      <c r="AX161" s="1" t="s">
        <v>2291</v>
      </c>
      <c r="AY161" s="7" t="s">
        <v>2291</v>
      </c>
      <c r="AZ161" s="7" t="s">
        <v>2291</v>
      </c>
      <c r="BA161" s="1" t="s">
        <v>2291</v>
      </c>
      <c r="BB161" s="7" t="s">
        <v>2291</v>
      </c>
      <c r="BC161" s="7" t="s">
        <v>2291</v>
      </c>
      <c r="BD161" s="1" t="s">
        <v>2291</v>
      </c>
      <c r="BE161" s="1" t="s">
        <v>2291</v>
      </c>
      <c r="BF161" s="1" t="s">
        <v>2291</v>
      </c>
      <c r="BG161" s="1" t="s">
        <v>2291</v>
      </c>
      <c r="BH161" s="1" t="s">
        <v>2291</v>
      </c>
      <c r="BI161" s="1" t="s">
        <v>2291</v>
      </c>
      <c r="BJ161" s="1" t="s">
        <v>2291</v>
      </c>
      <c r="BK161" s="1" t="s">
        <v>2291</v>
      </c>
      <c r="BL161" s="1" t="s">
        <v>2291</v>
      </c>
      <c r="BM161" s="7" t="s">
        <v>2291</v>
      </c>
      <c r="BN161" s="7" t="s">
        <v>2291</v>
      </c>
      <c r="BO161" s="1" t="s">
        <v>2291</v>
      </c>
      <c r="BP161" s="7">
        <v>3</v>
      </c>
      <c r="BQ161" s="7">
        <v>13</v>
      </c>
      <c r="BR161" s="1">
        <v>0</v>
      </c>
      <c r="BS161" s="7">
        <v>60</v>
      </c>
      <c r="BT161" s="7">
        <v>0</v>
      </c>
      <c r="BU161" s="7">
        <v>0</v>
      </c>
      <c r="BV161" s="7">
        <v>0</v>
      </c>
      <c r="BW161" s="1" t="s">
        <v>1998</v>
      </c>
      <c r="BX161" s="1" t="s">
        <v>2291</v>
      </c>
      <c r="BY161" s="1" t="s">
        <v>469</v>
      </c>
      <c r="BZ161" s="1" t="s">
        <v>1921</v>
      </c>
      <c r="CA161" s="1" t="s">
        <v>1921</v>
      </c>
      <c r="CB161" s="1" t="s">
        <v>1921</v>
      </c>
      <c r="CC161" s="1" t="s">
        <v>1921</v>
      </c>
      <c r="CD161" s="1" t="s">
        <v>1921</v>
      </c>
      <c r="CE161" s="1" t="s">
        <v>1921</v>
      </c>
      <c r="CF161" s="1" t="s">
        <v>1921</v>
      </c>
      <c r="CG161" s="1" t="s">
        <v>1921</v>
      </c>
      <c r="CH161" s="1" t="s">
        <v>1921</v>
      </c>
      <c r="CI161" s="1" t="s">
        <v>1921</v>
      </c>
      <c r="CJ161" s="1" t="s">
        <v>1920</v>
      </c>
      <c r="CK161" s="1" t="s">
        <v>2291</v>
      </c>
      <c r="CL161" s="1" t="s">
        <v>2291</v>
      </c>
      <c r="CM161" s="1" t="s">
        <v>2291</v>
      </c>
      <c r="CN161" s="1" t="s">
        <v>2291</v>
      </c>
      <c r="CO161" s="1" t="s">
        <v>2291</v>
      </c>
      <c r="CP161" s="1" t="s">
        <v>2291</v>
      </c>
      <c r="CQ161" s="1" t="s">
        <v>2291</v>
      </c>
      <c r="CR161" s="1" t="s">
        <v>2291</v>
      </c>
      <c r="CS161" s="1" t="s">
        <v>2291</v>
      </c>
      <c r="CT161" s="1" t="s">
        <v>2291</v>
      </c>
      <c r="CU161" s="1" t="s">
        <v>2291</v>
      </c>
      <c r="CV161" s="1" t="s">
        <v>2291</v>
      </c>
      <c r="CW161" s="1" t="s">
        <v>2291</v>
      </c>
      <c r="CX161" s="1" t="s">
        <v>2291</v>
      </c>
      <c r="CY161" s="1" t="s">
        <v>2291</v>
      </c>
      <c r="CZ161" s="1" t="s">
        <v>2291</v>
      </c>
      <c r="DA161" s="1" t="s">
        <v>2291</v>
      </c>
      <c r="DB161" s="1" t="s">
        <v>2291</v>
      </c>
      <c r="DC161" s="1" t="s">
        <v>2291</v>
      </c>
      <c r="DD161" s="1" t="s">
        <v>2291</v>
      </c>
      <c r="DE161" s="1" t="s">
        <v>2291</v>
      </c>
      <c r="DF161" s="1" t="s">
        <v>2291</v>
      </c>
      <c r="DG161" s="1" t="s">
        <v>2291</v>
      </c>
      <c r="DH161" s="1" t="s">
        <v>2291</v>
      </c>
      <c r="DI161" s="1" t="s">
        <v>2291</v>
      </c>
      <c r="DJ161" s="1" t="s">
        <v>2291</v>
      </c>
      <c r="DK161" s="1" t="s">
        <v>2291</v>
      </c>
      <c r="DL161" s="1" t="s">
        <v>2291</v>
      </c>
      <c r="DM161" s="1" t="s">
        <v>2291</v>
      </c>
      <c r="DN161" s="1" t="s">
        <v>2291</v>
      </c>
      <c r="DO161" s="1" t="s">
        <v>2291</v>
      </c>
      <c r="DP161" s="1" t="s">
        <v>2291</v>
      </c>
      <c r="DQ161" s="1" t="s">
        <v>2291</v>
      </c>
      <c r="DR161" s="1" t="s">
        <v>2291</v>
      </c>
      <c r="DS161" s="1" t="s">
        <v>2291</v>
      </c>
      <c r="DT161" s="1" t="s">
        <v>2291</v>
      </c>
      <c r="DU161" s="1" t="s">
        <v>2291</v>
      </c>
      <c r="DV161" s="1" t="s">
        <v>2291</v>
      </c>
      <c r="DW161" s="1" t="s">
        <v>2291</v>
      </c>
      <c r="DX161" s="1" t="s">
        <v>2291</v>
      </c>
      <c r="DY161" s="1" t="s">
        <v>2291</v>
      </c>
      <c r="DZ161" s="1" t="s">
        <v>2291</v>
      </c>
      <c r="EA161" s="1" t="s">
        <v>2291</v>
      </c>
      <c r="EB161" s="1" t="s">
        <v>2291</v>
      </c>
      <c r="EC161" s="1" t="s">
        <v>2291</v>
      </c>
      <c r="ED161" s="1" t="s">
        <v>2291</v>
      </c>
      <c r="EE161" s="1" t="s">
        <v>2291</v>
      </c>
      <c r="EF161" s="1" t="s">
        <v>2291</v>
      </c>
      <c r="EG161" s="1" t="s">
        <v>2291</v>
      </c>
      <c r="EH161" s="1" t="s">
        <v>2291</v>
      </c>
      <c r="EI161" s="1" t="s">
        <v>2291</v>
      </c>
      <c r="EJ161" s="1" t="s">
        <v>2291</v>
      </c>
      <c r="EK161" s="1" t="s">
        <v>2291</v>
      </c>
      <c r="EL161" s="1" t="s">
        <v>2291</v>
      </c>
      <c r="EM161" s="1" t="s">
        <v>2291</v>
      </c>
      <c r="EN161" s="1" t="s">
        <v>2291</v>
      </c>
      <c r="EO161" s="1" t="s">
        <v>2291</v>
      </c>
      <c r="EP161" s="1" t="s">
        <v>2291</v>
      </c>
      <c r="EQ161" s="1" t="s">
        <v>2291</v>
      </c>
      <c r="ER161" s="1" t="s">
        <v>2291</v>
      </c>
      <c r="ES161" s="1" t="s">
        <v>2291</v>
      </c>
      <c r="ET161" s="1" t="s">
        <v>2291</v>
      </c>
      <c r="EU161" s="1" t="s">
        <v>2291</v>
      </c>
      <c r="EV161" s="1" t="s">
        <v>2291</v>
      </c>
      <c r="EW161" s="1" t="s">
        <v>2291</v>
      </c>
      <c r="EX161" s="1" t="s">
        <v>2291</v>
      </c>
      <c r="EY161" s="1" t="s">
        <v>2291</v>
      </c>
      <c r="EZ161" s="1" t="s">
        <v>2291</v>
      </c>
      <c r="FA161" s="1" t="s">
        <v>2291</v>
      </c>
      <c r="FB161" s="1" t="s">
        <v>2291</v>
      </c>
      <c r="FC161" s="1" t="s">
        <v>2291</v>
      </c>
      <c r="FD161" s="1" t="s">
        <v>2291</v>
      </c>
      <c r="FE161" s="1" t="s">
        <v>2291</v>
      </c>
      <c r="FF161" s="1" t="s">
        <v>2291</v>
      </c>
      <c r="FG161" s="1" t="s">
        <v>2291</v>
      </c>
      <c r="FH161" s="1" t="s">
        <v>2291</v>
      </c>
      <c r="FI161" s="1" t="s">
        <v>2291</v>
      </c>
      <c r="FJ161" s="1" t="s">
        <v>2291</v>
      </c>
      <c r="FK161" s="1" t="s">
        <v>2291</v>
      </c>
      <c r="FL161" s="1" t="s">
        <v>2291</v>
      </c>
      <c r="FM161" s="7">
        <v>20</v>
      </c>
      <c r="FN161" s="7">
        <v>13</v>
      </c>
      <c r="FO161" s="7">
        <v>1</v>
      </c>
      <c r="FP161" s="7">
        <v>2</v>
      </c>
      <c r="FQ161" s="7">
        <v>3</v>
      </c>
      <c r="FR161" s="7">
        <v>4</v>
      </c>
      <c r="FS161" s="7" t="s">
        <v>2291</v>
      </c>
      <c r="FT161" s="7" t="s">
        <v>2291</v>
      </c>
      <c r="FU161" s="7">
        <v>10</v>
      </c>
      <c r="FV161" s="7">
        <v>7</v>
      </c>
      <c r="FW161" s="7">
        <v>8</v>
      </c>
      <c r="FX161" s="7">
        <v>4</v>
      </c>
      <c r="FY161" s="7">
        <v>15</v>
      </c>
      <c r="FZ161" s="1" t="s">
        <v>1920</v>
      </c>
      <c r="GA161" s="1" t="s">
        <v>1920</v>
      </c>
      <c r="GB161" s="1" t="s">
        <v>1920</v>
      </c>
      <c r="GC161" s="1" t="s">
        <v>2291</v>
      </c>
      <c r="GD161" s="1" t="s">
        <v>2291</v>
      </c>
      <c r="GE161" s="1" t="s">
        <v>2291</v>
      </c>
      <c r="GF161" s="1" t="s">
        <v>1920</v>
      </c>
      <c r="GG161" s="1" t="s">
        <v>2291</v>
      </c>
      <c r="GH161" s="1" t="s">
        <v>2291</v>
      </c>
      <c r="GI161" s="1" t="s">
        <v>2291</v>
      </c>
      <c r="GJ161" s="1" t="s">
        <v>302</v>
      </c>
      <c r="GK161" s="1" t="s">
        <v>1921</v>
      </c>
      <c r="GL161" s="1" t="s">
        <v>1921</v>
      </c>
      <c r="GM161" s="1" t="s">
        <v>1921</v>
      </c>
      <c r="GN161" s="1" t="s">
        <v>1921</v>
      </c>
      <c r="GO161" s="1" t="s">
        <v>1920</v>
      </c>
      <c r="GP161" s="1" t="s">
        <v>1921</v>
      </c>
      <c r="GQ161" s="1" t="s">
        <v>1921</v>
      </c>
      <c r="GR161" s="1" t="s">
        <v>1921</v>
      </c>
      <c r="GS161" s="7" t="s">
        <v>2291</v>
      </c>
      <c r="GT161" s="7" t="s">
        <v>2291</v>
      </c>
      <c r="GU161" s="7">
        <v>1</v>
      </c>
      <c r="GV161" s="7" t="s">
        <v>2291</v>
      </c>
      <c r="GW161" s="7" t="s">
        <v>2291</v>
      </c>
      <c r="GX161" s="7" t="s">
        <v>2291</v>
      </c>
      <c r="GY161" s="7" t="s">
        <v>2291</v>
      </c>
      <c r="GZ161" s="7" t="s">
        <v>2291</v>
      </c>
      <c r="HA161" s="7" t="s">
        <v>2291</v>
      </c>
      <c r="HB161" s="7" t="s">
        <v>2291</v>
      </c>
      <c r="HC161" s="7" t="s">
        <v>2291</v>
      </c>
      <c r="HD161" s="7" t="s">
        <v>2291</v>
      </c>
      <c r="HE161" s="7" t="s">
        <v>2291</v>
      </c>
      <c r="HF161" s="7" t="s">
        <v>2291</v>
      </c>
      <c r="HG161" s="7" t="s">
        <v>2291</v>
      </c>
      <c r="HH161" s="7" t="s">
        <v>2291</v>
      </c>
      <c r="HI161" s="1" t="s">
        <v>869</v>
      </c>
      <c r="HJ161" s="1" t="s">
        <v>371</v>
      </c>
      <c r="HK161" s="1" t="s">
        <v>1920</v>
      </c>
      <c r="HL161" s="1" t="s">
        <v>1921</v>
      </c>
      <c r="HM161" s="1" t="s">
        <v>1921</v>
      </c>
      <c r="HN161" s="1" t="s">
        <v>1921</v>
      </c>
      <c r="HO161" s="1" t="s">
        <v>1921</v>
      </c>
      <c r="HP161" s="1" t="s">
        <v>2122</v>
      </c>
      <c r="HQ161" s="1" t="s">
        <v>1920</v>
      </c>
      <c r="HR161" s="1" t="s">
        <v>1921</v>
      </c>
      <c r="HS161" s="1" t="s">
        <v>1921</v>
      </c>
      <c r="HT161" s="7">
        <v>6</v>
      </c>
      <c r="HU161" s="7" t="s">
        <v>2291</v>
      </c>
      <c r="HV161" s="1" t="s">
        <v>2046</v>
      </c>
      <c r="HW161" s="1" t="s">
        <v>1921</v>
      </c>
      <c r="HX161" s="1" t="s">
        <v>1964</v>
      </c>
      <c r="HY161" s="1" t="s">
        <v>2126</v>
      </c>
      <c r="HZ161" s="1" t="s">
        <v>1921</v>
      </c>
      <c r="IA161" s="1" t="s">
        <v>1920</v>
      </c>
      <c r="IB161" s="7" t="s">
        <v>2291</v>
      </c>
      <c r="IC161" s="7">
        <v>63</v>
      </c>
      <c r="ID161" s="1" t="s">
        <v>1920</v>
      </c>
      <c r="IE161" s="1" t="s">
        <v>2291</v>
      </c>
      <c r="IF161" s="1" t="s">
        <v>2291</v>
      </c>
      <c r="IG161" s="1" t="s">
        <v>2291</v>
      </c>
      <c r="IH161" s="1" t="s">
        <v>2291</v>
      </c>
      <c r="II161" s="1" t="s">
        <v>2291</v>
      </c>
      <c r="IJ161" s="1" t="s">
        <v>2291</v>
      </c>
      <c r="IK161" s="1" t="s">
        <v>2291</v>
      </c>
      <c r="IL161" s="1" t="s">
        <v>2291</v>
      </c>
      <c r="IM161" s="1" t="s">
        <v>1949</v>
      </c>
      <c r="IN161" s="1" t="s">
        <v>1991</v>
      </c>
      <c r="IO161" s="1" t="s">
        <v>2291</v>
      </c>
      <c r="IP161" s="1" t="s">
        <v>2291</v>
      </c>
      <c r="IQ161" s="1" t="s">
        <v>2291</v>
      </c>
      <c r="IR161" s="1" t="s">
        <v>2291</v>
      </c>
      <c r="IS161" s="1" t="s">
        <v>2291</v>
      </c>
      <c r="IT161" s="1" t="s">
        <v>1921</v>
      </c>
      <c r="IU161" s="1" t="s">
        <v>2291</v>
      </c>
      <c r="IV161" s="1" t="s">
        <v>2291</v>
      </c>
      <c r="IW161" s="1" t="s">
        <v>2291</v>
      </c>
      <c r="IX161" s="1" t="s">
        <v>2291</v>
      </c>
      <c r="IY161" s="1" t="s">
        <v>2291</v>
      </c>
      <c r="IZ161" s="1" t="s">
        <v>2291</v>
      </c>
      <c r="JA161" s="1" t="s">
        <v>2291</v>
      </c>
      <c r="JB161" s="1" t="s">
        <v>2291</v>
      </c>
      <c r="JC161" s="1" t="s">
        <v>2291</v>
      </c>
      <c r="JD161" s="1" t="s">
        <v>392</v>
      </c>
      <c r="JE161" s="1" t="s">
        <v>1921</v>
      </c>
      <c r="JF161" s="1" t="s">
        <v>1921</v>
      </c>
      <c r="JG161" s="1" t="s">
        <v>1921</v>
      </c>
      <c r="JH161" s="1" t="s">
        <v>1921</v>
      </c>
      <c r="JI161" s="1" t="s">
        <v>1921</v>
      </c>
      <c r="JJ161" s="1" t="s">
        <v>1920</v>
      </c>
      <c r="JK161" s="1" t="s">
        <v>1921</v>
      </c>
      <c r="JL161" s="1" t="s">
        <v>1920</v>
      </c>
      <c r="JM161" s="1" t="s">
        <v>1920</v>
      </c>
      <c r="JN161" s="1" t="s">
        <v>1921</v>
      </c>
      <c r="JO161" s="1" t="s">
        <v>1921</v>
      </c>
      <c r="JP161" s="1" t="s">
        <v>1921</v>
      </c>
      <c r="JQ161" s="1" t="s">
        <v>1921</v>
      </c>
      <c r="JR161" s="1" t="s">
        <v>1921</v>
      </c>
      <c r="JS161" s="1" t="s">
        <v>2291</v>
      </c>
      <c r="JT161" s="1" t="s">
        <v>2291</v>
      </c>
      <c r="JU161" s="1" t="s">
        <v>2298</v>
      </c>
      <c r="JV161" s="1" t="s">
        <v>1920</v>
      </c>
      <c r="JW161" s="1" t="s">
        <v>1921</v>
      </c>
      <c r="JX161" s="1" t="s">
        <v>1921</v>
      </c>
      <c r="JY161" s="1" t="s">
        <v>1921</v>
      </c>
      <c r="JZ161" s="1" t="s">
        <v>1921</v>
      </c>
      <c r="KA161" s="1" t="s">
        <v>1920</v>
      </c>
      <c r="KB161" s="1" t="s">
        <v>1921</v>
      </c>
      <c r="KC161" s="1" t="s">
        <v>2291</v>
      </c>
      <c r="KD161" s="1" t="s">
        <v>2294</v>
      </c>
      <c r="KE161" s="1" t="s">
        <v>2291</v>
      </c>
      <c r="KF161" s="1" t="s">
        <v>1920</v>
      </c>
      <c r="KG161" s="1" t="s">
        <v>1503</v>
      </c>
      <c r="KH161" s="1" t="s">
        <v>1967</v>
      </c>
      <c r="KI161" s="1" t="s">
        <v>1988</v>
      </c>
      <c r="KJ161" s="1" t="s">
        <v>2291</v>
      </c>
      <c r="KK161" s="1" t="s">
        <v>1920</v>
      </c>
      <c r="KL161" s="1" t="s">
        <v>2044</v>
      </c>
      <c r="KM161" s="1" t="s">
        <v>1920</v>
      </c>
      <c r="KN161" s="1" t="s">
        <v>1921</v>
      </c>
      <c r="KO161" s="1" t="s">
        <v>1920</v>
      </c>
      <c r="KP161" s="1" t="s">
        <v>2291</v>
      </c>
      <c r="KQ161" s="1" t="s">
        <v>2291</v>
      </c>
      <c r="KR161" s="1">
        <v>2</v>
      </c>
      <c r="KS161" s="1" t="s">
        <v>310</v>
      </c>
      <c r="KT161" s="1" t="s">
        <v>305</v>
      </c>
      <c r="KU161" s="1" t="s">
        <v>2291</v>
      </c>
      <c r="KV161" s="1" t="s">
        <v>2291</v>
      </c>
      <c r="KW161" s="1" t="s">
        <v>2291</v>
      </c>
      <c r="KX161" s="1">
        <v>20</v>
      </c>
      <c r="KY161" s="11">
        <v>20</v>
      </c>
      <c r="KZ161" s="1" t="s">
        <v>1556</v>
      </c>
      <c r="LA161" s="1">
        <v>177358</v>
      </c>
      <c r="LB161" s="1" t="s">
        <v>1557</v>
      </c>
      <c r="LC161" s="1" t="s">
        <v>1558</v>
      </c>
      <c r="LD161" s="1">
        <v>143</v>
      </c>
      <c r="LE161" s="1" t="s">
        <v>2291</v>
      </c>
      <c r="LF161" s="1">
        <v>-1</v>
      </c>
      <c r="LG161" s="1" t="s">
        <v>2291</v>
      </c>
      <c r="LH161" s="1" t="s">
        <v>2291</v>
      </c>
      <c r="LI161" s="8">
        <v>143</v>
      </c>
      <c r="LJ161" s="8">
        <v>7</v>
      </c>
      <c r="LK161" s="8">
        <v>10</v>
      </c>
      <c r="LL161" s="8">
        <v>14</v>
      </c>
      <c r="LM161" s="8">
        <v>16</v>
      </c>
      <c r="LN161" s="8">
        <v>16</v>
      </c>
      <c r="LO161" s="8">
        <v>14</v>
      </c>
      <c r="LP161" s="8">
        <v>5</v>
      </c>
      <c r="LQ161" s="8">
        <v>5</v>
      </c>
      <c r="LR161" s="8">
        <v>15</v>
      </c>
      <c r="LS161" s="8">
        <v>20</v>
      </c>
      <c r="LT161" s="8">
        <v>5</v>
      </c>
      <c r="LU161" s="8">
        <v>0</v>
      </c>
      <c r="LV161" s="8">
        <v>127</v>
      </c>
      <c r="LW161" s="1" t="s">
        <v>1979</v>
      </c>
      <c r="LX161" s="1" t="s">
        <v>1980</v>
      </c>
      <c r="LY161" s="1" t="s">
        <v>1981</v>
      </c>
      <c r="LZ161" s="1" t="b">
        <f>E161=AE161</f>
        <v>1</v>
      </c>
      <c r="MA161" s="1" t="b">
        <f>AG161=G161</f>
        <v>1</v>
      </c>
      <c r="MB161" s="1" t="b">
        <f>I161=AI161</f>
        <v>1</v>
      </c>
      <c r="MC161" s="1" t="s">
        <v>2291</v>
      </c>
    </row>
    <row r="162" spans="1:341" x14ac:dyDescent="0.3">
      <c r="A162" s="1" t="s">
        <v>1287</v>
      </c>
      <c r="B162" s="1" t="s">
        <v>1288</v>
      </c>
      <c r="C162" s="5">
        <v>43163</v>
      </c>
      <c r="D162" s="5">
        <v>43163</v>
      </c>
      <c r="E162" s="1" t="s">
        <v>294</v>
      </c>
      <c r="F162" s="1" t="s">
        <v>1934</v>
      </c>
      <c r="G162" s="1" t="s">
        <v>295</v>
      </c>
      <c r="H162" s="1" t="s">
        <v>1947</v>
      </c>
      <c r="I162" s="1" t="s">
        <v>810</v>
      </c>
      <c r="J162" s="1" t="s">
        <v>1230</v>
      </c>
      <c r="K162" s="1" t="s">
        <v>1826</v>
      </c>
      <c r="L162" s="1" t="s">
        <v>1826</v>
      </c>
      <c r="M162" s="1" t="s">
        <v>1289</v>
      </c>
      <c r="N162" s="1">
        <v>13.2102260581</v>
      </c>
      <c r="O162" s="1">
        <v>14.4079475951</v>
      </c>
      <c r="P162" s="1">
        <v>324.163776025</v>
      </c>
      <c r="Q162" s="1">
        <v>8</v>
      </c>
      <c r="R162" s="1" t="s">
        <v>1983</v>
      </c>
      <c r="S162" s="1" t="s">
        <v>2083</v>
      </c>
      <c r="T162" s="1">
        <v>4</v>
      </c>
      <c r="U162" s="1" t="s">
        <v>2296</v>
      </c>
      <c r="V162" s="1" t="s">
        <v>1982</v>
      </c>
      <c r="W162" s="1" t="s">
        <v>2291</v>
      </c>
      <c r="X162" s="1" t="s">
        <v>1955</v>
      </c>
      <c r="Y162" s="1" t="s">
        <v>1921</v>
      </c>
      <c r="Z162" s="1" t="s">
        <v>1920</v>
      </c>
      <c r="AA162" s="1" t="s">
        <v>1921</v>
      </c>
      <c r="AB162" s="1" t="s">
        <v>2291</v>
      </c>
      <c r="AC162" s="7" t="s">
        <v>2291</v>
      </c>
      <c r="AD162" s="7" t="s">
        <v>2291</v>
      </c>
      <c r="AE162" s="1" t="s">
        <v>2291</v>
      </c>
      <c r="AF162" s="1" t="s">
        <v>2291</v>
      </c>
      <c r="AG162" s="1" t="s">
        <v>2291</v>
      </c>
      <c r="AH162" s="1" t="s">
        <v>2291</v>
      </c>
      <c r="AI162" s="1" t="s">
        <v>2291</v>
      </c>
      <c r="AJ162" s="1" t="s">
        <v>2291</v>
      </c>
      <c r="AK162" s="14" t="s">
        <v>2291</v>
      </c>
      <c r="AL162" s="14" t="s">
        <v>2291</v>
      </c>
      <c r="AM162" s="1" t="s">
        <v>2291</v>
      </c>
      <c r="AN162" s="7">
        <v>167</v>
      </c>
      <c r="AO162" s="7">
        <v>700</v>
      </c>
      <c r="AP162" s="1" t="s">
        <v>697</v>
      </c>
      <c r="AQ162" s="1" t="s">
        <v>1928</v>
      </c>
      <c r="AR162" s="1" t="s">
        <v>294</v>
      </c>
      <c r="AS162" s="1" t="s">
        <v>1934</v>
      </c>
      <c r="AT162" s="1" t="s">
        <v>295</v>
      </c>
      <c r="AU162" s="1" t="s">
        <v>1947</v>
      </c>
      <c r="AV162" s="1" t="s">
        <v>2291</v>
      </c>
      <c r="AW162" s="1" t="s">
        <v>2291</v>
      </c>
      <c r="AX162" s="1" t="s">
        <v>2291</v>
      </c>
      <c r="AY162" s="7">
        <v>167</v>
      </c>
      <c r="AZ162" s="7">
        <v>700</v>
      </c>
      <c r="BA162" s="5">
        <v>42370</v>
      </c>
      <c r="BB162" s="7" t="s">
        <v>2291</v>
      </c>
      <c r="BC162" s="7" t="s">
        <v>2291</v>
      </c>
      <c r="BD162" s="1" t="s">
        <v>2291</v>
      </c>
      <c r="BE162" s="1" t="s">
        <v>2291</v>
      </c>
      <c r="BF162" s="1" t="s">
        <v>2291</v>
      </c>
      <c r="BG162" s="1" t="s">
        <v>2291</v>
      </c>
      <c r="BH162" s="1" t="s">
        <v>2291</v>
      </c>
      <c r="BI162" s="1" t="s">
        <v>2291</v>
      </c>
      <c r="BJ162" s="1" t="s">
        <v>2291</v>
      </c>
      <c r="BK162" s="1" t="s">
        <v>2291</v>
      </c>
      <c r="BL162" s="1" t="s">
        <v>2291</v>
      </c>
      <c r="BM162" s="7" t="s">
        <v>2291</v>
      </c>
      <c r="BN162" s="7" t="s">
        <v>2291</v>
      </c>
      <c r="BO162" s="1" t="s">
        <v>2291</v>
      </c>
      <c r="BP162" s="7" t="s">
        <v>2291</v>
      </c>
      <c r="BQ162" s="7" t="s">
        <v>2291</v>
      </c>
      <c r="BR162" s="1">
        <v>0</v>
      </c>
      <c r="BS162" s="7">
        <v>100</v>
      </c>
      <c r="BT162" s="7">
        <v>0</v>
      </c>
      <c r="BU162" s="7">
        <v>67</v>
      </c>
      <c r="BV162" s="7">
        <v>0</v>
      </c>
      <c r="BW162" s="1" t="s">
        <v>1998</v>
      </c>
      <c r="BX162" s="1" t="s">
        <v>2291</v>
      </c>
      <c r="BY162" s="1" t="s">
        <v>469</v>
      </c>
      <c r="BZ162" s="1" t="s">
        <v>1921</v>
      </c>
      <c r="CA162" s="1" t="s">
        <v>1921</v>
      </c>
      <c r="CB162" s="1" t="s">
        <v>1921</v>
      </c>
      <c r="CC162" s="1" t="s">
        <v>1921</v>
      </c>
      <c r="CD162" s="1" t="s">
        <v>1921</v>
      </c>
      <c r="CE162" s="1" t="s">
        <v>1921</v>
      </c>
      <c r="CF162" s="1" t="s">
        <v>1921</v>
      </c>
      <c r="CG162" s="1" t="s">
        <v>1921</v>
      </c>
      <c r="CH162" s="1" t="s">
        <v>1921</v>
      </c>
      <c r="CI162" s="1" t="s">
        <v>1921</v>
      </c>
      <c r="CJ162" s="1" t="s">
        <v>1920</v>
      </c>
      <c r="CK162" s="1" t="s">
        <v>2291</v>
      </c>
      <c r="CL162" s="1" t="s">
        <v>2291</v>
      </c>
      <c r="CM162" s="1" t="s">
        <v>2291</v>
      </c>
      <c r="CN162" s="1" t="s">
        <v>2291</v>
      </c>
      <c r="CO162" s="1" t="s">
        <v>2291</v>
      </c>
      <c r="CP162" s="1" t="s">
        <v>2291</v>
      </c>
      <c r="CQ162" s="1" t="s">
        <v>2291</v>
      </c>
      <c r="CR162" s="1" t="s">
        <v>2291</v>
      </c>
      <c r="CS162" s="1" t="s">
        <v>2291</v>
      </c>
      <c r="CT162" s="1" t="s">
        <v>2291</v>
      </c>
      <c r="CU162" s="1" t="s">
        <v>2291</v>
      </c>
      <c r="CV162" s="1" t="s">
        <v>2291</v>
      </c>
      <c r="CW162" s="1" t="s">
        <v>2291</v>
      </c>
      <c r="CX162" s="1" t="s">
        <v>2291</v>
      </c>
      <c r="CY162" s="1" t="s">
        <v>2291</v>
      </c>
      <c r="CZ162" s="1" t="s">
        <v>2291</v>
      </c>
      <c r="DA162" s="1" t="s">
        <v>2291</v>
      </c>
      <c r="DB162" s="1" t="s">
        <v>2291</v>
      </c>
      <c r="DC162" s="1" t="s">
        <v>2291</v>
      </c>
      <c r="DD162" s="1" t="s">
        <v>2291</v>
      </c>
      <c r="DE162" s="1" t="s">
        <v>2291</v>
      </c>
      <c r="DF162" s="1" t="s">
        <v>2291</v>
      </c>
      <c r="DG162" s="1" t="s">
        <v>2291</v>
      </c>
      <c r="DH162" s="1" t="s">
        <v>2291</v>
      </c>
      <c r="DI162" s="1" t="s">
        <v>2291</v>
      </c>
      <c r="DJ162" s="1" t="s">
        <v>2291</v>
      </c>
      <c r="DK162" s="1" t="s">
        <v>2291</v>
      </c>
      <c r="DL162" s="1" t="s">
        <v>2291</v>
      </c>
      <c r="DM162" s="1" t="s">
        <v>2291</v>
      </c>
      <c r="DN162" s="1" t="s">
        <v>2291</v>
      </c>
      <c r="DO162" s="1" t="s">
        <v>2291</v>
      </c>
      <c r="DP162" s="1" t="s">
        <v>2291</v>
      </c>
      <c r="DQ162" s="1" t="s">
        <v>2291</v>
      </c>
      <c r="DR162" s="1" t="s">
        <v>2291</v>
      </c>
      <c r="DS162" s="1" t="s">
        <v>2291</v>
      </c>
      <c r="DT162" s="1" t="s">
        <v>2291</v>
      </c>
      <c r="DU162" s="1" t="s">
        <v>2291</v>
      </c>
      <c r="DV162" s="1" t="s">
        <v>2291</v>
      </c>
      <c r="DW162" s="1" t="s">
        <v>2291</v>
      </c>
      <c r="DX162" s="1" t="s">
        <v>2291</v>
      </c>
      <c r="DY162" s="1" t="s">
        <v>2291</v>
      </c>
      <c r="DZ162" s="1" t="s">
        <v>2291</v>
      </c>
      <c r="EA162" s="1" t="s">
        <v>2291</v>
      </c>
      <c r="EB162" s="1" t="s">
        <v>2291</v>
      </c>
      <c r="EC162" s="1" t="s">
        <v>2291</v>
      </c>
      <c r="ED162" s="1" t="s">
        <v>2291</v>
      </c>
      <c r="EE162" s="1" t="s">
        <v>2291</v>
      </c>
      <c r="EF162" s="1" t="s">
        <v>2291</v>
      </c>
      <c r="EG162" s="1" t="s">
        <v>2291</v>
      </c>
      <c r="EH162" s="1" t="s">
        <v>2291</v>
      </c>
      <c r="EI162" s="1" t="s">
        <v>2291</v>
      </c>
      <c r="EJ162" s="1" t="s">
        <v>2291</v>
      </c>
      <c r="EK162" s="1" t="s">
        <v>2291</v>
      </c>
      <c r="EL162" s="1" t="s">
        <v>2291</v>
      </c>
      <c r="EM162" s="1" t="s">
        <v>2291</v>
      </c>
      <c r="EN162" s="1" t="s">
        <v>2291</v>
      </c>
      <c r="EO162" s="1" t="s">
        <v>2291</v>
      </c>
      <c r="EP162" s="1" t="s">
        <v>2291</v>
      </c>
      <c r="EQ162" s="1" t="s">
        <v>2291</v>
      </c>
      <c r="ER162" s="1" t="s">
        <v>2291</v>
      </c>
      <c r="ES162" s="1" t="s">
        <v>2291</v>
      </c>
      <c r="ET162" s="1" t="s">
        <v>2291</v>
      </c>
      <c r="EU162" s="1" t="s">
        <v>2291</v>
      </c>
      <c r="EV162" s="1" t="s">
        <v>2291</v>
      </c>
      <c r="EW162" s="1" t="s">
        <v>2291</v>
      </c>
      <c r="EX162" s="1" t="s">
        <v>2291</v>
      </c>
      <c r="EY162" s="1" t="s">
        <v>2291</v>
      </c>
      <c r="EZ162" s="1" t="s">
        <v>2291</v>
      </c>
      <c r="FA162" s="1" t="s">
        <v>2291</v>
      </c>
      <c r="FB162" s="1" t="s">
        <v>2291</v>
      </c>
      <c r="FC162" s="1" t="s">
        <v>2291</v>
      </c>
      <c r="FD162" s="1" t="s">
        <v>2291</v>
      </c>
      <c r="FE162" s="1" t="s">
        <v>2291</v>
      </c>
      <c r="FF162" s="1" t="s">
        <v>2291</v>
      </c>
      <c r="FG162" s="1" t="s">
        <v>2291</v>
      </c>
      <c r="FH162" s="1" t="s">
        <v>2291</v>
      </c>
      <c r="FI162" s="1" t="s">
        <v>2291</v>
      </c>
      <c r="FJ162" s="1" t="s">
        <v>2291</v>
      </c>
      <c r="FK162" s="1" t="s">
        <v>2291</v>
      </c>
      <c r="FL162" s="1" t="s">
        <v>2291</v>
      </c>
      <c r="FM162" s="7">
        <v>53</v>
      </c>
      <c r="FN162" s="7">
        <v>200</v>
      </c>
      <c r="FO162" s="7" t="s">
        <v>2291</v>
      </c>
      <c r="FP162" s="7">
        <v>6</v>
      </c>
      <c r="FQ162" s="7">
        <v>10</v>
      </c>
      <c r="FR162" s="7">
        <v>20</v>
      </c>
      <c r="FS162" s="7" t="s">
        <v>2291</v>
      </c>
      <c r="FT162" s="7" t="s">
        <v>2291</v>
      </c>
      <c r="FU162" s="7">
        <v>15</v>
      </c>
      <c r="FV162" s="7">
        <v>20</v>
      </c>
      <c r="FW162" s="7">
        <v>25</v>
      </c>
      <c r="FX162" s="7" t="s">
        <v>2291</v>
      </c>
      <c r="FY162" s="7">
        <v>60</v>
      </c>
      <c r="FZ162" s="1" t="s">
        <v>1961</v>
      </c>
      <c r="GA162" s="1" t="s">
        <v>1961</v>
      </c>
      <c r="GB162" s="1" t="s">
        <v>1961</v>
      </c>
      <c r="GC162" s="1" t="s">
        <v>2291</v>
      </c>
      <c r="GD162" s="1" t="s">
        <v>2291</v>
      </c>
      <c r="GE162" s="1" t="s">
        <v>2291</v>
      </c>
      <c r="GF162" s="1" t="s">
        <v>1921</v>
      </c>
      <c r="GG162" s="1" t="s">
        <v>2008</v>
      </c>
      <c r="GH162" s="1" t="s">
        <v>2291</v>
      </c>
      <c r="GI162" s="1" t="s">
        <v>2291</v>
      </c>
      <c r="GJ162" s="1" t="s">
        <v>322</v>
      </c>
      <c r="GK162" s="1" t="s">
        <v>1921</v>
      </c>
      <c r="GL162" s="1" t="s">
        <v>1921</v>
      </c>
      <c r="GM162" s="1" t="s">
        <v>1920</v>
      </c>
      <c r="GN162" s="1" t="s">
        <v>1921</v>
      </c>
      <c r="GO162" s="1" t="s">
        <v>1920</v>
      </c>
      <c r="GP162" s="1" t="s">
        <v>1921</v>
      </c>
      <c r="GQ162" s="1" t="s">
        <v>1921</v>
      </c>
      <c r="GR162" s="1" t="s">
        <v>1921</v>
      </c>
      <c r="GS162" s="7" t="s">
        <v>2291</v>
      </c>
      <c r="GT162" s="7" t="s">
        <v>2291</v>
      </c>
      <c r="GU162" s="7">
        <v>1</v>
      </c>
      <c r="GV162" s="7" t="s">
        <v>2291</v>
      </c>
      <c r="GW162" s="7" t="s">
        <v>2291</v>
      </c>
      <c r="GX162" s="7" t="s">
        <v>2291</v>
      </c>
      <c r="GY162" s="7" t="s">
        <v>2291</v>
      </c>
      <c r="GZ162" s="7" t="s">
        <v>2291</v>
      </c>
      <c r="HA162" s="7">
        <v>1</v>
      </c>
      <c r="HB162" s="7" t="s">
        <v>2291</v>
      </c>
      <c r="HC162" s="7" t="s">
        <v>2291</v>
      </c>
      <c r="HD162" s="7" t="s">
        <v>2291</v>
      </c>
      <c r="HE162" s="7" t="s">
        <v>2291</v>
      </c>
      <c r="HF162" s="7" t="s">
        <v>2291</v>
      </c>
      <c r="HG162" s="7" t="s">
        <v>2291</v>
      </c>
      <c r="HH162" s="7" t="s">
        <v>2291</v>
      </c>
      <c r="HI162" s="1" t="s">
        <v>869</v>
      </c>
      <c r="HJ162" s="1" t="s">
        <v>2117</v>
      </c>
      <c r="HK162" s="1" t="s">
        <v>1921</v>
      </c>
      <c r="HL162" s="1" t="s">
        <v>1921</v>
      </c>
      <c r="HM162" s="1" t="s">
        <v>1920</v>
      </c>
      <c r="HN162" s="1" t="s">
        <v>1920</v>
      </c>
      <c r="HO162" s="1" t="s">
        <v>1921</v>
      </c>
      <c r="HP162" s="1" t="s">
        <v>2125</v>
      </c>
      <c r="HQ162" s="1" t="s">
        <v>1921</v>
      </c>
      <c r="HR162" s="1" t="s">
        <v>1921</v>
      </c>
      <c r="HS162" s="1" t="s">
        <v>1920</v>
      </c>
      <c r="HT162" s="7" t="s">
        <v>2291</v>
      </c>
      <c r="HU162" s="7" t="s">
        <v>2291</v>
      </c>
      <c r="HV162" s="1" t="s">
        <v>2291</v>
      </c>
      <c r="HW162" s="1" t="s">
        <v>2291</v>
      </c>
      <c r="HX162" s="1" t="s">
        <v>2291</v>
      </c>
      <c r="HY162" s="1" t="s">
        <v>2126</v>
      </c>
      <c r="HZ162" s="1" t="s">
        <v>1921</v>
      </c>
      <c r="IA162" s="1" t="s">
        <v>1920</v>
      </c>
      <c r="IB162" s="7" t="s">
        <v>2291</v>
      </c>
      <c r="IC162" s="7">
        <v>167</v>
      </c>
      <c r="ID162" s="1" t="s">
        <v>1986</v>
      </c>
      <c r="IE162" s="1" t="s">
        <v>1922</v>
      </c>
      <c r="IF162" s="1" t="s">
        <v>1921</v>
      </c>
      <c r="IG162" s="1" t="s">
        <v>1921</v>
      </c>
      <c r="IH162" s="1" t="s">
        <v>1920</v>
      </c>
      <c r="II162" s="1" t="s">
        <v>1921</v>
      </c>
      <c r="IJ162" s="1" t="s">
        <v>1921</v>
      </c>
      <c r="IK162" s="1" t="s">
        <v>1921</v>
      </c>
      <c r="IL162" s="1" t="s">
        <v>2045</v>
      </c>
      <c r="IM162" s="1" t="s">
        <v>1952</v>
      </c>
      <c r="IN162" s="1" t="s">
        <v>2291</v>
      </c>
      <c r="IO162" s="1" t="s">
        <v>2291</v>
      </c>
      <c r="IP162" s="1" t="s">
        <v>2196</v>
      </c>
      <c r="IQ162" s="1" t="s">
        <v>2214</v>
      </c>
      <c r="IR162" s="1" t="s">
        <v>1956</v>
      </c>
      <c r="IS162" s="1" t="s">
        <v>2291</v>
      </c>
      <c r="IT162" s="1" t="s">
        <v>1921</v>
      </c>
      <c r="IU162" s="1" t="s">
        <v>2291</v>
      </c>
      <c r="IV162" s="1" t="s">
        <v>2291</v>
      </c>
      <c r="IW162" s="1" t="s">
        <v>2291</v>
      </c>
      <c r="IX162" s="1" t="s">
        <v>2291</v>
      </c>
      <c r="IY162" s="1" t="s">
        <v>2291</v>
      </c>
      <c r="IZ162" s="1" t="s">
        <v>2291</v>
      </c>
      <c r="JA162" s="1" t="s">
        <v>2291</v>
      </c>
      <c r="JB162" s="1" t="s">
        <v>2291</v>
      </c>
      <c r="JC162" s="1" t="s">
        <v>2291</v>
      </c>
      <c r="JD162" s="1" t="s">
        <v>677</v>
      </c>
      <c r="JE162" s="1" t="s">
        <v>1921</v>
      </c>
      <c r="JF162" s="1" t="s">
        <v>1920</v>
      </c>
      <c r="JG162" s="1" t="s">
        <v>1921</v>
      </c>
      <c r="JH162" s="1" t="s">
        <v>1921</v>
      </c>
      <c r="JI162" s="1" t="s">
        <v>1921</v>
      </c>
      <c r="JJ162" s="1" t="s">
        <v>1920</v>
      </c>
      <c r="JK162" s="1" t="s">
        <v>1921</v>
      </c>
      <c r="JL162" s="1" t="s">
        <v>1921</v>
      </c>
      <c r="JM162" s="1" t="s">
        <v>1920</v>
      </c>
      <c r="JN162" s="1" t="s">
        <v>1921</v>
      </c>
      <c r="JO162" s="1" t="s">
        <v>1921</v>
      </c>
      <c r="JP162" s="1" t="s">
        <v>1921</v>
      </c>
      <c r="JQ162" s="1" t="s">
        <v>1921</v>
      </c>
      <c r="JR162" s="1" t="s">
        <v>1921</v>
      </c>
      <c r="JS162" s="1" t="s">
        <v>2291</v>
      </c>
      <c r="JT162" s="1" t="s">
        <v>2291</v>
      </c>
      <c r="JU162" s="1" t="s">
        <v>2298</v>
      </c>
      <c r="JV162" s="1" t="s">
        <v>1920</v>
      </c>
      <c r="JW162" s="1" t="s">
        <v>1921</v>
      </c>
      <c r="JX162" s="1" t="s">
        <v>1921</v>
      </c>
      <c r="JY162" s="1" t="s">
        <v>1921</v>
      </c>
      <c r="JZ162" s="1" t="s">
        <v>1921</v>
      </c>
      <c r="KA162" s="1" t="s">
        <v>1920</v>
      </c>
      <c r="KB162" s="1" t="s">
        <v>1921</v>
      </c>
      <c r="KC162" s="1" t="s">
        <v>2291</v>
      </c>
      <c r="KD162" s="1" t="s">
        <v>2294</v>
      </c>
      <c r="KE162" s="1" t="s">
        <v>2291</v>
      </c>
      <c r="KF162" s="1" t="s">
        <v>1920</v>
      </c>
      <c r="KG162" s="1" t="s">
        <v>1224</v>
      </c>
      <c r="KH162" s="1" t="s">
        <v>1966</v>
      </c>
      <c r="KI162" s="1" t="s">
        <v>1923</v>
      </c>
      <c r="KJ162" s="1" t="s">
        <v>2291</v>
      </c>
      <c r="KK162" s="1" t="s">
        <v>1920</v>
      </c>
      <c r="KL162" s="1" t="s">
        <v>409</v>
      </c>
      <c r="KM162" s="1" t="s">
        <v>1921</v>
      </c>
      <c r="KN162" s="1" t="s">
        <v>1921</v>
      </c>
      <c r="KO162" s="1" t="s">
        <v>1920</v>
      </c>
      <c r="KP162" s="1" t="s">
        <v>2291</v>
      </c>
      <c r="KQ162" s="1" t="s">
        <v>2291</v>
      </c>
      <c r="KR162" s="1">
        <v>3</v>
      </c>
      <c r="KS162" s="1" t="s">
        <v>304</v>
      </c>
      <c r="KT162" s="1" t="s">
        <v>305</v>
      </c>
      <c r="KU162" s="1" t="s">
        <v>2291</v>
      </c>
      <c r="KV162" s="1" t="s">
        <v>2291</v>
      </c>
      <c r="KW162" s="1" t="s">
        <v>2291</v>
      </c>
      <c r="KX162" s="1">
        <v>20</v>
      </c>
      <c r="KY162" s="11">
        <v>20</v>
      </c>
      <c r="KZ162" s="1" t="s">
        <v>1290</v>
      </c>
      <c r="LA162" s="1">
        <v>161902</v>
      </c>
      <c r="LB162" s="1" t="s">
        <v>1291</v>
      </c>
      <c r="LC162" s="1" t="s">
        <v>1292</v>
      </c>
      <c r="LD162" s="1">
        <v>108</v>
      </c>
      <c r="LE162" s="1" t="s">
        <v>2291</v>
      </c>
      <c r="LF162" s="1">
        <v>-1</v>
      </c>
      <c r="LG162" s="1" t="s">
        <v>2291</v>
      </c>
      <c r="LH162" s="1" t="s">
        <v>2291</v>
      </c>
      <c r="LI162" s="8">
        <v>108</v>
      </c>
      <c r="LJ162" s="8">
        <v>4</v>
      </c>
      <c r="LK162" s="8">
        <v>16</v>
      </c>
      <c r="LL162" s="8">
        <v>11</v>
      </c>
      <c r="LM162" s="8">
        <v>21</v>
      </c>
      <c r="LN162" s="8">
        <v>8</v>
      </c>
      <c r="LO162" s="8">
        <v>23</v>
      </c>
      <c r="LP162" s="8">
        <v>21</v>
      </c>
      <c r="LQ162" s="8">
        <v>19</v>
      </c>
      <c r="LR162" s="8">
        <v>20</v>
      </c>
      <c r="LS162" s="8">
        <v>27</v>
      </c>
      <c r="LT162" s="8">
        <v>0</v>
      </c>
      <c r="LU162" s="8">
        <v>0</v>
      </c>
      <c r="LV162" s="8">
        <v>170</v>
      </c>
      <c r="LW162" s="1" t="s">
        <v>1976</v>
      </c>
      <c r="LX162" s="1" t="s">
        <v>1979</v>
      </c>
      <c r="LY162" s="1" t="s">
        <v>1981</v>
      </c>
      <c r="LZ162" s="1" t="b">
        <f>E162=AE162</f>
        <v>0</v>
      </c>
      <c r="MA162" s="1" t="b">
        <f>AG162=G162</f>
        <v>0</v>
      </c>
      <c r="MB162" s="1" t="b">
        <f>I162=AI162</f>
        <v>0</v>
      </c>
      <c r="MC162" s="1" t="s">
        <v>2291</v>
      </c>
    </row>
    <row r="163" spans="1:341" x14ac:dyDescent="0.3">
      <c r="A163" s="1" t="s">
        <v>1316</v>
      </c>
      <c r="B163" s="1" t="s">
        <v>1317</v>
      </c>
      <c r="C163" s="5">
        <v>43168</v>
      </c>
      <c r="D163" s="5">
        <v>43168</v>
      </c>
      <c r="E163" s="1" t="s">
        <v>294</v>
      </c>
      <c r="F163" s="1" t="s">
        <v>1934</v>
      </c>
      <c r="G163" s="1" t="s">
        <v>295</v>
      </c>
      <c r="H163" s="1" t="s">
        <v>1947</v>
      </c>
      <c r="I163" s="1" t="s">
        <v>810</v>
      </c>
      <c r="J163" s="1" t="s">
        <v>1230</v>
      </c>
      <c r="K163" s="1" t="s">
        <v>1779</v>
      </c>
      <c r="L163" s="1" t="s">
        <v>1829</v>
      </c>
      <c r="M163" s="1" t="s">
        <v>1845</v>
      </c>
      <c r="N163" s="1">
        <v>13.454302633999999</v>
      </c>
      <c r="O163" s="1">
        <v>14.393382322700001</v>
      </c>
      <c r="P163" s="1">
        <v>300.03259441300003</v>
      </c>
      <c r="Q163" s="1">
        <v>6</v>
      </c>
      <c r="R163" s="1" t="s">
        <v>1983</v>
      </c>
      <c r="S163" s="1" t="s">
        <v>1779</v>
      </c>
      <c r="T163" s="1">
        <v>5</v>
      </c>
      <c r="U163" s="1" t="s">
        <v>2296</v>
      </c>
      <c r="V163" s="1" t="s">
        <v>1982</v>
      </c>
      <c r="W163" s="1" t="s">
        <v>2291</v>
      </c>
      <c r="X163" s="1" t="s">
        <v>2089</v>
      </c>
      <c r="Y163" s="1" t="s">
        <v>1920</v>
      </c>
      <c r="Z163" s="1" t="s">
        <v>1921</v>
      </c>
      <c r="AA163" s="1" t="s">
        <v>1921</v>
      </c>
      <c r="AB163" s="1" t="s">
        <v>2291</v>
      </c>
      <c r="AC163" s="7">
        <v>150</v>
      </c>
      <c r="AD163" s="7">
        <v>627</v>
      </c>
      <c r="AE163" s="1" t="s">
        <v>294</v>
      </c>
      <c r="AF163" s="1" t="s">
        <v>1934</v>
      </c>
      <c r="AG163" s="1" t="s">
        <v>295</v>
      </c>
      <c r="AH163" s="1" t="s">
        <v>1947</v>
      </c>
      <c r="AI163" s="1" t="s">
        <v>810</v>
      </c>
      <c r="AJ163" s="1" t="s">
        <v>1230</v>
      </c>
      <c r="AK163" s="14">
        <v>150</v>
      </c>
      <c r="AL163" s="14">
        <v>627</v>
      </c>
      <c r="AM163" s="5">
        <v>42005</v>
      </c>
      <c r="AN163" s="7" t="s">
        <v>2291</v>
      </c>
      <c r="AO163" s="7" t="s">
        <v>2291</v>
      </c>
      <c r="AP163" s="1" t="s">
        <v>2291</v>
      </c>
      <c r="AQ163" s="1" t="s">
        <v>2291</v>
      </c>
      <c r="AR163" s="1" t="s">
        <v>2291</v>
      </c>
      <c r="AS163" s="1" t="s">
        <v>2291</v>
      </c>
      <c r="AT163" s="1" t="s">
        <v>2291</v>
      </c>
      <c r="AU163" s="1" t="s">
        <v>2291</v>
      </c>
      <c r="AV163" s="1" t="s">
        <v>2291</v>
      </c>
      <c r="AW163" s="1" t="s">
        <v>2291</v>
      </c>
      <c r="AX163" s="1" t="s">
        <v>2291</v>
      </c>
      <c r="AY163" s="7" t="s">
        <v>2291</v>
      </c>
      <c r="AZ163" s="7" t="s">
        <v>2291</v>
      </c>
      <c r="BA163" s="1" t="s">
        <v>2291</v>
      </c>
      <c r="BB163" s="7" t="s">
        <v>2291</v>
      </c>
      <c r="BC163" s="7" t="s">
        <v>2291</v>
      </c>
      <c r="BD163" s="1" t="s">
        <v>2291</v>
      </c>
      <c r="BE163" s="1" t="s">
        <v>2291</v>
      </c>
      <c r="BF163" s="1" t="s">
        <v>2291</v>
      </c>
      <c r="BG163" s="1" t="s">
        <v>2291</v>
      </c>
      <c r="BH163" s="1" t="s">
        <v>2291</v>
      </c>
      <c r="BI163" s="1" t="s">
        <v>2291</v>
      </c>
      <c r="BJ163" s="1" t="s">
        <v>2291</v>
      </c>
      <c r="BK163" s="1" t="s">
        <v>2291</v>
      </c>
      <c r="BL163" s="1" t="s">
        <v>2291</v>
      </c>
      <c r="BM163" s="7" t="s">
        <v>2291</v>
      </c>
      <c r="BN163" s="7" t="s">
        <v>2291</v>
      </c>
      <c r="BO163" s="1" t="s">
        <v>2291</v>
      </c>
      <c r="BP163" s="7">
        <v>50</v>
      </c>
      <c r="BQ163" s="7">
        <v>250</v>
      </c>
      <c r="BR163" s="1">
        <v>0</v>
      </c>
      <c r="BS163" s="7">
        <v>150</v>
      </c>
      <c r="BT163" s="7">
        <v>0</v>
      </c>
      <c r="BU163" s="7">
        <v>0</v>
      </c>
      <c r="BV163" s="7">
        <v>0</v>
      </c>
      <c r="BW163" s="1" t="s">
        <v>1998</v>
      </c>
      <c r="BX163" s="1" t="s">
        <v>2291</v>
      </c>
      <c r="BY163" s="1" t="s">
        <v>469</v>
      </c>
      <c r="BZ163" s="1" t="s">
        <v>1921</v>
      </c>
      <c r="CA163" s="1" t="s">
        <v>1921</v>
      </c>
      <c r="CB163" s="1" t="s">
        <v>1921</v>
      </c>
      <c r="CC163" s="1" t="s">
        <v>1921</v>
      </c>
      <c r="CD163" s="1" t="s">
        <v>1921</v>
      </c>
      <c r="CE163" s="1" t="s">
        <v>1921</v>
      </c>
      <c r="CF163" s="1" t="s">
        <v>1921</v>
      </c>
      <c r="CG163" s="1" t="s">
        <v>1921</v>
      </c>
      <c r="CH163" s="1" t="s">
        <v>1921</v>
      </c>
      <c r="CI163" s="1" t="s">
        <v>1921</v>
      </c>
      <c r="CJ163" s="1" t="s">
        <v>1920</v>
      </c>
      <c r="CK163" s="1" t="s">
        <v>2291</v>
      </c>
      <c r="CL163" s="1" t="s">
        <v>2291</v>
      </c>
      <c r="CM163" s="1" t="s">
        <v>2291</v>
      </c>
      <c r="CN163" s="1" t="s">
        <v>2291</v>
      </c>
      <c r="CO163" s="1" t="s">
        <v>2291</v>
      </c>
      <c r="CP163" s="1" t="s">
        <v>2291</v>
      </c>
      <c r="CQ163" s="1" t="s">
        <v>2291</v>
      </c>
      <c r="CR163" s="1" t="s">
        <v>2291</v>
      </c>
      <c r="CS163" s="1" t="s">
        <v>2291</v>
      </c>
      <c r="CT163" s="1" t="s">
        <v>2291</v>
      </c>
      <c r="CU163" s="1" t="s">
        <v>2291</v>
      </c>
      <c r="CV163" s="1" t="s">
        <v>2291</v>
      </c>
      <c r="CW163" s="1" t="s">
        <v>2291</v>
      </c>
      <c r="CX163" s="1" t="s">
        <v>2291</v>
      </c>
      <c r="CY163" s="1" t="s">
        <v>2291</v>
      </c>
      <c r="CZ163" s="1" t="s">
        <v>2291</v>
      </c>
      <c r="DA163" s="1" t="s">
        <v>2291</v>
      </c>
      <c r="DB163" s="1" t="s">
        <v>2291</v>
      </c>
      <c r="DC163" s="1" t="s">
        <v>2291</v>
      </c>
      <c r="DD163" s="1" t="s">
        <v>2291</v>
      </c>
      <c r="DE163" s="1" t="s">
        <v>2291</v>
      </c>
      <c r="DF163" s="1" t="s">
        <v>2291</v>
      </c>
      <c r="DG163" s="1" t="s">
        <v>2291</v>
      </c>
      <c r="DH163" s="1" t="s">
        <v>2291</v>
      </c>
      <c r="DI163" s="1" t="s">
        <v>2291</v>
      </c>
      <c r="DJ163" s="1" t="s">
        <v>2291</v>
      </c>
      <c r="DK163" s="1" t="s">
        <v>2291</v>
      </c>
      <c r="DL163" s="1" t="s">
        <v>2291</v>
      </c>
      <c r="DM163" s="1" t="s">
        <v>2291</v>
      </c>
      <c r="DN163" s="1" t="s">
        <v>2291</v>
      </c>
      <c r="DO163" s="1" t="s">
        <v>2291</v>
      </c>
      <c r="DP163" s="1" t="s">
        <v>2291</v>
      </c>
      <c r="DQ163" s="1" t="s">
        <v>2291</v>
      </c>
      <c r="DR163" s="1" t="s">
        <v>2291</v>
      </c>
      <c r="DS163" s="1" t="s">
        <v>2291</v>
      </c>
      <c r="DT163" s="1" t="s">
        <v>2291</v>
      </c>
      <c r="DU163" s="1" t="s">
        <v>2291</v>
      </c>
      <c r="DV163" s="1" t="s">
        <v>2291</v>
      </c>
      <c r="DW163" s="1" t="s">
        <v>2291</v>
      </c>
      <c r="DX163" s="1" t="s">
        <v>2291</v>
      </c>
      <c r="DY163" s="1" t="s">
        <v>2291</v>
      </c>
      <c r="DZ163" s="1" t="s">
        <v>2291</v>
      </c>
      <c r="EA163" s="1" t="s">
        <v>2291</v>
      </c>
      <c r="EB163" s="1" t="s">
        <v>2291</v>
      </c>
      <c r="EC163" s="1" t="s">
        <v>2291</v>
      </c>
      <c r="ED163" s="1" t="s">
        <v>2291</v>
      </c>
      <c r="EE163" s="1" t="s">
        <v>2291</v>
      </c>
      <c r="EF163" s="1" t="s">
        <v>2291</v>
      </c>
      <c r="EG163" s="1" t="s">
        <v>2291</v>
      </c>
      <c r="EH163" s="1" t="s">
        <v>2291</v>
      </c>
      <c r="EI163" s="1" t="s">
        <v>2291</v>
      </c>
      <c r="EJ163" s="1" t="s">
        <v>2291</v>
      </c>
      <c r="EK163" s="1" t="s">
        <v>2291</v>
      </c>
      <c r="EL163" s="1" t="s">
        <v>2291</v>
      </c>
      <c r="EM163" s="1" t="s">
        <v>2291</v>
      </c>
      <c r="EN163" s="1" t="s">
        <v>2291</v>
      </c>
      <c r="EO163" s="1" t="s">
        <v>2291</v>
      </c>
      <c r="EP163" s="1" t="s">
        <v>2291</v>
      </c>
      <c r="EQ163" s="1" t="s">
        <v>2291</v>
      </c>
      <c r="ER163" s="1" t="s">
        <v>2291</v>
      </c>
      <c r="ES163" s="1" t="s">
        <v>2291</v>
      </c>
      <c r="ET163" s="1" t="s">
        <v>2291</v>
      </c>
      <c r="EU163" s="1" t="s">
        <v>2291</v>
      </c>
      <c r="EV163" s="1" t="s">
        <v>2291</v>
      </c>
      <c r="EW163" s="1" t="s">
        <v>2291</v>
      </c>
      <c r="EX163" s="1" t="s">
        <v>2291</v>
      </c>
      <c r="EY163" s="1" t="s">
        <v>2291</v>
      </c>
      <c r="EZ163" s="1" t="s">
        <v>2291</v>
      </c>
      <c r="FA163" s="1" t="s">
        <v>2291</v>
      </c>
      <c r="FB163" s="1" t="s">
        <v>2291</v>
      </c>
      <c r="FC163" s="1" t="s">
        <v>2291</v>
      </c>
      <c r="FD163" s="1" t="s">
        <v>2291</v>
      </c>
      <c r="FE163" s="1" t="s">
        <v>2291</v>
      </c>
      <c r="FF163" s="1" t="s">
        <v>2291</v>
      </c>
      <c r="FG163" s="1" t="s">
        <v>2291</v>
      </c>
      <c r="FH163" s="1" t="s">
        <v>2291</v>
      </c>
      <c r="FI163" s="1" t="s">
        <v>2291</v>
      </c>
      <c r="FJ163" s="1" t="s">
        <v>2291</v>
      </c>
      <c r="FK163" s="1" t="s">
        <v>2291</v>
      </c>
      <c r="FL163" s="1" t="s">
        <v>2291</v>
      </c>
      <c r="FM163" s="7">
        <v>20</v>
      </c>
      <c r="FN163" s="7">
        <v>30</v>
      </c>
      <c r="FO163" s="7">
        <v>2</v>
      </c>
      <c r="FP163" s="7">
        <v>3</v>
      </c>
      <c r="FQ163" s="7">
        <v>3</v>
      </c>
      <c r="FR163" s="7">
        <v>5</v>
      </c>
      <c r="FS163" s="7" t="s">
        <v>2291</v>
      </c>
      <c r="FT163" s="7" t="s">
        <v>2291</v>
      </c>
      <c r="FU163" s="7">
        <v>2</v>
      </c>
      <c r="FV163" s="7">
        <v>6</v>
      </c>
      <c r="FW163" s="7">
        <v>7</v>
      </c>
      <c r="FX163" s="7" t="s">
        <v>2291</v>
      </c>
      <c r="FY163" s="7">
        <v>30</v>
      </c>
      <c r="FZ163" s="1" t="s">
        <v>1920</v>
      </c>
      <c r="GA163" s="1" t="s">
        <v>1920</v>
      </c>
      <c r="GB163" s="1" t="s">
        <v>1920</v>
      </c>
      <c r="GC163" s="1" t="s">
        <v>2291</v>
      </c>
      <c r="GD163" s="1" t="s">
        <v>2291</v>
      </c>
      <c r="GE163" s="1" t="s">
        <v>2291</v>
      </c>
      <c r="GF163" s="1" t="s">
        <v>1921</v>
      </c>
      <c r="GG163" s="1" t="s">
        <v>2007</v>
      </c>
      <c r="GH163" s="1" t="s">
        <v>2291</v>
      </c>
      <c r="GI163" s="1" t="s">
        <v>2291</v>
      </c>
      <c r="GJ163" s="1" t="s">
        <v>1223</v>
      </c>
      <c r="GK163" s="1" t="s">
        <v>1921</v>
      </c>
      <c r="GL163" s="1" t="s">
        <v>1921</v>
      </c>
      <c r="GM163" s="1" t="s">
        <v>1920</v>
      </c>
      <c r="GN163" s="1" t="s">
        <v>1921</v>
      </c>
      <c r="GO163" s="1" t="s">
        <v>1921</v>
      </c>
      <c r="GP163" s="1" t="s">
        <v>1921</v>
      </c>
      <c r="GQ163" s="1" t="s">
        <v>1921</v>
      </c>
      <c r="GR163" s="1" t="s">
        <v>1921</v>
      </c>
      <c r="GS163" s="7" t="s">
        <v>2291</v>
      </c>
      <c r="GT163" s="7" t="s">
        <v>2291</v>
      </c>
      <c r="GU163" s="7" t="s">
        <v>2291</v>
      </c>
      <c r="GV163" s="7" t="s">
        <v>2291</v>
      </c>
      <c r="GW163" s="7" t="s">
        <v>2291</v>
      </c>
      <c r="GX163" s="7" t="s">
        <v>2291</v>
      </c>
      <c r="GY163" s="7" t="s">
        <v>2291</v>
      </c>
      <c r="GZ163" s="7" t="s">
        <v>2291</v>
      </c>
      <c r="HA163" s="7">
        <v>1</v>
      </c>
      <c r="HB163" s="7" t="s">
        <v>2291</v>
      </c>
      <c r="HC163" s="7" t="s">
        <v>2291</v>
      </c>
      <c r="HD163" s="7" t="s">
        <v>2291</v>
      </c>
      <c r="HE163" s="7" t="s">
        <v>2291</v>
      </c>
      <c r="HF163" s="7" t="s">
        <v>2291</v>
      </c>
      <c r="HG163" s="7" t="s">
        <v>2291</v>
      </c>
      <c r="HH163" s="7" t="s">
        <v>2291</v>
      </c>
      <c r="HI163" s="1" t="s">
        <v>1956</v>
      </c>
      <c r="HJ163" s="1" t="s">
        <v>2116</v>
      </c>
      <c r="HK163" s="1" t="s">
        <v>1921</v>
      </c>
      <c r="HL163" s="1" t="s">
        <v>1921</v>
      </c>
      <c r="HM163" s="1" t="s">
        <v>1921</v>
      </c>
      <c r="HN163" s="1" t="s">
        <v>1920</v>
      </c>
      <c r="HO163" s="1" t="s">
        <v>1921</v>
      </c>
      <c r="HP163" s="1" t="s">
        <v>2125</v>
      </c>
      <c r="HQ163" s="1" t="s">
        <v>1921</v>
      </c>
      <c r="HR163" s="1" t="s">
        <v>1921</v>
      </c>
      <c r="HS163" s="1" t="s">
        <v>1920</v>
      </c>
      <c r="HT163" s="7" t="s">
        <v>2291</v>
      </c>
      <c r="HU163" s="7" t="s">
        <v>2291</v>
      </c>
      <c r="HV163" s="1" t="s">
        <v>2291</v>
      </c>
      <c r="HW163" s="1" t="s">
        <v>2291</v>
      </c>
      <c r="HX163" s="1" t="s">
        <v>2291</v>
      </c>
      <c r="HY163" s="1" t="s">
        <v>2127</v>
      </c>
      <c r="HZ163" s="1" t="s">
        <v>1920</v>
      </c>
      <c r="IA163" s="1" t="s">
        <v>1921</v>
      </c>
      <c r="IB163" s="7">
        <v>150</v>
      </c>
      <c r="IC163" s="7" t="s">
        <v>2291</v>
      </c>
      <c r="ID163" s="1" t="s">
        <v>1920</v>
      </c>
      <c r="IE163" s="1" t="s">
        <v>2291</v>
      </c>
      <c r="IF163" s="1" t="s">
        <v>2291</v>
      </c>
      <c r="IG163" s="1" t="s">
        <v>2291</v>
      </c>
      <c r="IH163" s="1" t="s">
        <v>2291</v>
      </c>
      <c r="II163" s="1" t="s">
        <v>2291</v>
      </c>
      <c r="IJ163" s="1" t="s">
        <v>2291</v>
      </c>
      <c r="IK163" s="1" t="s">
        <v>2291</v>
      </c>
      <c r="IL163" s="1" t="s">
        <v>2291</v>
      </c>
      <c r="IM163" s="1" t="s">
        <v>1949</v>
      </c>
      <c r="IN163" s="1" t="s">
        <v>1991</v>
      </c>
      <c r="IO163" s="1" t="s">
        <v>2291</v>
      </c>
      <c r="IP163" s="1" t="s">
        <v>2291</v>
      </c>
      <c r="IQ163" s="1" t="s">
        <v>2291</v>
      </c>
      <c r="IR163" s="1" t="s">
        <v>2291</v>
      </c>
      <c r="IS163" s="1" t="s">
        <v>2291</v>
      </c>
      <c r="IT163" s="1" t="s">
        <v>1921</v>
      </c>
      <c r="IU163" s="1" t="s">
        <v>2291</v>
      </c>
      <c r="IV163" s="1" t="s">
        <v>2291</v>
      </c>
      <c r="IW163" s="1" t="s">
        <v>2291</v>
      </c>
      <c r="IX163" s="1" t="s">
        <v>2291</v>
      </c>
      <c r="IY163" s="1" t="s">
        <v>2291</v>
      </c>
      <c r="IZ163" s="1" t="s">
        <v>2291</v>
      </c>
      <c r="JA163" s="1" t="s">
        <v>2291</v>
      </c>
      <c r="JB163" s="1" t="s">
        <v>2291</v>
      </c>
      <c r="JC163" s="1" t="s">
        <v>2291</v>
      </c>
      <c r="JD163" s="1" t="s">
        <v>392</v>
      </c>
      <c r="JE163" s="1" t="s">
        <v>1921</v>
      </c>
      <c r="JF163" s="1" t="s">
        <v>1921</v>
      </c>
      <c r="JG163" s="1" t="s">
        <v>1921</v>
      </c>
      <c r="JH163" s="1" t="s">
        <v>1921</v>
      </c>
      <c r="JI163" s="1" t="s">
        <v>1921</v>
      </c>
      <c r="JJ163" s="1" t="s">
        <v>1920</v>
      </c>
      <c r="JK163" s="1" t="s">
        <v>1921</v>
      </c>
      <c r="JL163" s="1" t="s">
        <v>1920</v>
      </c>
      <c r="JM163" s="1" t="s">
        <v>1920</v>
      </c>
      <c r="JN163" s="1" t="s">
        <v>1921</v>
      </c>
      <c r="JO163" s="1" t="s">
        <v>1921</v>
      </c>
      <c r="JP163" s="1" t="s">
        <v>1921</v>
      </c>
      <c r="JQ163" s="1" t="s">
        <v>1921</v>
      </c>
      <c r="JR163" s="1" t="s">
        <v>1921</v>
      </c>
      <c r="JS163" s="1" t="s">
        <v>2291</v>
      </c>
      <c r="JT163" s="1" t="s">
        <v>2291</v>
      </c>
      <c r="JU163" s="1" t="s">
        <v>2298</v>
      </c>
      <c r="JV163" s="1" t="s">
        <v>1920</v>
      </c>
      <c r="JW163" s="1" t="s">
        <v>1921</v>
      </c>
      <c r="JX163" s="1" t="s">
        <v>1921</v>
      </c>
      <c r="JY163" s="1" t="s">
        <v>1921</v>
      </c>
      <c r="JZ163" s="1" t="s">
        <v>1921</v>
      </c>
      <c r="KA163" s="1" t="s">
        <v>1920</v>
      </c>
      <c r="KB163" s="1" t="s">
        <v>1921</v>
      </c>
      <c r="KC163" s="1" t="s">
        <v>2291</v>
      </c>
      <c r="KD163" s="1" t="s">
        <v>2294</v>
      </c>
      <c r="KE163" s="1" t="s">
        <v>2291</v>
      </c>
      <c r="KF163" s="1" t="s">
        <v>1920</v>
      </c>
      <c r="KG163" s="1" t="s">
        <v>2141</v>
      </c>
      <c r="KH163" s="1" t="s">
        <v>1967</v>
      </c>
      <c r="KI163" s="1" t="s">
        <v>1923</v>
      </c>
      <c r="KJ163" s="1" t="s">
        <v>2291</v>
      </c>
      <c r="KK163" s="1" t="s">
        <v>1920</v>
      </c>
      <c r="KL163" s="1" t="s">
        <v>2044</v>
      </c>
      <c r="KM163" s="1" t="s">
        <v>1920</v>
      </c>
      <c r="KN163" s="1" t="s">
        <v>1921</v>
      </c>
      <c r="KO163" s="1" t="s">
        <v>1920</v>
      </c>
      <c r="KP163" s="1" t="s">
        <v>2291</v>
      </c>
      <c r="KQ163" s="1" t="s">
        <v>2291</v>
      </c>
      <c r="KR163" s="1">
        <v>1</v>
      </c>
      <c r="KS163" s="1" t="s">
        <v>313</v>
      </c>
      <c r="KT163" s="1" t="s">
        <v>305</v>
      </c>
      <c r="KU163" s="1" t="s">
        <v>2291</v>
      </c>
      <c r="KV163" s="1" t="s">
        <v>2291</v>
      </c>
      <c r="KW163" s="1" t="s">
        <v>2291</v>
      </c>
      <c r="KX163" s="1" t="s">
        <v>2291</v>
      </c>
      <c r="KY163" s="7" t="s">
        <v>2291</v>
      </c>
      <c r="KZ163" s="1" t="s">
        <v>1318</v>
      </c>
      <c r="LA163" s="1">
        <v>166363</v>
      </c>
      <c r="LB163" s="1" t="s">
        <v>1319</v>
      </c>
      <c r="LC163" s="1" t="s">
        <v>1320</v>
      </c>
      <c r="LD163" s="1">
        <v>112</v>
      </c>
      <c r="LE163" s="1" t="s">
        <v>2291</v>
      </c>
      <c r="LF163" s="1">
        <v>-1</v>
      </c>
      <c r="LG163" s="1" t="s">
        <v>2291</v>
      </c>
      <c r="LH163" s="1" t="s">
        <v>2291</v>
      </c>
      <c r="LI163" s="13" t="s">
        <v>2291</v>
      </c>
      <c r="LJ163" s="13">
        <v>0</v>
      </c>
      <c r="LK163" s="13">
        <v>0</v>
      </c>
      <c r="LL163" s="13">
        <v>0</v>
      </c>
      <c r="LM163" s="13">
        <v>0</v>
      </c>
      <c r="LN163" s="13">
        <v>0</v>
      </c>
      <c r="LO163" s="13">
        <v>0</v>
      </c>
      <c r="LP163" s="13">
        <v>0</v>
      </c>
      <c r="LQ163" s="13">
        <v>0</v>
      </c>
      <c r="LR163" s="13">
        <v>0</v>
      </c>
      <c r="LS163" s="13">
        <v>0</v>
      </c>
      <c r="LT163" s="13">
        <v>0</v>
      </c>
      <c r="LU163" s="13">
        <v>0</v>
      </c>
      <c r="LV163" s="13">
        <v>0</v>
      </c>
      <c r="LW163" s="1" t="s">
        <v>1979</v>
      </c>
      <c r="LX163" s="1" t="s">
        <v>1980</v>
      </c>
      <c r="LY163" s="1" t="s">
        <v>1981</v>
      </c>
      <c r="LZ163" s="1" t="b">
        <f>E163=AE163</f>
        <v>1</v>
      </c>
      <c r="MA163" s="1" t="b">
        <f>AG163=G163</f>
        <v>1</v>
      </c>
      <c r="MB163" s="1" t="b">
        <f>I163=AI163</f>
        <v>1</v>
      </c>
      <c r="MC163" s="1" t="s">
        <v>2291</v>
      </c>
    </row>
    <row r="164" spans="1:341" x14ac:dyDescent="0.3">
      <c r="A164" s="1" t="s">
        <v>1507</v>
      </c>
      <c r="B164" s="1" t="s">
        <v>1508</v>
      </c>
      <c r="C164" s="5">
        <v>43172</v>
      </c>
      <c r="D164" s="5">
        <v>43172</v>
      </c>
      <c r="E164" s="1" t="s">
        <v>294</v>
      </c>
      <c r="F164" s="1" t="s">
        <v>1934</v>
      </c>
      <c r="G164" s="1" t="s">
        <v>698</v>
      </c>
      <c r="H164" s="1" t="s">
        <v>333</v>
      </c>
      <c r="I164" s="1" t="s">
        <v>818</v>
      </c>
      <c r="J164" s="1" t="s">
        <v>1470</v>
      </c>
      <c r="K164" s="1" t="s">
        <v>1509</v>
      </c>
      <c r="L164" s="1" t="s">
        <v>1510</v>
      </c>
      <c r="M164" s="1" t="s">
        <v>1511</v>
      </c>
      <c r="N164" s="1">
        <v>13.6753761678</v>
      </c>
      <c r="O164" s="1">
        <v>13.952695114699999</v>
      </c>
      <c r="P164" s="1">
        <v>304.51862457200002</v>
      </c>
      <c r="Q164" s="1">
        <v>8</v>
      </c>
      <c r="R164" s="1" t="s">
        <v>1983</v>
      </c>
      <c r="S164" s="1" t="s">
        <v>1509</v>
      </c>
      <c r="T164" s="1">
        <v>2</v>
      </c>
      <c r="U164" s="1" t="s">
        <v>2296</v>
      </c>
      <c r="V164" s="1" t="s">
        <v>1982</v>
      </c>
      <c r="W164" s="1" t="s">
        <v>2291</v>
      </c>
      <c r="X164" s="1" t="s">
        <v>1955</v>
      </c>
      <c r="Y164" s="1" t="s">
        <v>1921</v>
      </c>
      <c r="Z164" s="1" t="s">
        <v>1920</v>
      </c>
      <c r="AA164" s="1" t="s">
        <v>1921</v>
      </c>
      <c r="AB164" s="1" t="s">
        <v>2291</v>
      </c>
      <c r="AC164" s="7" t="s">
        <v>2291</v>
      </c>
      <c r="AD164" s="7" t="s">
        <v>2291</v>
      </c>
      <c r="AE164" s="1" t="s">
        <v>2291</v>
      </c>
      <c r="AF164" s="1" t="s">
        <v>2291</v>
      </c>
      <c r="AG164" s="1" t="s">
        <v>2291</v>
      </c>
      <c r="AH164" s="1" t="s">
        <v>2291</v>
      </c>
      <c r="AI164" s="1" t="s">
        <v>2291</v>
      </c>
      <c r="AJ164" s="1" t="s">
        <v>2291</v>
      </c>
      <c r="AK164" s="14" t="s">
        <v>2291</v>
      </c>
      <c r="AL164" s="14" t="s">
        <v>2291</v>
      </c>
      <c r="AM164" s="1" t="s">
        <v>2291</v>
      </c>
      <c r="AN164" s="7">
        <v>126</v>
      </c>
      <c r="AO164" s="7">
        <v>527</v>
      </c>
      <c r="AP164" s="1" t="s">
        <v>697</v>
      </c>
      <c r="AQ164" s="1" t="s">
        <v>1928</v>
      </c>
      <c r="AR164" s="1" t="s">
        <v>294</v>
      </c>
      <c r="AS164" s="1" t="s">
        <v>1934</v>
      </c>
      <c r="AT164" s="1" t="s">
        <v>698</v>
      </c>
      <c r="AU164" s="1" t="s">
        <v>333</v>
      </c>
      <c r="AV164" s="1" t="s">
        <v>2291</v>
      </c>
      <c r="AW164" s="1" t="s">
        <v>2291</v>
      </c>
      <c r="AX164" s="1" t="s">
        <v>2291</v>
      </c>
      <c r="AY164" s="7">
        <v>126</v>
      </c>
      <c r="AZ164" s="7">
        <v>527</v>
      </c>
      <c r="BA164" s="5">
        <v>42064</v>
      </c>
      <c r="BB164" s="7" t="s">
        <v>2291</v>
      </c>
      <c r="BC164" s="7" t="s">
        <v>2291</v>
      </c>
      <c r="BD164" s="1" t="s">
        <v>2291</v>
      </c>
      <c r="BE164" s="1" t="s">
        <v>2291</v>
      </c>
      <c r="BF164" s="1" t="s">
        <v>2291</v>
      </c>
      <c r="BG164" s="1" t="s">
        <v>2291</v>
      </c>
      <c r="BH164" s="1" t="s">
        <v>2291</v>
      </c>
      <c r="BI164" s="1" t="s">
        <v>2291</v>
      </c>
      <c r="BJ164" s="1" t="s">
        <v>2291</v>
      </c>
      <c r="BK164" s="1" t="s">
        <v>2291</v>
      </c>
      <c r="BL164" s="1" t="s">
        <v>2291</v>
      </c>
      <c r="BM164" s="7" t="s">
        <v>2291</v>
      </c>
      <c r="BN164" s="7" t="s">
        <v>2291</v>
      </c>
      <c r="BO164" s="1" t="s">
        <v>2291</v>
      </c>
      <c r="BP164" s="7" t="s">
        <v>2291</v>
      </c>
      <c r="BQ164" s="7" t="s">
        <v>2291</v>
      </c>
      <c r="BR164" s="1">
        <v>0</v>
      </c>
      <c r="BS164" s="7">
        <v>126</v>
      </c>
      <c r="BT164" s="7">
        <v>0</v>
      </c>
      <c r="BU164" s="7">
        <v>0</v>
      </c>
      <c r="BV164" s="7">
        <v>0</v>
      </c>
      <c r="BW164" s="1" t="s">
        <v>1998</v>
      </c>
      <c r="BX164" s="1" t="s">
        <v>2291</v>
      </c>
      <c r="BY164" s="1" t="s">
        <v>533</v>
      </c>
      <c r="BZ164" s="1" t="s">
        <v>1921</v>
      </c>
      <c r="CA164" s="1" t="s">
        <v>1921</v>
      </c>
      <c r="CB164" s="1" t="s">
        <v>1921</v>
      </c>
      <c r="CC164" s="1" t="s">
        <v>1921</v>
      </c>
      <c r="CD164" s="1" t="s">
        <v>1921</v>
      </c>
      <c r="CE164" s="1" t="s">
        <v>1921</v>
      </c>
      <c r="CF164" s="1" t="s">
        <v>1921</v>
      </c>
      <c r="CG164" s="1" t="s">
        <v>1921</v>
      </c>
      <c r="CH164" s="1" t="s">
        <v>1920</v>
      </c>
      <c r="CI164" s="1" t="s">
        <v>1921</v>
      </c>
      <c r="CJ164" s="1" t="s">
        <v>1921</v>
      </c>
      <c r="CK164" s="1" t="s">
        <v>1953</v>
      </c>
      <c r="CL164" s="1" t="s">
        <v>1921</v>
      </c>
      <c r="CM164" s="1" t="s">
        <v>1921</v>
      </c>
      <c r="CN164" s="1" t="s">
        <v>1920</v>
      </c>
      <c r="CO164" s="1" t="s">
        <v>1921</v>
      </c>
      <c r="CP164" s="1" t="s">
        <v>1921</v>
      </c>
      <c r="CQ164" s="1" t="s">
        <v>2291</v>
      </c>
      <c r="CR164" s="1" t="s">
        <v>2030</v>
      </c>
      <c r="CS164" s="1" t="s">
        <v>2291</v>
      </c>
      <c r="CT164" s="1" t="s">
        <v>2291</v>
      </c>
      <c r="CU164" s="1" t="s">
        <v>2291</v>
      </c>
      <c r="CV164" s="1" t="s">
        <v>2291</v>
      </c>
      <c r="CW164" s="1" t="s">
        <v>2291</v>
      </c>
      <c r="CX164" s="1" t="s">
        <v>2291</v>
      </c>
      <c r="CY164" s="1" t="s">
        <v>2291</v>
      </c>
      <c r="CZ164" s="1" t="s">
        <v>2291</v>
      </c>
      <c r="DA164" s="1" t="s">
        <v>2291</v>
      </c>
      <c r="DB164" s="1" t="s">
        <v>2291</v>
      </c>
      <c r="DC164" s="1" t="s">
        <v>2291</v>
      </c>
      <c r="DD164" s="1" t="s">
        <v>2291</v>
      </c>
      <c r="DE164" s="1" t="s">
        <v>2291</v>
      </c>
      <c r="DF164" s="1" t="s">
        <v>2291</v>
      </c>
      <c r="DG164" s="1" t="s">
        <v>2291</v>
      </c>
      <c r="DH164" s="1" t="s">
        <v>2291</v>
      </c>
      <c r="DI164" s="1" t="s">
        <v>2291</v>
      </c>
      <c r="DJ164" s="1" t="s">
        <v>2291</v>
      </c>
      <c r="DK164" s="1" t="s">
        <v>2291</v>
      </c>
      <c r="DL164" s="1" t="s">
        <v>2291</v>
      </c>
      <c r="DM164" s="1" t="s">
        <v>2291</v>
      </c>
      <c r="DN164" s="1" t="s">
        <v>2291</v>
      </c>
      <c r="DO164" s="1" t="s">
        <v>2291</v>
      </c>
      <c r="DP164" s="1" t="s">
        <v>2291</v>
      </c>
      <c r="DQ164" s="1" t="s">
        <v>2291</v>
      </c>
      <c r="DR164" s="1" t="s">
        <v>2291</v>
      </c>
      <c r="DS164" s="1" t="s">
        <v>2291</v>
      </c>
      <c r="DT164" s="1" t="s">
        <v>2291</v>
      </c>
      <c r="DU164" s="1" t="s">
        <v>2291</v>
      </c>
      <c r="DV164" s="1" t="s">
        <v>2291</v>
      </c>
      <c r="DW164" s="1" t="s">
        <v>2291</v>
      </c>
      <c r="DX164" s="1" t="s">
        <v>2291</v>
      </c>
      <c r="DY164" s="1" t="s">
        <v>2291</v>
      </c>
      <c r="DZ164" s="1" t="s">
        <v>2291</v>
      </c>
      <c r="EA164" s="1" t="s">
        <v>2291</v>
      </c>
      <c r="EB164" s="1" t="s">
        <v>2291</v>
      </c>
      <c r="EC164" s="1" t="s">
        <v>2291</v>
      </c>
      <c r="ED164" s="1" t="s">
        <v>2291</v>
      </c>
      <c r="EE164" s="1" t="s">
        <v>2291</v>
      </c>
      <c r="EF164" s="1" t="s">
        <v>2291</v>
      </c>
      <c r="EG164" s="1" t="s">
        <v>2291</v>
      </c>
      <c r="EH164" s="1" t="s">
        <v>2291</v>
      </c>
      <c r="EI164" s="1" t="s">
        <v>2291</v>
      </c>
      <c r="EJ164" s="1" t="s">
        <v>2291</v>
      </c>
      <c r="EK164" s="1" t="s">
        <v>2291</v>
      </c>
      <c r="EL164" s="1" t="s">
        <v>2291</v>
      </c>
      <c r="EM164" s="1" t="s">
        <v>2291</v>
      </c>
      <c r="EN164" s="1" t="s">
        <v>2291</v>
      </c>
      <c r="EO164" s="1" t="s">
        <v>2291</v>
      </c>
      <c r="EP164" s="1" t="s">
        <v>2291</v>
      </c>
      <c r="EQ164" s="1" t="s">
        <v>2291</v>
      </c>
      <c r="ER164" s="1" t="s">
        <v>2291</v>
      </c>
      <c r="ES164" s="1" t="s">
        <v>2291</v>
      </c>
      <c r="ET164" s="1" t="s">
        <v>2291</v>
      </c>
      <c r="EU164" s="1" t="s">
        <v>2291</v>
      </c>
      <c r="EV164" s="1" t="s">
        <v>2291</v>
      </c>
      <c r="EW164" s="1" t="s">
        <v>2291</v>
      </c>
      <c r="EX164" s="1" t="s">
        <v>2291</v>
      </c>
      <c r="EY164" s="1" t="s">
        <v>2291</v>
      </c>
      <c r="EZ164" s="1" t="s">
        <v>2291</v>
      </c>
      <c r="FA164" s="1" t="s">
        <v>2291</v>
      </c>
      <c r="FB164" s="1" t="s">
        <v>2291</v>
      </c>
      <c r="FC164" s="1" t="s">
        <v>2291</v>
      </c>
      <c r="FD164" s="1" t="s">
        <v>2291</v>
      </c>
      <c r="FE164" s="1" t="s">
        <v>2291</v>
      </c>
      <c r="FF164" s="1" t="s">
        <v>2291</v>
      </c>
      <c r="FG164" s="1" t="s">
        <v>2291</v>
      </c>
      <c r="FH164" s="1" t="s">
        <v>2291</v>
      </c>
      <c r="FI164" s="1" t="s">
        <v>2291</v>
      </c>
      <c r="FJ164" s="1" t="s">
        <v>2291</v>
      </c>
      <c r="FK164" s="1" t="s">
        <v>2291</v>
      </c>
      <c r="FL164" s="1" t="s">
        <v>2291</v>
      </c>
      <c r="FM164" s="7">
        <v>30</v>
      </c>
      <c r="FN164" s="7">
        <v>50</v>
      </c>
      <c r="FO164" s="7">
        <v>4</v>
      </c>
      <c r="FP164" s="7">
        <v>2</v>
      </c>
      <c r="FQ164" s="7">
        <v>5</v>
      </c>
      <c r="FR164" s="7">
        <v>3</v>
      </c>
      <c r="FS164" s="7" t="s">
        <v>2291</v>
      </c>
      <c r="FT164" s="7" t="s">
        <v>2291</v>
      </c>
      <c r="FU164" s="7">
        <v>10</v>
      </c>
      <c r="FV164" s="7">
        <v>4</v>
      </c>
      <c r="FW164" s="7">
        <v>3</v>
      </c>
      <c r="FX164" s="7" t="s">
        <v>2291</v>
      </c>
      <c r="FY164" s="7">
        <v>20</v>
      </c>
      <c r="FZ164" s="1" t="s">
        <v>1920</v>
      </c>
      <c r="GA164" s="1" t="s">
        <v>1920</v>
      </c>
      <c r="GB164" s="1" t="s">
        <v>1920</v>
      </c>
      <c r="GC164" s="1" t="s">
        <v>2291</v>
      </c>
      <c r="GD164" s="1" t="s">
        <v>2291</v>
      </c>
      <c r="GE164" s="1" t="s">
        <v>2291</v>
      </c>
      <c r="GF164" s="1" t="s">
        <v>1920</v>
      </c>
      <c r="GG164" s="1" t="s">
        <v>2291</v>
      </c>
      <c r="GH164" s="1" t="s">
        <v>2291</v>
      </c>
      <c r="GI164" s="1" t="s">
        <v>2291</v>
      </c>
      <c r="GJ164" s="1" t="s">
        <v>406</v>
      </c>
      <c r="GK164" s="1" t="s">
        <v>1921</v>
      </c>
      <c r="GL164" s="1" t="s">
        <v>1921</v>
      </c>
      <c r="GM164" s="1" t="s">
        <v>1921</v>
      </c>
      <c r="GN164" s="1" t="s">
        <v>1921</v>
      </c>
      <c r="GO164" s="1" t="s">
        <v>1921</v>
      </c>
      <c r="GP164" s="1" t="s">
        <v>1921</v>
      </c>
      <c r="GQ164" s="1" t="s">
        <v>1920</v>
      </c>
      <c r="GR164" s="1" t="s">
        <v>1921</v>
      </c>
      <c r="GS164" s="7">
        <v>1</v>
      </c>
      <c r="GT164" s="7" t="s">
        <v>2291</v>
      </c>
      <c r="GU164" s="7" t="s">
        <v>2291</v>
      </c>
      <c r="GV164" s="7" t="s">
        <v>2291</v>
      </c>
      <c r="GW164" s="7" t="s">
        <v>2291</v>
      </c>
      <c r="GX164" s="7" t="s">
        <v>2291</v>
      </c>
      <c r="GY164" s="7" t="s">
        <v>2291</v>
      </c>
      <c r="GZ164" s="7" t="s">
        <v>2291</v>
      </c>
      <c r="HA164" s="7" t="s">
        <v>2291</v>
      </c>
      <c r="HB164" s="7" t="s">
        <v>2291</v>
      </c>
      <c r="HC164" s="7" t="s">
        <v>2291</v>
      </c>
      <c r="HD164" s="7" t="s">
        <v>2291</v>
      </c>
      <c r="HE164" s="7" t="s">
        <v>2291</v>
      </c>
      <c r="HF164" s="7" t="s">
        <v>2291</v>
      </c>
      <c r="HG164" s="7" t="s">
        <v>2291</v>
      </c>
      <c r="HH164" s="7" t="s">
        <v>2291</v>
      </c>
      <c r="HI164" s="1" t="s">
        <v>1956</v>
      </c>
      <c r="HJ164" s="1" t="s">
        <v>371</v>
      </c>
      <c r="HK164" s="1" t="s">
        <v>1920</v>
      </c>
      <c r="HL164" s="1" t="s">
        <v>1921</v>
      </c>
      <c r="HM164" s="1" t="s">
        <v>1921</v>
      </c>
      <c r="HN164" s="1" t="s">
        <v>1921</v>
      </c>
      <c r="HO164" s="1" t="s">
        <v>1921</v>
      </c>
      <c r="HP164" s="1" t="s">
        <v>2125</v>
      </c>
      <c r="HQ164" s="1" t="s">
        <v>1921</v>
      </c>
      <c r="HR164" s="1" t="s">
        <v>1921</v>
      </c>
      <c r="HS164" s="1" t="s">
        <v>1920</v>
      </c>
      <c r="HT164" s="7" t="s">
        <v>2291</v>
      </c>
      <c r="HU164" s="7" t="s">
        <v>2291</v>
      </c>
      <c r="HV164" s="1" t="s">
        <v>2291</v>
      </c>
      <c r="HW164" s="1" t="s">
        <v>2291</v>
      </c>
      <c r="HX164" s="1" t="s">
        <v>2291</v>
      </c>
      <c r="HY164" s="1" t="s">
        <v>2126</v>
      </c>
      <c r="HZ164" s="1" t="s">
        <v>1921</v>
      </c>
      <c r="IA164" s="1" t="s">
        <v>1920</v>
      </c>
      <c r="IB164" s="7" t="s">
        <v>2291</v>
      </c>
      <c r="IC164" s="7">
        <v>126</v>
      </c>
      <c r="ID164" s="1" t="s">
        <v>1920</v>
      </c>
      <c r="IE164" s="1" t="s">
        <v>2291</v>
      </c>
      <c r="IF164" s="1" t="s">
        <v>2291</v>
      </c>
      <c r="IG164" s="1" t="s">
        <v>2291</v>
      </c>
      <c r="IH164" s="1" t="s">
        <v>2291</v>
      </c>
      <c r="II164" s="1" t="s">
        <v>2291</v>
      </c>
      <c r="IJ164" s="1" t="s">
        <v>2291</v>
      </c>
      <c r="IK164" s="1" t="s">
        <v>2291</v>
      </c>
      <c r="IL164" s="1" t="s">
        <v>2291</v>
      </c>
      <c r="IM164" s="1" t="s">
        <v>1949</v>
      </c>
      <c r="IN164" s="1" t="s">
        <v>1991</v>
      </c>
      <c r="IO164" s="1" t="s">
        <v>2291</v>
      </c>
      <c r="IP164" s="1" t="s">
        <v>2291</v>
      </c>
      <c r="IQ164" s="1" t="s">
        <v>2291</v>
      </c>
      <c r="IR164" s="1" t="s">
        <v>2291</v>
      </c>
      <c r="IS164" s="1" t="s">
        <v>2291</v>
      </c>
      <c r="IT164" s="1" t="s">
        <v>1921</v>
      </c>
      <c r="IU164" s="1" t="s">
        <v>2291</v>
      </c>
      <c r="IV164" s="1" t="s">
        <v>2291</v>
      </c>
      <c r="IW164" s="1" t="s">
        <v>2291</v>
      </c>
      <c r="IX164" s="1" t="s">
        <v>2291</v>
      </c>
      <c r="IY164" s="1" t="s">
        <v>2291</v>
      </c>
      <c r="IZ164" s="1" t="s">
        <v>2291</v>
      </c>
      <c r="JA164" s="1" t="s">
        <v>2291</v>
      </c>
      <c r="JB164" s="1" t="s">
        <v>2291</v>
      </c>
      <c r="JC164" s="1" t="s">
        <v>2291</v>
      </c>
      <c r="JD164" s="1" t="s">
        <v>718</v>
      </c>
      <c r="JE164" s="1" t="s">
        <v>1921</v>
      </c>
      <c r="JF164" s="1" t="s">
        <v>1921</v>
      </c>
      <c r="JG164" s="1" t="s">
        <v>1921</v>
      </c>
      <c r="JH164" s="1" t="s">
        <v>1921</v>
      </c>
      <c r="JI164" s="1" t="s">
        <v>1921</v>
      </c>
      <c r="JJ164" s="1" t="s">
        <v>1920</v>
      </c>
      <c r="JK164" s="1" t="s">
        <v>1920</v>
      </c>
      <c r="JL164" s="1" t="s">
        <v>1921</v>
      </c>
      <c r="JM164" s="1" t="s">
        <v>1920</v>
      </c>
      <c r="JN164" s="1" t="s">
        <v>1921</v>
      </c>
      <c r="JO164" s="1" t="s">
        <v>1921</v>
      </c>
      <c r="JP164" s="1" t="s">
        <v>1921</v>
      </c>
      <c r="JQ164" s="1" t="s">
        <v>1921</v>
      </c>
      <c r="JR164" s="1" t="s">
        <v>1921</v>
      </c>
      <c r="JS164" s="1" t="s">
        <v>2291</v>
      </c>
      <c r="JT164" s="1" t="s">
        <v>2291</v>
      </c>
      <c r="JU164" s="1" t="s">
        <v>2297</v>
      </c>
      <c r="JV164" s="1" t="s">
        <v>1920</v>
      </c>
      <c r="JW164" s="1" t="s">
        <v>1921</v>
      </c>
      <c r="JX164" s="1" t="s">
        <v>1921</v>
      </c>
      <c r="JY164" s="1" t="s">
        <v>1920</v>
      </c>
      <c r="JZ164" s="1" t="s">
        <v>1921</v>
      </c>
      <c r="KA164" s="1" t="s">
        <v>1921</v>
      </c>
      <c r="KB164" s="1" t="s">
        <v>1921</v>
      </c>
      <c r="KC164" s="1" t="s">
        <v>2291</v>
      </c>
      <c r="KD164" s="1" t="s">
        <v>2294</v>
      </c>
      <c r="KE164" s="1" t="s">
        <v>2291</v>
      </c>
      <c r="KF164" s="1" t="s">
        <v>1920</v>
      </c>
      <c r="KG164" s="1" t="s">
        <v>1512</v>
      </c>
      <c r="KH164" s="1" t="s">
        <v>1965</v>
      </c>
      <c r="KI164" s="1" t="s">
        <v>1988</v>
      </c>
      <c r="KJ164" s="1" t="s">
        <v>2291</v>
      </c>
      <c r="KK164" s="1" t="s">
        <v>1920</v>
      </c>
      <c r="KL164" s="1" t="s">
        <v>2044</v>
      </c>
      <c r="KM164" s="1" t="s">
        <v>1920</v>
      </c>
      <c r="KN164" s="1" t="s">
        <v>1921</v>
      </c>
      <c r="KO164" s="1" t="s">
        <v>1920</v>
      </c>
      <c r="KP164" s="1" t="s">
        <v>2291</v>
      </c>
      <c r="KQ164" s="1" t="s">
        <v>2291</v>
      </c>
      <c r="KR164" s="1">
        <v>2</v>
      </c>
      <c r="KS164" s="1" t="s">
        <v>310</v>
      </c>
      <c r="KT164" s="1" t="s">
        <v>1513</v>
      </c>
      <c r="KU164" s="1" t="s">
        <v>2291</v>
      </c>
      <c r="KV164" s="1" t="s">
        <v>2291</v>
      </c>
      <c r="KW164" s="1" t="s">
        <v>2291</v>
      </c>
      <c r="KX164" s="1">
        <v>20</v>
      </c>
      <c r="KY164" s="11">
        <v>20</v>
      </c>
      <c r="KZ164" s="1" t="s">
        <v>1514</v>
      </c>
      <c r="LA164" s="1">
        <v>177353</v>
      </c>
      <c r="LB164" s="1" t="s">
        <v>1515</v>
      </c>
      <c r="LC164" s="1" t="s">
        <v>1516</v>
      </c>
      <c r="LD164" s="1">
        <v>138</v>
      </c>
      <c r="LE164" s="1" t="s">
        <v>2291</v>
      </c>
      <c r="LF164" s="1">
        <v>-1</v>
      </c>
      <c r="LG164" s="1" t="s">
        <v>2291</v>
      </c>
      <c r="LH164" s="1" t="s">
        <v>2291</v>
      </c>
      <c r="LI164" s="8">
        <v>138</v>
      </c>
      <c r="LJ164" s="8">
        <v>10</v>
      </c>
      <c r="LK164" s="8">
        <v>1</v>
      </c>
      <c r="LL164" s="8">
        <v>18</v>
      </c>
      <c r="LM164" s="8">
        <v>19</v>
      </c>
      <c r="LN164" s="8">
        <v>24</v>
      </c>
      <c r="LO164" s="8">
        <v>19</v>
      </c>
      <c r="LP164" s="8">
        <v>7</v>
      </c>
      <c r="LQ164" s="8">
        <v>7</v>
      </c>
      <c r="LR164" s="8">
        <v>18</v>
      </c>
      <c r="LS164" s="8">
        <v>20</v>
      </c>
      <c r="LT164" s="8">
        <v>2</v>
      </c>
      <c r="LU164" s="8">
        <v>0</v>
      </c>
      <c r="LV164" s="8">
        <v>145</v>
      </c>
      <c r="LW164" s="1" t="s">
        <v>1979</v>
      </c>
      <c r="LX164" s="1" t="s">
        <v>568</v>
      </c>
      <c r="LY164" s="1" t="s">
        <v>1981</v>
      </c>
      <c r="LZ164" s="1" t="b">
        <f>E164=AE164</f>
        <v>0</v>
      </c>
      <c r="MA164" s="1" t="b">
        <f>AG164=G164</f>
        <v>0</v>
      </c>
      <c r="MB164" s="1" t="b">
        <f>I164=AI164</f>
        <v>0</v>
      </c>
      <c r="MC164" s="1" t="s">
        <v>2291</v>
      </c>
    </row>
    <row r="165" spans="1:341" x14ac:dyDescent="0.3">
      <c r="A165" s="1" t="s">
        <v>1321</v>
      </c>
      <c r="B165" s="1" t="s">
        <v>1322</v>
      </c>
      <c r="C165" s="5">
        <v>43168</v>
      </c>
      <c r="D165" s="5">
        <v>43168</v>
      </c>
      <c r="E165" s="1" t="s">
        <v>294</v>
      </c>
      <c r="F165" s="1" t="s">
        <v>1934</v>
      </c>
      <c r="G165" s="1" t="s">
        <v>295</v>
      </c>
      <c r="H165" s="1" t="s">
        <v>1947</v>
      </c>
      <c r="I165" s="1" t="s">
        <v>810</v>
      </c>
      <c r="J165" s="1" t="s">
        <v>1230</v>
      </c>
      <c r="K165" s="1" t="s">
        <v>2217</v>
      </c>
      <c r="L165" s="1" t="s">
        <v>1830</v>
      </c>
      <c r="M165" s="1" t="s">
        <v>1846</v>
      </c>
      <c r="N165" s="1">
        <v>13.282749347999999</v>
      </c>
      <c r="O165" s="1">
        <v>14.2609027719</v>
      </c>
      <c r="P165" s="1">
        <v>282.64829959500003</v>
      </c>
      <c r="Q165" s="1">
        <v>8</v>
      </c>
      <c r="R165" s="1" t="s">
        <v>1983</v>
      </c>
      <c r="S165" s="1" t="s">
        <v>2217</v>
      </c>
      <c r="T165" s="1">
        <v>15</v>
      </c>
      <c r="U165" s="1" t="s">
        <v>2296</v>
      </c>
      <c r="V165" s="1" t="s">
        <v>1982</v>
      </c>
      <c r="W165" s="1" t="s">
        <v>2291</v>
      </c>
      <c r="X165" s="1" t="s">
        <v>2093</v>
      </c>
      <c r="Y165" s="1" t="s">
        <v>1920</v>
      </c>
      <c r="Z165" s="1" t="s">
        <v>1920</v>
      </c>
      <c r="AA165" s="1" t="s">
        <v>1921</v>
      </c>
      <c r="AB165" s="1" t="s">
        <v>2291</v>
      </c>
      <c r="AC165" s="7">
        <v>390</v>
      </c>
      <c r="AD165" s="7">
        <v>1630</v>
      </c>
      <c r="AE165" s="1" t="s">
        <v>294</v>
      </c>
      <c r="AF165" s="1" t="s">
        <v>1934</v>
      </c>
      <c r="AG165" s="1" t="s">
        <v>400</v>
      </c>
      <c r="AH165" s="1" t="s">
        <v>1948</v>
      </c>
      <c r="AI165" s="1" t="s">
        <v>404</v>
      </c>
      <c r="AJ165" s="1" t="s">
        <v>2010</v>
      </c>
      <c r="AK165" s="14">
        <v>390</v>
      </c>
      <c r="AL165" s="14">
        <v>1630</v>
      </c>
      <c r="AM165" s="5">
        <v>42005</v>
      </c>
      <c r="AN165" s="7">
        <v>295</v>
      </c>
      <c r="AO165" s="7">
        <v>1233</v>
      </c>
      <c r="AP165" s="1" t="s">
        <v>298</v>
      </c>
      <c r="AQ165" s="1" t="s">
        <v>1926</v>
      </c>
      <c r="AR165" s="1" t="s">
        <v>299</v>
      </c>
      <c r="AS165" s="1" t="s">
        <v>1931</v>
      </c>
      <c r="AT165" s="1" t="s">
        <v>501</v>
      </c>
      <c r="AU165" s="1" t="s">
        <v>1938</v>
      </c>
      <c r="AV165" s="1" t="s">
        <v>2291</v>
      </c>
      <c r="AW165" s="1" t="s">
        <v>2291</v>
      </c>
      <c r="AX165" s="1" t="s">
        <v>2291</v>
      </c>
      <c r="AY165" s="7">
        <v>295</v>
      </c>
      <c r="AZ165" s="7">
        <v>1233</v>
      </c>
      <c r="BA165" s="5">
        <v>42064</v>
      </c>
      <c r="BB165" s="7" t="s">
        <v>2291</v>
      </c>
      <c r="BC165" s="7" t="s">
        <v>2291</v>
      </c>
      <c r="BD165" s="1" t="s">
        <v>2291</v>
      </c>
      <c r="BE165" s="1" t="s">
        <v>2291</v>
      </c>
      <c r="BF165" s="1" t="s">
        <v>2291</v>
      </c>
      <c r="BG165" s="1" t="s">
        <v>2291</v>
      </c>
      <c r="BH165" s="1" t="s">
        <v>2291</v>
      </c>
      <c r="BI165" s="1" t="s">
        <v>2291</v>
      </c>
      <c r="BJ165" s="1" t="s">
        <v>2291</v>
      </c>
      <c r="BK165" s="1" t="s">
        <v>2291</v>
      </c>
      <c r="BL165" s="1" t="s">
        <v>2291</v>
      </c>
      <c r="BM165" s="7" t="s">
        <v>2291</v>
      </c>
      <c r="BN165" s="7" t="s">
        <v>2291</v>
      </c>
      <c r="BO165" s="1" t="s">
        <v>2291</v>
      </c>
      <c r="BP165" s="7">
        <v>320</v>
      </c>
      <c r="BQ165" s="7">
        <v>1338</v>
      </c>
      <c r="BR165" s="1">
        <v>0</v>
      </c>
      <c r="BS165" s="7">
        <v>675</v>
      </c>
      <c r="BT165" s="7">
        <v>0</v>
      </c>
      <c r="BU165" s="7">
        <v>10</v>
      </c>
      <c r="BV165" s="7">
        <v>0</v>
      </c>
      <c r="BW165" s="1" t="s">
        <v>1998</v>
      </c>
      <c r="BX165" s="1" t="s">
        <v>2291</v>
      </c>
      <c r="BY165" s="1" t="s">
        <v>469</v>
      </c>
      <c r="BZ165" s="1" t="s">
        <v>1921</v>
      </c>
      <c r="CA165" s="1" t="s">
        <v>1921</v>
      </c>
      <c r="CB165" s="1" t="s">
        <v>1921</v>
      </c>
      <c r="CC165" s="1" t="s">
        <v>1921</v>
      </c>
      <c r="CD165" s="1" t="s">
        <v>1921</v>
      </c>
      <c r="CE165" s="1" t="s">
        <v>1921</v>
      </c>
      <c r="CF165" s="1" t="s">
        <v>1921</v>
      </c>
      <c r="CG165" s="1" t="s">
        <v>1921</v>
      </c>
      <c r="CH165" s="1" t="s">
        <v>1921</v>
      </c>
      <c r="CI165" s="1" t="s">
        <v>1921</v>
      </c>
      <c r="CJ165" s="1" t="s">
        <v>1920</v>
      </c>
      <c r="CK165" s="1" t="s">
        <v>2291</v>
      </c>
      <c r="CL165" s="1" t="s">
        <v>2291</v>
      </c>
      <c r="CM165" s="1" t="s">
        <v>2291</v>
      </c>
      <c r="CN165" s="1" t="s">
        <v>2291</v>
      </c>
      <c r="CO165" s="1" t="s">
        <v>2291</v>
      </c>
      <c r="CP165" s="1" t="s">
        <v>2291</v>
      </c>
      <c r="CQ165" s="1" t="s">
        <v>2291</v>
      </c>
      <c r="CR165" s="1" t="s">
        <v>2291</v>
      </c>
      <c r="CS165" s="1" t="s">
        <v>2291</v>
      </c>
      <c r="CT165" s="1" t="s">
        <v>2291</v>
      </c>
      <c r="CU165" s="1" t="s">
        <v>2291</v>
      </c>
      <c r="CV165" s="1" t="s">
        <v>2291</v>
      </c>
      <c r="CW165" s="1" t="s">
        <v>2291</v>
      </c>
      <c r="CX165" s="1" t="s">
        <v>2291</v>
      </c>
      <c r="CY165" s="1" t="s">
        <v>2291</v>
      </c>
      <c r="CZ165" s="1" t="s">
        <v>2291</v>
      </c>
      <c r="DA165" s="1" t="s">
        <v>2291</v>
      </c>
      <c r="DB165" s="1" t="s">
        <v>2291</v>
      </c>
      <c r="DC165" s="1" t="s">
        <v>2291</v>
      </c>
      <c r="DD165" s="1" t="s">
        <v>2291</v>
      </c>
      <c r="DE165" s="1" t="s">
        <v>2291</v>
      </c>
      <c r="DF165" s="1" t="s">
        <v>2291</v>
      </c>
      <c r="DG165" s="1" t="s">
        <v>2291</v>
      </c>
      <c r="DH165" s="1" t="s">
        <v>2291</v>
      </c>
      <c r="DI165" s="1" t="s">
        <v>2291</v>
      </c>
      <c r="DJ165" s="1" t="s">
        <v>2291</v>
      </c>
      <c r="DK165" s="1" t="s">
        <v>2291</v>
      </c>
      <c r="DL165" s="1" t="s">
        <v>2291</v>
      </c>
      <c r="DM165" s="1" t="s">
        <v>2291</v>
      </c>
      <c r="DN165" s="1" t="s">
        <v>2291</v>
      </c>
      <c r="DO165" s="1" t="s">
        <v>2291</v>
      </c>
      <c r="DP165" s="1" t="s">
        <v>2291</v>
      </c>
      <c r="DQ165" s="1" t="s">
        <v>2291</v>
      </c>
      <c r="DR165" s="1" t="s">
        <v>2291</v>
      </c>
      <c r="DS165" s="1" t="s">
        <v>2291</v>
      </c>
      <c r="DT165" s="1" t="s">
        <v>2291</v>
      </c>
      <c r="DU165" s="1" t="s">
        <v>2291</v>
      </c>
      <c r="DV165" s="1" t="s">
        <v>2291</v>
      </c>
      <c r="DW165" s="1" t="s">
        <v>2291</v>
      </c>
      <c r="DX165" s="1" t="s">
        <v>2291</v>
      </c>
      <c r="DY165" s="1" t="s">
        <v>2291</v>
      </c>
      <c r="DZ165" s="1" t="s">
        <v>2291</v>
      </c>
      <c r="EA165" s="1" t="s">
        <v>2291</v>
      </c>
      <c r="EB165" s="1" t="s">
        <v>2291</v>
      </c>
      <c r="EC165" s="1" t="s">
        <v>2291</v>
      </c>
      <c r="ED165" s="1" t="s">
        <v>2291</v>
      </c>
      <c r="EE165" s="1" t="s">
        <v>2291</v>
      </c>
      <c r="EF165" s="1" t="s">
        <v>2291</v>
      </c>
      <c r="EG165" s="1" t="s">
        <v>2291</v>
      </c>
      <c r="EH165" s="1" t="s">
        <v>2291</v>
      </c>
      <c r="EI165" s="1" t="s">
        <v>2291</v>
      </c>
      <c r="EJ165" s="1" t="s">
        <v>2291</v>
      </c>
      <c r="EK165" s="1" t="s">
        <v>2291</v>
      </c>
      <c r="EL165" s="1" t="s">
        <v>2291</v>
      </c>
      <c r="EM165" s="1" t="s">
        <v>2291</v>
      </c>
      <c r="EN165" s="1" t="s">
        <v>2291</v>
      </c>
      <c r="EO165" s="1" t="s">
        <v>2291</v>
      </c>
      <c r="EP165" s="1" t="s">
        <v>2291</v>
      </c>
      <c r="EQ165" s="1" t="s">
        <v>2291</v>
      </c>
      <c r="ER165" s="1" t="s">
        <v>2291</v>
      </c>
      <c r="ES165" s="1" t="s">
        <v>2291</v>
      </c>
      <c r="ET165" s="1" t="s">
        <v>2291</v>
      </c>
      <c r="EU165" s="1" t="s">
        <v>2291</v>
      </c>
      <c r="EV165" s="1" t="s">
        <v>2291</v>
      </c>
      <c r="EW165" s="1" t="s">
        <v>2291</v>
      </c>
      <c r="EX165" s="1" t="s">
        <v>2291</v>
      </c>
      <c r="EY165" s="1" t="s">
        <v>2291</v>
      </c>
      <c r="EZ165" s="1" t="s">
        <v>2291</v>
      </c>
      <c r="FA165" s="1" t="s">
        <v>2291</v>
      </c>
      <c r="FB165" s="1" t="s">
        <v>2291</v>
      </c>
      <c r="FC165" s="1" t="s">
        <v>2291</v>
      </c>
      <c r="FD165" s="1" t="s">
        <v>2291</v>
      </c>
      <c r="FE165" s="1" t="s">
        <v>2291</v>
      </c>
      <c r="FF165" s="1" t="s">
        <v>2291</v>
      </c>
      <c r="FG165" s="1" t="s">
        <v>2291</v>
      </c>
      <c r="FH165" s="1" t="s">
        <v>2291</v>
      </c>
      <c r="FI165" s="1" t="s">
        <v>2291</v>
      </c>
      <c r="FJ165" s="1" t="s">
        <v>2291</v>
      </c>
      <c r="FK165" s="1" t="s">
        <v>2291</v>
      </c>
      <c r="FL165" s="1" t="s">
        <v>2291</v>
      </c>
      <c r="FM165" s="7">
        <v>170</v>
      </c>
      <c r="FN165" s="7">
        <v>220</v>
      </c>
      <c r="FO165" s="7">
        <v>5</v>
      </c>
      <c r="FP165" s="7">
        <v>6</v>
      </c>
      <c r="FQ165" s="7">
        <v>8</v>
      </c>
      <c r="FR165" s="7">
        <v>18</v>
      </c>
      <c r="FS165" s="7" t="s">
        <v>2291</v>
      </c>
      <c r="FT165" s="7">
        <v>12</v>
      </c>
      <c r="FU165" s="7">
        <v>26</v>
      </c>
      <c r="FV165" s="7">
        <v>27</v>
      </c>
      <c r="FW165" s="7">
        <v>10</v>
      </c>
      <c r="FX165" s="7">
        <v>4</v>
      </c>
      <c r="FY165" s="7">
        <v>40</v>
      </c>
      <c r="FZ165" s="1" t="s">
        <v>1920</v>
      </c>
      <c r="GA165" s="1" t="s">
        <v>1920</v>
      </c>
      <c r="GB165" s="1" t="s">
        <v>1920</v>
      </c>
      <c r="GC165" s="1" t="s">
        <v>2291</v>
      </c>
      <c r="GD165" s="1" t="s">
        <v>2291</v>
      </c>
      <c r="GE165" s="1" t="s">
        <v>2291</v>
      </c>
      <c r="GF165" s="1" t="s">
        <v>1921</v>
      </c>
      <c r="GG165" s="1" t="s">
        <v>2007</v>
      </c>
      <c r="GH165" s="1" t="s">
        <v>2291</v>
      </c>
      <c r="GI165" s="1" t="s">
        <v>2291</v>
      </c>
      <c r="GJ165" s="1" t="s">
        <v>322</v>
      </c>
      <c r="GK165" s="1" t="s">
        <v>1921</v>
      </c>
      <c r="GL165" s="1" t="s">
        <v>1921</v>
      </c>
      <c r="GM165" s="1" t="s">
        <v>1920</v>
      </c>
      <c r="GN165" s="1" t="s">
        <v>1921</v>
      </c>
      <c r="GO165" s="1" t="s">
        <v>1920</v>
      </c>
      <c r="GP165" s="1" t="s">
        <v>1921</v>
      </c>
      <c r="GQ165" s="1" t="s">
        <v>1921</v>
      </c>
      <c r="GR165" s="1" t="s">
        <v>1921</v>
      </c>
      <c r="GS165" s="7" t="s">
        <v>2291</v>
      </c>
      <c r="GT165" s="7" t="s">
        <v>2291</v>
      </c>
      <c r="GU165" s="7">
        <v>1</v>
      </c>
      <c r="GV165" s="7" t="s">
        <v>2291</v>
      </c>
      <c r="GW165" s="7" t="s">
        <v>2291</v>
      </c>
      <c r="GX165" s="7" t="s">
        <v>2291</v>
      </c>
      <c r="GY165" s="7" t="s">
        <v>2291</v>
      </c>
      <c r="GZ165" s="7" t="s">
        <v>2291</v>
      </c>
      <c r="HA165" s="7">
        <v>1</v>
      </c>
      <c r="HB165" s="7" t="s">
        <v>2291</v>
      </c>
      <c r="HC165" s="7" t="s">
        <v>2291</v>
      </c>
      <c r="HD165" s="7" t="s">
        <v>2291</v>
      </c>
      <c r="HE165" s="7" t="s">
        <v>2291</v>
      </c>
      <c r="HF165" s="7" t="s">
        <v>2291</v>
      </c>
      <c r="HG165" s="7" t="s">
        <v>2291</v>
      </c>
      <c r="HH165" s="7" t="s">
        <v>2291</v>
      </c>
      <c r="HI165" s="1" t="s">
        <v>869</v>
      </c>
      <c r="HJ165" s="1" t="s">
        <v>2119</v>
      </c>
      <c r="HK165" s="1" t="s">
        <v>1921</v>
      </c>
      <c r="HL165" s="1" t="s">
        <v>1920</v>
      </c>
      <c r="HM165" s="1" t="s">
        <v>1921</v>
      </c>
      <c r="HN165" s="1" t="s">
        <v>1920</v>
      </c>
      <c r="HO165" s="1" t="s">
        <v>1921</v>
      </c>
      <c r="HP165" s="1" t="s">
        <v>2125</v>
      </c>
      <c r="HQ165" s="1" t="s">
        <v>1921</v>
      </c>
      <c r="HR165" s="1" t="s">
        <v>1921</v>
      </c>
      <c r="HS165" s="1" t="s">
        <v>1920</v>
      </c>
      <c r="HT165" s="7" t="s">
        <v>2291</v>
      </c>
      <c r="HU165" s="7" t="s">
        <v>2291</v>
      </c>
      <c r="HV165" s="1" t="s">
        <v>2291</v>
      </c>
      <c r="HW165" s="1" t="s">
        <v>2291</v>
      </c>
      <c r="HX165" s="1" t="s">
        <v>2291</v>
      </c>
      <c r="HY165" s="1" t="s">
        <v>2127</v>
      </c>
      <c r="HZ165" s="1" t="s">
        <v>1920</v>
      </c>
      <c r="IA165" s="1" t="s">
        <v>1921</v>
      </c>
      <c r="IB165" s="7">
        <v>685</v>
      </c>
      <c r="IC165" s="7" t="s">
        <v>2291</v>
      </c>
      <c r="ID165" s="1" t="s">
        <v>1920</v>
      </c>
      <c r="IE165" s="1" t="s">
        <v>2291</v>
      </c>
      <c r="IF165" s="1" t="s">
        <v>2291</v>
      </c>
      <c r="IG165" s="1" t="s">
        <v>2291</v>
      </c>
      <c r="IH165" s="1" t="s">
        <v>2291</v>
      </c>
      <c r="II165" s="1" t="s">
        <v>2291</v>
      </c>
      <c r="IJ165" s="1" t="s">
        <v>2291</v>
      </c>
      <c r="IK165" s="1" t="s">
        <v>2291</v>
      </c>
      <c r="IL165" s="1" t="s">
        <v>2291</v>
      </c>
      <c r="IM165" s="1" t="s">
        <v>1949</v>
      </c>
      <c r="IN165" s="1" t="s">
        <v>1991</v>
      </c>
      <c r="IO165" s="1" t="s">
        <v>2291</v>
      </c>
      <c r="IP165" s="1" t="s">
        <v>2291</v>
      </c>
      <c r="IQ165" s="1" t="s">
        <v>2291</v>
      </c>
      <c r="IR165" s="1" t="s">
        <v>2291</v>
      </c>
      <c r="IS165" s="1" t="s">
        <v>2291</v>
      </c>
      <c r="IT165" s="1" t="s">
        <v>1921</v>
      </c>
      <c r="IU165" s="1" t="s">
        <v>2291</v>
      </c>
      <c r="IV165" s="1" t="s">
        <v>2291</v>
      </c>
      <c r="IW165" s="1" t="s">
        <v>2291</v>
      </c>
      <c r="IX165" s="1" t="s">
        <v>2291</v>
      </c>
      <c r="IY165" s="1" t="s">
        <v>2291</v>
      </c>
      <c r="IZ165" s="1" t="s">
        <v>2291</v>
      </c>
      <c r="JA165" s="1" t="s">
        <v>2291</v>
      </c>
      <c r="JB165" s="1" t="s">
        <v>2291</v>
      </c>
      <c r="JC165" s="1" t="s">
        <v>2291</v>
      </c>
      <c r="JD165" s="1" t="s">
        <v>339</v>
      </c>
      <c r="JE165" s="1" t="s">
        <v>1920</v>
      </c>
      <c r="JF165" s="1" t="s">
        <v>1920</v>
      </c>
      <c r="JG165" s="1" t="s">
        <v>1921</v>
      </c>
      <c r="JH165" s="1" t="s">
        <v>1921</v>
      </c>
      <c r="JI165" s="1" t="s">
        <v>1921</v>
      </c>
      <c r="JJ165" s="1" t="s">
        <v>1920</v>
      </c>
      <c r="JK165" s="1" t="s">
        <v>1921</v>
      </c>
      <c r="JL165" s="1" t="s">
        <v>1921</v>
      </c>
      <c r="JM165" s="1" t="s">
        <v>1921</v>
      </c>
      <c r="JN165" s="1" t="s">
        <v>1921</v>
      </c>
      <c r="JO165" s="1" t="s">
        <v>1921</v>
      </c>
      <c r="JP165" s="1" t="s">
        <v>1921</v>
      </c>
      <c r="JQ165" s="1" t="s">
        <v>1921</v>
      </c>
      <c r="JR165" s="1" t="s">
        <v>1921</v>
      </c>
      <c r="JS165" s="1" t="s">
        <v>2291</v>
      </c>
      <c r="JT165" s="1" t="s">
        <v>2291</v>
      </c>
      <c r="JU165" s="1" t="s">
        <v>2298</v>
      </c>
      <c r="JV165" s="1" t="s">
        <v>1920</v>
      </c>
      <c r="JW165" s="1" t="s">
        <v>1921</v>
      </c>
      <c r="JX165" s="1" t="s">
        <v>1921</v>
      </c>
      <c r="JY165" s="1" t="s">
        <v>1921</v>
      </c>
      <c r="JZ165" s="1" t="s">
        <v>1921</v>
      </c>
      <c r="KA165" s="1" t="s">
        <v>1920</v>
      </c>
      <c r="KB165" s="1" t="s">
        <v>1921</v>
      </c>
      <c r="KC165" s="1" t="s">
        <v>2291</v>
      </c>
      <c r="KD165" s="1" t="s">
        <v>2294</v>
      </c>
      <c r="KE165" s="1" t="s">
        <v>2291</v>
      </c>
      <c r="KF165" s="1" t="s">
        <v>1920</v>
      </c>
      <c r="KG165" s="1" t="s">
        <v>2146</v>
      </c>
      <c r="KH165" s="1" t="s">
        <v>1967</v>
      </c>
      <c r="KI165" s="1" t="s">
        <v>1923</v>
      </c>
      <c r="KJ165" s="1" t="s">
        <v>2291</v>
      </c>
      <c r="KK165" s="1" t="s">
        <v>1920</v>
      </c>
      <c r="KL165" s="1" t="s">
        <v>409</v>
      </c>
      <c r="KM165" s="1" t="s">
        <v>1921</v>
      </c>
      <c r="KN165" s="1" t="s">
        <v>1921</v>
      </c>
      <c r="KO165" s="1" t="s">
        <v>1920</v>
      </c>
      <c r="KP165" s="1" t="s">
        <v>2291</v>
      </c>
      <c r="KQ165" s="1" t="s">
        <v>2291</v>
      </c>
      <c r="KR165" s="1">
        <v>1</v>
      </c>
      <c r="KS165" s="1" t="s">
        <v>313</v>
      </c>
      <c r="KT165" s="1" t="s">
        <v>305</v>
      </c>
      <c r="KU165" s="1" t="s">
        <v>2291</v>
      </c>
      <c r="KV165" s="1" t="s">
        <v>2291</v>
      </c>
      <c r="KW165" s="1" t="s">
        <v>2291</v>
      </c>
      <c r="KX165" s="1" t="s">
        <v>2291</v>
      </c>
      <c r="KY165" s="7" t="s">
        <v>2291</v>
      </c>
      <c r="KZ165" s="1" t="s">
        <v>1323</v>
      </c>
      <c r="LA165" s="1">
        <v>166364</v>
      </c>
      <c r="LB165" s="1" t="s">
        <v>1324</v>
      </c>
      <c r="LC165" s="1" t="s">
        <v>1325</v>
      </c>
      <c r="LD165" s="1">
        <v>113</v>
      </c>
      <c r="LE165" s="1" t="s">
        <v>2291</v>
      </c>
      <c r="LF165" s="1">
        <v>-1</v>
      </c>
      <c r="LG165" s="1" t="s">
        <v>2291</v>
      </c>
      <c r="LH165" s="1" t="s">
        <v>2291</v>
      </c>
      <c r="LI165" s="13" t="s">
        <v>2291</v>
      </c>
      <c r="LJ165" s="13">
        <v>0</v>
      </c>
      <c r="LK165" s="13">
        <v>0</v>
      </c>
      <c r="LL165" s="13">
        <v>0</v>
      </c>
      <c r="LM165" s="13">
        <v>0</v>
      </c>
      <c r="LN165" s="13">
        <v>0</v>
      </c>
      <c r="LO165" s="13">
        <v>0</v>
      </c>
      <c r="LP165" s="13">
        <v>0</v>
      </c>
      <c r="LQ165" s="13">
        <v>0</v>
      </c>
      <c r="LR165" s="13">
        <v>0</v>
      </c>
      <c r="LS165" s="13">
        <v>0</v>
      </c>
      <c r="LT165" s="13">
        <v>0</v>
      </c>
      <c r="LU165" s="13">
        <v>0</v>
      </c>
      <c r="LV165" s="13">
        <v>0</v>
      </c>
      <c r="LW165" s="1" t="s">
        <v>1975</v>
      </c>
      <c r="LX165" s="1" t="s">
        <v>1976</v>
      </c>
      <c r="LY165" s="1" t="s">
        <v>1979</v>
      </c>
      <c r="LZ165" s="1" t="b">
        <f>E165=AE165</f>
        <v>1</v>
      </c>
      <c r="MA165" s="1" t="b">
        <f>AG165=G165</f>
        <v>0</v>
      </c>
      <c r="MB165" s="1" t="b">
        <f>I165=AI165</f>
        <v>0</v>
      </c>
      <c r="MC165" s="1" t="s">
        <v>2291</v>
      </c>
    </row>
    <row r="166" spans="1:341" x14ac:dyDescent="0.3">
      <c r="A166" s="1" t="s">
        <v>1326</v>
      </c>
      <c r="B166" s="1" t="s">
        <v>1327</v>
      </c>
      <c r="C166" s="5">
        <v>43168</v>
      </c>
      <c r="D166" s="5">
        <v>43168</v>
      </c>
      <c r="E166" s="1" t="s">
        <v>294</v>
      </c>
      <c r="F166" s="1" t="s">
        <v>1934</v>
      </c>
      <c r="G166" s="1" t="s">
        <v>295</v>
      </c>
      <c r="H166" s="1" t="s">
        <v>1947</v>
      </c>
      <c r="I166" s="1" t="s">
        <v>810</v>
      </c>
      <c r="J166" s="1" t="s">
        <v>1230</v>
      </c>
      <c r="K166" s="1" t="s">
        <v>2217</v>
      </c>
      <c r="L166" s="1" t="s">
        <v>1831</v>
      </c>
      <c r="M166" s="1" t="s">
        <v>1847</v>
      </c>
      <c r="N166" s="1">
        <v>13.310786374199999</v>
      </c>
      <c r="O166" s="1">
        <v>14.241724960899999</v>
      </c>
      <c r="P166" s="1">
        <v>294.06059526299998</v>
      </c>
      <c r="Q166" s="1">
        <v>6</v>
      </c>
      <c r="R166" s="1" t="s">
        <v>1983</v>
      </c>
      <c r="S166" s="1" t="s">
        <v>2217</v>
      </c>
      <c r="T166" s="1">
        <v>18</v>
      </c>
      <c r="U166" s="1" t="s">
        <v>2296</v>
      </c>
      <c r="V166" s="1" t="s">
        <v>1982</v>
      </c>
      <c r="W166" s="1" t="s">
        <v>2291</v>
      </c>
      <c r="X166" s="1" t="s">
        <v>1955</v>
      </c>
      <c r="Y166" s="1" t="s">
        <v>1921</v>
      </c>
      <c r="Z166" s="1" t="s">
        <v>1920</v>
      </c>
      <c r="AA166" s="1" t="s">
        <v>1921</v>
      </c>
      <c r="AB166" s="1" t="s">
        <v>2291</v>
      </c>
      <c r="AC166" s="7" t="s">
        <v>2291</v>
      </c>
      <c r="AD166" s="7" t="s">
        <v>2291</v>
      </c>
      <c r="AE166" s="1" t="s">
        <v>2291</v>
      </c>
      <c r="AF166" s="1" t="s">
        <v>2291</v>
      </c>
      <c r="AG166" s="1" t="s">
        <v>2291</v>
      </c>
      <c r="AH166" s="1" t="s">
        <v>2291</v>
      </c>
      <c r="AI166" s="1" t="s">
        <v>2291</v>
      </c>
      <c r="AJ166" s="1" t="s">
        <v>2291</v>
      </c>
      <c r="AK166" s="14" t="s">
        <v>2291</v>
      </c>
      <c r="AL166" s="14" t="s">
        <v>2291</v>
      </c>
      <c r="AM166" s="1" t="s">
        <v>2291</v>
      </c>
      <c r="AN166" s="7">
        <v>200</v>
      </c>
      <c r="AO166" s="7">
        <v>836</v>
      </c>
      <c r="AP166" s="1" t="s">
        <v>697</v>
      </c>
      <c r="AQ166" s="1" t="s">
        <v>1928</v>
      </c>
      <c r="AR166" s="1" t="s">
        <v>294</v>
      </c>
      <c r="AS166" s="1" t="s">
        <v>1934</v>
      </c>
      <c r="AT166" s="1" t="s">
        <v>295</v>
      </c>
      <c r="AU166" s="1" t="s">
        <v>1947</v>
      </c>
      <c r="AV166" s="1" t="s">
        <v>2291</v>
      </c>
      <c r="AW166" s="1" t="s">
        <v>2291</v>
      </c>
      <c r="AX166" s="1" t="s">
        <v>2291</v>
      </c>
      <c r="AY166" s="7">
        <v>200</v>
      </c>
      <c r="AZ166" s="7">
        <v>836</v>
      </c>
      <c r="BA166" s="5">
        <v>42005</v>
      </c>
      <c r="BB166" s="7" t="s">
        <v>2291</v>
      </c>
      <c r="BC166" s="7" t="s">
        <v>2291</v>
      </c>
      <c r="BD166" s="1" t="s">
        <v>2291</v>
      </c>
      <c r="BE166" s="1" t="s">
        <v>2291</v>
      </c>
      <c r="BF166" s="1" t="s">
        <v>2291</v>
      </c>
      <c r="BG166" s="1" t="s">
        <v>2291</v>
      </c>
      <c r="BH166" s="1" t="s">
        <v>2291</v>
      </c>
      <c r="BI166" s="1" t="s">
        <v>2291</v>
      </c>
      <c r="BJ166" s="1" t="s">
        <v>2291</v>
      </c>
      <c r="BK166" s="1" t="s">
        <v>2291</v>
      </c>
      <c r="BL166" s="1" t="s">
        <v>2291</v>
      </c>
      <c r="BM166" s="7" t="s">
        <v>2291</v>
      </c>
      <c r="BN166" s="7" t="s">
        <v>2291</v>
      </c>
      <c r="BO166" s="1" t="s">
        <v>2291</v>
      </c>
      <c r="BP166" s="7">
        <v>340</v>
      </c>
      <c r="BQ166" s="7">
        <v>1421</v>
      </c>
      <c r="BR166" s="1">
        <v>0</v>
      </c>
      <c r="BS166" s="7">
        <v>195</v>
      </c>
      <c r="BT166" s="7">
        <v>0</v>
      </c>
      <c r="BU166" s="7">
        <v>5</v>
      </c>
      <c r="BV166" s="7">
        <v>0</v>
      </c>
      <c r="BW166" s="1" t="s">
        <v>1998</v>
      </c>
      <c r="BX166" s="1" t="s">
        <v>2291</v>
      </c>
      <c r="BY166" s="1" t="s">
        <v>469</v>
      </c>
      <c r="BZ166" s="1" t="s">
        <v>1921</v>
      </c>
      <c r="CA166" s="1" t="s">
        <v>1921</v>
      </c>
      <c r="CB166" s="1" t="s">
        <v>1921</v>
      </c>
      <c r="CC166" s="1" t="s">
        <v>1921</v>
      </c>
      <c r="CD166" s="1" t="s">
        <v>1921</v>
      </c>
      <c r="CE166" s="1" t="s">
        <v>1921</v>
      </c>
      <c r="CF166" s="1" t="s">
        <v>1921</v>
      </c>
      <c r="CG166" s="1" t="s">
        <v>1921</v>
      </c>
      <c r="CH166" s="1" t="s">
        <v>1921</v>
      </c>
      <c r="CI166" s="1" t="s">
        <v>1921</v>
      </c>
      <c r="CJ166" s="1" t="s">
        <v>1920</v>
      </c>
      <c r="CK166" s="1" t="s">
        <v>2291</v>
      </c>
      <c r="CL166" s="1" t="s">
        <v>2291</v>
      </c>
      <c r="CM166" s="1" t="s">
        <v>2291</v>
      </c>
      <c r="CN166" s="1" t="s">
        <v>2291</v>
      </c>
      <c r="CO166" s="1" t="s">
        <v>2291</v>
      </c>
      <c r="CP166" s="1" t="s">
        <v>2291</v>
      </c>
      <c r="CQ166" s="1" t="s">
        <v>2291</v>
      </c>
      <c r="CR166" s="1" t="s">
        <v>2291</v>
      </c>
      <c r="CS166" s="1" t="s">
        <v>2291</v>
      </c>
      <c r="CT166" s="1" t="s">
        <v>2291</v>
      </c>
      <c r="CU166" s="1" t="s">
        <v>2291</v>
      </c>
      <c r="CV166" s="1" t="s">
        <v>2291</v>
      </c>
      <c r="CW166" s="1" t="s">
        <v>2291</v>
      </c>
      <c r="CX166" s="1" t="s">
        <v>2291</v>
      </c>
      <c r="CY166" s="1" t="s">
        <v>2291</v>
      </c>
      <c r="CZ166" s="1" t="s">
        <v>2291</v>
      </c>
      <c r="DA166" s="1" t="s">
        <v>2291</v>
      </c>
      <c r="DB166" s="1" t="s">
        <v>2291</v>
      </c>
      <c r="DC166" s="1" t="s">
        <v>2291</v>
      </c>
      <c r="DD166" s="1" t="s">
        <v>2291</v>
      </c>
      <c r="DE166" s="1" t="s">
        <v>2291</v>
      </c>
      <c r="DF166" s="1" t="s">
        <v>2291</v>
      </c>
      <c r="DG166" s="1" t="s">
        <v>2291</v>
      </c>
      <c r="DH166" s="1" t="s">
        <v>2291</v>
      </c>
      <c r="DI166" s="1" t="s">
        <v>2291</v>
      </c>
      <c r="DJ166" s="1" t="s">
        <v>2291</v>
      </c>
      <c r="DK166" s="1" t="s">
        <v>2291</v>
      </c>
      <c r="DL166" s="1" t="s">
        <v>2291</v>
      </c>
      <c r="DM166" s="1" t="s">
        <v>2291</v>
      </c>
      <c r="DN166" s="1" t="s">
        <v>2291</v>
      </c>
      <c r="DO166" s="1" t="s">
        <v>2291</v>
      </c>
      <c r="DP166" s="1" t="s">
        <v>2291</v>
      </c>
      <c r="DQ166" s="1" t="s">
        <v>2291</v>
      </c>
      <c r="DR166" s="1" t="s">
        <v>2291</v>
      </c>
      <c r="DS166" s="1" t="s">
        <v>2291</v>
      </c>
      <c r="DT166" s="1" t="s">
        <v>2291</v>
      </c>
      <c r="DU166" s="1" t="s">
        <v>2291</v>
      </c>
      <c r="DV166" s="1" t="s">
        <v>2291</v>
      </c>
      <c r="DW166" s="1" t="s">
        <v>2291</v>
      </c>
      <c r="DX166" s="1" t="s">
        <v>2291</v>
      </c>
      <c r="DY166" s="1" t="s">
        <v>2291</v>
      </c>
      <c r="DZ166" s="1" t="s">
        <v>2291</v>
      </c>
      <c r="EA166" s="1" t="s">
        <v>2291</v>
      </c>
      <c r="EB166" s="1" t="s">
        <v>2291</v>
      </c>
      <c r="EC166" s="1" t="s">
        <v>2291</v>
      </c>
      <c r="ED166" s="1" t="s">
        <v>2291</v>
      </c>
      <c r="EE166" s="1" t="s">
        <v>2291</v>
      </c>
      <c r="EF166" s="1" t="s">
        <v>2291</v>
      </c>
      <c r="EG166" s="1" t="s">
        <v>2291</v>
      </c>
      <c r="EH166" s="1" t="s">
        <v>2291</v>
      </c>
      <c r="EI166" s="1" t="s">
        <v>2291</v>
      </c>
      <c r="EJ166" s="1" t="s">
        <v>2291</v>
      </c>
      <c r="EK166" s="1" t="s">
        <v>2291</v>
      </c>
      <c r="EL166" s="1" t="s">
        <v>2291</v>
      </c>
      <c r="EM166" s="1" t="s">
        <v>2291</v>
      </c>
      <c r="EN166" s="1" t="s">
        <v>2291</v>
      </c>
      <c r="EO166" s="1" t="s">
        <v>2291</v>
      </c>
      <c r="EP166" s="1" t="s">
        <v>2291</v>
      </c>
      <c r="EQ166" s="1" t="s">
        <v>2291</v>
      </c>
      <c r="ER166" s="1" t="s">
        <v>2291</v>
      </c>
      <c r="ES166" s="1" t="s">
        <v>2291</v>
      </c>
      <c r="ET166" s="1" t="s">
        <v>2291</v>
      </c>
      <c r="EU166" s="1" t="s">
        <v>2291</v>
      </c>
      <c r="EV166" s="1" t="s">
        <v>2291</v>
      </c>
      <c r="EW166" s="1" t="s">
        <v>2291</v>
      </c>
      <c r="EX166" s="1" t="s">
        <v>2291</v>
      </c>
      <c r="EY166" s="1" t="s">
        <v>2291</v>
      </c>
      <c r="EZ166" s="1" t="s">
        <v>2291</v>
      </c>
      <c r="FA166" s="1" t="s">
        <v>2291</v>
      </c>
      <c r="FB166" s="1" t="s">
        <v>2291</v>
      </c>
      <c r="FC166" s="1" t="s">
        <v>2291</v>
      </c>
      <c r="FD166" s="1" t="s">
        <v>2291</v>
      </c>
      <c r="FE166" s="1" t="s">
        <v>2291</v>
      </c>
      <c r="FF166" s="1" t="s">
        <v>2291</v>
      </c>
      <c r="FG166" s="1" t="s">
        <v>2291</v>
      </c>
      <c r="FH166" s="1" t="s">
        <v>2291</v>
      </c>
      <c r="FI166" s="1" t="s">
        <v>2291</v>
      </c>
      <c r="FJ166" s="1" t="s">
        <v>2291</v>
      </c>
      <c r="FK166" s="1" t="s">
        <v>2291</v>
      </c>
      <c r="FL166" s="1" t="s">
        <v>2291</v>
      </c>
      <c r="FM166" s="7">
        <v>40</v>
      </c>
      <c r="FN166" s="7">
        <v>30</v>
      </c>
      <c r="FO166" s="7">
        <v>5</v>
      </c>
      <c r="FP166" s="7">
        <v>5</v>
      </c>
      <c r="FQ166" s="7">
        <v>10</v>
      </c>
      <c r="FR166" s="7">
        <v>10</v>
      </c>
      <c r="FS166" s="7" t="s">
        <v>2291</v>
      </c>
      <c r="FT166" s="7" t="s">
        <v>2291</v>
      </c>
      <c r="FU166" s="7">
        <v>50</v>
      </c>
      <c r="FV166" s="7">
        <v>30</v>
      </c>
      <c r="FW166" s="7">
        <v>13</v>
      </c>
      <c r="FX166" s="7" t="s">
        <v>2291</v>
      </c>
      <c r="FY166" s="7">
        <v>100</v>
      </c>
      <c r="FZ166" s="1" t="s">
        <v>1920</v>
      </c>
      <c r="GA166" s="1" t="s">
        <v>1920</v>
      </c>
      <c r="GB166" s="1" t="s">
        <v>1920</v>
      </c>
      <c r="GC166" s="1" t="s">
        <v>2291</v>
      </c>
      <c r="GD166" s="1" t="s">
        <v>2291</v>
      </c>
      <c r="GE166" s="1" t="s">
        <v>2291</v>
      </c>
      <c r="GF166" s="1" t="s">
        <v>1920</v>
      </c>
      <c r="GG166" s="1" t="s">
        <v>2291</v>
      </c>
      <c r="GH166" s="1" t="s">
        <v>2291</v>
      </c>
      <c r="GI166" s="1" t="s">
        <v>2291</v>
      </c>
      <c r="GJ166" s="1" t="s">
        <v>1223</v>
      </c>
      <c r="GK166" s="1" t="s">
        <v>1921</v>
      </c>
      <c r="GL166" s="1" t="s">
        <v>1921</v>
      </c>
      <c r="GM166" s="1" t="s">
        <v>1920</v>
      </c>
      <c r="GN166" s="1" t="s">
        <v>1921</v>
      </c>
      <c r="GO166" s="1" t="s">
        <v>1921</v>
      </c>
      <c r="GP166" s="1" t="s">
        <v>1921</v>
      </c>
      <c r="GQ166" s="1" t="s">
        <v>1921</v>
      </c>
      <c r="GR166" s="1" t="s">
        <v>1921</v>
      </c>
      <c r="GS166" s="7" t="s">
        <v>2291</v>
      </c>
      <c r="GT166" s="7" t="s">
        <v>2291</v>
      </c>
      <c r="GU166" s="7" t="s">
        <v>2291</v>
      </c>
      <c r="GV166" s="7" t="s">
        <v>2291</v>
      </c>
      <c r="GW166" s="7" t="s">
        <v>2291</v>
      </c>
      <c r="GX166" s="7" t="s">
        <v>2291</v>
      </c>
      <c r="GY166" s="7" t="s">
        <v>2291</v>
      </c>
      <c r="GZ166" s="7" t="s">
        <v>2291</v>
      </c>
      <c r="HA166" s="7">
        <v>1</v>
      </c>
      <c r="HB166" s="7" t="s">
        <v>2291</v>
      </c>
      <c r="HC166" s="7" t="s">
        <v>2291</v>
      </c>
      <c r="HD166" s="7" t="s">
        <v>2291</v>
      </c>
      <c r="HE166" s="7" t="s">
        <v>2291</v>
      </c>
      <c r="HF166" s="7" t="s">
        <v>2291</v>
      </c>
      <c r="HG166" s="7" t="s">
        <v>2291</v>
      </c>
      <c r="HH166" s="7" t="s">
        <v>2291</v>
      </c>
      <c r="HI166" s="1" t="s">
        <v>1956</v>
      </c>
      <c r="HJ166" s="1" t="s">
        <v>2116</v>
      </c>
      <c r="HK166" s="1" t="s">
        <v>1921</v>
      </c>
      <c r="HL166" s="1" t="s">
        <v>1921</v>
      </c>
      <c r="HM166" s="1" t="s">
        <v>1921</v>
      </c>
      <c r="HN166" s="1" t="s">
        <v>1920</v>
      </c>
      <c r="HO166" s="1" t="s">
        <v>1921</v>
      </c>
      <c r="HP166" s="1" t="s">
        <v>2125</v>
      </c>
      <c r="HQ166" s="1" t="s">
        <v>1921</v>
      </c>
      <c r="HR166" s="1" t="s">
        <v>1921</v>
      </c>
      <c r="HS166" s="1" t="s">
        <v>1920</v>
      </c>
      <c r="HT166" s="7" t="s">
        <v>2291</v>
      </c>
      <c r="HU166" s="7" t="s">
        <v>2291</v>
      </c>
      <c r="HV166" s="1" t="s">
        <v>2291</v>
      </c>
      <c r="HW166" s="1" t="s">
        <v>2291</v>
      </c>
      <c r="HX166" s="1" t="s">
        <v>2291</v>
      </c>
      <c r="HY166" s="1" t="s">
        <v>2127</v>
      </c>
      <c r="HZ166" s="1" t="s">
        <v>1920</v>
      </c>
      <c r="IA166" s="1" t="s">
        <v>1921</v>
      </c>
      <c r="IB166" s="7">
        <v>200</v>
      </c>
      <c r="IC166" s="7" t="s">
        <v>2291</v>
      </c>
      <c r="ID166" s="1" t="s">
        <v>1920</v>
      </c>
      <c r="IE166" s="1" t="s">
        <v>2291</v>
      </c>
      <c r="IF166" s="1" t="s">
        <v>2291</v>
      </c>
      <c r="IG166" s="1" t="s">
        <v>2291</v>
      </c>
      <c r="IH166" s="1" t="s">
        <v>2291</v>
      </c>
      <c r="II166" s="1" t="s">
        <v>2291</v>
      </c>
      <c r="IJ166" s="1" t="s">
        <v>2291</v>
      </c>
      <c r="IK166" s="1" t="s">
        <v>2291</v>
      </c>
      <c r="IL166" s="1" t="s">
        <v>2291</v>
      </c>
      <c r="IM166" s="1" t="s">
        <v>1949</v>
      </c>
      <c r="IN166" s="1" t="s">
        <v>1991</v>
      </c>
      <c r="IO166" s="1" t="s">
        <v>2291</v>
      </c>
      <c r="IP166" s="1" t="s">
        <v>2291</v>
      </c>
      <c r="IQ166" s="1" t="s">
        <v>2291</v>
      </c>
      <c r="IR166" s="1" t="s">
        <v>2291</v>
      </c>
      <c r="IS166" s="1" t="s">
        <v>2291</v>
      </c>
      <c r="IT166" s="1" t="s">
        <v>1921</v>
      </c>
      <c r="IU166" s="1" t="s">
        <v>2291</v>
      </c>
      <c r="IV166" s="1" t="s">
        <v>2291</v>
      </c>
      <c r="IW166" s="1" t="s">
        <v>2291</v>
      </c>
      <c r="IX166" s="1" t="s">
        <v>2291</v>
      </c>
      <c r="IY166" s="1" t="s">
        <v>2291</v>
      </c>
      <c r="IZ166" s="1" t="s">
        <v>2291</v>
      </c>
      <c r="JA166" s="1" t="s">
        <v>2291</v>
      </c>
      <c r="JB166" s="1" t="s">
        <v>2291</v>
      </c>
      <c r="JC166" s="1" t="s">
        <v>2291</v>
      </c>
      <c r="JD166" s="1" t="s">
        <v>763</v>
      </c>
      <c r="JE166" s="1" t="s">
        <v>1920</v>
      </c>
      <c r="JF166" s="1" t="s">
        <v>1921</v>
      </c>
      <c r="JG166" s="1" t="s">
        <v>1921</v>
      </c>
      <c r="JH166" s="1" t="s">
        <v>1921</v>
      </c>
      <c r="JI166" s="1" t="s">
        <v>1921</v>
      </c>
      <c r="JJ166" s="1" t="s">
        <v>1920</v>
      </c>
      <c r="JK166" s="1" t="s">
        <v>1920</v>
      </c>
      <c r="JL166" s="1" t="s">
        <v>1921</v>
      </c>
      <c r="JM166" s="1" t="s">
        <v>1921</v>
      </c>
      <c r="JN166" s="1" t="s">
        <v>1921</v>
      </c>
      <c r="JO166" s="1" t="s">
        <v>1921</v>
      </c>
      <c r="JP166" s="1" t="s">
        <v>1921</v>
      </c>
      <c r="JQ166" s="1" t="s">
        <v>1921</v>
      </c>
      <c r="JR166" s="1" t="s">
        <v>1921</v>
      </c>
      <c r="JS166" s="1" t="s">
        <v>2291</v>
      </c>
      <c r="JT166" s="1" t="s">
        <v>2291</v>
      </c>
      <c r="JU166" s="1" t="s">
        <v>2298</v>
      </c>
      <c r="JV166" s="1" t="s">
        <v>1920</v>
      </c>
      <c r="JW166" s="1" t="s">
        <v>1921</v>
      </c>
      <c r="JX166" s="1" t="s">
        <v>1921</v>
      </c>
      <c r="JY166" s="1" t="s">
        <v>1921</v>
      </c>
      <c r="JZ166" s="1" t="s">
        <v>1921</v>
      </c>
      <c r="KA166" s="1" t="s">
        <v>1920</v>
      </c>
      <c r="KB166" s="1" t="s">
        <v>1921</v>
      </c>
      <c r="KC166" s="1" t="s">
        <v>2291</v>
      </c>
      <c r="KD166" s="1" t="s">
        <v>1973</v>
      </c>
      <c r="KE166" s="1" t="s">
        <v>2291</v>
      </c>
      <c r="KF166" s="1" t="s">
        <v>1920</v>
      </c>
      <c r="KG166" s="1" t="s">
        <v>2146</v>
      </c>
      <c r="KH166" s="1" t="s">
        <v>1967</v>
      </c>
      <c r="KI166" s="1" t="s">
        <v>1923</v>
      </c>
      <c r="KJ166" s="1" t="s">
        <v>2291</v>
      </c>
      <c r="KK166" s="1" t="s">
        <v>1920</v>
      </c>
      <c r="KL166" s="1" t="s">
        <v>409</v>
      </c>
      <c r="KM166" s="1" t="s">
        <v>1921</v>
      </c>
      <c r="KN166" s="1" t="s">
        <v>1921</v>
      </c>
      <c r="KO166" s="1" t="s">
        <v>1920</v>
      </c>
      <c r="KP166" s="1" t="s">
        <v>2291</v>
      </c>
      <c r="KQ166" s="1" t="s">
        <v>2291</v>
      </c>
      <c r="KR166" s="1">
        <v>1</v>
      </c>
      <c r="KS166" s="1" t="s">
        <v>313</v>
      </c>
      <c r="KT166" s="1" t="s">
        <v>305</v>
      </c>
      <c r="KU166" s="1" t="s">
        <v>2291</v>
      </c>
      <c r="KV166" s="1" t="s">
        <v>2291</v>
      </c>
      <c r="KW166" s="1" t="s">
        <v>2291</v>
      </c>
      <c r="KX166" s="1" t="s">
        <v>2291</v>
      </c>
      <c r="KY166" s="7" t="s">
        <v>2291</v>
      </c>
      <c r="KZ166" s="1" t="s">
        <v>1328</v>
      </c>
      <c r="LA166" s="1">
        <v>166365</v>
      </c>
      <c r="LB166" s="1" t="s">
        <v>1329</v>
      </c>
      <c r="LC166" s="1" t="s">
        <v>1330</v>
      </c>
      <c r="LD166" s="1">
        <v>114</v>
      </c>
      <c r="LE166" s="1" t="s">
        <v>2291</v>
      </c>
      <c r="LF166" s="1">
        <v>-1</v>
      </c>
      <c r="LG166" s="1" t="s">
        <v>2291</v>
      </c>
      <c r="LH166" s="1" t="s">
        <v>2291</v>
      </c>
      <c r="LI166" s="13" t="s">
        <v>2291</v>
      </c>
      <c r="LJ166" s="13">
        <v>0</v>
      </c>
      <c r="LK166" s="13">
        <v>0</v>
      </c>
      <c r="LL166" s="13">
        <v>0</v>
      </c>
      <c r="LM166" s="13">
        <v>0</v>
      </c>
      <c r="LN166" s="13">
        <v>0</v>
      </c>
      <c r="LO166" s="13">
        <v>0</v>
      </c>
      <c r="LP166" s="13">
        <v>0</v>
      </c>
      <c r="LQ166" s="13">
        <v>0</v>
      </c>
      <c r="LR166" s="13">
        <v>0</v>
      </c>
      <c r="LS166" s="13">
        <v>0</v>
      </c>
      <c r="LT166" s="13">
        <v>0</v>
      </c>
      <c r="LU166" s="13">
        <v>0</v>
      </c>
      <c r="LV166" s="13">
        <v>0</v>
      </c>
      <c r="LW166" s="1" t="s">
        <v>1975</v>
      </c>
      <c r="LX166" s="1" t="s">
        <v>1979</v>
      </c>
      <c r="LY166" s="1" t="s">
        <v>568</v>
      </c>
      <c r="LZ166" s="1" t="b">
        <f>E166=AE166</f>
        <v>0</v>
      </c>
      <c r="MA166" s="1" t="b">
        <f>AG166=G166</f>
        <v>0</v>
      </c>
      <c r="MB166" s="1" t="b">
        <f>I166=AI166</f>
        <v>0</v>
      </c>
      <c r="MC166" s="1" t="s">
        <v>2291</v>
      </c>
    </row>
    <row r="167" spans="1:341" x14ac:dyDescent="0.3">
      <c r="A167" s="1" t="s">
        <v>1341</v>
      </c>
      <c r="B167" s="1" t="s">
        <v>1342</v>
      </c>
      <c r="C167" s="5">
        <v>43168</v>
      </c>
      <c r="D167" s="5">
        <v>43168</v>
      </c>
      <c r="E167" s="1" t="s">
        <v>294</v>
      </c>
      <c r="F167" s="1" t="s">
        <v>1934</v>
      </c>
      <c r="G167" s="1" t="s">
        <v>295</v>
      </c>
      <c r="H167" s="1" t="s">
        <v>1947</v>
      </c>
      <c r="I167" s="1" t="s">
        <v>810</v>
      </c>
      <c r="J167" s="1" t="s">
        <v>1230</v>
      </c>
      <c r="K167" s="1" t="s">
        <v>2217</v>
      </c>
      <c r="L167" s="1" t="s">
        <v>1834</v>
      </c>
      <c r="M167" s="1" t="s">
        <v>1850</v>
      </c>
      <c r="N167" s="1">
        <v>13.204523266800001</v>
      </c>
      <c r="O167" s="1">
        <v>14.2783897907</v>
      </c>
      <c r="P167" s="1">
        <v>269.64550072899999</v>
      </c>
      <c r="Q167" s="1">
        <v>8</v>
      </c>
      <c r="R167" s="1" t="s">
        <v>1983</v>
      </c>
      <c r="S167" s="1" t="s">
        <v>2217</v>
      </c>
      <c r="T167" s="1">
        <v>7</v>
      </c>
      <c r="U167" s="1" t="s">
        <v>2296</v>
      </c>
      <c r="V167" s="1" t="s">
        <v>1982</v>
      </c>
      <c r="W167" s="1" t="s">
        <v>2291</v>
      </c>
      <c r="X167" s="1" t="s">
        <v>2093</v>
      </c>
      <c r="Y167" s="1" t="s">
        <v>1920</v>
      </c>
      <c r="Z167" s="1" t="s">
        <v>1920</v>
      </c>
      <c r="AA167" s="1" t="s">
        <v>1921</v>
      </c>
      <c r="AB167" s="1" t="s">
        <v>2291</v>
      </c>
      <c r="AC167" s="7">
        <v>90</v>
      </c>
      <c r="AD167" s="7">
        <v>376</v>
      </c>
      <c r="AE167" s="1" t="s">
        <v>294</v>
      </c>
      <c r="AF167" s="1" t="s">
        <v>1934</v>
      </c>
      <c r="AG167" s="1" t="s">
        <v>400</v>
      </c>
      <c r="AH167" s="1" t="s">
        <v>1948</v>
      </c>
      <c r="AI167" s="1" t="s">
        <v>404</v>
      </c>
      <c r="AJ167" s="1" t="s">
        <v>2010</v>
      </c>
      <c r="AK167" s="14">
        <v>90</v>
      </c>
      <c r="AL167" s="14">
        <v>376</v>
      </c>
      <c r="AM167" s="5">
        <v>42005</v>
      </c>
      <c r="AN167" s="7">
        <v>150</v>
      </c>
      <c r="AO167" s="7">
        <v>627</v>
      </c>
      <c r="AP167" s="1" t="s">
        <v>335</v>
      </c>
      <c r="AQ167" s="1" t="s">
        <v>1927</v>
      </c>
      <c r="AR167" s="1" t="s">
        <v>336</v>
      </c>
      <c r="AS167" s="1" t="s">
        <v>1932</v>
      </c>
      <c r="AT167" s="1" t="s">
        <v>761</v>
      </c>
      <c r="AU167" s="1" t="s">
        <v>1945</v>
      </c>
      <c r="AV167" s="1" t="s">
        <v>2291</v>
      </c>
      <c r="AW167" s="1" t="s">
        <v>2291</v>
      </c>
      <c r="AX167" s="1" t="s">
        <v>2291</v>
      </c>
      <c r="AY167" s="7">
        <v>150</v>
      </c>
      <c r="AZ167" s="7">
        <v>627</v>
      </c>
      <c r="BA167" s="5">
        <v>42064</v>
      </c>
      <c r="BB167" s="7" t="s">
        <v>2291</v>
      </c>
      <c r="BC167" s="7" t="s">
        <v>2291</v>
      </c>
      <c r="BD167" s="1" t="s">
        <v>2291</v>
      </c>
      <c r="BE167" s="1" t="s">
        <v>2291</v>
      </c>
      <c r="BF167" s="1" t="s">
        <v>2291</v>
      </c>
      <c r="BG167" s="1" t="s">
        <v>2291</v>
      </c>
      <c r="BH167" s="1" t="s">
        <v>2291</v>
      </c>
      <c r="BI167" s="1" t="s">
        <v>2291</v>
      </c>
      <c r="BJ167" s="1" t="s">
        <v>2291</v>
      </c>
      <c r="BK167" s="1" t="s">
        <v>2291</v>
      </c>
      <c r="BL167" s="1" t="s">
        <v>2291</v>
      </c>
      <c r="BM167" s="7" t="s">
        <v>2291</v>
      </c>
      <c r="BN167" s="7" t="s">
        <v>2291</v>
      </c>
      <c r="BO167" s="1" t="s">
        <v>2291</v>
      </c>
      <c r="BP167" s="7">
        <v>200</v>
      </c>
      <c r="BQ167" s="7">
        <v>1000</v>
      </c>
      <c r="BR167" s="1">
        <v>0</v>
      </c>
      <c r="BS167" s="7">
        <v>240</v>
      </c>
      <c r="BT167" s="7">
        <v>0</v>
      </c>
      <c r="BU167" s="7">
        <v>0</v>
      </c>
      <c r="BV167" s="7">
        <v>0</v>
      </c>
      <c r="BW167" s="1" t="s">
        <v>1998</v>
      </c>
      <c r="BX167" s="1" t="s">
        <v>2291</v>
      </c>
      <c r="BY167" s="1" t="s">
        <v>469</v>
      </c>
      <c r="BZ167" s="1" t="s">
        <v>1921</v>
      </c>
      <c r="CA167" s="1" t="s">
        <v>1921</v>
      </c>
      <c r="CB167" s="1" t="s">
        <v>1921</v>
      </c>
      <c r="CC167" s="1" t="s">
        <v>1921</v>
      </c>
      <c r="CD167" s="1" t="s">
        <v>1921</v>
      </c>
      <c r="CE167" s="1" t="s">
        <v>1921</v>
      </c>
      <c r="CF167" s="1" t="s">
        <v>1921</v>
      </c>
      <c r="CG167" s="1" t="s">
        <v>1921</v>
      </c>
      <c r="CH167" s="1" t="s">
        <v>1921</v>
      </c>
      <c r="CI167" s="1" t="s">
        <v>1921</v>
      </c>
      <c r="CJ167" s="1" t="s">
        <v>1920</v>
      </c>
      <c r="CK167" s="1" t="s">
        <v>2291</v>
      </c>
      <c r="CL167" s="1" t="s">
        <v>2291</v>
      </c>
      <c r="CM167" s="1" t="s">
        <v>2291</v>
      </c>
      <c r="CN167" s="1" t="s">
        <v>2291</v>
      </c>
      <c r="CO167" s="1" t="s">
        <v>2291</v>
      </c>
      <c r="CP167" s="1" t="s">
        <v>2291</v>
      </c>
      <c r="CQ167" s="1" t="s">
        <v>2291</v>
      </c>
      <c r="CR167" s="1" t="s">
        <v>2291</v>
      </c>
      <c r="CS167" s="1" t="s">
        <v>2291</v>
      </c>
      <c r="CT167" s="1" t="s">
        <v>2291</v>
      </c>
      <c r="CU167" s="1" t="s">
        <v>2291</v>
      </c>
      <c r="CV167" s="1" t="s">
        <v>2291</v>
      </c>
      <c r="CW167" s="1" t="s">
        <v>2291</v>
      </c>
      <c r="CX167" s="1" t="s">
        <v>2291</v>
      </c>
      <c r="CY167" s="1" t="s">
        <v>2291</v>
      </c>
      <c r="CZ167" s="1" t="s">
        <v>2291</v>
      </c>
      <c r="DA167" s="1" t="s">
        <v>2291</v>
      </c>
      <c r="DB167" s="1" t="s">
        <v>2291</v>
      </c>
      <c r="DC167" s="1" t="s">
        <v>2291</v>
      </c>
      <c r="DD167" s="1" t="s">
        <v>2291</v>
      </c>
      <c r="DE167" s="1" t="s">
        <v>2291</v>
      </c>
      <c r="DF167" s="1" t="s">
        <v>2291</v>
      </c>
      <c r="DG167" s="1" t="s">
        <v>2291</v>
      </c>
      <c r="DH167" s="1" t="s">
        <v>2291</v>
      </c>
      <c r="DI167" s="1" t="s">
        <v>2291</v>
      </c>
      <c r="DJ167" s="1" t="s">
        <v>2291</v>
      </c>
      <c r="DK167" s="1" t="s">
        <v>2291</v>
      </c>
      <c r="DL167" s="1" t="s">
        <v>2291</v>
      </c>
      <c r="DM167" s="1" t="s">
        <v>2291</v>
      </c>
      <c r="DN167" s="1" t="s">
        <v>2291</v>
      </c>
      <c r="DO167" s="1" t="s">
        <v>2291</v>
      </c>
      <c r="DP167" s="1" t="s">
        <v>2291</v>
      </c>
      <c r="DQ167" s="1" t="s">
        <v>2291</v>
      </c>
      <c r="DR167" s="1" t="s">
        <v>2291</v>
      </c>
      <c r="DS167" s="1" t="s">
        <v>2291</v>
      </c>
      <c r="DT167" s="1" t="s">
        <v>2291</v>
      </c>
      <c r="DU167" s="1" t="s">
        <v>2291</v>
      </c>
      <c r="DV167" s="1" t="s">
        <v>2291</v>
      </c>
      <c r="DW167" s="1" t="s">
        <v>2291</v>
      </c>
      <c r="DX167" s="1" t="s">
        <v>2291</v>
      </c>
      <c r="DY167" s="1" t="s">
        <v>2291</v>
      </c>
      <c r="DZ167" s="1" t="s">
        <v>2291</v>
      </c>
      <c r="EA167" s="1" t="s">
        <v>2291</v>
      </c>
      <c r="EB167" s="1" t="s">
        <v>2291</v>
      </c>
      <c r="EC167" s="1" t="s">
        <v>2291</v>
      </c>
      <c r="ED167" s="1" t="s">
        <v>2291</v>
      </c>
      <c r="EE167" s="1" t="s">
        <v>2291</v>
      </c>
      <c r="EF167" s="1" t="s">
        <v>2291</v>
      </c>
      <c r="EG167" s="1" t="s">
        <v>2291</v>
      </c>
      <c r="EH167" s="1" t="s">
        <v>2291</v>
      </c>
      <c r="EI167" s="1" t="s">
        <v>2291</v>
      </c>
      <c r="EJ167" s="1" t="s">
        <v>2291</v>
      </c>
      <c r="EK167" s="1" t="s">
        <v>2291</v>
      </c>
      <c r="EL167" s="1" t="s">
        <v>2291</v>
      </c>
      <c r="EM167" s="1" t="s">
        <v>2291</v>
      </c>
      <c r="EN167" s="1" t="s">
        <v>2291</v>
      </c>
      <c r="EO167" s="1" t="s">
        <v>2291</v>
      </c>
      <c r="EP167" s="1" t="s">
        <v>2291</v>
      </c>
      <c r="EQ167" s="1" t="s">
        <v>2291</v>
      </c>
      <c r="ER167" s="1" t="s">
        <v>2291</v>
      </c>
      <c r="ES167" s="1" t="s">
        <v>2291</v>
      </c>
      <c r="ET167" s="1" t="s">
        <v>2291</v>
      </c>
      <c r="EU167" s="1" t="s">
        <v>2291</v>
      </c>
      <c r="EV167" s="1" t="s">
        <v>2291</v>
      </c>
      <c r="EW167" s="1" t="s">
        <v>2291</v>
      </c>
      <c r="EX167" s="1" t="s">
        <v>2291</v>
      </c>
      <c r="EY167" s="1" t="s">
        <v>2291</v>
      </c>
      <c r="EZ167" s="1" t="s">
        <v>2291</v>
      </c>
      <c r="FA167" s="1" t="s">
        <v>2291</v>
      </c>
      <c r="FB167" s="1" t="s">
        <v>2291</v>
      </c>
      <c r="FC167" s="1" t="s">
        <v>2291</v>
      </c>
      <c r="FD167" s="1" t="s">
        <v>2291</v>
      </c>
      <c r="FE167" s="1" t="s">
        <v>2291</v>
      </c>
      <c r="FF167" s="1" t="s">
        <v>2291</v>
      </c>
      <c r="FG167" s="1" t="s">
        <v>2291</v>
      </c>
      <c r="FH167" s="1" t="s">
        <v>2291</v>
      </c>
      <c r="FI167" s="1" t="s">
        <v>2291</v>
      </c>
      <c r="FJ167" s="1" t="s">
        <v>2291</v>
      </c>
      <c r="FK167" s="1" t="s">
        <v>2291</v>
      </c>
      <c r="FL167" s="1" t="s">
        <v>2291</v>
      </c>
      <c r="FM167" s="7">
        <v>30</v>
      </c>
      <c r="FN167" s="7">
        <v>55</v>
      </c>
      <c r="FO167" s="7">
        <v>3</v>
      </c>
      <c r="FP167" s="7">
        <v>2</v>
      </c>
      <c r="FQ167" s="7">
        <v>3</v>
      </c>
      <c r="FR167" s="7">
        <v>2</v>
      </c>
      <c r="FS167" s="7">
        <v>10</v>
      </c>
      <c r="FT167" s="7" t="s">
        <v>2291</v>
      </c>
      <c r="FU167" s="7">
        <v>12</v>
      </c>
      <c r="FV167" s="7">
        <v>7</v>
      </c>
      <c r="FW167" s="7">
        <v>4</v>
      </c>
      <c r="FX167" s="7" t="s">
        <v>2291</v>
      </c>
      <c r="FY167" s="7">
        <v>5</v>
      </c>
      <c r="FZ167" s="1" t="s">
        <v>1920</v>
      </c>
      <c r="GA167" s="1" t="s">
        <v>1920</v>
      </c>
      <c r="GB167" s="1" t="s">
        <v>1920</v>
      </c>
      <c r="GC167" s="1" t="s">
        <v>2291</v>
      </c>
      <c r="GD167" s="1" t="s">
        <v>2291</v>
      </c>
      <c r="GE167" s="1" t="s">
        <v>2291</v>
      </c>
      <c r="GF167" s="1" t="s">
        <v>1920</v>
      </c>
      <c r="GG167" s="1" t="s">
        <v>2291</v>
      </c>
      <c r="GH167" s="1" t="s">
        <v>2291</v>
      </c>
      <c r="GI167" s="1" t="s">
        <v>2291</v>
      </c>
      <c r="GJ167" s="1" t="s">
        <v>1223</v>
      </c>
      <c r="GK167" s="1" t="s">
        <v>1921</v>
      </c>
      <c r="GL167" s="1" t="s">
        <v>1921</v>
      </c>
      <c r="GM167" s="1" t="s">
        <v>1920</v>
      </c>
      <c r="GN167" s="1" t="s">
        <v>1921</v>
      </c>
      <c r="GO167" s="1" t="s">
        <v>1921</v>
      </c>
      <c r="GP167" s="1" t="s">
        <v>1921</v>
      </c>
      <c r="GQ167" s="1" t="s">
        <v>1921</v>
      </c>
      <c r="GR167" s="1" t="s">
        <v>1921</v>
      </c>
      <c r="GS167" s="7" t="s">
        <v>2291</v>
      </c>
      <c r="GT167" s="7" t="s">
        <v>2291</v>
      </c>
      <c r="GU167" s="7" t="s">
        <v>2291</v>
      </c>
      <c r="GV167" s="7" t="s">
        <v>2291</v>
      </c>
      <c r="GW167" s="7" t="s">
        <v>2291</v>
      </c>
      <c r="GX167" s="7" t="s">
        <v>2291</v>
      </c>
      <c r="GY167" s="7" t="s">
        <v>2291</v>
      </c>
      <c r="GZ167" s="7" t="s">
        <v>2291</v>
      </c>
      <c r="HA167" s="7">
        <v>1</v>
      </c>
      <c r="HB167" s="7" t="s">
        <v>2291</v>
      </c>
      <c r="HC167" s="7" t="s">
        <v>2291</v>
      </c>
      <c r="HD167" s="7" t="s">
        <v>2291</v>
      </c>
      <c r="HE167" s="7" t="s">
        <v>2291</v>
      </c>
      <c r="HF167" s="7" t="s">
        <v>2291</v>
      </c>
      <c r="HG167" s="7" t="s">
        <v>2291</v>
      </c>
      <c r="HH167" s="7" t="s">
        <v>2291</v>
      </c>
      <c r="HI167" s="1" t="s">
        <v>1956</v>
      </c>
      <c r="HJ167" s="1" t="s">
        <v>2116</v>
      </c>
      <c r="HK167" s="1" t="s">
        <v>1921</v>
      </c>
      <c r="HL167" s="1" t="s">
        <v>1921</v>
      </c>
      <c r="HM167" s="1" t="s">
        <v>1921</v>
      </c>
      <c r="HN167" s="1" t="s">
        <v>1920</v>
      </c>
      <c r="HO167" s="1" t="s">
        <v>1921</v>
      </c>
      <c r="HP167" s="1" t="s">
        <v>2125</v>
      </c>
      <c r="HQ167" s="1" t="s">
        <v>1921</v>
      </c>
      <c r="HR167" s="1" t="s">
        <v>1921</v>
      </c>
      <c r="HS167" s="1" t="s">
        <v>1920</v>
      </c>
      <c r="HT167" s="7" t="s">
        <v>2291</v>
      </c>
      <c r="HU167" s="7" t="s">
        <v>2291</v>
      </c>
      <c r="HV167" s="1" t="s">
        <v>2291</v>
      </c>
      <c r="HW167" s="1" t="s">
        <v>2291</v>
      </c>
      <c r="HX167" s="1" t="s">
        <v>2291</v>
      </c>
      <c r="HY167" s="1" t="s">
        <v>2127</v>
      </c>
      <c r="HZ167" s="1" t="s">
        <v>1920</v>
      </c>
      <c r="IA167" s="1" t="s">
        <v>1921</v>
      </c>
      <c r="IB167" s="7">
        <v>240</v>
      </c>
      <c r="IC167" s="7" t="s">
        <v>2291</v>
      </c>
      <c r="ID167" s="1" t="s">
        <v>1920</v>
      </c>
      <c r="IE167" s="1" t="s">
        <v>2291</v>
      </c>
      <c r="IF167" s="1" t="s">
        <v>2291</v>
      </c>
      <c r="IG167" s="1" t="s">
        <v>2291</v>
      </c>
      <c r="IH167" s="1" t="s">
        <v>2291</v>
      </c>
      <c r="II167" s="1" t="s">
        <v>2291</v>
      </c>
      <c r="IJ167" s="1" t="s">
        <v>2291</v>
      </c>
      <c r="IK167" s="1" t="s">
        <v>2291</v>
      </c>
      <c r="IL167" s="1" t="s">
        <v>2291</v>
      </c>
      <c r="IM167" s="1" t="s">
        <v>1949</v>
      </c>
      <c r="IN167" s="1" t="s">
        <v>1991</v>
      </c>
      <c r="IO167" s="1" t="s">
        <v>2291</v>
      </c>
      <c r="IP167" s="1" t="s">
        <v>2291</v>
      </c>
      <c r="IQ167" s="1" t="s">
        <v>2291</v>
      </c>
      <c r="IR167" s="1" t="s">
        <v>2291</v>
      </c>
      <c r="IS167" s="1" t="s">
        <v>2291</v>
      </c>
      <c r="IT167" s="1" t="s">
        <v>1921</v>
      </c>
      <c r="IU167" s="1" t="s">
        <v>2291</v>
      </c>
      <c r="IV167" s="1" t="s">
        <v>2291</v>
      </c>
      <c r="IW167" s="1" t="s">
        <v>2291</v>
      </c>
      <c r="IX167" s="1" t="s">
        <v>2291</v>
      </c>
      <c r="IY167" s="1" t="s">
        <v>2291</v>
      </c>
      <c r="IZ167" s="1" t="s">
        <v>2291</v>
      </c>
      <c r="JA167" s="1" t="s">
        <v>2291</v>
      </c>
      <c r="JB167" s="1" t="s">
        <v>2291</v>
      </c>
      <c r="JC167" s="1" t="s">
        <v>2291</v>
      </c>
      <c r="JD167" s="1" t="s">
        <v>339</v>
      </c>
      <c r="JE167" s="1" t="s">
        <v>1920</v>
      </c>
      <c r="JF167" s="1" t="s">
        <v>1920</v>
      </c>
      <c r="JG167" s="1" t="s">
        <v>1921</v>
      </c>
      <c r="JH167" s="1" t="s">
        <v>1921</v>
      </c>
      <c r="JI167" s="1" t="s">
        <v>1921</v>
      </c>
      <c r="JJ167" s="1" t="s">
        <v>1920</v>
      </c>
      <c r="JK167" s="1" t="s">
        <v>1921</v>
      </c>
      <c r="JL167" s="1" t="s">
        <v>1921</v>
      </c>
      <c r="JM167" s="1" t="s">
        <v>1921</v>
      </c>
      <c r="JN167" s="1" t="s">
        <v>1921</v>
      </c>
      <c r="JO167" s="1" t="s">
        <v>1921</v>
      </c>
      <c r="JP167" s="1" t="s">
        <v>1921</v>
      </c>
      <c r="JQ167" s="1" t="s">
        <v>1921</v>
      </c>
      <c r="JR167" s="1" t="s">
        <v>1921</v>
      </c>
      <c r="JS167" s="1" t="s">
        <v>2291</v>
      </c>
      <c r="JT167" s="1" t="s">
        <v>2291</v>
      </c>
      <c r="JU167" s="1" t="s">
        <v>2298</v>
      </c>
      <c r="JV167" s="1" t="s">
        <v>1920</v>
      </c>
      <c r="JW167" s="1" t="s">
        <v>1921</v>
      </c>
      <c r="JX167" s="1" t="s">
        <v>1921</v>
      </c>
      <c r="JY167" s="1" t="s">
        <v>1921</v>
      </c>
      <c r="JZ167" s="1" t="s">
        <v>1921</v>
      </c>
      <c r="KA167" s="1" t="s">
        <v>1920</v>
      </c>
      <c r="KB167" s="1" t="s">
        <v>1921</v>
      </c>
      <c r="KC167" s="1" t="s">
        <v>2291</v>
      </c>
      <c r="KD167" s="1" t="s">
        <v>2294</v>
      </c>
      <c r="KE167" s="1" t="s">
        <v>2291</v>
      </c>
      <c r="KF167" s="1" t="s">
        <v>1920</v>
      </c>
      <c r="KG167" s="1" t="s">
        <v>2146</v>
      </c>
      <c r="KH167" s="1" t="s">
        <v>1967</v>
      </c>
      <c r="KI167" s="1" t="s">
        <v>1923</v>
      </c>
      <c r="KJ167" s="1" t="s">
        <v>2291</v>
      </c>
      <c r="KK167" s="1" t="s">
        <v>1920</v>
      </c>
      <c r="KL167" s="1" t="s">
        <v>409</v>
      </c>
      <c r="KM167" s="1" t="s">
        <v>1921</v>
      </c>
      <c r="KN167" s="1" t="s">
        <v>1921</v>
      </c>
      <c r="KO167" s="1" t="s">
        <v>1920</v>
      </c>
      <c r="KP167" s="1" t="s">
        <v>2291</v>
      </c>
      <c r="KQ167" s="1" t="s">
        <v>2291</v>
      </c>
      <c r="KR167" s="1">
        <v>1</v>
      </c>
      <c r="KS167" s="1" t="s">
        <v>313</v>
      </c>
      <c r="KT167" s="1" t="s">
        <v>305</v>
      </c>
      <c r="KU167" s="1" t="s">
        <v>2291</v>
      </c>
      <c r="KV167" s="1" t="s">
        <v>2291</v>
      </c>
      <c r="KW167" s="1" t="s">
        <v>2291</v>
      </c>
      <c r="KX167" s="1" t="s">
        <v>2291</v>
      </c>
      <c r="KY167" s="7" t="s">
        <v>2291</v>
      </c>
      <c r="KZ167" s="1" t="s">
        <v>1343</v>
      </c>
      <c r="LA167" s="1">
        <v>166368</v>
      </c>
      <c r="LB167" s="1" t="s">
        <v>1344</v>
      </c>
      <c r="LC167" s="1" t="s">
        <v>1345</v>
      </c>
      <c r="LD167" s="1">
        <v>117</v>
      </c>
      <c r="LE167" s="1" t="s">
        <v>2291</v>
      </c>
      <c r="LF167" s="1">
        <v>-1</v>
      </c>
      <c r="LG167" s="1" t="s">
        <v>2291</v>
      </c>
      <c r="LH167" s="1" t="s">
        <v>2291</v>
      </c>
      <c r="LI167" s="13" t="s">
        <v>2291</v>
      </c>
      <c r="LJ167" s="13">
        <v>0</v>
      </c>
      <c r="LK167" s="13">
        <v>0</v>
      </c>
      <c r="LL167" s="13">
        <v>0</v>
      </c>
      <c r="LM167" s="13">
        <v>0</v>
      </c>
      <c r="LN167" s="13">
        <v>0</v>
      </c>
      <c r="LO167" s="13">
        <v>0</v>
      </c>
      <c r="LP167" s="13">
        <v>0</v>
      </c>
      <c r="LQ167" s="13">
        <v>0</v>
      </c>
      <c r="LR167" s="13">
        <v>0</v>
      </c>
      <c r="LS167" s="13">
        <v>0</v>
      </c>
      <c r="LT167" s="13">
        <v>0</v>
      </c>
      <c r="LU167" s="13">
        <v>0</v>
      </c>
      <c r="LV167" s="13">
        <v>0</v>
      </c>
      <c r="LW167" s="1" t="s">
        <v>1975</v>
      </c>
      <c r="LX167" s="1" t="s">
        <v>1976</v>
      </c>
      <c r="LY167" s="1" t="s">
        <v>1979</v>
      </c>
      <c r="LZ167" s="1" t="b">
        <f>E167=AE167</f>
        <v>1</v>
      </c>
      <c r="MA167" s="1" t="b">
        <f>AG167=G167</f>
        <v>0</v>
      </c>
      <c r="MB167" s="1" t="b">
        <f>I167=AI167</f>
        <v>0</v>
      </c>
      <c r="MC167" s="1" t="s">
        <v>2291</v>
      </c>
    </row>
    <row r="168" spans="1:341" x14ac:dyDescent="0.3">
      <c r="A168" s="1" t="s">
        <v>1585</v>
      </c>
      <c r="B168" s="1" t="s">
        <v>1586</v>
      </c>
      <c r="C168" s="5">
        <v>43172</v>
      </c>
      <c r="D168" s="5">
        <v>43172</v>
      </c>
      <c r="E168" s="1" t="s">
        <v>294</v>
      </c>
      <c r="F168" s="1" t="s">
        <v>1934</v>
      </c>
      <c r="G168" s="1" t="s">
        <v>698</v>
      </c>
      <c r="H168" s="1" t="s">
        <v>333</v>
      </c>
      <c r="I168" s="1" t="s">
        <v>818</v>
      </c>
      <c r="J168" s="1" t="s">
        <v>1470</v>
      </c>
      <c r="K168" s="1" t="s">
        <v>1527</v>
      </c>
      <c r="L168" s="1" t="s">
        <v>1527</v>
      </c>
      <c r="M168" s="1" t="s">
        <v>1587</v>
      </c>
      <c r="N168" s="1">
        <v>13.618661521</v>
      </c>
      <c r="O168" s="1">
        <v>13.9713502619</v>
      </c>
      <c r="P168" s="1">
        <v>307.41405055299998</v>
      </c>
      <c r="Q168" s="1">
        <v>8</v>
      </c>
      <c r="R168" s="1" t="s">
        <v>1983</v>
      </c>
      <c r="S168" s="1" t="s">
        <v>2086</v>
      </c>
      <c r="T168" s="1">
        <v>5</v>
      </c>
      <c r="U168" s="1" t="s">
        <v>2296</v>
      </c>
      <c r="V168" s="1" t="s">
        <v>1982</v>
      </c>
      <c r="W168" s="1" t="s">
        <v>2291</v>
      </c>
      <c r="X168" s="1" t="s">
        <v>2093</v>
      </c>
      <c r="Y168" s="1" t="s">
        <v>1920</v>
      </c>
      <c r="Z168" s="1" t="s">
        <v>1920</v>
      </c>
      <c r="AA168" s="1" t="s">
        <v>1921</v>
      </c>
      <c r="AB168" s="1" t="s">
        <v>2291</v>
      </c>
      <c r="AC168" s="7">
        <v>210</v>
      </c>
      <c r="AD168" s="7">
        <v>878</v>
      </c>
      <c r="AE168" s="1" t="s">
        <v>294</v>
      </c>
      <c r="AF168" s="1" t="s">
        <v>1934</v>
      </c>
      <c r="AG168" s="1" t="s">
        <v>698</v>
      </c>
      <c r="AH168" s="1" t="s">
        <v>333</v>
      </c>
      <c r="AI168" s="1" t="s">
        <v>818</v>
      </c>
      <c r="AJ168" s="1" t="s">
        <v>1470</v>
      </c>
      <c r="AK168" s="14">
        <v>210</v>
      </c>
      <c r="AL168" s="14">
        <v>878</v>
      </c>
      <c r="AM168" s="5">
        <v>42005</v>
      </c>
      <c r="AN168" s="7">
        <v>10</v>
      </c>
      <c r="AO168" s="7">
        <v>42</v>
      </c>
      <c r="AP168" s="1" t="s">
        <v>335</v>
      </c>
      <c r="AQ168" s="1" t="s">
        <v>1927</v>
      </c>
      <c r="AR168" s="1" t="s">
        <v>336</v>
      </c>
      <c r="AS168" s="1" t="s">
        <v>1932</v>
      </c>
      <c r="AT168" s="1" t="s">
        <v>356</v>
      </c>
      <c r="AU168" s="1" t="s">
        <v>1943</v>
      </c>
      <c r="AV168" s="1" t="s">
        <v>2291</v>
      </c>
      <c r="AW168" s="1" t="s">
        <v>2291</v>
      </c>
      <c r="AX168" s="1" t="s">
        <v>2291</v>
      </c>
      <c r="AY168" s="7">
        <v>10</v>
      </c>
      <c r="AZ168" s="7">
        <v>42</v>
      </c>
      <c r="BA168" s="5">
        <v>42005</v>
      </c>
      <c r="BB168" s="7" t="s">
        <v>2291</v>
      </c>
      <c r="BC168" s="7" t="s">
        <v>2291</v>
      </c>
      <c r="BD168" s="1" t="s">
        <v>2291</v>
      </c>
      <c r="BE168" s="1" t="s">
        <v>2291</v>
      </c>
      <c r="BF168" s="1" t="s">
        <v>2291</v>
      </c>
      <c r="BG168" s="1" t="s">
        <v>2291</v>
      </c>
      <c r="BH168" s="1" t="s">
        <v>2291</v>
      </c>
      <c r="BI168" s="1" t="s">
        <v>2291</v>
      </c>
      <c r="BJ168" s="1" t="s">
        <v>2291</v>
      </c>
      <c r="BK168" s="1" t="s">
        <v>2291</v>
      </c>
      <c r="BL168" s="1" t="s">
        <v>2291</v>
      </c>
      <c r="BM168" s="7" t="s">
        <v>2291</v>
      </c>
      <c r="BN168" s="7" t="s">
        <v>2291</v>
      </c>
      <c r="BO168" s="1" t="s">
        <v>2291</v>
      </c>
      <c r="BP168" s="7">
        <v>30</v>
      </c>
      <c r="BQ168" s="7">
        <v>125</v>
      </c>
      <c r="BR168" s="1">
        <v>0</v>
      </c>
      <c r="BS168" s="7">
        <v>220</v>
      </c>
      <c r="BT168" s="7">
        <v>0</v>
      </c>
      <c r="BU168" s="7">
        <v>0</v>
      </c>
      <c r="BV168" s="7">
        <v>0</v>
      </c>
      <c r="BW168" s="1" t="s">
        <v>1998</v>
      </c>
      <c r="BX168" s="1" t="s">
        <v>2291</v>
      </c>
      <c r="BY168" s="1" t="s">
        <v>533</v>
      </c>
      <c r="BZ168" s="1" t="s">
        <v>1921</v>
      </c>
      <c r="CA168" s="1" t="s">
        <v>1921</v>
      </c>
      <c r="CB168" s="1" t="s">
        <v>1921</v>
      </c>
      <c r="CC168" s="1" t="s">
        <v>1921</v>
      </c>
      <c r="CD168" s="1" t="s">
        <v>1921</v>
      </c>
      <c r="CE168" s="1" t="s">
        <v>1921</v>
      </c>
      <c r="CF168" s="1" t="s">
        <v>1921</v>
      </c>
      <c r="CG168" s="1" t="s">
        <v>1921</v>
      </c>
      <c r="CH168" s="1" t="s">
        <v>1920</v>
      </c>
      <c r="CI168" s="1" t="s">
        <v>1921</v>
      </c>
      <c r="CJ168" s="1" t="s">
        <v>1921</v>
      </c>
      <c r="CK168" s="1" t="s">
        <v>1953</v>
      </c>
      <c r="CL168" s="1" t="s">
        <v>1921</v>
      </c>
      <c r="CM168" s="1" t="s">
        <v>1921</v>
      </c>
      <c r="CN168" s="1" t="s">
        <v>1920</v>
      </c>
      <c r="CO168" s="1" t="s">
        <v>1921</v>
      </c>
      <c r="CP168" s="1" t="s">
        <v>1921</v>
      </c>
      <c r="CQ168" s="1" t="s">
        <v>2291</v>
      </c>
      <c r="CR168" s="1" t="s">
        <v>2030</v>
      </c>
      <c r="CS168" s="1" t="s">
        <v>2291</v>
      </c>
      <c r="CT168" s="1" t="s">
        <v>2291</v>
      </c>
      <c r="CU168" s="1" t="s">
        <v>2291</v>
      </c>
      <c r="CV168" s="1" t="s">
        <v>2291</v>
      </c>
      <c r="CW168" s="1" t="s">
        <v>2291</v>
      </c>
      <c r="CX168" s="1" t="s">
        <v>2291</v>
      </c>
      <c r="CY168" s="1" t="s">
        <v>2291</v>
      </c>
      <c r="CZ168" s="1" t="s">
        <v>2291</v>
      </c>
      <c r="DA168" s="1" t="s">
        <v>2291</v>
      </c>
      <c r="DB168" s="1" t="s">
        <v>2291</v>
      </c>
      <c r="DC168" s="1" t="s">
        <v>2291</v>
      </c>
      <c r="DD168" s="1" t="s">
        <v>2291</v>
      </c>
      <c r="DE168" s="1" t="s">
        <v>2291</v>
      </c>
      <c r="DF168" s="1" t="s">
        <v>2291</v>
      </c>
      <c r="DG168" s="1" t="s">
        <v>2291</v>
      </c>
      <c r="DH168" s="1" t="s">
        <v>2291</v>
      </c>
      <c r="DI168" s="1" t="s">
        <v>2291</v>
      </c>
      <c r="DJ168" s="1" t="s">
        <v>2291</v>
      </c>
      <c r="DK168" s="1" t="s">
        <v>2291</v>
      </c>
      <c r="DL168" s="1" t="s">
        <v>2291</v>
      </c>
      <c r="DM168" s="1" t="s">
        <v>2291</v>
      </c>
      <c r="DN168" s="1" t="s">
        <v>2291</v>
      </c>
      <c r="DO168" s="1" t="s">
        <v>2291</v>
      </c>
      <c r="DP168" s="1" t="s">
        <v>2291</v>
      </c>
      <c r="DQ168" s="1" t="s">
        <v>2291</v>
      </c>
      <c r="DR168" s="1" t="s">
        <v>2291</v>
      </c>
      <c r="DS168" s="1" t="s">
        <v>2291</v>
      </c>
      <c r="DT168" s="1" t="s">
        <v>2291</v>
      </c>
      <c r="DU168" s="1" t="s">
        <v>2291</v>
      </c>
      <c r="DV168" s="1" t="s">
        <v>2291</v>
      </c>
      <c r="DW168" s="1" t="s">
        <v>2291</v>
      </c>
      <c r="DX168" s="1" t="s">
        <v>2291</v>
      </c>
      <c r="DY168" s="1" t="s">
        <v>2291</v>
      </c>
      <c r="DZ168" s="1" t="s">
        <v>2291</v>
      </c>
      <c r="EA168" s="1" t="s">
        <v>2291</v>
      </c>
      <c r="EB168" s="1" t="s">
        <v>2291</v>
      </c>
      <c r="EC168" s="1" t="s">
        <v>2291</v>
      </c>
      <c r="ED168" s="1" t="s">
        <v>2291</v>
      </c>
      <c r="EE168" s="1" t="s">
        <v>2291</v>
      </c>
      <c r="EF168" s="1" t="s">
        <v>2291</v>
      </c>
      <c r="EG168" s="1" t="s">
        <v>2291</v>
      </c>
      <c r="EH168" s="1" t="s">
        <v>2291</v>
      </c>
      <c r="EI168" s="1" t="s">
        <v>2291</v>
      </c>
      <c r="EJ168" s="1" t="s">
        <v>2291</v>
      </c>
      <c r="EK168" s="1" t="s">
        <v>2291</v>
      </c>
      <c r="EL168" s="1" t="s">
        <v>2291</v>
      </c>
      <c r="EM168" s="1" t="s">
        <v>2291</v>
      </c>
      <c r="EN168" s="1" t="s">
        <v>2291</v>
      </c>
      <c r="EO168" s="1" t="s">
        <v>2291</v>
      </c>
      <c r="EP168" s="1" t="s">
        <v>2291</v>
      </c>
      <c r="EQ168" s="1" t="s">
        <v>2291</v>
      </c>
      <c r="ER168" s="1" t="s">
        <v>2291</v>
      </c>
      <c r="ES168" s="1" t="s">
        <v>2291</v>
      </c>
      <c r="ET168" s="1" t="s">
        <v>2291</v>
      </c>
      <c r="EU168" s="1" t="s">
        <v>2291</v>
      </c>
      <c r="EV168" s="1" t="s">
        <v>2291</v>
      </c>
      <c r="EW168" s="1" t="s">
        <v>2291</v>
      </c>
      <c r="EX168" s="1" t="s">
        <v>2291</v>
      </c>
      <c r="EY168" s="1" t="s">
        <v>2291</v>
      </c>
      <c r="EZ168" s="1" t="s">
        <v>2291</v>
      </c>
      <c r="FA168" s="1" t="s">
        <v>2291</v>
      </c>
      <c r="FB168" s="1" t="s">
        <v>2291</v>
      </c>
      <c r="FC168" s="1" t="s">
        <v>2291</v>
      </c>
      <c r="FD168" s="1" t="s">
        <v>2291</v>
      </c>
      <c r="FE168" s="1" t="s">
        <v>2291</v>
      </c>
      <c r="FF168" s="1" t="s">
        <v>2291</v>
      </c>
      <c r="FG168" s="1" t="s">
        <v>2291</v>
      </c>
      <c r="FH168" s="1" t="s">
        <v>2291</v>
      </c>
      <c r="FI168" s="1" t="s">
        <v>2291</v>
      </c>
      <c r="FJ168" s="1" t="s">
        <v>2291</v>
      </c>
      <c r="FK168" s="1" t="s">
        <v>2291</v>
      </c>
      <c r="FL168" s="1" t="s">
        <v>2291</v>
      </c>
      <c r="FM168" s="7">
        <v>50</v>
      </c>
      <c r="FN168" s="7">
        <v>100</v>
      </c>
      <c r="FO168" s="7">
        <v>3</v>
      </c>
      <c r="FP168" s="7">
        <v>6</v>
      </c>
      <c r="FQ168" s="7">
        <v>6</v>
      </c>
      <c r="FR168" s="7">
        <v>10</v>
      </c>
      <c r="FS168" s="7" t="s">
        <v>2291</v>
      </c>
      <c r="FT168" s="7" t="s">
        <v>2291</v>
      </c>
      <c r="FU168" s="7">
        <v>10</v>
      </c>
      <c r="FV168" s="7">
        <v>15</v>
      </c>
      <c r="FW168" s="7">
        <v>10</v>
      </c>
      <c r="FX168" s="7" t="s">
        <v>2291</v>
      </c>
      <c r="FY168" s="7">
        <v>25</v>
      </c>
      <c r="FZ168" s="1" t="s">
        <v>1921</v>
      </c>
      <c r="GA168" s="1" t="s">
        <v>1921</v>
      </c>
      <c r="GB168" s="1" t="s">
        <v>1921</v>
      </c>
      <c r="GC168" s="1" t="s">
        <v>2221</v>
      </c>
      <c r="GD168" s="1" t="s">
        <v>2221</v>
      </c>
      <c r="GE168" s="1" t="s">
        <v>2221</v>
      </c>
      <c r="GF168" s="1" t="s">
        <v>1920</v>
      </c>
      <c r="GG168" s="1" t="s">
        <v>2291</v>
      </c>
      <c r="GH168" s="1" t="s">
        <v>2291</v>
      </c>
      <c r="GI168" s="1" t="s">
        <v>2291</v>
      </c>
      <c r="GJ168" s="1" t="s">
        <v>302</v>
      </c>
      <c r="GK168" s="1" t="s">
        <v>1921</v>
      </c>
      <c r="GL168" s="1" t="s">
        <v>1921</v>
      </c>
      <c r="GM168" s="1" t="s">
        <v>1921</v>
      </c>
      <c r="GN168" s="1" t="s">
        <v>1921</v>
      </c>
      <c r="GO168" s="1" t="s">
        <v>1920</v>
      </c>
      <c r="GP168" s="1" t="s">
        <v>1921</v>
      </c>
      <c r="GQ168" s="1" t="s">
        <v>1921</v>
      </c>
      <c r="GR168" s="1" t="s">
        <v>1921</v>
      </c>
      <c r="GS168" s="7" t="s">
        <v>2291</v>
      </c>
      <c r="GT168" s="7" t="s">
        <v>2291</v>
      </c>
      <c r="GU168" s="7">
        <v>4</v>
      </c>
      <c r="GV168" s="7" t="s">
        <v>2291</v>
      </c>
      <c r="GW168" s="7" t="s">
        <v>2291</v>
      </c>
      <c r="GX168" s="7" t="s">
        <v>2291</v>
      </c>
      <c r="GY168" s="7" t="s">
        <v>2291</v>
      </c>
      <c r="GZ168" s="7" t="s">
        <v>2291</v>
      </c>
      <c r="HA168" s="7" t="s">
        <v>2291</v>
      </c>
      <c r="HB168" s="7" t="s">
        <v>2291</v>
      </c>
      <c r="HC168" s="7" t="s">
        <v>2291</v>
      </c>
      <c r="HD168" s="7" t="s">
        <v>2291</v>
      </c>
      <c r="HE168" s="7" t="s">
        <v>2291</v>
      </c>
      <c r="HF168" s="7" t="s">
        <v>2291</v>
      </c>
      <c r="HG168" s="7" t="s">
        <v>2291</v>
      </c>
      <c r="HH168" s="7" t="s">
        <v>2291</v>
      </c>
      <c r="HI168" s="1" t="s">
        <v>869</v>
      </c>
      <c r="HJ168" s="1" t="s">
        <v>1995</v>
      </c>
      <c r="HK168" s="1" t="s">
        <v>1921</v>
      </c>
      <c r="HL168" s="1" t="s">
        <v>1921</v>
      </c>
      <c r="HM168" s="1" t="s">
        <v>1920</v>
      </c>
      <c r="HN168" s="1" t="s">
        <v>1921</v>
      </c>
      <c r="HO168" s="1" t="s">
        <v>1921</v>
      </c>
      <c r="HP168" s="1" t="s">
        <v>2125</v>
      </c>
      <c r="HQ168" s="1" t="s">
        <v>1921</v>
      </c>
      <c r="HR168" s="1" t="s">
        <v>1921</v>
      </c>
      <c r="HS168" s="1" t="s">
        <v>1920</v>
      </c>
      <c r="HT168" s="7" t="s">
        <v>2291</v>
      </c>
      <c r="HU168" s="7" t="s">
        <v>2291</v>
      </c>
      <c r="HV168" s="1" t="s">
        <v>2291</v>
      </c>
      <c r="HW168" s="1" t="s">
        <v>2291</v>
      </c>
      <c r="HX168" s="1" t="s">
        <v>2291</v>
      </c>
      <c r="HY168" s="1" t="s">
        <v>2126</v>
      </c>
      <c r="HZ168" s="1" t="s">
        <v>1921</v>
      </c>
      <c r="IA168" s="1" t="s">
        <v>1920</v>
      </c>
      <c r="IB168" s="7" t="s">
        <v>2291</v>
      </c>
      <c r="IC168" s="7">
        <v>220</v>
      </c>
      <c r="ID168" s="1" t="s">
        <v>1920</v>
      </c>
      <c r="IE168" s="1" t="s">
        <v>2291</v>
      </c>
      <c r="IF168" s="1" t="s">
        <v>2291</v>
      </c>
      <c r="IG168" s="1" t="s">
        <v>2291</v>
      </c>
      <c r="IH168" s="1" t="s">
        <v>2291</v>
      </c>
      <c r="II168" s="1" t="s">
        <v>2291</v>
      </c>
      <c r="IJ168" s="1" t="s">
        <v>2291</v>
      </c>
      <c r="IK168" s="1" t="s">
        <v>2291</v>
      </c>
      <c r="IL168" s="1" t="s">
        <v>2291</v>
      </c>
      <c r="IM168" s="1" t="s">
        <v>1949</v>
      </c>
      <c r="IN168" s="1" t="s">
        <v>1991</v>
      </c>
      <c r="IO168" s="1" t="s">
        <v>2291</v>
      </c>
      <c r="IP168" s="1" t="s">
        <v>2291</v>
      </c>
      <c r="IQ168" s="1" t="s">
        <v>2291</v>
      </c>
      <c r="IR168" s="1" t="s">
        <v>2291</v>
      </c>
      <c r="IS168" s="1" t="s">
        <v>2291</v>
      </c>
      <c r="IT168" s="1" t="s">
        <v>1921</v>
      </c>
      <c r="IU168" s="1" t="s">
        <v>2291</v>
      </c>
      <c r="IV168" s="1" t="s">
        <v>2291</v>
      </c>
      <c r="IW168" s="1" t="s">
        <v>2291</v>
      </c>
      <c r="IX168" s="1" t="s">
        <v>2291</v>
      </c>
      <c r="IY168" s="1" t="s">
        <v>2291</v>
      </c>
      <c r="IZ168" s="1" t="s">
        <v>2291</v>
      </c>
      <c r="JA168" s="1" t="s">
        <v>2291</v>
      </c>
      <c r="JB168" s="1" t="s">
        <v>2291</v>
      </c>
      <c r="JC168" s="1" t="s">
        <v>2291</v>
      </c>
      <c r="JD168" s="1" t="s">
        <v>870</v>
      </c>
      <c r="JE168" s="1" t="s">
        <v>1921</v>
      </c>
      <c r="JF168" s="1" t="s">
        <v>1920</v>
      </c>
      <c r="JG168" s="1" t="s">
        <v>1921</v>
      </c>
      <c r="JH168" s="1" t="s">
        <v>1921</v>
      </c>
      <c r="JI168" s="1" t="s">
        <v>1921</v>
      </c>
      <c r="JJ168" s="1" t="s">
        <v>1920</v>
      </c>
      <c r="JK168" s="1" t="s">
        <v>1920</v>
      </c>
      <c r="JL168" s="1" t="s">
        <v>1921</v>
      </c>
      <c r="JM168" s="1" t="s">
        <v>1921</v>
      </c>
      <c r="JN168" s="1" t="s">
        <v>1921</v>
      </c>
      <c r="JO168" s="1" t="s">
        <v>1921</v>
      </c>
      <c r="JP168" s="1" t="s">
        <v>1921</v>
      </c>
      <c r="JQ168" s="1" t="s">
        <v>1921</v>
      </c>
      <c r="JR168" s="1" t="s">
        <v>1921</v>
      </c>
      <c r="JS168" s="1" t="s">
        <v>2291</v>
      </c>
      <c r="JT168" s="1" t="s">
        <v>2291</v>
      </c>
      <c r="JU168" s="1" t="s">
        <v>2293</v>
      </c>
      <c r="JV168" s="1" t="s">
        <v>1921</v>
      </c>
      <c r="JW168" s="1" t="s">
        <v>1921</v>
      </c>
      <c r="JX168" s="1" t="s">
        <v>1921</v>
      </c>
      <c r="JY168" s="1" t="s">
        <v>1920</v>
      </c>
      <c r="JZ168" s="1" t="s">
        <v>1921</v>
      </c>
      <c r="KA168" s="1" t="s">
        <v>1920</v>
      </c>
      <c r="KB168" s="1" t="s">
        <v>1921</v>
      </c>
      <c r="KC168" s="1" t="s">
        <v>2291</v>
      </c>
      <c r="KD168" s="1" t="s">
        <v>2294</v>
      </c>
      <c r="KE168" s="1" t="s">
        <v>2291</v>
      </c>
      <c r="KF168" s="1" t="s">
        <v>1920</v>
      </c>
      <c r="KG168" s="1" t="s">
        <v>1512</v>
      </c>
      <c r="KH168" s="1" t="s">
        <v>1966</v>
      </c>
      <c r="KI168" s="1" t="s">
        <v>1988</v>
      </c>
      <c r="KJ168" s="1" t="s">
        <v>2291</v>
      </c>
      <c r="KK168" s="1" t="s">
        <v>1920</v>
      </c>
      <c r="KL168" s="1" t="s">
        <v>2044</v>
      </c>
      <c r="KM168" s="1" t="s">
        <v>1920</v>
      </c>
      <c r="KN168" s="1" t="s">
        <v>1921</v>
      </c>
      <c r="KO168" s="1" t="s">
        <v>1920</v>
      </c>
      <c r="KP168" s="1" t="s">
        <v>2291</v>
      </c>
      <c r="KQ168" s="1" t="s">
        <v>2291</v>
      </c>
      <c r="KR168" s="1">
        <v>2</v>
      </c>
      <c r="KS168" s="1" t="s">
        <v>310</v>
      </c>
      <c r="KT168" s="1" t="s">
        <v>374</v>
      </c>
      <c r="KU168" s="1" t="s">
        <v>2291</v>
      </c>
      <c r="KV168" s="1" t="s">
        <v>2291</v>
      </c>
      <c r="KW168" s="1" t="s">
        <v>2291</v>
      </c>
      <c r="KX168" s="1">
        <v>20</v>
      </c>
      <c r="KY168" s="11">
        <v>20</v>
      </c>
      <c r="KZ168" s="1" t="s">
        <v>1588</v>
      </c>
      <c r="LA168" s="1">
        <v>177363</v>
      </c>
      <c r="LB168" s="1" t="s">
        <v>1589</v>
      </c>
      <c r="LC168" s="1" t="s">
        <v>1590</v>
      </c>
      <c r="LD168" s="1">
        <v>148</v>
      </c>
      <c r="LE168" s="1" t="s">
        <v>2291</v>
      </c>
      <c r="LF168" s="1">
        <v>-1</v>
      </c>
      <c r="LG168" s="1" t="s">
        <v>2291</v>
      </c>
      <c r="LH168" s="1" t="s">
        <v>2291</v>
      </c>
      <c r="LI168" s="8">
        <v>148</v>
      </c>
      <c r="LJ168" s="8">
        <v>16</v>
      </c>
      <c r="LK168" s="8">
        <v>5</v>
      </c>
      <c r="LL168" s="8">
        <v>22</v>
      </c>
      <c r="LM168" s="8">
        <v>17</v>
      </c>
      <c r="LN168" s="8">
        <v>17</v>
      </c>
      <c r="LO168" s="8">
        <v>22</v>
      </c>
      <c r="LP168" s="8">
        <v>1</v>
      </c>
      <c r="LQ168" s="8">
        <v>1</v>
      </c>
      <c r="LR168" s="8">
        <v>17</v>
      </c>
      <c r="LS168" s="8">
        <v>18</v>
      </c>
      <c r="LT168" s="8">
        <v>3</v>
      </c>
      <c r="LU168" s="8">
        <v>0</v>
      </c>
      <c r="LV168" s="8">
        <v>139</v>
      </c>
      <c r="LW168" s="1" t="s">
        <v>1976</v>
      </c>
      <c r="LX168" s="1" t="s">
        <v>1979</v>
      </c>
      <c r="LY168" s="1" t="s">
        <v>568</v>
      </c>
      <c r="LZ168" s="1" t="b">
        <f>E168=AE168</f>
        <v>1</v>
      </c>
      <c r="MA168" s="1" t="b">
        <f>AG168=G168</f>
        <v>1</v>
      </c>
      <c r="MB168" s="1" t="b">
        <f>I168=AI168</f>
        <v>1</v>
      </c>
      <c r="MC168" s="1" t="s">
        <v>2291</v>
      </c>
    </row>
    <row r="169" spans="1:341" x14ac:dyDescent="0.3">
      <c r="A169" s="1" t="s">
        <v>1167</v>
      </c>
      <c r="B169" s="1" t="s">
        <v>1168</v>
      </c>
      <c r="C169" s="5">
        <v>43164</v>
      </c>
      <c r="D169" s="5">
        <v>43164</v>
      </c>
      <c r="E169" s="1" t="s">
        <v>294</v>
      </c>
      <c r="F169" s="1" t="s">
        <v>1934</v>
      </c>
      <c r="G169" s="1" t="s">
        <v>400</v>
      </c>
      <c r="H169" s="1" t="s">
        <v>1948</v>
      </c>
      <c r="I169" s="1" t="s">
        <v>915</v>
      </c>
      <c r="J169" s="1" t="s">
        <v>1057</v>
      </c>
      <c r="K169" s="1" t="s">
        <v>960</v>
      </c>
      <c r="L169" s="1" t="s">
        <v>1169</v>
      </c>
      <c r="M169" s="1" t="s">
        <v>1170</v>
      </c>
      <c r="N169" s="1">
        <v>13.7332119351</v>
      </c>
      <c r="O169" s="1">
        <v>14.173215133399999</v>
      </c>
      <c r="P169" s="1">
        <v>311.79457851199999</v>
      </c>
      <c r="Q169" s="1">
        <v>6</v>
      </c>
      <c r="R169" s="1" t="s">
        <v>1983</v>
      </c>
      <c r="S169" s="1" t="s">
        <v>960</v>
      </c>
      <c r="T169" s="1">
        <v>15</v>
      </c>
      <c r="U169" s="1" t="s">
        <v>2296</v>
      </c>
      <c r="V169" s="1" t="s">
        <v>1982</v>
      </c>
      <c r="W169" s="1" t="s">
        <v>2291</v>
      </c>
      <c r="X169" s="1" t="s">
        <v>2089</v>
      </c>
      <c r="Y169" s="1" t="s">
        <v>1920</v>
      </c>
      <c r="Z169" s="1" t="s">
        <v>1921</v>
      </c>
      <c r="AA169" s="1" t="s">
        <v>1921</v>
      </c>
      <c r="AB169" s="1" t="s">
        <v>2291</v>
      </c>
      <c r="AC169" s="7">
        <v>60</v>
      </c>
      <c r="AD169" s="7">
        <v>250</v>
      </c>
      <c r="AE169" s="1" t="s">
        <v>294</v>
      </c>
      <c r="AF169" s="1" t="s">
        <v>1934</v>
      </c>
      <c r="AG169" s="1" t="s">
        <v>698</v>
      </c>
      <c r="AH169" s="1" t="s">
        <v>333</v>
      </c>
      <c r="AI169" s="1" t="s">
        <v>818</v>
      </c>
      <c r="AJ169" s="1" t="s">
        <v>1470</v>
      </c>
      <c r="AK169" s="14">
        <v>60</v>
      </c>
      <c r="AL169" s="14">
        <v>250</v>
      </c>
      <c r="AM169" s="5">
        <v>42552</v>
      </c>
      <c r="AN169" s="7" t="s">
        <v>2291</v>
      </c>
      <c r="AO169" s="7" t="s">
        <v>2291</v>
      </c>
      <c r="AP169" s="1" t="s">
        <v>2291</v>
      </c>
      <c r="AQ169" s="1" t="s">
        <v>2291</v>
      </c>
      <c r="AR169" s="1" t="s">
        <v>2291</v>
      </c>
      <c r="AS169" s="1" t="s">
        <v>2291</v>
      </c>
      <c r="AT169" s="1" t="s">
        <v>2291</v>
      </c>
      <c r="AU169" s="1" t="s">
        <v>2291</v>
      </c>
      <c r="AV169" s="1" t="s">
        <v>2291</v>
      </c>
      <c r="AW169" s="1" t="s">
        <v>2291</v>
      </c>
      <c r="AX169" s="1" t="s">
        <v>2291</v>
      </c>
      <c r="AY169" s="7" t="s">
        <v>2291</v>
      </c>
      <c r="AZ169" s="7" t="s">
        <v>2291</v>
      </c>
      <c r="BA169" s="1" t="s">
        <v>2291</v>
      </c>
      <c r="BB169" s="7" t="s">
        <v>2291</v>
      </c>
      <c r="BC169" s="7" t="s">
        <v>2291</v>
      </c>
      <c r="BD169" s="1" t="s">
        <v>2291</v>
      </c>
      <c r="BE169" s="1" t="s">
        <v>2291</v>
      </c>
      <c r="BF169" s="1" t="s">
        <v>2291</v>
      </c>
      <c r="BG169" s="1" t="s">
        <v>2291</v>
      </c>
      <c r="BH169" s="1" t="s">
        <v>2291</v>
      </c>
      <c r="BI169" s="1" t="s">
        <v>2291</v>
      </c>
      <c r="BJ169" s="1" t="s">
        <v>2291</v>
      </c>
      <c r="BK169" s="1" t="s">
        <v>2291</v>
      </c>
      <c r="BL169" s="1" t="s">
        <v>2291</v>
      </c>
      <c r="BM169" s="7" t="s">
        <v>2291</v>
      </c>
      <c r="BN169" s="7" t="s">
        <v>2291</v>
      </c>
      <c r="BO169" s="1" t="s">
        <v>2291</v>
      </c>
      <c r="BP169" s="7">
        <v>3</v>
      </c>
      <c r="BQ169" s="7">
        <v>12</v>
      </c>
      <c r="BR169" s="1">
        <v>0</v>
      </c>
      <c r="BS169" s="7">
        <v>36</v>
      </c>
      <c r="BT169" s="7">
        <v>0</v>
      </c>
      <c r="BU169" s="7">
        <v>0</v>
      </c>
      <c r="BV169" s="7">
        <v>0</v>
      </c>
      <c r="BW169" s="1" t="s">
        <v>1998</v>
      </c>
      <c r="BX169" s="1" t="s">
        <v>2291</v>
      </c>
      <c r="BY169" s="1" t="s">
        <v>533</v>
      </c>
      <c r="BZ169" s="1" t="s">
        <v>1921</v>
      </c>
      <c r="CA169" s="1" t="s">
        <v>1921</v>
      </c>
      <c r="CB169" s="1" t="s">
        <v>1921</v>
      </c>
      <c r="CC169" s="1" t="s">
        <v>1921</v>
      </c>
      <c r="CD169" s="1" t="s">
        <v>1921</v>
      </c>
      <c r="CE169" s="1" t="s">
        <v>1921</v>
      </c>
      <c r="CF169" s="1" t="s">
        <v>1921</v>
      </c>
      <c r="CG169" s="1" t="s">
        <v>1921</v>
      </c>
      <c r="CH169" s="1" t="s">
        <v>1920</v>
      </c>
      <c r="CI169" s="1" t="s">
        <v>1921</v>
      </c>
      <c r="CJ169" s="1" t="s">
        <v>1921</v>
      </c>
      <c r="CK169" s="1" t="s">
        <v>320</v>
      </c>
      <c r="CL169" s="1" t="s">
        <v>1921</v>
      </c>
      <c r="CM169" s="1" t="s">
        <v>1921</v>
      </c>
      <c r="CN169" s="1" t="s">
        <v>1921</v>
      </c>
      <c r="CO169" s="1" t="s">
        <v>1920</v>
      </c>
      <c r="CP169" s="1" t="s">
        <v>1921</v>
      </c>
      <c r="CQ169" s="1" t="s">
        <v>2291</v>
      </c>
      <c r="CR169" s="1" t="s">
        <v>2029</v>
      </c>
      <c r="CS169" s="1" t="s">
        <v>2291</v>
      </c>
      <c r="CT169" s="1" t="s">
        <v>2291</v>
      </c>
      <c r="CU169" s="1" t="s">
        <v>2291</v>
      </c>
      <c r="CV169" s="1" t="s">
        <v>2291</v>
      </c>
      <c r="CW169" s="1" t="s">
        <v>2291</v>
      </c>
      <c r="CX169" s="1" t="s">
        <v>2291</v>
      </c>
      <c r="CY169" s="1" t="s">
        <v>2291</v>
      </c>
      <c r="CZ169" s="1" t="s">
        <v>2291</v>
      </c>
      <c r="DA169" s="1" t="s">
        <v>2291</v>
      </c>
      <c r="DB169" s="1" t="s">
        <v>2291</v>
      </c>
      <c r="DC169" s="1" t="s">
        <v>2291</v>
      </c>
      <c r="DD169" s="1" t="s">
        <v>2291</v>
      </c>
      <c r="DE169" s="1" t="s">
        <v>2291</v>
      </c>
      <c r="DF169" s="1" t="s">
        <v>2291</v>
      </c>
      <c r="DG169" s="1" t="s">
        <v>2291</v>
      </c>
      <c r="DH169" s="1" t="s">
        <v>2291</v>
      </c>
      <c r="DI169" s="1" t="s">
        <v>2291</v>
      </c>
      <c r="DJ169" s="1" t="s">
        <v>2291</v>
      </c>
      <c r="DK169" s="1" t="s">
        <v>2291</v>
      </c>
      <c r="DL169" s="1" t="s">
        <v>2291</v>
      </c>
      <c r="DM169" s="1" t="s">
        <v>2291</v>
      </c>
      <c r="DN169" s="1" t="s">
        <v>2291</v>
      </c>
      <c r="DO169" s="1" t="s">
        <v>2291</v>
      </c>
      <c r="DP169" s="1" t="s">
        <v>2291</v>
      </c>
      <c r="DQ169" s="1" t="s">
        <v>2291</v>
      </c>
      <c r="DR169" s="1" t="s">
        <v>2291</v>
      </c>
      <c r="DS169" s="1" t="s">
        <v>2291</v>
      </c>
      <c r="DT169" s="1" t="s">
        <v>2291</v>
      </c>
      <c r="DU169" s="1" t="s">
        <v>2291</v>
      </c>
      <c r="DV169" s="1" t="s">
        <v>2291</v>
      </c>
      <c r="DW169" s="1" t="s">
        <v>2291</v>
      </c>
      <c r="DX169" s="1" t="s">
        <v>2291</v>
      </c>
      <c r="DY169" s="1" t="s">
        <v>2291</v>
      </c>
      <c r="DZ169" s="1" t="s">
        <v>2291</v>
      </c>
      <c r="EA169" s="1" t="s">
        <v>2291</v>
      </c>
      <c r="EB169" s="1" t="s">
        <v>2291</v>
      </c>
      <c r="EC169" s="1" t="s">
        <v>2291</v>
      </c>
      <c r="ED169" s="1" t="s">
        <v>2291</v>
      </c>
      <c r="EE169" s="1" t="s">
        <v>2291</v>
      </c>
      <c r="EF169" s="1" t="s">
        <v>2291</v>
      </c>
      <c r="EG169" s="1" t="s">
        <v>2291</v>
      </c>
      <c r="EH169" s="1" t="s">
        <v>2291</v>
      </c>
      <c r="EI169" s="1" t="s">
        <v>2291</v>
      </c>
      <c r="EJ169" s="1" t="s">
        <v>2291</v>
      </c>
      <c r="EK169" s="1" t="s">
        <v>2291</v>
      </c>
      <c r="EL169" s="1" t="s">
        <v>2291</v>
      </c>
      <c r="EM169" s="1" t="s">
        <v>2291</v>
      </c>
      <c r="EN169" s="1" t="s">
        <v>2291</v>
      </c>
      <c r="EO169" s="1" t="s">
        <v>2291</v>
      </c>
      <c r="EP169" s="1" t="s">
        <v>2291</v>
      </c>
      <c r="EQ169" s="1" t="s">
        <v>2291</v>
      </c>
      <c r="ER169" s="1" t="s">
        <v>2291</v>
      </c>
      <c r="ES169" s="1" t="s">
        <v>2291</v>
      </c>
      <c r="ET169" s="1" t="s">
        <v>2291</v>
      </c>
      <c r="EU169" s="1" t="s">
        <v>2291</v>
      </c>
      <c r="EV169" s="1" t="s">
        <v>2291</v>
      </c>
      <c r="EW169" s="1" t="s">
        <v>2291</v>
      </c>
      <c r="EX169" s="1" t="s">
        <v>2291</v>
      </c>
      <c r="EY169" s="1" t="s">
        <v>2291</v>
      </c>
      <c r="EZ169" s="1" t="s">
        <v>2291</v>
      </c>
      <c r="FA169" s="1" t="s">
        <v>2291</v>
      </c>
      <c r="FB169" s="1" t="s">
        <v>2291</v>
      </c>
      <c r="FC169" s="1" t="s">
        <v>2291</v>
      </c>
      <c r="FD169" s="1" t="s">
        <v>2291</v>
      </c>
      <c r="FE169" s="1" t="s">
        <v>2291</v>
      </c>
      <c r="FF169" s="1" t="s">
        <v>2291</v>
      </c>
      <c r="FG169" s="1" t="s">
        <v>2291</v>
      </c>
      <c r="FH169" s="1" t="s">
        <v>2291</v>
      </c>
      <c r="FI169" s="1" t="s">
        <v>2291</v>
      </c>
      <c r="FJ169" s="1" t="s">
        <v>2291</v>
      </c>
      <c r="FK169" s="1" t="s">
        <v>2291</v>
      </c>
      <c r="FL169" s="1" t="s">
        <v>2291</v>
      </c>
      <c r="FM169" s="7">
        <v>10</v>
      </c>
      <c r="FN169" s="7">
        <v>15</v>
      </c>
      <c r="FO169" s="7" t="s">
        <v>2291</v>
      </c>
      <c r="FP169" s="7" t="s">
        <v>2291</v>
      </c>
      <c r="FQ169" s="7">
        <v>1</v>
      </c>
      <c r="FR169" s="7">
        <v>1</v>
      </c>
      <c r="FS169" s="7" t="s">
        <v>2291</v>
      </c>
      <c r="FT169" s="7" t="s">
        <v>2291</v>
      </c>
      <c r="FU169" s="7">
        <v>2</v>
      </c>
      <c r="FV169" s="7" t="s">
        <v>2291</v>
      </c>
      <c r="FW169" s="7" t="s">
        <v>2291</v>
      </c>
      <c r="FX169" s="7" t="s">
        <v>2291</v>
      </c>
      <c r="FY169" s="7">
        <v>50</v>
      </c>
      <c r="FZ169" s="1" t="s">
        <v>1920</v>
      </c>
      <c r="GA169" s="1" t="s">
        <v>1920</v>
      </c>
      <c r="GB169" s="1" t="s">
        <v>1920</v>
      </c>
      <c r="GC169" s="1" t="s">
        <v>2291</v>
      </c>
      <c r="GD169" s="1" t="s">
        <v>2291</v>
      </c>
      <c r="GE169" s="1" t="s">
        <v>2291</v>
      </c>
      <c r="GF169" s="1" t="s">
        <v>1920</v>
      </c>
      <c r="GG169" s="1" t="s">
        <v>2291</v>
      </c>
      <c r="GH169" s="1" t="s">
        <v>2291</v>
      </c>
      <c r="GI169" s="1" t="s">
        <v>2291</v>
      </c>
      <c r="GJ169" s="1" t="s">
        <v>406</v>
      </c>
      <c r="GK169" s="1" t="s">
        <v>1921</v>
      </c>
      <c r="GL169" s="1" t="s">
        <v>1921</v>
      </c>
      <c r="GM169" s="1" t="s">
        <v>1921</v>
      </c>
      <c r="GN169" s="1" t="s">
        <v>1921</v>
      </c>
      <c r="GO169" s="1" t="s">
        <v>1921</v>
      </c>
      <c r="GP169" s="1" t="s">
        <v>1921</v>
      </c>
      <c r="GQ169" s="1" t="s">
        <v>1920</v>
      </c>
      <c r="GR169" s="1" t="s">
        <v>1921</v>
      </c>
      <c r="GS169" s="7">
        <v>1</v>
      </c>
      <c r="GT169" s="7" t="s">
        <v>2291</v>
      </c>
      <c r="GU169" s="7" t="s">
        <v>2291</v>
      </c>
      <c r="GV169" s="7" t="s">
        <v>2291</v>
      </c>
      <c r="GW169" s="7" t="s">
        <v>2291</v>
      </c>
      <c r="GX169" s="7" t="s">
        <v>2291</v>
      </c>
      <c r="GY169" s="7" t="s">
        <v>2291</v>
      </c>
      <c r="GZ169" s="7" t="s">
        <v>2291</v>
      </c>
      <c r="HA169" s="7" t="s">
        <v>2291</v>
      </c>
      <c r="HB169" s="7" t="s">
        <v>2291</v>
      </c>
      <c r="HC169" s="7" t="s">
        <v>2291</v>
      </c>
      <c r="HD169" s="7" t="s">
        <v>2291</v>
      </c>
      <c r="HE169" s="7" t="s">
        <v>2291</v>
      </c>
      <c r="HF169" s="7" t="s">
        <v>2291</v>
      </c>
      <c r="HG169" s="7" t="s">
        <v>2291</v>
      </c>
      <c r="HH169" s="7" t="s">
        <v>2291</v>
      </c>
      <c r="HI169" s="1" t="s">
        <v>1957</v>
      </c>
      <c r="HJ169" s="1" t="s">
        <v>2113</v>
      </c>
      <c r="HK169" s="1" t="s">
        <v>1921</v>
      </c>
      <c r="HL169" s="1" t="s">
        <v>1921</v>
      </c>
      <c r="HM169" s="1" t="s">
        <v>1920</v>
      </c>
      <c r="HN169" s="1" t="s">
        <v>1921</v>
      </c>
      <c r="HO169" s="1" t="s">
        <v>1920</v>
      </c>
      <c r="HP169" s="1" t="s">
        <v>2125</v>
      </c>
      <c r="HQ169" s="1" t="s">
        <v>1921</v>
      </c>
      <c r="HR169" s="1" t="s">
        <v>1921</v>
      </c>
      <c r="HS169" s="1" t="s">
        <v>1920</v>
      </c>
      <c r="HT169" s="7" t="s">
        <v>2291</v>
      </c>
      <c r="HU169" s="7" t="s">
        <v>2291</v>
      </c>
      <c r="HV169" s="1" t="s">
        <v>2291</v>
      </c>
      <c r="HW169" s="1" t="s">
        <v>2291</v>
      </c>
      <c r="HX169" s="1" t="s">
        <v>2291</v>
      </c>
      <c r="HY169" s="1" t="s">
        <v>2126</v>
      </c>
      <c r="HZ169" s="1" t="s">
        <v>1921</v>
      </c>
      <c r="IA169" s="1" t="s">
        <v>1920</v>
      </c>
      <c r="IB169" s="7" t="s">
        <v>2291</v>
      </c>
      <c r="IC169" s="7">
        <v>60</v>
      </c>
      <c r="ID169" s="1" t="s">
        <v>1920</v>
      </c>
      <c r="IE169" s="1" t="s">
        <v>2291</v>
      </c>
      <c r="IF169" s="1" t="s">
        <v>2291</v>
      </c>
      <c r="IG169" s="1" t="s">
        <v>2291</v>
      </c>
      <c r="IH169" s="1" t="s">
        <v>2291</v>
      </c>
      <c r="II169" s="1" t="s">
        <v>2291</v>
      </c>
      <c r="IJ169" s="1" t="s">
        <v>2291</v>
      </c>
      <c r="IK169" s="1" t="s">
        <v>2291</v>
      </c>
      <c r="IL169" s="1" t="s">
        <v>2291</v>
      </c>
      <c r="IM169" s="1" t="s">
        <v>1949</v>
      </c>
      <c r="IN169" s="1" t="s">
        <v>1991</v>
      </c>
      <c r="IO169" s="1" t="s">
        <v>2291</v>
      </c>
      <c r="IP169" s="1" t="s">
        <v>2291</v>
      </c>
      <c r="IQ169" s="1" t="s">
        <v>2291</v>
      </c>
      <c r="IR169" s="1" t="s">
        <v>2291</v>
      </c>
      <c r="IS169" s="1" t="s">
        <v>2291</v>
      </c>
      <c r="IT169" s="1" t="s">
        <v>1921</v>
      </c>
      <c r="IU169" s="1" t="s">
        <v>2291</v>
      </c>
      <c r="IV169" s="1" t="s">
        <v>2291</v>
      </c>
      <c r="IW169" s="1" t="s">
        <v>2291</v>
      </c>
      <c r="IX169" s="1" t="s">
        <v>2291</v>
      </c>
      <c r="IY169" s="1" t="s">
        <v>2291</v>
      </c>
      <c r="IZ169" s="1" t="s">
        <v>2291</v>
      </c>
      <c r="JA169" s="1" t="s">
        <v>2291</v>
      </c>
      <c r="JB169" s="1" t="s">
        <v>2291</v>
      </c>
      <c r="JC169" s="1" t="s">
        <v>2291</v>
      </c>
      <c r="JD169" s="1" t="s">
        <v>392</v>
      </c>
      <c r="JE169" s="1" t="s">
        <v>1921</v>
      </c>
      <c r="JF169" s="1" t="s">
        <v>1921</v>
      </c>
      <c r="JG169" s="1" t="s">
        <v>1921</v>
      </c>
      <c r="JH169" s="1" t="s">
        <v>1921</v>
      </c>
      <c r="JI169" s="1" t="s">
        <v>1921</v>
      </c>
      <c r="JJ169" s="1" t="s">
        <v>1920</v>
      </c>
      <c r="JK169" s="1" t="s">
        <v>1921</v>
      </c>
      <c r="JL169" s="1" t="s">
        <v>1920</v>
      </c>
      <c r="JM169" s="1" t="s">
        <v>1920</v>
      </c>
      <c r="JN169" s="1" t="s">
        <v>1921</v>
      </c>
      <c r="JO169" s="1" t="s">
        <v>1921</v>
      </c>
      <c r="JP169" s="1" t="s">
        <v>1921</v>
      </c>
      <c r="JQ169" s="1" t="s">
        <v>1921</v>
      </c>
      <c r="JR169" s="1" t="s">
        <v>1921</v>
      </c>
      <c r="JS169" s="1" t="s">
        <v>2291</v>
      </c>
      <c r="JT169" s="1" t="s">
        <v>2291</v>
      </c>
      <c r="JU169" s="1" t="s">
        <v>2308</v>
      </c>
      <c r="JV169" s="1" t="s">
        <v>1920</v>
      </c>
      <c r="JW169" s="1" t="s">
        <v>1921</v>
      </c>
      <c r="JX169" s="1" t="s">
        <v>1921</v>
      </c>
      <c r="JY169" s="1" t="s">
        <v>1921</v>
      </c>
      <c r="JZ169" s="1" t="s">
        <v>1920</v>
      </c>
      <c r="KA169" s="1" t="s">
        <v>1921</v>
      </c>
      <c r="KB169" s="1" t="s">
        <v>1921</v>
      </c>
      <c r="KC169" s="1" t="s">
        <v>2291</v>
      </c>
      <c r="KD169" s="1" t="s">
        <v>1973</v>
      </c>
      <c r="KE169" s="1" t="s">
        <v>2291</v>
      </c>
      <c r="KF169" s="1" t="s">
        <v>1920</v>
      </c>
      <c r="KG169" s="1" t="s">
        <v>2145</v>
      </c>
      <c r="KH169" s="1" t="s">
        <v>1967</v>
      </c>
      <c r="KI169" s="1" t="s">
        <v>1988</v>
      </c>
      <c r="KJ169" s="1" t="s">
        <v>2291</v>
      </c>
      <c r="KK169" s="1" t="s">
        <v>1920</v>
      </c>
      <c r="KL169" s="1" t="s">
        <v>409</v>
      </c>
      <c r="KM169" s="1" t="s">
        <v>1921</v>
      </c>
      <c r="KN169" s="1" t="s">
        <v>1921</v>
      </c>
      <c r="KO169" s="1" t="s">
        <v>1920</v>
      </c>
      <c r="KP169" s="1" t="s">
        <v>2291</v>
      </c>
      <c r="KQ169" s="1" t="s">
        <v>2291</v>
      </c>
      <c r="KR169" s="1">
        <v>3</v>
      </c>
      <c r="KS169" s="1" t="s">
        <v>304</v>
      </c>
      <c r="KT169" s="1" t="s">
        <v>1171</v>
      </c>
      <c r="KU169" s="1" t="s">
        <v>2291</v>
      </c>
      <c r="KV169" s="1" t="s">
        <v>2291</v>
      </c>
      <c r="KW169" s="1" t="s">
        <v>2291</v>
      </c>
      <c r="KX169" s="1">
        <v>10</v>
      </c>
      <c r="KY169" s="11">
        <v>10</v>
      </c>
      <c r="KZ169" s="1" t="s">
        <v>1172</v>
      </c>
      <c r="LA169" s="1">
        <v>158790</v>
      </c>
      <c r="LB169" s="1" t="s">
        <v>1173</v>
      </c>
      <c r="LC169" s="1" t="s">
        <v>1174</v>
      </c>
      <c r="LD169" s="1">
        <v>92</v>
      </c>
      <c r="LE169" s="1" t="s">
        <v>2291</v>
      </c>
      <c r="LF169" s="1">
        <v>-1</v>
      </c>
      <c r="LG169" s="1" t="s">
        <v>2291</v>
      </c>
      <c r="LH169" s="1" t="s">
        <v>2291</v>
      </c>
      <c r="LI169" s="8">
        <v>92</v>
      </c>
      <c r="LJ169" s="8">
        <v>3</v>
      </c>
      <c r="LK169" s="8">
        <v>6</v>
      </c>
      <c r="LL169" s="8">
        <v>3</v>
      </c>
      <c r="LM169" s="8">
        <v>2</v>
      </c>
      <c r="LN169" s="8">
        <v>4</v>
      </c>
      <c r="LO169" s="8">
        <v>4</v>
      </c>
      <c r="LP169" s="8">
        <v>3</v>
      </c>
      <c r="LQ169" s="8">
        <v>2</v>
      </c>
      <c r="LR169" s="8">
        <v>10</v>
      </c>
      <c r="LS169" s="8">
        <v>13</v>
      </c>
      <c r="LT169" s="8">
        <v>2</v>
      </c>
      <c r="LU169" s="8">
        <v>0</v>
      </c>
      <c r="LV169" s="8">
        <v>52</v>
      </c>
      <c r="LW169" s="1" t="s">
        <v>1979</v>
      </c>
      <c r="LX169" s="1" t="s">
        <v>1980</v>
      </c>
      <c r="LY169" s="1" t="s">
        <v>1981</v>
      </c>
      <c r="LZ169" s="1" t="b">
        <f>E169=AE169</f>
        <v>1</v>
      </c>
      <c r="MA169" s="1" t="b">
        <f>AG169=G169</f>
        <v>0</v>
      </c>
      <c r="MB169" s="1" t="b">
        <f>I169=AI169</f>
        <v>0</v>
      </c>
      <c r="MC169" s="1" t="s">
        <v>2291</v>
      </c>
    </row>
    <row r="170" spans="1:341" x14ac:dyDescent="0.3">
      <c r="A170" s="1" t="s">
        <v>1331</v>
      </c>
      <c r="B170" s="1" t="s">
        <v>1332</v>
      </c>
      <c r="C170" s="5">
        <v>43168</v>
      </c>
      <c r="D170" s="5">
        <v>43168</v>
      </c>
      <c r="E170" s="1" t="s">
        <v>294</v>
      </c>
      <c r="F170" s="1" t="s">
        <v>1934</v>
      </c>
      <c r="G170" s="1" t="s">
        <v>295</v>
      </c>
      <c r="H170" s="1" t="s">
        <v>1947</v>
      </c>
      <c r="I170" s="1" t="s">
        <v>810</v>
      </c>
      <c r="J170" s="1" t="s">
        <v>1230</v>
      </c>
      <c r="K170" s="1" t="s">
        <v>1779</v>
      </c>
      <c r="L170" s="1" t="s">
        <v>1832</v>
      </c>
      <c r="M170" s="1" t="s">
        <v>1848</v>
      </c>
      <c r="N170" s="1">
        <v>13.3673275163</v>
      </c>
      <c r="O170" s="1">
        <v>14.3975096125</v>
      </c>
      <c r="P170" s="1">
        <v>295.89086888700001</v>
      </c>
      <c r="Q170" s="1">
        <v>6</v>
      </c>
      <c r="R170" s="1" t="s">
        <v>1983</v>
      </c>
      <c r="S170" s="1" t="s">
        <v>1779</v>
      </c>
      <c r="T170" s="1">
        <v>5</v>
      </c>
      <c r="U170" s="1" t="s">
        <v>2296</v>
      </c>
      <c r="V170" s="1" t="s">
        <v>1982</v>
      </c>
      <c r="W170" s="1" t="s">
        <v>2291</v>
      </c>
      <c r="X170" s="1" t="s">
        <v>2093</v>
      </c>
      <c r="Y170" s="1" t="s">
        <v>1920</v>
      </c>
      <c r="Z170" s="1" t="s">
        <v>1920</v>
      </c>
      <c r="AA170" s="1" t="s">
        <v>1921</v>
      </c>
      <c r="AB170" s="1" t="s">
        <v>2291</v>
      </c>
      <c r="AC170" s="7">
        <v>20</v>
      </c>
      <c r="AD170" s="7">
        <v>86</v>
      </c>
      <c r="AE170" s="1" t="s">
        <v>294</v>
      </c>
      <c r="AF170" s="1" t="s">
        <v>1934</v>
      </c>
      <c r="AG170" s="1" t="s">
        <v>295</v>
      </c>
      <c r="AH170" s="1" t="s">
        <v>1947</v>
      </c>
      <c r="AI170" s="1" t="s">
        <v>810</v>
      </c>
      <c r="AJ170" s="1" t="s">
        <v>1230</v>
      </c>
      <c r="AK170" s="14">
        <v>20</v>
      </c>
      <c r="AL170" s="14">
        <v>86</v>
      </c>
      <c r="AM170" s="5">
        <v>42005</v>
      </c>
      <c r="AN170" s="7">
        <v>10</v>
      </c>
      <c r="AO170" s="7">
        <v>50</v>
      </c>
      <c r="AP170" s="1" t="s">
        <v>298</v>
      </c>
      <c r="AQ170" s="1" t="s">
        <v>1926</v>
      </c>
      <c r="AR170" s="1" t="s">
        <v>299</v>
      </c>
      <c r="AS170" s="1" t="s">
        <v>1931</v>
      </c>
      <c r="AT170" s="1" t="s">
        <v>501</v>
      </c>
      <c r="AU170" s="1" t="s">
        <v>1938</v>
      </c>
      <c r="AV170" s="1" t="s">
        <v>2291</v>
      </c>
      <c r="AW170" s="1" t="s">
        <v>2291</v>
      </c>
      <c r="AX170" s="1" t="s">
        <v>2291</v>
      </c>
      <c r="AY170" s="7">
        <v>10</v>
      </c>
      <c r="AZ170" s="7">
        <v>50</v>
      </c>
      <c r="BA170" s="5">
        <v>42005</v>
      </c>
      <c r="BB170" s="7" t="s">
        <v>2291</v>
      </c>
      <c r="BC170" s="7" t="s">
        <v>2291</v>
      </c>
      <c r="BD170" s="1" t="s">
        <v>2291</v>
      </c>
      <c r="BE170" s="1" t="s">
        <v>2291</v>
      </c>
      <c r="BF170" s="1" t="s">
        <v>2291</v>
      </c>
      <c r="BG170" s="1" t="s">
        <v>2291</v>
      </c>
      <c r="BH170" s="1" t="s">
        <v>2291</v>
      </c>
      <c r="BI170" s="1" t="s">
        <v>2291</v>
      </c>
      <c r="BJ170" s="1" t="s">
        <v>2291</v>
      </c>
      <c r="BK170" s="1" t="s">
        <v>2291</v>
      </c>
      <c r="BL170" s="1" t="s">
        <v>2291</v>
      </c>
      <c r="BM170" s="7" t="s">
        <v>2291</v>
      </c>
      <c r="BN170" s="7" t="s">
        <v>2291</v>
      </c>
      <c r="BO170" s="1" t="s">
        <v>2291</v>
      </c>
      <c r="BP170" s="7">
        <v>110</v>
      </c>
      <c r="BQ170" s="7">
        <v>550</v>
      </c>
      <c r="BR170" s="1">
        <v>0</v>
      </c>
      <c r="BS170" s="7">
        <v>30</v>
      </c>
      <c r="BT170" s="7">
        <v>0</v>
      </c>
      <c r="BU170" s="7">
        <v>0</v>
      </c>
      <c r="BV170" s="7">
        <v>0</v>
      </c>
      <c r="BW170" s="1" t="s">
        <v>1998</v>
      </c>
      <c r="BX170" s="1" t="s">
        <v>2291</v>
      </c>
      <c r="BY170" s="1" t="s">
        <v>469</v>
      </c>
      <c r="BZ170" s="1" t="s">
        <v>1921</v>
      </c>
      <c r="CA170" s="1" t="s">
        <v>1921</v>
      </c>
      <c r="CB170" s="1" t="s">
        <v>1921</v>
      </c>
      <c r="CC170" s="1" t="s">
        <v>1921</v>
      </c>
      <c r="CD170" s="1" t="s">
        <v>1921</v>
      </c>
      <c r="CE170" s="1" t="s">
        <v>1921</v>
      </c>
      <c r="CF170" s="1" t="s">
        <v>1921</v>
      </c>
      <c r="CG170" s="1" t="s">
        <v>1921</v>
      </c>
      <c r="CH170" s="1" t="s">
        <v>1921</v>
      </c>
      <c r="CI170" s="1" t="s">
        <v>1921</v>
      </c>
      <c r="CJ170" s="1" t="s">
        <v>1920</v>
      </c>
      <c r="CK170" s="1" t="s">
        <v>2291</v>
      </c>
      <c r="CL170" s="1" t="s">
        <v>2291</v>
      </c>
      <c r="CM170" s="1" t="s">
        <v>2291</v>
      </c>
      <c r="CN170" s="1" t="s">
        <v>2291</v>
      </c>
      <c r="CO170" s="1" t="s">
        <v>2291</v>
      </c>
      <c r="CP170" s="1" t="s">
        <v>2291</v>
      </c>
      <c r="CQ170" s="1" t="s">
        <v>2291</v>
      </c>
      <c r="CR170" s="1" t="s">
        <v>2291</v>
      </c>
      <c r="CS170" s="1" t="s">
        <v>2291</v>
      </c>
      <c r="CT170" s="1" t="s">
        <v>2291</v>
      </c>
      <c r="CU170" s="1" t="s">
        <v>2291</v>
      </c>
      <c r="CV170" s="1" t="s">
        <v>2291</v>
      </c>
      <c r="CW170" s="1" t="s">
        <v>2291</v>
      </c>
      <c r="CX170" s="1" t="s">
        <v>2291</v>
      </c>
      <c r="CY170" s="1" t="s">
        <v>2291</v>
      </c>
      <c r="CZ170" s="1" t="s">
        <v>2291</v>
      </c>
      <c r="DA170" s="1" t="s">
        <v>2291</v>
      </c>
      <c r="DB170" s="1" t="s">
        <v>2291</v>
      </c>
      <c r="DC170" s="1" t="s">
        <v>2291</v>
      </c>
      <c r="DD170" s="1" t="s">
        <v>2291</v>
      </c>
      <c r="DE170" s="1" t="s">
        <v>2291</v>
      </c>
      <c r="DF170" s="1" t="s">
        <v>2291</v>
      </c>
      <c r="DG170" s="1" t="s">
        <v>2291</v>
      </c>
      <c r="DH170" s="1" t="s">
        <v>2291</v>
      </c>
      <c r="DI170" s="1" t="s">
        <v>2291</v>
      </c>
      <c r="DJ170" s="1" t="s">
        <v>2291</v>
      </c>
      <c r="DK170" s="1" t="s">
        <v>2291</v>
      </c>
      <c r="DL170" s="1" t="s">
        <v>2291</v>
      </c>
      <c r="DM170" s="1" t="s">
        <v>2291</v>
      </c>
      <c r="DN170" s="1" t="s">
        <v>2291</v>
      </c>
      <c r="DO170" s="1" t="s">
        <v>2291</v>
      </c>
      <c r="DP170" s="1" t="s">
        <v>2291</v>
      </c>
      <c r="DQ170" s="1" t="s">
        <v>2291</v>
      </c>
      <c r="DR170" s="1" t="s">
        <v>2291</v>
      </c>
      <c r="DS170" s="1" t="s">
        <v>2291</v>
      </c>
      <c r="DT170" s="1" t="s">
        <v>2291</v>
      </c>
      <c r="DU170" s="1" t="s">
        <v>2291</v>
      </c>
      <c r="DV170" s="1" t="s">
        <v>2291</v>
      </c>
      <c r="DW170" s="1" t="s">
        <v>2291</v>
      </c>
      <c r="DX170" s="1" t="s">
        <v>2291</v>
      </c>
      <c r="DY170" s="1" t="s">
        <v>2291</v>
      </c>
      <c r="DZ170" s="1" t="s">
        <v>2291</v>
      </c>
      <c r="EA170" s="1" t="s">
        <v>2291</v>
      </c>
      <c r="EB170" s="1" t="s">
        <v>2291</v>
      </c>
      <c r="EC170" s="1" t="s">
        <v>2291</v>
      </c>
      <c r="ED170" s="1" t="s">
        <v>2291</v>
      </c>
      <c r="EE170" s="1" t="s">
        <v>2291</v>
      </c>
      <c r="EF170" s="1" t="s">
        <v>2291</v>
      </c>
      <c r="EG170" s="1" t="s">
        <v>2291</v>
      </c>
      <c r="EH170" s="1" t="s">
        <v>2291</v>
      </c>
      <c r="EI170" s="1" t="s">
        <v>2291</v>
      </c>
      <c r="EJ170" s="1" t="s">
        <v>2291</v>
      </c>
      <c r="EK170" s="1" t="s">
        <v>2291</v>
      </c>
      <c r="EL170" s="1" t="s">
        <v>2291</v>
      </c>
      <c r="EM170" s="1" t="s">
        <v>2291</v>
      </c>
      <c r="EN170" s="1" t="s">
        <v>2291</v>
      </c>
      <c r="EO170" s="1" t="s">
        <v>2291</v>
      </c>
      <c r="EP170" s="1" t="s">
        <v>2291</v>
      </c>
      <c r="EQ170" s="1" t="s">
        <v>2291</v>
      </c>
      <c r="ER170" s="1" t="s">
        <v>2291</v>
      </c>
      <c r="ES170" s="1" t="s">
        <v>2291</v>
      </c>
      <c r="ET170" s="1" t="s">
        <v>2291</v>
      </c>
      <c r="EU170" s="1" t="s">
        <v>2291</v>
      </c>
      <c r="EV170" s="1" t="s">
        <v>2291</v>
      </c>
      <c r="EW170" s="1" t="s">
        <v>2291</v>
      </c>
      <c r="EX170" s="1" t="s">
        <v>2291</v>
      </c>
      <c r="EY170" s="1" t="s">
        <v>2291</v>
      </c>
      <c r="EZ170" s="1" t="s">
        <v>2291</v>
      </c>
      <c r="FA170" s="1" t="s">
        <v>2291</v>
      </c>
      <c r="FB170" s="1" t="s">
        <v>2291</v>
      </c>
      <c r="FC170" s="1" t="s">
        <v>2291</v>
      </c>
      <c r="FD170" s="1" t="s">
        <v>2291</v>
      </c>
      <c r="FE170" s="1" t="s">
        <v>2291</v>
      </c>
      <c r="FF170" s="1" t="s">
        <v>2291</v>
      </c>
      <c r="FG170" s="1" t="s">
        <v>2291</v>
      </c>
      <c r="FH170" s="1" t="s">
        <v>2291</v>
      </c>
      <c r="FI170" s="1" t="s">
        <v>2291</v>
      </c>
      <c r="FJ170" s="1" t="s">
        <v>2291</v>
      </c>
      <c r="FK170" s="1" t="s">
        <v>2291</v>
      </c>
      <c r="FL170" s="1" t="s">
        <v>2291</v>
      </c>
      <c r="FM170" s="7">
        <v>25</v>
      </c>
      <c r="FN170" s="7">
        <v>30</v>
      </c>
      <c r="FO170" s="7">
        <v>10</v>
      </c>
      <c r="FP170" s="7">
        <v>7</v>
      </c>
      <c r="FQ170" s="7">
        <v>13</v>
      </c>
      <c r="FR170" s="7">
        <v>7</v>
      </c>
      <c r="FS170" s="7">
        <v>7</v>
      </c>
      <c r="FT170" s="7">
        <v>10</v>
      </c>
      <c r="FU170" s="7">
        <v>15</v>
      </c>
      <c r="FV170" s="7">
        <v>5</v>
      </c>
      <c r="FW170" s="7">
        <v>6</v>
      </c>
      <c r="FX170" s="7">
        <v>3</v>
      </c>
      <c r="FY170" s="7">
        <v>36</v>
      </c>
      <c r="FZ170" s="1" t="s">
        <v>1920</v>
      </c>
      <c r="GA170" s="1" t="s">
        <v>1920</v>
      </c>
      <c r="GB170" s="1" t="s">
        <v>1920</v>
      </c>
      <c r="GC170" s="1" t="s">
        <v>2291</v>
      </c>
      <c r="GD170" s="1" t="s">
        <v>2291</v>
      </c>
      <c r="GE170" s="1" t="s">
        <v>2291</v>
      </c>
      <c r="GF170" s="1" t="s">
        <v>1920</v>
      </c>
      <c r="GG170" s="1" t="s">
        <v>2291</v>
      </c>
      <c r="GH170" s="1" t="s">
        <v>2291</v>
      </c>
      <c r="GI170" s="1" t="s">
        <v>2291</v>
      </c>
      <c r="GJ170" s="1" t="s">
        <v>1223</v>
      </c>
      <c r="GK170" s="1" t="s">
        <v>1921</v>
      </c>
      <c r="GL170" s="1" t="s">
        <v>1921</v>
      </c>
      <c r="GM170" s="1" t="s">
        <v>1920</v>
      </c>
      <c r="GN170" s="1" t="s">
        <v>1921</v>
      </c>
      <c r="GO170" s="1" t="s">
        <v>1921</v>
      </c>
      <c r="GP170" s="1" t="s">
        <v>1921</v>
      </c>
      <c r="GQ170" s="1" t="s">
        <v>1921</v>
      </c>
      <c r="GR170" s="1" t="s">
        <v>1921</v>
      </c>
      <c r="GS170" s="7" t="s">
        <v>2291</v>
      </c>
      <c r="GT170" s="7" t="s">
        <v>2291</v>
      </c>
      <c r="GU170" s="7" t="s">
        <v>2291</v>
      </c>
      <c r="GV170" s="7" t="s">
        <v>2291</v>
      </c>
      <c r="GW170" s="7" t="s">
        <v>2291</v>
      </c>
      <c r="GX170" s="7" t="s">
        <v>2291</v>
      </c>
      <c r="GY170" s="7" t="s">
        <v>2291</v>
      </c>
      <c r="GZ170" s="7" t="s">
        <v>2291</v>
      </c>
      <c r="HA170" s="7">
        <v>1</v>
      </c>
      <c r="HB170" s="7" t="s">
        <v>2291</v>
      </c>
      <c r="HC170" s="7" t="s">
        <v>2291</v>
      </c>
      <c r="HD170" s="7" t="s">
        <v>2291</v>
      </c>
      <c r="HE170" s="7" t="s">
        <v>2291</v>
      </c>
      <c r="HF170" s="7" t="s">
        <v>2291</v>
      </c>
      <c r="HG170" s="7" t="s">
        <v>2291</v>
      </c>
      <c r="HH170" s="7" t="s">
        <v>2291</v>
      </c>
      <c r="HI170" s="1" t="s">
        <v>1956</v>
      </c>
      <c r="HJ170" s="1" t="s">
        <v>2116</v>
      </c>
      <c r="HK170" s="1" t="s">
        <v>1921</v>
      </c>
      <c r="HL170" s="1" t="s">
        <v>1921</v>
      </c>
      <c r="HM170" s="1" t="s">
        <v>1921</v>
      </c>
      <c r="HN170" s="1" t="s">
        <v>1920</v>
      </c>
      <c r="HO170" s="1" t="s">
        <v>1921</v>
      </c>
      <c r="HP170" s="1" t="s">
        <v>2125</v>
      </c>
      <c r="HQ170" s="1" t="s">
        <v>1921</v>
      </c>
      <c r="HR170" s="1" t="s">
        <v>1921</v>
      </c>
      <c r="HS170" s="1" t="s">
        <v>1920</v>
      </c>
      <c r="HT170" s="7" t="s">
        <v>2291</v>
      </c>
      <c r="HU170" s="7" t="s">
        <v>2291</v>
      </c>
      <c r="HV170" s="1" t="s">
        <v>2291</v>
      </c>
      <c r="HW170" s="1" t="s">
        <v>2291</v>
      </c>
      <c r="HX170" s="1" t="s">
        <v>2291</v>
      </c>
      <c r="HY170" s="1" t="s">
        <v>2127</v>
      </c>
      <c r="HZ170" s="1" t="s">
        <v>1920</v>
      </c>
      <c r="IA170" s="1" t="s">
        <v>1921</v>
      </c>
      <c r="IB170" s="7">
        <v>30</v>
      </c>
      <c r="IC170" s="7" t="s">
        <v>2291</v>
      </c>
      <c r="ID170" s="1" t="s">
        <v>1920</v>
      </c>
      <c r="IE170" s="1" t="s">
        <v>2291</v>
      </c>
      <c r="IF170" s="1" t="s">
        <v>2291</v>
      </c>
      <c r="IG170" s="1" t="s">
        <v>2291</v>
      </c>
      <c r="IH170" s="1" t="s">
        <v>2291</v>
      </c>
      <c r="II170" s="1" t="s">
        <v>2291</v>
      </c>
      <c r="IJ170" s="1" t="s">
        <v>2291</v>
      </c>
      <c r="IK170" s="1" t="s">
        <v>2291</v>
      </c>
      <c r="IL170" s="1" t="s">
        <v>2291</v>
      </c>
      <c r="IM170" s="1" t="s">
        <v>1949</v>
      </c>
      <c r="IN170" s="1" t="s">
        <v>1991</v>
      </c>
      <c r="IO170" s="1" t="s">
        <v>2291</v>
      </c>
      <c r="IP170" s="1" t="s">
        <v>2291</v>
      </c>
      <c r="IQ170" s="1" t="s">
        <v>2291</v>
      </c>
      <c r="IR170" s="1" t="s">
        <v>2291</v>
      </c>
      <c r="IS170" s="1" t="s">
        <v>2291</v>
      </c>
      <c r="IT170" s="1" t="s">
        <v>1921</v>
      </c>
      <c r="IU170" s="1" t="s">
        <v>2291</v>
      </c>
      <c r="IV170" s="1" t="s">
        <v>2291</v>
      </c>
      <c r="IW170" s="1" t="s">
        <v>2291</v>
      </c>
      <c r="IX170" s="1" t="s">
        <v>2291</v>
      </c>
      <c r="IY170" s="1" t="s">
        <v>2291</v>
      </c>
      <c r="IZ170" s="1" t="s">
        <v>2291</v>
      </c>
      <c r="JA170" s="1" t="s">
        <v>2291</v>
      </c>
      <c r="JB170" s="1" t="s">
        <v>2291</v>
      </c>
      <c r="JC170" s="1" t="s">
        <v>2291</v>
      </c>
      <c r="JD170" s="1" t="s">
        <v>339</v>
      </c>
      <c r="JE170" s="1" t="s">
        <v>1920</v>
      </c>
      <c r="JF170" s="1" t="s">
        <v>1920</v>
      </c>
      <c r="JG170" s="1" t="s">
        <v>1921</v>
      </c>
      <c r="JH170" s="1" t="s">
        <v>1921</v>
      </c>
      <c r="JI170" s="1" t="s">
        <v>1921</v>
      </c>
      <c r="JJ170" s="1" t="s">
        <v>1920</v>
      </c>
      <c r="JK170" s="1" t="s">
        <v>1921</v>
      </c>
      <c r="JL170" s="1" t="s">
        <v>1921</v>
      </c>
      <c r="JM170" s="1" t="s">
        <v>1921</v>
      </c>
      <c r="JN170" s="1" t="s">
        <v>1921</v>
      </c>
      <c r="JO170" s="1" t="s">
        <v>1921</v>
      </c>
      <c r="JP170" s="1" t="s">
        <v>1921</v>
      </c>
      <c r="JQ170" s="1" t="s">
        <v>1921</v>
      </c>
      <c r="JR170" s="1" t="s">
        <v>1921</v>
      </c>
      <c r="JS170" s="1" t="s">
        <v>2291</v>
      </c>
      <c r="JT170" s="1" t="s">
        <v>2291</v>
      </c>
      <c r="JU170" s="1" t="s">
        <v>2298</v>
      </c>
      <c r="JV170" s="1" t="s">
        <v>1920</v>
      </c>
      <c r="JW170" s="1" t="s">
        <v>1921</v>
      </c>
      <c r="JX170" s="1" t="s">
        <v>1921</v>
      </c>
      <c r="JY170" s="1" t="s">
        <v>1921</v>
      </c>
      <c r="JZ170" s="1" t="s">
        <v>1921</v>
      </c>
      <c r="KA170" s="1" t="s">
        <v>1920</v>
      </c>
      <c r="KB170" s="1" t="s">
        <v>1921</v>
      </c>
      <c r="KC170" s="1" t="s">
        <v>2291</v>
      </c>
      <c r="KD170" s="1" t="s">
        <v>2294</v>
      </c>
      <c r="KE170" s="1" t="s">
        <v>2291</v>
      </c>
      <c r="KF170" s="1" t="s">
        <v>1920</v>
      </c>
      <c r="KG170" s="1" t="s">
        <v>2141</v>
      </c>
      <c r="KH170" s="1" t="s">
        <v>1967</v>
      </c>
      <c r="KI170" s="1" t="s">
        <v>1923</v>
      </c>
      <c r="KJ170" s="1" t="s">
        <v>2291</v>
      </c>
      <c r="KK170" s="1" t="s">
        <v>1920</v>
      </c>
      <c r="KL170" s="1" t="s">
        <v>2044</v>
      </c>
      <c r="KM170" s="1" t="s">
        <v>1920</v>
      </c>
      <c r="KN170" s="1" t="s">
        <v>1921</v>
      </c>
      <c r="KO170" s="1" t="s">
        <v>1920</v>
      </c>
      <c r="KP170" s="1" t="s">
        <v>2291</v>
      </c>
      <c r="KQ170" s="1" t="s">
        <v>2291</v>
      </c>
      <c r="KR170" s="1">
        <v>1</v>
      </c>
      <c r="KS170" s="1" t="s">
        <v>313</v>
      </c>
      <c r="KT170" s="1" t="s">
        <v>305</v>
      </c>
      <c r="KU170" s="1" t="s">
        <v>2291</v>
      </c>
      <c r="KV170" s="1" t="s">
        <v>2291</v>
      </c>
      <c r="KW170" s="1" t="s">
        <v>2291</v>
      </c>
      <c r="KX170" s="1" t="s">
        <v>2291</v>
      </c>
      <c r="KY170" s="7" t="s">
        <v>2291</v>
      </c>
      <c r="KZ170" s="1" t="s">
        <v>1333</v>
      </c>
      <c r="LA170" s="1">
        <v>166366</v>
      </c>
      <c r="LB170" s="1" t="s">
        <v>1334</v>
      </c>
      <c r="LC170" s="1" t="s">
        <v>1335</v>
      </c>
      <c r="LD170" s="1">
        <v>115</v>
      </c>
      <c r="LE170" s="1" t="s">
        <v>2291</v>
      </c>
      <c r="LF170" s="1">
        <v>-1</v>
      </c>
      <c r="LG170" s="1" t="s">
        <v>2291</v>
      </c>
      <c r="LH170" s="1" t="s">
        <v>2291</v>
      </c>
      <c r="LI170" s="13" t="s">
        <v>2291</v>
      </c>
      <c r="LJ170" s="13">
        <v>0</v>
      </c>
      <c r="LK170" s="13">
        <v>0</v>
      </c>
      <c r="LL170" s="13">
        <v>0</v>
      </c>
      <c r="LM170" s="13">
        <v>0</v>
      </c>
      <c r="LN170" s="13">
        <v>0</v>
      </c>
      <c r="LO170" s="13">
        <v>0</v>
      </c>
      <c r="LP170" s="13">
        <v>0</v>
      </c>
      <c r="LQ170" s="13">
        <v>0</v>
      </c>
      <c r="LR170" s="13">
        <v>0</v>
      </c>
      <c r="LS170" s="13">
        <v>0</v>
      </c>
      <c r="LT170" s="13">
        <v>0</v>
      </c>
      <c r="LU170" s="13">
        <v>0</v>
      </c>
      <c r="LV170" s="13">
        <v>0</v>
      </c>
      <c r="LW170" s="1" t="s">
        <v>1975</v>
      </c>
      <c r="LX170" s="1" t="s">
        <v>1976</v>
      </c>
      <c r="LY170" s="1" t="s">
        <v>1979</v>
      </c>
      <c r="LZ170" s="1" t="b">
        <f>E170=AE170</f>
        <v>1</v>
      </c>
      <c r="MA170" s="1" t="b">
        <f>AG170=G170</f>
        <v>1</v>
      </c>
      <c r="MB170" s="1" t="b">
        <f>I170=AI170</f>
        <v>1</v>
      </c>
      <c r="MC170" s="1" t="s">
        <v>2291</v>
      </c>
    </row>
    <row r="171" spans="1:341" x14ac:dyDescent="0.3">
      <c r="A171" s="1" t="s">
        <v>1755</v>
      </c>
      <c r="B171" s="1" t="s">
        <v>1756</v>
      </c>
      <c r="C171" s="5">
        <v>43179</v>
      </c>
      <c r="D171" s="5">
        <v>43179</v>
      </c>
      <c r="E171" s="1" t="s">
        <v>294</v>
      </c>
      <c r="F171" s="1" t="s">
        <v>1934</v>
      </c>
      <c r="G171" s="1" t="s">
        <v>295</v>
      </c>
      <c r="H171" s="1" t="s">
        <v>1947</v>
      </c>
      <c r="I171" s="1" t="s">
        <v>296</v>
      </c>
      <c r="J171" s="1" t="s">
        <v>332</v>
      </c>
      <c r="K171" s="1" t="s">
        <v>1749</v>
      </c>
      <c r="L171" s="1" t="s">
        <v>1757</v>
      </c>
      <c r="M171" s="1" t="s">
        <v>1854</v>
      </c>
      <c r="N171" s="1">
        <v>13.7551062832</v>
      </c>
      <c r="O171" s="1">
        <v>14.0392501996</v>
      </c>
      <c r="P171" s="1">
        <v>299.99820412499997</v>
      </c>
      <c r="Q171" s="1">
        <v>4</v>
      </c>
      <c r="R171" s="1" t="s">
        <v>1983</v>
      </c>
      <c r="S171" s="1" t="s">
        <v>1749</v>
      </c>
      <c r="T171" s="1">
        <v>5</v>
      </c>
      <c r="U171" s="1" t="s">
        <v>2296</v>
      </c>
      <c r="V171" s="1" t="s">
        <v>1982</v>
      </c>
      <c r="W171" s="1" t="s">
        <v>2291</v>
      </c>
      <c r="X171" s="1" t="s">
        <v>1955</v>
      </c>
      <c r="Y171" s="1" t="s">
        <v>1921</v>
      </c>
      <c r="Z171" s="1" t="s">
        <v>1920</v>
      </c>
      <c r="AA171" s="1" t="s">
        <v>1921</v>
      </c>
      <c r="AB171" s="1" t="s">
        <v>2291</v>
      </c>
      <c r="AC171" s="7" t="s">
        <v>2291</v>
      </c>
      <c r="AD171" s="7" t="s">
        <v>2291</v>
      </c>
      <c r="AE171" s="1" t="s">
        <v>2291</v>
      </c>
      <c r="AF171" s="1" t="s">
        <v>2291</v>
      </c>
      <c r="AG171" s="1" t="s">
        <v>2291</v>
      </c>
      <c r="AH171" s="1" t="s">
        <v>2291</v>
      </c>
      <c r="AI171" s="1" t="s">
        <v>2291</v>
      </c>
      <c r="AJ171" s="1" t="s">
        <v>2291</v>
      </c>
      <c r="AK171" s="14" t="s">
        <v>2291</v>
      </c>
      <c r="AL171" s="14" t="s">
        <v>2291</v>
      </c>
      <c r="AM171" s="1" t="s">
        <v>2291</v>
      </c>
      <c r="AN171" s="7">
        <v>805</v>
      </c>
      <c r="AO171" s="7">
        <v>3365</v>
      </c>
      <c r="AP171" s="1" t="s">
        <v>697</v>
      </c>
      <c r="AQ171" s="1" t="s">
        <v>1928</v>
      </c>
      <c r="AR171" s="1" t="s">
        <v>294</v>
      </c>
      <c r="AS171" s="1" t="s">
        <v>1934</v>
      </c>
      <c r="AT171" s="1" t="s">
        <v>295</v>
      </c>
      <c r="AU171" s="1" t="s">
        <v>1947</v>
      </c>
      <c r="AV171" s="1" t="s">
        <v>2291</v>
      </c>
      <c r="AW171" s="1" t="s">
        <v>2291</v>
      </c>
      <c r="AX171" s="1" t="s">
        <v>2291</v>
      </c>
      <c r="AY171" s="7">
        <v>805</v>
      </c>
      <c r="AZ171" s="7">
        <v>3365</v>
      </c>
      <c r="BA171" s="5">
        <v>42370</v>
      </c>
      <c r="BB171" s="7" t="s">
        <v>2291</v>
      </c>
      <c r="BC171" s="7" t="s">
        <v>2291</v>
      </c>
      <c r="BD171" s="1" t="s">
        <v>2291</v>
      </c>
      <c r="BE171" s="1" t="s">
        <v>2291</v>
      </c>
      <c r="BF171" s="1" t="s">
        <v>2291</v>
      </c>
      <c r="BG171" s="1" t="s">
        <v>2291</v>
      </c>
      <c r="BH171" s="1" t="s">
        <v>2291</v>
      </c>
      <c r="BI171" s="1" t="s">
        <v>2291</v>
      </c>
      <c r="BJ171" s="1" t="s">
        <v>2291</v>
      </c>
      <c r="BK171" s="1" t="s">
        <v>2291</v>
      </c>
      <c r="BL171" s="1" t="s">
        <v>2291</v>
      </c>
      <c r="BM171" s="7" t="s">
        <v>2291</v>
      </c>
      <c r="BN171" s="7" t="s">
        <v>2291</v>
      </c>
      <c r="BO171" s="1" t="s">
        <v>2291</v>
      </c>
      <c r="BP171" s="7" t="s">
        <v>2291</v>
      </c>
      <c r="BQ171" s="7" t="s">
        <v>2291</v>
      </c>
      <c r="BR171" s="1">
        <v>0</v>
      </c>
      <c r="BS171" s="7">
        <v>780</v>
      </c>
      <c r="BT171" s="7">
        <v>0</v>
      </c>
      <c r="BU171" s="7">
        <v>25</v>
      </c>
      <c r="BV171" s="7">
        <v>0</v>
      </c>
      <c r="BW171" s="1" t="s">
        <v>1998</v>
      </c>
      <c r="BX171" s="1" t="s">
        <v>2291</v>
      </c>
      <c r="BY171" s="1" t="s">
        <v>1758</v>
      </c>
      <c r="BZ171" s="1" t="s">
        <v>1921</v>
      </c>
      <c r="CA171" s="1" t="s">
        <v>1921</v>
      </c>
      <c r="CB171" s="1" t="s">
        <v>1921</v>
      </c>
      <c r="CC171" s="1" t="s">
        <v>1921</v>
      </c>
      <c r="CD171" s="1" t="s">
        <v>1921</v>
      </c>
      <c r="CE171" s="1" t="s">
        <v>1921</v>
      </c>
      <c r="CF171" s="1" t="s">
        <v>1921</v>
      </c>
      <c r="CG171" s="1" t="s">
        <v>1920</v>
      </c>
      <c r="CH171" s="1" t="s">
        <v>1921</v>
      </c>
      <c r="CI171" s="1" t="s">
        <v>1921</v>
      </c>
      <c r="CJ171" s="1" t="s">
        <v>1921</v>
      </c>
      <c r="CK171" s="1" t="s">
        <v>2291</v>
      </c>
      <c r="CL171" s="1" t="s">
        <v>2291</v>
      </c>
      <c r="CM171" s="1" t="s">
        <v>2291</v>
      </c>
      <c r="CN171" s="1" t="s">
        <v>2291</v>
      </c>
      <c r="CO171" s="1" t="s">
        <v>2291</v>
      </c>
      <c r="CP171" s="1" t="s">
        <v>2291</v>
      </c>
      <c r="CQ171" s="1" t="s">
        <v>2291</v>
      </c>
      <c r="CR171" s="1" t="s">
        <v>2291</v>
      </c>
      <c r="CS171" s="1" t="s">
        <v>2291</v>
      </c>
      <c r="CT171" s="1" t="s">
        <v>2291</v>
      </c>
      <c r="CU171" s="1" t="s">
        <v>2291</v>
      </c>
      <c r="CV171" s="1" t="s">
        <v>2291</v>
      </c>
      <c r="CW171" s="1" t="s">
        <v>2291</v>
      </c>
      <c r="CX171" s="1" t="s">
        <v>2291</v>
      </c>
      <c r="CY171" s="1" t="s">
        <v>2291</v>
      </c>
      <c r="CZ171" s="1" t="s">
        <v>2291</v>
      </c>
      <c r="DA171" s="1" t="s">
        <v>2291</v>
      </c>
      <c r="DB171" s="1" t="s">
        <v>2291</v>
      </c>
      <c r="DC171" s="1" t="s">
        <v>2291</v>
      </c>
      <c r="DD171" s="1" t="s">
        <v>2291</v>
      </c>
      <c r="DE171" s="1" t="s">
        <v>2291</v>
      </c>
      <c r="DF171" s="1" t="s">
        <v>2291</v>
      </c>
      <c r="DG171" s="1" t="s">
        <v>2291</v>
      </c>
      <c r="DH171" s="1" t="s">
        <v>2291</v>
      </c>
      <c r="DI171" s="1" t="s">
        <v>2291</v>
      </c>
      <c r="DJ171" s="1" t="s">
        <v>2291</v>
      </c>
      <c r="DK171" s="1" t="s">
        <v>2291</v>
      </c>
      <c r="DL171" s="1" t="s">
        <v>2291</v>
      </c>
      <c r="DM171" s="1" t="s">
        <v>2291</v>
      </c>
      <c r="DN171" s="1" t="s">
        <v>2291</v>
      </c>
      <c r="DO171" s="1" t="s">
        <v>2291</v>
      </c>
      <c r="DP171" s="1" t="s">
        <v>2291</v>
      </c>
      <c r="DQ171" s="1" t="s">
        <v>2291</v>
      </c>
      <c r="DR171" s="1" t="s">
        <v>2291</v>
      </c>
      <c r="DS171" s="1" t="s">
        <v>2291</v>
      </c>
      <c r="DT171" s="1" t="s">
        <v>2291</v>
      </c>
      <c r="DU171" s="1" t="s">
        <v>2291</v>
      </c>
      <c r="DV171" s="1" t="s">
        <v>2291</v>
      </c>
      <c r="DW171" s="1" t="s">
        <v>2291</v>
      </c>
      <c r="DX171" s="1" t="s">
        <v>2291</v>
      </c>
      <c r="DY171" s="1" t="s">
        <v>1953</v>
      </c>
      <c r="DZ171" s="1" t="s">
        <v>1921</v>
      </c>
      <c r="EA171" s="1" t="s">
        <v>1921</v>
      </c>
      <c r="EB171" s="1" t="s">
        <v>1920</v>
      </c>
      <c r="EC171" s="1" t="s">
        <v>1921</v>
      </c>
      <c r="ED171" s="1" t="s">
        <v>1921</v>
      </c>
      <c r="EE171" s="1" t="s">
        <v>2291</v>
      </c>
      <c r="EF171" s="1" t="s">
        <v>1996</v>
      </c>
      <c r="EG171" s="1" t="s">
        <v>2291</v>
      </c>
      <c r="EH171" s="1" t="s">
        <v>2291</v>
      </c>
      <c r="EI171" s="1" t="s">
        <v>2291</v>
      </c>
      <c r="EJ171" s="1" t="s">
        <v>2291</v>
      </c>
      <c r="EK171" s="1" t="s">
        <v>2291</v>
      </c>
      <c r="EL171" s="1" t="s">
        <v>2291</v>
      </c>
      <c r="EM171" s="1" t="s">
        <v>2291</v>
      </c>
      <c r="EN171" s="1" t="s">
        <v>2291</v>
      </c>
      <c r="EO171" s="1" t="s">
        <v>2291</v>
      </c>
      <c r="EP171" s="1" t="s">
        <v>2291</v>
      </c>
      <c r="EQ171" s="1" t="s">
        <v>2291</v>
      </c>
      <c r="ER171" s="1" t="s">
        <v>2291</v>
      </c>
      <c r="ES171" s="1" t="s">
        <v>2291</v>
      </c>
      <c r="ET171" s="1" t="s">
        <v>2291</v>
      </c>
      <c r="EU171" s="1" t="s">
        <v>2291</v>
      </c>
      <c r="EV171" s="1" t="s">
        <v>2291</v>
      </c>
      <c r="EW171" s="1" t="s">
        <v>2291</v>
      </c>
      <c r="EX171" s="1" t="s">
        <v>2291</v>
      </c>
      <c r="EY171" s="1" t="s">
        <v>2291</v>
      </c>
      <c r="EZ171" s="1" t="s">
        <v>2291</v>
      </c>
      <c r="FA171" s="1" t="s">
        <v>2291</v>
      </c>
      <c r="FB171" s="1" t="s">
        <v>2291</v>
      </c>
      <c r="FC171" s="1" t="s">
        <v>2291</v>
      </c>
      <c r="FD171" s="1" t="s">
        <v>2291</v>
      </c>
      <c r="FE171" s="1" t="s">
        <v>2291</v>
      </c>
      <c r="FF171" s="1" t="s">
        <v>2291</v>
      </c>
      <c r="FG171" s="1" t="s">
        <v>2291</v>
      </c>
      <c r="FH171" s="1" t="s">
        <v>2291</v>
      </c>
      <c r="FI171" s="1" t="s">
        <v>2291</v>
      </c>
      <c r="FJ171" s="1" t="s">
        <v>2291</v>
      </c>
      <c r="FK171" s="1" t="s">
        <v>2291</v>
      </c>
      <c r="FL171" s="1" t="s">
        <v>2291</v>
      </c>
      <c r="FM171" s="7">
        <v>120</v>
      </c>
      <c r="FN171" s="7">
        <v>160</v>
      </c>
      <c r="FO171" s="7">
        <v>12</v>
      </c>
      <c r="FP171" s="7">
        <v>25</v>
      </c>
      <c r="FQ171" s="7">
        <v>30</v>
      </c>
      <c r="FR171" s="7">
        <v>10</v>
      </c>
      <c r="FS171" s="7" t="s">
        <v>2291</v>
      </c>
      <c r="FT171" s="7" t="s">
        <v>2291</v>
      </c>
      <c r="FU171" s="7">
        <v>20</v>
      </c>
      <c r="FV171" s="7">
        <v>40</v>
      </c>
      <c r="FW171" s="7">
        <v>25</v>
      </c>
      <c r="FX171" s="7">
        <v>10</v>
      </c>
      <c r="FY171" s="7">
        <v>120</v>
      </c>
      <c r="FZ171" s="1" t="s">
        <v>1920</v>
      </c>
      <c r="GA171" s="1" t="s">
        <v>1920</v>
      </c>
      <c r="GB171" s="1" t="s">
        <v>1920</v>
      </c>
      <c r="GC171" s="1" t="s">
        <v>2291</v>
      </c>
      <c r="GD171" s="1" t="s">
        <v>2291</v>
      </c>
      <c r="GE171" s="1" t="s">
        <v>2291</v>
      </c>
      <c r="GF171" s="1" t="s">
        <v>1921</v>
      </c>
      <c r="GG171" s="1" t="s">
        <v>775</v>
      </c>
      <c r="GH171" s="1" t="s">
        <v>775</v>
      </c>
      <c r="GI171" s="1" t="s">
        <v>2291</v>
      </c>
      <c r="GJ171" s="1" t="s">
        <v>1223</v>
      </c>
      <c r="GK171" s="1" t="s">
        <v>1921</v>
      </c>
      <c r="GL171" s="1" t="s">
        <v>1921</v>
      </c>
      <c r="GM171" s="1" t="s">
        <v>1920</v>
      </c>
      <c r="GN171" s="1" t="s">
        <v>1921</v>
      </c>
      <c r="GO171" s="1" t="s">
        <v>1921</v>
      </c>
      <c r="GP171" s="1" t="s">
        <v>1921</v>
      </c>
      <c r="GQ171" s="1" t="s">
        <v>1921</v>
      </c>
      <c r="GR171" s="1" t="s">
        <v>1921</v>
      </c>
      <c r="GS171" s="7" t="s">
        <v>2291</v>
      </c>
      <c r="GT171" s="7" t="s">
        <v>2291</v>
      </c>
      <c r="GU171" s="7" t="s">
        <v>2291</v>
      </c>
      <c r="GV171" s="7" t="s">
        <v>2291</v>
      </c>
      <c r="GW171" s="7" t="s">
        <v>2291</v>
      </c>
      <c r="GX171" s="7" t="s">
        <v>2291</v>
      </c>
      <c r="GY171" s="7" t="s">
        <v>2291</v>
      </c>
      <c r="GZ171" s="7" t="s">
        <v>2291</v>
      </c>
      <c r="HA171" s="7">
        <v>1</v>
      </c>
      <c r="HB171" s="7" t="s">
        <v>2291</v>
      </c>
      <c r="HC171" s="7" t="s">
        <v>2291</v>
      </c>
      <c r="HD171" s="7" t="s">
        <v>2291</v>
      </c>
      <c r="HE171" s="7" t="s">
        <v>2291</v>
      </c>
      <c r="HF171" s="7" t="s">
        <v>2291</v>
      </c>
      <c r="HG171" s="7" t="s">
        <v>2291</v>
      </c>
      <c r="HH171" s="7" t="s">
        <v>2291</v>
      </c>
      <c r="HI171" s="1" t="s">
        <v>1957</v>
      </c>
      <c r="HJ171" s="1" t="s">
        <v>371</v>
      </c>
      <c r="HK171" s="1" t="s">
        <v>1920</v>
      </c>
      <c r="HL171" s="1" t="s">
        <v>1921</v>
      </c>
      <c r="HM171" s="1" t="s">
        <v>1921</v>
      </c>
      <c r="HN171" s="1" t="s">
        <v>1921</v>
      </c>
      <c r="HO171" s="1" t="s">
        <v>1921</v>
      </c>
      <c r="HP171" s="1" t="s">
        <v>2125</v>
      </c>
      <c r="HQ171" s="1" t="s">
        <v>1921</v>
      </c>
      <c r="HR171" s="1" t="s">
        <v>1921</v>
      </c>
      <c r="HS171" s="1" t="s">
        <v>1920</v>
      </c>
      <c r="HT171" s="7" t="s">
        <v>2291</v>
      </c>
      <c r="HU171" s="7" t="s">
        <v>2291</v>
      </c>
      <c r="HV171" s="1" t="s">
        <v>2291</v>
      </c>
      <c r="HW171" s="1" t="s">
        <v>2291</v>
      </c>
      <c r="HX171" s="1" t="s">
        <v>2291</v>
      </c>
      <c r="HY171" s="1" t="s">
        <v>2126</v>
      </c>
      <c r="HZ171" s="1" t="s">
        <v>1921</v>
      </c>
      <c r="IA171" s="1" t="s">
        <v>1920</v>
      </c>
      <c r="IB171" s="7" t="s">
        <v>2291</v>
      </c>
      <c r="IC171" s="7">
        <v>805</v>
      </c>
      <c r="ID171" s="1" t="s">
        <v>1920</v>
      </c>
      <c r="IE171" s="1" t="s">
        <v>2291</v>
      </c>
      <c r="IF171" s="1" t="s">
        <v>2291</v>
      </c>
      <c r="IG171" s="1" t="s">
        <v>2291</v>
      </c>
      <c r="IH171" s="1" t="s">
        <v>2291</v>
      </c>
      <c r="II171" s="1" t="s">
        <v>2291</v>
      </c>
      <c r="IJ171" s="1" t="s">
        <v>2291</v>
      </c>
      <c r="IK171" s="1" t="s">
        <v>2291</v>
      </c>
      <c r="IL171" s="1" t="s">
        <v>2291</v>
      </c>
      <c r="IM171" s="1" t="s">
        <v>1949</v>
      </c>
      <c r="IN171" s="1" t="s">
        <v>1991</v>
      </c>
      <c r="IO171" s="1" t="s">
        <v>2291</v>
      </c>
      <c r="IP171" s="1" t="s">
        <v>2291</v>
      </c>
      <c r="IQ171" s="1" t="s">
        <v>2291</v>
      </c>
      <c r="IR171" s="1" t="s">
        <v>2291</v>
      </c>
      <c r="IS171" s="1" t="s">
        <v>2291</v>
      </c>
      <c r="IT171" s="1" t="s">
        <v>1920</v>
      </c>
      <c r="IU171" s="1" t="s">
        <v>2132</v>
      </c>
      <c r="IV171" s="1" t="s">
        <v>1921</v>
      </c>
      <c r="IW171" s="1" t="s">
        <v>1921</v>
      </c>
      <c r="IX171" s="1" t="s">
        <v>1920</v>
      </c>
      <c r="IY171" s="1" t="s">
        <v>1921</v>
      </c>
      <c r="IZ171" s="1" t="s">
        <v>1921</v>
      </c>
      <c r="JA171" s="1" t="s">
        <v>2291</v>
      </c>
      <c r="JB171" s="1" t="s">
        <v>869</v>
      </c>
      <c r="JC171" s="1" t="s">
        <v>2291</v>
      </c>
      <c r="JD171" s="1" t="s">
        <v>718</v>
      </c>
      <c r="JE171" s="1" t="s">
        <v>1921</v>
      </c>
      <c r="JF171" s="1" t="s">
        <v>1921</v>
      </c>
      <c r="JG171" s="1" t="s">
        <v>1921</v>
      </c>
      <c r="JH171" s="1" t="s">
        <v>1921</v>
      </c>
      <c r="JI171" s="1" t="s">
        <v>1921</v>
      </c>
      <c r="JJ171" s="1" t="s">
        <v>1920</v>
      </c>
      <c r="JK171" s="1" t="s">
        <v>1920</v>
      </c>
      <c r="JL171" s="1" t="s">
        <v>1921</v>
      </c>
      <c r="JM171" s="1" t="s">
        <v>1920</v>
      </c>
      <c r="JN171" s="1" t="s">
        <v>1921</v>
      </c>
      <c r="JO171" s="1" t="s">
        <v>1921</v>
      </c>
      <c r="JP171" s="1" t="s">
        <v>1921</v>
      </c>
      <c r="JQ171" s="1" t="s">
        <v>1921</v>
      </c>
      <c r="JR171" s="1" t="s">
        <v>1921</v>
      </c>
      <c r="JS171" s="1" t="s">
        <v>2291</v>
      </c>
      <c r="JT171" s="1" t="s">
        <v>2291</v>
      </c>
      <c r="JU171" s="1" t="s">
        <v>2298</v>
      </c>
      <c r="JV171" s="1" t="s">
        <v>1920</v>
      </c>
      <c r="JW171" s="1" t="s">
        <v>1921</v>
      </c>
      <c r="JX171" s="1" t="s">
        <v>1921</v>
      </c>
      <c r="JY171" s="1" t="s">
        <v>1921</v>
      </c>
      <c r="JZ171" s="1" t="s">
        <v>1921</v>
      </c>
      <c r="KA171" s="1" t="s">
        <v>1920</v>
      </c>
      <c r="KB171" s="1" t="s">
        <v>1921</v>
      </c>
      <c r="KC171" s="1" t="s">
        <v>2291</v>
      </c>
      <c r="KD171" s="1" t="s">
        <v>1973</v>
      </c>
      <c r="KE171" s="1" t="s">
        <v>2291</v>
      </c>
      <c r="KF171" s="1" t="s">
        <v>1920</v>
      </c>
      <c r="KG171" s="1" t="s">
        <v>1720</v>
      </c>
      <c r="KH171" s="1" t="s">
        <v>1967</v>
      </c>
      <c r="KI171" s="1" t="s">
        <v>1988</v>
      </c>
      <c r="KJ171" s="1" t="s">
        <v>2291</v>
      </c>
      <c r="KK171" s="1" t="s">
        <v>1920</v>
      </c>
      <c r="KL171" s="1" t="s">
        <v>2044</v>
      </c>
      <c r="KM171" s="1" t="s">
        <v>1920</v>
      </c>
      <c r="KN171" s="1" t="s">
        <v>1921</v>
      </c>
      <c r="KO171" s="1" t="s">
        <v>1920</v>
      </c>
      <c r="KP171" s="1" t="s">
        <v>2291</v>
      </c>
      <c r="KQ171" s="1" t="s">
        <v>2291</v>
      </c>
      <c r="KR171" s="1">
        <v>2</v>
      </c>
      <c r="KS171" s="1" t="s">
        <v>310</v>
      </c>
      <c r="KT171" s="1" t="s">
        <v>1759</v>
      </c>
      <c r="KU171" s="1" t="s">
        <v>2291</v>
      </c>
      <c r="KV171" s="1" t="s">
        <v>2291</v>
      </c>
      <c r="KW171" s="1" t="s">
        <v>2291</v>
      </c>
      <c r="KX171" s="1" t="s">
        <v>2291</v>
      </c>
      <c r="KY171" s="7" t="s">
        <v>2291</v>
      </c>
      <c r="KZ171" s="1" t="s">
        <v>1760</v>
      </c>
      <c r="LA171" s="1">
        <v>198067</v>
      </c>
      <c r="LB171" s="1" t="s">
        <v>1761</v>
      </c>
      <c r="LC171" s="1" t="s">
        <v>1762</v>
      </c>
      <c r="LD171" s="1">
        <v>171</v>
      </c>
      <c r="LE171" s="1" t="s">
        <v>2291</v>
      </c>
      <c r="LF171" s="1">
        <v>-1</v>
      </c>
      <c r="LG171" s="1" t="s">
        <v>2291</v>
      </c>
      <c r="LH171" s="1" t="s">
        <v>2291</v>
      </c>
      <c r="LI171" s="13" t="s">
        <v>2291</v>
      </c>
      <c r="LJ171" s="13">
        <v>0</v>
      </c>
      <c r="LK171" s="13">
        <v>0</v>
      </c>
      <c r="LL171" s="13">
        <v>0</v>
      </c>
      <c r="LM171" s="13">
        <v>0</v>
      </c>
      <c r="LN171" s="13">
        <v>0</v>
      </c>
      <c r="LO171" s="13">
        <v>0</v>
      </c>
      <c r="LP171" s="13">
        <v>0</v>
      </c>
      <c r="LQ171" s="13">
        <v>0</v>
      </c>
      <c r="LR171" s="13">
        <v>0</v>
      </c>
      <c r="LS171" s="13">
        <v>0</v>
      </c>
      <c r="LT171" s="13">
        <v>0</v>
      </c>
      <c r="LU171" s="13">
        <v>0</v>
      </c>
      <c r="LV171" s="13">
        <v>0</v>
      </c>
      <c r="LW171" s="1" t="s">
        <v>1979</v>
      </c>
      <c r="LX171" s="1" t="s">
        <v>568</v>
      </c>
      <c r="LY171" s="1" t="s">
        <v>1981</v>
      </c>
      <c r="LZ171" s="1" t="b">
        <f>E171=AE171</f>
        <v>0</v>
      </c>
      <c r="MA171" s="1" t="b">
        <f>AG171=G171</f>
        <v>0</v>
      </c>
      <c r="MB171" s="1" t="b">
        <f>I171=AI171</f>
        <v>0</v>
      </c>
      <c r="MC171" s="1" t="s">
        <v>2291</v>
      </c>
    </row>
    <row r="172" spans="1:341" x14ac:dyDescent="0.3">
      <c r="A172" s="1" t="s">
        <v>874</v>
      </c>
      <c r="B172" s="1" t="s">
        <v>875</v>
      </c>
      <c r="C172" s="5">
        <v>43160</v>
      </c>
      <c r="D172" s="5">
        <v>43160</v>
      </c>
      <c r="E172" s="1" t="s">
        <v>294</v>
      </c>
      <c r="F172" s="1" t="s">
        <v>1934</v>
      </c>
      <c r="G172" s="1" t="s">
        <v>698</v>
      </c>
      <c r="H172" s="1" t="s">
        <v>333</v>
      </c>
      <c r="I172" s="1" t="s">
        <v>781</v>
      </c>
      <c r="J172" s="1" t="s">
        <v>2009</v>
      </c>
      <c r="K172" s="1" t="s">
        <v>2062</v>
      </c>
      <c r="L172" s="1" t="s">
        <v>1817</v>
      </c>
      <c r="M172" s="1" t="s">
        <v>876</v>
      </c>
      <c r="N172" s="1">
        <v>13.4827468319</v>
      </c>
      <c r="O172" s="1">
        <v>14.3340931188</v>
      </c>
      <c r="P172" s="1">
        <v>295.20529008900002</v>
      </c>
      <c r="Q172" s="1">
        <v>6</v>
      </c>
      <c r="R172" s="1" t="s">
        <v>1984</v>
      </c>
      <c r="S172" s="1" t="s">
        <v>2291</v>
      </c>
      <c r="T172" s="1" t="s">
        <v>2291</v>
      </c>
      <c r="U172" s="1" t="s">
        <v>2296</v>
      </c>
      <c r="V172" s="1" t="s">
        <v>1982</v>
      </c>
      <c r="W172" s="1" t="s">
        <v>2291</v>
      </c>
      <c r="X172" s="1" t="s">
        <v>2089</v>
      </c>
      <c r="Y172" s="1" t="s">
        <v>1920</v>
      </c>
      <c r="Z172" s="1" t="s">
        <v>1921</v>
      </c>
      <c r="AA172" s="1" t="s">
        <v>1921</v>
      </c>
      <c r="AB172" s="1" t="s">
        <v>2291</v>
      </c>
      <c r="AC172" s="7">
        <v>84</v>
      </c>
      <c r="AD172" s="7">
        <v>351</v>
      </c>
      <c r="AE172" s="1" t="s">
        <v>294</v>
      </c>
      <c r="AF172" s="1" t="s">
        <v>1934</v>
      </c>
      <c r="AG172" s="1" t="s">
        <v>295</v>
      </c>
      <c r="AH172" s="1" t="s">
        <v>1947</v>
      </c>
      <c r="AI172" s="1" t="s">
        <v>810</v>
      </c>
      <c r="AJ172" s="1" t="s">
        <v>1230</v>
      </c>
      <c r="AK172" s="14">
        <v>84</v>
      </c>
      <c r="AL172" s="14">
        <v>351</v>
      </c>
      <c r="AM172" s="5">
        <v>42005</v>
      </c>
      <c r="AN172" s="7" t="s">
        <v>2291</v>
      </c>
      <c r="AO172" s="7" t="s">
        <v>2291</v>
      </c>
      <c r="AP172" s="1" t="s">
        <v>2291</v>
      </c>
      <c r="AQ172" s="1" t="s">
        <v>2291</v>
      </c>
      <c r="AR172" s="1" t="s">
        <v>2291</v>
      </c>
      <c r="AS172" s="1" t="s">
        <v>2291</v>
      </c>
      <c r="AT172" s="1" t="s">
        <v>2291</v>
      </c>
      <c r="AU172" s="1" t="s">
        <v>2291</v>
      </c>
      <c r="AV172" s="1" t="s">
        <v>2291</v>
      </c>
      <c r="AW172" s="1" t="s">
        <v>2291</v>
      </c>
      <c r="AX172" s="1" t="s">
        <v>2291</v>
      </c>
      <c r="AY172" s="7" t="s">
        <v>2291</v>
      </c>
      <c r="AZ172" s="7" t="s">
        <v>2291</v>
      </c>
      <c r="BA172" s="1" t="s">
        <v>2291</v>
      </c>
      <c r="BB172" s="7" t="s">
        <v>2291</v>
      </c>
      <c r="BC172" s="7" t="s">
        <v>2291</v>
      </c>
      <c r="BD172" s="1" t="s">
        <v>2291</v>
      </c>
      <c r="BE172" s="1" t="s">
        <v>2291</v>
      </c>
      <c r="BF172" s="1" t="s">
        <v>2291</v>
      </c>
      <c r="BG172" s="1" t="s">
        <v>2291</v>
      </c>
      <c r="BH172" s="1" t="s">
        <v>2291</v>
      </c>
      <c r="BI172" s="1" t="s">
        <v>2291</v>
      </c>
      <c r="BJ172" s="1" t="s">
        <v>2291</v>
      </c>
      <c r="BK172" s="1" t="s">
        <v>2291</v>
      </c>
      <c r="BL172" s="1" t="s">
        <v>2291</v>
      </c>
      <c r="BM172" s="7" t="s">
        <v>2291</v>
      </c>
      <c r="BN172" s="7" t="s">
        <v>2291</v>
      </c>
      <c r="BO172" s="1" t="s">
        <v>2291</v>
      </c>
      <c r="BP172" s="7">
        <v>300</v>
      </c>
      <c r="BQ172" s="7">
        <v>1254</v>
      </c>
      <c r="BR172" s="1">
        <v>0</v>
      </c>
      <c r="BS172" s="7">
        <v>84</v>
      </c>
      <c r="BT172" s="7">
        <v>0</v>
      </c>
      <c r="BU172" s="7">
        <v>0</v>
      </c>
      <c r="BV172" s="7">
        <v>0</v>
      </c>
      <c r="BW172" s="1" t="s">
        <v>1998</v>
      </c>
      <c r="BX172" s="1" t="s">
        <v>2291</v>
      </c>
      <c r="BY172" s="1" t="s">
        <v>877</v>
      </c>
      <c r="BZ172" s="1" t="s">
        <v>1921</v>
      </c>
      <c r="CA172" s="1" t="s">
        <v>1921</v>
      </c>
      <c r="CB172" s="1" t="s">
        <v>1921</v>
      </c>
      <c r="CC172" s="1" t="s">
        <v>1921</v>
      </c>
      <c r="CD172" s="1" t="s">
        <v>1921</v>
      </c>
      <c r="CE172" s="1" t="s">
        <v>1920</v>
      </c>
      <c r="CF172" s="1" t="s">
        <v>1921</v>
      </c>
      <c r="CG172" s="1" t="s">
        <v>1921</v>
      </c>
      <c r="CH172" s="1" t="s">
        <v>1920</v>
      </c>
      <c r="CI172" s="1" t="s">
        <v>1920</v>
      </c>
      <c r="CJ172" s="1" t="s">
        <v>1921</v>
      </c>
      <c r="CK172" s="1" t="s">
        <v>1953</v>
      </c>
      <c r="CL172" s="1" t="s">
        <v>1921</v>
      </c>
      <c r="CM172" s="1" t="s">
        <v>1921</v>
      </c>
      <c r="CN172" s="1" t="s">
        <v>1920</v>
      </c>
      <c r="CO172" s="1" t="s">
        <v>1921</v>
      </c>
      <c r="CP172" s="1" t="s">
        <v>1921</v>
      </c>
      <c r="CQ172" s="1" t="s">
        <v>2291</v>
      </c>
      <c r="CR172" s="1" t="s">
        <v>2029</v>
      </c>
      <c r="CS172" s="1" t="s">
        <v>2291</v>
      </c>
      <c r="CT172" s="1" t="s">
        <v>2291</v>
      </c>
      <c r="CU172" s="1" t="s">
        <v>2291</v>
      </c>
      <c r="CV172" s="1" t="s">
        <v>2291</v>
      </c>
      <c r="CW172" s="1" t="s">
        <v>2291</v>
      </c>
      <c r="CX172" s="1" t="s">
        <v>2291</v>
      </c>
      <c r="CY172" s="1" t="s">
        <v>2291</v>
      </c>
      <c r="CZ172" s="1" t="s">
        <v>2291</v>
      </c>
      <c r="DA172" s="1" t="s">
        <v>2291</v>
      </c>
      <c r="DB172" s="1" t="s">
        <v>2291</v>
      </c>
      <c r="DC172" s="1" t="s">
        <v>2291</v>
      </c>
      <c r="DD172" s="1" t="s">
        <v>2291</v>
      </c>
      <c r="DE172" s="1" t="s">
        <v>2291</v>
      </c>
      <c r="DF172" s="1" t="s">
        <v>2291</v>
      </c>
      <c r="DG172" s="1" t="s">
        <v>2291</v>
      </c>
      <c r="DH172" s="1" t="s">
        <v>2291</v>
      </c>
      <c r="DI172" s="1" t="s">
        <v>2291</v>
      </c>
      <c r="DJ172" s="1" t="s">
        <v>2291</v>
      </c>
      <c r="DK172" s="1" t="s">
        <v>2291</v>
      </c>
      <c r="DL172" s="1" t="s">
        <v>2291</v>
      </c>
      <c r="DM172" s="1" t="s">
        <v>2291</v>
      </c>
      <c r="DN172" s="1" t="s">
        <v>2291</v>
      </c>
      <c r="DO172" s="1" t="s">
        <v>2291</v>
      </c>
      <c r="DP172" s="1" t="s">
        <v>2291</v>
      </c>
      <c r="DQ172" s="1" t="s">
        <v>320</v>
      </c>
      <c r="DR172" s="1" t="s">
        <v>1921</v>
      </c>
      <c r="DS172" s="1" t="s">
        <v>1921</v>
      </c>
      <c r="DT172" s="1" t="s">
        <v>1921</v>
      </c>
      <c r="DU172" s="1" t="s">
        <v>1920</v>
      </c>
      <c r="DV172" s="1" t="s">
        <v>1921</v>
      </c>
      <c r="DW172" s="1" t="s">
        <v>2291</v>
      </c>
      <c r="DX172" s="1" t="s">
        <v>2029</v>
      </c>
      <c r="DY172" s="1" t="s">
        <v>2291</v>
      </c>
      <c r="DZ172" s="1" t="s">
        <v>2291</v>
      </c>
      <c r="EA172" s="1" t="s">
        <v>2291</v>
      </c>
      <c r="EB172" s="1" t="s">
        <v>2291</v>
      </c>
      <c r="EC172" s="1" t="s">
        <v>2291</v>
      </c>
      <c r="ED172" s="1" t="s">
        <v>2291</v>
      </c>
      <c r="EE172" s="1" t="s">
        <v>2291</v>
      </c>
      <c r="EF172" s="1" t="s">
        <v>2291</v>
      </c>
      <c r="EG172" s="1" t="s">
        <v>2291</v>
      </c>
      <c r="EH172" s="1" t="s">
        <v>2291</v>
      </c>
      <c r="EI172" s="1" t="s">
        <v>2291</v>
      </c>
      <c r="EJ172" s="1" t="s">
        <v>2291</v>
      </c>
      <c r="EK172" s="1" t="s">
        <v>2291</v>
      </c>
      <c r="EL172" s="1" t="s">
        <v>2291</v>
      </c>
      <c r="EM172" s="1" t="s">
        <v>2291</v>
      </c>
      <c r="EN172" s="1" t="s">
        <v>2291</v>
      </c>
      <c r="EO172" s="1" t="s">
        <v>2291</v>
      </c>
      <c r="EP172" s="1" t="s">
        <v>2291</v>
      </c>
      <c r="EQ172" s="1" t="s">
        <v>2291</v>
      </c>
      <c r="ER172" s="1" t="s">
        <v>2291</v>
      </c>
      <c r="ES172" s="1" t="s">
        <v>2291</v>
      </c>
      <c r="ET172" s="1" t="s">
        <v>2291</v>
      </c>
      <c r="EU172" s="1" t="s">
        <v>2291</v>
      </c>
      <c r="EV172" s="1" t="s">
        <v>2291</v>
      </c>
      <c r="EW172" s="1" t="s">
        <v>2291</v>
      </c>
      <c r="EX172" s="1" t="s">
        <v>2291</v>
      </c>
      <c r="EY172" s="1" t="s">
        <v>2291</v>
      </c>
      <c r="EZ172" s="1" t="s">
        <v>2291</v>
      </c>
      <c r="FA172" s="1" t="s">
        <v>2291</v>
      </c>
      <c r="FB172" s="1" t="s">
        <v>2291</v>
      </c>
      <c r="FC172" s="1" t="s">
        <v>2291</v>
      </c>
      <c r="FD172" s="1" t="s">
        <v>2291</v>
      </c>
      <c r="FE172" s="1" t="s">
        <v>1953</v>
      </c>
      <c r="FF172" s="1" t="s">
        <v>1921</v>
      </c>
      <c r="FG172" s="1" t="s">
        <v>1921</v>
      </c>
      <c r="FH172" s="1" t="s">
        <v>1920</v>
      </c>
      <c r="FI172" s="1" t="s">
        <v>1921</v>
      </c>
      <c r="FJ172" s="1" t="s">
        <v>1921</v>
      </c>
      <c r="FK172" s="1" t="s">
        <v>2291</v>
      </c>
      <c r="FL172" s="1" t="s">
        <v>1996</v>
      </c>
      <c r="FM172" s="7">
        <v>25</v>
      </c>
      <c r="FN172" s="7">
        <v>30</v>
      </c>
      <c r="FO172" s="7" t="s">
        <v>2291</v>
      </c>
      <c r="FP172" s="7" t="s">
        <v>2291</v>
      </c>
      <c r="FQ172" s="7">
        <v>1</v>
      </c>
      <c r="FR172" s="7" t="s">
        <v>2291</v>
      </c>
      <c r="FS172" s="7" t="s">
        <v>2291</v>
      </c>
      <c r="FT172" s="7" t="s">
        <v>2291</v>
      </c>
      <c r="FU172" s="7" t="s">
        <v>2291</v>
      </c>
      <c r="FV172" s="7">
        <v>5</v>
      </c>
      <c r="FW172" s="7" t="s">
        <v>2291</v>
      </c>
      <c r="FX172" s="7" t="s">
        <v>2291</v>
      </c>
      <c r="FY172" s="7">
        <v>60</v>
      </c>
      <c r="FZ172" s="1" t="s">
        <v>1920</v>
      </c>
      <c r="GA172" s="1" t="s">
        <v>1920</v>
      </c>
      <c r="GB172" s="1" t="s">
        <v>1920</v>
      </c>
      <c r="GC172" s="1" t="s">
        <v>2291</v>
      </c>
      <c r="GD172" s="1" t="s">
        <v>2291</v>
      </c>
      <c r="GE172" s="1" t="s">
        <v>2291</v>
      </c>
      <c r="GF172" s="1" t="s">
        <v>1920</v>
      </c>
      <c r="GG172" s="1" t="s">
        <v>2291</v>
      </c>
      <c r="GH172" s="1" t="s">
        <v>2291</v>
      </c>
      <c r="GI172" s="1" t="s">
        <v>2291</v>
      </c>
      <c r="GJ172" s="1" t="s">
        <v>302</v>
      </c>
      <c r="GK172" s="1" t="s">
        <v>1921</v>
      </c>
      <c r="GL172" s="1" t="s">
        <v>1921</v>
      </c>
      <c r="GM172" s="1" t="s">
        <v>1921</v>
      </c>
      <c r="GN172" s="1" t="s">
        <v>1921</v>
      </c>
      <c r="GO172" s="1" t="s">
        <v>1920</v>
      </c>
      <c r="GP172" s="1" t="s">
        <v>1921</v>
      </c>
      <c r="GQ172" s="1" t="s">
        <v>1921</v>
      </c>
      <c r="GR172" s="1" t="s">
        <v>1921</v>
      </c>
      <c r="GS172" s="7" t="s">
        <v>2291</v>
      </c>
      <c r="GT172" s="7" t="s">
        <v>2291</v>
      </c>
      <c r="GU172" s="7">
        <v>5</v>
      </c>
      <c r="GV172" s="7" t="s">
        <v>2291</v>
      </c>
      <c r="GW172" s="7" t="s">
        <v>2291</v>
      </c>
      <c r="GX172" s="7" t="s">
        <v>2291</v>
      </c>
      <c r="GY172" s="7" t="s">
        <v>2291</v>
      </c>
      <c r="GZ172" s="7" t="s">
        <v>2291</v>
      </c>
      <c r="HA172" s="7" t="s">
        <v>2291</v>
      </c>
      <c r="HB172" s="7" t="s">
        <v>2291</v>
      </c>
      <c r="HC172" s="7" t="s">
        <v>2291</v>
      </c>
      <c r="HD172" s="7" t="s">
        <v>2291</v>
      </c>
      <c r="HE172" s="7" t="s">
        <v>2291</v>
      </c>
      <c r="HF172" s="7" t="s">
        <v>2291</v>
      </c>
      <c r="HG172" s="7" t="s">
        <v>2291</v>
      </c>
      <c r="HH172" s="7" t="s">
        <v>2291</v>
      </c>
      <c r="HI172" s="1" t="s">
        <v>869</v>
      </c>
      <c r="HJ172" s="1" t="s">
        <v>371</v>
      </c>
      <c r="HK172" s="1" t="s">
        <v>1920</v>
      </c>
      <c r="HL172" s="1" t="s">
        <v>1921</v>
      </c>
      <c r="HM172" s="1" t="s">
        <v>1921</v>
      </c>
      <c r="HN172" s="1" t="s">
        <v>1921</v>
      </c>
      <c r="HO172" s="1" t="s">
        <v>1921</v>
      </c>
      <c r="HP172" s="1" t="s">
        <v>2123</v>
      </c>
      <c r="HQ172" s="1" t="s">
        <v>1921</v>
      </c>
      <c r="HR172" s="1" t="s">
        <v>1920</v>
      </c>
      <c r="HS172" s="1" t="s">
        <v>1921</v>
      </c>
      <c r="HT172" s="7" t="s">
        <v>2291</v>
      </c>
      <c r="HU172" s="7">
        <v>84</v>
      </c>
      <c r="HV172" s="1" t="s">
        <v>2046</v>
      </c>
      <c r="HW172" s="1" t="s">
        <v>1921</v>
      </c>
      <c r="HX172" s="1" t="s">
        <v>1964</v>
      </c>
      <c r="HY172" s="1" t="s">
        <v>2126</v>
      </c>
      <c r="HZ172" s="1" t="s">
        <v>1921</v>
      </c>
      <c r="IA172" s="1" t="s">
        <v>1920</v>
      </c>
      <c r="IB172" s="7" t="s">
        <v>2291</v>
      </c>
      <c r="IC172" s="7">
        <v>84</v>
      </c>
      <c r="ID172" s="1" t="s">
        <v>1920</v>
      </c>
      <c r="IE172" s="1" t="s">
        <v>2291</v>
      </c>
      <c r="IF172" s="1" t="s">
        <v>2291</v>
      </c>
      <c r="IG172" s="1" t="s">
        <v>2291</v>
      </c>
      <c r="IH172" s="1" t="s">
        <v>2291</v>
      </c>
      <c r="II172" s="1" t="s">
        <v>2291</v>
      </c>
      <c r="IJ172" s="1" t="s">
        <v>2291</v>
      </c>
      <c r="IK172" s="1" t="s">
        <v>2291</v>
      </c>
      <c r="IL172" s="1" t="s">
        <v>2291</v>
      </c>
      <c r="IM172" s="1" t="s">
        <v>1952</v>
      </c>
      <c r="IN172" s="1" t="s">
        <v>2291</v>
      </c>
      <c r="IO172" s="1" t="s">
        <v>2291</v>
      </c>
      <c r="IP172" s="1" t="s">
        <v>2194</v>
      </c>
      <c r="IQ172" s="1" t="s">
        <v>2062</v>
      </c>
      <c r="IR172" s="1" t="s">
        <v>1957</v>
      </c>
      <c r="IS172" s="1" t="s">
        <v>2291</v>
      </c>
      <c r="IT172" s="1" t="s">
        <v>1920</v>
      </c>
      <c r="IU172" s="1" t="s">
        <v>2002</v>
      </c>
      <c r="IV172" s="1" t="s">
        <v>1920</v>
      </c>
      <c r="IW172" s="1" t="s">
        <v>1921</v>
      </c>
      <c r="IX172" s="1" t="s">
        <v>1921</v>
      </c>
      <c r="IY172" s="1" t="s">
        <v>1921</v>
      </c>
      <c r="IZ172" s="1" t="s">
        <v>1921</v>
      </c>
      <c r="JA172" s="1" t="s">
        <v>2291</v>
      </c>
      <c r="JB172" s="1" t="s">
        <v>869</v>
      </c>
      <c r="JC172" s="1" t="s">
        <v>2291</v>
      </c>
      <c r="JD172" s="1" t="s">
        <v>878</v>
      </c>
      <c r="JE172" s="1" t="s">
        <v>1921</v>
      </c>
      <c r="JF172" s="1" t="s">
        <v>1920</v>
      </c>
      <c r="JG172" s="1" t="s">
        <v>1921</v>
      </c>
      <c r="JH172" s="1" t="s">
        <v>1921</v>
      </c>
      <c r="JI172" s="1" t="s">
        <v>1921</v>
      </c>
      <c r="JJ172" s="1" t="s">
        <v>1920</v>
      </c>
      <c r="JK172" s="1" t="s">
        <v>1921</v>
      </c>
      <c r="JL172" s="1" t="s">
        <v>1920</v>
      </c>
      <c r="JM172" s="1" t="s">
        <v>1921</v>
      </c>
      <c r="JN172" s="1" t="s">
        <v>1921</v>
      </c>
      <c r="JO172" s="1" t="s">
        <v>1921</v>
      </c>
      <c r="JP172" s="1" t="s">
        <v>1921</v>
      </c>
      <c r="JQ172" s="1" t="s">
        <v>1921</v>
      </c>
      <c r="JR172" s="1" t="s">
        <v>1921</v>
      </c>
      <c r="JS172" s="1" t="s">
        <v>2291</v>
      </c>
      <c r="JT172" s="1" t="s">
        <v>2291</v>
      </c>
      <c r="JU172" s="1" t="s">
        <v>2299</v>
      </c>
      <c r="JV172" s="1" t="s">
        <v>1921</v>
      </c>
      <c r="JW172" s="1" t="s">
        <v>1921</v>
      </c>
      <c r="JX172" s="1" t="s">
        <v>1921</v>
      </c>
      <c r="JY172" s="1" t="s">
        <v>1920</v>
      </c>
      <c r="JZ172" s="1" t="s">
        <v>1921</v>
      </c>
      <c r="KA172" s="1" t="s">
        <v>1921</v>
      </c>
      <c r="KB172" s="1" t="s">
        <v>1921</v>
      </c>
      <c r="KC172" s="1" t="s">
        <v>2291</v>
      </c>
      <c r="KD172" s="1" t="s">
        <v>2294</v>
      </c>
      <c r="KE172" s="1" t="s">
        <v>2291</v>
      </c>
      <c r="KF172" s="1" t="s">
        <v>1920</v>
      </c>
      <c r="KG172" s="1" t="s">
        <v>2152</v>
      </c>
      <c r="KH172" s="1" t="s">
        <v>1967</v>
      </c>
      <c r="KI172" s="1" t="s">
        <v>1923</v>
      </c>
      <c r="KJ172" s="1" t="s">
        <v>2291</v>
      </c>
      <c r="KK172" s="1" t="s">
        <v>1920</v>
      </c>
      <c r="KL172" s="1" t="s">
        <v>2044</v>
      </c>
      <c r="KM172" s="1" t="s">
        <v>1920</v>
      </c>
      <c r="KN172" s="1" t="s">
        <v>1921</v>
      </c>
      <c r="KO172" s="1" t="s">
        <v>1920</v>
      </c>
      <c r="KP172" s="1" t="s">
        <v>2291</v>
      </c>
      <c r="KQ172" s="1" t="s">
        <v>2291</v>
      </c>
      <c r="KR172" s="1">
        <v>1</v>
      </c>
      <c r="KS172" s="1" t="s">
        <v>313</v>
      </c>
      <c r="KT172" s="1" t="s">
        <v>305</v>
      </c>
      <c r="KU172" s="1" t="s">
        <v>2291</v>
      </c>
      <c r="KV172" s="1" t="s">
        <v>2291</v>
      </c>
      <c r="KW172" s="1" t="s">
        <v>2291</v>
      </c>
      <c r="KX172" s="1">
        <v>20</v>
      </c>
      <c r="KY172" s="11">
        <v>20</v>
      </c>
      <c r="KZ172" s="1" t="s">
        <v>879</v>
      </c>
      <c r="LA172" s="1">
        <v>150116</v>
      </c>
      <c r="LB172" s="1" t="s">
        <v>880</v>
      </c>
      <c r="LC172" s="1" t="s">
        <v>881</v>
      </c>
      <c r="LD172" s="1">
        <v>59</v>
      </c>
      <c r="LE172" s="1" t="s">
        <v>2291</v>
      </c>
      <c r="LF172" s="1">
        <v>-1</v>
      </c>
      <c r="LG172" s="1" t="s">
        <v>2291</v>
      </c>
      <c r="LH172" s="1" t="s">
        <v>2291</v>
      </c>
      <c r="LI172" s="8">
        <v>59</v>
      </c>
      <c r="LJ172" s="8">
        <v>6</v>
      </c>
      <c r="LK172" s="8">
        <v>3</v>
      </c>
      <c r="LL172" s="8">
        <v>12</v>
      </c>
      <c r="LM172" s="8">
        <v>7</v>
      </c>
      <c r="LN172" s="8">
        <v>18</v>
      </c>
      <c r="LO172" s="8">
        <v>21</v>
      </c>
      <c r="LP172" s="8">
        <v>21</v>
      </c>
      <c r="LQ172" s="8">
        <v>9</v>
      </c>
      <c r="LR172" s="8">
        <v>18</v>
      </c>
      <c r="LS172" s="8">
        <v>22</v>
      </c>
      <c r="LT172" s="8">
        <v>2</v>
      </c>
      <c r="LU172" s="8">
        <v>0</v>
      </c>
      <c r="LV172" s="8">
        <v>139</v>
      </c>
      <c r="LW172" s="1" t="s">
        <v>1976</v>
      </c>
      <c r="LX172" s="1" t="s">
        <v>1979</v>
      </c>
      <c r="LY172" s="1" t="s">
        <v>1980</v>
      </c>
      <c r="LZ172" s="1" t="b">
        <f>E172=AE172</f>
        <v>1</v>
      </c>
      <c r="MA172" s="1" t="b">
        <f>AG172=G172</f>
        <v>0</v>
      </c>
      <c r="MB172" s="1" t="b">
        <f>I172=AI172</f>
        <v>0</v>
      </c>
      <c r="MC172" s="1" t="s">
        <v>2291</v>
      </c>
    </row>
    <row r="173" spans="1:341" x14ac:dyDescent="0.3">
      <c r="A173" s="1" t="s">
        <v>1747</v>
      </c>
      <c r="B173" s="1" t="s">
        <v>1748</v>
      </c>
      <c r="C173" s="5">
        <v>43179</v>
      </c>
      <c r="D173" s="5">
        <v>43179</v>
      </c>
      <c r="E173" s="1" t="s">
        <v>294</v>
      </c>
      <c r="F173" s="1" t="s">
        <v>1934</v>
      </c>
      <c r="G173" s="1" t="s">
        <v>295</v>
      </c>
      <c r="H173" s="1" t="s">
        <v>1947</v>
      </c>
      <c r="I173" s="1" t="s">
        <v>296</v>
      </c>
      <c r="J173" s="1" t="s">
        <v>332</v>
      </c>
      <c r="K173" s="1" t="s">
        <v>1749</v>
      </c>
      <c r="L173" s="1" t="s">
        <v>1750</v>
      </c>
      <c r="M173" s="6" t="s">
        <v>2291</v>
      </c>
      <c r="N173" s="6" t="s">
        <v>2291</v>
      </c>
      <c r="O173" s="6" t="s">
        <v>2291</v>
      </c>
      <c r="P173" s="6" t="s">
        <v>2291</v>
      </c>
      <c r="Q173" s="6" t="s">
        <v>2291</v>
      </c>
      <c r="R173" s="1" t="s">
        <v>1983</v>
      </c>
      <c r="S173" s="1" t="s">
        <v>1749</v>
      </c>
      <c r="T173" s="1">
        <v>3</v>
      </c>
      <c r="U173" s="1" t="s">
        <v>2296</v>
      </c>
      <c r="V173" s="1" t="s">
        <v>1982</v>
      </c>
      <c r="W173" s="1" t="s">
        <v>2291</v>
      </c>
      <c r="X173" s="1" t="s">
        <v>1955</v>
      </c>
      <c r="Y173" s="1" t="s">
        <v>1921</v>
      </c>
      <c r="Z173" s="1" t="s">
        <v>1920</v>
      </c>
      <c r="AA173" s="1" t="s">
        <v>1921</v>
      </c>
      <c r="AB173" s="1" t="s">
        <v>2291</v>
      </c>
      <c r="AC173" s="7" t="s">
        <v>2291</v>
      </c>
      <c r="AD173" s="7" t="s">
        <v>2291</v>
      </c>
      <c r="AE173" s="1" t="s">
        <v>2291</v>
      </c>
      <c r="AF173" s="1" t="s">
        <v>2291</v>
      </c>
      <c r="AG173" s="1" t="s">
        <v>2291</v>
      </c>
      <c r="AH173" s="1" t="s">
        <v>2291</v>
      </c>
      <c r="AI173" s="1" t="s">
        <v>2291</v>
      </c>
      <c r="AJ173" s="1" t="s">
        <v>2291</v>
      </c>
      <c r="AK173" s="14" t="s">
        <v>2291</v>
      </c>
      <c r="AL173" s="14" t="s">
        <v>2291</v>
      </c>
      <c r="AM173" s="1" t="s">
        <v>2291</v>
      </c>
      <c r="AN173" s="7">
        <v>125</v>
      </c>
      <c r="AO173" s="7">
        <v>523</v>
      </c>
      <c r="AP173" s="1" t="s">
        <v>697</v>
      </c>
      <c r="AQ173" s="1" t="s">
        <v>1928</v>
      </c>
      <c r="AR173" s="1" t="s">
        <v>294</v>
      </c>
      <c r="AS173" s="1" t="s">
        <v>1934</v>
      </c>
      <c r="AT173" s="1" t="s">
        <v>295</v>
      </c>
      <c r="AU173" s="1" t="s">
        <v>1947</v>
      </c>
      <c r="AV173" s="1" t="s">
        <v>2291</v>
      </c>
      <c r="AW173" s="1" t="s">
        <v>2291</v>
      </c>
      <c r="AX173" s="1" t="s">
        <v>2291</v>
      </c>
      <c r="AY173" s="7">
        <v>125</v>
      </c>
      <c r="AZ173" s="7">
        <v>523</v>
      </c>
      <c r="BA173" s="5">
        <v>42370</v>
      </c>
      <c r="BB173" s="7" t="s">
        <v>2291</v>
      </c>
      <c r="BC173" s="7" t="s">
        <v>2291</v>
      </c>
      <c r="BD173" s="1" t="s">
        <v>2291</v>
      </c>
      <c r="BE173" s="1" t="s">
        <v>2291</v>
      </c>
      <c r="BF173" s="1" t="s">
        <v>2291</v>
      </c>
      <c r="BG173" s="1" t="s">
        <v>2291</v>
      </c>
      <c r="BH173" s="1" t="s">
        <v>2291</v>
      </c>
      <c r="BI173" s="1" t="s">
        <v>2291</v>
      </c>
      <c r="BJ173" s="1" t="s">
        <v>2291</v>
      </c>
      <c r="BK173" s="1" t="s">
        <v>2291</v>
      </c>
      <c r="BL173" s="1" t="s">
        <v>2291</v>
      </c>
      <c r="BM173" s="7" t="s">
        <v>2291</v>
      </c>
      <c r="BN173" s="7" t="s">
        <v>2291</v>
      </c>
      <c r="BO173" s="1" t="s">
        <v>2291</v>
      </c>
      <c r="BP173" s="7" t="s">
        <v>2291</v>
      </c>
      <c r="BQ173" s="7" t="s">
        <v>2291</v>
      </c>
      <c r="BR173" s="1">
        <v>0</v>
      </c>
      <c r="BS173" s="7">
        <v>125</v>
      </c>
      <c r="BT173" s="7">
        <v>0</v>
      </c>
      <c r="BU173" s="7">
        <v>0</v>
      </c>
      <c r="BV173" s="7">
        <v>0</v>
      </c>
      <c r="BW173" s="1" t="s">
        <v>1998</v>
      </c>
      <c r="BX173" s="1" t="s">
        <v>2291</v>
      </c>
      <c r="BY173" s="1" t="s">
        <v>469</v>
      </c>
      <c r="BZ173" s="1" t="s">
        <v>1921</v>
      </c>
      <c r="CA173" s="1" t="s">
        <v>1921</v>
      </c>
      <c r="CB173" s="1" t="s">
        <v>1921</v>
      </c>
      <c r="CC173" s="1" t="s">
        <v>1921</v>
      </c>
      <c r="CD173" s="1" t="s">
        <v>1921</v>
      </c>
      <c r="CE173" s="1" t="s">
        <v>1921</v>
      </c>
      <c r="CF173" s="1" t="s">
        <v>1921</v>
      </c>
      <c r="CG173" s="1" t="s">
        <v>1921</v>
      </c>
      <c r="CH173" s="1" t="s">
        <v>1921</v>
      </c>
      <c r="CI173" s="1" t="s">
        <v>1921</v>
      </c>
      <c r="CJ173" s="1" t="s">
        <v>1920</v>
      </c>
      <c r="CK173" s="1" t="s">
        <v>2291</v>
      </c>
      <c r="CL173" s="1" t="s">
        <v>2291</v>
      </c>
      <c r="CM173" s="1" t="s">
        <v>2291</v>
      </c>
      <c r="CN173" s="1" t="s">
        <v>2291</v>
      </c>
      <c r="CO173" s="1" t="s">
        <v>2291</v>
      </c>
      <c r="CP173" s="1" t="s">
        <v>2291</v>
      </c>
      <c r="CQ173" s="1" t="s">
        <v>2291</v>
      </c>
      <c r="CR173" s="1" t="s">
        <v>2291</v>
      </c>
      <c r="CS173" s="1" t="s">
        <v>2291</v>
      </c>
      <c r="CT173" s="1" t="s">
        <v>2291</v>
      </c>
      <c r="CU173" s="1" t="s">
        <v>2291</v>
      </c>
      <c r="CV173" s="1" t="s">
        <v>2291</v>
      </c>
      <c r="CW173" s="1" t="s">
        <v>2291</v>
      </c>
      <c r="CX173" s="1" t="s">
        <v>2291</v>
      </c>
      <c r="CY173" s="1" t="s">
        <v>2291</v>
      </c>
      <c r="CZ173" s="1" t="s">
        <v>2291</v>
      </c>
      <c r="DA173" s="1" t="s">
        <v>2291</v>
      </c>
      <c r="DB173" s="1" t="s">
        <v>2291</v>
      </c>
      <c r="DC173" s="1" t="s">
        <v>2291</v>
      </c>
      <c r="DD173" s="1" t="s">
        <v>2291</v>
      </c>
      <c r="DE173" s="1" t="s">
        <v>2291</v>
      </c>
      <c r="DF173" s="1" t="s">
        <v>2291</v>
      </c>
      <c r="DG173" s="1" t="s">
        <v>2291</v>
      </c>
      <c r="DH173" s="1" t="s">
        <v>2291</v>
      </c>
      <c r="DI173" s="1" t="s">
        <v>2291</v>
      </c>
      <c r="DJ173" s="1" t="s">
        <v>2291</v>
      </c>
      <c r="DK173" s="1" t="s">
        <v>2291</v>
      </c>
      <c r="DL173" s="1" t="s">
        <v>2291</v>
      </c>
      <c r="DM173" s="1" t="s">
        <v>2291</v>
      </c>
      <c r="DN173" s="1" t="s">
        <v>2291</v>
      </c>
      <c r="DO173" s="1" t="s">
        <v>2291</v>
      </c>
      <c r="DP173" s="1" t="s">
        <v>2291</v>
      </c>
      <c r="DQ173" s="1" t="s">
        <v>2291</v>
      </c>
      <c r="DR173" s="1" t="s">
        <v>2291</v>
      </c>
      <c r="DS173" s="1" t="s">
        <v>2291</v>
      </c>
      <c r="DT173" s="1" t="s">
        <v>2291</v>
      </c>
      <c r="DU173" s="1" t="s">
        <v>2291</v>
      </c>
      <c r="DV173" s="1" t="s">
        <v>2291</v>
      </c>
      <c r="DW173" s="1" t="s">
        <v>2291</v>
      </c>
      <c r="DX173" s="1" t="s">
        <v>2291</v>
      </c>
      <c r="DY173" s="1" t="s">
        <v>2291</v>
      </c>
      <c r="DZ173" s="1" t="s">
        <v>2291</v>
      </c>
      <c r="EA173" s="1" t="s">
        <v>2291</v>
      </c>
      <c r="EB173" s="1" t="s">
        <v>2291</v>
      </c>
      <c r="EC173" s="1" t="s">
        <v>2291</v>
      </c>
      <c r="ED173" s="1" t="s">
        <v>2291</v>
      </c>
      <c r="EE173" s="1" t="s">
        <v>2291</v>
      </c>
      <c r="EF173" s="1" t="s">
        <v>2291</v>
      </c>
      <c r="EG173" s="1" t="s">
        <v>2291</v>
      </c>
      <c r="EH173" s="1" t="s">
        <v>2291</v>
      </c>
      <c r="EI173" s="1" t="s">
        <v>2291</v>
      </c>
      <c r="EJ173" s="1" t="s">
        <v>2291</v>
      </c>
      <c r="EK173" s="1" t="s">
        <v>2291</v>
      </c>
      <c r="EL173" s="1" t="s">
        <v>2291</v>
      </c>
      <c r="EM173" s="1" t="s">
        <v>2291</v>
      </c>
      <c r="EN173" s="1" t="s">
        <v>2291</v>
      </c>
      <c r="EO173" s="1" t="s">
        <v>2291</v>
      </c>
      <c r="EP173" s="1" t="s">
        <v>2291</v>
      </c>
      <c r="EQ173" s="1" t="s">
        <v>2291</v>
      </c>
      <c r="ER173" s="1" t="s">
        <v>2291</v>
      </c>
      <c r="ES173" s="1" t="s">
        <v>2291</v>
      </c>
      <c r="ET173" s="1" t="s">
        <v>2291</v>
      </c>
      <c r="EU173" s="1" t="s">
        <v>2291</v>
      </c>
      <c r="EV173" s="1" t="s">
        <v>2291</v>
      </c>
      <c r="EW173" s="1" t="s">
        <v>2291</v>
      </c>
      <c r="EX173" s="1" t="s">
        <v>2291</v>
      </c>
      <c r="EY173" s="1" t="s">
        <v>2291</v>
      </c>
      <c r="EZ173" s="1" t="s">
        <v>2291</v>
      </c>
      <c r="FA173" s="1" t="s">
        <v>2291</v>
      </c>
      <c r="FB173" s="1" t="s">
        <v>2291</v>
      </c>
      <c r="FC173" s="1" t="s">
        <v>2291</v>
      </c>
      <c r="FD173" s="1" t="s">
        <v>2291</v>
      </c>
      <c r="FE173" s="1" t="s">
        <v>2291</v>
      </c>
      <c r="FF173" s="1" t="s">
        <v>2291</v>
      </c>
      <c r="FG173" s="1" t="s">
        <v>2291</v>
      </c>
      <c r="FH173" s="1" t="s">
        <v>2291</v>
      </c>
      <c r="FI173" s="1" t="s">
        <v>2291</v>
      </c>
      <c r="FJ173" s="1" t="s">
        <v>2291</v>
      </c>
      <c r="FK173" s="1" t="s">
        <v>2291</v>
      </c>
      <c r="FL173" s="1" t="s">
        <v>2291</v>
      </c>
      <c r="FM173" s="7">
        <v>30</v>
      </c>
      <c r="FN173" s="7">
        <v>50</v>
      </c>
      <c r="FO173" s="7">
        <v>4</v>
      </c>
      <c r="FP173" s="7">
        <v>5</v>
      </c>
      <c r="FQ173" s="7">
        <v>7</v>
      </c>
      <c r="FR173" s="7">
        <v>3</v>
      </c>
      <c r="FS173" s="7" t="s">
        <v>2291</v>
      </c>
      <c r="FT173" s="7" t="s">
        <v>2291</v>
      </c>
      <c r="FU173" s="7">
        <v>10</v>
      </c>
      <c r="FV173" s="7">
        <v>15</v>
      </c>
      <c r="FW173" s="7">
        <v>8</v>
      </c>
      <c r="FX173" s="7">
        <v>3</v>
      </c>
      <c r="FY173" s="7">
        <v>40</v>
      </c>
      <c r="FZ173" s="1" t="s">
        <v>1920</v>
      </c>
      <c r="GA173" s="1" t="s">
        <v>1920</v>
      </c>
      <c r="GB173" s="1" t="s">
        <v>1920</v>
      </c>
      <c r="GC173" s="1" t="s">
        <v>2291</v>
      </c>
      <c r="GD173" s="1" t="s">
        <v>2291</v>
      </c>
      <c r="GE173" s="1" t="s">
        <v>2291</v>
      </c>
      <c r="GF173" s="1" t="s">
        <v>1921</v>
      </c>
      <c r="GG173" s="1" t="s">
        <v>775</v>
      </c>
      <c r="GH173" s="1" t="s">
        <v>775</v>
      </c>
      <c r="GI173" s="1" t="s">
        <v>2291</v>
      </c>
      <c r="GJ173" s="1" t="s">
        <v>1223</v>
      </c>
      <c r="GK173" s="1" t="s">
        <v>1921</v>
      </c>
      <c r="GL173" s="1" t="s">
        <v>1921</v>
      </c>
      <c r="GM173" s="1" t="s">
        <v>1920</v>
      </c>
      <c r="GN173" s="1" t="s">
        <v>1921</v>
      </c>
      <c r="GO173" s="1" t="s">
        <v>1921</v>
      </c>
      <c r="GP173" s="1" t="s">
        <v>1921</v>
      </c>
      <c r="GQ173" s="1" t="s">
        <v>1921</v>
      </c>
      <c r="GR173" s="1" t="s">
        <v>1921</v>
      </c>
      <c r="GS173" s="7" t="s">
        <v>2291</v>
      </c>
      <c r="GT173" s="7" t="s">
        <v>2291</v>
      </c>
      <c r="GU173" s="7" t="s">
        <v>2291</v>
      </c>
      <c r="GV173" s="7" t="s">
        <v>2291</v>
      </c>
      <c r="GW173" s="7" t="s">
        <v>2291</v>
      </c>
      <c r="GX173" s="7" t="s">
        <v>2291</v>
      </c>
      <c r="GY173" s="7" t="s">
        <v>2291</v>
      </c>
      <c r="GZ173" s="7" t="s">
        <v>2291</v>
      </c>
      <c r="HA173" s="7">
        <v>1</v>
      </c>
      <c r="HB173" s="7" t="s">
        <v>2291</v>
      </c>
      <c r="HC173" s="7" t="s">
        <v>2291</v>
      </c>
      <c r="HD173" s="7" t="s">
        <v>2291</v>
      </c>
      <c r="HE173" s="7" t="s">
        <v>2291</v>
      </c>
      <c r="HF173" s="7" t="s">
        <v>2291</v>
      </c>
      <c r="HG173" s="7" t="s">
        <v>2291</v>
      </c>
      <c r="HH173" s="7" t="s">
        <v>2291</v>
      </c>
      <c r="HI173" s="1" t="s">
        <v>1957</v>
      </c>
      <c r="HJ173" s="1" t="s">
        <v>371</v>
      </c>
      <c r="HK173" s="1" t="s">
        <v>1920</v>
      </c>
      <c r="HL173" s="1" t="s">
        <v>1921</v>
      </c>
      <c r="HM173" s="1" t="s">
        <v>1921</v>
      </c>
      <c r="HN173" s="1" t="s">
        <v>1921</v>
      </c>
      <c r="HO173" s="1" t="s">
        <v>1921</v>
      </c>
      <c r="HP173" s="1" t="s">
        <v>2125</v>
      </c>
      <c r="HQ173" s="1" t="s">
        <v>1921</v>
      </c>
      <c r="HR173" s="1" t="s">
        <v>1921</v>
      </c>
      <c r="HS173" s="1" t="s">
        <v>1920</v>
      </c>
      <c r="HT173" s="7" t="s">
        <v>2291</v>
      </c>
      <c r="HU173" s="7" t="s">
        <v>2291</v>
      </c>
      <c r="HV173" s="1" t="s">
        <v>2291</v>
      </c>
      <c r="HW173" s="1" t="s">
        <v>2291</v>
      </c>
      <c r="HX173" s="1" t="s">
        <v>2291</v>
      </c>
      <c r="HY173" s="1" t="s">
        <v>2126</v>
      </c>
      <c r="HZ173" s="1" t="s">
        <v>1921</v>
      </c>
      <c r="IA173" s="1" t="s">
        <v>1920</v>
      </c>
      <c r="IB173" s="7" t="s">
        <v>2291</v>
      </c>
      <c r="IC173" s="7">
        <v>125</v>
      </c>
      <c r="ID173" s="1" t="s">
        <v>1920</v>
      </c>
      <c r="IE173" s="1" t="s">
        <v>2291</v>
      </c>
      <c r="IF173" s="1" t="s">
        <v>2291</v>
      </c>
      <c r="IG173" s="1" t="s">
        <v>2291</v>
      </c>
      <c r="IH173" s="1" t="s">
        <v>2291</v>
      </c>
      <c r="II173" s="1" t="s">
        <v>2291</v>
      </c>
      <c r="IJ173" s="1" t="s">
        <v>2291</v>
      </c>
      <c r="IK173" s="1" t="s">
        <v>2291</v>
      </c>
      <c r="IL173" s="1" t="s">
        <v>2291</v>
      </c>
      <c r="IM173" s="1" t="s">
        <v>1949</v>
      </c>
      <c r="IN173" s="1" t="s">
        <v>1991</v>
      </c>
      <c r="IO173" s="1" t="s">
        <v>2291</v>
      </c>
      <c r="IP173" s="1" t="s">
        <v>2291</v>
      </c>
      <c r="IQ173" s="1" t="s">
        <v>2291</v>
      </c>
      <c r="IR173" s="1" t="s">
        <v>2291</v>
      </c>
      <c r="IS173" s="1" t="s">
        <v>2291</v>
      </c>
      <c r="IT173" s="1" t="s">
        <v>1921</v>
      </c>
      <c r="IU173" s="1" t="s">
        <v>2291</v>
      </c>
      <c r="IV173" s="1" t="s">
        <v>2291</v>
      </c>
      <c r="IW173" s="1" t="s">
        <v>2291</v>
      </c>
      <c r="IX173" s="1" t="s">
        <v>2291</v>
      </c>
      <c r="IY173" s="1" t="s">
        <v>2291</v>
      </c>
      <c r="IZ173" s="1" t="s">
        <v>2291</v>
      </c>
      <c r="JA173" s="1" t="s">
        <v>2291</v>
      </c>
      <c r="JB173" s="1" t="s">
        <v>2291</v>
      </c>
      <c r="JC173" s="1" t="s">
        <v>2291</v>
      </c>
      <c r="JD173" s="1" t="s">
        <v>1751</v>
      </c>
      <c r="JE173" s="1" t="s">
        <v>1921</v>
      </c>
      <c r="JF173" s="1" t="s">
        <v>1921</v>
      </c>
      <c r="JG173" s="1" t="s">
        <v>1921</v>
      </c>
      <c r="JH173" s="1" t="s">
        <v>1921</v>
      </c>
      <c r="JI173" s="1" t="s">
        <v>1921</v>
      </c>
      <c r="JJ173" s="1" t="s">
        <v>1920</v>
      </c>
      <c r="JK173" s="1" t="s">
        <v>1920</v>
      </c>
      <c r="JL173" s="1" t="s">
        <v>1920</v>
      </c>
      <c r="JM173" s="1" t="s">
        <v>1921</v>
      </c>
      <c r="JN173" s="1" t="s">
        <v>1921</v>
      </c>
      <c r="JO173" s="1" t="s">
        <v>1921</v>
      </c>
      <c r="JP173" s="1" t="s">
        <v>1921</v>
      </c>
      <c r="JQ173" s="1" t="s">
        <v>1921</v>
      </c>
      <c r="JR173" s="1" t="s">
        <v>1921</v>
      </c>
      <c r="JS173" s="1" t="s">
        <v>2291</v>
      </c>
      <c r="JT173" s="1" t="s">
        <v>2291</v>
      </c>
      <c r="JU173" s="1" t="s">
        <v>2298</v>
      </c>
      <c r="JV173" s="1" t="s">
        <v>1920</v>
      </c>
      <c r="JW173" s="1" t="s">
        <v>1921</v>
      </c>
      <c r="JX173" s="1" t="s">
        <v>1921</v>
      </c>
      <c r="JY173" s="1" t="s">
        <v>1921</v>
      </c>
      <c r="JZ173" s="1" t="s">
        <v>1921</v>
      </c>
      <c r="KA173" s="1" t="s">
        <v>1920</v>
      </c>
      <c r="KB173" s="1" t="s">
        <v>1921</v>
      </c>
      <c r="KC173" s="1" t="s">
        <v>2291</v>
      </c>
      <c r="KD173" s="1" t="s">
        <v>1973</v>
      </c>
      <c r="KE173" s="1" t="s">
        <v>2291</v>
      </c>
      <c r="KF173" s="1" t="s">
        <v>1920</v>
      </c>
      <c r="KG173" s="1" t="s">
        <v>1720</v>
      </c>
      <c r="KH173" s="1" t="s">
        <v>1967</v>
      </c>
      <c r="KI173" s="1" t="s">
        <v>1988</v>
      </c>
      <c r="KJ173" s="1" t="s">
        <v>2291</v>
      </c>
      <c r="KK173" s="1" t="s">
        <v>1920</v>
      </c>
      <c r="KL173" s="1" t="s">
        <v>2044</v>
      </c>
      <c r="KM173" s="1" t="s">
        <v>1920</v>
      </c>
      <c r="KN173" s="1" t="s">
        <v>1921</v>
      </c>
      <c r="KO173" s="1" t="s">
        <v>1920</v>
      </c>
      <c r="KP173" s="1" t="s">
        <v>2291</v>
      </c>
      <c r="KQ173" s="1" t="s">
        <v>2291</v>
      </c>
      <c r="KR173" s="1" t="s">
        <v>2291</v>
      </c>
      <c r="KS173" s="1" t="s">
        <v>2291</v>
      </c>
      <c r="KT173" s="1" t="s">
        <v>1706</v>
      </c>
      <c r="KU173" s="1" t="s">
        <v>2291</v>
      </c>
      <c r="KV173" s="1" t="s">
        <v>2291</v>
      </c>
      <c r="KW173" s="1" t="s">
        <v>2291</v>
      </c>
      <c r="KX173" s="1" t="s">
        <v>2291</v>
      </c>
      <c r="KY173" s="7" t="s">
        <v>2291</v>
      </c>
      <c r="KZ173" s="1" t="s">
        <v>1752</v>
      </c>
      <c r="LA173" s="1">
        <v>198066</v>
      </c>
      <c r="LB173" s="1" t="s">
        <v>1753</v>
      </c>
      <c r="LC173" s="1" t="s">
        <v>1754</v>
      </c>
      <c r="LD173" s="1">
        <v>170</v>
      </c>
      <c r="LE173" s="1" t="s">
        <v>2291</v>
      </c>
      <c r="LF173" s="1">
        <v>-1</v>
      </c>
      <c r="LG173" s="1" t="s">
        <v>2291</v>
      </c>
      <c r="LH173" s="1" t="s">
        <v>2291</v>
      </c>
      <c r="LI173" s="13" t="s">
        <v>2291</v>
      </c>
      <c r="LJ173" s="13">
        <v>0</v>
      </c>
      <c r="LK173" s="13">
        <v>0</v>
      </c>
      <c r="LL173" s="13">
        <v>0</v>
      </c>
      <c r="LM173" s="13">
        <v>0</v>
      </c>
      <c r="LN173" s="13">
        <v>0</v>
      </c>
      <c r="LO173" s="13">
        <v>0</v>
      </c>
      <c r="LP173" s="13">
        <v>0</v>
      </c>
      <c r="LQ173" s="13">
        <v>0</v>
      </c>
      <c r="LR173" s="13">
        <v>0</v>
      </c>
      <c r="LS173" s="13">
        <v>0</v>
      </c>
      <c r="LT173" s="13">
        <v>0</v>
      </c>
      <c r="LU173" s="13">
        <v>0</v>
      </c>
      <c r="LV173" s="13">
        <v>0</v>
      </c>
      <c r="LW173" s="1" t="s">
        <v>1979</v>
      </c>
      <c r="LX173" s="1" t="s">
        <v>568</v>
      </c>
      <c r="LY173" s="1" t="s">
        <v>1980</v>
      </c>
      <c r="LZ173" s="1" t="b">
        <f>E173=AE173</f>
        <v>0</v>
      </c>
      <c r="MA173" s="1" t="b">
        <f>AG173=G173</f>
        <v>0</v>
      </c>
      <c r="MB173" s="1" t="b">
        <f>I173=AI173</f>
        <v>0</v>
      </c>
      <c r="MC173" s="1" t="s">
        <v>2291</v>
      </c>
    </row>
    <row r="174" spans="1:341" x14ac:dyDescent="0.3">
      <c r="A174" s="1" t="s">
        <v>1269</v>
      </c>
      <c r="B174" s="1" t="s">
        <v>1270</v>
      </c>
      <c r="C174" s="5">
        <v>43163</v>
      </c>
      <c r="D174" s="5">
        <v>43163</v>
      </c>
      <c r="E174" s="1" t="s">
        <v>294</v>
      </c>
      <c r="F174" s="1" t="s">
        <v>1934</v>
      </c>
      <c r="G174" s="1" t="s">
        <v>295</v>
      </c>
      <c r="H174" s="1" t="s">
        <v>1947</v>
      </c>
      <c r="I174" s="1" t="s">
        <v>810</v>
      </c>
      <c r="J174" s="1" t="s">
        <v>1230</v>
      </c>
      <c r="K174" s="1" t="s">
        <v>2217</v>
      </c>
      <c r="L174" s="1" t="s">
        <v>1823</v>
      </c>
      <c r="M174" s="1" t="s">
        <v>1271</v>
      </c>
      <c r="N174" s="1">
        <v>13.1957210118</v>
      </c>
      <c r="O174" s="1">
        <v>14.3040009404</v>
      </c>
      <c r="P174" s="1">
        <v>324.50442294300001</v>
      </c>
      <c r="Q174" s="1">
        <v>8</v>
      </c>
      <c r="R174" s="1" t="s">
        <v>1983</v>
      </c>
      <c r="S174" s="1" t="s">
        <v>2087</v>
      </c>
      <c r="T174" s="1">
        <v>3</v>
      </c>
      <c r="U174" s="1" t="s">
        <v>2296</v>
      </c>
      <c r="V174" s="1" t="s">
        <v>1982</v>
      </c>
      <c r="W174" s="1" t="s">
        <v>2291</v>
      </c>
      <c r="X174" s="1" t="s">
        <v>2095</v>
      </c>
      <c r="Y174" s="1" t="s">
        <v>1921</v>
      </c>
      <c r="Z174" s="1" t="s">
        <v>1920</v>
      </c>
      <c r="AA174" s="1" t="s">
        <v>1920</v>
      </c>
      <c r="AB174" s="1" t="s">
        <v>2291</v>
      </c>
      <c r="AC174" s="7" t="s">
        <v>2291</v>
      </c>
      <c r="AD174" s="7" t="s">
        <v>2291</v>
      </c>
      <c r="AE174" s="1" t="s">
        <v>2291</v>
      </c>
      <c r="AF174" s="1" t="s">
        <v>2291</v>
      </c>
      <c r="AG174" s="1" t="s">
        <v>2291</v>
      </c>
      <c r="AH174" s="1" t="s">
        <v>2291</v>
      </c>
      <c r="AI174" s="1" t="s">
        <v>2291</v>
      </c>
      <c r="AJ174" s="1" t="s">
        <v>2291</v>
      </c>
      <c r="AK174" s="14" t="s">
        <v>2291</v>
      </c>
      <c r="AL174" s="14" t="s">
        <v>2291</v>
      </c>
      <c r="AM174" s="1" t="s">
        <v>2291</v>
      </c>
      <c r="AN174" s="7">
        <v>456</v>
      </c>
      <c r="AO174" s="7">
        <v>1905</v>
      </c>
      <c r="AP174" s="1" t="s">
        <v>697</v>
      </c>
      <c r="AQ174" s="1" t="s">
        <v>1928</v>
      </c>
      <c r="AR174" s="1" t="s">
        <v>294</v>
      </c>
      <c r="AS174" s="1" t="s">
        <v>1934</v>
      </c>
      <c r="AT174" s="1" t="s">
        <v>295</v>
      </c>
      <c r="AU174" s="1" t="s">
        <v>1947</v>
      </c>
      <c r="AV174" s="1" t="s">
        <v>2291</v>
      </c>
      <c r="AW174" s="1" t="s">
        <v>2291</v>
      </c>
      <c r="AX174" s="1" t="s">
        <v>2291</v>
      </c>
      <c r="AY174" s="7">
        <v>456</v>
      </c>
      <c r="AZ174" s="7">
        <v>1905</v>
      </c>
      <c r="BA174" s="5">
        <v>42005</v>
      </c>
      <c r="BB174" s="7">
        <v>120</v>
      </c>
      <c r="BC174" s="7">
        <v>500</v>
      </c>
      <c r="BD174" s="1" t="s">
        <v>772</v>
      </c>
      <c r="BE174" s="1" t="s">
        <v>1924</v>
      </c>
      <c r="BF174" s="1" t="s">
        <v>773</v>
      </c>
      <c r="BG174" s="1" t="s">
        <v>1929</v>
      </c>
      <c r="BH174" s="1" t="s">
        <v>774</v>
      </c>
      <c r="BI174" s="1" t="s">
        <v>1936</v>
      </c>
      <c r="BJ174" s="1" t="s">
        <v>2291</v>
      </c>
      <c r="BK174" s="1" t="s">
        <v>2291</v>
      </c>
      <c r="BL174" s="1" t="s">
        <v>2291</v>
      </c>
      <c r="BM174" s="7">
        <v>120</v>
      </c>
      <c r="BN174" s="7">
        <v>500</v>
      </c>
      <c r="BO174" s="5">
        <v>42005</v>
      </c>
      <c r="BP174" s="7" t="s">
        <v>2291</v>
      </c>
      <c r="BQ174" s="7" t="s">
        <v>2291</v>
      </c>
      <c r="BR174" s="1">
        <v>0</v>
      </c>
      <c r="BS174" s="7">
        <v>326</v>
      </c>
      <c r="BT174" s="7">
        <v>0</v>
      </c>
      <c r="BU174" s="7">
        <v>250</v>
      </c>
      <c r="BV174" s="7">
        <v>0</v>
      </c>
      <c r="BW174" s="1" t="s">
        <v>1998</v>
      </c>
      <c r="BX174" s="1" t="s">
        <v>2291</v>
      </c>
      <c r="BY174" s="1" t="s">
        <v>469</v>
      </c>
      <c r="BZ174" s="1" t="s">
        <v>1921</v>
      </c>
      <c r="CA174" s="1" t="s">
        <v>1921</v>
      </c>
      <c r="CB174" s="1" t="s">
        <v>1921</v>
      </c>
      <c r="CC174" s="1" t="s">
        <v>1921</v>
      </c>
      <c r="CD174" s="1" t="s">
        <v>1921</v>
      </c>
      <c r="CE174" s="1" t="s">
        <v>1921</v>
      </c>
      <c r="CF174" s="1" t="s">
        <v>1921</v>
      </c>
      <c r="CG174" s="1" t="s">
        <v>1921</v>
      </c>
      <c r="CH174" s="1" t="s">
        <v>1921</v>
      </c>
      <c r="CI174" s="1" t="s">
        <v>1921</v>
      </c>
      <c r="CJ174" s="1" t="s">
        <v>1920</v>
      </c>
      <c r="CK174" s="1" t="s">
        <v>2291</v>
      </c>
      <c r="CL174" s="1" t="s">
        <v>2291</v>
      </c>
      <c r="CM174" s="1" t="s">
        <v>2291</v>
      </c>
      <c r="CN174" s="1" t="s">
        <v>2291</v>
      </c>
      <c r="CO174" s="1" t="s">
        <v>2291</v>
      </c>
      <c r="CP174" s="1" t="s">
        <v>2291</v>
      </c>
      <c r="CQ174" s="1" t="s">
        <v>2291</v>
      </c>
      <c r="CR174" s="1" t="s">
        <v>2291</v>
      </c>
      <c r="CS174" s="1" t="s">
        <v>2291</v>
      </c>
      <c r="CT174" s="1" t="s">
        <v>2291</v>
      </c>
      <c r="CU174" s="1" t="s">
        <v>2291</v>
      </c>
      <c r="CV174" s="1" t="s">
        <v>2291</v>
      </c>
      <c r="CW174" s="1" t="s">
        <v>2291</v>
      </c>
      <c r="CX174" s="1" t="s">
        <v>2291</v>
      </c>
      <c r="CY174" s="1" t="s">
        <v>2291</v>
      </c>
      <c r="CZ174" s="1" t="s">
        <v>2291</v>
      </c>
      <c r="DA174" s="1" t="s">
        <v>2291</v>
      </c>
      <c r="DB174" s="1" t="s">
        <v>2291</v>
      </c>
      <c r="DC174" s="1" t="s">
        <v>2291</v>
      </c>
      <c r="DD174" s="1" t="s">
        <v>2291</v>
      </c>
      <c r="DE174" s="1" t="s">
        <v>2291</v>
      </c>
      <c r="DF174" s="1" t="s">
        <v>2291</v>
      </c>
      <c r="DG174" s="1" t="s">
        <v>2291</v>
      </c>
      <c r="DH174" s="1" t="s">
        <v>2291</v>
      </c>
      <c r="DI174" s="1" t="s">
        <v>2291</v>
      </c>
      <c r="DJ174" s="1" t="s">
        <v>2291</v>
      </c>
      <c r="DK174" s="1" t="s">
        <v>2291</v>
      </c>
      <c r="DL174" s="1" t="s">
        <v>2291</v>
      </c>
      <c r="DM174" s="1" t="s">
        <v>2291</v>
      </c>
      <c r="DN174" s="1" t="s">
        <v>2291</v>
      </c>
      <c r="DO174" s="1" t="s">
        <v>2291</v>
      </c>
      <c r="DP174" s="1" t="s">
        <v>2291</v>
      </c>
      <c r="DQ174" s="1" t="s">
        <v>2291</v>
      </c>
      <c r="DR174" s="1" t="s">
        <v>2291</v>
      </c>
      <c r="DS174" s="1" t="s">
        <v>2291</v>
      </c>
      <c r="DT174" s="1" t="s">
        <v>2291</v>
      </c>
      <c r="DU174" s="1" t="s">
        <v>2291</v>
      </c>
      <c r="DV174" s="1" t="s">
        <v>2291</v>
      </c>
      <c r="DW174" s="1" t="s">
        <v>2291</v>
      </c>
      <c r="DX174" s="1" t="s">
        <v>2291</v>
      </c>
      <c r="DY174" s="1" t="s">
        <v>2291</v>
      </c>
      <c r="DZ174" s="1" t="s">
        <v>2291</v>
      </c>
      <c r="EA174" s="1" t="s">
        <v>2291</v>
      </c>
      <c r="EB174" s="1" t="s">
        <v>2291</v>
      </c>
      <c r="EC174" s="1" t="s">
        <v>2291</v>
      </c>
      <c r="ED174" s="1" t="s">
        <v>2291</v>
      </c>
      <c r="EE174" s="1" t="s">
        <v>2291</v>
      </c>
      <c r="EF174" s="1" t="s">
        <v>2291</v>
      </c>
      <c r="EG174" s="1" t="s">
        <v>2291</v>
      </c>
      <c r="EH174" s="1" t="s">
        <v>2291</v>
      </c>
      <c r="EI174" s="1" t="s">
        <v>2291</v>
      </c>
      <c r="EJ174" s="1" t="s">
        <v>2291</v>
      </c>
      <c r="EK174" s="1" t="s">
        <v>2291</v>
      </c>
      <c r="EL174" s="1" t="s">
        <v>2291</v>
      </c>
      <c r="EM174" s="1" t="s">
        <v>2291</v>
      </c>
      <c r="EN174" s="1" t="s">
        <v>2291</v>
      </c>
      <c r="EO174" s="1" t="s">
        <v>2291</v>
      </c>
      <c r="EP174" s="1" t="s">
        <v>2291</v>
      </c>
      <c r="EQ174" s="1" t="s">
        <v>2291</v>
      </c>
      <c r="ER174" s="1" t="s">
        <v>2291</v>
      </c>
      <c r="ES174" s="1" t="s">
        <v>2291</v>
      </c>
      <c r="ET174" s="1" t="s">
        <v>2291</v>
      </c>
      <c r="EU174" s="1" t="s">
        <v>2291</v>
      </c>
      <c r="EV174" s="1" t="s">
        <v>2291</v>
      </c>
      <c r="EW174" s="1" t="s">
        <v>2291</v>
      </c>
      <c r="EX174" s="1" t="s">
        <v>2291</v>
      </c>
      <c r="EY174" s="1" t="s">
        <v>2291</v>
      </c>
      <c r="EZ174" s="1" t="s">
        <v>2291</v>
      </c>
      <c r="FA174" s="1" t="s">
        <v>2291</v>
      </c>
      <c r="FB174" s="1" t="s">
        <v>2291</v>
      </c>
      <c r="FC174" s="1" t="s">
        <v>2291</v>
      </c>
      <c r="FD174" s="1" t="s">
        <v>2291</v>
      </c>
      <c r="FE174" s="1" t="s">
        <v>2291</v>
      </c>
      <c r="FF174" s="1" t="s">
        <v>2291</v>
      </c>
      <c r="FG174" s="1" t="s">
        <v>2291</v>
      </c>
      <c r="FH174" s="1" t="s">
        <v>2291</v>
      </c>
      <c r="FI174" s="1" t="s">
        <v>2291</v>
      </c>
      <c r="FJ174" s="1" t="s">
        <v>2291</v>
      </c>
      <c r="FK174" s="1" t="s">
        <v>2291</v>
      </c>
      <c r="FL174" s="1" t="s">
        <v>2291</v>
      </c>
      <c r="FM174" s="7">
        <v>35</v>
      </c>
      <c r="FN174" s="7">
        <v>150</v>
      </c>
      <c r="FO174" s="7">
        <v>10</v>
      </c>
      <c r="FP174" s="7">
        <v>50</v>
      </c>
      <c r="FQ174" s="7">
        <v>45</v>
      </c>
      <c r="FR174" s="7">
        <v>40</v>
      </c>
      <c r="FS174" s="7" t="s">
        <v>2291</v>
      </c>
      <c r="FT174" s="7" t="s">
        <v>2291</v>
      </c>
      <c r="FU174" s="7">
        <v>53</v>
      </c>
      <c r="FV174" s="7">
        <v>70</v>
      </c>
      <c r="FW174" s="7">
        <v>61</v>
      </c>
      <c r="FX174" s="7" t="s">
        <v>2291</v>
      </c>
      <c r="FY174" s="7">
        <v>150</v>
      </c>
      <c r="FZ174" s="1" t="s">
        <v>1920</v>
      </c>
      <c r="GA174" s="1" t="s">
        <v>1920</v>
      </c>
      <c r="GB174" s="1" t="s">
        <v>1920</v>
      </c>
      <c r="GC174" s="1" t="s">
        <v>2291</v>
      </c>
      <c r="GD174" s="1" t="s">
        <v>2291</v>
      </c>
      <c r="GE174" s="1" t="s">
        <v>2291</v>
      </c>
      <c r="GF174" s="1" t="s">
        <v>1920</v>
      </c>
      <c r="GG174" s="1" t="s">
        <v>2291</v>
      </c>
      <c r="GH174" s="1" t="s">
        <v>2291</v>
      </c>
      <c r="GI174" s="1" t="s">
        <v>2291</v>
      </c>
      <c r="GJ174" s="1" t="s">
        <v>1223</v>
      </c>
      <c r="GK174" s="1" t="s">
        <v>1921</v>
      </c>
      <c r="GL174" s="1" t="s">
        <v>1921</v>
      </c>
      <c r="GM174" s="1" t="s">
        <v>1920</v>
      </c>
      <c r="GN174" s="1" t="s">
        <v>1921</v>
      </c>
      <c r="GO174" s="1" t="s">
        <v>1921</v>
      </c>
      <c r="GP174" s="1" t="s">
        <v>1921</v>
      </c>
      <c r="GQ174" s="1" t="s">
        <v>1921</v>
      </c>
      <c r="GR174" s="1" t="s">
        <v>1921</v>
      </c>
      <c r="GS174" s="7" t="s">
        <v>2291</v>
      </c>
      <c r="GT174" s="7" t="s">
        <v>2291</v>
      </c>
      <c r="GU174" s="7" t="s">
        <v>2291</v>
      </c>
      <c r="GV174" s="7" t="s">
        <v>2291</v>
      </c>
      <c r="GW174" s="7" t="s">
        <v>2291</v>
      </c>
      <c r="GX174" s="7" t="s">
        <v>2291</v>
      </c>
      <c r="GY174" s="7" t="s">
        <v>2291</v>
      </c>
      <c r="GZ174" s="7" t="s">
        <v>2291</v>
      </c>
      <c r="HA174" s="7">
        <v>1</v>
      </c>
      <c r="HB174" s="7" t="s">
        <v>2291</v>
      </c>
      <c r="HC174" s="7" t="s">
        <v>2291</v>
      </c>
      <c r="HD174" s="7" t="s">
        <v>2291</v>
      </c>
      <c r="HE174" s="7" t="s">
        <v>2291</v>
      </c>
      <c r="HF174" s="7" t="s">
        <v>2291</v>
      </c>
      <c r="HG174" s="7" t="s">
        <v>2291</v>
      </c>
      <c r="HH174" s="7" t="s">
        <v>2291</v>
      </c>
      <c r="HI174" s="1" t="s">
        <v>1956</v>
      </c>
      <c r="HJ174" s="1" t="s">
        <v>2116</v>
      </c>
      <c r="HK174" s="1" t="s">
        <v>1921</v>
      </c>
      <c r="HL174" s="1" t="s">
        <v>1921</v>
      </c>
      <c r="HM174" s="1" t="s">
        <v>1921</v>
      </c>
      <c r="HN174" s="1" t="s">
        <v>1920</v>
      </c>
      <c r="HO174" s="1" t="s">
        <v>1921</v>
      </c>
      <c r="HP174" s="1" t="s">
        <v>2125</v>
      </c>
      <c r="HQ174" s="1" t="s">
        <v>1921</v>
      </c>
      <c r="HR174" s="1" t="s">
        <v>1921</v>
      </c>
      <c r="HS174" s="1" t="s">
        <v>1920</v>
      </c>
      <c r="HT174" s="7" t="s">
        <v>2291</v>
      </c>
      <c r="HU174" s="7" t="s">
        <v>2291</v>
      </c>
      <c r="HV174" s="1" t="s">
        <v>2291</v>
      </c>
      <c r="HW174" s="1" t="s">
        <v>2291</v>
      </c>
      <c r="HX174" s="1" t="s">
        <v>2291</v>
      </c>
      <c r="HY174" s="1" t="s">
        <v>2126</v>
      </c>
      <c r="HZ174" s="1" t="s">
        <v>1921</v>
      </c>
      <c r="IA174" s="1" t="s">
        <v>1920</v>
      </c>
      <c r="IB174" s="7" t="s">
        <v>2291</v>
      </c>
      <c r="IC174" s="7">
        <v>456</v>
      </c>
      <c r="ID174" s="1" t="s">
        <v>1920</v>
      </c>
      <c r="IE174" s="1" t="s">
        <v>2291</v>
      </c>
      <c r="IF174" s="1" t="s">
        <v>2291</v>
      </c>
      <c r="IG174" s="1" t="s">
        <v>2291</v>
      </c>
      <c r="IH174" s="1" t="s">
        <v>2291</v>
      </c>
      <c r="II174" s="1" t="s">
        <v>2291</v>
      </c>
      <c r="IJ174" s="1" t="s">
        <v>2291</v>
      </c>
      <c r="IK174" s="1" t="s">
        <v>2291</v>
      </c>
      <c r="IL174" s="1" t="s">
        <v>2291</v>
      </c>
      <c r="IM174" s="1" t="s">
        <v>1952</v>
      </c>
      <c r="IN174" s="1" t="s">
        <v>2291</v>
      </c>
      <c r="IO174" s="1" t="s">
        <v>2291</v>
      </c>
      <c r="IP174" s="1" t="s">
        <v>2189</v>
      </c>
      <c r="IQ174" s="1" t="s">
        <v>2208</v>
      </c>
      <c r="IR174" s="1" t="s">
        <v>1957</v>
      </c>
      <c r="IS174" s="1" t="s">
        <v>2291</v>
      </c>
      <c r="IT174" s="1" t="s">
        <v>1920</v>
      </c>
      <c r="IU174" s="1" t="s">
        <v>2002</v>
      </c>
      <c r="IV174" s="1" t="s">
        <v>1920</v>
      </c>
      <c r="IW174" s="1" t="s">
        <v>1921</v>
      </c>
      <c r="IX174" s="1" t="s">
        <v>1921</v>
      </c>
      <c r="IY174" s="1" t="s">
        <v>1921</v>
      </c>
      <c r="IZ174" s="1" t="s">
        <v>1921</v>
      </c>
      <c r="JA174" s="1" t="s">
        <v>2291</v>
      </c>
      <c r="JB174" s="1" t="s">
        <v>869</v>
      </c>
      <c r="JC174" s="1" t="s">
        <v>2291</v>
      </c>
      <c r="JD174" s="1" t="s">
        <v>887</v>
      </c>
      <c r="JE174" s="1" t="s">
        <v>1921</v>
      </c>
      <c r="JF174" s="1" t="s">
        <v>1921</v>
      </c>
      <c r="JG174" s="1" t="s">
        <v>1921</v>
      </c>
      <c r="JH174" s="1" t="s">
        <v>1921</v>
      </c>
      <c r="JI174" s="1" t="s">
        <v>1921</v>
      </c>
      <c r="JJ174" s="1" t="s">
        <v>1920</v>
      </c>
      <c r="JK174" s="1" t="s">
        <v>1921</v>
      </c>
      <c r="JL174" s="1" t="s">
        <v>1921</v>
      </c>
      <c r="JM174" s="1" t="s">
        <v>1920</v>
      </c>
      <c r="JN174" s="1" t="s">
        <v>1921</v>
      </c>
      <c r="JO174" s="1" t="s">
        <v>1921</v>
      </c>
      <c r="JP174" s="1" t="s">
        <v>1921</v>
      </c>
      <c r="JQ174" s="1" t="s">
        <v>1920</v>
      </c>
      <c r="JR174" s="1" t="s">
        <v>1921</v>
      </c>
      <c r="JS174" s="1" t="s">
        <v>2140</v>
      </c>
      <c r="JT174" s="1" t="s">
        <v>2291</v>
      </c>
      <c r="JU174" s="1" t="s">
        <v>2298</v>
      </c>
      <c r="JV174" s="1" t="s">
        <v>1920</v>
      </c>
      <c r="JW174" s="1" t="s">
        <v>1921</v>
      </c>
      <c r="JX174" s="1" t="s">
        <v>1921</v>
      </c>
      <c r="JY174" s="1" t="s">
        <v>1921</v>
      </c>
      <c r="JZ174" s="1" t="s">
        <v>1921</v>
      </c>
      <c r="KA174" s="1" t="s">
        <v>1920</v>
      </c>
      <c r="KB174" s="1" t="s">
        <v>1921</v>
      </c>
      <c r="KC174" s="1" t="s">
        <v>2291</v>
      </c>
      <c r="KD174" s="1" t="s">
        <v>1973</v>
      </c>
      <c r="KE174" s="1" t="s">
        <v>2291</v>
      </c>
      <c r="KF174" s="1" t="s">
        <v>1920</v>
      </c>
      <c r="KG174" s="1" t="s">
        <v>2146</v>
      </c>
      <c r="KH174" s="1" t="s">
        <v>1968</v>
      </c>
      <c r="KI174" s="1" t="s">
        <v>1923</v>
      </c>
      <c r="KJ174" s="1" t="s">
        <v>2291</v>
      </c>
      <c r="KK174" s="1" t="s">
        <v>1920</v>
      </c>
      <c r="KL174" s="1" t="s">
        <v>409</v>
      </c>
      <c r="KM174" s="1" t="s">
        <v>1921</v>
      </c>
      <c r="KN174" s="1" t="s">
        <v>1921</v>
      </c>
      <c r="KO174" s="1" t="s">
        <v>1920</v>
      </c>
      <c r="KP174" s="1" t="s">
        <v>2291</v>
      </c>
      <c r="KQ174" s="1" t="s">
        <v>2291</v>
      </c>
      <c r="KR174" s="1">
        <v>2</v>
      </c>
      <c r="KS174" s="1" t="s">
        <v>310</v>
      </c>
      <c r="KT174" s="1" t="s">
        <v>2291</v>
      </c>
      <c r="KU174" s="1" t="s">
        <v>2291</v>
      </c>
      <c r="KV174" s="1" t="s">
        <v>2291</v>
      </c>
      <c r="KW174" s="1" t="s">
        <v>2291</v>
      </c>
      <c r="KX174" s="1">
        <v>20</v>
      </c>
      <c r="KY174" s="11">
        <v>20</v>
      </c>
      <c r="KZ174" s="1" t="s">
        <v>1272</v>
      </c>
      <c r="LA174" s="1">
        <v>161899</v>
      </c>
      <c r="LB174" s="1" t="s">
        <v>1273</v>
      </c>
      <c r="LC174" s="1" t="s">
        <v>1274</v>
      </c>
      <c r="LD174" s="1">
        <v>105</v>
      </c>
      <c r="LE174" s="1" t="s">
        <v>2291</v>
      </c>
      <c r="LF174" s="1">
        <v>-1</v>
      </c>
      <c r="LG174" s="1" t="s">
        <v>2291</v>
      </c>
      <c r="LH174" s="1" t="s">
        <v>2291</v>
      </c>
      <c r="LI174" s="8">
        <v>105</v>
      </c>
      <c r="LJ174" s="8">
        <v>7</v>
      </c>
      <c r="LK174" s="8">
        <v>8</v>
      </c>
      <c r="LL174" s="8">
        <v>15</v>
      </c>
      <c r="LM174" s="8">
        <v>9</v>
      </c>
      <c r="LN174" s="8">
        <v>16</v>
      </c>
      <c r="LO174" s="8">
        <v>6</v>
      </c>
      <c r="LP174" s="8">
        <v>8</v>
      </c>
      <c r="LQ174" s="8">
        <v>4</v>
      </c>
      <c r="LR174" s="8">
        <v>20</v>
      </c>
      <c r="LS174" s="8">
        <v>21</v>
      </c>
      <c r="LT174" s="8">
        <v>0</v>
      </c>
      <c r="LU174" s="8">
        <v>0</v>
      </c>
      <c r="LV174" s="8">
        <v>114</v>
      </c>
      <c r="LW174" s="1" t="s">
        <v>1979</v>
      </c>
      <c r="LX174" s="1" t="s">
        <v>1981</v>
      </c>
      <c r="LY174" s="1" t="s">
        <v>1922</v>
      </c>
      <c r="LZ174" s="1" t="b">
        <f>E174=AE174</f>
        <v>0</v>
      </c>
      <c r="MA174" s="1" t="b">
        <f>AG174=G174</f>
        <v>0</v>
      </c>
      <c r="MB174" s="1" t="b">
        <f>I174=AI174</f>
        <v>0</v>
      </c>
      <c r="MC174" s="1" t="s">
        <v>2291</v>
      </c>
    </row>
    <row r="175" spans="1:341" x14ac:dyDescent="0.3">
      <c r="A175" s="1" t="s">
        <v>1696</v>
      </c>
      <c r="B175" s="1" t="s">
        <v>1697</v>
      </c>
      <c r="C175" s="5">
        <v>43174</v>
      </c>
      <c r="D175" s="5">
        <v>43173</v>
      </c>
      <c r="E175" s="1" t="s">
        <v>294</v>
      </c>
      <c r="F175" s="1" t="s">
        <v>1934</v>
      </c>
      <c r="G175" s="1" t="s">
        <v>698</v>
      </c>
      <c r="H175" s="1" t="s">
        <v>333</v>
      </c>
      <c r="I175" s="1" t="s">
        <v>818</v>
      </c>
      <c r="J175" s="1" t="s">
        <v>1470</v>
      </c>
      <c r="K175" s="1" t="s">
        <v>1698</v>
      </c>
      <c r="L175" s="1" t="s">
        <v>1698</v>
      </c>
      <c r="M175" s="1" t="s">
        <v>2079</v>
      </c>
      <c r="N175" s="1">
        <v>13.6575877851</v>
      </c>
      <c r="O175" s="1">
        <v>13.933938681400001</v>
      </c>
      <c r="P175" s="1">
        <v>301.80771309699998</v>
      </c>
      <c r="Q175" s="1">
        <v>4</v>
      </c>
      <c r="R175" s="1" t="s">
        <v>1984</v>
      </c>
      <c r="S175" s="1" t="s">
        <v>2291</v>
      </c>
      <c r="T175" s="1" t="s">
        <v>2291</v>
      </c>
      <c r="U175" s="1" t="s">
        <v>2296</v>
      </c>
      <c r="V175" s="1" t="s">
        <v>1982</v>
      </c>
      <c r="W175" s="1" t="s">
        <v>2291</v>
      </c>
      <c r="X175" s="1" t="s">
        <v>2089</v>
      </c>
      <c r="Y175" s="1" t="s">
        <v>1920</v>
      </c>
      <c r="Z175" s="1" t="s">
        <v>1921</v>
      </c>
      <c r="AA175" s="1" t="s">
        <v>1921</v>
      </c>
      <c r="AB175" s="1" t="s">
        <v>2291</v>
      </c>
      <c r="AC175" s="7">
        <v>105</v>
      </c>
      <c r="AD175" s="7">
        <v>439</v>
      </c>
      <c r="AE175" s="1" t="s">
        <v>294</v>
      </c>
      <c r="AF175" s="1" t="s">
        <v>1934</v>
      </c>
      <c r="AG175" s="1" t="s">
        <v>698</v>
      </c>
      <c r="AH175" s="1" t="s">
        <v>333</v>
      </c>
      <c r="AI175" s="1" t="s">
        <v>818</v>
      </c>
      <c r="AJ175" s="1" t="s">
        <v>1470</v>
      </c>
      <c r="AK175" s="14">
        <v>105</v>
      </c>
      <c r="AL175" s="14">
        <v>439</v>
      </c>
      <c r="AM175" s="5">
        <v>42064</v>
      </c>
      <c r="AN175" s="7" t="s">
        <v>2291</v>
      </c>
      <c r="AO175" s="7" t="s">
        <v>2291</v>
      </c>
      <c r="AP175" s="1" t="s">
        <v>2291</v>
      </c>
      <c r="AQ175" s="1" t="s">
        <v>2291</v>
      </c>
      <c r="AR175" s="1" t="s">
        <v>2291</v>
      </c>
      <c r="AS175" s="1" t="s">
        <v>2291</v>
      </c>
      <c r="AT175" s="1" t="s">
        <v>2291</v>
      </c>
      <c r="AU175" s="1" t="s">
        <v>2291</v>
      </c>
      <c r="AV175" s="1" t="s">
        <v>2291</v>
      </c>
      <c r="AW175" s="1" t="s">
        <v>2291</v>
      </c>
      <c r="AX175" s="1" t="s">
        <v>2291</v>
      </c>
      <c r="AY175" s="7" t="s">
        <v>2291</v>
      </c>
      <c r="AZ175" s="7" t="s">
        <v>2291</v>
      </c>
      <c r="BA175" s="1" t="s">
        <v>2291</v>
      </c>
      <c r="BB175" s="7" t="s">
        <v>2291</v>
      </c>
      <c r="BC175" s="7" t="s">
        <v>2291</v>
      </c>
      <c r="BD175" s="1" t="s">
        <v>2291</v>
      </c>
      <c r="BE175" s="1" t="s">
        <v>2291</v>
      </c>
      <c r="BF175" s="1" t="s">
        <v>2291</v>
      </c>
      <c r="BG175" s="1" t="s">
        <v>2291</v>
      </c>
      <c r="BH175" s="1" t="s">
        <v>2291</v>
      </c>
      <c r="BI175" s="1" t="s">
        <v>2291</v>
      </c>
      <c r="BJ175" s="1" t="s">
        <v>2291</v>
      </c>
      <c r="BK175" s="1" t="s">
        <v>2291</v>
      </c>
      <c r="BL175" s="1" t="s">
        <v>2291</v>
      </c>
      <c r="BM175" s="7" t="s">
        <v>2291</v>
      </c>
      <c r="BN175" s="7" t="s">
        <v>2291</v>
      </c>
      <c r="BO175" s="1" t="s">
        <v>2291</v>
      </c>
      <c r="BP175" s="7">
        <v>60</v>
      </c>
      <c r="BQ175" s="7">
        <v>251</v>
      </c>
      <c r="BR175" s="1">
        <v>0</v>
      </c>
      <c r="BS175" s="7">
        <v>105</v>
      </c>
      <c r="BT175" s="7">
        <v>0</v>
      </c>
      <c r="BU175" s="7">
        <v>0</v>
      </c>
      <c r="BV175" s="7">
        <v>0</v>
      </c>
      <c r="BW175" s="1" t="s">
        <v>1998</v>
      </c>
      <c r="BX175" s="1" t="s">
        <v>2291</v>
      </c>
      <c r="BY175" s="1" t="s">
        <v>868</v>
      </c>
      <c r="BZ175" s="1" t="s">
        <v>1920</v>
      </c>
      <c r="CA175" s="1" t="s">
        <v>1921</v>
      </c>
      <c r="CB175" s="1" t="s">
        <v>1921</v>
      </c>
      <c r="CC175" s="1" t="s">
        <v>1921</v>
      </c>
      <c r="CD175" s="1" t="s">
        <v>1921</v>
      </c>
      <c r="CE175" s="1" t="s">
        <v>1921</v>
      </c>
      <c r="CF175" s="1" t="s">
        <v>1921</v>
      </c>
      <c r="CG175" s="1" t="s">
        <v>1921</v>
      </c>
      <c r="CH175" s="1" t="s">
        <v>1920</v>
      </c>
      <c r="CI175" s="1" t="s">
        <v>1921</v>
      </c>
      <c r="CJ175" s="1" t="s">
        <v>1921</v>
      </c>
      <c r="CK175" s="1" t="s">
        <v>320</v>
      </c>
      <c r="CL175" s="1" t="s">
        <v>1921</v>
      </c>
      <c r="CM175" s="1" t="s">
        <v>1921</v>
      </c>
      <c r="CN175" s="1" t="s">
        <v>1921</v>
      </c>
      <c r="CO175" s="1" t="s">
        <v>1920</v>
      </c>
      <c r="CP175" s="1" t="s">
        <v>1921</v>
      </c>
      <c r="CQ175" s="1" t="s">
        <v>2291</v>
      </c>
      <c r="CR175" s="1" t="s">
        <v>2029</v>
      </c>
      <c r="CS175" s="1" t="s">
        <v>320</v>
      </c>
      <c r="CT175" s="1" t="s">
        <v>1921</v>
      </c>
      <c r="CU175" s="1" t="s">
        <v>1921</v>
      </c>
      <c r="CV175" s="1" t="s">
        <v>1921</v>
      </c>
      <c r="CW175" s="1" t="s">
        <v>1920</v>
      </c>
      <c r="CX175" s="1" t="s">
        <v>1921</v>
      </c>
      <c r="CY175" s="1" t="s">
        <v>2291</v>
      </c>
      <c r="CZ175" s="1" t="s">
        <v>2029</v>
      </c>
      <c r="DA175" s="1" t="s">
        <v>2291</v>
      </c>
      <c r="DB175" s="1" t="s">
        <v>2291</v>
      </c>
      <c r="DC175" s="1" t="s">
        <v>2291</v>
      </c>
      <c r="DD175" s="1" t="s">
        <v>2291</v>
      </c>
      <c r="DE175" s="1" t="s">
        <v>2291</v>
      </c>
      <c r="DF175" s="1" t="s">
        <v>2291</v>
      </c>
      <c r="DG175" s="1" t="s">
        <v>2291</v>
      </c>
      <c r="DH175" s="1" t="s">
        <v>2291</v>
      </c>
      <c r="DI175" s="1" t="s">
        <v>2291</v>
      </c>
      <c r="DJ175" s="1" t="s">
        <v>2291</v>
      </c>
      <c r="DK175" s="1" t="s">
        <v>2291</v>
      </c>
      <c r="DL175" s="1" t="s">
        <v>2291</v>
      </c>
      <c r="DM175" s="1" t="s">
        <v>2291</v>
      </c>
      <c r="DN175" s="1" t="s">
        <v>2291</v>
      </c>
      <c r="DO175" s="1" t="s">
        <v>2291</v>
      </c>
      <c r="DP175" s="1" t="s">
        <v>2291</v>
      </c>
      <c r="DQ175" s="1" t="s">
        <v>2291</v>
      </c>
      <c r="DR175" s="1" t="s">
        <v>2291</v>
      </c>
      <c r="DS175" s="1" t="s">
        <v>2291</v>
      </c>
      <c r="DT175" s="1" t="s">
        <v>2291</v>
      </c>
      <c r="DU175" s="1" t="s">
        <v>2291</v>
      </c>
      <c r="DV175" s="1" t="s">
        <v>2291</v>
      </c>
      <c r="DW175" s="1" t="s">
        <v>2291</v>
      </c>
      <c r="DX175" s="1" t="s">
        <v>2291</v>
      </c>
      <c r="DY175" s="1" t="s">
        <v>2291</v>
      </c>
      <c r="DZ175" s="1" t="s">
        <v>2291</v>
      </c>
      <c r="EA175" s="1" t="s">
        <v>2291</v>
      </c>
      <c r="EB175" s="1" t="s">
        <v>2291</v>
      </c>
      <c r="EC175" s="1" t="s">
        <v>2291</v>
      </c>
      <c r="ED175" s="1" t="s">
        <v>2291</v>
      </c>
      <c r="EE175" s="1" t="s">
        <v>2291</v>
      </c>
      <c r="EF175" s="1" t="s">
        <v>2291</v>
      </c>
      <c r="EG175" s="1" t="s">
        <v>2291</v>
      </c>
      <c r="EH175" s="1" t="s">
        <v>2291</v>
      </c>
      <c r="EI175" s="1" t="s">
        <v>2291</v>
      </c>
      <c r="EJ175" s="1" t="s">
        <v>2291</v>
      </c>
      <c r="EK175" s="1" t="s">
        <v>2291</v>
      </c>
      <c r="EL175" s="1" t="s">
        <v>2291</v>
      </c>
      <c r="EM175" s="1" t="s">
        <v>2291</v>
      </c>
      <c r="EN175" s="1" t="s">
        <v>2291</v>
      </c>
      <c r="EO175" s="1" t="s">
        <v>2291</v>
      </c>
      <c r="EP175" s="1" t="s">
        <v>2291</v>
      </c>
      <c r="EQ175" s="1" t="s">
        <v>2291</v>
      </c>
      <c r="ER175" s="1" t="s">
        <v>2291</v>
      </c>
      <c r="ES175" s="1" t="s">
        <v>2291</v>
      </c>
      <c r="ET175" s="1" t="s">
        <v>2291</v>
      </c>
      <c r="EU175" s="1" t="s">
        <v>2291</v>
      </c>
      <c r="EV175" s="1" t="s">
        <v>2291</v>
      </c>
      <c r="EW175" s="1" t="s">
        <v>2291</v>
      </c>
      <c r="EX175" s="1" t="s">
        <v>2291</v>
      </c>
      <c r="EY175" s="1" t="s">
        <v>2291</v>
      </c>
      <c r="EZ175" s="1" t="s">
        <v>2291</v>
      </c>
      <c r="FA175" s="1" t="s">
        <v>2291</v>
      </c>
      <c r="FB175" s="1" t="s">
        <v>2291</v>
      </c>
      <c r="FC175" s="1" t="s">
        <v>2291</v>
      </c>
      <c r="FD175" s="1" t="s">
        <v>2291</v>
      </c>
      <c r="FE175" s="1" t="s">
        <v>2291</v>
      </c>
      <c r="FF175" s="1" t="s">
        <v>2291</v>
      </c>
      <c r="FG175" s="1" t="s">
        <v>2291</v>
      </c>
      <c r="FH175" s="1" t="s">
        <v>2291</v>
      </c>
      <c r="FI175" s="1" t="s">
        <v>2291</v>
      </c>
      <c r="FJ175" s="1" t="s">
        <v>2291</v>
      </c>
      <c r="FK175" s="1" t="s">
        <v>2291</v>
      </c>
      <c r="FL175" s="1" t="s">
        <v>2291</v>
      </c>
      <c r="FM175" s="7">
        <v>19</v>
      </c>
      <c r="FN175" s="7">
        <v>27</v>
      </c>
      <c r="FO175" s="7">
        <v>2</v>
      </c>
      <c r="FP175" s="7" t="s">
        <v>2291</v>
      </c>
      <c r="FQ175" s="7" t="s">
        <v>2291</v>
      </c>
      <c r="FR175" s="7" t="s">
        <v>2291</v>
      </c>
      <c r="FS175" s="7" t="s">
        <v>2291</v>
      </c>
      <c r="FT175" s="7" t="s">
        <v>2291</v>
      </c>
      <c r="FU175" s="7">
        <v>6</v>
      </c>
      <c r="FV175" s="7">
        <v>1</v>
      </c>
      <c r="FW175" s="7">
        <v>7</v>
      </c>
      <c r="FX175" s="7" t="s">
        <v>2291</v>
      </c>
      <c r="FY175" s="7">
        <v>18</v>
      </c>
      <c r="FZ175" s="1" t="s">
        <v>1920</v>
      </c>
      <c r="GA175" s="1" t="s">
        <v>1920</v>
      </c>
      <c r="GB175" s="1" t="s">
        <v>1920</v>
      </c>
      <c r="GC175" s="1" t="s">
        <v>2291</v>
      </c>
      <c r="GD175" s="1" t="s">
        <v>2291</v>
      </c>
      <c r="GE175" s="1" t="s">
        <v>2291</v>
      </c>
      <c r="GF175" s="1" t="s">
        <v>1920</v>
      </c>
      <c r="GG175" s="1" t="s">
        <v>2291</v>
      </c>
      <c r="GH175" s="1" t="s">
        <v>2291</v>
      </c>
      <c r="GI175" s="1" t="s">
        <v>2291</v>
      </c>
      <c r="GJ175" s="1" t="s">
        <v>302</v>
      </c>
      <c r="GK175" s="1" t="s">
        <v>1921</v>
      </c>
      <c r="GL175" s="1" t="s">
        <v>1921</v>
      </c>
      <c r="GM175" s="1" t="s">
        <v>1921</v>
      </c>
      <c r="GN175" s="1" t="s">
        <v>1921</v>
      </c>
      <c r="GO175" s="1" t="s">
        <v>1920</v>
      </c>
      <c r="GP175" s="1" t="s">
        <v>1921</v>
      </c>
      <c r="GQ175" s="1" t="s">
        <v>1921</v>
      </c>
      <c r="GR175" s="1" t="s">
        <v>1921</v>
      </c>
      <c r="GS175" s="7" t="s">
        <v>2291</v>
      </c>
      <c r="GT175" s="7" t="s">
        <v>2291</v>
      </c>
      <c r="GU175" s="7">
        <v>1</v>
      </c>
      <c r="GV175" s="7" t="s">
        <v>2291</v>
      </c>
      <c r="GW175" s="7" t="s">
        <v>2291</v>
      </c>
      <c r="GX175" s="7" t="s">
        <v>2291</v>
      </c>
      <c r="GY175" s="7" t="s">
        <v>2291</v>
      </c>
      <c r="GZ175" s="7" t="s">
        <v>2291</v>
      </c>
      <c r="HA175" s="7" t="s">
        <v>2291</v>
      </c>
      <c r="HB175" s="7" t="s">
        <v>2291</v>
      </c>
      <c r="HC175" s="7" t="s">
        <v>2291</v>
      </c>
      <c r="HD175" s="7" t="s">
        <v>2291</v>
      </c>
      <c r="HE175" s="7" t="s">
        <v>2291</v>
      </c>
      <c r="HF175" s="7" t="s">
        <v>2291</v>
      </c>
      <c r="HG175" s="7" t="s">
        <v>2291</v>
      </c>
      <c r="HH175" s="7" t="s">
        <v>2291</v>
      </c>
      <c r="HI175" s="1" t="s">
        <v>869</v>
      </c>
      <c r="HJ175" s="1" t="s">
        <v>371</v>
      </c>
      <c r="HK175" s="1" t="s">
        <v>1920</v>
      </c>
      <c r="HL175" s="1" t="s">
        <v>1921</v>
      </c>
      <c r="HM175" s="1" t="s">
        <v>1921</v>
      </c>
      <c r="HN175" s="1" t="s">
        <v>1921</v>
      </c>
      <c r="HO175" s="1" t="s">
        <v>1921</v>
      </c>
      <c r="HP175" s="1" t="s">
        <v>2125</v>
      </c>
      <c r="HQ175" s="1" t="s">
        <v>1921</v>
      </c>
      <c r="HR175" s="1" t="s">
        <v>1921</v>
      </c>
      <c r="HS175" s="1" t="s">
        <v>1920</v>
      </c>
      <c r="HT175" s="7" t="s">
        <v>2291</v>
      </c>
      <c r="HU175" s="7" t="s">
        <v>2291</v>
      </c>
      <c r="HV175" s="1" t="s">
        <v>2291</v>
      </c>
      <c r="HW175" s="1" t="s">
        <v>2291</v>
      </c>
      <c r="HX175" s="1" t="s">
        <v>2291</v>
      </c>
      <c r="HY175" s="1" t="s">
        <v>2127</v>
      </c>
      <c r="HZ175" s="1" t="s">
        <v>1920</v>
      </c>
      <c r="IA175" s="1" t="s">
        <v>1921</v>
      </c>
      <c r="IB175" s="7" t="s">
        <v>2291</v>
      </c>
      <c r="IC175" s="7" t="s">
        <v>2291</v>
      </c>
      <c r="ID175" s="1" t="s">
        <v>1920</v>
      </c>
      <c r="IE175" s="1" t="s">
        <v>2291</v>
      </c>
      <c r="IF175" s="1" t="s">
        <v>2291</v>
      </c>
      <c r="IG175" s="1" t="s">
        <v>2291</v>
      </c>
      <c r="IH175" s="1" t="s">
        <v>2291</v>
      </c>
      <c r="II175" s="1" t="s">
        <v>2291</v>
      </c>
      <c r="IJ175" s="1" t="s">
        <v>2291</v>
      </c>
      <c r="IK175" s="1" t="s">
        <v>2291</v>
      </c>
      <c r="IL175" s="1" t="s">
        <v>2291</v>
      </c>
      <c r="IM175" s="1" t="s">
        <v>1949</v>
      </c>
      <c r="IN175" s="1" t="s">
        <v>1991</v>
      </c>
      <c r="IO175" s="1" t="s">
        <v>2291</v>
      </c>
      <c r="IP175" s="1" t="s">
        <v>2291</v>
      </c>
      <c r="IQ175" s="1" t="s">
        <v>2291</v>
      </c>
      <c r="IR175" s="1" t="s">
        <v>2291</v>
      </c>
      <c r="IS175" s="1" t="s">
        <v>2291</v>
      </c>
      <c r="IT175" s="1" t="s">
        <v>1921</v>
      </c>
      <c r="IU175" s="1" t="s">
        <v>2291</v>
      </c>
      <c r="IV175" s="1" t="s">
        <v>2291</v>
      </c>
      <c r="IW175" s="1" t="s">
        <v>2291</v>
      </c>
      <c r="IX175" s="1" t="s">
        <v>2291</v>
      </c>
      <c r="IY175" s="1" t="s">
        <v>2291</v>
      </c>
      <c r="IZ175" s="1" t="s">
        <v>2291</v>
      </c>
      <c r="JA175" s="1" t="s">
        <v>2291</v>
      </c>
      <c r="JB175" s="1" t="s">
        <v>2291</v>
      </c>
      <c r="JC175" s="1" t="s">
        <v>2291</v>
      </c>
      <c r="JD175" s="1" t="s">
        <v>339</v>
      </c>
      <c r="JE175" s="1" t="s">
        <v>1920</v>
      </c>
      <c r="JF175" s="1" t="s">
        <v>1920</v>
      </c>
      <c r="JG175" s="1" t="s">
        <v>1921</v>
      </c>
      <c r="JH175" s="1" t="s">
        <v>1921</v>
      </c>
      <c r="JI175" s="1" t="s">
        <v>1921</v>
      </c>
      <c r="JJ175" s="1" t="s">
        <v>1920</v>
      </c>
      <c r="JK175" s="1" t="s">
        <v>1921</v>
      </c>
      <c r="JL175" s="1" t="s">
        <v>1921</v>
      </c>
      <c r="JM175" s="1" t="s">
        <v>1921</v>
      </c>
      <c r="JN175" s="1" t="s">
        <v>1921</v>
      </c>
      <c r="JO175" s="1" t="s">
        <v>1921</v>
      </c>
      <c r="JP175" s="1" t="s">
        <v>1921</v>
      </c>
      <c r="JQ175" s="1" t="s">
        <v>1921</v>
      </c>
      <c r="JR175" s="1" t="s">
        <v>1921</v>
      </c>
      <c r="JS175" s="1" t="s">
        <v>2291</v>
      </c>
      <c r="JT175" s="1" t="s">
        <v>2291</v>
      </c>
      <c r="JU175" s="1" t="s">
        <v>2298</v>
      </c>
      <c r="JV175" s="1" t="s">
        <v>1920</v>
      </c>
      <c r="JW175" s="1" t="s">
        <v>1921</v>
      </c>
      <c r="JX175" s="1" t="s">
        <v>1921</v>
      </c>
      <c r="JY175" s="1" t="s">
        <v>1921</v>
      </c>
      <c r="JZ175" s="1" t="s">
        <v>1921</v>
      </c>
      <c r="KA175" s="1" t="s">
        <v>1920</v>
      </c>
      <c r="KB175" s="1" t="s">
        <v>1921</v>
      </c>
      <c r="KC175" s="1" t="s">
        <v>2291</v>
      </c>
      <c r="KD175" s="1" t="s">
        <v>2294</v>
      </c>
      <c r="KE175" s="1" t="s">
        <v>2291</v>
      </c>
      <c r="KF175" s="1" t="s">
        <v>1920</v>
      </c>
      <c r="KG175" s="1" t="s">
        <v>1512</v>
      </c>
      <c r="KH175" s="1" t="s">
        <v>1966</v>
      </c>
      <c r="KI175" s="1" t="s">
        <v>1923</v>
      </c>
      <c r="KJ175" s="1" t="s">
        <v>2291</v>
      </c>
      <c r="KK175" s="1" t="s">
        <v>1920</v>
      </c>
      <c r="KL175" s="1" t="s">
        <v>2044</v>
      </c>
      <c r="KM175" s="1" t="s">
        <v>1920</v>
      </c>
      <c r="KN175" s="1" t="s">
        <v>1921</v>
      </c>
      <c r="KO175" s="1" t="s">
        <v>1920</v>
      </c>
      <c r="KP175" s="1" t="s">
        <v>2291</v>
      </c>
      <c r="KQ175" s="1" t="s">
        <v>2291</v>
      </c>
      <c r="KR175" s="1">
        <v>1</v>
      </c>
      <c r="KS175" s="1" t="s">
        <v>313</v>
      </c>
      <c r="KT175" s="1" t="s">
        <v>305</v>
      </c>
      <c r="KU175" s="1" t="s">
        <v>2291</v>
      </c>
      <c r="KV175" s="1" t="s">
        <v>2291</v>
      </c>
      <c r="KW175" s="1" t="s">
        <v>2291</v>
      </c>
      <c r="KX175" s="1">
        <v>20</v>
      </c>
      <c r="KY175" s="11">
        <v>20</v>
      </c>
      <c r="KZ175" s="1" t="s">
        <v>1699</v>
      </c>
      <c r="LA175" s="1">
        <v>180262</v>
      </c>
      <c r="LB175" s="1" t="s">
        <v>1700</v>
      </c>
      <c r="LC175" s="1" t="s">
        <v>1701</v>
      </c>
      <c r="LD175" s="1">
        <v>163</v>
      </c>
      <c r="LE175" s="1" t="s">
        <v>2291</v>
      </c>
      <c r="LF175" s="1">
        <v>-1</v>
      </c>
      <c r="LG175" s="1" t="s">
        <v>2291</v>
      </c>
      <c r="LH175" s="1" t="s">
        <v>2291</v>
      </c>
      <c r="LI175" s="8">
        <v>163</v>
      </c>
      <c r="LJ175" s="8">
        <v>3</v>
      </c>
      <c r="LK175" s="8">
        <v>4</v>
      </c>
      <c r="LL175" s="8">
        <v>4</v>
      </c>
      <c r="LM175" s="8">
        <v>8</v>
      </c>
      <c r="LN175" s="8">
        <v>7</v>
      </c>
      <c r="LO175" s="8">
        <v>7</v>
      </c>
      <c r="LP175" s="8">
        <v>10</v>
      </c>
      <c r="LQ175" s="8">
        <v>5</v>
      </c>
      <c r="LR175" s="8">
        <v>20</v>
      </c>
      <c r="LS175" s="8">
        <v>20</v>
      </c>
      <c r="LT175" s="8">
        <v>0</v>
      </c>
      <c r="LU175" s="8">
        <v>0</v>
      </c>
      <c r="LV175" s="8">
        <v>88</v>
      </c>
      <c r="LW175" s="1" t="s">
        <v>1975</v>
      </c>
      <c r="LX175" s="1" t="s">
        <v>1976</v>
      </c>
      <c r="LY175" s="1" t="s">
        <v>1979</v>
      </c>
      <c r="LZ175" s="1" t="b">
        <f>E175=AE175</f>
        <v>1</v>
      </c>
      <c r="MA175" s="1" t="b">
        <f>AG175=G175</f>
        <v>1</v>
      </c>
      <c r="MB175" s="1" t="b">
        <f>I175=AI175</f>
        <v>1</v>
      </c>
      <c r="MC175" s="1" t="s">
        <v>2291</v>
      </c>
    </row>
    <row r="176" spans="1:341" x14ac:dyDescent="0.3">
      <c r="A176" s="1" t="s">
        <v>289</v>
      </c>
      <c r="B176" s="1" t="s">
        <v>290</v>
      </c>
      <c r="C176" s="5">
        <v>43151</v>
      </c>
      <c r="D176" s="5">
        <v>43151</v>
      </c>
      <c r="E176" s="1" t="s">
        <v>294</v>
      </c>
      <c r="F176" s="1" t="s">
        <v>1934</v>
      </c>
      <c r="G176" s="1" t="s">
        <v>295</v>
      </c>
      <c r="H176" s="1" t="s">
        <v>1947</v>
      </c>
      <c r="I176" s="1" t="s">
        <v>296</v>
      </c>
      <c r="J176" s="1" t="s">
        <v>332</v>
      </c>
      <c r="K176" s="1" t="s">
        <v>1792</v>
      </c>
      <c r="L176" s="1" t="s">
        <v>1792</v>
      </c>
      <c r="M176" s="1" t="s">
        <v>297</v>
      </c>
      <c r="N176" s="1">
        <v>13.4196495997</v>
      </c>
      <c r="O176" s="1">
        <v>14.744070858700001</v>
      </c>
      <c r="P176" s="1">
        <v>298.08228364500002</v>
      </c>
      <c r="Q176" s="1">
        <v>8</v>
      </c>
      <c r="R176" s="1" t="s">
        <v>1984</v>
      </c>
      <c r="S176" s="1" t="s">
        <v>2291</v>
      </c>
      <c r="T176" s="1" t="s">
        <v>2291</v>
      </c>
      <c r="U176" s="1" t="s">
        <v>2296</v>
      </c>
      <c r="V176" s="1" t="s">
        <v>1982</v>
      </c>
      <c r="W176" s="1" t="s">
        <v>2291</v>
      </c>
      <c r="X176" s="1" t="s">
        <v>2093</v>
      </c>
      <c r="Y176" s="1" t="s">
        <v>1920</v>
      </c>
      <c r="Z176" s="1" t="s">
        <v>1920</v>
      </c>
      <c r="AA176" s="1" t="s">
        <v>1921</v>
      </c>
      <c r="AB176" s="1" t="s">
        <v>2291</v>
      </c>
      <c r="AC176" s="7">
        <v>320</v>
      </c>
      <c r="AD176" s="7">
        <v>1337</v>
      </c>
      <c r="AE176" s="1" t="s">
        <v>294</v>
      </c>
      <c r="AF176" s="1" t="s">
        <v>1934</v>
      </c>
      <c r="AG176" s="1" t="s">
        <v>295</v>
      </c>
      <c r="AH176" s="1" t="s">
        <v>1947</v>
      </c>
      <c r="AI176" s="1" t="s">
        <v>296</v>
      </c>
      <c r="AJ176" s="1" t="s">
        <v>332</v>
      </c>
      <c r="AK176" s="14">
        <v>320</v>
      </c>
      <c r="AL176" s="14">
        <v>1337</v>
      </c>
      <c r="AM176" s="5">
        <v>42005</v>
      </c>
      <c r="AN176" s="7">
        <v>40</v>
      </c>
      <c r="AO176" s="7">
        <v>167</v>
      </c>
      <c r="AP176" s="1" t="s">
        <v>298</v>
      </c>
      <c r="AQ176" s="1" t="s">
        <v>1926</v>
      </c>
      <c r="AR176" s="1" t="s">
        <v>299</v>
      </c>
      <c r="AS176" s="1" t="s">
        <v>1931</v>
      </c>
      <c r="AT176" s="1" t="s">
        <v>300</v>
      </c>
      <c r="AU176" s="1" t="s">
        <v>1931</v>
      </c>
      <c r="AV176" s="1" t="s">
        <v>2291</v>
      </c>
      <c r="AW176" s="1" t="s">
        <v>2291</v>
      </c>
      <c r="AX176" s="1" t="s">
        <v>2291</v>
      </c>
      <c r="AY176" s="7">
        <v>40</v>
      </c>
      <c r="AZ176" s="7">
        <v>167</v>
      </c>
      <c r="BA176" s="5">
        <v>42736</v>
      </c>
      <c r="BB176" s="7" t="s">
        <v>2291</v>
      </c>
      <c r="BC176" s="7" t="s">
        <v>2291</v>
      </c>
      <c r="BD176" s="1" t="s">
        <v>2291</v>
      </c>
      <c r="BE176" s="1" t="s">
        <v>2291</v>
      </c>
      <c r="BF176" s="1" t="s">
        <v>2291</v>
      </c>
      <c r="BG176" s="1" t="s">
        <v>2291</v>
      </c>
      <c r="BH176" s="1" t="s">
        <v>2291</v>
      </c>
      <c r="BI176" s="1" t="s">
        <v>2291</v>
      </c>
      <c r="BJ176" s="1" t="s">
        <v>2291</v>
      </c>
      <c r="BK176" s="1" t="s">
        <v>2291</v>
      </c>
      <c r="BL176" s="1" t="s">
        <v>2291</v>
      </c>
      <c r="BM176" s="7" t="s">
        <v>2291</v>
      </c>
      <c r="BN176" s="7" t="s">
        <v>2291</v>
      </c>
      <c r="BO176" s="1" t="s">
        <v>2291</v>
      </c>
      <c r="BP176" s="7">
        <v>100</v>
      </c>
      <c r="BQ176" s="7">
        <v>418</v>
      </c>
      <c r="BR176" s="1">
        <v>0</v>
      </c>
      <c r="BS176" s="7">
        <v>360</v>
      </c>
      <c r="BT176" s="7">
        <v>0</v>
      </c>
      <c r="BU176" s="7">
        <v>0</v>
      </c>
      <c r="BV176" s="7">
        <v>0</v>
      </c>
      <c r="BW176" s="1" t="s">
        <v>1998</v>
      </c>
      <c r="BX176" s="1" t="s">
        <v>2291</v>
      </c>
      <c r="BY176" s="1" t="s">
        <v>301</v>
      </c>
      <c r="BZ176" s="1" t="s">
        <v>1921</v>
      </c>
      <c r="CA176" s="1" t="s">
        <v>1921</v>
      </c>
      <c r="CB176" s="1" t="s">
        <v>1921</v>
      </c>
      <c r="CC176" s="1" t="s">
        <v>1921</v>
      </c>
      <c r="CD176" s="1" t="s">
        <v>1921</v>
      </c>
      <c r="CE176" s="1" t="s">
        <v>1921</v>
      </c>
      <c r="CF176" s="1" t="s">
        <v>1921</v>
      </c>
      <c r="CG176" s="1" t="s">
        <v>1921</v>
      </c>
      <c r="CH176" s="1" t="s">
        <v>1921</v>
      </c>
      <c r="CI176" s="1" t="s">
        <v>1920</v>
      </c>
      <c r="CJ176" s="1" t="s">
        <v>1921</v>
      </c>
      <c r="CK176" s="1" t="s">
        <v>2291</v>
      </c>
      <c r="CL176" s="1" t="s">
        <v>2291</v>
      </c>
      <c r="CM176" s="1" t="s">
        <v>2291</v>
      </c>
      <c r="CN176" s="1" t="s">
        <v>2291</v>
      </c>
      <c r="CO176" s="1" t="s">
        <v>2291</v>
      </c>
      <c r="CP176" s="1" t="s">
        <v>2291</v>
      </c>
      <c r="CQ176" s="1" t="s">
        <v>2291</v>
      </c>
      <c r="CR176" s="1" t="s">
        <v>2291</v>
      </c>
      <c r="CS176" s="1" t="s">
        <v>2291</v>
      </c>
      <c r="CT176" s="1" t="s">
        <v>2291</v>
      </c>
      <c r="CU176" s="1" t="s">
        <v>2291</v>
      </c>
      <c r="CV176" s="1" t="s">
        <v>2291</v>
      </c>
      <c r="CW176" s="1" t="s">
        <v>2291</v>
      </c>
      <c r="CX176" s="1" t="s">
        <v>2291</v>
      </c>
      <c r="CY176" s="1" t="s">
        <v>2291</v>
      </c>
      <c r="CZ176" s="1" t="s">
        <v>2291</v>
      </c>
      <c r="DA176" s="1" t="s">
        <v>2291</v>
      </c>
      <c r="DB176" s="1" t="s">
        <v>2291</v>
      </c>
      <c r="DC176" s="1" t="s">
        <v>2291</v>
      </c>
      <c r="DD176" s="1" t="s">
        <v>2291</v>
      </c>
      <c r="DE176" s="1" t="s">
        <v>2291</v>
      </c>
      <c r="DF176" s="1" t="s">
        <v>2291</v>
      </c>
      <c r="DG176" s="1" t="s">
        <v>2291</v>
      </c>
      <c r="DH176" s="1" t="s">
        <v>2291</v>
      </c>
      <c r="DI176" s="1" t="s">
        <v>2291</v>
      </c>
      <c r="DJ176" s="1" t="s">
        <v>2291</v>
      </c>
      <c r="DK176" s="1" t="s">
        <v>2291</v>
      </c>
      <c r="DL176" s="1" t="s">
        <v>2291</v>
      </c>
      <c r="DM176" s="1" t="s">
        <v>2291</v>
      </c>
      <c r="DN176" s="1" t="s">
        <v>2291</v>
      </c>
      <c r="DO176" s="1" t="s">
        <v>2291</v>
      </c>
      <c r="DP176" s="1" t="s">
        <v>2291</v>
      </c>
      <c r="DQ176" s="1" t="s">
        <v>2291</v>
      </c>
      <c r="DR176" s="1" t="s">
        <v>2291</v>
      </c>
      <c r="DS176" s="1" t="s">
        <v>2291</v>
      </c>
      <c r="DT176" s="1" t="s">
        <v>2291</v>
      </c>
      <c r="DU176" s="1" t="s">
        <v>2291</v>
      </c>
      <c r="DV176" s="1" t="s">
        <v>2291</v>
      </c>
      <c r="DW176" s="1" t="s">
        <v>2291</v>
      </c>
      <c r="DX176" s="1" t="s">
        <v>2291</v>
      </c>
      <c r="DY176" s="1" t="s">
        <v>2291</v>
      </c>
      <c r="DZ176" s="1" t="s">
        <v>2291</v>
      </c>
      <c r="EA176" s="1" t="s">
        <v>2291</v>
      </c>
      <c r="EB176" s="1" t="s">
        <v>2291</v>
      </c>
      <c r="EC176" s="1" t="s">
        <v>2291</v>
      </c>
      <c r="ED176" s="1" t="s">
        <v>2291</v>
      </c>
      <c r="EE176" s="1" t="s">
        <v>2291</v>
      </c>
      <c r="EF176" s="1" t="s">
        <v>2291</v>
      </c>
      <c r="EG176" s="1" t="s">
        <v>2291</v>
      </c>
      <c r="EH176" s="1" t="s">
        <v>2291</v>
      </c>
      <c r="EI176" s="1" t="s">
        <v>2291</v>
      </c>
      <c r="EJ176" s="1" t="s">
        <v>2291</v>
      </c>
      <c r="EK176" s="1" t="s">
        <v>2291</v>
      </c>
      <c r="EL176" s="1" t="s">
        <v>2291</v>
      </c>
      <c r="EM176" s="1" t="s">
        <v>2291</v>
      </c>
      <c r="EN176" s="1" t="s">
        <v>2291</v>
      </c>
      <c r="EO176" s="1" t="s">
        <v>2291</v>
      </c>
      <c r="EP176" s="1" t="s">
        <v>2291</v>
      </c>
      <c r="EQ176" s="1" t="s">
        <v>2291</v>
      </c>
      <c r="ER176" s="1" t="s">
        <v>2291</v>
      </c>
      <c r="ES176" s="1" t="s">
        <v>2291</v>
      </c>
      <c r="ET176" s="1" t="s">
        <v>2291</v>
      </c>
      <c r="EU176" s="1" t="s">
        <v>2291</v>
      </c>
      <c r="EV176" s="1" t="s">
        <v>2291</v>
      </c>
      <c r="EW176" s="1" t="s">
        <v>2291</v>
      </c>
      <c r="EX176" s="1" t="s">
        <v>2291</v>
      </c>
      <c r="EY176" s="1" t="s">
        <v>2291</v>
      </c>
      <c r="EZ176" s="1" t="s">
        <v>2291</v>
      </c>
      <c r="FA176" s="1" t="s">
        <v>2291</v>
      </c>
      <c r="FB176" s="1" t="s">
        <v>2291</v>
      </c>
      <c r="FC176" s="1" t="s">
        <v>2291</v>
      </c>
      <c r="FD176" s="1" t="s">
        <v>2291</v>
      </c>
      <c r="FE176" s="1" t="s">
        <v>1953</v>
      </c>
      <c r="FF176" s="1" t="s">
        <v>1921</v>
      </c>
      <c r="FG176" s="1" t="s">
        <v>1921</v>
      </c>
      <c r="FH176" s="1" t="s">
        <v>1920</v>
      </c>
      <c r="FI176" s="1" t="s">
        <v>1921</v>
      </c>
      <c r="FJ176" s="1" t="s">
        <v>1921</v>
      </c>
      <c r="FK176" s="1" t="s">
        <v>2291</v>
      </c>
      <c r="FL176" s="1" t="s">
        <v>1997</v>
      </c>
      <c r="FM176" s="7">
        <v>37</v>
      </c>
      <c r="FN176" s="7">
        <v>60</v>
      </c>
      <c r="FO176" s="7">
        <v>13</v>
      </c>
      <c r="FP176" s="7">
        <v>13</v>
      </c>
      <c r="FQ176" s="7">
        <v>22</v>
      </c>
      <c r="FR176" s="7">
        <v>22</v>
      </c>
      <c r="FS176" s="7" t="s">
        <v>2291</v>
      </c>
      <c r="FT176" s="7">
        <v>1</v>
      </c>
      <c r="FU176" s="7">
        <v>26</v>
      </c>
      <c r="FV176" s="7">
        <v>28</v>
      </c>
      <c r="FW176" s="7">
        <v>9</v>
      </c>
      <c r="FX176" s="7">
        <v>5</v>
      </c>
      <c r="FY176" s="7">
        <v>65</v>
      </c>
      <c r="FZ176" s="1" t="s">
        <v>1920</v>
      </c>
      <c r="GA176" s="1" t="s">
        <v>1920</v>
      </c>
      <c r="GB176" s="1" t="s">
        <v>1920</v>
      </c>
      <c r="GC176" s="1" t="s">
        <v>2291</v>
      </c>
      <c r="GD176" s="1" t="s">
        <v>2291</v>
      </c>
      <c r="GE176" s="1" t="s">
        <v>2291</v>
      </c>
      <c r="GF176" s="1" t="s">
        <v>1920</v>
      </c>
      <c r="GG176" s="1" t="s">
        <v>2291</v>
      </c>
      <c r="GH176" s="1" t="s">
        <v>2291</v>
      </c>
      <c r="GI176" s="1" t="s">
        <v>2291</v>
      </c>
      <c r="GJ176" s="1" t="s">
        <v>302</v>
      </c>
      <c r="GK176" s="1" t="s">
        <v>1921</v>
      </c>
      <c r="GL176" s="1" t="s">
        <v>1921</v>
      </c>
      <c r="GM176" s="1" t="s">
        <v>1921</v>
      </c>
      <c r="GN176" s="1" t="s">
        <v>1921</v>
      </c>
      <c r="GO176" s="1" t="s">
        <v>1920</v>
      </c>
      <c r="GP176" s="1" t="s">
        <v>1921</v>
      </c>
      <c r="GQ176" s="1" t="s">
        <v>1921</v>
      </c>
      <c r="GR176" s="1" t="s">
        <v>1921</v>
      </c>
      <c r="GS176" s="7" t="s">
        <v>2291</v>
      </c>
      <c r="GT176" s="7" t="s">
        <v>2291</v>
      </c>
      <c r="GU176" s="7">
        <v>4</v>
      </c>
      <c r="GV176" s="7">
        <v>4</v>
      </c>
      <c r="GW176" s="7" t="s">
        <v>2291</v>
      </c>
      <c r="GX176" s="7" t="s">
        <v>2291</v>
      </c>
      <c r="GY176" s="7" t="s">
        <v>2291</v>
      </c>
      <c r="GZ176" s="7" t="s">
        <v>2291</v>
      </c>
      <c r="HA176" s="7" t="s">
        <v>2291</v>
      </c>
      <c r="HB176" s="7" t="s">
        <v>2291</v>
      </c>
      <c r="HC176" s="7" t="s">
        <v>2291</v>
      </c>
      <c r="HD176" s="7" t="s">
        <v>2291</v>
      </c>
      <c r="HE176" s="7" t="s">
        <v>2291</v>
      </c>
      <c r="HF176" s="7" t="s">
        <v>2291</v>
      </c>
      <c r="HG176" s="7" t="s">
        <v>2291</v>
      </c>
      <c r="HH176" s="7" t="s">
        <v>2291</v>
      </c>
      <c r="HI176" s="1" t="s">
        <v>869</v>
      </c>
      <c r="HJ176" s="1" t="s">
        <v>1995</v>
      </c>
      <c r="HK176" s="1" t="s">
        <v>1921</v>
      </c>
      <c r="HL176" s="1" t="s">
        <v>1921</v>
      </c>
      <c r="HM176" s="1" t="s">
        <v>1920</v>
      </c>
      <c r="HN176" s="1" t="s">
        <v>1921</v>
      </c>
      <c r="HO176" s="1" t="s">
        <v>1921</v>
      </c>
      <c r="HP176" s="1" t="s">
        <v>2125</v>
      </c>
      <c r="HQ176" s="1" t="s">
        <v>1921</v>
      </c>
      <c r="HR176" s="1" t="s">
        <v>1921</v>
      </c>
      <c r="HS176" s="1" t="s">
        <v>1920</v>
      </c>
      <c r="HT176" s="7" t="s">
        <v>2291</v>
      </c>
      <c r="HU176" s="7" t="s">
        <v>2291</v>
      </c>
      <c r="HV176" s="1" t="s">
        <v>2291</v>
      </c>
      <c r="HW176" s="1" t="s">
        <v>2291</v>
      </c>
      <c r="HX176" s="1" t="s">
        <v>2291</v>
      </c>
      <c r="HY176" s="1" t="s">
        <v>2126</v>
      </c>
      <c r="HZ176" s="1" t="s">
        <v>1921</v>
      </c>
      <c r="IA176" s="1" t="s">
        <v>1920</v>
      </c>
      <c r="IB176" s="7" t="s">
        <v>2291</v>
      </c>
      <c r="IC176" s="7">
        <v>360</v>
      </c>
      <c r="ID176" s="1" t="s">
        <v>1920</v>
      </c>
      <c r="IE176" s="1" t="s">
        <v>2291</v>
      </c>
      <c r="IF176" s="1" t="s">
        <v>2291</v>
      </c>
      <c r="IG176" s="1" t="s">
        <v>2291</v>
      </c>
      <c r="IH176" s="1" t="s">
        <v>2291</v>
      </c>
      <c r="II176" s="1" t="s">
        <v>2291</v>
      </c>
      <c r="IJ176" s="1" t="s">
        <v>2291</v>
      </c>
      <c r="IK176" s="1" t="s">
        <v>2291</v>
      </c>
      <c r="IL176" s="1" t="s">
        <v>2291</v>
      </c>
      <c r="IM176" s="1" t="s">
        <v>1952</v>
      </c>
      <c r="IN176" s="1" t="s">
        <v>2291</v>
      </c>
      <c r="IO176" s="1" t="s">
        <v>2291</v>
      </c>
      <c r="IP176" s="1" t="s">
        <v>2203</v>
      </c>
      <c r="IQ176" s="1" t="s">
        <v>2210</v>
      </c>
      <c r="IR176" s="1" t="s">
        <v>1957</v>
      </c>
      <c r="IS176" s="1" t="s">
        <v>2291</v>
      </c>
      <c r="IT176" s="1" t="s">
        <v>1921</v>
      </c>
      <c r="IU176" s="1" t="s">
        <v>2291</v>
      </c>
      <c r="IV176" s="1" t="s">
        <v>2291</v>
      </c>
      <c r="IW176" s="1" t="s">
        <v>2291</v>
      </c>
      <c r="IX176" s="1" t="s">
        <v>2291</v>
      </c>
      <c r="IY176" s="1" t="s">
        <v>2291</v>
      </c>
      <c r="IZ176" s="1" t="s">
        <v>2291</v>
      </c>
      <c r="JA176" s="1" t="s">
        <v>2291</v>
      </c>
      <c r="JB176" s="1" t="s">
        <v>2291</v>
      </c>
      <c r="JC176" s="1" t="s">
        <v>2291</v>
      </c>
      <c r="JD176" s="1" t="s">
        <v>303</v>
      </c>
      <c r="JE176" s="1" t="s">
        <v>1920</v>
      </c>
      <c r="JF176" s="1" t="s">
        <v>1921</v>
      </c>
      <c r="JG176" s="1" t="s">
        <v>1921</v>
      </c>
      <c r="JH176" s="1" t="s">
        <v>1921</v>
      </c>
      <c r="JI176" s="1" t="s">
        <v>1921</v>
      </c>
      <c r="JJ176" s="1" t="s">
        <v>1920</v>
      </c>
      <c r="JK176" s="1" t="s">
        <v>1921</v>
      </c>
      <c r="JL176" s="1" t="s">
        <v>1921</v>
      </c>
      <c r="JM176" s="1" t="s">
        <v>1921</v>
      </c>
      <c r="JN176" s="1" t="s">
        <v>1921</v>
      </c>
      <c r="JO176" s="1" t="s">
        <v>1921</v>
      </c>
      <c r="JP176" s="1" t="s">
        <v>1921</v>
      </c>
      <c r="JQ176" s="1" t="s">
        <v>1921</v>
      </c>
      <c r="JR176" s="1" t="s">
        <v>1921</v>
      </c>
      <c r="JS176" s="1" t="s">
        <v>2291</v>
      </c>
      <c r="JT176" s="1" t="s">
        <v>2291</v>
      </c>
      <c r="JU176" s="1" t="s">
        <v>2299</v>
      </c>
      <c r="JV176" s="1" t="s">
        <v>1921</v>
      </c>
      <c r="JW176" s="1" t="s">
        <v>1921</v>
      </c>
      <c r="JX176" s="1" t="s">
        <v>1921</v>
      </c>
      <c r="JY176" s="1" t="s">
        <v>1920</v>
      </c>
      <c r="JZ176" s="1" t="s">
        <v>1921</v>
      </c>
      <c r="KA176" s="1" t="s">
        <v>1921</v>
      </c>
      <c r="KB176" s="1" t="s">
        <v>1921</v>
      </c>
      <c r="KC176" s="1" t="s">
        <v>2291</v>
      </c>
      <c r="KD176" s="1" t="s">
        <v>1971</v>
      </c>
      <c r="KE176" s="1" t="s">
        <v>2291</v>
      </c>
      <c r="KF176" s="1" t="s">
        <v>1920</v>
      </c>
      <c r="KG176" s="1" t="s">
        <v>1720</v>
      </c>
      <c r="KH176" s="1" t="s">
        <v>1966</v>
      </c>
      <c r="KI176" s="1" t="s">
        <v>1923</v>
      </c>
      <c r="KJ176" s="1" t="s">
        <v>2291</v>
      </c>
      <c r="KK176" s="1" t="s">
        <v>1920</v>
      </c>
      <c r="KL176" s="1" t="s">
        <v>2044</v>
      </c>
      <c r="KM176" s="1" t="s">
        <v>1920</v>
      </c>
      <c r="KN176" s="1" t="s">
        <v>1921</v>
      </c>
      <c r="KO176" s="1" t="s">
        <v>1920</v>
      </c>
      <c r="KP176" s="1" t="s">
        <v>2291</v>
      </c>
      <c r="KQ176" s="1" t="s">
        <v>2291</v>
      </c>
      <c r="KR176" s="1">
        <v>3</v>
      </c>
      <c r="KS176" s="1" t="s">
        <v>304</v>
      </c>
      <c r="KT176" s="1" t="s">
        <v>305</v>
      </c>
      <c r="KU176" s="1" t="s">
        <v>2291</v>
      </c>
      <c r="KV176" s="1" t="s">
        <v>2291</v>
      </c>
      <c r="KW176" s="1" t="s">
        <v>2291</v>
      </c>
      <c r="KX176" s="1">
        <v>20</v>
      </c>
      <c r="KY176" s="11">
        <v>20</v>
      </c>
      <c r="KZ176" s="1" t="s">
        <v>306</v>
      </c>
      <c r="LA176" s="1">
        <v>130302</v>
      </c>
      <c r="LB176" s="1" t="s">
        <v>307</v>
      </c>
      <c r="LC176" s="1" t="s">
        <v>308</v>
      </c>
      <c r="LD176" s="1">
        <v>1</v>
      </c>
      <c r="LE176" s="1" t="s">
        <v>2291</v>
      </c>
      <c r="LF176" s="1">
        <v>-1</v>
      </c>
      <c r="LG176" s="1" t="s">
        <v>2291</v>
      </c>
      <c r="LH176" s="1" t="s">
        <v>2291</v>
      </c>
      <c r="LI176" s="8">
        <v>1</v>
      </c>
      <c r="LJ176" s="8">
        <v>6</v>
      </c>
      <c r="LK176" s="8">
        <v>6</v>
      </c>
      <c r="LL176" s="8">
        <v>13</v>
      </c>
      <c r="LM176" s="8">
        <v>13</v>
      </c>
      <c r="LN176" s="8">
        <v>22</v>
      </c>
      <c r="LO176" s="8">
        <v>14</v>
      </c>
      <c r="LP176" s="8">
        <v>13</v>
      </c>
      <c r="LQ176" s="8">
        <v>11</v>
      </c>
      <c r="LR176" s="8">
        <v>21</v>
      </c>
      <c r="LS176" s="8">
        <v>21</v>
      </c>
      <c r="LT176" s="8">
        <v>3</v>
      </c>
      <c r="LU176" s="8">
        <v>1</v>
      </c>
      <c r="LV176" s="8">
        <v>144</v>
      </c>
      <c r="LW176" s="1" t="s">
        <v>1975</v>
      </c>
      <c r="LX176" s="1" t="s">
        <v>1979</v>
      </c>
      <c r="LY176" s="1" t="s">
        <v>2291</v>
      </c>
      <c r="LZ176" s="1" t="b">
        <f>E176=AE176</f>
        <v>1</v>
      </c>
      <c r="MA176" s="1" t="b">
        <f>AG176=G176</f>
        <v>1</v>
      </c>
      <c r="MB176" s="1" t="b">
        <f>I176=AI176</f>
        <v>1</v>
      </c>
      <c r="MC176" s="1" t="s">
        <v>2291</v>
      </c>
    </row>
    <row r="177" spans="1:341" x14ac:dyDescent="0.3">
      <c r="A177" s="1" t="s">
        <v>1438</v>
      </c>
      <c r="B177" s="1" t="s">
        <v>1439</v>
      </c>
      <c r="C177" s="5">
        <v>43172</v>
      </c>
      <c r="D177" s="5">
        <v>43172</v>
      </c>
      <c r="E177" s="1" t="s">
        <v>294</v>
      </c>
      <c r="F177" s="1" t="s">
        <v>1934</v>
      </c>
      <c r="G177" s="1" t="s">
        <v>698</v>
      </c>
      <c r="H177" s="1" t="s">
        <v>333</v>
      </c>
      <c r="I177" s="1" t="s">
        <v>818</v>
      </c>
      <c r="J177" s="1" t="s">
        <v>1470</v>
      </c>
      <c r="K177" s="1" t="s">
        <v>1509</v>
      </c>
      <c r="L177" s="1" t="s">
        <v>1843</v>
      </c>
      <c r="M177" s="1" t="s">
        <v>1440</v>
      </c>
      <c r="N177" s="1">
        <v>13.658878510399999</v>
      </c>
      <c r="O177" s="1">
        <v>13.9313227729</v>
      </c>
      <c r="P177" s="1">
        <v>268.76278647300001</v>
      </c>
      <c r="Q177" s="1">
        <v>6</v>
      </c>
      <c r="R177" s="1" t="s">
        <v>1983</v>
      </c>
      <c r="S177" s="1" t="s">
        <v>2086</v>
      </c>
      <c r="T177" s="1">
        <v>2</v>
      </c>
      <c r="U177" s="1" t="s">
        <v>2292</v>
      </c>
      <c r="V177" s="1" t="s">
        <v>1982</v>
      </c>
      <c r="W177" s="1" t="s">
        <v>2291</v>
      </c>
      <c r="X177" s="1" t="s">
        <v>2089</v>
      </c>
      <c r="Y177" s="1" t="s">
        <v>1920</v>
      </c>
      <c r="Z177" s="1" t="s">
        <v>1921</v>
      </c>
      <c r="AA177" s="1" t="s">
        <v>1921</v>
      </c>
      <c r="AB177" s="1" t="s">
        <v>2291</v>
      </c>
      <c r="AC177" s="7">
        <v>100</v>
      </c>
      <c r="AD177" s="7">
        <v>418</v>
      </c>
      <c r="AE177" s="1" t="s">
        <v>294</v>
      </c>
      <c r="AF177" s="1" t="s">
        <v>1934</v>
      </c>
      <c r="AG177" s="1" t="s">
        <v>698</v>
      </c>
      <c r="AH177" s="1" t="s">
        <v>333</v>
      </c>
      <c r="AI177" s="1" t="s">
        <v>818</v>
      </c>
      <c r="AJ177" s="1" t="s">
        <v>1470</v>
      </c>
      <c r="AK177" s="14">
        <v>100</v>
      </c>
      <c r="AL177" s="14">
        <v>418</v>
      </c>
      <c r="AM177" s="5">
        <v>42005</v>
      </c>
      <c r="AN177" s="7" t="s">
        <v>2291</v>
      </c>
      <c r="AO177" s="7" t="s">
        <v>2291</v>
      </c>
      <c r="AP177" s="1" t="s">
        <v>2291</v>
      </c>
      <c r="AQ177" s="1" t="s">
        <v>2291</v>
      </c>
      <c r="AR177" s="1" t="s">
        <v>2291</v>
      </c>
      <c r="AS177" s="1" t="s">
        <v>2291</v>
      </c>
      <c r="AT177" s="1" t="s">
        <v>2291</v>
      </c>
      <c r="AU177" s="1" t="s">
        <v>2291</v>
      </c>
      <c r="AV177" s="1" t="s">
        <v>2291</v>
      </c>
      <c r="AW177" s="1" t="s">
        <v>2291</v>
      </c>
      <c r="AX177" s="1" t="s">
        <v>2291</v>
      </c>
      <c r="AY177" s="7" t="s">
        <v>2291</v>
      </c>
      <c r="AZ177" s="7" t="s">
        <v>2291</v>
      </c>
      <c r="BA177" s="1" t="s">
        <v>2291</v>
      </c>
      <c r="BB177" s="7" t="s">
        <v>2291</v>
      </c>
      <c r="BC177" s="7" t="s">
        <v>2291</v>
      </c>
      <c r="BD177" s="1" t="s">
        <v>2291</v>
      </c>
      <c r="BE177" s="1" t="s">
        <v>2291</v>
      </c>
      <c r="BF177" s="1" t="s">
        <v>2291</v>
      </c>
      <c r="BG177" s="1" t="s">
        <v>2291</v>
      </c>
      <c r="BH177" s="1" t="s">
        <v>2291</v>
      </c>
      <c r="BI177" s="1" t="s">
        <v>2291</v>
      </c>
      <c r="BJ177" s="1" t="s">
        <v>2291</v>
      </c>
      <c r="BK177" s="1" t="s">
        <v>2291</v>
      </c>
      <c r="BL177" s="1" t="s">
        <v>2291</v>
      </c>
      <c r="BM177" s="7" t="s">
        <v>2291</v>
      </c>
      <c r="BN177" s="7" t="s">
        <v>2291</v>
      </c>
      <c r="BO177" s="1" t="s">
        <v>2291</v>
      </c>
      <c r="BP177" s="7" t="s">
        <v>2291</v>
      </c>
      <c r="BQ177" s="7" t="s">
        <v>2291</v>
      </c>
      <c r="BR177" s="1">
        <v>0</v>
      </c>
      <c r="BS177" s="7">
        <v>100</v>
      </c>
      <c r="BT177" s="7">
        <v>0</v>
      </c>
      <c r="BU177" s="7">
        <v>0</v>
      </c>
      <c r="BV177" s="7">
        <v>0</v>
      </c>
      <c r="BW177" s="1" t="s">
        <v>1998</v>
      </c>
      <c r="BX177" s="1" t="s">
        <v>2291</v>
      </c>
      <c r="BY177" s="1" t="s">
        <v>533</v>
      </c>
      <c r="BZ177" s="1" t="s">
        <v>1921</v>
      </c>
      <c r="CA177" s="1" t="s">
        <v>1921</v>
      </c>
      <c r="CB177" s="1" t="s">
        <v>1921</v>
      </c>
      <c r="CC177" s="1" t="s">
        <v>1921</v>
      </c>
      <c r="CD177" s="1" t="s">
        <v>1921</v>
      </c>
      <c r="CE177" s="1" t="s">
        <v>1921</v>
      </c>
      <c r="CF177" s="1" t="s">
        <v>1921</v>
      </c>
      <c r="CG177" s="1" t="s">
        <v>1921</v>
      </c>
      <c r="CH177" s="1" t="s">
        <v>1920</v>
      </c>
      <c r="CI177" s="1" t="s">
        <v>1921</v>
      </c>
      <c r="CJ177" s="1" t="s">
        <v>1921</v>
      </c>
      <c r="CK177" s="1" t="s">
        <v>1953</v>
      </c>
      <c r="CL177" s="1" t="s">
        <v>1921</v>
      </c>
      <c r="CM177" s="1" t="s">
        <v>1921</v>
      </c>
      <c r="CN177" s="1" t="s">
        <v>1920</v>
      </c>
      <c r="CO177" s="1" t="s">
        <v>1921</v>
      </c>
      <c r="CP177" s="1" t="s">
        <v>1921</v>
      </c>
      <c r="CQ177" s="1" t="s">
        <v>2291</v>
      </c>
      <c r="CR177" s="1" t="s">
        <v>2030</v>
      </c>
      <c r="CS177" s="1" t="s">
        <v>2291</v>
      </c>
      <c r="CT177" s="1" t="s">
        <v>2291</v>
      </c>
      <c r="CU177" s="1" t="s">
        <v>2291</v>
      </c>
      <c r="CV177" s="1" t="s">
        <v>2291</v>
      </c>
      <c r="CW177" s="1" t="s">
        <v>2291</v>
      </c>
      <c r="CX177" s="1" t="s">
        <v>2291</v>
      </c>
      <c r="CY177" s="1" t="s">
        <v>2291</v>
      </c>
      <c r="CZ177" s="1" t="s">
        <v>2291</v>
      </c>
      <c r="DA177" s="1" t="s">
        <v>2291</v>
      </c>
      <c r="DB177" s="1" t="s">
        <v>2291</v>
      </c>
      <c r="DC177" s="1" t="s">
        <v>2291</v>
      </c>
      <c r="DD177" s="1" t="s">
        <v>2291</v>
      </c>
      <c r="DE177" s="1" t="s">
        <v>2291</v>
      </c>
      <c r="DF177" s="1" t="s">
        <v>2291</v>
      </c>
      <c r="DG177" s="1" t="s">
        <v>2291</v>
      </c>
      <c r="DH177" s="1" t="s">
        <v>2291</v>
      </c>
      <c r="DI177" s="1" t="s">
        <v>2291</v>
      </c>
      <c r="DJ177" s="1" t="s">
        <v>2291</v>
      </c>
      <c r="DK177" s="1" t="s">
        <v>2291</v>
      </c>
      <c r="DL177" s="1" t="s">
        <v>2291</v>
      </c>
      <c r="DM177" s="1" t="s">
        <v>2291</v>
      </c>
      <c r="DN177" s="1" t="s">
        <v>2291</v>
      </c>
      <c r="DO177" s="1" t="s">
        <v>2291</v>
      </c>
      <c r="DP177" s="1" t="s">
        <v>2291</v>
      </c>
      <c r="DQ177" s="1" t="s">
        <v>2291</v>
      </c>
      <c r="DR177" s="1" t="s">
        <v>2291</v>
      </c>
      <c r="DS177" s="1" t="s">
        <v>2291</v>
      </c>
      <c r="DT177" s="1" t="s">
        <v>2291</v>
      </c>
      <c r="DU177" s="1" t="s">
        <v>2291</v>
      </c>
      <c r="DV177" s="1" t="s">
        <v>2291</v>
      </c>
      <c r="DW177" s="1" t="s">
        <v>2291</v>
      </c>
      <c r="DX177" s="1" t="s">
        <v>2291</v>
      </c>
      <c r="DY177" s="1" t="s">
        <v>2291</v>
      </c>
      <c r="DZ177" s="1" t="s">
        <v>2291</v>
      </c>
      <c r="EA177" s="1" t="s">
        <v>2291</v>
      </c>
      <c r="EB177" s="1" t="s">
        <v>2291</v>
      </c>
      <c r="EC177" s="1" t="s">
        <v>2291</v>
      </c>
      <c r="ED177" s="1" t="s">
        <v>2291</v>
      </c>
      <c r="EE177" s="1" t="s">
        <v>2291</v>
      </c>
      <c r="EF177" s="1" t="s">
        <v>2291</v>
      </c>
      <c r="EG177" s="1" t="s">
        <v>2291</v>
      </c>
      <c r="EH177" s="1" t="s">
        <v>2291</v>
      </c>
      <c r="EI177" s="1" t="s">
        <v>2291</v>
      </c>
      <c r="EJ177" s="1" t="s">
        <v>2291</v>
      </c>
      <c r="EK177" s="1" t="s">
        <v>2291</v>
      </c>
      <c r="EL177" s="1" t="s">
        <v>2291</v>
      </c>
      <c r="EM177" s="1" t="s">
        <v>2291</v>
      </c>
      <c r="EN177" s="1" t="s">
        <v>2291</v>
      </c>
      <c r="EO177" s="1" t="s">
        <v>2291</v>
      </c>
      <c r="EP177" s="1" t="s">
        <v>2291</v>
      </c>
      <c r="EQ177" s="1" t="s">
        <v>2291</v>
      </c>
      <c r="ER177" s="1" t="s">
        <v>2291</v>
      </c>
      <c r="ES177" s="1" t="s">
        <v>2291</v>
      </c>
      <c r="ET177" s="1" t="s">
        <v>2291</v>
      </c>
      <c r="EU177" s="1" t="s">
        <v>2291</v>
      </c>
      <c r="EV177" s="1" t="s">
        <v>2291</v>
      </c>
      <c r="EW177" s="1" t="s">
        <v>2291</v>
      </c>
      <c r="EX177" s="1" t="s">
        <v>2291</v>
      </c>
      <c r="EY177" s="1" t="s">
        <v>2291</v>
      </c>
      <c r="EZ177" s="1" t="s">
        <v>2291</v>
      </c>
      <c r="FA177" s="1" t="s">
        <v>2291</v>
      </c>
      <c r="FB177" s="1" t="s">
        <v>2291</v>
      </c>
      <c r="FC177" s="1" t="s">
        <v>2291</v>
      </c>
      <c r="FD177" s="1" t="s">
        <v>2291</v>
      </c>
      <c r="FE177" s="1" t="s">
        <v>2291</v>
      </c>
      <c r="FF177" s="1" t="s">
        <v>2291</v>
      </c>
      <c r="FG177" s="1" t="s">
        <v>2291</v>
      </c>
      <c r="FH177" s="1" t="s">
        <v>2291</v>
      </c>
      <c r="FI177" s="1" t="s">
        <v>2291</v>
      </c>
      <c r="FJ177" s="1" t="s">
        <v>2291</v>
      </c>
      <c r="FK177" s="1" t="s">
        <v>2291</v>
      </c>
      <c r="FL177" s="1" t="s">
        <v>2291</v>
      </c>
      <c r="FM177" s="7">
        <v>20</v>
      </c>
      <c r="FN177" s="7">
        <v>40</v>
      </c>
      <c r="FO177" s="7">
        <v>3</v>
      </c>
      <c r="FP177" s="7">
        <v>2</v>
      </c>
      <c r="FQ177" s="7">
        <v>1</v>
      </c>
      <c r="FR177" s="7">
        <v>3</v>
      </c>
      <c r="FS177" s="7">
        <v>20</v>
      </c>
      <c r="FT177" s="7" t="s">
        <v>2291</v>
      </c>
      <c r="FU177" s="7">
        <v>10</v>
      </c>
      <c r="FV177" s="7">
        <v>30</v>
      </c>
      <c r="FW177" s="7">
        <v>10</v>
      </c>
      <c r="FX177" s="7">
        <v>20</v>
      </c>
      <c r="FY177" s="7">
        <v>70</v>
      </c>
      <c r="FZ177" s="1" t="s">
        <v>1920</v>
      </c>
      <c r="GA177" s="1" t="s">
        <v>1920</v>
      </c>
      <c r="GB177" s="1" t="s">
        <v>1920</v>
      </c>
      <c r="GC177" s="1" t="s">
        <v>2291</v>
      </c>
      <c r="GD177" s="1" t="s">
        <v>2291</v>
      </c>
      <c r="GE177" s="1" t="s">
        <v>2291</v>
      </c>
      <c r="GF177" s="1" t="s">
        <v>1920</v>
      </c>
      <c r="GG177" s="1" t="s">
        <v>2291</v>
      </c>
      <c r="GH177" s="1" t="s">
        <v>2291</v>
      </c>
      <c r="GI177" s="1" t="s">
        <v>2291</v>
      </c>
      <c r="GJ177" s="1" t="s">
        <v>1223</v>
      </c>
      <c r="GK177" s="1" t="s">
        <v>1921</v>
      </c>
      <c r="GL177" s="1" t="s">
        <v>1921</v>
      </c>
      <c r="GM177" s="1" t="s">
        <v>1920</v>
      </c>
      <c r="GN177" s="1" t="s">
        <v>1921</v>
      </c>
      <c r="GO177" s="1" t="s">
        <v>1921</v>
      </c>
      <c r="GP177" s="1" t="s">
        <v>1921</v>
      </c>
      <c r="GQ177" s="1" t="s">
        <v>1921</v>
      </c>
      <c r="GR177" s="1" t="s">
        <v>1921</v>
      </c>
      <c r="GS177" s="7" t="s">
        <v>2291</v>
      </c>
      <c r="GT177" s="7" t="s">
        <v>2291</v>
      </c>
      <c r="GU177" s="7" t="s">
        <v>2291</v>
      </c>
      <c r="GV177" s="7" t="s">
        <v>2291</v>
      </c>
      <c r="GW177" s="7" t="s">
        <v>2291</v>
      </c>
      <c r="GX177" s="7" t="s">
        <v>2291</v>
      </c>
      <c r="GY177" s="7" t="s">
        <v>2291</v>
      </c>
      <c r="GZ177" s="7" t="s">
        <v>2291</v>
      </c>
      <c r="HA177" s="7">
        <v>1</v>
      </c>
      <c r="HB177" s="7" t="s">
        <v>2291</v>
      </c>
      <c r="HC177" s="7" t="s">
        <v>2291</v>
      </c>
      <c r="HD177" s="7" t="s">
        <v>2291</v>
      </c>
      <c r="HE177" s="7" t="s">
        <v>2291</v>
      </c>
      <c r="HF177" s="7" t="s">
        <v>2291</v>
      </c>
      <c r="HG177" s="7" t="s">
        <v>2291</v>
      </c>
      <c r="HH177" s="7" t="s">
        <v>2291</v>
      </c>
      <c r="HI177" s="1" t="s">
        <v>1956</v>
      </c>
      <c r="HJ177" s="1" t="s">
        <v>371</v>
      </c>
      <c r="HK177" s="1" t="s">
        <v>1920</v>
      </c>
      <c r="HL177" s="1" t="s">
        <v>1921</v>
      </c>
      <c r="HM177" s="1" t="s">
        <v>1921</v>
      </c>
      <c r="HN177" s="1" t="s">
        <v>1921</v>
      </c>
      <c r="HO177" s="1" t="s">
        <v>1921</v>
      </c>
      <c r="HP177" s="1" t="s">
        <v>2125</v>
      </c>
      <c r="HQ177" s="1" t="s">
        <v>1921</v>
      </c>
      <c r="HR177" s="1" t="s">
        <v>1921</v>
      </c>
      <c r="HS177" s="1" t="s">
        <v>1920</v>
      </c>
      <c r="HT177" s="7" t="s">
        <v>2291</v>
      </c>
      <c r="HU177" s="7" t="s">
        <v>2291</v>
      </c>
      <c r="HV177" s="1" t="s">
        <v>2291</v>
      </c>
      <c r="HW177" s="1" t="s">
        <v>2291</v>
      </c>
      <c r="HX177" s="1" t="s">
        <v>2291</v>
      </c>
      <c r="HY177" s="1" t="s">
        <v>2126</v>
      </c>
      <c r="HZ177" s="1" t="s">
        <v>1921</v>
      </c>
      <c r="IA177" s="1" t="s">
        <v>1920</v>
      </c>
      <c r="IB177" s="7" t="s">
        <v>2291</v>
      </c>
      <c r="IC177" s="7">
        <v>100</v>
      </c>
      <c r="ID177" s="1" t="s">
        <v>1920</v>
      </c>
      <c r="IE177" s="1" t="s">
        <v>2291</v>
      </c>
      <c r="IF177" s="1" t="s">
        <v>2291</v>
      </c>
      <c r="IG177" s="1" t="s">
        <v>2291</v>
      </c>
      <c r="IH177" s="1" t="s">
        <v>2291</v>
      </c>
      <c r="II177" s="1" t="s">
        <v>2291</v>
      </c>
      <c r="IJ177" s="1" t="s">
        <v>2291</v>
      </c>
      <c r="IK177" s="1" t="s">
        <v>2291</v>
      </c>
      <c r="IL177" s="1" t="s">
        <v>2291</v>
      </c>
      <c r="IM177" s="1" t="s">
        <v>1949</v>
      </c>
      <c r="IN177" s="1" t="s">
        <v>1991</v>
      </c>
      <c r="IO177" s="1" t="s">
        <v>2291</v>
      </c>
      <c r="IP177" s="1" t="s">
        <v>2291</v>
      </c>
      <c r="IQ177" s="1" t="s">
        <v>2291</v>
      </c>
      <c r="IR177" s="1" t="s">
        <v>2291</v>
      </c>
      <c r="IS177" s="1" t="s">
        <v>2291</v>
      </c>
      <c r="IT177" s="1" t="s">
        <v>1921</v>
      </c>
      <c r="IU177" s="1" t="s">
        <v>2291</v>
      </c>
      <c r="IV177" s="1" t="s">
        <v>2291</v>
      </c>
      <c r="IW177" s="1" t="s">
        <v>2291</v>
      </c>
      <c r="IX177" s="1" t="s">
        <v>2291</v>
      </c>
      <c r="IY177" s="1" t="s">
        <v>2291</v>
      </c>
      <c r="IZ177" s="1" t="s">
        <v>2291</v>
      </c>
      <c r="JA177" s="1" t="s">
        <v>2291</v>
      </c>
      <c r="JB177" s="1" t="s">
        <v>2291</v>
      </c>
      <c r="JC177" s="1" t="s">
        <v>2291</v>
      </c>
      <c r="JD177" s="1" t="s">
        <v>677</v>
      </c>
      <c r="JE177" s="1" t="s">
        <v>1921</v>
      </c>
      <c r="JF177" s="1" t="s">
        <v>1920</v>
      </c>
      <c r="JG177" s="1" t="s">
        <v>1921</v>
      </c>
      <c r="JH177" s="1" t="s">
        <v>1921</v>
      </c>
      <c r="JI177" s="1" t="s">
        <v>1921</v>
      </c>
      <c r="JJ177" s="1" t="s">
        <v>1920</v>
      </c>
      <c r="JK177" s="1" t="s">
        <v>1921</v>
      </c>
      <c r="JL177" s="1" t="s">
        <v>1921</v>
      </c>
      <c r="JM177" s="1" t="s">
        <v>1920</v>
      </c>
      <c r="JN177" s="1" t="s">
        <v>1921</v>
      </c>
      <c r="JO177" s="1" t="s">
        <v>1921</v>
      </c>
      <c r="JP177" s="1" t="s">
        <v>1921</v>
      </c>
      <c r="JQ177" s="1" t="s">
        <v>1921</v>
      </c>
      <c r="JR177" s="1" t="s">
        <v>1921</v>
      </c>
      <c r="JS177" s="1" t="s">
        <v>2291</v>
      </c>
      <c r="JT177" s="1" t="s">
        <v>2291</v>
      </c>
      <c r="JU177" s="1" t="s">
        <v>2297</v>
      </c>
      <c r="JV177" s="1" t="s">
        <v>1920</v>
      </c>
      <c r="JW177" s="1" t="s">
        <v>1921</v>
      </c>
      <c r="JX177" s="1" t="s">
        <v>1921</v>
      </c>
      <c r="JY177" s="1" t="s">
        <v>1920</v>
      </c>
      <c r="JZ177" s="1" t="s">
        <v>1921</v>
      </c>
      <c r="KA177" s="1" t="s">
        <v>1921</v>
      </c>
      <c r="KB177" s="1" t="s">
        <v>1921</v>
      </c>
      <c r="KC177" s="1" t="s">
        <v>2291</v>
      </c>
      <c r="KD177" s="1" t="s">
        <v>1971</v>
      </c>
      <c r="KE177" s="1" t="s">
        <v>2291</v>
      </c>
      <c r="KF177" s="1" t="s">
        <v>1920</v>
      </c>
      <c r="KG177" s="1" t="s">
        <v>1512</v>
      </c>
      <c r="KH177" s="1" t="s">
        <v>1965</v>
      </c>
      <c r="KI177" s="1" t="s">
        <v>1988</v>
      </c>
      <c r="KJ177" s="1" t="s">
        <v>2291</v>
      </c>
      <c r="KK177" s="1" t="s">
        <v>1920</v>
      </c>
      <c r="KL177" s="1" t="s">
        <v>2044</v>
      </c>
      <c r="KM177" s="1" t="s">
        <v>1920</v>
      </c>
      <c r="KN177" s="1" t="s">
        <v>1921</v>
      </c>
      <c r="KO177" s="1" t="s">
        <v>1920</v>
      </c>
      <c r="KP177" s="1" t="s">
        <v>2291</v>
      </c>
      <c r="KQ177" s="1" t="s">
        <v>2291</v>
      </c>
      <c r="KR177" s="1">
        <v>1</v>
      </c>
      <c r="KS177" s="1" t="s">
        <v>313</v>
      </c>
      <c r="KT177" s="1" t="s">
        <v>305</v>
      </c>
      <c r="KU177" s="1" t="s">
        <v>2291</v>
      </c>
      <c r="KV177" s="1" t="s">
        <v>2291</v>
      </c>
      <c r="KW177" s="1" t="s">
        <v>2291</v>
      </c>
      <c r="KX177" s="1">
        <v>20</v>
      </c>
      <c r="KY177" s="11">
        <v>20</v>
      </c>
      <c r="KZ177" s="1" t="s">
        <v>1441</v>
      </c>
      <c r="LA177" s="1">
        <v>177340</v>
      </c>
      <c r="LB177" s="1" t="s">
        <v>1442</v>
      </c>
      <c r="LC177" s="1" t="s">
        <v>1443</v>
      </c>
      <c r="LD177" s="1">
        <v>129</v>
      </c>
      <c r="LE177" s="1" t="s">
        <v>2291</v>
      </c>
      <c r="LF177" s="1">
        <v>-1</v>
      </c>
      <c r="LG177" s="1" t="s">
        <v>2291</v>
      </c>
      <c r="LH177" s="1" t="s">
        <v>2291</v>
      </c>
      <c r="LI177" s="8">
        <v>129</v>
      </c>
      <c r="LJ177" s="8">
        <v>1</v>
      </c>
      <c r="LK177" s="8">
        <v>18</v>
      </c>
      <c r="LL177" s="8">
        <v>9</v>
      </c>
      <c r="LM177" s="8">
        <v>21</v>
      </c>
      <c r="LN177" s="8">
        <v>19</v>
      </c>
      <c r="LO177" s="8">
        <v>27</v>
      </c>
      <c r="LP177" s="8">
        <v>19</v>
      </c>
      <c r="LQ177" s="8">
        <v>20</v>
      </c>
      <c r="LR177" s="8">
        <v>23</v>
      </c>
      <c r="LS177" s="8">
        <v>28</v>
      </c>
      <c r="LT177" s="8">
        <v>3</v>
      </c>
      <c r="LU177" s="8">
        <v>0</v>
      </c>
      <c r="LV177" s="8">
        <v>188</v>
      </c>
      <c r="LW177" s="1" t="s">
        <v>1976</v>
      </c>
      <c r="LX177" s="1" t="s">
        <v>1979</v>
      </c>
      <c r="LY177" s="1" t="s">
        <v>1981</v>
      </c>
      <c r="LZ177" s="1" t="b">
        <f>E177=AE177</f>
        <v>1</v>
      </c>
      <c r="MA177" s="1" t="b">
        <f>AG177=G177</f>
        <v>1</v>
      </c>
      <c r="MB177" s="1" t="b">
        <f>I177=AI177</f>
        <v>1</v>
      </c>
      <c r="MC177" s="1" t="s">
        <v>2291</v>
      </c>
    </row>
    <row r="178" spans="1:341" x14ac:dyDescent="0.3">
      <c r="A178" s="1" t="s">
        <v>1632</v>
      </c>
      <c r="B178" s="1" t="s">
        <v>1633</v>
      </c>
      <c r="C178" s="5">
        <v>43172</v>
      </c>
      <c r="D178" s="5">
        <v>43172</v>
      </c>
      <c r="E178" s="1" t="s">
        <v>294</v>
      </c>
      <c r="F178" s="1" t="s">
        <v>1934</v>
      </c>
      <c r="G178" s="1" t="s">
        <v>698</v>
      </c>
      <c r="H178" s="1" t="s">
        <v>333</v>
      </c>
      <c r="I178" s="1" t="s">
        <v>818</v>
      </c>
      <c r="J178" s="1" t="s">
        <v>1470</v>
      </c>
      <c r="K178" s="1" t="s">
        <v>1634</v>
      </c>
      <c r="L178" s="1" t="s">
        <v>1634</v>
      </c>
      <c r="M178" s="1" t="s">
        <v>1635</v>
      </c>
      <c r="N178" s="1">
        <v>13.656138549</v>
      </c>
      <c r="O178" s="1">
        <v>13.931826004099999</v>
      </c>
      <c r="P178" s="1">
        <v>300.36798010400003</v>
      </c>
      <c r="Q178" s="1">
        <v>8</v>
      </c>
      <c r="R178" s="1" t="s">
        <v>1983</v>
      </c>
      <c r="S178" s="1" t="s">
        <v>2086</v>
      </c>
      <c r="T178" s="1">
        <v>5</v>
      </c>
      <c r="U178" s="1" t="s">
        <v>2292</v>
      </c>
      <c r="V178" s="1" t="s">
        <v>1982</v>
      </c>
      <c r="W178" s="1" t="s">
        <v>2291</v>
      </c>
      <c r="X178" s="1" t="s">
        <v>2093</v>
      </c>
      <c r="Y178" s="1" t="s">
        <v>1920</v>
      </c>
      <c r="Z178" s="1" t="s">
        <v>1920</v>
      </c>
      <c r="AA178" s="1" t="s">
        <v>1921</v>
      </c>
      <c r="AB178" s="1" t="s">
        <v>2291</v>
      </c>
      <c r="AC178" s="7">
        <v>171</v>
      </c>
      <c r="AD178" s="7">
        <v>715</v>
      </c>
      <c r="AE178" s="1" t="s">
        <v>294</v>
      </c>
      <c r="AF178" s="1" t="s">
        <v>1934</v>
      </c>
      <c r="AG178" s="1" t="s">
        <v>698</v>
      </c>
      <c r="AH178" s="1" t="s">
        <v>333</v>
      </c>
      <c r="AI178" s="1" t="s">
        <v>818</v>
      </c>
      <c r="AJ178" s="1" t="s">
        <v>1470</v>
      </c>
      <c r="AK178" s="14">
        <v>171</v>
      </c>
      <c r="AL178" s="14">
        <v>715</v>
      </c>
      <c r="AM178" s="5">
        <v>42064</v>
      </c>
      <c r="AN178" s="7">
        <v>2</v>
      </c>
      <c r="AO178" s="7">
        <v>8</v>
      </c>
      <c r="AP178" s="1" t="s">
        <v>335</v>
      </c>
      <c r="AQ178" s="1" t="s">
        <v>1927</v>
      </c>
      <c r="AR178" s="1" t="s">
        <v>336</v>
      </c>
      <c r="AS178" s="1" t="s">
        <v>1932</v>
      </c>
      <c r="AT178" s="1" t="s">
        <v>356</v>
      </c>
      <c r="AU178" s="1" t="s">
        <v>1943</v>
      </c>
      <c r="AV178" s="1" t="s">
        <v>2291</v>
      </c>
      <c r="AW178" s="1" t="s">
        <v>2291</v>
      </c>
      <c r="AX178" s="1" t="s">
        <v>2291</v>
      </c>
      <c r="AY178" s="7">
        <v>2</v>
      </c>
      <c r="AZ178" s="7">
        <v>8</v>
      </c>
      <c r="BA178" s="5">
        <v>42430</v>
      </c>
      <c r="BB178" s="7" t="s">
        <v>2291</v>
      </c>
      <c r="BC178" s="7" t="s">
        <v>2291</v>
      </c>
      <c r="BD178" s="1" t="s">
        <v>2291</v>
      </c>
      <c r="BE178" s="1" t="s">
        <v>2291</v>
      </c>
      <c r="BF178" s="1" t="s">
        <v>2291</v>
      </c>
      <c r="BG178" s="1" t="s">
        <v>2291</v>
      </c>
      <c r="BH178" s="1" t="s">
        <v>2291</v>
      </c>
      <c r="BI178" s="1" t="s">
        <v>2291</v>
      </c>
      <c r="BJ178" s="1" t="s">
        <v>2291</v>
      </c>
      <c r="BK178" s="1" t="s">
        <v>2291</v>
      </c>
      <c r="BL178" s="1" t="s">
        <v>2291</v>
      </c>
      <c r="BM178" s="7" t="s">
        <v>2291</v>
      </c>
      <c r="BN178" s="7" t="s">
        <v>2291</v>
      </c>
      <c r="BO178" s="1" t="s">
        <v>2291</v>
      </c>
      <c r="BP178" s="7" t="s">
        <v>2291</v>
      </c>
      <c r="BQ178" s="7" t="s">
        <v>2291</v>
      </c>
      <c r="BR178" s="1">
        <v>0</v>
      </c>
      <c r="BS178" s="7">
        <v>171</v>
      </c>
      <c r="BT178" s="7">
        <v>0</v>
      </c>
      <c r="BU178" s="7">
        <v>0</v>
      </c>
      <c r="BV178" s="7">
        <v>0</v>
      </c>
      <c r="BW178" s="1" t="s">
        <v>1998</v>
      </c>
      <c r="BX178" s="1" t="s">
        <v>2291</v>
      </c>
      <c r="BY178" s="1" t="s">
        <v>533</v>
      </c>
      <c r="BZ178" s="1" t="s">
        <v>1921</v>
      </c>
      <c r="CA178" s="1" t="s">
        <v>1921</v>
      </c>
      <c r="CB178" s="1" t="s">
        <v>1921</v>
      </c>
      <c r="CC178" s="1" t="s">
        <v>1921</v>
      </c>
      <c r="CD178" s="1" t="s">
        <v>1921</v>
      </c>
      <c r="CE178" s="1" t="s">
        <v>1921</v>
      </c>
      <c r="CF178" s="1" t="s">
        <v>1921</v>
      </c>
      <c r="CG178" s="1" t="s">
        <v>1921</v>
      </c>
      <c r="CH178" s="1" t="s">
        <v>1920</v>
      </c>
      <c r="CI178" s="1" t="s">
        <v>1921</v>
      </c>
      <c r="CJ178" s="1" t="s">
        <v>1921</v>
      </c>
      <c r="CK178" s="1" t="s">
        <v>1953</v>
      </c>
      <c r="CL178" s="1" t="s">
        <v>1921</v>
      </c>
      <c r="CM178" s="1" t="s">
        <v>1921</v>
      </c>
      <c r="CN178" s="1" t="s">
        <v>1920</v>
      </c>
      <c r="CO178" s="1" t="s">
        <v>1921</v>
      </c>
      <c r="CP178" s="1" t="s">
        <v>1921</v>
      </c>
      <c r="CQ178" s="1" t="s">
        <v>2291</v>
      </c>
      <c r="CR178" s="1" t="s">
        <v>2030</v>
      </c>
      <c r="CS178" s="1" t="s">
        <v>2291</v>
      </c>
      <c r="CT178" s="1" t="s">
        <v>2291</v>
      </c>
      <c r="CU178" s="1" t="s">
        <v>2291</v>
      </c>
      <c r="CV178" s="1" t="s">
        <v>2291</v>
      </c>
      <c r="CW178" s="1" t="s">
        <v>2291</v>
      </c>
      <c r="CX178" s="1" t="s">
        <v>2291</v>
      </c>
      <c r="CY178" s="1" t="s">
        <v>2291</v>
      </c>
      <c r="CZ178" s="1" t="s">
        <v>2291</v>
      </c>
      <c r="DA178" s="1" t="s">
        <v>2291</v>
      </c>
      <c r="DB178" s="1" t="s">
        <v>2291</v>
      </c>
      <c r="DC178" s="1" t="s">
        <v>2291</v>
      </c>
      <c r="DD178" s="1" t="s">
        <v>2291</v>
      </c>
      <c r="DE178" s="1" t="s">
        <v>2291</v>
      </c>
      <c r="DF178" s="1" t="s">
        <v>2291</v>
      </c>
      <c r="DG178" s="1" t="s">
        <v>2291</v>
      </c>
      <c r="DH178" s="1" t="s">
        <v>2291</v>
      </c>
      <c r="DI178" s="1" t="s">
        <v>2291</v>
      </c>
      <c r="DJ178" s="1" t="s">
        <v>2291</v>
      </c>
      <c r="DK178" s="1" t="s">
        <v>2291</v>
      </c>
      <c r="DL178" s="1" t="s">
        <v>2291</v>
      </c>
      <c r="DM178" s="1" t="s">
        <v>2291</v>
      </c>
      <c r="DN178" s="1" t="s">
        <v>2291</v>
      </c>
      <c r="DO178" s="1" t="s">
        <v>2291</v>
      </c>
      <c r="DP178" s="1" t="s">
        <v>2291</v>
      </c>
      <c r="DQ178" s="1" t="s">
        <v>2291</v>
      </c>
      <c r="DR178" s="1" t="s">
        <v>2291</v>
      </c>
      <c r="DS178" s="1" t="s">
        <v>2291</v>
      </c>
      <c r="DT178" s="1" t="s">
        <v>2291</v>
      </c>
      <c r="DU178" s="1" t="s">
        <v>2291</v>
      </c>
      <c r="DV178" s="1" t="s">
        <v>2291</v>
      </c>
      <c r="DW178" s="1" t="s">
        <v>2291</v>
      </c>
      <c r="DX178" s="1" t="s">
        <v>2291</v>
      </c>
      <c r="DY178" s="1" t="s">
        <v>2291</v>
      </c>
      <c r="DZ178" s="1" t="s">
        <v>2291</v>
      </c>
      <c r="EA178" s="1" t="s">
        <v>2291</v>
      </c>
      <c r="EB178" s="1" t="s">
        <v>2291</v>
      </c>
      <c r="EC178" s="1" t="s">
        <v>2291</v>
      </c>
      <c r="ED178" s="1" t="s">
        <v>2291</v>
      </c>
      <c r="EE178" s="1" t="s">
        <v>2291</v>
      </c>
      <c r="EF178" s="1" t="s">
        <v>2291</v>
      </c>
      <c r="EG178" s="1" t="s">
        <v>2291</v>
      </c>
      <c r="EH178" s="1" t="s">
        <v>2291</v>
      </c>
      <c r="EI178" s="1" t="s">
        <v>2291</v>
      </c>
      <c r="EJ178" s="1" t="s">
        <v>2291</v>
      </c>
      <c r="EK178" s="1" t="s">
        <v>2291</v>
      </c>
      <c r="EL178" s="1" t="s">
        <v>2291</v>
      </c>
      <c r="EM178" s="1" t="s">
        <v>2291</v>
      </c>
      <c r="EN178" s="1" t="s">
        <v>2291</v>
      </c>
      <c r="EO178" s="1" t="s">
        <v>2291</v>
      </c>
      <c r="EP178" s="1" t="s">
        <v>2291</v>
      </c>
      <c r="EQ178" s="1" t="s">
        <v>2291</v>
      </c>
      <c r="ER178" s="1" t="s">
        <v>2291</v>
      </c>
      <c r="ES178" s="1" t="s">
        <v>2291</v>
      </c>
      <c r="ET178" s="1" t="s">
        <v>2291</v>
      </c>
      <c r="EU178" s="1" t="s">
        <v>2291</v>
      </c>
      <c r="EV178" s="1" t="s">
        <v>2291</v>
      </c>
      <c r="EW178" s="1" t="s">
        <v>2291</v>
      </c>
      <c r="EX178" s="1" t="s">
        <v>2291</v>
      </c>
      <c r="EY178" s="1" t="s">
        <v>2291</v>
      </c>
      <c r="EZ178" s="1" t="s">
        <v>2291</v>
      </c>
      <c r="FA178" s="1" t="s">
        <v>2291</v>
      </c>
      <c r="FB178" s="1" t="s">
        <v>2291</v>
      </c>
      <c r="FC178" s="1" t="s">
        <v>2291</v>
      </c>
      <c r="FD178" s="1" t="s">
        <v>2291</v>
      </c>
      <c r="FE178" s="1" t="s">
        <v>2291</v>
      </c>
      <c r="FF178" s="1" t="s">
        <v>2291</v>
      </c>
      <c r="FG178" s="1" t="s">
        <v>2291</v>
      </c>
      <c r="FH178" s="1" t="s">
        <v>2291</v>
      </c>
      <c r="FI178" s="1" t="s">
        <v>2291</v>
      </c>
      <c r="FJ178" s="1" t="s">
        <v>2291</v>
      </c>
      <c r="FK178" s="1" t="s">
        <v>2291</v>
      </c>
      <c r="FL178" s="1" t="s">
        <v>2291</v>
      </c>
      <c r="FM178" s="7">
        <v>20</v>
      </c>
      <c r="FN178" s="7">
        <v>35</v>
      </c>
      <c r="FO178" s="7">
        <v>2</v>
      </c>
      <c r="FP178" s="7">
        <v>5</v>
      </c>
      <c r="FQ178" s="7">
        <v>1</v>
      </c>
      <c r="FR178" s="7" t="s">
        <v>2291</v>
      </c>
      <c r="FS178" s="7" t="s">
        <v>2291</v>
      </c>
      <c r="FT178" s="7" t="s">
        <v>2291</v>
      </c>
      <c r="FU178" s="7">
        <v>16</v>
      </c>
      <c r="FV178" s="7">
        <v>25</v>
      </c>
      <c r="FW178" s="7">
        <v>10</v>
      </c>
      <c r="FX178" s="7" t="s">
        <v>2291</v>
      </c>
      <c r="FY178" s="7">
        <v>28</v>
      </c>
      <c r="FZ178" s="1" t="s">
        <v>1920</v>
      </c>
      <c r="GA178" s="1" t="s">
        <v>1920</v>
      </c>
      <c r="GB178" s="1" t="s">
        <v>1920</v>
      </c>
      <c r="GC178" s="1" t="s">
        <v>2291</v>
      </c>
      <c r="GD178" s="1" t="s">
        <v>2291</v>
      </c>
      <c r="GE178" s="1" t="s">
        <v>2291</v>
      </c>
      <c r="GF178" s="1" t="s">
        <v>1920</v>
      </c>
      <c r="GG178" s="1" t="s">
        <v>2291</v>
      </c>
      <c r="GH178" s="1" t="s">
        <v>2291</v>
      </c>
      <c r="GI178" s="1" t="s">
        <v>2291</v>
      </c>
      <c r="GJ178" s="1" t="s">
        <v>1223</v>
      </c>
      <c r="GK178" s="1" t="s">
        <v>1921</v>
      </c>
      <c r="GL178" s="1" t="s">
        <v>1921</v>
      </c>
      <c r="GM178" s="1" t="s">
        <v>1920</v>
      </c>
      <c r="GN178" s="1" t="s">
        <v>1921</v>
      </c>
      <c r="GO178" s="1" t="s">
        <v>1921</v>
      </c>
      <c r="GP178" s="1" t="s">
        <v>1921</v>
      </c>
      <c r="GQ178" s="1" t="s">
        <v>1921</v>
      </c>
      <c r="GR178" s="1" t="s">
        <v>1921</v>
      </c>
      <c r="GS178" s="7" t="s">
        <v>2291</v>
      </c>
      <c r="GT178" s="7" t="s">
        <v>2291</v>
      </c>
      <c r="GU178" s="7" t="s">
        <v>2291</v>
      </c>
      <c r="GV178" s="7" t="s">
        <v>2291</v>
      </c>
      <c r="GW178" s="7" t="s">
        <v>2291</v>
      </c>
      <c r="GX178" s="7" t="s">
        <v>2291</v>
      </c>
      <c r="GY178" s="7" t="s">
        <v>2291</v>
      </c>
      <c r="GZ178" s="7" t="s">
        <v>2291</v>
      </c>
      <c r="HA178" s="7">
        <v>1</v>
      </c>
      <c r="HB178" s="7" t="s">
        <v>2291</v>
      </c>
      <c r="HC178" s="7" t="s">
        <v>2291</v>
      </c>
      <c r="HD178" s="7" t="s">
        <v>2291</v>
      </c>
      <c r="HE178" s="7" t="s">
        <v>2291</v>
      </c>
      <c r="HF178" s="7" t="s">
        <v>2291</v>
      </c>
      <c r="HG178" s="7" t="s">
        <v>2291</v>
      </c>
      <c r="HH178" s="7" t="s">
        <v>2291</v>
      </c>
      <c r="HI178" s="1" t="s">
        <v>1956</v>
      </c>
      <c r="HJ178" s="1" t="s">
        <v>2115</v>
      </c>
      <c r="HK178" s="1" t="s">
        <v>1921</v>
      </c>
      <c r="HL178" s="1" t="s">
        <v>1920</v>
      </c>
      <c r="HM178" s="1" t="s">
        <v>1920</v>
      </c>
      <c r="HN178" s="1" t="s">
        <v>1920</v>
      </c>
      <c r="HO178" s="1" t="s">
        <v>1921</v>
      </c>
      <c r="HP178" s="1" t="s">
        <v>2125</v>
      </c>
      <c r="HQ178" s="1" t="s">
        <v>1921</v>
      </c>
      <c r="HR178" s="1" t="s">
        <v>1921</v>
      </c>
      <c r="HS178" s="1" t="s">
        <v>1920</v>
      </c>
      <c r="HT178" s="7" t="s">
        <v>2291</v>
      </c>
      <c r="HU178" s="7" t="s">
        <v>2291</v>
      </c>
      <c r="HV178" s="1" t="s">
        <v>2291</v>
      </c>
      <c r="HW178" s="1" t="s">
        <v>2291</v>
      </c>
      <c r="HX178" s="1" t="s">
        <v>2291</v>
      </c>
      <c r="HY178" s="1" t="s">
        <v>2126</v>
      </c>
      <c r="HZ178" s="1" t="s">
        <v>1921</v>
      </c>
      <c r="IA178" s="1" t="s">
        <v>1920</v>
      </c>
      <c r="IB178" s="7" t="s">
        <v>2291</v>
      </c>
      <c r="IC178" s="7">
        <v>160</v>
      </c>
      <c r="ID178" s="1" t="s">
        <v>1920</v>
      </c>
      <c r="IE178" s="1" t="s">
        <v>2291</v>
      </c>
      <c r="IF178" s="1" t="s">
        <v>2291</v>
      </c>
      <c r="IG178" s="1" t="s">
        <v>2291</v>
      </c>
      <c r="IH178" s="1" t="s">
        <v>2291</v>
      </c>
      <c r="II178" s="1" t="s">
        <v>2291</v>
      </c>
      <c r="IJ178" s="1" t="s">
        <v>2291</v>
      </c>
      <c r="IK178" s="1" t="s">
        <v>2291</v>
      </c>
      <c r="IL178" s="1" t="s">
        <v>2291</v>
      </c>
      <c r="IM178" s="1" t="s">
        <v>1949</v>
      </c>
      <c r="IN178" s="1" t="s">
        <v>1991</v>
      </c>
      <c r="IO178" s="1" t="s">
        <v>2291</v>
      </c>
      <c r="IP178" s="1" t="s">
        <v>2291</v>
      </c>
      <c r="IQ178" s="1" t="s">
        <v>2291</v>
      </c>
      <c r="IR178" s="1" t="s">
        <v>2291</v>
      </c>
      <c r="IS178" s="1" t="s">
        <v>2291</v>
      </c>
      <c r="IT178" s="1" t="s">
        <v>1921</v>
      </c>
      <c r="IU178" s="1" t="s">
        <v>2291</v>
      </c>
      <c r="IV178" s="1" t="s">
        <v>2291</v>
      </c>
      <c r="IW178" s="1" t="s">
        <v>2291</v>
      </c>
      <c r="IX178" s="1" t="s">
        <v>2291</v>
      </c>
      <c r="IY178" s="1" t="s">
        <v>2291</v>
      </c>
      <c r="IZ178" s="1" t="s">
        <v>2291</v>
      </c>
      <c r="JA178" s="1" t="s">
        <v>2291</v>
      </c>
      <c r="JB178" s="1" t="s">
        <v>2291</v>
      </c>
      <c r="JC178" s="1" t="s">
        <v>2291</v>
      </c>
      <c r="JD178" s="1" t="s">
        <v>339</v>
      </c>
      <c r="JE178" s="1" t="s">
        <v>1920</v>
      </c>
      <c r="JF178" s="1" t="s">
        <v>1920</v>
      </c>
      <c r="JG178" s="1" t="s">
        <v>1921</v>
      </c>
      <c r="JH178" s="1" t="s">
        <v>1921</v>
      </c>
      <c r="JI178" s="1" t="s">
        <v>1921</v>
      </c>
      <c r="JJ178" s="1" t="s">
        <v>1920</v>
      </c>
      <c r="JK178" s="1" t="s">
        <v>1921</v>
      </c>
      <c r="JL178" s="1" t="s">
        <v>1921</v>
      </c>
      <c r="JM178" s="1" t="s">
        <v>1921</v>
      </c>
      <c r="JN178" s="1" t="s">
        <v>1921</v>
      </c>
      <c r="JO178" s="1" t="s">
        <v>1921</v>
      </c>
      <c r="JP178" s="1" t="s">
        <v>1921</v>
      </c>
      <c r="JQ178" s="1" t="s">
        <v>1921</v>
      </c>
      <c r="JR178" s="1" t="s">
        <v>1921</v>
      </c>
      <c r="JS178" s="1" t="s">
        <v>2291</v>
      </c>
      <c r="JT178" s="1" t="s">
        <v>2291</v>
      </c>
      <c r="JU178" s="1" t="s">
        <v>2297</v>
      </c>
      <c r="JV178" s="1" t="s">
        <v>1920</v>
      </c>
      <c r="JW178" s="1" t="s">
        <v>1921</v>
      </c>
      <c r="JX178" s="1" t="s">
        <v>1921</v>
      </c>
      <c r="JY178" s="1" t="s">
        <v>1920</v>
      </c>
      <c r="JZ178" s="1" t="s">
        <v>1921</v>
      </c>
      <c r="KA178" s="1" t="s">
        <v>1921</v>
      </c>
      <c r="KB178" s="1" t="s">
        <v>1921</v>
      </c>
      <c r="KC178" s="1" t="s">
        <v>2291</v>
      </c>
      <c r="KD178" s="1" t="s">
        <v>1973</v>
      </c>
      <c r="KE178" s="1" t="s">
        <v>2291</v>
      </c>
      <c r="KF178" s="1" t="s">
        <v>1920</v>
      </c>
      <c r="KG178" s="1" t="s">
        <v>1512</v>
      </c>
      <c r="KH178" s="1" t="s">
        <v>1965</v>
      </c>
      <c r="KI178" s="1" t="s">
        <v>1923</v>
      </c>
      <c r="KJ178" s="1" t="s">
        <v>2291</v>
      </c>
      <c r="KK178" s="1" t="s">
        <v>1920</v>
      </c>
      <c r="KL178" s="1" t="s">
        <v>2044</v>
      </c>
      <c r="KM178" s="1" t="s">
        <v>1920</v>
      </c>
      <c r="KN178" s="1" t="s">
        <v>1921</v>
      </c>
      <c r="KO178" s="1" t="s">
        <v>1920</v>
      </c>
      <c r="KP178" s="1" t="s">
        <v>2291</v>
      </c>
      <c r="KQ178" s="1" t="s">
        <v>2291</v>
      </c>
      <c r="KR178" s="1">
        <v>3</v>
      </c>
      <c r="KS178" s="1" t="s">
        <v>304</v>
      </c>
      <c r="KT178" s="1" t="s">
        <v>1636</v>
      </c>
      <c r="KU178" s="1" t="s">
        <v>2291</v>
      </c>
      <c r="KV178" s="1" t="s">
        <v>2291</v>
      </c>
      <c r="KW178" s="1" t="s">
        <v>2291</v>
      </c>
      <c r="KX178" s="1">
        <v>19</v>
      </c>
      <c r="KY178" s="11">
        <v>19</v>
      </c>
      <c r="KZ178" s="1" t="s">
        <v>1637</v>
      </c>
      <c r="LA178" s="1">
        <v>177370</v>
      </c>
      <c r="LB178" s="1" t="s">
        <v>1638</v>
      </c>
      <c r="LC178" s="1" t="s">
        <v>1639</v>
      </c>
      <c r="LD178" s="1">
        <v>155</v>
      </c>
      <c r="LE178" s="1" t="s">
        <v>2291</v>
      </c>
      <c r="LF178" s="1">
        <v>-1</v>
      </c>
      <c r="LG178" s="1" t="s">
        <v>2291</v>
      </c>
      <c r="LH178" s="1" t="s">
        <v>2291</v>
      </c>
      <c r="LI178" s="8">
        <v>155</v>
      </c>
      <c r="LJ178" s="8">
        <v>7</v>
      </c>
      <c r="LK178" s="8">
        <v>7</v>
      </c>
      <c r="LL178" s="8">
        <v>14</v>
      </c>
      <c r="LM178" s="8">
        <v>17</v>
      </c>
      <c r="LN178" s="8">
        <v>13</v>
      </c>
      <c r="LO178" s="8">
        <v>13</v>
      </c>
      <c r="LP178" s="8">
        <v>4</v>
      </c>
      <c r="LQ178" s="8">
        <v>3</v>
      </c>
      <c r="LR178" s="8">
        <v>16</v>
      </c>
      <c r="LS178" s="8">
        <v>17</v>
      </c>
      <c r="LT178" s="8">
        <v>0</v>
      </c>
      <c r="LU178" s="8">
        <v>2</v>
      </c>
      <c r="LV178" s="8">
        <v>113</v>
      </c>
      <c r="LW178" s="1" t="s">
        <v>1975</v>
      </c>
      <c r="LX178" s="1" t="s">
        <v>1976</v>
      </c>
      <c r="LY178" s="1" t="s">
        <v>1979</v>
      </c>
      <c r="LZ178" s="1" t="b">
        <f>E178=AE178</f>
        <v>1</v>
      </c>
      <c r="MA178" s="1" t="b">
        <f>AG178=G178</f>
        <v>1</v>
      </c>
      <c r="MB178" s="1" t="b">
        <f>I178=AI178</f>
        <v>1</v>
      </c>
      <c r="MC178" s="1" t="s">
        <v>2291</v>
      </c>
    </row>
    <row r="179" spans="1:341" x14ac:dyDescent="0.3">
      <c r="A179" s="1" t="s">
        <v>1020</v>
      </c>
      <c r="B179" s="1" t="s">
        <v>1021</v>
      </c>
      <c r="C179" s="5">
        <v>43161</v>
      </c>
      <c r="D179" s="5">
        <v>43161</v>
      </c>
      <c r="E179" s="1" t="s">
        <v>294</v>
      </c>
      <c r="F179" s="1" t="s">
        <v>1934</v>
      </c>
      <c r="G179" s="1" t="s">
        <v>400</v>
      </c>
      <c r="H179" s="1" t="s">
        <v>1948</v>
      </c>
      <c r="I179" s="1" t="s">
        <v>915</v>
      </c>
      <c r="J179" s="1" t="s">
        <v>1057</v>
      </c>
      <c r="K179" s="1" t="s">
        <v>1013</v>
      </c>
      <c r="L179" s="1" t="s">
        <v>1022</v>
      </c>
      <c r="M179" s="1" t="s">
        <v>1023</v>
      </c>
      <c r="N179" s="1">
        <v>13.8063131419</v>
      </c>
      <c r="O179" s="1">
        <v>14.115301467</v>
      </c>
      <c r="P179" s="1">
        <v>302.90602764099998</v>
      </c>
      <c r="Q179" s="1">
        <v>8</v>
      </c>
      <c r="R179" s="1" t="s">
        <v>1983</v>
      </c>
      <c r="S179" s="1" t="s">
        <v>1013</v>
      </c>
      <c r="T179" s="1">
        <v>7</v>
      </c>
      <c r="U179" s="1" t="s">
        <v>2292</v>
      </c>
      <c r="V179" s="1" t="s">
        <v>1982</v>
      </c>
      <c r="W179" s="1" t="s">
        <v>2291</v>
      </c>
      <c r="X179" s="1" t="s">
        <v>2089</v>
      </c>
      <c r="Y179" s="1" t="s">
        <v>1920</v>
      </c>
      <c r="Z179" s="1" t="s">
        <v>1921</v>
      </c>
      <c r="AA179" s="1" t="s">
        <v>1921</v>
      </c>
      <c r="AB179" s="1" t="s">
        <v>2291</v>
      </c>
      <c r="AC179" s="7">
        <v>36</v>
      </c>
      <c r="AD179" s="7">
        <v>150</v>
      </c>
      <c r="AE179" s="1" t="s">
        <v>294</v>
      </c>
      <c r="AF179" s="1" t="s">
        <v>1934</v>
      </c>
      <c r="AG179" s="1" t="s">
        <v>400</v>
      </c>
      <c r="AH179" s="1" t="s">
        <v>1948</v>
      </c>
      <c r="AI179" s="1" t="s">
        <v>915</v>
      </c>
      <c r="AJ179" s="1" t="s">
        <v>1057</v>
      </c>
      <c r="AK179" s="14">
        <v>36</v>
      </c>
      <c r="AL179" s="14">
        <v>150</v>
      </c>
      <c r="AM179" s="5">
        <v>42795</v>
      </c>
      <c r="AN179" s="7" t="s">
        <v>2291</v>
      </c>
      <c r="AO179" s="7" t="s">
        <v>2291</v>
      </c>
      <c r="AP179" s="1" t="s">
        <v>2291</v>
      </c>
      <c r="AQ179" s="1" t="s">
        <v>2291</v>
      </c>
      <c r="AR179" s="1" t="s">
        <v>2291</v>
      </c>
      <c r="AS179" s="1" t="s">
        <v>2291</v>
      </c>
      <c r="AT179" s="1" t="s">
        <v>2291</v>
      </c>
      <c r="AU179" s="1" t="s">
        <v>2291</v>
      </c>
      <c r="AV179" s="1" t="s">
        <v>2291</v>
      </c>
      <c r="AW179" s="1" t="s">
        <v>2291</v>
      </c>
      <c r="AX179" s="1" t="s">
        <v>2291</v>
      </c>
      <c r="AY179" s="7" t="s">
        <v>2291</v>
      </c>
      <c r="AZ179" s="7" t="s">
        <v>2291</v>
      </c>
      <c r="BA179" s="1" t="s">
        <v>2291</v>
      </c>
      <c r="BB179" s="7" t="s">
        <v>2291</v>
      </c>
      <c r="BC179" s="7" t="s">
        <v>2291</v>
      </c>
      <c r="BD179" s="1" t="s">
        <v>2291</v>
      </c>
      <c r="BE179" s="1" t="s">
        <v>2291</v>
      </c>
      <c r="BF179" s="1" t="s">
        <v>2291</v>
      </c>
      <c r="BG179" s="1" t="s">
        <v>2291</v>
      </c>
      <c r="BH179" s="1" t="s">
        <v>2291</v>
      </c>
      <c r="BI179" s="1" t="s">
        <v>2291</v>
      </c>
      <c r="BJ179" s="1" t="s">
        <v>2291</v>
      </c>
      <c r="BK179" s="1" t="s">
        <v>2291</v>
      </c>
      <c r="BL179" s="1" t="s">
        <v>2291</v>
      </c>
      <c r="BM179" s="7" t="s">
        <v>2291</v>
      </c>
      <c r="BN179" s="7" t="s">
        <v>2291</v>
      </c>
      <c r="BO179" s="1" t="s">
        <v>2291</v>
      </c>
      <c r="BP179" s="7" t="s">
        <v>2291</v>
      </c>
      <c r="BQ179" s="7" t="s">
        <v>2291</v>
      </c>
      <c r="BR179" s="1">
        <v>0</v>
      </c>
      <c r="BS179" s="7">
        <v>36</v>
      </c>
      <c r="BT179" s="7">
        <v>0</v>
      </c>
      <c r="BU179" s="7">
        <v>0</v>
      </c>
      <c r="BV179" s="7">
        <v>0</v>
      </c>
      <c r="BW179" s="1" t="s">
        <v>1998</v>
      </c>
      <c r="BX179" s="1" t="s">
        <v>2291</v>
      </c>
      <c r="BY179" s="1" t="s">
        <v>469</v>
      </c>
      <c r="BZ179" s="1" t="s">
        <v>1921</v>
      </c>
      <c r="CA179" s="1" t="s">
        <v>1921</v>
      </c>
      <c r="CB179" s="1" t="s">
        <v>1921</v>
      </c>
      <c r="CC179" s="1" t="s">
        <v>1921</v>
      </c>
      <c r="CD179" s="1" t="s">
        <v>1921</v>
      </c>
      <c r="CE179" s="1" t="s">
        <v>1921</v>
      </c>
      <c r="CF179" s="1" t="s">
        <v>1921</v>
      </c>
      <c r="CG179" s="1" t="s">
        <v>1921</v>
      </c>
      <c r="CH179" s="1" t="s">
        <v>1921</v>
      </c>
      <c r="CI179" s="1" t="s">
        <v>1921</v>
      </c>
      <c r="CJ179" s="1" t="s">
        <v>1920</v>
      </c>
      <c r="CK179" s="1" t="s">
        <v>2291</v>
      </c>
      <c r="CL179" s="1" t="s">
        <v>2291</v>
      </c>
      <c r="CM179" s="1" t="s">
        <v>2291</v>
      </c>
      <c r="CN179" s="1" t="s">
        <v>2291</v>
      </c>
      <c r="CO179" s="1" t="s">
        <v>2291</v>
      </c>
      <c r="CP179" s="1" t="s">
        <v>2291</v>
      </c>
      <c r="CQ179" s="1" t="s">
        <v>2291</v>
      </c>
      <c r="CR179" s="1" t="s">
        <v>2291</v>
      </c>
      <c r="CS179" s="1" t="s">
        <v>2291</v>
      </c>
      <c r="CT179" s="1" t="s">
        <v>2291</v>
      </c>
      <c r="CU179" s="1" t="s">
        <v>2291</v>
      </c>
      <c r="CV179" s="1" t="s">
        <v>2291</v>
      </c>
      <c r="CW179" s="1" t="s">
        <v>2291</v>
      </c>
      <c r="CX179" s="1" t="s">
        <v>2291</v>
      </c>
      <c r="CY179" s="1" t="s">
        <v>2291</v>
      </c>
      <c r="CZ179" s="1" t="s">
        <v>2291</v>
      </c>
      <c r="DA179" s="1" t="s">
        <v>2291</v>
      </c>
      <c r="DB179" s="1" t="s">
        <v>2291</v>
      </c>
      <c r="DC179" s="1" t="s">
        <v>2291</v>
      </c>
      <c r="DD179" s="1" t="s">
        <v>2291</v>
      </c>
      <c r="DE179" s="1" t="s">
        <v>2291</v>
      </c>
      <c r="DF179" s="1" t="s">
        <v>2291</v>
      </c>
      <c r="DG179" s="1" t="s">
        <v>2291</v>
      </c>
      <c r="DH179" s="1" t="s">
        <v>2291</v>
      </c>
      <c r="DI179" s="1" t="s">
        <v>2291</v>
      </c>
      <c r="DJ179" s="1" t="s">
        <v>2291</v>
      </c>
      <c r="DK179" s="1" t="s">
        <v>2291</v>
      </c>
      <c r="DL179" s="1" t="s">
        <v>2291</v>
      </c>
      <c r="DM179" s="1" t="s">
        <v>2291</v>
      </c>
      <c r="DN179" s="1" t="s">
        <v>2291</v>
      </c>
      <c r="DO179" s="1" t="s">
        <v>2291</v>
      </c>
      <c r="DP179" s="1" t="s">
        <v>2291</v>
      </c>
      <c r="DQ179" s="1" t="s">
        <v>2291</v>
      </c>
      <c r="DR179" s="1" t="s">
        <v>2291</v>
      </c>
      <c r="DS179" s="1" t="s">
        <v>2291</v>
      </c>
      <c r="DT179" s="1" t="s">
        <v>2291</v>
      </c>
      <c r="DU179" s="1" t="s">
        <v>2291</v>
      </c>
      <c r="DV179" s="1" t="s">
        <v>2291</v>
      </c>
      <c r="DW179" s="1" t="s">
        <v>2291</v>
      </c>
      <c r="DX179" s="1" t="s">
        <v>2291</v>
      </c>
      <c r="DY179" s="1" t="s">
        <v>2291</v>
      </c>
      <c r="DZ179" s="1" t="s">
        <v>2291</v>
      </c>
      <c r="EA179" s="1" t="s">
        <v>2291</v>
      </c>
      <c r="EB179" s="1" t="s">
        <v>2291</v>
      </c>
      <c r="EC179" s="1" t="s">
        <v>2291</v>
      </c>
      <c r="ED179" s="1" t="s">
        <v>2291</v>
      </c>
      <c r="EE179" s="1" t="s">
        <v>2291</v>
      </c>
      <c r="EF179" s="1" t="s">
        <v>2291</v>
      </c>
      <c r="EG179" s="1" t="s">
        <v>2291</v>
      </c>
      <c r="EH179" s="1" t="s">
        <v>2291</v>
      </c>
      <c r="EI179" s="1" t="s">
        <v>2291</v>
      </c>
      <c r="EJ179" s="1" t="s">
        <v>2291</v>
      </c>
      <c r="EK179" s="1" t="s">
        <v>2291</v>
      </c>
      <c r="EL179" s="1" t="s">
        <v>2291</v>
      </c>
      <c r="EM179" s="1" t="s">
        <v>2291</v>
      </c>
      <c r="EN179" s="1" t="s">
        <v>2291</v>
      </c>
      <c r="EO179" s="1" t="s">
        <v>2291</v>
      </c>
      <c r="EP179" s="1" t="s">
        <v>2291</v>
      </c>
      <c r="EQ179" s="1" t="s">
        <v>2291</v>
      </c>
      <c r="ER179" s="1" t="s">
        <v>2291</v>
      </c>
      <c r="ES179" s="1" t="s">
        <v>2291</v>
      </c>
      <c r="ET179" s="1" t="s">
        <v>2291</v>
      </c>
      <c r="EU179" s="1" t="s">
        <v>2291</v>
      </c>
      <c r="EV179" s="1" t="s">
        <v>2291</v>
      </c>
      <c r="EW179" s="1" t="s">
        <v>2291</v>
      </c>
      <c r="EX179" s="1" t="s">
        <v>2291</v>
      </c>
      <c r="EY179" s="1" t="s">
        <v>2291</v>
      </c>
      <c r="EZ179" s="1" t="s">
        <v>2291</v>
      </c>
      <c r="FA179" s="1" t="s">
        <v>2291</v>
      </c>
      <c r="FB179" s="1" t="s">
        <v>2291</v>
      </c>
      <c r="FC179" s="1" t="s">
        <v>2291</v>
      </c>
      <c r="FD179" s="1" t="s">
        <v>2291</v>
      </c>
      <c r="FE179" s="1" t="s">
        <v>2291</v>
      </c>
      <c r="FF179" s="1" t="s">
        <v>2291</v>
      </c>
      <c r="FG179" s="1" t="s">
        <v>2291</v>
      </c>
      <c r="FH179" s="1" t="s">
        <v>2291</v>
      </c>
      <c r="FI179" s="1" t="s">
        <v>2291</v>
      </c>
      <c r="FJ179" s="1" t="s">
        <v>2291</v>
      </c>
      <c r="FK179" s="1" t="s">
        <v>2291</v>
      </c>
      <c r="FL179" s="1" t="s">
        <v>2291</v>
      </c>
      <c r="FM179" s="7">
        <v>5</v>
      </c>
      <c r="FN179" s="7">
        <v>10</v>
      </c>
      <c r="FO179" s="7">
        <v>2</v>
      </c>
      <c r="FP179" s="7" t="s">
        <v>2291</v>
      </c>
      <c r="FQ179" s="7" t="s">
        <v>2291</v>
      </c>
      <c r="FR179" s="7">
        <v>2</v>
      </c>
      <c r="FS179" s="7" t="s">
        <v>2291</v>
      </c>
      <c r="FT179" s="7" t="s">
        <v>2291</v>
      </c>
      <c r="FU179" s="7">
        <v>5</v>
      </c>
      <c r="FV179" s="7">
        <v>2</v>
      </c>
      <c r="FW179" s="7">
        <v>3</v>
      </c>
      <c r="FX179" s="7" t="s">
        <v>2291</v>
      </c>
      <c r="FY179" s="7">
        <v>5</v>
      </c>
      <c r="FZ179" s="1" t="s">
        <v>1920</v>
      </c>
      <c r="GA179" s="1" t="s">
        <v>1920</v>
      </c>
      <c r="GB179" s="1" t="s">
        <v>1920</v>
      </c>
      <c r="GC179" s="1" t="s">
        <v>2291</v>
      </c>
      <c r="GD179" s="1" t="s">
        <v>2291</v>
      </c>
      <c r="GE179" s="1" t="s">
        <v>2291</v>
      </c>
      <c r="GF179" s="1" t="s">
        <v>1920</v>
      </c>
      <c r="GG179" s="1" t="s">
        <v>2291</v>
      </c>
      <c r="GH179" s="1" t="s">
        <v>2291</v>
      </c>
      <c r="GI179" s="1" t="s">
        <v>2291</v>
      </c>
      <c r="GJ179" s="1" t="s">
        <v>406</v>
      </c>
      <c r="GK179" s="1" t="s">
        <v>1921</v>
      </c>
      <c r="GL179" s="1" t="s">
        <v>1921</v>
      </c>
      <c r="GM179" s="1" t="s">
        <v>1921</v>
      </c>
      <c r="GN179" s="1" t="s">
        <v>1921</v>
      </c>
      <c r="GO179" s="1" t="s">
        <v>1921</v>
      </c>
      <c r="GP179" s="1" t="s">
        <v>1921</v>
      </c>
      <c r="GQ179" s="1" t="s">
        <v>1920</v>
      </c>
      <c r="GR179" s="1" t="s">
        <v>1921</v>
      </c>
      <c r="GS179" s="7">
        <v>1</v>
      </c>
      <c r="GT179" s="7" t="s">
        <v>2291</v>
      </c>
      <c r="GU179" s="7" t="s">
        <v>2291</v>
      </c>
      <c r="GV179" s="7" t="s">
        <v>2291</v>
      </c>
      <c r="GW179" s="7" t="s">
        <v>2291</v>
      </c>
      <c r="GX179" s="7" t="s">
        <v>2291</v>
      </c>
      <c r="GY179" s="7" t="s">
        <v>2291</v>
      </c>
      <c r="GZ179" s="7" t="s">
        <v>2291</v>
      </c>
      <c r="HA179" s="7" t="s">
        <v>2291</v>
      </c>
      <c r="HB179" s="7" t="s">
        <v>2291</v>
      </c>
      <c r="HC179" s="7" t="s">
        <v>2291</v>
      </c>
      <c r="HD179" s="7" t="s">
        <v>2291</v>
      </c>
      <c r="HE179" s="7" t="s">
        <v>2291</v>
      </c>
      <c r="HF179" s="7" t="s">
        <v>2291</v>
      </c>
      <c r="HG179" s="7" t="s">
        <v>2291</v>
      </c>
      <c r="HH179" s="7" t="s">
        <v>2291</v>
      </c>
      <c r="HI179" s="1" t="s">
        <v>1958</v>
      </c>
      <c r="HJ179" s="1" t="s">
        <v>1024</v>
      </c>
      <c r="HK179" s="1" t="s">
        <v>1921</v>
      </c>
      <c r="HL179" s="1" t="s">
        <v>1921</v>
      </c>
      <c r="HM179" s="1" t="s">
        <v>1921</v>
      </c>
      <c r="HN179" s="1" t="s">
        <v>1921</v>
      </c>
      <c r="HO179" s="1" t="s">
        <v>1920</v>
      </c>
      <c r="HP179" s="1" t="s">
        <v>2125</v>
      </c>
      <c r="HQ179" s="1" t="s">
        <v>1921</v>
      </c>
      <c r="HR179" s="1" t="s">
        <v>1921</v>
      </c>
      <c r="HS179" s="1" t="s">
        <v>1920</v>
      </c>
      <c r="HT179" s="7" t="s">
        <v>2291</v>
      </c>
      <c r="HU179" s="7" t="s">
        <v>2291</v>
      </c>
      <c r="HV179" s="1" t="s">
        <v>2291</v>
      </c>
      <c r="HW179" s="1" t="s">
        <v>2291</v>
      </c>
      <c r="HX179" s="1" t="s">
        <v>2291</v>
      </c>
      <c r="HY179" s="1" t="s">
        <v>2126</v>
      </c>
      <c r="HZ179" s="1" t="s">
        <v>1921</v>
      </c>
      <c r="IA179" s="1" t="s">
        <v>1920</v>
      </c>
      <c r="IB179" s="7" t="s">
        <v>2291</v>
      </c>
      <c r="IC179" s="7">
        <v>15</v>
      </c>
      <c r="ID179" s="1" t="s">
        <v>1920</v>
      </c>
      <c r="IE179" s="1" t="s">
        <v>2291</v>
      </c>
      <c r="IF179" s="1" t="s">
        <v>2291</v>
      </c>
      <c r="IG179" s="1" t="s">
        <v>2291</v>
      </c>
      <c r="IH179" s="1" t="s">
        <v>2291</v>
      </c>
      <c r="II179" s="1" t="s">
        <v>2291</v>
      </c>
      <c r="IJ179" s="1" t="s">
        <v>2291</v>
      </c>
      <c r="IK179" s="1" t="s">
        <v>2291</v>
      </c>
      <c r="IL179" s="1" t="s">
        <v>2291</v>
      </c>
      <c r="IM179" s="1" t="s">
        <v>1949</v>
      </c>
      <c r="IN179" s="1" t="s">
        <v>1991</v>
      </c>
      <c r="IO179" s="1" t="s">
        <v>2291</v>
      </c>
      <c r="IP179" s="1" t="s">
        <v>2291</v>
      </c>
      <c r="IQ179" s="1" t="s">
        <v>2291</v>
      </c>
      <c r="IR179" s="1" t="s">
        <v>2291</v>
      </c>
      <c r="IS179" s="1" t="s">
        <v>2291</v>
      </c>
      <c r="IT179" s="1" t="s">
        <v>1921</v>
      </c>
      <c r="IU179" s="1" t="s">
        <v>2291</v>
      </c>
      <c r="IV179" s="1" t="s">
        <v>2291</v>
      </c>
      <c r="IW179" s="1" t="s">
        <v>2291</v>
      </c>
      <c r="IX179" s="1" t="s">
        <v>2291</v>
      </c>
      <c r="IY179" s="1" t="s">
        <v>2291</v>
      </c>
      <c r="IZ179" s="1" t="s">
        <v>2291</v>
      </c>
      <c r="JA179" s="1" t="s">
        <v>2291</v>
      </c>
      <c r="JB179" s="1" t="s">
        <v>2291</v>
      </c>
      <c r="JC179" s="1" t="s">
        <v>2291</v>
      </c>
      <c r="JD179" s="1" t="s">
        <v>470</v>
      </c>
      <c r="JE179" s="1" t="s">
        <v>1920</v>
      </c>
      <c r="JF179" s="1" t="s">
        <v>1920</v>
      </c>
      <c r="JG179" s="1" t="s">
        <v>1921</v>
      </c>
      <c r="JH179" s="1" t="s">
        <v>1921</v>
      </c>
      <c r="JI179" s="1" t="s">
        <v>1921</v>
      </c>
      <c r="JJ179" s="1" t="s">
        <v>1921</v>
      </c>
      <c r="JK179" s="1" t="s">
        <v>1921</v>
      </c>
      <c r="JL179" s="1" t="s">
        <v>1920</v>
      </c>
      <c r="JM179" s="1" t="s">
        <v>1921</v>
      </c>
      <c r="JN179" s="1" t="s">
        <v>1921</v>
      </c>
      <c r="JO179" s="1" t="s">
        <v>1921</v>
      </c>
      <c r="JP179" s="1" t="s">
        <v>1921</v>
      </c>
      <c r="JQ179" s="1" t="s">
        <v>1921</v>
      </c>
      <c r="JR179" s="1" t="s">
        <v>1921</v>
      </c>
      <c r="JS179" s="1" t="s">
        <v>2291</v>
      </c>
      <c r="JT179" s="1" t="s">
        <v>2291</v>
      </c>
      <c r="JU179" s="1" t="s">
        <v>2295</v>
      </c>
      <c r="JV179" s="1" t="s">
        <v>1920</v>
      </c>
      <c r="JW179" s="1" t="s">
        <v>1921</v>
      </c>
      <c r="JX179" s="1" t="s">
        <v>1921</v>
      </c>
      <c r="JY179" s="1" t="s">
        <v>1921</v>
      </c>
      <c r="JZ179" s="1" t="s">
        <v>1921</v>
      </c>
      <c r="KA179" s="1" t="s">
        <v>1921</v>
      </c>
      <c r="KB179" s="1" t="s">
        <v>1921</v>
      </c>
      <c r="KC179" s="1" t="s">
        <v>2291</v>
      </c>
      <c r="KD179" s="1" t="s">
        <v>1972</v>
      </c>
      <c r="KE179" s="1" t="s">
        <v>1921</v>
      </c>
      <c r="KF179" s="1" t="s">
        <v>1920</v>
      </c>
      <c r="KG179" s="1" t="s">
        <v>2145</v>
      </c>
      <c r="KH179" s="1" t="s">
        <v>1967</v>
      </c>
      <c r="KI179" s="1" t="s">
        <v>1923</v>
      </c>
      <c r="KJ179" s="1" t="s">
        <v>2291</v>
      </c>
      <c r="KK179" s="1" t="s">
        <v>1920</v>
      </c>
      <c r="KL179" s="1" t="s">
        <v>409</v>
      </c>
      <c r="KM179" s="1" t="s">
        <v>1921</v>
      </c>
      <c r="KN179" s="1" t="s">
        <v>1921</v>
      </c>
      <c r="KO179" s="1" t="s">
        <v>1920</v>
      </c>
      <c r="KP179" s="1" t="s">
        <v>2291</v>
      </c>
      <c r="KQ179" s="1" t="s">
        <v>2291</v>
      </c>
      <c r="KR179" s="1">
        <v>2</v>
      </c>
      <c r="KS179" s="1" t="s">
        <v>310</v>
      </c>
      <c r="KT179" s="1" t="s">
        <v>1025</v>
      </c>
      <c r="KU179" s="1" t="s">
        <v>2291</v>
      </c>
      <c r="KV179" s="1" t="s">
        <v>2291</v>
      </c>
      <c r="KW179" s="1" t="s">
        <v>2291</v>
      </c>
      <c r="KX179" s="1">
        <v>15</v>
      </c>
      <c r="KY179" s="11">
        <v>15</v>
      </c>
      <c r="KZ179" s="1" t="s">
        <v>1026</v>
      </c>
      <c r="LA179" s="1">
        <v>158774</v>
      </c>
      <c r="LB179" s="1" t="s">
        <v>1027</v>
      </c>
      <c r="LC179" s="1" t="s">
        <v>1028</v>
      </c>
      <c r="LD179" s="1">
        <v>76</v>
      </c>
      <c r="LE179" s="1" t="s">
        <v>2291</v>
      </c>
      <c r="LF179" s="1">
        <v>-1</v>
      </c>
      <c r="LG179" s="1" t="s">
        <v>2291</v>
      </c>
      <c r="LH179" s="1" t="s">
        <v>2291</v>
      </c>
      <c r="LI179" s="8">
        <v>76</v>
      </c>
      <c r="LJ179" s="8">
        <v>6</v>
      </c>
      <c r="LK179" s="8">
        <v>8</v>
      </c>
      <c r="LL179" s="8">
        <v>8</v>
      </c>
      <c r="LM179" s="8">
        <v>11</v>
      </c>
      <c r="LN179" s="8">
        <v>18</v>
      </c>
      <c r="LO179" s="8">
        <v>14</v>
      </c>
      <c r="LP179" s="8">
        <v>9</v>
      </c>
      <c r="LQ179" s="8">
        <v>10</v>
      </c>
      <c r="LR179" s="8">
        <v>15</v>
      </c>
      <c r="LS179" s="8">
        <v>14</v>
      </c>
      <c r="LT179" s="8">
        <v>0</v>
      </c>
      <c r="LU179" s="8">
        <v>0</v>
      </c>
      <c r="LV179" s="8">
        <v>113</v>
      </c>
      <c r="LW179" s="1" t="s">
        <v>1975</v>
      </c>
      <c r="LX179" s="1" t="s">
        <v>1976</v>
      </c>
      <c r="LY179" s="1" t="s">
        <v>1980</v>
      </c>
      <c r="LZ179" s="1" t="b">
        <f>E179=AE179</f>
        <v>1</v>
      </c>
      <c r="MA179" s="1" t="b">
        <f>AG179=G179</f>
        <v>1</v>
      </c>
      <c r="MB179" s="1" t="b">
        <f>I179=AI179</f>
        <v>1</v>
      </c>
      <c r="MC179" s="1" t="s">
        <v>2291</v>
      </c>
    </row>
    <row r="180" spans="1:341" x14ac:dyDescent="0.3">
      <c r="A180" s="1" t="s">
        <v>1151</v>
      </c>
      <c r="B180" s="1" t="s">
        <v>1152</v>
      </c>
      <c r="C180" s="5">
        <v>43163</v>
      </c>
      <c r="D180" s="5">
        <v>43163</v>
      </c>
      <c r="E180" s="1" t="s">
        <v>294</v>
      </c>
      <c r="F180" s="1" t="s">
        <v>1934</v>
      </c>
      <c r="G180" s="1" t="s">
        <v>400</v>
      </c>
      <c r="H180" s="1" t="s">
        <v>1948</v>
      </c>
      <c r="I180" s="1" t="s">
        <v>915</v>
      </c>
      <c r="J180" s="1" t="s">
        <v>1057</v>
      </c>
      <c r="K180" s="1" t="s">
        <v>960</v>
      </c>
      <c r="L180" s="1" t="s">
        <v>1153</v>
      </c>
      <c r="M180" s="1" t="s">
        <v>1154</v>
      </c>
      <c r="N180" s="1">
        <v>13.9711614221</v>
      </c>
      <c r="O180" s="1">
        <v>13.954481448899999</v>
      </c>
      <c r="P180" s="1">
        <v>293.217081162</v>
      </c>
      <c r="Q180" s="1">
        <v>8</v>
      </c>
      <c r="R180" s="1" t="s">
        <v>1983</v>
      </c>
      <c r="S180" s="1" t="s">
        <v>960</v>
      </c>
      <c r="T180" s="1">
        <v>4</v>
      </c>
      <c r="U180" s="1" t="s">
        <v>2292</v>
      </c>
      <c r="V180" s="1" t="s">
        <v>1982</v>
      </c>
      <c r="W180" s="1" t="s">
        <v>2291</v>
      </c>
      <c r="X180" s="1" t="s">
        <v>2089</v>
      </c>
      <c r="Y180" s="1" t="s">
        <v>1920</v>
      </c>
      <c r="Z180" s="1" t="s">
        <v>1921</v>
      </c>
      <c r="AA180" s="1" t="s">
        <v>1921</v>
      </c>
      <c r="AB180" s="1" t="s">
        <v>2291</v>
      </c>
      <c r="AC180" s="7">
        <v>385</v>
      </c>
      <c r="AD180" s="7">
        <v>1609</v>
      </c>
      <c r="AE180" s="1" t="s">
        <v>294</v>
      </c>
      <c r="AF180" s="1" t="s">
        <v>1934</v>
      </c>
      <c r="AG180" s="1" t="s">
        <v>400</v>
      </c>
      <c r="AH180" s="1" t="s">
        <v>1948</v>
      </c>
      <c r="AI180" s="1" t="s">
        <v>404</v>
      </c>
      <c r="AJ180" s="1" t="s">
        <v>2010</v>
      </c>
      <c r="AK180" s="14">
        <v>385</v>
      </c>
      <c r="AL180" s="14">
        <v>1609</v>
      </c>
      <c r="AM180" s="5">
        <v>42552</v>
      </c>
      <c r="AN180" s="7" t="s">
        <v>2291</v>
      </c>
      <c r="AO180" s="7" t="s">
        <v>2291</v>
      </c>
      <c r="AP180" s="1" t="s">
        <v>2291</v>
      </c>
      <c r="AQ180" s="1" t="s">
        <v>2291</v>
      </c>
      <c r="AR180" s="1" t="s">
        <v>2291</v>
      </c>
      <c r="AS180" s="1" t="s">
        <v>2291</v>
      </c>
      <c r="AT180" s="1" t="s">
        <v>2291</v>
      </c>
      <c r="AU180" s="1" t="s">
        <v>2291</v>
      </c>
      <c r="AV180" s="1" t="s">
        <v>2291</v>
      </c>
      <c r="AW180" s="1" t="s">
        <v>2291</v>
      </c>
      <c r="AX180" s="1" t="s">
        <v>2291</v>
      </c>
      <c r="AY180" s="7" t="s">
        <v>2291</v>
      </c>
      <c r="AZ180" s="7" t="s">
        <v>2291</v>
      </c>
      <c r="BA180" s="1" t="s">
        <v>2291</v>
      </c>
      <c r="BB180" s="7" t="s">
        <v>2291</v>
      </c>
      <c r="BC180" s="7" t="s">
        <v>2291</v>
      </c>
      <c r="BD180" s="1" t="s">
        <v>2291</v>
      </c>
      <c r="BE180" s="1" t="s">
        <v>2291</v>
      </c>
      <c r="BF180" s="1" t="s">
        <v>2291</v>
      </c>
      <c r="BG180" s="1" t="s">
        <v>2291</v>
      </c>
      <c r="BH180" s="1" t="s">
        <v>2291</v>
      </c>
      <c r="BI180" s="1" t="s">
        <v>2291</v>
      </c>
      <c r="BJ180" s="1" t="s">
        <v>2291</v>
      </c>
      <c r="BK180" s="1" t="s">
        <v>2291</v>
      </c>
      <c r="BL180" s="1" t="s">
        <v>2291</v>
      </c>
      <c r="BM180" s="7" t="s">
        <v>2291</v>
      </c>
      <c r="BN180" s="7" t="s">
        <v>2291</v>
      </c>
      <c r="BO180" s="1" t="s">
        <v>2291</v>
      </c>
      <c r="BP180" s="7" t="s">
        <v>2291</v>
      </c>
      <c r="BQ180" s="7" t="s">
        <v>2291</v>
      </c>
      <c r="BR180" s="1">
        <v>0</v>
      </c>
      <c r="BS180" s="7">
        <v>385</v>
      </c>
      <c r="BT180" s="7">
        <v>0</v>
      </c>
      <c r="BU180" s="7">
        <v>0</v>
      </c>
      <c r="BV180" s="7">
        <v>0</v>
      </c>
      <c r="BW180" s="1" t="s">
        <v>1998</v>
      </c>
      <c r="BX180" s="1" t="s">
        <v>2291</v>
      </c>
      <c r="BY180" s="1" t="s">
        <v>1155</v>
      </c>
      <c r="BZ180" s="1" t="s">
        <v>1920</v>
      </c>
      <c r="CA180" s="1" t="s">
        <v>1921</v>
      </c>
      <c r="CB180" s="1" t="s">
        <v>1920</v>
      </c>
      <c r="CC180" s="1" t="s">
        <v>1921</v>
      </c>
      <c r="CD180" s="1" t="s">
        <v>1921</v>
      </c>
      <c r="CE180" s="1" t="s">
        <v>1921</v>
      </c>
      <c r="CF180" s="1" t="s">
        <v>1921</v>
      </c>
      <c r="CG180" s="1" t="s">
        <v>1921</v>
      </c>
      <c r="CH180" s="1" t="s">
        <v>1921</v>
      </c>
      <c r="CI180" s="1" t="s">
        <v>1921</v>
      </c>
      <c r="CJ180" s="1" t="s">
        <v>1921</v>
      </c>
      <c r="CK180" s="1" t="s">
        <v>2291</v>
      </c>
      <c r="CL180" s="1" t="s">
        <v>2291</v>
      </c>
      <c r="CM180" s="1" t="s">
        <v>2291</v>
      </c>
      <c r="CN180" s="1" t="s">
        <v>2291</v>
      </c>
      <c r="CO180" s="1" t="s">
        <v>2291</v>
      </c>
      <c r="CP180" s="1" t="s">
        <v>2291</v>
      </c>
      <c r="CQ180" s="1" t="s">
        <v>2291</v>
      </c>
      <c r="CR180" s="1" t="s">
        <v>2291</v>
      </c>
      <c r="CS180" s="1" t="s">
        <v>1953</v>
      </c>
      <c r="CT180" s="1" t="s">
        <v>1921</v>
      </c>
      <c r="CU180" s="1" t="s">
        <v>1921</v>
      </c>
      <c r="CV180" s="1" t="s">
        <v>1920</v>
      </c>
      <c r="CW180" s="1" t="s">
        <v>1921</v>
      </c>
      <c r="CX180" s="1" t="s">
        <v>1921</v>
      </c>
      <c r="CY180" s="1" t="s">
        <v>837</v>
      </c>
      <c r="CZ180" s="1" t="s">
        <v>2030</v>
      </c>
      <c r="DA180" s="1" t="s">
        <v>2291</v>
      </c>
      <c r="DB180" s="1" t="s">
        <v>2291</v>
      </c>
      <c r="DC180" s="1" t="s">
        <v>2291</v>
      </c>
      <c r="DD180" s="1" t="s">
        <v>2291</v>
      </c>
      <c r="DE180" s="1" t="s">
        <v>2291</v>
      </c>
      <c r="DF180" s="1" t="s">
        <v>2291</v>
      </c>
      <c r="DG180" s="1" t="s">
        <v>2291</v>
      </c>
      <c r="DH180" s="1" t="s">
        <v>2291</v>
      </c>
      <c r="DI180" s="1" t="s">
        <v>2291</v>
      </c>
      <c r="DJ180" s="1" t="s">
        <v>2291</v>
      </c>
      <c r="DK180" s="1" t="s">
        <v>2291</v>
      </c>
      <c r="DL180" s="1" t="s">
        <v>2291</v>
      </c>
      <c r="DM180" s="1" t="s">
        <v>2291</v>
      </c>
      <c r="DN180" s="1" t="s">
        <v>2291</v>
      </c>
      <c r="DO180" s="1" t="s">
        <v>2291</v>
      </c>
      <c r="DP180" s="1" t="s">
        <v>2291</v>
      </c>
      <c r="DQ180" s="1" t="s">
        <v>2291</v>
      </c>
      <c r="DR180" s="1" t="s">
        <v>2291</v>
      </c>
      <c r="DS180" s="1" t="s">
        <v>2291</v>
      </c>
      <c r="DT180" s="1" t="s">
        <v>2291</v>
      </c>
      <c r="DU180" s="1" t="s">
        <v>2291</v>
      </c>
      <c r="DV180" s="1" t="s">
        <v>2291</v>
      </c>
      <c r="DW180" s="1" t="s">
        <v>2291</v>
      </c>
      <c r="DX180" s="1" t="s">
        <v>2291</v>
      </c>
      <c r="DY180" s="1" t="s">
        <v>2291</v>
      </c>
      <c r="DZ180" s="1" t="s">
        <v>2291</v>
      </c>
      <c r="EA180" s="1" t="s">
        <v>2291</v>
      </c>
      <c r="EB180" s="1" t="s">
        <v>2291</v>
      </c>
      <c r="EC180" s="1" t="s">
        <v>2291</v>
      </c>
      <c r="ED180" s="1" t="s">
        <v>2291</v>
      </c>
      <c r="EE180" s="1" t="s">
        <v>2291</v>
      </c>
      <c r="EF180" s="1" t="s">
        <v>2291</v>
      </c>
      <c r="EG180" s="1" t="s">
        <v>2291</v>
      </c>
      <c r="EH180" s="1" t="s">
        <v>2291</v>
      </c>
      <c r="EI180" s="1" t="s">
        <v>2291</v>
      </c>
      <c r="EJ180" s="1" t="s">
        <v>2291</v>
      </c>
      <c r="EK180" s="1" t="s">
        <v>2291</v>
      </c>
      <c r="EL180" s="1" t="s">
        <v>2291</v>
      </c>
      <c r="EM180" s="1" t="s">
        <v>2291</v>
      </c>
      <c r="EN180" s="1" t="s">
        <v>2291</v>
      </c>
      <c r="EO180" s="1" t="s">
        <v>320</v>
      </c>
      <c r="EP180" s="1" t="s">
        <v>1921</v>
      </c>
      <c r="EQ180" s="1" t="s">
        <v>1921</v>
      </c>
      <c r="ER180" s="1" t="s">
        <v>1921</v>
      </c>
      <c r="ES180" s="1" t="s">
        <v>1920</v>
      </c>
      <c r="ET180" s="1" t="s">
        <v>1921</v>
      </c>
      <c r="EU180" s="1" t="s">
        <v>1137</v>
      </c>
      <c r="EV180" s="1" t="s">
        <v>1997</v>
      </c>
      <c r="EW180" s="1" t="s">
        <v>2291</v>
      </c>
      <c r="EX180" s="1" t="s">
        <v>2291</v>
      </c>
      <c r="EY180" s="1" t="s">
        <v>2291</v>
      </c>
      <c r="EZ180" s="1" t="s">
        <v>2291</v>
      </c>
      <c r="FA180" s="1" t="s">
        <v>2291</v>
      </c>
      <c r="FB180" s="1" t="s">
        <v>2291</v>
      </c>
      <c r="FC180" s="1" t="s">
        <v>2291</v>
      </c>
      <c r="FD180" s="1" t="s">
        <v>2291</v>
      </c>
      <c r="FE180" s="1" t="s">
        <v>2291</v>
      </c>
      <c r="FF180" s="1" t="s">
        <v>2291</v>
      </c>
      <c r="FG180" s="1" t="s">
        <v>2291</v>
      </c>
      <c r="FH180" s="1" t="s">
        <v>2291</v>
      </c>
      <c r="FI180" s="1" t="s">
        <v>2291</v>
      </c>
      <c r="FJ180" s="1" t="s">
        <v>2291</v>
      </c>
      <c r="FK180" s="1" t="s">
        <v>2291</v>
      </c>
      <c r="FL180" s="1" t="s">
        <v>2291</v>
      </c>
      <c r="FM180" s="7">
        <v>50</v>
      </c>
      <c r="FN180" s="7">
        <v>100</v>
      </c>
      <c r="FO180" s="7">
        <v>10</v>
      </c>
      <c r="FP180" s="7">
        <v>12</v>
      </c>
      <c r="FQ180" s="7">
        <v>3</v>
      </c>
      <c r="FR180" s="7">
        <v>7</v>
      </c>
      <c r="FS180" s="7">
        <v>10</v>
      </c>
      <c r="FT180" s="7" t="s">
        <v>2291</v>
      </c>
      <c r="FU180" s="7">
        <v>20</v>
      </c>
      <c r="FV180" s="7">
        <v>15</v>
      </c>
      <c r="FW180" s="7">
        <v>20</v>
      </c>
      <c r="FX180" s="7">
        <v>10</v>
      </c>
      <c r="FY180" s="7">
        <v>100</v>
      </c>
      <c r="FZ180" s="1" t="s">
        <v>1920</v>
      </c>
      <c r="GA180" s="1" t="s">
        <v>1920</v>
      </c>
      <c r="GB180" s="1" t="s">
        <v>1920</v>
      </c>
      <c r="GC180" s="1" t="s">
        <v>2291</v>
      </c>
      <c r="GD180" s="1" t="s">
        <v>2291</v>
      </c>
      <c r="GE180" s="1" t="s">
        <v>2291</v>
      </c>
      <c r="GF180" s="1" t="s">
        <v>1920</v>
      </c>
      <c r="GG180" s="1" t="s">
        <v>2291</v>
      </c>
      <c r="GH180" s="1" t="s">
        <v>2291</v>
      </c>
      <c r="GI180" s="1" t="s">
        <v>2291</v>
      </c>
      <c r="GJ180" s="1" t="s">
        <v>302</v>
      </c>
      <c r="GK180" s="1" t="s">
        <v>1921</v>
      </c>
      <c r="GL180" s="1" t="s">
        <v>1921</v>
      </c>
      <c r="GM180" s="1" t="s">
        <v>1921</v>
      </c>
      <c r="GN180" s="1" t="s">
        <v>1921</v>
      </c>
      <c r="GO180" s="1" t="s">
        <v>1920</v>
      </c>
      <c r="GP180" s="1" t="s">
        <v>1921</v>
      </c>
      <c r="GQ180" s="1" t="s">
        <v>1921</v>
      </c>
      <c r="GR180" s="1" t="s">
        <v>1921</v>
      </c>
      <c r="GS180" s="7" t="s">
        <v>2291</v>
      </c>
      <c r="GT180" s="7" t="s">
        <v>2291</v>
      </c>
      <c r="GU180" s="7">
        <v>2</v>
      </c>
      <c r="GV180" s="7">
        <v>2</v>
      </c>
      <c r="GW180" s="7" t="s">
        <v>2291</v>
      </c>
      <c r="GX180" s="7" t="s">
        <v>2291</v>
      </c>
      <c r="GY180" s="7" t="s">
        <v>2291</v>
      </c>
      <c r="GZ180" s="7" t="s">
        <v>2291</v>
      </c>
      <c r="HA180" s="7" t="s">
        <v>2291</v>
      </c>
      <c r="HB180" s="7" t="s">
        <v>2291</v>
      </c>
      <c r="HC180" s="7" t="s">
        <v>2291</v>
      </c>
      <c r="HD180" s="7" t="s">
        <v>2291</v>
      </c>
      <c r="HE180" s="7" t="s">
        <v>2291</v>
      </c>
      <c r="HF180" s="7" t="s">
        <v>2291</v>
      </c>
      <c r="HG180" s="7" t="s">
        <v>2291</v>
      </c>
      <c r="HH180" s="7" t="s">
        <v>2291</v>
      </c>
      <c r="HI180" s="1" t="s">
        <v>869</v>
      </c>
      <c r="HJ180" s="1" t="s">
        <v>371</v>
      </c>
      <c r="HK180" s="1" t="s">
        <v>1920</v>
      </c>
      <c r="HL180" s="1" t="s">
        <v>1921</v>
      </c>
      <c r="HM180" s="1" t="s">
        <v>1921</v>
      </c>
      <c r="HN180" s="1" t="s">
        <v>1921</v>
      </c>
      <c r="HO180" s="1" t="s">
        <v>1921</v>
      </c>
      <c r="HP180" s="1" t="s">
        <v>2122</v>
      </c>
      <c r="HQ180" s="1" t="s">
        <v>1920</v>
      </c>
      <c r="HR180" s="1" t="s">
        <v>1921</v>
      </c>
      <c r="HS180" s="1" t="s">
        <v>1921</v>
      </c>
      <c r="HT180" s="7">
        <v>27</v>
      </c>
      <c r="HU180" s="7" t="s">
        <v>2291</v>
      </c>
      <c r="HV180" s="1" t="s">
        <v>2046</v>
      </c>
      <c r="HW180" s="1" t="s">
        <v>1921</v>
      </c>
      <c r="HX180" s="1" t="s">
        <v>1962</v>
      </c>
      <c r="HY180" s="1" t="s">
        <v>2126</v>
      </c>
      <c r="HZ180" s="1" t="s">
        <v>1921</v>
      </c>
      <c r="IA180" s="1" t="s">
        <v>1920</v>
      </c>
      <c r="IB180" s="7" t="s">
        <v>2291</v>
      </c>
      <c r="IC180" s="7">
        <v>385</v>
      </c>
      <c r="ID180" s="1" t="s">
        <v>1920</v>
      </c>
      <c r="IE180" s="1" t="s">
        <v>2291</v>
      </c>
      <c r="IF180" s="1" t="s">
        <v>2291</v>
      </c>
      <c r="IG180" s="1" t="s">
        <v>2291</v>
      </c>
      <c r="IH180" s="1" t="s">
        <v>2291</v>
      </c>
      <c r="II180" s="1" t="s">
        <v>2291</v>
      </c>
      <c r="IJ180" s="1" t="s">
        <v>2291</v>
      </c>
      <c r="IK180" s="1" t="s">
        <v>2291</v>
      </c>
      <c r="IL180" s="1" t="s">
        <v>2291</v>
      </c>
      <c r="IM180" s="1" t="s">
        <v>1949</v>
      </c>
      <c r="IN180" s="1" t="s">
        <v>1991</v>
      </c>
      <c r="IO180" s="1" t="s">
        <v>2291</v>
      </c>
      <c r="IP180" s="1" t="s">
        <v>2291</v>
      </c>
      <c r="IQ180" s="1" t="s">
        <v>2291</v>
      </c>
      <c r="IR180" s="1" t="s">
        <v>2291</v>
      </c>
      <c r="IS180" s="1" t="s">
        <v>2291</v>
      </c>
      <c r="IT180" s="1" t="s">
        <v>1921</v>
      </c>
      <c r="IU180" s="1" t="s">
        <v>2291</v>
      </c>
      <c r="IV180" s="1" t="s">
        <v>2291</v>
      </c>
      <c r="IW180" s="1" t="s">
        <v>2291</v>
      </c>
      <c r="IX180" s="1" t="s">
        <v>2291</v>
      </c>
      <c r="IY180" s="1" t="s">
        <v>2291</v>
      </c>
      <c r="IZ180" s="1" t="s">
        <v>2291</v>
      </c>
      <c r="JA180" s="1" t="s">
        <v>2291</v>
      </c>
      <c r="JB180" s="1" t="s">
        <v>2291</v>
      </c>
      <c r="JC180" s="1" t="s">
        <v>2291</v>
      </c>
      <c r="JD180" s="1" t="s">
        <v>1118</v>
      </c>
      <c r="JE180" s="1" t="s">
        <v>1921</v>
      </c>
      <c r="JF180" s="1" t="s">
        <v>1920</v>
      </c>
      <c r="JG180" s="1" t="s">
        <v>1921</v>
      </c>
      <c r="JH180" s="1" t="s">
        <v>1921</v>
      </c>
      <c r="JI180" s="1" t="s">
        <v>1921</v>
      </c>
      <c r="JJ180" s="1" t="s">
        <v>1921</v>
      </c>
      <c r="JK180" s="1" t="s">
        <v>1921</v>
      </c>
      <c r="JL180" s="1" t="s">
        <v>1920</v>
      </c>
      <c r="JM180" s="1" t="s">
        <v>1920</v>
      </c>
      <c r="JN180" s="1" t="s">
        <v>1921</v>
      </c>
      <c r="JO180" s="1" t="s">
        <v>1921</v>
      </c>
      <c r="JP180" s="1" t="s">
        <v>1921</v>
      </c>
      <c r="JQ180" s="1" t="s">
        <v>1921</v>
      </c>
      <c r="JR180" s="1" t="s">
        <v>1921</v>
      </c>
      <c r="JS180" s="1" t="s">
        <v>2291</v>
      </c>
      <c r="JT180" s="1" t="s">
        <v>2291</v>
      </c>
      <c r="JU180" s="1" t="s">
        <v>2293</v>
      </c>
      <c r="JV180" s="1" t="s">
        <v>1921</v>
      </c>
      <c r="JW180" s="1" t="s">
        <v>1921</v>
      </c>
      <c r="JX180" s="1" t="s">
        <v>1921</v>
      </c>
      <c r="JY180" s="1" t="s">
        <v>1920</v>
      </c>
      <c r="JZ180" s="1" t="s">
        <v>1921</v>
      </c>
      <c r="KA180" s="1" t="s">
        <v>1920</v>
      </c>
      <c r="KB180" s="1" t="s">
        <v>1921</v>
      </c>
      <c r="KC180" s="1" t="s">
        <v>2291</v>
      </c>
      <c r="KD180" s="1" t="s">
        <v>1973</v>
      </c>
      <c r="KE180" s="1" t="s">
        <v>2291</v>
      </c>
      <c r="KF180" s="1" t="s">
        <v>1920</v>
      </c>
      <c r="KG180" s="1" t="s">
        <v>1383</v>
      </c>
      <c r="KH180" s="1" t="s">
        <v>1965</v>
      </c>
      <c r="KI180" s="1" t="s">
        <v>1923</v>
      </c>
      <c r="KJ180" s="1" t="s">
        <v>2291</v>
      </c>
      <c r="KK180" s="1" t="s">
        <v>1920</v>
      </c>
      <c r="KL180" s="1" t="s">
        <v>409</v>
      </c>
      <c r="KM180" s="1" t="s">
        <v>1921</v>
      </c>
      <c r="KN180" s="1" t="s">
        <v>1921</v>
      </c>
      <c r="KO180" s="1" t="s">
        <v>1920</v>
      </c>
      <c r="KP180" s="1" t="s">
        <v>2291</v>
      </c>
      <c r="KQ180" s="1" t="s">
        <v>2291</v>
      </c>
      <c r="KR180" s="1">
        <v>3</v>
      </c>
      <c r="KS180" s="1" t="s">
        <v>304</v>
      </c>
      <c r="KT180" s="1" t="s">
        <v>1156</v>
      </c>
      <c r="KU180" s="1" t="s">
        <v>2291</v>
      </c>
      <c r="KV180" s="1" t="s">
        <v>2291</v>
      </c>
      <c r="KW180" s="1" t="s">
        <v>2291</v>
      </c>
      <c r="KX180" s="1">
        <v>20</v>
      </c>
      <c r="KY180" s="11">
        <v>20</v>
      </c>
      <c r="KZ180" s="1" t="s">
        <v>1157</v>
      </c>
      <c r="LA180" s="1">
        <v>158788</v>
      </c>
      <c r="LB180" s="1" t="s">
        <v>1158</v>
      </c>
      <c r="LC180" s="1" t="s">
        <v>1159</v>
      </c>
      <c r="LD180" s="1">
        <v>90</v>
      </c>
      <c r="LE180" s="1" t="s">
        <v>2291</v>
      </c>
      <c r="LF180" s="1">
        <v>-1</v>
      </c>
      <c r="LG180" s="1" t="s">
        <v>2291</v>
      </c>
      <c r="LH180" s="1" t="s">
        <v>2291</v>
      </c>
      <c r="LI180" s="8">
        <v>90</v>
      </c>
      <c r="LJ180" s="8">
        <v>5</v>
      </c>
      <c r="LK180" s="8">
        <v>5</v>
      </c>
      <c r="LL180" s="8">
        <v>9</v>
      </c>
      <c r="LM180" s="8">
        <v>8</v>
      </c>
      <c r="LN180" s="8">
        <v>12</v>
      </c>
      <c r="LO180" s="8">
        <v>22</v>
      </c>
      <c r="LP180" s="8">
        <v>9</v>
      </c>
      <c r="LQ180" s="8">
        <v>11</v>
      </c>
      <c r="LR180" s="8">
        <v>31</v>
      </c>
      <c r="LS180" s="8">
        <v>30</v>
      </c>
      <c r="LT180" s="8">
        <v>2</v>
      </c>
      <c r="LU180" s="8">
        <v>0</v>
      </c>
      <c r="LV180" s="8">
        <v>144</v>
      </c>
      <c r="LW180" s="1" t="s">
        <v>1976</v>
      </c>
      <c r="LX180" s="1" t="s">
        <v>1980</v>
      </c>
      <c r="LY180" s="1" t="s">
        <v>1981</v>
      </c>
      <c r="LZ180" s="1" t="b">
        <f>E180=AE180</f>
        <v>1</v>
      </c>
      <c r="MA180" s="1" t="b">
        <f>AG180=G180</f>
        <v>1</v>
      </c>
      <c r="MB180" s="1" t="b">
        <f>I180=AI180</f>
        <v>0</v>
      </c>
      <c r="MC180" s="1" t="s">
        <v>2291</v>
      </c>
    </row>
    <row r="181" spans="1:341" x14ac:dyDescent="0.3">
      <c r="A181" s="1" t="s">
        <v>1197</v>
      </c>
      <c r="B181" s="1" t="s">
        <v>1198</v>
      </c>
      <c r="C181" s="5">
        <v>43162</v>
      </c>
      <c r="D181" s="5">
        <v>43162</v>
      </c>
      <c r="E181" s="1" t="s">
        <v>294</v>
      </c>
      <c r="F181" s="1" t="s">
        <v>1934</v>
      </c>
      <c r="G181" s="1" t="s">
        <v>400</v>
      </c>
      <c r="H181" s="1" t="s">
        <v>1948</v>
      </c>
      <c r="I181" s="1" t="s">
        <v>915</v>
      </c>
      <c r="J181" s="1" t="s">
        <v>1057</v>
      </c>
      <c r="K181" s="1" t="s">
        <v>1789</v>
      </c>
      <c r="L181" s="1" t="s">
        <v>2072</v>
      </c>
      <c r="M181" s="1" t="s">
        <v>1199</v>
      </c>
      <c r="N181" s="1">
        <v>14.0889156373</v>
      </c>
      <c r="O181" s="1">
        <v>14.146033407299999</v>
      </c>
      <c r="P181" s="1">
        <v>304.37688837000002</v>
      </c>
      <c r="Q181" s="1">
        <v>4</v>
      </c>
      <c r="R181" s="1" t="s">
        <v>1984</v>
      </c>
      <c r="S181" s="1" t="s">
        <v>2291</v>
      </c>
      <c r="T181" s="1" t="s">
        <v>2291</v>
      </c>
      <c r="U181" s="1" t="s">
        <v>2292</v>
      </c>
      <c r="V181" s="1" t="s">
        <v>1982</v>
      </c>
      <c r="W181" s="1" t="s">
        <v>2291</v>
      </c>
      <c r="X181" s="1" t="s">
        <v>2089</v>
      </c>
      <c r="Y181" s="1" t="s">
        <v>1920</v>
      </c>
      <c r="Z181" s="1" t="s">
        <v>1921</v>
      </c>
      <c r="AA181" s="1" t="s">
        <v>1921</v>
      </c>
      <c r="AB181" s="1" t="s">
        <v>2291</v>
      </c>
      <c r="AC181" s="7">
        <v>44</v>
      </c>
      <c r="AD181" s="7">
        <v>184</v>
      </c>
      <c r="AE181" s="1" t="s">
        <v>294</v>
      </c>
      <c r="AF181" s="1" t="s">
        <v>1934</v>
      </c>
      <c r="AG181" s="1" t="s">
        <v>400</v>
      </c>
      <c r="AH181" s="1" t="s">
        <v>1948</v>
      </c>
      <c r="AI181" s="1" t="s">
        <v>915</v>
      </c>
      <c r="AJ181" s="1" t="s">
        <v>1057</v>
      </c>
      <c r="AK181" s="14">
        <v>44</v>
      </c>
      <c r="AL181" s="14">
        <v>184</v>
      </c>
      <c r="AM181" s="5">
        <v>42064</v>
      </c>
      <c r="AN181" s="7" t="s">
        <v>2291</v>
      </c>
      <c r="AO181" s="7" t="s">
        <v>2291</v>
      </c>
      <c r="AP181" s="1" t="s">
        <v>2291</v>
      </c>
      <c r="AQ181" s="1" t="s">
        <v>2291</v>
      </c>
      <c r="AR181" s="1" t="s">
        <v>2291</v>
      </c>
      <c r="AS181" s="1" t="s">
        <v>2291</v>
      </c>
      <c r="AT181" s="1" t="s">
        <v>2291</v>
      </c>
      <c r="AU181" s="1" t="s">
        <v>2291</v>
      </c>
      <c r="AV181" s="1" t="s">
        <v>2291</v>
      </c>
      <c r="AW181" s="1" t="s">
        <v>2291</v>
      </c>
      <c r="AX181" s="1" t="s">
        <v>2291</v>
      </c>
      <c r="AY181" s="7" t="s">
        <v>2291</v>
      </c>
      <c r="AZ181" s="7" t="s">
        <v>2291</v>
      </c>
      <c r="BA181" s="1" t="s">
        <v>2291</v>
      </c>
      <c r="BB181" s="7" t="s">
        <v>2291</v>
      </c>
      <c r="BC181" s="7" t="s">
        <v>2291</v>
      </c>
      <c r="BD181" s="1" t="s">
        <v>2291</v>
      </c>
      <c r="BE181" s="1" t="s">
        <v>2291</v>
      </c>
      <c r="BF181" s="1" t="s">
        <v>2291</v>
      </c>
      <c r="BG181" s="1" t="s">
        <v>2291</v>
      </c>
      <c r="BH181" s="1" t="s">
        <v>2291</v>
      </c>
      <c r="BI181" s="1" t="s">
        <v>2291</v>
      </c>
      <c r="BJ181" s="1" t="s">
        <v>2291</v>
      </c>
      <c r="BK181" s="1" t="s">
        <v>2291</v>
      </c>
      <c r="BL181" s="1" t="s">
        <v>2291</v>
      </c>
      <c r="BM181" s="7" t="s">
        <v>2291</v>
      </c>
      <c r="BN181" s="7" t="s">
        <v>2291</v>
      </c>
      <c r="BO181" s="1" t="s">
        <v>2291</v>
      </c>
      <c r="BP181" s="7" t="s">
        <v>2291</v>
      </c>
      <c r="BQ181" s="7" t="s">
        <v>2291</v>
      </c>
      <c r="BR181" s="1">
        <v>0</v>
      </c>
      <c r="BS181" s="7">
        <v>44</v>
      </c>
      <c r="BT181" s="7">
        <v>0</v>
      </c>
      <c r="BU181" s="7">
        <v>0</v>
      </c>
      <c r="BV181" s="7">
        <v>0</v>
      </c>
      <c r="BW181" s="1" t="s">
        <v>1998</v>
      </c>
      <c r="BX181" s="1" t="s">
        <v>2291</v>
      </c>
      <c r="BY181" s="1" t="s">
        <v>1136</v>
      </c>
      <c r="BZ181" s="1" t="s">
        <v>1921</v>
      </c>
      <c r="CA181" s="1" t="s">
        <v>1921</v>
      </c>
      <c r="CB181" s="1" t="s">
        <v>1920</v>
      </c>
      <c r="CC181" s="1" t="s">
        <v>1921</v>
      </c>
      <c r="CD181" s="1" t="s">
        <v>1921</v>
      </c>
      <c r="CE181" s="1" t="s">
        <v>1921</v>
      </c>
      <c r="CF181" s="1" t="s">
        <v>1921</v>
      </c>
      <c r="CG181" s="1" t="s">
        <v>1921</v>
      </c>
      <c r="CH181" s="1" t="s">
        <v>1921</v>
      </c>
      <c r="CI181" s="1" t="s">
        <v>1921</v>
      </c>
      <c r="CJ181" s="1" t="s">
        <v>1921</v>
      </c>
      <c r="CK181" s="1" t="s">
        <v>2291</v>
      </c>
      <c r="CL181" s="1" t="s">
        <v>2291</v>
      </c>
      <c r="CM181" s="1" t="s">
        <v>2291</v>
      </c>
      <c r="CN181" s="1" t="s">
        <v>2291</v>
      </c>
      <c r="CO181" s="1" t="s">
        <v>2291</v>
      </c>
      <c r="CP181" s="1" t="s">
        <v>2291</v>
      </c>
      <c r="CQ181" s="1" t="s">
        <v>2291</v>
      </c>
      <c r="CR181" s="1" t="s">
        <v>2291</v>
      </c>
      <c r="CS181" s="1" t="s">
        <v>2291</v>
      </c>
      <c r="CT181" s="1" t="s">
        <v>2291</v>
      </c>
      <c r="CU181" s="1" t="s">
        <v>2291</v>
      </c>
      <c r="CV181" s="1" t="s">
        <v>2291</v>
      </c>
      <c r="CW181" s="1" t="s">
        <v>2291</v>
      </c>
      <c r="CX181" s="1" t="s">
        <v>2291</v>
      </c>
      <c r="CY181" s="1" t="s">
        <v>2291</v>
      </c>
      <c r="CZ181" s="1" t="s">
        <v>2291</v>
      </c>
      <c r="DA181" s="1" t="s">
        <v>2291</v>
      </c>
      <c r="DB181" s="1" t="s">
        <v>2291</v>
      </c>
      <c r="DC181" s="1" t="s">
        <v>2291</v>
      </c>
      <c r="DD181" s="1" t="s">
        <v>2291</v>
      </c>
      <c r="DE181" s="1" t="s">
        <v>2291</v>
      </c>
      <c r="DF181" s="1" t="s">
        <v>2291</v>
      </c>
      <c r="DG181" s="1" t="s">
        <v>2291</v>
      </c>
      <c r="DH181" s="1" t="s">
        <v>2291</v>
      </c>
      <c r="DI181" s="1" t="s">
        <v>2291</v>
      </c>
      <c r="DJ181" s="1" t="s">
        <v>2291</v>
      </c>
      <c r="DK181" s="1" t="s">
        <v>2291</v>
      </c>
      <c r="DL181" s="1" t="s">
        <v>2291</v>
      </c>
      <c r="DM181" s="1" t="s">
        <v>2291</v>
      </c>
      <c r="DN181" s="1" t="s">
        <v>2291</v>
      </c>
      <c r="DO181" s="1" t="s">
        <v>2291</v>
      </c>
      <c r="DP181" s="1" t="s">
        <v>2291</v>
      </c>
      <c r="DQ181" s="1" t="s">
        <v>2291</v>
      </c>
      <c r="DR181" s="1" t="s">
        <v>2291</v>
      </c>
      <c r="DS181" s="1" t="s">
        <v>2291</v>
      </c>
      <c r="DT181" s="1" t="s">
        <v>2291</v>
      </c>
      <c r="DU181" s="1" t="s">
        <v>2291</v>
      </c>
      <c r="DV181" s="1" t="s">
        <v>2291</v>
      </c>
      <c r="DW181" s="1" t="s">
        <v>2291</v>
      </c>
      <c r="DX181" s="1" t="s">
        <v>2291</v>
      </c>
      <c r="DY181" s="1" t="s">
        <v>2291</v>
      </c>
      <c r="DZ181" s="1" t="s">
        <v>2291</v>
      </c>
      <c r="EA181" s="1" t="s">
        <v>2291</v>
      </c>
      <c r="EB181" s="1" t="s">
        <v>2291</v>
      </c>
      <c r="EC181" s="1" t="s">
        <v>2291</v>
      </c>
      <c r="ED181" s="1" t="s">
        <v>2291</v>
      </c>
      <c r="EE181" s="1" t="s">
        <v>2291</v>
      </c>
      <c r="EF181" s="1" t="s">
        <v>2291</v>
      </c>
      <c r="EG181" s="1" t="s">
        <v>2291</v>
      </c>
      <c r="EH181" s="1" t="s">
        <v>2291</v>
      </c>
      <c r="EI181" s="1" t="s">
        <v>2291</v>
      </c>
      <c r="EJ181" s="1" t="s">
        <v>2291</v>
      </c>
      <c r="EK181" s="1" t="s">
        <v>2291</v>
      </c>
      <c r="EL181" s="1" t="s">
        <v>2291</v>
      </c>
      <c r="EM181" s="1" t="s">
        <v>2291</v>
      </c>
      <c r="EN181" s="1" t="s">
        <v>2291</v>
      </c>
      <c r="EO181" s="1" t="s">
        <v>320</v>
      </c>
      <c r="EP181" s="1" t="s">
        <v>1921</v>
      </c>
      <c r="EQ181" s="1" t="s">
        <v>1921</v>
      </c>
      <c r="ER181" s="1" t="s">
        <v>1921</v>
      </c>
      <c r="ES181" s="1" t="s">
        <v>1920</v>
      </c>
      <c r="ET181" s="1" t="s">
        <v>1921</v>
      </c>
      <c r="EU181" s="1" t="s">
        <v>2291</v>
      </c>
      <c r="EV181" s="1" t="s">
        <v>1996</v>
      </c>
      <c r="EW181" s="1" t="s">
        <v>2291</v>
      </c>
      <c r="EX181" s="1" t="s">
        <v>2291</v>
      </c>
      <c r="EY181" s="1" t="s">
        <v>2291</v>
      </c>
      <c r="EZ181" s="1" t="s">
        <v>2291</v>
      </c>
      <c r="FA181" s="1" t="s">
        <v>2291</v>
      </c>
      <c r="FB181" s="1" t="s">
        <v>2291</v>
      </c>
      <c r="FC181" s="1" t="s">
        <v>2291</v>
      </c>
      <c r="FD181" s="1" t="s">
        <v>2291</v>
      </c>
      <c r="FE181" s="1" t="s">
        <v>2291</v>
      </c>
      <c r="FF181" s="1" t="s">
        <v>2291</v>
      </c>
      <c r="FG181" s="1" t="s">
        <v>2291</v>
      </c>
      <c r="FH181" s="1" t="s">
        <v>2291</v>
      </c>
      <c r="FI181" s="1" t="s">
        <v>2291</v>
      </c>
      <c r="FJ181" s="1" t="s">
        <v>2291</v>
      </c>
      <c r="FK181" s="1" t="s">
        <v>2291</v>
      </c>
      <c r="FL181" s="1" t="s">
        <v>2291</v>
      </c>
      <c r="FM181" s="7">
        <v>10</v>
      </c>
      <c r="FN181" s="7">
        <v>10</v>
      </c>
      <c r="FO181" s="7" t="s">
        <v>2291</v>
      </c>
      <c r="FP181" s="7" t="s">
        <v>2291</v>
      </c>
      <c r="FQ181" s="7">
        <v>5</v>
      </c>
      <c r="FR181" s="7">
        <v>5</v>
      </c>
      <c r="FS181" s="7">
        <v>15</v>
      </c>
      <c r="FT181" s="7" t="s">
        <v>2291</v>
      </c>
      <c r="FU181" s="7" t="s">
        <v>2291</v>
      </c>
      <c r="FV181" s="7">
        <v>3</v>
      </c>
      <c r="FW181" s="7">
        <v>3</v>
      </c>
      <c r="FX181" s="7">
        <v>2</v>
      </c>
      <c r="FY181" s="7">
        <v>10</v>
      </c>
      <c r="FZ181" s="1" t="s">
        <v>1920</v>
      </c>
      <c r="GA181" s="1" t="s">
        <v>1920</v>
      </c>
      <c r="GB181" s="1" t="s">
        <v>1920</v>
      </c>
      <c r="GC181" s="1" t="s">
        <v>2291</v>
      </c>
      <c r="GD181" s="1" t="s">
        <v>2291</v>
      </c>
      <c r="GE181" s="1" t="s">
        <v>2291</v>
      </c>
      <c r="GF181" s="1" t="s">
        <v>1920</v>
      </c>
      <c r="GG181" s="1" t="s">
        <v>2291</v>
      </c>
      <c r="GH181" s="1" t="s">
        <v>2291</v>
      </c>
      <c r="GI181" s="1" t="s">
        <v>2291</v>
      </c>
      <c r="GJ181" s="1" t="s">
        <v>302</v>
      </c>
      <c r="GK181" s="1" t="s">
        <v>1921</v>
      </c>
      <c r="GL181" s="1" t="s">
        <v>1921</v>
      </c>
      <c r="GM181" s="1" t="s">
        <v>1921</v>
      </c>
      <c r="GN181" s="1" t="s">
        <v>1921</v>
      </c>
      <c r="GO181" s="1" t="s">
        <v>1920</v>
      </c>
      <c r="GP181" s="1" t="s">
        <v>1921</v>
      </c>
      <c r="GQ181" s="1" t="s">
        <v>1921</v>
      </c>
      <c r="GR181" s="1" t="s">
        <v>1921</v>
      </c>
      <c r="GS181" s="7" t="s">
        <v>2291</v>
      </c>
      <c r="GT181" s="7" t="s">
        <v>2291</v>
      </c>
      <c r="GU181" s="7">
        <v>1</v>
      </c>
      <c r="GV181" s="7">
        <v>1</v>
      </c>
      <c r="GW181" s="7" t="s">
        <v>2291</v>
      </c>
      <c r="GX181" s="7" t="s">
        <v>2291</v>
      </c>
      <c r="GY181" s="7" t="s">
        <v>2291</v>
      </c>
      <c r="GZ181" s="7" t="s">
        <v>2291</v>
      </c>
      <c r="HA181" s="7" t="s">
        <v>2291</v>
      </c>
      <c r="HB181" s="7" t="s">
        <v>2291</v>
      </c>
      <c r="HC181" s="7" t="s">
        <v>2291</v>
      </c>
      <c r="HD181" s="7" t="s">
        <v>2291</v>
      </c>
      <c r="HE181" s="7" t="s">
        <v>2291</v>
      </c>
      <c r="HF181" s="7" t="s">
        <v>2291</v>
      </c>
      <c r="HG181" s="7" t="s">
        <v>2291</v>
      </c>
      <c r="HH181" s="7" t="s">
        <v>2291</v>
      </c>
      <c r="HI181" s="1" t="s">
        <v>869</v>
      </c>
      <c r="HJ181" s="1" t="s">
        <v>2110</v>
      </c>
      <c r="HK181" s="1" t="s">
        <v>1921</v>
      </c>
      <c r="HL181" s="1" t="s">
        <v>1920</v>
      </c>
      <c r="HM181" s="1" t="s">
        <v>1921</v>
      </c>
      <c r="HN181" s="1" t="s">
        <v>1921</v>
      </c>
      <c r="HO181" s="1" t="s">
        <v>1921</v>
      </c>
      <c r="HP181" s="1" t="s">
        <v>2125</v>
      </c>
      <c r="HQ181" s="1" t="s">
        <v>1921</v>
      </c>
      <c r="HR181" s="1" t="s">
        <v>1921</v>
      </c>
      <c r="HS181" s="1" t="s">
        <v>1920</v>
      </c>
      <c r="HT181" s="7" t="s">
        <v>2291</v>
      </c>
      <c r="HU181" s="7" t="s">
        <v>2291</v>
      </c>
      <c r="HV181" s="1" t="s">
        <v>2291</v>
      </c>
      <c r="HW181" s="1" t="s">
        <v>2291</v>
      </c>
      <c r="HX181" s="1" t="s">
        <v>2291</v>
      </c>
      <c r="HY181" s="1" t="s">
        <v>2126</v>
      </c>
      <c r="HZ181" s="1" t="s">
        <v>1921</v>
      </c>
      <c r="IA181" s="1" t="s">
        <v>1920</v>
      </c>
      <c r="IB181" s="7" t="s">
        <v>2291</v>
      </c>
      <c r="IC181" s="7">
        <v>27</v>
      </c>
      <c r="ID181" s="1" t="s">
        <v>1920</v>
      </c>
      <c r="IE181" s="1" t="s">
        <v>2291</v>
      </c>
      <c r="IF181" s="1" t="s">
        <v>2291</v>
      </c>
      <c r="IG181" s="1" t="s">
        <v>2291</v>
      </c>
      <c r="IH181" s="1" t="s">
        <v>2291</v>
      </c>
      <c r="II181" s="1" t="s">
        <v>2291</v>
      </c>
      <c r="IJ181" s="1" t="s">
        <v>2291</v>
      </c>
      <c r="IK181" s="1" t="s">
        <v>2291</v>
      </c>
      <c r="IL181" s="1" t="s">
        <v>2291</v>
      </c>
      <c r="IM181" s="1" t="s">
        <v>1949</v>
      </c>
      <c r="IN181" s="1" t="s">
        <v>1991</v>
      </c>
      <c r="IO181" s="1" t="s">
        <v>2291</v>
      </c>
      <c r="IP181" s="1" t="s">
        <v>2291</v>
      </c>
      <c r="IQ181" s="1" t="s">
        <v>2291</v>
      </c>
      <c r="IR181" s="1" t="s">
        <v>2291</v>
      </c>
      <c r="IS181" s="1" t="s">
        <v>2291</v>
      </c>
      <c r="IT181" s="1" t="s">
        <v>1921</v>
      </c>
      <c r="IU181" s="1" t="s">
        <v>2291</v>
      </c>
      <c r="IV181" s="1" t="s">
        <v>2291</v>
      </c>
      <c r="IW181" s="1" t="s">
        <v>2291</v>
      </c>
      <c r="IX181" s="1" t="s">
        <v>2291</v>
      </c>
      <c r="IY181" s="1" t="s">
        <v>2291</v>
      </c>
      <c r="IZ181" s="1" t="s">
        <v>2291</v>
      </c>
      <c r="JA181" s="1" t="s">
        <v>2291</v>
      </c>
      <c r="JB181" s="1" t="s">
        <v>2291</v>
      </c>
      <c r="JC181" s="1" t="s">
        <v>2291</v>
      </c>
      <c r="JD181" s="1" t="s">
        <v>718</v>
      </c>
      <c r="JE181" s="1" t="s">
        <v>1921</v>
      </c>
      <c r="JF181" s="1" t="s">
        <v>1921</v>
      </c>
      <c r="JG181" s="1" t="s">
        <v>1921</v>
      </c>
      <c r="JH181" s="1" t="s">
        <v>1921</v>
      </c>
      <c r="JI181" s="1" t="s">
        <v>1921</v>
      </c>
      <c r="JJ181" s="1" t="s">
        <v>1920</v>
      </c>
      <c r="JK181" s="1" t="s">
        <v>1920</v>
      </c>
      <c r="JL181" s="1" t="s">
        <v>1921</v>
      </c>
      <c r="JM181" s="1" t="s">
        <v>1920</v>
      </c>
      <c r="JN181" s="1" t="s">
        <v>1921</v>
      </c>
      <c r="JO181" s="1" t="s">
        <v>1921</v>
      </c>
      <c r="JP181" s="1" t="s">
        <v>1921</v>
      </c>
      <c r="JQ181" s="1" t="s">
        <v>1921</v>
      </c>
      <c r="JR181" s="1" t="s">
        <v>1921</v>
      </c>
      <c r="JS181" s="1" t="s">
        <v>2291</v>
      </c>
      <c r="JT181" s="1" t="s">
        <v>2291</v>
      </c>
      <c r="JU181" s="1" t="s">
        <v>2295</v>
      </c>
      <c r="JV181" s="1" t="s">
        <v>1920</v>
      </c>
      <c r="JW181" s="1" t="s">
        <v>1921</v>
      </c>
      <c r="JX181" s="1" t="s">
        <v>1921</v>
      </c>
      <c r="JY181" s="1" t="s">
        <v>1921</v>
      </c>
      <c r="JZ181" s="1" t="s">
        <v>1921</v>
      </c>
      <c r="KA181" s="1" t="s">
        <v>1921</v>
      </c>
      <c r="KB181" s="1" t="s">
        <v>1921</v>
      </c>
      <c r="KC181" s="1" t="s">
        <v>2291</v>
      </c>
      <c r="KD181" s="1" t="s">
        <v>1971</v>
      </c>
      <c r="KE181" s="1" t="s">
        <v>2291</v>
      </c>
      <c r="KF181" s="1" t="s">
        <v>1920</v>
      </c>
      <c r="KG181" s="1" t="s">
        <v>2147</v>
      </c>
      <c r="KH181" s="1" t="s">
        <v>1967</v>
      </c>
      <c r="KI181" s="1" t="s">
        <v>1988</v>
      </c>
      <c r="KJ181" s="1" t="s">
        <v>2291</v>
      </c>
      <c r="KK181" s="1" t="s">
        <v>1920</v>
      </c>
      <c r="KL181" s="1" t="s">
        <v>2044</v>
      </c>
      <c r="KM181" s="1" t="s">
        <v>1920</v>
      </c>
      <c r="KN181" s="1" t="s">
        <v>1921</v>
      </c>
      <c r="KO181" s="1" t="s">
        <v>1920</v>
      </c>
      <c r="KP181" s="1" t="s">
        <v>2291</v>
      </c>
      <c r="KQ181" s="1" t="s">
        <v>2291</v>
      </c>
      <c r="KR181" s="1">
        <v>3</v>
      </c>
      <c r="KS181" s="1" t="s">
        <v>304</v>
      </c>
      <c r="KT181" s="1" t="s">
        <v>1200</v>
      </c>
      <c r="KU181" s="1" t="s">
        <v>2291</v>
      </c>
      <c r="KV181" s="1" t="s">
        <v>2291</v>
      </c>
      <c r="KW181" s="1" t="s">
        <v>2291</v>
      </c>
      <c r="KX181" s="1">
        <v>20</v>
      </c>
      <c r="KY181" s="11">
        <v>20</v>
      </c>
      <c r="KZ181" s="1" t="s">
        <v>1201</v>
      </c>
      <c r="LA181" s="1">
        <v>160185</v>
      </c>
      <c r="LB181" s="1" t="s">
        <v>1202</v>
      </c>
      <c r="LC181" s="1" t="s">
        <v>1203</v>
      </c>
      <c r="LD181" s="1">
        <v>96</v>
      </c>
      <c r="LE181" s="1" t="s">
        <v>2291</v>
      </c>
      <c r="LF181" s="1">
        <v>-1</v>
      </c>
      <c r="LG181" s="1" t="s">
        <v>2291</v>
      </c>
      <c r="LH181" s="1" t="s">
        <v>2291</v>
      </c>
      <c r="LI181" s="8">
        <v>96</v>
      </c>
      <c r="LJ181" s="8">
        <v>4</v>
      </c>
      <c r="LK181" s="8">
        <v>6</v>
      </c>
      <c r="LL181" s="8">
        <v>12</v>
      </c>
      <c r="LM181" s="8">
        <v>6</v>
      </c>
      <c r="LN181" s="8">
        <v>16</v>
      </c>
      <c r="LO181" s="8">
        <v>14</v>
      </c>
      <c r="LP181" s="8">
        <v>11</v>
      </c>
      <c r="LQ181" s="8">
        <v>7</v>
      </c>
      <c r="LR181" s="8">
        <v>24</v>
      </c>
      <c r="LS181" s="8">
        <v>19</v>
      </c>
      <c r="LT181" s="8">
        <v>3</v>
      </c>
      <c r="LU181" s="8">
        <v>1</v>
      </c>
      <c r="LV181" s="8">
        <v>123</v>
      </c>
      <c r="LW181" s="1" t="s">
        <v>1979</v>
      </c>
      <c r="LX181" s="1" t="s">
        <v>568</v>
      </c>
      <c r="LY181" s="1" t="s">
        <v>1981</v>
      </c>
      <c r="LZ181" s="1" t="b">
        <f>E181=AE181</f>
        <v>1</v>
      </c>
      <c r="MA181" s="1" t="b">
        <f>AG181=G181</f>
        <v>1</v>
      </c>
      <c r="MB181" s="1" t="b">
        <f>I181=AI181</f>
        <v>1</v>
      </c>
      <c r="MC181" s="1" t="s">
        <v>2291</v>
      </c>
    </row>
    <row r="182" spans="1:341" x14ac:dyDescent="0.3">
      <c r="A182" s="1" t="s">
        <v>882</v>
      </c>
      <c r="B182" s="1" t="s">
        <v>883</v>
      </c>
      <c r="C182" s="5">
        <v>43155</v>
      </c>
      <c r="D182" s="5">
        <v>43155</v>
      </c>
      <c r="E182" s="1" t="s">
        <v>294</v>
      </c>
      <c r="F182" s="1" t="s">
        <v>1934</v>
      </c>
      <c r="G182" s="1" t="s">
        <v>295</v>
      </c>
      <c r="H182" s="1" t="s">
        <v>1947</v>
      </c>
      <c r="I182" s="1" t="s">
        <v>296</v>
      </c>
      <c r="J182" s="1" t="s">
        <v>332</v>
      </c>
      <c r="K182" s="1" t="s">
        <v>332</v>
      </c>
      <c r="L182" s="1" t="s">
        <v>2071</v>
      </c>
      <c r="M182" s="1" t="s">
        <v>885</v>
      </c>
      <c r="N182" s="1">
        <v>13.460938386700001</v>
      </c>
      <c r="O182" s="1">
        <v>14.691170616100001</v>
      </c>
      <c r="P182" s="1">
        <v>300.69538386800002</v>
      </c>
      <c r="Q182" s="1">
        <v>4</v>
      </c>
      <c r="R182" s="1" t="s">
        <v>1984</v>
      </c>
      <c r="S182" s="1" t="s">
        <v>2291</v>
      </c>
      <c r="T182" s="1" t="s">
        <v>2291</v>
      </c>
      <c r="U182" s="1" t="s">
        <v>2292</v>
      </c>
      <c r="V182" s="1" t="s">
        <v>1982</v>
      </c>
      <c r="W182" s="1" t="s">
        <v>2291</v>
      </c>
      <c r="X182" s="1" t="s">
        <v>2089</v>
      </c>
      <c r="Y182" s="1" t="s">
        <v>1920</v>
      </c>
      <c r="Z182" s="1" t="s">
        <v>1921</v>
      </c>
      <c r="AA182" s="1" t="s">
        <v>1921</v>
      </c>
      <c r="AB182" s="1" t="s">
        <v>2291</v>
      </c>
      <c r="AC182" s="7">
        <v>144</v>
      </c>
      <c r="AD182" s="7">
        <v>600</v>
      </c>
      <c r="AE182" s="1" t="s">
        <v>294</v>
      </c>
      <c r="AF182" s="1" t="s">
        <v>1934</v>
      </c>
      <c r="AG182" s="1" t="s">
        <v>295</v>
      </c>
      <c r="AH182" s="1" t="s">
        <v>1947</v>
      </c>
      <c r="AI182" s="1" t="s">
        <v>296</v>
      </c>
      <c r="AJ182" s="1" t="s">
        <v>332</v>
      </c>
      <c r="AK182" s="14">
        <v>144</v>
      </c>
      <c r="AL182" s="14">
        <v>600</v>
      </c>
      <c r="AM182" s="5">
        <v>41640</v>
      </c>
      <c r="AN182" s="7" t="s">
        <v>2291</v>
      </c>
      <c r="AO182" s="7" t="s">
        <v>2291</v>
      </c>
      <c r="AP182" s="1" t="s">
        <v>2291</v>
      </c>
      <c r="AQ182" s="1" t="s">
        <v>2291</v>
      </c>
      <c r="AR182" s="1" t="s">
        <v>2291</v>
      </c>
      <c r="AS182" s="1" t="s">
        <v>2291</v>
      </c>
      <c r="AT182" s="1" t="s">
        <v>2291</v>
      </c>
      <c r="AU182" s="1" t="s">
        <v>2291</v>
      </c>
      <c r="AV182" s="1" t="s">
        <v>2291</v>
      </c>
      <c r="AW182" s="1" t="s">
        <v>2291</v>
      </c>
      <c r="AX182" s="1" t="s">
        <v>2291</v>
      </c>
      <c r="AY182" s="7" t="s">
        <v>2291</v>
      </c>
      <c r="AZ182" s="7" t="s">
        <v>2291</v>
      </c>
      <c r="BA182" s="1" t="s">
        <v>2291</v>
      </c>
      <c r="BB182" s="7" t="s">
        <v>2291</v>
      </c>
      <c r="BC182" s="7" t="s">
        <v>2291</v>
      </c>
      <c r="BD182" s="1" t="s">
        <v>2291</v>
      </c>
      <c r="BE182" s="1" t="s">
        <v>2291</v>
      </c>
      <c r="BF182" s="1" t="s">
        <v>2291</v>
      </c>
      <c r="BG182" s="1" t="s">
        <v>2291</v>
      </c>
      <c r="BH182" s="1" t="s">
        <v>2291</v>
      </c>
      <c r="BI182" s="1" t="s">
        <v>2291</v>
      </c>
      <c r="BJ182" s="1" t="s">
        <v>2291</v>
      </c>
      <c r="BK182" s="1" t="s">
        <v>2291</v>
      </c>
      <c r="BL182" s="1" t="s">
        <v>2291</v>
      </c>
      <c r="BM182" s="7" t="s">
        <v>2291</v>
      </c>
      <c r="BN182" s="7" t="s">
        <v>2291</v>
      </c>
      <c r="BO182" s="1" t="s">
        <v>2291</v>
      </c>
      <c r="BP182" s="7" t="s">
        <v>2291</v>
      </c>
      <c r="BQ182" s="7" t="s">
        <v>2291</v>
      </c>
      <c r="BR182" s="1">
        <v>0</v>
      </c>
      <c r="BS182" s="7">
        <v>144</v>
      </c>
      <c r="BT182" s="7">
        <v>0</v>
      </c>
      <c r="BU182" s="7">
        <v>0</v>
      </c>
      <c r="BV182" s="7">
        <v>0</v>
      </c>
      <c r="BW182" s="1" t="s">
        <v>1998</v>
      </c>
      <c r="BX182" s="1" t="s">
        <v>2291</v>
      </c>
      <c r="BY182" s="1" t="s">
        <v>886</v>
      </c>
      <c r="BZ182" s="1" t="s">
        <v>1921</v>
      </c>
      <c r="CA182" s="1" t="s">
        <v>1921</v>
      </c>
      <c r="CB182" s="1" t="s">
        <v>1921</v>
      </c>
      <c r="CC182" s="1" t="s">
        <v>1920</v>
      </c>
      <c r="CD182" s="1" t="s">
        <v>1921</v>
      </c>
      <c r="CE182" s="1" t="s">
        <v>1921</v>
      </c>
      <c r="CF182" s="1" t="s">
        <v>1921</v>
      </c>
      <c r="CG182" s="1" t="s">
        <v>1921</v>
      </c>
      <c r="CH182" s="1" t="s">
        <v>1920</v>
      </c>
      <c r="CI182" s="1" t="s">
        <v>1920</v>
      </c>
      <c r="CJ182" s="1" t="s">
        <v>1921</v>
      </c>
      <c r="CK182" s="1" t="s">
        <v>1953</v>
      </c>
      <c r="CL182" s="1" t="s">
        <v>1921</v>
      </c>
      <c r="CM182" s="1" t="s">
        <v>1921</v>
      </c>
      <c r="CN182" s="1" t="s">
        <v>1920</v>
      </c>
      <c r="CO182" s="1" t="s">
        <v>1921</v>
      </c>
      <c r="CP182" s="1" t="s">
        <v>1921</v>
      </c>
      <c r="CQ182" s="1" t="s">
        <v>2291</v>
      </c>
      <c r="CR182" s="1" t="s">
        <v>2029</v>
      </c>
      <c r="CS182" s="1" t="s">
        <v>2291</v>
      </c>
      <c r="CT182" s="1" t="s">
        <v>2291</v>
      </c>
      <c r="CU182" s="1" t="s">
        <v>2291</v>
      </c>
      <c r="CV182" s="1" t="s">
        <v>2291</v>
      </c>
      <c r="CW182" s="1" t="s">
        <v>2291</v>
      </c>
      <c r="CX182" s="1" t="s">
        <v>2291</v>
      </c>
      <c r="CY182" s="1" t="s">
        <v>2291</v>
      </c>
      <c r="CZ182" s="1" t="s">
        <v>2291</v>
      </c>
      <c r="DA182" s="1" t="s">
        <v>2291</v>
      </c>
      <c r="DB182" s="1" t="s">
        <v>2291</v>
      </c>
      <c r="DC182" s="1" t="s">
        <v>2291</v>
      </c>
      <c r="DD182" s="1" t="s">
        <v>2291</v>
      </c>
      <c r="DE182" s="1" t="s">
        <v>2291</v>
      </c>
      <c r="DF182" s="1" t="s">
        <v>2291</v>
      </c>
      <c r="DG182" s="1" t="s">
        <v>2291</v>
      </c>
      <c r="DH182" s="1" t="s">
        <v>2291</v>
      </c>
      <c r="DI182" s="1" t="s">
        <v>2291</v>
      </c>
      <c r="DJ182" s="1" t="s">
        <v>2291</v>
      </c>
      <c r="DK182" s="1" t="s">
        <v>2291</v>
      </c>
      <c r="DL182" s="1" t="s">
        <v>2291</v>
      </c>
      <c r="DM182" s="1" t="s">
        <v>2291</v>
      </c>
      <c r="DN182" s="1" t="s">
        <v>2291</v>
      </c>
      <c r="DO182" s="1" t="s">
        <v>2291</v>
      </c>
      <c r="DP182" s="1" t="s">
        <v>2291</v>
      </c>
      <c r="DQ182" s="1" t="s">
        <v>2291</v>
      </c>
      <c r="DR182" s="1" t="s">
        <v>2291</v>
      </c>
      <c r="DS182" s="1" t="s">
        <v>2291</v>
      </c>
      <c r="DT182" s="1" t="s">
        <v>2291</v>
      </c>
      <c r="DU182" s="1" t="s">
        <v>2291</v>
      </c>
      <c r="DV182" s="1" t="s">
        <v>2291</v>
      </c>
      <c r="DW182" s="1" t="s">
        <v>2291</v>
      </c>
      <c r="DX182" s="1" t="s">
        <v>2291</v>
      </c>
      <c r="DY182" s="1" t="s">
        <v>2291</v>
      </c>
      <c r="DZ182" s="1" t="s">
        <v>2291</v>
      </c>
      <c r="EA182" s="1" t="s">
        <v>2291</v>
      </c>
      <c r="EB182" s="1" t="s">
        <v>2291</v>
      </c>
      <c r="EC182" s="1" t="s">
        <v>2291</v>
      </c>
      <c r="ED182" s="1" t="s">
        <v>2291</v>
      </c>
      <c r="EE182" s="1" t="s">
        <v>2291</v>
      </c>
      <c r="EF182" s="1" t="s">
        <v>2291</v>
      </c>
      <c r="EG182" s="1" t="s">
        <v>2291</v>
      </c>
      <c r="EH182" s="1" t="s">
        <v>2291</v>
      </c>
      <c r="EI182" s="1" t="s">
        <v>2291</v>
      </c>
      <c r="EJ182" s="1" t="s">
        <v>2291</v>
      </c>
      <c r="EK182" s="1" t="s">
        <v>2291</v>
      </c>
      <c r="EL182" s="1" t="s">
        <v>2291</v>
      </c>
      <c r="EM182" s="1" t="s">
        <v>2291</v>
      </c>
      <c r="EN182" s="1" t="s">
        <v>2291</v>
      </c>
      <c r="EO182" s="1" t="s">
        <v>2291</v>
      </c>
      <c r="EP182" s="1" t="s">
        <v>2291</v>
      </c>
      <c r="EQ182" s="1" t="s">
        <v>2291</v>
      </c>
      <c r="ER182" s="1" t="s">
        <v>2291</v>
      </c>
      <c r="ES182" s="1" t="s">
        <v>2291</v>
      </c>
      <c r="ET182" s="1" t="s">
        <v>2291</v>
      </c>
      <c r="EU182" s="1" t="s">
        <v>2291</v>
      </c>
      <c r="EV182" s="1" t="s">
        <v>2291</v>
      </c>
      <c r="EW182" s="1" t="s">
        <v>1953</v>
      </c>
      <c r="EX182" s="1" t="s">
        <v>1921</v>
      </c>
      <c r="EY182" s="1" t="s">
        <v>1921</v>
      </c>
      <c r="EZ182" s="1" t="s">
        <v>1920</v>
      </c>
      <c r="FA182" s="1" t="s">
        <v>1921</v>
      </c>
      <c r="FB182" s="1" t="s">
        <v>1921</v>
      </c>
      <c r="FC182" s="1" t="s">
        <v>2291</v>
      </c>
      <c r="FD182" s="1" t="s">
        <v>1996</v>
      </c>
      <c r="FE182" s="1" t="s">
        <v>1953</v>
      </c>
      <c r="FF182" s="1" t="s">
        <v>1921</v>
      </c>
      <c r="FG182" s="1" t="s">
        <v>1921</v>
      </c>
      <c r="FH182" s="1" t="s">
        <v>1920</v>
      </c>
      <c r="FI182" s="1" t="s">
        <v>1921</v>
      </c>
      <c r="FJ182" s="1" t="s">
        <v>1921</v>
      </c>
      <c r="FK182" s="1" t="s">
        <v>2291</v>
      </c>
      <c r="FL182" s="1" t="s">
        <v>1996</v>
      </c>
      <c r="FM182" s="7">
        <v>45</v>
      </c>
      <c r="FN182" s="7">
        <v>50</v>
      </c>
      <c r="FO182" s="7">
        <v>3</v>
      </c>
      <c r="FP182" s="7">
        <v>15</v>
      </c>
      <c r="FQ182" s="7">
        <v>4</v>
      </c>
      <c r="FR182" s="7">
        <v>3</v>
      </c>
      <c r="FS182" s="7">
        <v>3</v>
      </c>
      <c r="FT182" s="7">
        <v>3</v>
      </c>
      <c r="FU182" s="7">
        <v>12</v>
      </c>
      <c r="FV182" s="7">
        <v>25</v>
      </c>
      <c r="FW182" s="7">
        <v>10</v>
      </c>
      <c r="FX182" s="7" t="s">
        <v>2291</v>
      </c>
      <c r="FY182" s="7">
        <v>60</v>
      </c>
      <c r="FZ182" s="1" t="s">
        <v>1920</v>
      </c>
      <c r="GA182" s="1" t="s">
        <v>1920</v>
      </c>
      <c r="GB182" s="1" t="s">
        <v>1920</v>
      </c>
      <c r="GC182" s="1" t="s">
        <v>2291</v>
      </c>
      <c r="GD182" s="1" t="s">
        <v>2291</v>
      </c>
      <c r="GE182" s="1" t="s">
        <v>2291</v>
      </c>
      <c r="GF182" s="1" t="s">
        <v>1920</v>
      </c>
      <c r="GG182" s="1" t="s">
        <v>2291</v>
      </c>
      <c r="GH182" s="1" t="s">
        <v>2291</v>
      </c>
      <c r="GI182" s="1" t="s">
        <v>2291</v>
      </c>
      <c r="GJ182" s="1" t="s">
        <v>302</v>
      </c>
      <c r="GK182" s="1" t="s">
        <v>1921</v>
      </c>
      <c r="GL182" s="1" t="s">
        <v>1921</v>
      </c>
      <c r="GM182" s="1" t="s">
        <v>1921</v>
      </c>
      <c r="GN182" s="1" t="s">
        <v>1921</v>
      </c>
      <c r="GO182" s="1" t="s">
        <v>1920</v>
      </c>
      <c r="GP182" s="1" t="s">
        <v>1921</v>
      </c>
      <c r="GQ182" s="1" t="s">
        <v>1921</v>
      </c>
      <c r="GR182" s="1" t="s">
        <v>1921</v>
      </c>
      <c r="GS182" s="7" t="s">
        <v>2291</v>
      </c>
      <c r="GT182" s="7" t="s">
        <v>2291</v>
      </c>
      <c r="GU182" s="7">
        <v>2</v>
      </c>
      <c r="GV182" s="7">
        <v>2</v>
      </c>
      <c r="GW182" s="7" t="s">
        <v>2291</v>
      </c>
      <c r="GX182" s="7" t="s">
        <v>2291</v>
      </c>
      <c r="GY182" s="7" t="s">
        <v>2291</v>
      </c>
      <c r="GZ182" s="7" t="s">
        <v>2291</v>
      </c>
      <c r="HA182" s="7" t="s">
        <v>2291</v>
      </c>
      <c r="HB182" s="7" t="s">
        <v>2291</v>
      </c>
      <c r="HC182" s="7" t="s">
        <v>2291</v>
      </c>
      <c r="HD182" s="7" t="s">
        <v>2291</v>
      </c>
      <c r="HE182" s="7" t="s">
        <v>2291</v>
      </c>
      <c r="HF182" s="7" t="s">
        <v>2291</v>
      </c>
      <c r="HG182" s="7" t="s">
        <v>2291</v>
      </c>
      <c r="HH182" s="7" t="s">
        <v>2291</v>
      </c>
      <c r="HI182" s="1" t="s">
        <v>869</v>
      </c>
      <c r="HJ182" s="1" t="s">
        <v>371</v>
      </c>
      <c r="HK182" s="1" t="s">
        <v>1920</v>
      </c>
      <c r="HL182" s="1" t="s">
        <v>1921</v>
      </c>
      <c r="HM182" s="1" t="s">
        <v>1921</v>
      </c>
      <c r="HN182" s="1" t="s">
        <v>1921</v>
      </c>
      <c r="HO182" s="1" t="s">
        <v>1921</v>
      </c>
      <c r="HP182" s="1" t="s">
        <v>2125</v>
      </c>
      <c r="HQ182" s="1" t="s">
        <v>1921</v>
      </c>
      <c r="HR182" s="1" t="s">
        <v>1921</v>
      </c>
      <c r="HS182" s="1" t="s">
        <v>1920</v>
      </c>
      <c r="HT182" s="7" t="s">
        <v>2291</v>
      </c>
      <c r="HU182" s="7" t="s">
        <v>2291</v>
      </c>
      <c r="HV182" s="1" t="s">
        <v>2291</v>
      </c>
      <c r="HW182" s="1" t="s">
        <v>2291</v>
      </c>
      <c r="HX182" s="1" t="s">
        <v>2291</v>
      </c>
      <c r="HY182" s="1" t="s">
        <v>2126</v>
      </c>
      <c r="HZ182" s="1" t="s">
        <v>1921</v>
      </c>
      <c r="IA182" s="1" t="s">
        <v>1920</v>
      </c>
      <c r="IB182" s="7" t="s">
        <v>2291</v>
      </c>
      <c r="IC182" s="7">
        <v>144</v>
      </c>
      <c r="ID182" s="1" t="s">
        <v>1920</v>
      </c>
      <c r="IE182" s="1" t="s">
        <v>2291</v>
      </c>
      <c r="IF182" s="1" t="s">
        <v>2291</v>
      </c>
      <c r="IG182" s="1" t="s">
        <v>2291</v>
      </c>
      <c r="IH182" s="1" t="s">
        <v>2291</v>
      </c>
      <c r="II182" s="1" t="s">
        <v>2291</v>
      </c>
      <c r="IJ182" s="1" t="s">
        <v>2291</v>
      </c>
      <c r="IK182" s="1" t="s">
        <v>2291</v>
      </c>
      <c r="IL182" s="1" t="s">
        <v>2291</v>
      </c>
      <c r="IM182" s="1" t="s">
        <v>1952</v>
      </c>
      <c r="IN182" s="1" t="s">
        <v>2291</v>
      </c>
      <c r="IO182" s="1" t="s">
        <v>2291</v>
      </c>
      <c r="IP182" s="1" t="s">
        <v>2188</v>
      </c>
      <c r="IQ182" s="1" t="s">
        <v>2071</v>
      </c>
      <c r="IR182" s="1" t="s">
        <v>1957</v>
      </c>
      <c r="IS182" s="1" t="s">
        <v>2291</v>
      </c>
      <c r="IT182" s="1" t="s">
        <v>1921</v>
      </c>
      <c r="IU182" s="1" t="s">
        <v>2291</v>
      </c>
      <c r="IV182" s="1" t="s">
        <v>2291</v>
      </c>
      <c r="IW182" s="1" t="s">
        <v>2291</v>
      </c>
      <c r="IX182" s="1" t="s">
        <v>2291</v>
      </c>
      <c r="IY182" s="1" t="s">
        <v>2291</v>
      </c>
      <c r="IZ182" s="1" t="s">
        <v>2291</v>
      </c>
      <c r="JA182" s="1" t="s">
        <v>2291</v>
      </c>
      <c r="JB182" s="1" t="s">
        <v>2291</v>
      </c>
      <c r="JC182" s="1" t="s">
        <v>2291</v>
      </c>
      <c r="JD182" s="1" t="s">
        <v>887</v>
      </c>
      <c r="JE182" s="1" t="s">
        <v>1921</v>
      </c>
      <c r="JF182" s="1" t="s">
        <v>1921</v>
      </c>
      <c r="JG182" s="1" t="s">
        <v>1921</v>
      </c>
      <c r="JH182" s="1" t="s">
        <v>1921</v>
      </c>
      <c r="JI182" s="1" t="s">
        <v>1921</v>
      </c>
      <c r="JJ182" s="1" t="s">
        <v>1920</v>
      </c>
      <c r="JK182" s="1" t="s">
        <v>1921</v>
      </c>
      <c r="JL182" s="1" t="s">
        <v>1921</v>
      </c>
      <c r="JM182" s="1" t="s">
        <v>1920</v>
      </c>
      <c r="JN182" s="1" t="s">
        <v>1921</v>
      </c>
      <c r="JO182" s="1" t="s">
        <v>1921</v>
      </c>
      <c r="JP182" s="1" t="s">
        <v>1921</v>
      </c>
      <c r="JQ182" s="1" t="s">
        <v>1920</v>
      </c>
      <c r="JR182" s="1" t="s">
        <v>1921</v>
      </c>
      <c r="JS182" s="1" t="s">
        <v>2137</v>
      </c>
      <c r="JT182" s="1" t="s">
        <v>2291</v>
      </c>
      <c r="JU182" s="1" t="s">
        <v>2295</v>
      </c>
      <c r="JV182" s="1" t="s">
        <v>1920</v>
      </c>
      <c r="JW182" s="1" t="s">
        <v>1921</v>
      </c>
      <c r="JX182" s="1" t="s">
        <v>1921</v>
      </c>
      <c r="JY182" s="1" t="s">
        <v>1921</v>
      </c>
      <c r="JZ182" s="1" t="s">
        <v>1921</v>
      </c>
      <c r="KA182" s="1" t="s">
        <v>1921</v>
      </c>
      <c r="KB182" s="1" t="s">
        <v>1921</v>
      </c>
      <c r="KC182" s="1" t="s">
        <v>2291</v>
      </c>
      <c r="KD182" s="1" t="s">
        <v>1972</v>
      </c>
      <c r="KE182" s="1" t="s">
        <v>1921</v>
      </c>
      <c r="KF182" s="1" t="s">
        <v>1920</v>
      </c>
      <c r="KG182" s="1" t="s">
        <v>1720</v>
      </c>
      <c r="KH182" s="1" t="s">
        <v>1965</v>
      </c>
      <c r="KI182" s="1" t="s">
        <v>1988</v>
      </c>
      <c r="KJ182" s="1" t="s">
        <v>2291</v>
      </c>
      <c r="KK182" s="1" t="s">
        <v>1920</v>
      </c>
      <c r="KL182" s="1" t="s">
        <v>2044</v>
      </c>
      <c r="KM182" s="1" t="s">
        <v>1920</v>
      </c>
      <c r="KN182" s="1" t="s">
        <v>1921</v>
      </c>
      <c r="KO182" s="1" t="s">
        <v>1920</v>
      </c>
      <c r="KP182" s="1" t="s">
        <v>2291</v>
      </c>
      <c r="KQ182" s="1" t="s">
        <v>2291</v>
      </c>
      <c r="KR182" s="1">
        <v>3</v>
      </c>
      <c r="KS182" s="1" t="s">
        <v>304</v>
      </c>
      <c r="KT182" s="1" t="s">
        <v>888</v>
      </c>
      <c r="KU182" s="1" t="s">
        <v>2291</v>
      </c>
      <c r="KV182" s="1" t="s">
        <v>2291</v>
      </c>
      <c r="KW182" s="1" t="s">
        <v>2291</v>
      </c>
      <c r="KX182" s="1">
        <v>20</v>
      </c>
      <c r="KY182" s="11">
        <v>20</v>
      </c>
      <c r="KZ182" s="1" t="s">
        <v>889</v>
      </c>
      <c r="LA182" s="1">
        <v>150128</v>
      </c>
      <c r="LB182" s="1" t="s">
        <v>890</v>
      </c>
      <c r="LC182" s="1" t="s">
        <v>891</v>
      </c>
      <c r="LD182" s="1">
        <v>60</v>
      </c>
      <c r="LE182" s="1" t="s">
        <v>2291</v>
      </c>
      <c r="LF182" s="1">
        <v>-1</v>
      </c>
      <c r="LG182" s="1" t="s">
        <v>2291</v>
      </c>
      <c r="LH182" s="1" t="s">
        <v>2291</v>
      </c>
      <c r="LI182" s="8">
        <v>60</v>
      </c>
      <c r="LJ182" s="8">
        <v>7</v>
      </c>
      <c r="LK182" s="8">
        <v>6</v>
      </c>
      <c r="LL182" s="8">
        <v>13</v>
      </c>
      <c r="LM182" s="8">
        <v>8</v>
      </c>
      <c r="LN182" s="8">
        <v>22</v>
      </c>
      <c r="LO182" s="8">
        <v>25</v>
      </c>
      <c r="LP182" s="8">
        <v>13</v>
      </c>
      <c r="LQ182" s="8">
        <v>20</v>
      </c>
      <c r="LR182" s="8">
        <v>21</v>
      </c>
      <c r="LS182" s="8">
        <v>22</v>
      </c>
      <c r="LT182" s="8">
        <v>3</v>
      </c>
      <c r="LU182" s="8">
        <v>0</v>
      </c>
      <c r="LV182" s="8">
        <v>160</v>
      </c>
      <c r="LW182" s="1" t="s">
        <v>1979</v>
      </c>
      <c r="LX182" s="1" t="s">
        <v>1981</v>
      </c>
      <c r="LY182" s="1" t="s">
        <v>1922</v>
      </c>
      <c r="LZ182" s="1" t="b">
        <f>E182=AE182</f>
        <v>1</v>
      </c>
      <c r="MA182" s="1" t="b">
        <f>AG182=G182</f>
        <v>1</v>
      </c>
      <c r="MB182" s="1" t="b">
        <f>I182=AI182</f>
        <v>1</v>
      </c>
      <c r="MC182" s="1" t="s">
        <v>2291</v>
      </c>
    </row>
    <row r="183" spans="1:341" x14ac:dyDescent="0.3">
      <c r="A183" s="1" t="s">
        <v>1055</v>
      </c>
      <c r="B183" s="1" t="s">
        <v>1056</v>
      </c>
      <c r="C183" s="5">
        <v>43164</v>
      </c>
      <c r="D183" s="5">
        <v>43164</v>
      </c>
      <c r="E183" s="1" t="s">
        <v>294</v>
      </c>
      <c r="F183" s="1" t="s">
        <v>1934</v>
      </c>
      <c r="G183" s="1" t="s">
        <v>400</v>
      </c>
      <c r="H183" s="1" t="s">
        <v>1948</v>
      </c>
      <c r="I183" s="1" t="s">
        <v>404</v>
      </c>
      <c r="J183" s="1" t="s">
        <v>2010</v>
      </c>
      <c r="K183" s="1" t="s">
        <v>1057</v>
      </c>
      <c r="L183" s="1" t="s">
        <v>1058</v>
      </c>
      <c r="M183" s="1" t="s">
        <v>1059</v>
      </c>
      <c r="N183" s="1">
        <v>13.8230425229</v>
      </c>
      <c r="O183" s="1">
        <v>14.1859278464</v>
      </c>
      <c r="P183" s="1">
        <v>399.11780547000001</v>
      </c>
      <c r="Q183" s="1">
        <v>8</v>
      </c>
      <c r="R183" s="1" t="s">
        <v>1983</v>
      </c>
      <c r="S183" s="1" t="s">
        <v>1057</v>
      </c>
      <c r="T183" s="1">
        <v>11</v>
      </c>
      <c r="U183" s="1" t="s">
        <v>2292</v>
      </c>
      <c r="V183" s="1" t="s">
        <v>1982</v>
      </c>
      <c r="W183" s="1" t="s">
        <v>2291</v>
      </c>
      <c r="X183" s="1" t="s">
        <v>2089</v>
      </c>
      <c r="Y183" s="1" t="s">
        <v>1920</v>
      </c>
      <c r="Z183" s="1" t="s">
        <v>1921</v>
      </c>
      <c r="AA183" s="1" t="s">
        <v>1921</v>
      </c>
      <c r="AB183" s="1" t="s">
        <v>2291</v>
      </c>
      <c r="AC183" s="7">
        <v>255</v>
      </c>
      <c r="AD183" s="7">
        <v>1066</v>
      </c>
      <c r="AE183" s="1" t="s">
        <v>294</v>
      </c>
      <c r="AF183" s="1" t="s">
        <v>1934</v>
      </c>
      <c r="AG183" s="1" t="s">
        <v>400</v>
      </c>
      <c r="AH183" s="1" t="s">
        <v>1948</v>
      </c>
      <c r="AI183" s="1" t="s">
        <v>404</v>
      </c>
      <c r="AJ183" s="1" t="s">
        <v>2010</v>
      </c>
      <c r="AK183" s="14">
        <v>255</v>
      </c>
      <c r="AL183" s="14">
        <v>1066</v>
      </c>
      <c r="AM183" s="5">
        <v>42430</v>
      </c>
      <c r="AN183" s="7" t="s">
        <v>2291</v>
      </c>
      <c r="AO183" s="7" t="s">
        <v>2291</v>
      </c>
      <c r="AP183" s="1" t="s">
        <v>2291</v>
      </c>
      <c r="AQ183" s="1" t="s">
        <v>2291</v>
      </c>
      <c r="AR183" s="1" t="s">
        <v>2291</v>
      </c>
      <c r="AS183" s="1" t="s">
        <v>2291</v>
      </c>
      <c r="AT183" s="1" t="s">
        <v>2291</v>
      </c>
      <c r="AU183" s="1" t="s">
        <v>2291</v>
      </c>
      <c r="AV183" s="1" t="s">
        <v>2291</v>
      </c>
      <c r="AW183" s="1" t="s">
        <v>2291</v>
      </c>
      <c r="AX183" s="1" t="s">
        <v>2291</v>
      </c>
      <c r="AY183" s="7" t="s">
        <v>2291</v>
      </c>
      <c r="AZ183" s="7" t="s">
        <v>2291</v>
      </c>
      <c r="BA183" s="1" t="s">
        <v>2291</v>
      </c>
      <c r="BB183" s="7" t="s">
        <v>2291</v>
      </c>
      <c r="BC183" s="7" t="s">
        <v>2291</v>
      </c>
      <c r="BD183" s="1" t="s">
        <v>2291</v>
      </c>
      <c r="BE183" s="1" t="s">
        <v>2291</v>
      </c>
      <c r="BF183" s="1" t="s">
        <v>2291</v>
      </c>
      <c r="BG183" s="1" t="s">
        <v>2291</v>
      </c>
      <c r="BH183" s="1" t="s">
        <v>2291</v>
      </c>
      <c r="BI183" s="1" t="s">
        <v>2291</v>
      </c>
      <c r="BJ183" s="1" t="s">
        <v>2291</v>
      </c>
      <c r="BK183" s="1" t="s">
        <v>2291</v>
      </c>
      <c r="BL183" s="1" t="s">
        <v>2291</v>
      </c>
      <c r="BM183" s="7" t="s">
        <v>2291</v>
      </c>
      <c r="BN183" s="7" t="s">
        <v>2291</v>
      </c>
      <c r="BO183" s="1" t="s">
        <v>2291</v>
      </c>
      <c r="BP183" s="7" t="s">
        <v>2291</v>
      </c>
      <c r="BQ183" s="7" t="s">
        <v>2291</v>
      </c>
      <c r="BR183" s="1">
        <v>0</v>
      </c>
      <c r="BS183" s="7">
        <v>125</v>
      </c>
      <c r="BT183" s="7">
        <v>50</v>
      </c>
      <c r="BU183" s="7">
        <v>0</v>
      </c>
      <c r="BV183" s="7">
        <v>35</v>
      </c>
      <c r="BW183" s="1" t="s">
        <v>1998</v>
      </c>
      <c r="BX183" s="1" t="s">
        <v>2291</v>
      </c>
      <c r="BY183" s="1" t="s">
        <v>1060</v>
      </c>
      <c r="BZ183" s="1" t="s">
        <v>1921</v>
      </c>
      <c r="CA183" s="1" t="s">
        <v>1920</v>
      </c>
      <c r="CB183" s="1" t="s">
        <v>1921</v>
      </c>
      <c r="CC183" s="1" t="s">
        <v>1921</v>
      </c>
      <c r="CD183" s="1" t="s">
        <v>1920</v>
      </c>
      <c r="CE183" s="1" t="s">
        <v>1921</v>
      </c>
      <c r="CF183" s="1" t="s">
        <v>1921</v>
      </c>
      <c r="CG183" s="1" t="s">
        <v>1921</v>
      </c>
      <c r="CH183" s="1" t="s">
        <v>1921</v>
      </c>
      <c r="CI183" s="1" t="s">
        <v>1920</v>
      </c>
      <c r="CJ183" s="1" t="s">
        <v>1921</v>
      </c>
      <c r="CK183" s="1" t="s">
        <v>2291</v>
      </c>
      <c r="CL183" s="1" t="s">
        <v>2291</v>
      </c>
      <c r="CM183" s="1" t="s">
        <v>2291</v>
      </c>
      <c r="CN183" s="1" t="s">
        <v>2291</v>
      </c>
      <c r="CO183" s="1" t="s">
        <v>2291</v>
      </c>
      <c r="CP183" s="1" t="s">
        <v>2291</v>
      </c>
      <c r="CQ183" s="1" t="s">
        <v>2291</v>
      </c>
      <c r="CR183" s="1" t="s">
        <v>2291</v>
      </c>
      <c r="CS183" s="1" t="s">
        <v>2291</v>
      </c>
      <c r="CT183" s="1" t="s">
        <v>2291</v>
      </c>
      <c r="CU183" s="1" t="s">
        <v>2291</v>
      </c>
      <c r="CV183" s="1" t="s">
        <v>2291</v>
      </c>
      <c r="CW183" s="1" t="s">
        <v>2291</v>
      </c>
      <c r="CX183" s="1" t="s">
        <v>2291</v>
      </c>
      <c r="CY183" s="1" t="s">
        <v>2291</v>
      </c>
      <c r="CZ183" s="1" t="s">
        <v>2291</v>
      </c>
      <c r="DA183" s="1" t="s">
        <v>320</v>
      </c>
      <c r="DB183" s="1" t="s">
        <v>1921</v>
      </c>
      <c r="DC183" s="1" t="s">
        <v>1921</v>
      </c>
      <c r="DD183" s="1" t="s">
        <v>1921</v>
      </c>
      <c r="DE183" s="1" t="s">
        <v>1920</v>
      </c>
      <c r="DF183" s="1" t="s">
        <v>1921</v>
      </c>
      <c r="DG183" s="1" t="s">
        <v>2291</v>
      </c>
      <c r="DH183" s="1" t="s">
        <v>2029</v>
      </c>
      <c r="DI183" s="1" t="s">
        <v>320</v>
      </c>
      <c r="DJ183" s="1" t="s">
        <v>1921</v>
      </c>
      <c r="DK183" s="1" t="s">
        <v>1921</v>
      </c>
      <c r="DL183" s="1" t="s">
        <v>1921</v>
      </c>
      <c r="DM183" s="1" t="s">
        <v>1920</v>
      </c>
      <c r="DN183" s="1" t="s">
        <v>1921</v>
      </c>
      <c r="DO183" s="1" t="s">
        <v>2291</v>
      </c>
      <c r="DP183" s="1" t="s">
        <v>2029</v>
      </c>
      <c r="DQ183" s="1" t="s">
        <v>2291</v>
      </c>
      <c r="DR183" s="1" t="s">
        <v>2291</v>
      </c>
      <c r="DS183" s="1" t="s">
        <v>2291</v>
      </c>
      <c r="DT183" s="1" t="s">
        <v>2291</v>
      </c>
      <c r="DU183" s="1" t="s">
        <v>2291</v>
      </c>
      <c r="DV183" s="1" t="s">
        <v>2291</v>
      </c>
      <c r="DW183" s="1" t="s">
        <v>2291</v>
      </c>
      <c r="DX183" s="1" t="s">
        <v>2291</v>
      </c>
      <c r="DY183" s="1" t="s">
        <v>2291</v>
      </c>
      <c r="DZ183" s="1" t="s">
        <v>2291</v>
      </c>
      <c r="EA183" s="1" t="s">
        <v>2291</v>
      </c>
      <c r="EB183" s="1" t="s">
        <v>2291</v>
      </c>
      <c r="EC183" s="1" t="s">
        <v>2291</v>
      </c>
      <c r="ED183" s="1" t="s">
        <v>2291</v>
      </c>
      <c r="EE183" s="1" t="s">
        <v>2291</v>
      </c>
      <c r="EF183" s="1" t="s">
        <v>2291</v>
      </c>
      <c r="EG183" s="1" t="s">
        <v>2291</v>
      </c>
      <c r="EH183" s="1" t="s">
        <v>2291</v>
      </c>
      <c r="EI183" s="1" t="s">
        <v>2291</v>
      </c>
      <c r="EJ183" s="1" t="s">
        <v>2291</v>
      </c>
      <c r="EK183" s="1" t="s">
        <v>2291</v>
      </c>
      <c r="EL183" s="1" t="s">
        <v>2291</v>
      </c>
      <c r="EM183" s="1" t="s">
        <v>2291</v>
      </c>
      <c r="EN183" s="1" t="s">
        <v>2291</v>
      </c>
      <c r="EO183" s="1" t="s">
        <v>2291</v>
      </c>
      <c r="EP183" s="1" t="s">
        <v>2291</v>
      </c>
      <c r="EQ183" s="1" t="s">
        <v>2291</v>
      </c>
      <c r="ER183" s="1" t="s">
        <v>2291</v>
      </c>
      <c r="ES183" s="1" t="s">
        <v>2291</v>
      </c>
      <c r="ET183" s="1" t="s">
        <v>2291</v>
      </c>
      <c r="EU183" s="1" t="s">
        <v>2291</v>
      </c>
      <c r="EV183" s="1" t="s">
        <v>2291</v>
      </c>
      <c r="EW183" s="1" t="s">
        <v>2291</v>
      </c>
      <c r="EX183" s="1" t="s">
        <v>2291</v>
      </c>
      <c r="EY183" s="1" t="s">
        <v>2291</v>
      </c>
      <c r="EZ183" s="1" t="s">
        <v>2291</v>
      </c>
      <c r="FA183" s="1" t="s">
        <v>2291</v>
      </c>
      <c r="FB183" s="1" t="s">
        <v>2291</v>
      </c>
      <c r="FC183" s="1" t="s">
        <v>2291</v>
      </c>
      <c r="FD183" s="1" t="s">
        <v>2291</v>
      </c>
      <c r="FE183" s="1" t="s">
        <v>320</v>
      </c>
      <c r="FF183" s="1" t="s">
        <v>1921</v>
      </c>
      <c r="FG183" s="1" t="s">
        <v>1921</v>
      </c>
      <c r="FH183" s="1" t="s">
        <v>1921</v>
      </c>
      <c r="FI183" s="1" t="s">
        <v>1920</v>
      </c>
      <c r="FJ183" s="1" t="s">
        <v>1921</v>
      </c>
      <c r="FK183" s="1" t="s">
        <v>2291</v>
      </c>
      <c r="FL183" s="1" t="s">
        <v>1997</v>
      </c>
      <c r="FM183" s="7">
        <v>15</v>
      </c>
      <c r="FN183" s="7">
        <v>20</v>
      </c>
      <c r="FO183" s="7">
        <v>3</v>
      </c>
      <c r="FP183" s="7">
        <v>5</v>
      </c>
      <c r="FQ183" s="7">
        <v>6</v>
      </c>
      <c r="FR183" s="7">
        <v>3</v>
      </c>
      <c r="FS183" s="7" t="s">
        <v>2291</v>
      </c>
      <c r="FT183" s="7" t="s">
        <v>2291</v>
      </c>
      <c r="FU183" s="7">
        <v>10</v>
      </c>
      <c r="FV183" s="7">
        <v>7</v>
      </c>
      <c r="FW183" s="7">
        <v>5</v>
      </c>
      <c r="FX183" s="7">
        <v>6</v>
      </c>
      <c r="FY183" s="7">
        <v>100</v>
      </c>
      <c r="FZ183" s="1" t="s">
        <v>1920</v>
      </c>
      <c r="GA183" s="1" t="s">
        <v>1920</v>
      </c>
      <c r="GB183" s="1" t="s">
        <v>1920</v>
      </c>
      <c r="GC183" s="1" t="s">
        <v>2291</v>
      </c>
      <c r="GD183" s="1" t="s">
        <v>2291</v>
      </c>
      <c r="GE183" s="1" t="s">
        <v>2291</v>
      </c>
      <c r="GF183" s="1" t="s">
        <v>1921</v>
      </c>
      <c r="GG183" s="1" t="s">
        <v>1868</v>
      </c>
      <c r="GH183" s="1" t="s">
        <v>2291</v>
      </c>
      <c r="GI183" s="1" t="s">
        <v>2291</v>
      </c>
      <c r="GJ183" s="1" t="s">
        <v>302</v>
      </c>
      <c r="GK183" s="1" t="s">
        <v>1921</v>
      </c>
      <c r="GL183" s="1" t="s">
        <v>1921</v>
      </c>
      <c r="GM183" s="1" t="s">
        <v>1921</v>
      </c>
      <c r="GN183" s="1" t="s">
        <v>1921</v>
      </c>
      <c r="GO183" s="1" t="s">
        <v>1920</v>
      </c>
      <c r="GP183" s="1" t="s">
        <v>1921</v>
      </c>
      <c r="GQ183" s="1" t="s">
        <v>1921</v>
      </c>
      <c r="GR183" s="1" t="s">
        <v>1921</v>
      </c>
      <c r="GS183" s="7" t="s">
        <v>2291</v>
      </c>
      <c r="GT183" s="7" t="s">
        <v>2291</v>
      </c>
      <c r="GU183" s="7">
        <v>2</v>
      </c>
      <c r="GV183" s="7" t="s">
        <v>2291</v>
      </c>
      <c r="GW183" s="7" t="s">
        <v>2291</v>
      </c>
      <c r="GX183" s="7" t="s">
        <v>2291</v>
      </c>
      <c r="GY183" s="7" t="s">
        <v>2291</v>
      </c>
      <c r="GZ183" s="7" t="s">
        <v>2291</v>
      </c>
      <c r="HA183" s="7" t="s">
        <v>2291</v>
      </c>
      <c r="HB183" s="7" t="s">
        <v>2291</v>
      </c>
      <c r="HC183" s="7" t="s">
        <v>2291</v>
      </c>
      <c r="HD183" s="7" t="s">
        <v>2291</v>
      </c>
      <c r="HE183" s="7" t="s">
        <v>2291</v>
      </c>
      <c r="HF183" s="7" t="s">
        <v>2291</v>
      </c>
      <c r="HG183" s="7" t="s">
        <v>2291</v>
      </c>
      <c r="HH183" s="7" t="s">
        <v>2291</v>
      </c>
      <c r="HI183" s="1" t="s">
        <v>1957</v>
      </c>
      <c r="HJ183" s="1" t="s">
        <v>371</v>
      </c>
      <c r="HK183" s="1" t="s">
        <v>1920</v>
      </c>
      <c r="HL183" s="1" t="s">
        <v>1921</v>
      </c>
      <c r="HM183" s="1" t="s">
        <v>1921</v>
      </c>
      <c r="HN183" s="1" t="s">
        <v>1921</v>
      </c>
      <c r="HO183" s="1" t="s">
        <v>1921</v>
      </c>
      <c r="HP183" s="1" t="s">
        <v>2122</v>
      </c>
      <c r="HQ183" s="1" t="s">
        <v>1920</v>
      </c>
      <c r="HR183" s="1" t="s">
        <v>1921</v>
      </c>
      <c r="HS183" s="1" t="s">
        <v>1921</v>
      </c>
      <c r="HT183" s="7">
        <v>19</v>
      </c>
      <c r="HU183" s="7" t="s">
        <v>2291</v>
      </c>
      <c r="HV183" s="1" t="s">
        <v>2047</v>
      </c>
      <c r="HW183" s="1" t="s">
        <v>1921</v>
      </c>
      <c r="HX183" s="1" t="s">
        <v>1962</v>
      </c>
      <c r="HY183" s="1" t="s">
        <v>2126</v>
      </c>
      <c r="HZ183" s="1" t="s">
        <v>1921</v>
      </c>
      <c r="IA183" s="1" t="s">
        <v>1920</v>
      </c>
      <c r="IB183" s="7" t="s">
        <v>2291</v>
      </c>
      <c r="IC183" s="7">
        <v>70</v>
      </c>
      <c r="ID183" s="1" t="s">
        <v>1920</v>
      </c>
      <c r="IE183" s="1" t="s">
        <v>2291</v>
      </c>
      <c r="IF183" s="1" t="s">
        <v>2291</v>
      </c>
      <c r="IG183" s="1" t="s">
        <v>2291</v>
      </c>
      <c r="IH183" s="1" t="s">
        <v>2291</v>
      </c>
      <c r="II183" s="1" t="s">
        <v>2291</v>
      </c>
      <c r="IJ183" s="1" t="s">
        <v>2291</v>
      </c>
      <c r="IK183" s="1" t="s">
        <v>2291</v>
      </c>
      <c r="IL183" s="1" t="s">
        <v>2291</v>
      </c>
      <c r="IM183" s="1" t="s">
        <v>1949</v>
      </c>
      <c r="IN183" s="1" t="s">
        <v>1991</v>
      </c>
      <c r="IO183" s="1" t="s">
        <v>2291</v>
      </c>
      <c r="IP183" s="1" t="s">
        <v>2291</v>
      </c>
      <c r="IQ183" s="1" t="s">
        <v>2291</v>
      </c>
      <c r="IR183" s="1" t="s">
        <v>2291</v>
      </c>
      <c r="IS183" s="1" t="s">
        <v>2291</v>
      </c>
      <c r="IT183" s="1" t="s">
        <v>1921</v>
      </c>
      <c r="IU183" s="1" t="s">
        <v>2291</v>
      </c>
      <c r="IV183" s="1" t="s">
        <v>2291</v>
      </c>
      <c r="IW183" s="1" t="s">
        <v>2291</v>
      </c>
      <c r="IX183" s="1" t="s">
        <v>2291</v>
      </c>
      <c r="IY183" s="1" t="s">
        <v>2291</v>
      </c>
      <c r="IZ183" s="1" t="s">
        <v>2291</v>
      </c>
      <c r="JA183" s="1" t="s">
        <v>2291</v>
      </c>
      <c r="JB183" s="1" t="s">
        <v>2291</v>
      </c>
      <c r="JC183" s="1" t="s">
        <v>2291</v>
      </c>
      <c r="JD183" s="1" t="s">
        <v>1061</v>
      </c>
      <c r="JE183" s="1" t="s">
        <v>1920</v>
      </c>
      <c r="JF183" s="1" t="s">
        <v>1921</v>
      </c>
      <c r="JG183" s="1" t="s">
        <v>1921</v>
      </c>
      <c r="JH183" s="1" t="s">
        <v>1921</v>
      </c>
      <c r="JI183" s="1" t="s">
        <v>1921</v>
      </c>
      <c r="JJ183" s="1" t="s">
        <v>1920</v>
      </c>
      <c r="JK183" s="1" t="s">
        <v>1921</v>
      </c>
      <c r="JL183" s="1" t="s">
        <v>1921</v>
      </c>
      <c r="JM183" s="1" t="s">
        <v>1921</v>
      </c>
      <c r="JN183" s="1" t="s">
        <v>1921</v>
      </c>
      <c r="JO183" s="1" t="s">
        <v>1921</v>
      </c>
      <c r="JP183" s="1" t="s">
        <v>1921</v>
      </c>
      <c r="JQ183" s="1" t="s">
        <v>1920</v>
      </c>
      <c r="JR183" s="1" t="s">
        <v>1921</v>
      </c>
      <c r="JS183" s="1" t="s">
        <v>2138</v>
      </c>
      <c r="JT183" s="1" t="s">
        <v>2291</v>
      </c>
      <c r="JU183" s="1" t="s">
        <v>2297</v>
      </c>
      <c r="JV183" s="1" t="s">
        <v>1920</v>
      </c>
      <c r="JW183" s="1" t="s">
        <v>1921</v>
      </c>
      <c r="JX183" s="1" t="s">
        <v>1921</v>
      </c>
      <c r="JY183" s="1" t="s">
        <v>1920</v>
      </c>
      <c r="JZ183" s="1" t="s">
        <v>1921</v>
      </c>
      <c r="KA183" s="1" t="s">
        <v>1921</v>
      </c>
      <c r="KB183" s="1" t="s">
        <v>1921</v>
      </c>
      <c r="KC183" s="1" t="s">
        <v>2291</v>
      </c>
      <c r="KD183" s="1" t="s">
        <v>2294</v>
      </c>
      <c r="KE183" s="1" t="s">
        <v>2291</v>
      </c>
      <c r="KF183" s="1" t="s">
        <v>1920</v>
      </c>
      <c r="KG183" s="1" t="s">
        <v>2145</v>
      </c>
      <c r="KH183" s="1" t="s">
        <v>1967</v>
      </c>
      <c r="KI183" s="1" t="s">
        <v>1988</v>
      </c>
      <c r="KJ183" s="1" t="s">
        <v>2291</v>
      </c>
      <c r="KK183" s="1" t="s">
        <v>1920</v>
      </c>
      <c r="KL183" s="1" t="s">
        <v>409</v>
      </c>
      <c r="KM183" s="1" t="s">
        <v>1921</v>
      </c>
      <c r="KN183" s="1" t="s">
        <v>1921</v>
      </c>
      <c r="KO183" s="1" t="s">
        <v>1920</v>
      </c>
      <c r="KP183" s="1" t="s">
        <v>2291</v>
      </c>
      <c r="KQ183" s="1" t="s">
        <v>2291</v>
      </c>
      <c r="KR183" s="1">
        <v>2</v>
      </c>
      <c r="KS183" s="1" t="s">
        <v>310</v>
      </c>
      <c r="KT183" s="1" t="s">
        <v>2163</v>
      </c>
      <c r="KU183" s="1" t="s">
        <v>2291</v>
      </c>
      <c r="KV183" s="1" t="s">
        <v>2291</v>
      </c>
      <c r="KW183" s="1" t="s">
        <v>2291</v>
      </c>
      <c r="KX183" s="1">
        <v>17</v>
      </c>
      <c r="KY183" s="11">
        <v>17</v>
      </c>
      <c r="KZ183" s="1" t="s">
        <v>1062</v>
      </c>
      <c r="LA183" s="1">
        <v>158778</v>
      </c>
      <c r="LB183" s="1" t="s">
        <v>1063</v>
      </c>
      <c r="LC183" s="1" t="s">
        <v>1064</v>
      </c>
      <c r="LD183" s="1">
        <v>80</v>
      </c>
      <c r="LE183" s="1" t="s">
        <v>2291</v>
      </c>
      <c r="LF183" s="1">
        <v>-1</v>
      </c>
      <c r="LG183" s="1" t="s">
        <v>2291</v>
      </c>
      <c r="LH183" s="1" t="s">
        <v>2291</v>
      </c>
      <c r="LI183" s="8">
        <v>80</v>
      </c>
      <c r="LJ183" s="8">
        <v>4</v>
      </c>
      <c r="LK183" s="8">
        <v>7</v>
      </c>
      <c r="LL183" s="8">
        <v>9</v>
      </c>
      <c r="LM183" s="8">
        <v>13</v>
      </c>
      <c r="LN183" s="8">
        <v>12</v>
      </c>
      <c r="LO183" s="8">
        <v>14</v>
      </c>
      <c r="LP183" s="8">
        <v>5</v>
      </c>
      <c r="LQ183" s="8">
        <v>9</v>
      </c>
      <c r="LR183" s="8">
        <v>20</v>
      </c>
      <c r="LS183" s="8">
        <v>19</v>
      </c>
      <c r="LT183" s="8">
        <v>0</v>
      </c>
      <c r="LU183" s="8">
        <v>0</v>
      </c>
      <c r="LV183" s="8">
        <v>112</v>
      </c>
      <c r="LW183" s="1" t="s">
        <v>1975</v>
      </c>
      <c r="LX183" s="1" t="s">
        <v>1979</v>
      </c>
      <c r="LY183" s="1" t="s">
        <v>1922</v>
      </c>
      <c r="LZ183" s="1" t="b">
        <f>E183=AE183</f>
        <v>1</v>
      </c>
      <c r="MA183" s="1" t="b">
        <f>AG183=G183</f>
        <v>1</v>
      </c>
      <c r="MB183" s="1" t="b">
        <f>I183=AI183</f>
        <v>1</v>
      </c>
      <c r="MC183" s="1" t="s">
        <v>2291</v>
      </c>
    </row>
  </sheetData>
  <autoFilter ref="A1:MC183"/>
  <conditionalFormatting sqref="AM3:AM183 AP3:AX183 BA3:BA183 BD3:BO183 BR3:BR183 BW3:MC183 A3:AJ183">
    <cfRule type="expression" dxfId="6" priority="7">
      <formula>MOD(ROW(),2)</formula>
    </cfRule>
  </conditionalFormatting>
  <conditionalFormatting sqref="AK3:AL183">
    <cfRule type="expression" dxfId="5" priority="6">
      <formula>MOD(ROW(),2)</formula>
    </cfRule>
  </conditionalFormatting>
  <conditionalFormatting sqref="AN3:AO183">
    <cfRule type="expression" dxfId="4" priority="5">
      <formula>MOD(ROW(),2)</formula>
    </cfRule>
  </conditionalFormatting>
  <conditionalFormatting sqref="AY3:AZ183">
    <cfRule type="expression" dxfId="3" priority="4">
      <formula>MOD(ROW(),2)</formula>
    </cfRule>
  </conditionalFormatting>
  <conditionalFormatting sqref="BB3:BC183">
    <cfRule type="expression" dxfId="2" priority="3">
      <formula>MOD(ROW(),2)</formula>
    </cfRule>
  </conditionalFormatting>
  <conditionalFormatting sqref="BP3:BQ183">
    <cfRule type="expression" dxfId="1" priority="2">
      <formula>MOD(ROW(),2)</formula>
    </cfRule>
  </conditionalFormatting>
  <conditionalFormatting sqref="BS3:BV183">
    <cfRule type="expression" dxfId="0" priority="1">
      <formula>MOD(ROW(),2)</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L182"/>
  <sheetViews>
    <sheetView topLeftCell="LJ1" workbookViewId="0">
      <selection activeCell="ME1" sqref="ME1"/>
    </sheetView>
  </sheetViews>
  <sheetFormatPr defaultRowHeight="14.4" x14ac:dyDescent="0.3"/>
  <sheetData>
    <row r="1" spans="1:350" x14ac:dyDescent="0.3">
      <c r="A1" t="s">
        <v>11</v>
      </c>
      <c r="B1" t="s">
        <v>0</v>
      </c>
      <c r="C1" t="s">
        <v>1</v>
      </c>
      <c r="D1" t="s">
        <v>2</v>
      </c>
      <c r="E1" t="s">
        <v>3</v>
      </c>
      <c r="F1" t="s">
        <v>4</v>
      </c>
      <c r="G1" t="s">
        <v>5</v>
      </c>
      <c r="H1" t="s">
        <v>6</v>
      </c>
      <c r="I1" t="s">
        <v>7</v>
      </c>
      <c r="J1" t="s">
        <v>8</v>
      </c>
      <c r="K1" t="s">
        <v>9</v>
      </c>
      <c r="L1" t="s">
        <v>2011</v>
      </c>
      <c r="M1" t="s">
        <v>2012</v>
      </c>
      <c r="N1" t="s">
        <v>2013</v>
      </c>
      <c r="O1" t="s">
        <v>2014</v>
      </c>
      <c r="P1" t="s">
        <v>2015</v>
      </c>
      <c r="Q1" t="s">
        <v>2016</v>
      </c>
      <c r="R1" t="s">
        <v>10</v>
      </c>
      <c r="S1" t="s">
        <v>11</v>
      </c>
      <c r="T1" t="s">
        <v>12</v>
      </c>
      <c r="U1" t="s">
        <v>13</v>
      </c>
      <c r="V1" t="s">
        <v>14</v>
      </c>
      <c r="W1" t="s">
        <v>15</v>
      </c>
      <c r="X1" t="s">
        <v>16</v>
      </c>
      <c r="Y1" t="s">
        <v>17</v>
      </c>
      <c r="Z1" t="s">
        <v>18</v>
      </c>
      <c r="AA1" t="s">
        <v>19</v>
      </c>
      <c r="AB1" t="s">
        <v>20</v>
      </c>
      <c r="AC1" t="s">
        <v>21</v>
      </c>
      <c r="AD1" t="s">
        <v>22</v>
      </c>
      <c r="AE1" t="s">
        <v>23</v>
      </c>
      <c r="AF1" t="s">
        <v>24</v>
      </c>
      <c r="AG1" t="s">
        <v>25</v>
      </c>
      <c r="AH1" t="s">
        <v>26</v>
      </c>
      <c r="AI1" t="s">
        <v>27</v>
      </c>
      <c r="AJ1" t="s">
        <v>2090</v>
      </c>
      <c r="AK1" t="s">
        <v>28</v>
      </c>
      <c r="AL1" t="s">
        <v>29</v>
      </c>
      <c r="AM1" t="s">
        <v>30</v>
      </c>
      <c r="AN1" t="s">
        <v>2018</v>
      </c>
      <c r="AO1" t="s">
        <v>2017</v>
      </c>
      <c r="AP1" t="s">
        <v>2019</v>
      </c>
      <c r="AQ1" t="s">
        <v>2020</v>
      </c>
      <c r="AR1" t="s">
        <v>2021</v>
      </c>
      <c r="AS1" t="s">
        <v>2022</v>
      </c>
      <c r="AT1" t="s">
        <v>31</v>
      </c>
      <c r="AU1" t="s">
        <v>32</v>
      </c>
      <c r="AV1" t="s">
        <v>33</v>
      </c>
      <c r="AW1" t="s">
        <v>34</v>
      </c>
      <c r="AX1" t="s">
        <v>35</v>
      </c>
      <c r="AY1" t="s">
        <v>2023</v>
      </c>
      <c r="AZ1" t="s">
        <v>2026</v>
      </c>
      <c r="BA1" t="s">
        <v>2024</v>
      </c>
      <c r="BB1" t="s">
        <v>2027</v>
      </c>
      <c r="BC1" t="s">
        <v>2025</v>
      </c>
      <c r="BD1" t="s">
        <v>2028</v>
      </c>
      <c r="BE1" t="s">
        <v>36</v>
      </c>
      <c r="BF1" t="s">
        <v>37</v>
      </c>
      <c r="BG1" t="s">
        <v>38</v>
      </c>
      <c r="BH1" t="s">
        <v>39</v>
      </c>
      <c r="BI1" t="s">
        <v>40</v>
      </c>
      <c r="BJ1" t="s">
        <v>41</v>
      </c>
      <c r="BK1" t="s">
        <v>2366</v>
      </c>
      <c r="BL1" t="s">
        <v>2367</v>
      </c>
      <c r="BM1" t="s">
        <v>2368</v>
      </c>
      <c r="BN1" t="s">
        <v>2369</v>
      </c>
      <c r="BO1" t="s">
        <v>2370</v>
      </c>
      <c r="BP1" t="s">
        <v>2371</v>
      </c>
      <c r="BQ1" t="s">
        <v>2372</v>
      </c>
      <c r="BR1" t="s">
        <v>2373</v>
      </c>
      <c r="BS1" t="s">
        <v>2374</v>
      </c>
      <c r="BT1" t="s">
        <v>2375</v>
      </c>
      <c r="BU1" t="s">
        <v>2376</v>
      </c>
      <c r="BV1" t="s">
        <v>2377</v>
      </c>
      <c r="BW1" t="s">
        <v>2378</v>
      </c>
      <c r="BX1" t="s">
        <v>2379</v>
      </c>
      <c r="BY1" t="s">
        <v>42</v>
      </c>
      <c r="BZ1" t="s">
        <v>43</v>
      </c>
      <c r="CA1" t="s">
        <v>44</v>
      </c>
      <c r="CB1" t="s">
        <v>45</v>
      </c>
      <c r="CC1" t="s">
        <v>46</v>
      </c>
      <c r="CD1" t="s">
        <v>47</v>
      </c>
      <c r="CE1" t="s">
        <v>48</v>
      </c>
      <c r="CF1" t="s">
        <v>49</v>
      </c>
      <c r="CG1" t="s">
        <v>50</v>
      </c>
      <c r="CH1" t="s">
        <v>51</v>
      </c>
      <c r="CI1" t="s">
        <v>52</v>
      </c>
      <c r="CJ1" t="s">
        <v>53</v>
      </c>
      <c r="CK1" t="s">
        <v>54</v>
      </c>
      <c r="CL1" t="s">
        <v>55</v>
      </c>
      <c r="CM1" t="s">
        <v>56</v>
      </c>
      <c r="CN1" t="s">
        <v>57</v>
      </c>
      <c r="CO1" t="s">
        <v>58</v>
      </c>
      <c r="CP1" t="s">
        <v>59</v>
      </c>
      <c r="CQ1" t="s">
        <v>60</v>
      </c>
      <c r="CR1" t="s">
        <v>61</v>
      </c>
      <c r="CS1" t="s">
        <v>62</v>
      </c>
      <c r="CT1" t="s">
        <v>2108</v>
      </c>
      <c r="CU1" t="s">
        <v>63</v>
      </c>
      <c r="CV1" t="s">
        <v>64</v>
      </c>
      <c r="CW1" t="s">
        <v>65</v>
      </c>
      <c r="CX1" t="s">
        <v>66</v>
      </c>
      <c r="CY1" t="s">
        <v>67</v>
      </c>
      <c r="CZ1" t="s">
        <v>68</v>
      </c>
      <c r="DA1" t="s">
        <v>69</v>
      </c>
      <c r="DB1" t="s">
        <v>2107</v>
      </c>
      <c r="DC1" t="s">
        <v>70</v>
      </c>
      <c r="DD1" t="s">
        <v>71</v>
      </c>
      <c r="DE1" t="s">
        <v>72</v>
      </c>
      <c r="DF1" t="s">
        <v>73</v>
      </c>
      <c r="DG1" t="s">
        <v>74</v>
      </c>
      <c r="DH1" t="s">
        <v>75</v>
      </c>
      <c r="DI1" t="s">
        <v>76</v>
      </c>
      <c r="DJ1" t="s">
        <v>2106</v>
      </c>
      <c r="DK1" t="s">
        <v>77</v>
      </c>
      <c r="DL1" t="s">
        <v>78</v>
      </c>
      <c r="DM1" t="s">
        <v>79</v>
      </c>
      <c r="DN1" t="s">
        <v>80</v>
      </c>
      <c r="DO1" t="s">
        <v>81</v>
      </c>
      <c r="DP1" t="s">
        <v>82</v>
      </c>
      <c r="DQ1" t="s">
        <v>83</v>
      </c>
      <c r="DR1" t="s">
        <v>2105</v>
      </c>
      <c r="DS1" t="s">
        <v>84</v>
      </c>
      <c r="DT1" t="s">
        <v>85</v>
      </c>
      <c r="DU1" t="s">
        <v>86</v>
      </c>
      <c r="DV1" t="s">
        <v>87</v>
      </c>
      <c r="DW1" t="s">
        <v>88</v>
      </c>
      <c r="DX1" t="s">
        <v>89</v>
      </c>
      <c r="DY1" t="s">
        <v>90</v>
      </c>
      <c r="DZ1" t="s">
        <v>2104</v>
      </c>
      <c r="EA1" t="s">
        <v>91</v>
      </c>
      <c r="EB1" t="s">
        <v>92</v>
      </c>
      <c r="EC1" t="s">
        <v>93</v>
      </c>
      <c r="ED1" t="s">
        <v>94</v>
      </c>
      <c r="EE1" t="s">
        <v>95</v>
      </c>
      <c r="EF1" t="s">
        <v>96</v>
      </c>
      <c r="EG1" t="s">
        <v>97</v>
      </c>
      <c r="EH1" t="s">
        <v>2103</v>
      </c>
      <c r="EI1" t="s">
        <v>98</v>
      </c>
      <c r="EJ1" t="s">
        <v>99</v>
      </c>
      <c r="EK1" t="s">
        <v>100</v>
      </c>
      <c r="EL1" t="s">
        <v>101</v>
      </c>
      <c r="EM1" t="s">
        <v>102</v>
      </c>
      <c r="EN1" t="s">
        <v>103</v>
      </c>
      <c r="EO1" t="s">
        <v>104</v>
      </c>
      <c r="EP1" t="s">
        <v>2102</v>
      </c>
      <c r="EQ1" t="s">
        <v>105</v>
      </c>
      <c r="ER1" t="s">
        <v>106</v>
      </c>
      <c r="ES1" t="s">
        <v>107</v>
      </c>
      <c r="ET1" t="s">
        <v>108</v>
      </c>
      <c r="EU1" t="s">
        <v>109</v>
      </c>
      <c r="EV1" t="s">
        <v>110</v>
      </c>
      <c r="EW1" t="s">
        <v>111</v>
      </c>
      <c r="EX1" t="s">
        <v>2100</v>
      </c>
      <c r="EY1" t="s">
        <v>112</v>
      </c>
      <c r="EZ1" t="s">
        <v>113</v>
      </c>
      <c r="FA1" t="s">
        <v>114</v>
      </c>
      <c r="FB1" t="s">
        <v>115</v>
      </c>
      <c r="FC1" t="s">
        <v>116</v>
      </c>
      <c r="FD1" t="s">
        <v>117</v>
      </c>
      <c r="FE1" t="s">
        <v>118</v>
      </c>
      <c r="FF1" t="s">
        <v>2099</v>
      </c>
      <c r="FG1" t="s">
        <v>119</v>
      </c>
      <c r="FH1" t="s">
        <v>120</v>
      </c>
      <c r="FI1" t="s">
        <v>121</v>
      </c>
      <c r="FJ1" t="s">
        <v>122</v>
      </c>
      <c r="FK1" t="s">
        <v>123</v>
      </c>
      <c r="FL1" t="s">
        <v>124</v>
      </c>
      <c r="FM1" t="s">
        <v>125</v>
      </c>
      <c r="FN1" t="s">
        <v>2098</v>
      </c>
      <c r="FO1" t="s">
        <v>126</v>
      </c>
      <c r="FP1" t="s">
        <v>127</v>
      </c>
      <c r="FQ1" t="s">
        <v>128</v>
      </c>
      <c r="FR1" t="s">
        <v>129</v>
      </c>
      <c r="FS1" t="s">
        <v>130</v>
      </c>
      <c r="FT1" t="s">
        <v>131</v>
      </c>
      <c r="FU1" t="s">
        <v>132</v>
      </c>
      <c r="FV1" t="s">
        <v>133</v>
      </c>
      <c r="FW1" t="s">
        <v>134</v>
      </c>
      <c r="FX1" t="s">
        <v>135</v>
      </c>
      <c r="FY1" t="s">
        <v>136</v>
      </c>
      <c r="FZ1" t="s">
        <v>137</v>
      </c>
      <c r="GA1" t="s">
        <v>138</v>
      </c>
      <c r="GB1" t="s">
        <v>139</v>
      </c>
      <c r="GC1" t="s">
        <v>140</v>
      </c>
      <c r="GD1" t="s">
        <v>141</v>
      </c>
      <c r="GE1" t="s">
        <v>142</v>
      </c>
      <c r="GF1" t="s">
        <v>143</v>
      </c>
      <c r="GG1" t="s">
        <v>144</v>
      </c>
      <c r="GH1" t="s">
        <v>145</v>
      </c>
      <c r="GI1" t="s">
        <v>146</v>
      </c>
      <c r="GJ1" t="s">
        <v>147</v>
      </c>
      <c r="GK1" t="s">
        <v>148</v>
      </c>
      <c r="GL1" t="s">
        <v>149</v>
      </c>
      <c r="GM1" t="s">
        <v>150</v>
      </c>
      <c r="GN1" t="s">
        <v>151</v>
      </c>
      <c r="GO1" t="s">
        <v>152</v>
      </c>
      <c r="GP1" t="s">
        <v>153</v>
      </c>
      <c r="GQ1" t="s">
        <v>154</v>
      </c>
      <c r="GR1" t="s">
        <v>155</v>
      </c>
      <c r="GS1" t="s">
        <v>156</v>
      </c>
      <c r="GT1" t="s">
        <v>157</v>
      </c>
      <c r="GU1" t="s">
        <v>158</v>
      </c>
      <c r="GV1" t="s">
        <v>159</v>
      </c>
      <c r="GW1" t="s">
        <v>160</v>
      </c>
      <c r="GX1" t="s">
        <v>161</v>
      </c>
      <c r="GY1" t="s">
        <v>162</v>
      </c>
      <c r="GZ1" t="s">
        <v>163</v>
      </c>
      <c r="HA1" t="s">
        <v>164</v>
      </c>
      <c r="HB1" t="s">
        <v>165</v>
      </c>
      <c r="HC1" t="s">
        <v>166</v>
      </c>
      <c r="HD1" t="s">
        <v>167</v>
      </c>
      <c r="HE1" t="s">
        <v>168</v>
      </c>
      <c r="HF1" t="s">
        <v>169</v>
      </c>
      <c r="HG1" t="s">
        <v>170</v>
      </c>
      <c r="HH1" t="s">
        <v>171</v>
      </c>
      <c r="HI1" t="s">
        <v>172</v>
      </c>
      <c r="HJ1" t="s">
        <v>173</v>
      </c>
      <c r="HK1" t="s">
        <v>174</v>
      </c>
      <c r="HL1" t="s">
        <v>175</v>
      </c>
      <c r="HM1" t="s">
        <v>176</v>
      </c>
      <c r="HN1" t="s">
        <v>177</v>
      </c>
      <c r="HO1" t="s">
        <v>178</v>
      </c>
      <c r="HP1" t="s">
        <v>179</v>
      </c>
      <c r="HQ1" t="s">
        <v>180</v>
      </c>
      <c r="HR1" t="s">
        <v>181</v>
      </c>
      <c r="HS1" t="s">
        <v>2109</v>
      </c>
      <c r="HT1" t="s">
        <v>182</v>
      </c>
      <c r="HU1" t="s">
        <v>183</v>
      </c>
      <c r="HV1" t="s">
        <v>184</v>
      </c>
      <c r="HW1" t="s">
        <v>185</v>
      </c>
      <c r="HX1" t="s">
        <v>186</v>
      </c>
      <c r="HY1" t="s">
        <v>187</v>
      </c>
      <c r="HZ1" t="s">
        <v>188</v>
      </c>
      <c r="IA1" t="s">
        <v>189</v>
      </c>
      <c r="IB1" t="s">
        <v>190</v>
      </c>
      <c r="IC1" t="s">
        <v>2552</v>
      </c>
      <c r="ID1" t="s">
        <v>2553</v>
      </c>
      <c r="IE1" t="s">
        <v>191</v>
      </c>
      <c r="IF1" t="s">
        <v>192</v>
      </c>
      <c r="IG1" t="s">
        <v>193</v>
      </c>
      <c r="IH1" t="s">
        <v>194</v>
      </c>
      <c r="II1" t="s">
        <v>195</v>
      </c>
      <c r="IJ1" t="s">
        <v>196</v>
      </c>
      <c r="IK1" t="s">
        <v>2562</v>
      </c>
      <c r="IL1" t="s">
        <v>2563</v>
      </c>
      <c r="IM1" t="s">
        <v>197</v>
      </c>
      <c r="IN1" t="s">
        <v>198</v>
      </c>
      <c r="IO1" t="s">
        <v>199</v>
      </c>
      <c r="IP1" t="s">
        <v>200</v>
      </c>
      <c r="IQ1" t="s">
        <v>201</v>
      </c>
      <c r="IR1" t="s">
        <v>202</v>
      </c>
      <c r="IS1" t="s">
        <v>203</v>
      </c>
      <c r="IT1" t="s">
        <v>204</v>
      </c>
      <c r="IU1" t="s">
        <v>205</v>
      </c>
      <c r="IV1" t="s">
        <v>2164</v>
      </c>
      <c r="IW1" t="s">
        <v>206</v>
      </c>
      <c r="IX1" t="s">
        <v>207</v>
      </c>
      <c r="IY1" t="s">
        <v>2165</v>
      </c>
      <c r="IZ1" t="s">
        <v>2166</v>
      </c>
      <c r="JA1" t="s">
        <v>2167</v>
      </c>
      <c r="JB1" t="s">
        <v>208</v>
      </c>
      <c r="JC1" t="s">
        <v>209</v>
      </c>
      <c r="JD1" t="s">
        <v>210</v>
      </c>
      <c r="JE1" t="s">
        <v>211</v>
      </c>
      <c r="JF1" t="s">
        <v>212</v>
      </c>
      <c r="JG1" t="s">
        <v>213</v>
      </c>
      <c r="JH1" t="s">
        <v>214</v>
      </c>
      <c r="JI1" t="s">
        <v>215</v>
      </c>
      <c r="JJ1" t="s">
        <v>216</v>
      </c>
      <c r="JK1" t="s">
        <v>217</v>
      </c>
      <c r="JL1" t="s">
        <v>218</v>
      </c>
      <c r="JM1" t="s">
        <v>219</v>
      </c>
      <c r="JN1" t="s">
        <v>220</v>
      </c>
      <c r="JO1" t="s">
        <v>221</v>
      </c>
      <c r="JP1" t="s">
        <v>222</v>
      </c>
      <c r="JQ1" t="s">
        <v>223</v>
      </c>
      <c r="JR1" t="s">
        <v>224</v>
      </c>
      <c r="JS1" t="s">
        <v>225</v>
      </c>
      <c r="JT1" t="s">
        <v>226</v>
      </c>
      <c r="JU1" t="s">
        <v>227</v>
      </c>
      <c r="JV1" t="s">
        <v>228</v>
      </c>
      <c r="JW1" t="s">
        <v>229</v>
      </c>
      <c r="JX1" t="s">
        <v>230</v>
      </c>
      <c r="JY1" t="s">
        <v>231</v>
      </c>
      <c r="JZ1" t="s">
        <v>232</v>
      </c>
      <c r="KA1" t="s">
        <v>233</v>
      </c>
      <c r="KB1" t="s">
        <v>234</v>
      </c>
      <c r="KC1" t="s">
        <v>235</v>
      </c>
      <c r="KD1" t="s">
        <v>236</v>
      </c>
      <c r="KE1" t="s">
        <v>237</v>
      </c>
      <c r="KF1" t="s">
        <v>238</v>
      </c>
      <c r="KG1" t="s">
        <v>239</v>
      </c>
      <c r="KH1" t="s">
        <v>240</v>
      </c>
      <c r="KI1" t="s">
        <v>241</v>
      </c>
      <c r="KJ1" t="s">
        <v>242</v>
      </c>
      <c r="KK1" t="s">
        <v>243</v>
      </c>
      <c r="KL1" t="s">
        <v>244</v>
      </c>
      <c r="KM1" t="s">
        <v>245</v>
      </c>
      <c r="KN1" t="s">
        <v>246</v>
      </c>
      <c r="KO1" t="s">
        <v>247</v>
      </c>
      <c r="KP1" t="s">
        <v>248</v>
      </c>
      <c r="KQ1" t="s">
        <v>249</v>
      </c>
      <c r="KR1" t="s">
        <v>250</v>
      </c>
      <c r="KS1" t="s">
        <v>251</v>
      </c>
      <c r="KT1" t="s">
        <v>252</v>
      </c>
      <c r="KU1" t="s">
        <v>253</v>
      </c>
      <c r="KV1" t="s">
        <v>254</v>
      </c>
      <c r="KW1" t="s">
        <v>255</v>
      </c>
      <c r="KX1" t="s">
        <v>256</v>
      </c>
      <c r="KY1" t="s">
        <v>257</v>
      </c>
      <c r="KZ1" t="s">
        <v>258</v>
      </c>
      <c r="LA1" t="s">
        <v>259</v>
      </c>
      <c r="LB1" t="s">
        <v>260</v>
      </c>
      <c r="LC1" t="s">
        <v>261</v>
      </c>
      <c r="LD1" t="s">
        <v>262</v>
      </c>
      <c r="LE1" t="s">
        <v>263</v>
      </c>
      <c r="LF1" t="s">
        <v>264</v>
      </c>
      <c r="LG1" t="s">
        <v>265</v>
      </c>
      <c r="LH1" t="s">
        <v>266</v>
      </c>
      <c r="LI1" t="s">
        <v>267</v>
      </c>
      <c r="LJ1" t="s">
        <v>268</v>
      </c>
      <c r="LK1" t="s">
        <v>269</v>
      </c>
      <c r="LL1" t="s">
        <v>270</v>
      </c>
      <c r="LM1" t="s">
        <v>271</v>
      </c>
      <c r="LN1" t="s">
        <v>272</v>
      </c>
      <c r="LO1" t="s">
        <v>273</v>
      </c>
      <c r="LP1" t="s">
        <v>274</v>
      </c>
      <c r="LQ1" t="s">
        <v>275</v>
      </c>
      <c r="LR1" t="s">
        <v>2033</v>
      </c>
      <c r="LS1" t="s">
        <v>276</v>
      </c>
      <c r="LT1" t="s">
        <v>277</v>
      </c>
      <c r="LU1" t="s">
        <v>278</v>
      </c>
      <c r="LV1" t="s">
        <v>279</v>
      </c>
      <c r="LW1" t="s">
        <v>280</v>
      </c>
      <c r="LX1" t="s">
        <v>281</v>
      </c>
      <c r="LY1" t="s">
        <v>282</v>
      </c>
      <c r="LZ1" t="s">
        <v>283</v>
      </c>
      <c r="MA1" t="s">
        <v>284</v>
      </c>
      <c r="MB1" t="s">
        <v>285</v>
      </c>
      <c r="MC1" t="s">
        <v>286</v>
      </c>
      <c r="MD1" t="s">
        <v>287</v>
      </c>
      <c r="ME1" t="s">
        <v>288</v>
      </c>
      <c r="MF1" t="s">
        <v>2037</v>
      </c>
      <c r="MG1" t="s">
        <v>2038</v>
      </c>
      <c r="MH1" t="s">
        <v>2039</v>
      </c>
      <c r="MI1" t="s">
        <v>2043</v>
      </c>
      <c r="MJ1" t="s">
        <v>2041</v>
      </c>
      <c r="MK1" t="s">
        <v>2042</v>
      </c>
      <c r="ML1" t="s">
        <v>2040</v>
      </c>
    </row>
    <row r="2" spans="1:350" x14ac:dyDescent="0.3">
      <c r="A2" t="s">
        <v>1105</v>
      </c>
      <c r="B2" t="s">
        <v>1102</v>
      </c>
      <c r="C2" t="s">
        <v>1103</v>
      </c>
      <c r="D2">
        <v>43163</v>
      </c>
      <c r="E2" t="s">
        <v>684</v>
      </c>
      <c r="F2" t="s">
        <v>2291</v>
      </c>
      <c r="G2" t="s">
        <v>2291</v>
      </c>
      <c r="H2" t="s">
        <v>2291</v>
      </c>
      <c r="I2">
        <v>43163</v>
      </c>
      <c r="J2" t="s">
        <v>633</v>
      </c>
      <c r="K2" t="s">
        <v>293</v>
      </c>
      <c r="L2" t="s">
        <v>294</v>
      </c>
      <c r="M2" t="s">
        <v>1934</v>
      </c>
      <c r="N2" t="s">
        <v>400</v>
      </c>
      <c r="O2" t="s">
        <v>1948</v>
      </c>
      <c r="P2" t="s">
        <v>915</v>
      </c>
      <c r="Q2" t="s">
        <v>1057</v>
      </c>
      <c r="R2" t="s">
        <v>1104</v>
      </c>
      <c r="S2" t="s">
        <v>1105</v>
      </c>
      <c r="T2" t="s">
        <v>1106</v>
      </c>
      <c r="U2">
        <v>13.790963747099999</v>
      </c>
      <c r="V2">
        <v>14.0739367314</v>
      </c>
      <c r="W2">
        <v>300.96107455200001</v>
      </c>
      <c r="X2">
        <v>4</v>
      </c>
      <c r="Y2" t="s">
        <v>1984</v>
      </c>
      <c r="Z2" t="s">
        <v>2291</v>
      </c>
      <c r="AA2" t="s">
        <v>2291</v>
      </c>
      <c r="AB2" t="s">
        <v>2292</v>
      </c>
      <c r="AC2" t="s">
        <v>2291</v>
      </c>
      <c r="AD2" t="s">
        <v>1982</v>
      </c>
      <c r="AE2" t="s">
        <v>2291</v>
      </c>
      <c r="AF2" t="s">
        <v>2291</v>
      </c>
      <c r="AG2" t="s">
        <v>2093</v>
      </c>
      <c r="AH2" t="s">
        <v>1920</v>
      </c>
      <c r="AI2" t="s">
        <v>1920</v>
      </c>
      <c r="AJ2" t="s">
        <v>1921</v>
      </c>
      <c r="AK2" t="s">
        <v>2291</v>
      </c>
      <c r="AL2">
        <v>250</v>
      </c>
      <c r="AM2">
        <v>600</v>
      </c>
      <c r="AN2" t="s">
        <v>294</v>
      </c>
      <c r="AO2" t="s">
        <v>1934</v>
      </c>
      <c r="AP2" t="s">
        <v>400</v>
      </c>
      <c r="AQ2" t="s">
        <v>1948</v>
      </c>
      <c r="AR2" t="s">
        <v>404</v>
      </c>
      <c r="AS2" t="s">
        <v>2010</v>
      </c>
      <c r="AT2">
        <v>250</v>
      </c>
      <c r="AU2">
        <v>600</v>
      </c>
      <c r="AV2">
        <v>41883</v>
      </c>
      <c r="AW2">
        <v>45</v>
      </c>
      <c r="AX2">
        <v>100</v>
      </c>
      <c r="AY2" t="s">
        <v>697</v>
      </c>
      <c r="AZ2" t="s">
        <v>1928</v>
      </c>
      <c r="BA2" t="s">
        <v>294</v>
      </c>
      <c r="BB2" t="s">
        <v>1934</v>
      </c>
      <c r="BC2" t="s">
        <v>698</v>
      </c>
      <c r="BD2" t="s">
        <v>333</v>
      </c>
      <c r="BE2" t="s">
        <v>2291</v>
      </c>
      <c r="BF2" t="s">
        <v>2291</v>
      </c>
      <c r="BG2" t="s">
        <v>2291</v>
      </c>
      <c r="BH2">
        <v>45</v>
      </c>
      <c r="BI2">
        <v>100</v>
      </c>
      <c r="BJ2">
        <v>43435</v>
      </c>
      <c r="BK2" t="s">
        <v>2291</v>
      </c>
      <c r="BL2" t="s">
        <v>2291</v>
      </c>
      <c r="BM2" t="s">
        <v>2291</v>
      </c>
      <c r="BN2" t="s">
        <v>2291</v>
      </c>
      <c r="BO2" t="s">
        <v>2291</v>
      </c>
      <c r="BP2" t="s">
        <v>2291</v>
      </c>
      <c r="BQ2" t="s">
        <v>2291</v>
      </c>
      <c r="BR2" t="s">
        <v>2291</v>
      </c>
      <c r="BS2" t="s">
        <v>2291</v>
      </c>
      <c r="BT2" t="s">
        <v>2291</v>
      </c>
      <c r="BU2" t="s">
        <v>2291</v>
      </c>
      <c r="BV2" t="s">
        <v>2291</v>
      </c>
      <c r="BW2" t="s">
        <v>2291</v>
      </c>
      <c r="BX2" t="s">
        <v>2291</v>
      </c>
      <c r="BY2" t="s">
        <v>2291</v>
      </c>
      <c r="BZ2" t="s">
        <v>2291</v>
      </c>
      <c r="CA2">
        <v>0</v>
      </c>
      <c r="CB2">
        <v>233</v>
      </c>
      <c r="CC2">
        <v>0</v>
      </c>
      <c r="CD2">
        <v>0</v>
      </c>
      <c r="CE2">
        <v>0</v>
      </c>
      <c r="CF2" t="s">
        <v>1998</v>
      </c>
      <c r="CG2" t="s">
        <v>2291</v>
      </c>
      <c r="CH2" t="s">
        <v>1107</v>
      </c>
      <c r="CI2" t="s">
        <v>1920</v>
      </c>
      <c r="CJ2" t="s">
        <v>1920</v>
      </c>
      <c r="CK2" t="s">
        <v>1920</v>
      </c>
      <c r="CL2" t="s">
        <v>1921</v>
      </c>
      <c r="CM2" t="s">
        <v>1921</v>
      </c>
      <c r="CN2" t="s">
        <v>1921</v>
      </c>
      <c r="CO2" t="s">
        <v>1921</v>
      </c>
      <c r="CP2" t="s">
        <v>1920</v>
      </c>
      <c r="CQ2" t="s">
        <v>1920</v>
      </c>
      <c r="CR2" t="s">
        <v>1921</v>
      </c>
      <c r="CS2" t="s">
        <v>1921</v>
      </c>
      <c r="CT2" t="s">
        <v>320</v>
      </c>
      <c r="CU2" t="s">
        <v>1921</v>
      </c>
      <c r="CV2" t="s">
        <v>1921</v>
      </c>
      <c r="CW2" t="s">
        <v>1921</v>
      </c>
      <c r="CX2" t="s">
        <v>1920</v>
      </c>
      <c r="CY2" t="s">
        <v>1921</v>
      </c>
      <c r="CZ2" t="s">
        <v>2291</v>
      </c>
      <c r="DA2" t="s">
        <v>2029</v>
      </c>
      <c r="DB2" t="s">
        <v>320</v>
      </c>
      <c r="DC2" t="s">
        <v>1921</v>
      </c>
      <c r="DD2" t="s">
        <v>1921</v>
      </c>
      <c r="DE2" t="s">
        <v>1921</v>
      </c>
      <c r="DF2" t="s">
        <v>1920</v>
      </c>
      <c r="DG2" t="s">
        <v>1921</v>
      </c>
      <c r="DH2" t="s">
        <v>2291</v>
      </c>
      <c r="DI2" t="s">
        <v>2029</v>
      </c>
      <c r="DJ2" t="s">
        <v>320</v>
      </c>
      <c r="DK2" t="s">
        <v>1921</v>
      </c>
      <c r="DL2" t="s">
        <v>1921</v>
      </c>
      <c r="DM2" t="s">
        <v>1921</v>
      </c>
      <c r="DN2" t="s">
        <v>1920</v>
      </c>
      <c r="DO2" t="s">
        <v>1921</v>
      </c>
      <c r="DP2" t="s">
        <v>2291</v>
      </c>
      <c r="DQ2" t="s">
        <v>2029</v>
      </c>
      <c r="DR2" t="s">
        <v>2291</v>
      </c>
      <c r="DS2" t="s">
        <v>2291</v>
      </c>
      <c r="DT2" t="s">
        <v>2291</v>
      </c>
      <c r="DU2" t="s">
        <v>2291</v>
      </c>
      <c r="DV2" t="s">
        <v>2291</v>
      </c>
      <c r="DW2" t="s">
        <v>2291</v>
      </c>
      <c r="DX2" t="s">
        <v>2291</v>
      </c>
      <c r="DY2" t="s">
        <v>2291</v>
      </c>
      <c r="DZ2" t="s">
        <v>2291</v>
      </c>
      <c r="EA2" t="s">
        <v>2291</v>
      </c>
      <c r="EB2" t="s">
        <v>2291</v>
      </c>
      <c r="EC2" t="s">
        <v>2291</v>
      </c>
      <c r="ED2" t="s">
        <v>2291</v>
      </c>
      <c r="EE2" t="s">
        <v>2291</v>
      </c>
      <c r="EF2" t="s">
        <v>2291</v>
      </c>
      <c r="EG2" t="s">
        <v>2291</v>
      </c>
      <c r="EH2" t="s">
        <v>320</v>
      </c>
      <c r="EI2" t="s">
        <v>1921</v>
      </c>
      <c r="EJ2" t="s">
        <v>1921</v>
      </c>
      <c r="EK2" t="s">
        <v>1921</v>
      </c>
      <c r="EL2" t="s">
        <v>1920</v>
      </c>
      <c r="EM2" t="s">
        <v>1921</v>
      </c>
      <c r="EN2" t="s">
        <v>2291</v>
      </c>
      <c r="EO2" t="s">
        <v>1996</v>
      </c>
      <c r="EP2" t="s">
        <v>2291</v>
      </c>
      <c r="EQ2" t="s">
        <v>2291</v>
      </c>
      <c r="ER2" t="s">
        <v>2291</v>
      </c>
      <c r="ES2" t="s">
        <v>2291</v>
      </c>
      <c r="ET2" t="s">
        <v>2291</v>
      </c>
      <c r="EU2" t="s">
        <v>2291</v>
      </c>
      <c r="EV2" t="s">
        <v>2291</v>
      </c>
      <c r="EW2" t="s">
        <v>2291</v>
      </c>
      <c r="EX2" t="s">
        <v>320</v>
      </c>
      <c r="EY2" t="s">
        <v>1921</v>
      </c>
      <c r="EZ2" t="s">
        <v>1921</v>
      </c>
      <c r="FA2" t="s">
        <v>1921</v>
      </c>
      <c r="FB2" t="s">
        <v>1920</v>
      </c>
      <c r="FC2" t="s">
        <v>1921</v>
      </c>
      <c r="FD2" t="s">
        <v>2291</v>
      </c>
      <c r="FE2" t="s">
        <v>1996</v>
      </c>
      <c r="FF2" t="s">
        <v>2291</v>
      </c>
      <c r="FG2" t="s">
        <v>2291</v>
      </c>
      <c r="FH2" t="s">
        <v>2291</v>
      </c>
      <c r="FI2" t="s">
        <v>2291</v>
      </c>
      <c r="FJ2" t="s">
        <v>2291</v>
      </c>
      <c r="FK2" t="s">
        <v>2291</v>
      </c>
      <c r="FL2" t="s">
        <v>2291</v>
      </c>
      <c r="FM2" t="s">
        <v>2291</v>
      </c>
      <c r="FN2" t="s">
        <v>2291</v>
      </c>
      <c r="FO2" t="s">
        <v>2291</v>
      </c>
      <c r="FP2" t="s">
        <v>2291</v>
      </c>
      <c r="FQ2" t="s">
        <v>2291</v>
      </c>
      <c r="FR2" t="s">
        <v>2291</v>
      </c>
      <c r="FS2" t="s">
        <v>2291</v>
      </c>
      <c r="FT2" t="s">
        <v>2291</v>
      </c>
      <c r="FU2" t="s">
        <v>2291</v>
      </c>
      <c r="FV2">
        <v>20</v>
      </c>
      <c r="FW2">
        <v>40</v>
      </c>
      <c r="FX2">
        <v>10</v>
      </c>
      <c r="FY2">
        <v>6</v>
      </c>
      <c r="FZ2">
        <v>8</v>
      </c>
      <c r="GA2">
        <v>2</v>
      </c>
      <c r="GB2" t="s">
        <v>2291</v>
      </c>
      <c r="GC2" t="s">
        <v>2291</v>
      </c>
      <c r="GD2">
        <v>25</v>
      </c>
      <c r="GE2">
        <v>20</v>
      </c>
      <c r="GF2" t="s">
        <v>2291</v>
      </c>
      <c r="GG2" t="s">
        <v>2291</v>
      </c>
      <c r="GH2">
        <v>30</v>
      </c>
      <c r="GI2" t="s">
        <v>1961</v>
      </c>
      <c r="GJ2" t="s">
        <v>1961</v>
      </c>
      <c r="GK2" t="s">
        <v>1961</v>
      </c>
      <c r="GL2" t="s">
        <v>2291</v>
      </c>
      <c r="GM2" t="s">
        <v>2291</v>
      </c>
      <c r="GN2" t="s">
        <v>2291</v>
      </c>
      <c r="GO2" t="s">
        <v>1920</v>
      </c>
      <c r="GP2" t="s">
        <v>2291</v>
      </c>
      <c r="GQ2" t="s">
        <v>2291</v>
      </c>
      <c r="GR2" t="s">
        <v>2291</v>
      </c>
      <c r="GS2" t="s">
        <v>975</v>
      </c>
      <c r="GT2" t="s">
        <v>1921</v>
      </c>
      <c r="GU2" t="s">
        <v>1921</v>
      </c>
      <c r="GV2" t="s">
        <v>1921</v>
      </c>
      <c r="GW2" t="s">
        <v>1921</v>
      </c>
      <c r="GX2" t="s">
        <v>1920</v>
      </c>
      <c r="GY2" t="s">
        <v>1920</v>
      </c>
      <c r="GZ2" t="s">
        <v>1920</v>
      </c>
      <c r="HA2" t="s">
        <v>1921</v>
      </c>
      <c r="HB2">
        <v>1</v>
      </c>
      <c r="HC2" t="s">
        <v>2291</v>
      </c>
      <c r="HD2">
        <v>2</v>
      </c>
      <c r="HE2" t="s">
        <v>2291</v>
      </c>
      <c r="HF2">
        <v>1</v>
      </c>
      <c r="HG2" t="s">
        <v>2291</v>
      </c>
      <c r="HH2" t="s">
        <v>2291</v>
      </c>
      <c r="HI2" t="s">
        <v>2291</v>
      </c>
      <c r="HJ2" t="s">
        <v>2291</v>
      </c>
      <c r="HK2" t="s">
        <v>2291</v>
      </c>
      <c r="HL2" t="s">
        <v>2291</v>
      </c>
      <c r="HM2" t="s">
        <v>2291</v>
      </c>
      <c r="HN2" t="s">
        <v>2291</v>
      </c>
      <c r="HO2" t="s">
        <v>2291</v>
      </c>
      <c r="HP2" t="s">
        <v>2291</v>
      </c>
      <c r="HQ2" t="s">
        <v>2291</v>
      </c>
      <c r="HR2" t="s">
        <v>869</v>
      </c>
      <c r="HS2" t="s">
        <v>2115</v>
      </c>
      <c r="HT2" t="s">
        <v>1921</v>
      </c>
      <c r="HU2" t="s">
        <v>1920</v>
      </c>
      <c r="HV2" t="s">
        <v>1920</v>
      </c>
      <c r="HW2" t="s">
        <v>1920</v>
      </c>
      <c r="HX2" t="s">
        <v>1921</v>
      </c>
      <c r="HY2" t="s">
        <v>2125</v>
      </c>
      <c r="HZ2" t="s">
        <v>1921</v>
      </c>
      <c r="IA2" t="s">
        <v>1921</v>
      </c>
      <c r="IB2" t="s">
        <v>1920</v>
      </c>
      <c r="IC2" t="s">
        <v>2291</v>
      </c>
      <c r="ID2" t="s">
        <v>2291</v>
      </c>
      <c r="IE2" t="s">
        <v>2291</v>
      </c>
      <c r="IF2" t="s">
        <v>2291</v>
      </c>
      <c r="IG2" t="s">
        <v>2291</v>
      </c>
      <c r="IH2" t="s">
        <v>2126</v>
      </c>
      <c r="II2" t="s">
        <v>1921</v>
      </c>
      <c r="IJ2" t="s">
        <v>1920</v>
      </c>
      <c r="IK2" t="s">
        <v>2291</v>
      </c>
      <c r="IL2">
        <v>100</v>
      </c>
      <c r="IM2" t="s">
        <v>1961</v>
      </c>
      <c r="IN2" t="s">
        <v>2291</v>
      </c>
      <c r="IO2" t="s">
        <v>2291</v>
      </c>
      <c r="IP2" t="s">
        <v>2291</v>
      </c>
      <c r="IQ2" t="s">
        <v>2291</v>
      </c>
      <c r="IR2" t="s">
        <v>2291</v>
      </c>
      <c r="IS2" t="s">
        <v>2291</v>
      </c>
      <c r="IT2" t="s">
        <v>2291</v>
      </c>
      <c r="IU2" t="s">
        <v>2291</v>
      </c>
      <c r="IV2" t="s">
        <v>1949</v>
      </c>
      <c r="IW2" t="s">
        <v>1991</v>
      </c>
      <c r="IX2" t="s">
        <v>2291</v>
      </c>
      <c r="IY2" t="s">
        <v>2291</v>
      </c>
      <c r="IZ2" t="s">
        <v>2291</v>
      </c>
      <c r="JA2" t="s">
        <v>2291</v>
      </c>
      <c r="JB2" t="s">
        <v>2291</v>
      </c>
      <c r="JC2" t="s">
        <v>1920</v>
      </c>
      <c r="JD2" t="s">
        <v>2003</v>
      </c>
      <c r="JE2" t="s">
        <v>1921</v>
      </c>
      <c r="JF2" t="s">
        <v>1920</v>
      </c>
      <c r="JG2" t="s">
        <v>1921</v>
      </c>
      <c r="JH2" t="s">
        <v>1921</v>
      </c>
      <c r="JI2" t="s">
        <v>1921</v>
      </c>
      <c r="JJ2" t="s">
        <v>2291</v>
      </c>
      <c r="JK2" t="s">
        <v>869</v>
      </c>
      <c r="JL2" t="s">
        <v>2291</v>
      </c>
      <c r="JM2" t="s">
        <v>1108</v>
      </c>
      <c r="JN2" t="s">
        <v>1921</v>
      </c>
      <c r="JO2" t="s">
        <v>1920</v>
      </c>
      <c r="JP2" t="s">
        <v>1921</v>
      </c>
      <c r="JQ2" t="s">
        <v>1921</v>
      </c>
      <c r="JR2" t="s">
        <v>1921</v>
      </c>
      <c r="JS2" t="s">
        <v>1921</v>
      </c>
      <c r="JT2" t="s">
        <v>1920</v>
      </c>
      <c r="JU2" t="s">
        <v>1920</v>
      </c>
      <c r="JV2" t="s">
        <v>1921</v>
      </c>
      <c r="JW2" t="s">
        <v>1921</v>
      </c>
      <c r="JX2" t="s">
        <v>1921</v>
      </c>
      <c r="JY2" t="s">
        <v>1921</v>
      </c>
      <c r="JZ2" t="s">
        <v>1921</v>
      </c>
      <c r="KA2" t="s">
        <v>1921</v>
      </c>
      <c r="KB2" t="s">
        <v>2291</v>
      </c>
      <c r="KC2" t="s">
        <v>2291</v>
      </c>
      <c r="KD2" t="s">
        <v>2293</v>
      </c>
      <c r="KE2" t="s">
        <v>1921</v>
      </c>
      <c r="KF2" t="s">
        <v>1921</v>
      </c>
      <c r="KG2" t="s">
        <v>1921</v>
      </c>
      <c r="KH2" t="s">
        <v>1920</v>
      </c>
      <c r="KI2" t="s">
        <v>1921</v>
      </c>
      <c r="KJ2" t="s">
        <v>1920</v>
      </c>
      <c r="KK2" t="s">
        <v>1921</v>
      </c>
      <c r="KL2" t="s">
        <v>2291</v>
      </c>
      <c r="KM2" t="s">
        <v>2294</v>
      </c>
      <c r="KN2" t="s">
        <v>2291</v>
      </c>
      <c r="KO2" t="s">
        <v>1920</v>
      </c>
      <c r="KP2" t="s">
        <v>2150</v>
      </c>
      <c r="KQ2" t="s">
        <v>1967</v>
      </c>
      <c r="KR2" t="s">
        <v>1987</v>
      </c>
      <c r="KS2" t="s">
        <v>2291</v>
      </c>
      <c r="KT2" t="s">
        <v>1920</v>
      </c>
      <c r="KU2" t="s">
        <v>409</v>
      </c>
      <c r="KV2" t="s">
        <v>1921</v>
      </c>
      <c r="KW2" t="s">
        <v>1921</v>
      </c>
      <c r="KX2" t="s">
        <v>1920</v>
      </c>
      <c r="KY2" t="s">
        <v>2291</v>
      </c>
      <c r="KZ2" t="s">
        <v>2291</v>
      </c>
      <c r="LA2">
        <v>3</v>
      </c>
      <c r="LB2" t="s">
        <v>304</v>
      </c>
      <c r="LC2" t="s">
        <v>1109</v>
      </c>
      <c r="LD2" t="s">
        <v>2291</v>
      </c>
      <c r="LE2" t="s">
        <v>2291</v>
      </c>
      <c r="LF2" t="s">
        <v>2291</v>
      </c>
      <c r="LG2">
        <v>20</v>
      </c>
      <c r="LH2">
        <v>20</v>
      </c>
      <c r="LI2" t="s">
        <v>1110</v>
      </c>
      <c r="LJ2">
        <v>158783</v>
      </c>
      <c r="LK2" t="s">
        <v>1111</v>
      </c>
      <c r="LL2" t="s">
        <v>1112</v>
      </c>
      <c r="LM2">
        <v>85</v>
      </c>
      <c r="LN2" t="s">
        <v>2291</v>
      </c>
      <c r="LO2">
        <v>-1</v>
      </c>
      <c r="LP2" t="s">
        <v>2291</v>
      </c>
      <c r="LQ2" t="s">
        <v>2291</v>
      </c>
      <c r="LR2">
        <v>85</v>
      </c>
      <c r="LS2">
        <v>13</v>
      </c>
      <c r="LT2">
        <v>16</v>
      </c>
      <c r="LU2">
        <v>10</v>
      </c>
      <c r="LV2">
        <v>14</v>
      </c>
      <c r="LW2">
        <v>6</v>
      </c>
      <c r="LX2">
        <v>12</v>
      </c>
      <c r="LY2">
        <v>0</v>
      </c>
      <c r="LZ2">
        <v>2</v>
      </c>
      <c r="MA2">
        <v>20</v>
      </c>
      <c r="MB2">
        <v>20</v>
      </c>
      <c r="MC2">
        <v>3</v>
      </c>
      <c r="MD2">
        <v>9</v>
      </c>
      <c r="ME2">
        <v>125</v>
      </c>
      <c r="MF2" t="s">
        <v>1976</v>
      </c>
      <c r="MG2" t="s">
        <v>568</v>
      </c>
      <c r="MH2" t="s">
        <v>1980</v>
      </c>
      <c r="MI2" t="b">
        <v>1</v>
      </c>
      <c r="MJ2" t="b">
        <v>1</v>
      </c>
      <c r="MK2" t="b">
        <v>0</v>
      </c>
      <c r="ML2" t="s">
        <v>2291</v>
      </c>
    </row>
    <row r="3" spans="1:350" x14ac:dyDescent="0.3">
      <c r="A3" t="s">
        <v>961</v>
      </c>
      <c r="B3" t="s">
        <v>958</v>
      </c>
      <c r="C3" t="s">
        <v>959</v>
      </c>
      <c r="D3">
        <v>43161</v>
      </c>
      <c r="E3" t="s">
        <v>549</v>
      </c>
      <c r="F3" t="s">
        <v>2291</v>
      </c>
      <c r="G3" t="s">
        <v>2291</v>
      </c>
      <c r="H3" t="s">
        <v>2291</v>
      </c>
      <c r="I3">
        <v>43161</v>
      </c>
      <c r="J3" t="s">
        <v>551</v>
      </c>
      <c r="K3" t="s">
        <v>293</v>
      </c>
      <c r="L3" t="s">
        <v>294</v>
      </c>
      <c r="M3" t="s">
        <v>1934</v>
      </c>
      <c r="N3" t="s">
        <v>400</v>
      </c>
      <c r="O3" t="s">
        <v>1948</v>
      </c>
      <c r="P3" t="s">
        <v>915</v>
      </c>
      <c r="Q3" t="s">
        <v>1057</v>
      </c>
      <c r="R3" t="s">
        <v>960</v>
      </c>
      <c r="S3" t="s">
        <v>961</v>
      </c>
      <c r="T3" t="s">
        <v>962</v>
      </c>
      <c r="U3">
        <v>13.7907249926</v>
      </c>
      <c r="V3">
        <v>14.171899144899999</v>
      </c>
      <c r="W3">
        <v>303.32909336900002</v>
      </c>
      <c r="X3">
        <v>6</v>
      </c>
      <c r="Y3" t="s">
        <v>1984</v>
      </c>
      <c r="Z3" t="s">
        <v>2291</v>
      </c>
      <c r="AA3" t="s">
        <v>2291</v>
      </c>
      <c r="AB3" t="s">
        <v>2292</v>
      </c>
      <c r="AC3" t="s">
        <v>2291</v>
      </c>
      <c r="AD3" t="s">
        <v>1982</v>
      </c>
      <c r="AE3" t="s">
        <v>2291</v>
      </c>
      <c r="AF3" t="s">
        <v>2291</v>
      </c>
      <c r="AG3" t="s">
        <v>2089</v>
      </c>
      <c r="AH3" t="s">
        <v>1920</v>
      </c>
      <c r="AI3" t="s">
        <v>1921</v>
      </c>
      <c r="AJ3" t="s">
        <v>1921</v>
      </c>
      <c r="AK3" t="s">
        <v>2291</v>
      </c>
      <c r="AL3">
        <v>50</v>
      </c>
      <c r="AM3">
        <v>170</v>
      </c>
      <c r="AN3" t="s">
        <v>294</v>
      </c>
      <c r="AO3" t="s">
        <v>1934</v>
      </c>
      <c r="AP3" t="s">
        <v>400</v>
      </c>
      <c r="AQ3" t="s">
        <v>1948</v>
      </c>
      <c r="AR3" t="s">
        <v>404</v>
      </c>
      <c r="AS3" t="s">
        <v>2010</v>
      </c>
      <c r="AT3">
        <v>50</v>
      </c>
      <c r="AU3">
        <v>170</v>
      </c>
      <c r="AV3">
        <v>42887</v>
      </c>
      <c r="AW3" t="s">
        <v>2291</v>
      </c>
      <c r="AX3" t="s">
        <v>2291</v>
      </c>
      <c r="AY3" t="s">
        <v>2291</v>
      </c>
      <c r="AZ3" t="s">
        <v>2291</v>
      </c>
      <c r="BA3" t="s">
        <v>2291</v>
      </c>
      <c r="BB3" t="s">
        <v>2291</v>
      </c>
      <c r="BC3" t="s">
        <v>2291</v>
      </c>
      <c r="BD3" t="s">
        <v>2291</v>
      </c>
      <c r="BE3" t="s">
        <v>2291</v>
      </c>
      <c r="BF3" t="s">
        <v>2291</v>
      </c>
      <c r="BG3" t="s">
        <v>2291</v>
      </c>
      <c r="BH3" t="s">
        <v>2291</v>
      </c>
      <c r="BI3" t="s">
        <v>2291</v>
      </c>
      <c r="BJ3" t="s">
        <v>2291</v>
      </c>
      <c r="BK3" t="s">
        <v>2291</v>
      </c>
      <c r="BL3" t="s">
        <v>2291</v>
      </c>
      <c r="BM3" t="s">
        <v>2291</v>
      </c>
      <c r="BN3" t="s">
        <v>2291</v>
      </c>
      <c r="BO3" t="s">
        <v>2291</v>
      </c>
      <c r="BP3" t="s">
        <v>2291</v>
      </c>
      <c r="BQ3" t="s">
        <v>2291</v>
      </c>
      <c r="BR3" t="s">
        <v>2291</v>
      </c>
      <c r="BS3" t="s">
        <v>2291</v>
      </c>
      <c r="BT3" t="s">
        <v>2291</v>
      </c>
      <c r="BU3" t="s">
        <v>2291</v>
      </c>
      <c r="BV3" t="s">
        <v>2291</v>
      </c>
      <c r="BW3" t="s">
        <v>2291</v>
      </c>
      <c r="BX3" t="s">
        <v>2291</v>
      </c>
      <c r="BY3" t="s">
        <v>2291</v>
      </c>
      <c r="BZ3" t="s">
        <v>2291</v>
      </c>
      <c r="CA3">
        <v>0</v>
      </c>
      <c r="CB3">
        <v>70</v>
      </c>
      <c r="CC3">
        <v>0</v>
      </c>
      <c r="CD3">
        <v>0</v>
      </c>
      <c r="CE3">
        <v>0</v>
      </c>
      <c r="CF3" t="s">
        <v>1998</v>
      </c>
      <c r="CG3" t="s">
        <v>2291</v>
      </c>
      <c r="CH3" t="s">
        <v>469</v>
      </c>
      <c r="CI3" t="s">
        <v>1921</v>
      </c>
      <c r="CJ3" t="s">
        <v>1921</v>
      </c>
      <c r="CK3" t="s">
        <v>1921</v>
      </c>
      <c r="CL3" t="s">
        <v>1921</v>
      </c>
      <c r="CM3" t="s">
        <v>1921</v>
      </c>
      <c r="CN3" t="s">
        <v>1921</v>
      </c>
      <c r="CO3" t="s">
        <v>1921</v>
      </c>
      <c r="CP3" t="s">
        <v>1921</v>
      </c>
      <c r="CQ3" t="s">
        <v>1921</v>
      </c>
      <c r="CR3" t="s">
        <v>1921</v>
      </c>
      <c r="CS3" t="s">
        <v>1920</v>
      </c>
      <c r="CT3" t="s">
        <v>2291</v>
      </c>
      <c r="CU3" t="s">
        <v>2291</v>
      </c>
      <c r="CV3" t="s">
        <v>2291</v>
      </c>
      <c r="CW3" t="s">
        <v>2291</v>
      </c>
      <c r="CX3" t="s">
        <v>2291</v>
      </c>
      <c r="CY3" t="s">
        <v>2291</v>
      </c>
      <c r="CZ3" t="s">
        <v>2291</v>
      </c>
      <c r="DA3" t="s">
        <v>2291</v>
      </c>
      <c r="DB3" t="s">
        <v>2291</v>
      </c>
      <c r="DC3" t="s">
        <v>2291</v>
      </c>
      <c r="DD3" t="s">
        <v>2291</v>
      </c>
      <c r="DE3" t="s">
        <v>2291</v>
      </c>
      <c r="DF3" t="s">
        <v>2291</v>
      </c>
      <c r="DG3" t="s">
        <v>2291</v>
      </c>
      <c r="DH3" t="s">
        <v>2291</v>
      </c>
      <c r="DI3" t="s">
        <v>2291</v>
      </c>
      <c r="DJ3" t="s">
        <v>2291</v>
      </c>
      <c r="DK3" t="s">
        <v>2291</v>
      </c>
      <c r="DL3" t="s">
        <v>2291</v>
      </c>
      <c r="DM3" t="s">
        <v>2291</v>
      </c>
      <c r="DN3" t="s">
        <v>2291</v>
      </c>
      <c r="DO3" t="s">
        <v>2291</v>
      </c>
      <c r="DP3" t="s">
        <v>2291</v>
      </c>
      <c r="DQ3" t="s">
        <v>2291</v>
      </c>
      <c r="DR3" t="s">
        <v>2291</v>
      </c>
      <c r="DS3" t="s">
        <v>2291</v>
      </c>
      <c r="DT3" t="s">
        <v>2291</v>
      </c>
      <c r="DU3" t="s">
        <v>2291</v>
      </c>
      <c r="DV3" t="s">
        <v>2291</v>
      </c>
      <c r="DW3" t="s">
        <v>2291</v>
      </c>
      <c r="DX3" t="s">
        <v>2291</v>
      </c>
      <c r="DY3" t="s">
        <v>2291</v>
      </c>
      <c r="DZ3" t="s">
        <v>2291</v>
      </c>
      <c r="EA3" t="s">
        <v>2291</v>
      </c>
      <c r="EB3" t="s">
        <v>2291</v>
      </c>
      <c r="EC3" t="s">
        <v>2291</v>
      </c>
      <c r="ED3" t="s">
        <v>2291</v>
      </c>
      <c r="EE3" t="s">
        <v>2291</v>
      </c>
      <c r="EF3" t="s">
        <v>2291</v>
      </c>
      <c r="EG3" t="s">
        <v>2291</v>
      </c>
      <c r="EH3" t="s">
        <v>2291</v>
      </c>
      <c r="EI3" t="s">
        <v>2291</v>
      </c>
      <c r="EJ3" t="s">
        <v>2291</v>
      </c>
      <c r="EK3" t="s">
        <v>2291</v>
      </c>
      <c r="EL3" t="s">
        <v>2291</v>
      </c>
      <c r="EM3" t="s">
        <v>2291</v>
      </c>
      <c r="EN3" t="s">
        <v>2291</v>
      </c>
      <c r="EO3" t="s">
        <v>2291</v>
      </c>
      <c r="EP3" t="s">
        <v>2291</v>
      </c>
      <c r="EQ3" t="s">
        <v>2291</v>
      </c>
      <c r="ER3" t="s">
        <v>2291</v>
      </c>
      <c r="ES3" t="s">
        <v>2291</v>
      </c>
      <c r="ET3" t="s">
        <v>2291</v>
      </c>
      <c r="EU3" t="s">
        <v>2291</v>
      </c>
      <c r="EV3" t="s">
        <v>2291</v>
      </c>
      <c r="EW3" t="s">
        <v>2291</v>
      </c>
      <c r="EX3" t="s">
        <v>2291</v>
      </c>
      <c r="EY3" t="s">
        <v>2291</v>
      </c>
      <c r="EZ3" t="s">
        <v>2291</v>
      </c>
      <c r="FA3" t="s">
        <v>2291</v>
      </c>
      <c r="FB3" t="s">
        <v>2291</v>
      </c>
      <c r="FC3" t="s">
        <v>2291</v>
      </c>
      <c r="FD3" t="s">
        <v>2291</v>
      </c>
      <c r="FE3" t="s">
        <v>2291</v>
      </c>
      <c r="FF3" t="s">
        <v>2291</v>
      </c>
      <c r="FG3" t="s">
        <v>2291</v>
      </c>
      <c r="FH3" t="s">
        <v>2291</v>
      </c>
      <c r="FI3" t="s">
        <v>2291</v>
      </c>
      <c r="FJ3" t="s">
        <v>2291</v>
      </c>
      <c r="FK3" t="s">
        <v>2291</v>
      </c>
      <c r="FL3" t="s">
        <v>2291</v>
      </c>
      <c r="FM3" t="s">
        <v>2291</v>
      </c>
      <c r="FN3" t="s">
        <v>2291</v>
      </c>
      <c r="FO3" t="s">
        <v>2291</v>
      </c>
      <c r="FP3" t="s">
        <v>2291</v>
      </c>
      <c r="FQ3" t="s">
        <v>2291</v>
      </c>
      <c r="FR3" t="s">
        <v>2291</v>
      </c>
      <c r="FS3" t="s">
        <v>2291</v>
      </c>
      <c r="FT3" t="s">
        <v>2291</v>
      </c>
      <c r="FU3" t="s">
        <v>2291</v>
      </c>
      <c r="FV3">
        <v>15</v>
      </c>
      <c r="FW3">
        <v>20</v>
      </c>
      <c r="FX3" t="s">
        <v>2291</v>
      </c>
      <c r="FY3">
        <v>1</v>
      </c>
      <c r="FZ3" t="s">
        <v>2291</v>
      </c>
      <c r="GA3" t="s">
        <v>2291</v>
      </c>
      <c r="GB3" t="s">
        <v>2291</v>
      </c>
      <c r="GC3" t="s">
        <v>2291</v>
      </c>
      <c r="GD3" t="s">
        <v>2291</v>
      </c>
      <c r="GE3">
        <v>3</v>
      </c>
      <c r="GF3" t="s">
        <v>2291</v>
      </c>
      <c r="GG3" t="s">
        <v>2291</v>
      </c>
      <c r="GH3">
        <v>15</v>
      </c>
      <c r="GI3" t="s">
        <v>1920</v>
      </c>
      <c r="GJ3" t="s">
        <v>1920</v>
      </c>
      <c r="GK3" t="s">
        <v>1920</v>
      </c>
      <c r="GL3" t="s">
        <v>2291</v>
      </c>
      <c r="GM3" t="s">
        <v>2291</v>
      </c>
      <c r="GN3" t="s">
        <v>2291</v>
      </c>
      <c r="GO3" t="s">
        <v>1961</v>
      </c>
      <c r="GP3" t="s">
        <v>2291</v>
      </c>
      <c r="GQ3" t="s">
        <v>2291</v>
      </c>
      <c r="GR3" t="s">
        <v>2291</v>
      </c>
      <c r="GS3" t="s">
        <v>406</v>
      </c>
      <c r="GT3" t="s">
        <v>1921</v>
      </c>
      <c r="GU3" t="s">
        <v>1921</v>
      </c>
      <c r="GV3" t="s">
        <v>1921</v>
      </c>
      <c r="GW3" t="s">
        <v>1921</v>
      </c>
      <c r="GX3" t="s">
        <v>1921</v>
      </c>
      <c r="GY3" t="s">
        <v>1921</v>
      </c>
      <c r="GZ3" t="s">
        <v>1920</v>
      </c>
      <c r="HA3" t="s">
        <v>1921</v>
      </c>
      <c r="HB3">
        <v>1</v>
      </c>
      <c r="HC3" t="s">
        <v>2291</v>
      </c>
      <c r="HD3" t="s">
        <v>2291</v>
      </c>
      <c r="HE3" t="s">
        <v>2291</v>
      </c>
      <c r="HF3" t="s">
        <v>2291</v>
      </c>
      <c r="HG3" t="s">
        <v>2291</v>
      </c>
      <c r="HH3" t="s">
        <v>2291</v>
      </c>
      <c r="HI3" t="s">
        <v>2291</v>
      </c>
      <c r="HJ3" t="s">
        <v>2291</v>
      </c>
      <c r="HK3" t="s">
        <v>2291</v>
      </c>
      <c r="HL3" t="s">
        <v>2291</v>
      </c>
      <c r="HM3" t="s">
        <v>2291</v>
      </c>
      <c r="HN3" t="s">
        <v>2291</v>
      </c>
      <c r="HO3" t="s">
        <v>2291</v>
      </c>
      <c r="HP3" t="s">
        <v>2291</v>
      </c>
      <c r="HQ3" t="s">
        <v>2291</v>
      </c>
      <c r="HR3" t="s">
        <v>869</v>
      </c>
      <c r="HS3" t="s">
        <v>2115</v>
      </c>
      <c r="HT3" t="s">
        <v>1921</v>
      </c>
      <c r="HU3" t="s">
        <v>1920</v>
      </c>
      <c r="HV3" t="s">
        <v>1920</v>
      </c>
      <c r="HW3" t="s">
        <v>1920</v>
      </c>
      <c r="HX3" t="s">
        <v>1921</v>
      </c>
      <c r="HY3" t="s">
        <v>2125</v>
      </c>
      <c r="HZ3" t="s">
        <v>1921</v>
      </c>
      <c r="IA3" t="s">
        <v>1921</v>
      </c>
      <c r="IB3" t="s">
        <v>1920</v>
      </c>
      <c r="IC3" t="s">
        <v>2291</v>
      </c>
      <c r="ID3" t="s">
        <v>2291</v>
      </c>
      <c r="IE3" t="s">
        <v>2291</v>
      </c>
      <c r="IF3" t="s">
        <v>2291</v>
      </c>
      <c r="IG3" t="s">
        <v>2291</v>
      </c>
      <c r="IH3" t="s">
        <v>2126</v>
      </c>
      <c r="II3" t="s">
        <v>1921</v>
      </c>
      <c r="IJ3" t="s">
        <v>1920</v>
      </c>
      <c r="IK3" t="s">
        <v>2291</v>
      </c>
      <c r="IL3">
        <v>5</v>
      </c>
      <c r="IM3" t="s">
        <v>1961</v>
      </c>
      <c r="IN3" t="s">
        <v>2291</v>
      </c>
      <c r="IO3" t="s">
        <v>2291</v>
      </c>
      <c r="IP3" t="s">
        <v>2291</v>
      </c>
      <c r="IQ3" t="s">
        <v>2291</v>
      </c>
      <c r="IR3" t="s">
        <v>2291</v>
      </c>
      <c r="IS3" t="s">
        <v>2291</v>
      </c>
      <c r="IT3" t="s">
        <v>2291</v>
      </c>
      <c r="IU3" t="s">
        <v>2291</v>
      </c>
      <c r="IV3" t="s">
        <v>1951</v>
      </c>
      <c r="IW3" t="s">
        <v>1991</v>
      </c>
      <c r="IX3" t="s">
        <v>2291</v>
      </c>
      <c r="IY3" t="s">
        <v>2179</v>
      </c>
      <c r="IZ3" t="s">
        <v>960</v>
      </c>
      <c r="JA3" t="s">
        <v>1956</v>
      </c>
      <c r="JB3" t="s">
        <v>2291</v>
      </c>
      <c r="JC3" t="s">
        <v>1920</v>
      </c>
      <c r="JD3" t="s">
        <v>2002</v>
      </c>
      <c r="JE3" t="s">
        <v>1920</v>
      </c>
      <c r="JF3" t="s">
        <v>1921</v>
      </c>
      <c r="JG3" t="s">
        <v>1921</v>
      </c>
      <c r="JH3" t="s">
        <v>1921</v>
      </c>
      <c r="JI3" t="s">
        <v>1921</v>
      </c>
      <c r="JJ3" t="s">
        <v>2291</v>
      </c>
      <c r="JK3" t="s">
        <v>1974</v>
      </c>
      <c r="JL3" t="s">
        <v>1969</v>
      </c>
      <c r="JM3" t="s">
        <v>963</v>
      </c>
      <c r="JN3" t="s">
        <v>1921</v>
      </c>
      <c r="JO3" t="s">
        <v>1921</v>
      </c>
      <c r="JP3" t="s">
        <v>1921</v>
      </c>
      <c r="JQ3" t="s">
        <v>1921</v>
      </c>
      <c r="JR3" t="s">
        <v>1921</v>
      </c>
      <c r="JS3" t="s">
        <v>1921</v>
      </c>
      <c r="JT3" t="s">
        <v>1921</v>
      </c>
      <c r="JU3" t="s">
        <v>1920</v>
      </c>
      <c r="JV3" t="s">
        <v>1920</v>
      </c>
      <c r="JW3" t="s">
        <v>1921</v>
      </c>
      <c r="JX3" t="s">
        <v>1921</v>
      </c>
      <c r="JY3" t="s">
        <v>1921</v>
      </c>
      <c r="JZ3" t="s">
        <v>1920</v>
      </c>
      <c r="KA3" t="s">
        <v>1921</v>
      </c>
      <c r="KB3" t="s">
        <v>964</v>
      </c>
      <c r="KC3" t="s">
        <v>2291</v>
      </c>
      <c r="KD3" t="s">
        <v>2295</v>
      </c>
      <c r="KE3" t="s">
        <v>1920</v>
      </c>
      <c r="KF3" t="s">
        <v>1921</v>
      </c>
      <c r="KG3" t="s">
        <v>1921</v>
      </c>
      <c r="KH3" t="s">
        <v>1921</v>
      </c>
      <c r="KI3" t="s">
        <v>1921</v>
      </c>
      <c r="KJ3" t="s">
        <v>1921</v>
      </c>
      <c r="KK3" t="s">
        <v>1921</v>
      </c>
      <c r="KL3" t="s">
        <v>2291</v>
      </c>
      <c r="KM3" t="s">
        <v>2294</v>
      </c>
      <c r="KN3" t="s">
        <v>2291</v>
      </c>
      <c r="KO3" t="s">
        <v>1920</v>
      </c>
      <c r="KP3" t="s">
        <v>2145</v>
      </c>
      <c r="KQ3" t="s">
        <v>1965</v>
      </c>
      <c r="KR3" t="s">
        <v>1987</v>
      </c>
      <c r="KS3" t="s">
        <v>2291</v>
      </c>
      <c r="KT3" t="s">
        <v>1920</v>
      </c>
      <c r="KU3" t="s">
        <v>409</v>
      </c>
      <c r="KV3" t="s">
        <v>1921</v>
      </c>
      <c r="KW3" t="s">
        <v>1921</v>
      </c>
      <c r="KX3" t="s">
        <v>1920</v>
      </c>
      <c r="KY3" t="s">
        <v>2291</v>
      </c>
      <c r="KZ3" t="s">
        <v>2291</v>
      </c>
      <c r="LA3">
        <v>2</v>
      </c>
      <c r="LB3" t="s">
        <v>310</v>
      </c>
      <c r="LC3" t="s">
        <v>2291</v>
      </c>
      <c r="LD3" t="s">
        <v>2291</v>
      </c>
      <c r="LE3" t="s">
        <v>2291</v>
      </c>
      <c r="LF3" t="s">
        <v>2291</v>
      </c>
      <c r="LG3">
        <v>15</v>
      </c>
      <c r="LH3">
        <v>15</v>
      </c>
      <c r="LI3" t="s">
        <v>965</v>
      </c>
      <c r="LJ3">
        <v>158768</v>
      </c>
      <c r="LK3" t="s">
        <v>966</v>
      </c>
      <c r="LL3" t="s">
        <v>967</v>
      </c>
      <c r="LM3">
        <v>70</v>
      </c>
      <c r="LN3" t="s">
        <v>2291</v>
      </c>
      <c r="LO3">
        <v>-1</v>
      </c>
      <c r="LP3" t="s">
        <v>2291</v>
      </c>
      <c r="LQ3" t="s">
        <v>2291</v>
      </c>
      <c r="LR3">
        <v>70</v>
      </c>
      <c r="LS3">
        <v>2</v>
      </c>
      <c r="LT3">
        <v>1</v>
      </c>
      <c r="LU3">
        <v>4</v>
      </c>
      <c r="LV3">
        <v>9</v>
      </c>
      <c r="LW3">
        <v>7</v>
      </c>
      <c r="LX3">
        <v>10</v>
      </c>
      <c r="LY3">
        <v>3</v>
      </c>
      <c r="LZ3">
        <v>6</v>
      </c>
      <c r="MA3">
        <v>15</v>
      </c>
      <c r="MB3">
        <v>15</v>
      </c>
      <c r="MC3">
        <v>0</v>
      </c>
      <c r="MD3">
        <v>4</v>
      </c>
      <c r="ME3">
        <v>76</v>
      </c>
      <c r="MF3" t="s">
        <v>1980</v>
      </c>
      <c r="MG3" t="s">
        <v>1981</v>
      </c>
      <c r="MH3" t="s">
        <v>1922</v>
      </c>
      <c r="MI3" t="b">
        <v>1</v>
      </c>
      <c r="MJ3" t="b">
        <v>1</v>
      </c>
      <c r="MK3" t="b">
        <v>0</v>
      </c>
      <c r="ML3" t="s">
        <v>2291</v>
      </c>
    </row>
    <row r="4" spans="1:350" x14ac:dyDescent="0.3">
      <c r="A4" t="s">
        <v>1358</v>
      </c>
      <c r="B4" t="s">
        <v>1354</v>
      </c>
      <c r="C4" t="s">
        <v>1355</v>
      </c>
      <c r="D4">
        <v>43163</v>
      </c>
      <c r="E4" t="s">
        <v>1356</v>
      </c>
      <c r="F4" t="s">
        <v>1357</v>
      </c>
      <c r="G4" t="s">
        <v>2291</v>
      </c>
      <c r="H4" t="s">
        <v>2291</v>
      </c>
      <c r="I4">
        <v>43163</v>
      </c>
      <c r="J4" t="s">
        <v>331</v>
      </c>
      <c r="K4" t="s">
        <v>293</v>
      </c>
      <c r="L4" t="s">
        <v>294</v>
      </c>
      <c r="M4" t="s">
        <v>1934</v>
      </c>
      <c r="N4" t="s">
        <v>295</v>
      </c>
      <c r="O4" t="s">
        <v>1947</v>
      </c>
      <c r="P4" t="s">
        <v>810</v>
      </c>
      <c r="Q4" t="s">
        <v>1230</v>
      </c>
      <c r="R4" t="s">
        <v>1358</v>
      </c>
      <c r="S4" t="s">
        <v>1358</v>
      </c>
      <c r="T4" t="s">
        <v>1359</v>
      </c>
      <c r="U4">
        <v>13.2029941234</v>
      </c>
      <c r="V4">
        <v>14.386091890699999</v>
      </c>
      <c r="W4">
        <v>304.05412343099999</v>
      </c>
      <c r="X4">
        <v>8</v>
      </c>
      <c r="Y4" t="s">
        <v>1983</v>
      </c>
      <c r="Z4" t="s">
        <v>2217</v>
      </c>
      <c r="AA4">
        <v>7</v>
      </c>
      <c r="AB4" t="s">
        <v>2296</v>
      </c>
      <c r="AC4" t="s">
        <v>2291</v>
      </c>
      <c r="AD4" t="s">
        <v>1982</v>
      </c>
      <c r="AE4" t="s">
        <v>2291</v>
      </c>
      <c r="AF4" t="s">
        <v>2291</v>
      </c>
      <c r="AG4" t="s">
        <v>1955</v>
      </c>
      <c r="AH4" t="s">
        <v>1921</v>
      </c>
      <c r="AI4" t="s">
        <v>1920</v>
      </c>
      <c r="AJ4" t="s">
        <v>1921</v>
      </c>
      <c r="AK4" t="s">
        <v>2291</v>
      </c>
      <c r="AL4" t="s">
        <v>2291</v>
      </c>
      <c r="AM4" t="s">
        <v>2291</v>
      </c>
      <c r="AN4" t="s">
        <v>2291</v>
      </c>
      <c r="AO4" t="s">
        <v>2291</v>
      </c>
      <c r="AP4" t="s">
        <v>2291</v>
      </c>
      <c r="AQ4" t="s">
        <v>2291</v>
      </c>
      <c r="AR4" t="s">
        <v>2291</v>
      </c>
      <c r="AS4" t="s">
        <v>2291</v>
      </c>
      <c r="AT4" t="s">
        <v>2291</v>
      </c>
      <c r="AU4" t="s">
        <v>2291</v>
      </c>
      <c r="AV4" t="s">
        <v>2291</v>
      </c>
      <c r="AW4">
        <v>48</v>
      </c>
      <c r="AX4">
        <v>200</v>
      </c>
      <c r="AY4" t="s">
        <v>298</v>
      </c>
      <c r="AZ4" t="s">
        <v>1926</v>
      </c>
      <c r="BA4" t="s">
        <v>299</v>
      </c>
      <c r="BB4" t="s">
        <v>1931</v>
      </c>
      <c r="BC4" t="s">
        <v>501</v>
      </c>
      <c r="BD4" t="s">
        <v>1938</v>
      </c>
      <c r="BE4" t="s">
        <v>2291</v>
      </c>
      <c r="BF4" t="s">
        <v>2291</v>
      </c>
      <c r="BG4" t="s">
        <v>2291</v>
      </c>
      <c r="BH4">
        <v>48</v>
      </c>
      <c r="BI4">
        <v>200</v>
      </c>
      <c r="BJ4">
        <v>42064</v>
      </c>
      <c r="BK4" t="s">
        <v>2291</v>
      </c>
      <c r="BL4" t="s">
        <v>2291</v>
      </c>
      <c r="BM4" t="s">
        <v>2291</v>
      </c>
      <c r="BN4" t="s">
        <v>2291</v>
      </c>
      <c r="BO4" t="s">
        <v>2291</v>
      </c>
      <c r="BP4" t="s">
        <v>2291</v>
      </c>
      <c r="BQ4" t="s">
        <v>2291</v>
      </c>
      <c r="BR4" t="s">
        <v>2291</v>
      </c>
      <c r="BS4" t="s">
        <v>2291</v>
      </c>
      <c r="BT4" t="s">
        <v>2291</v>
      </c>
      <c r="BU4" t="s">
        <v>2291</v>
      </c>
      <c r="BV4" t="s">
        <v>2291</v>
      </c>
      <c r="BW4" t="s">
        <v>2291</v>
      </c>
      <c r="BX4" t="s">
        <v>2291</v>
      </c>
      <c r="BY4">
        <v>60</v>
      </c>
      <c r="BZ4">
        <v>250</v>
      </c>
      <c r="CA4">
        <v>0</v>
      </c>
      <c r="CB4">
        <v>48</v>
      </c>
      <c r="CC4">
        <v>0</v>
      </c>
      <c r="CD4">
        <v>0</v>
      </c>
      <c r="CE4">
        <v>0</v>
      </c>
      <c r="CF4" t="s">
        <v>1998</v>
      </c>
      <c r="CG4" t="s">
        <v>2291</v>
      </c>
      <c r="CH4" t="s">
        <v>1136</v>
      </c>
      <c r="CI4" t="s">
        <v>1921</v>
      </c>
      <c r="CJ4" t="s">
        <v>1921</v>
      </c>
      <c r="CK4" t="s">
        <v>1920</v>
      </c>
      <c r="CL4" t="s">
        <v>1921</v>
      </c>
      <c r="CM4" t="s">
        <v>1921</v>
      </c>
      <c r="CN4" t="s">
        <v>1921</v>
      </c>
      <c r="CO4" t="s">
        <v>1921</v>
      </c>
      <c r="CP4" t="s">
        <v>1921</v>
      </c>
      <c r="CQ4" t="s">
        <v>1921</v>
      </c>
      <c r="CR4" t="s">
        <v>1921</v>
      </c>
      <c r="CS4" t="s">
        <v>1921</v>
      </c>
      <c r="CT4" t="s">
        <v>2291</v>
      </c>
      <c r="CU4" t="s">
        <v>2291</v>
      </c>
      <c r="CV4" t="s">
        <v>2291</v>
      </c>
      <c r="CW4" t="s">
        <v>2291</v>
      </c>
      <c r="CX4" t="s">
        <v>2291</v>
      </c>
      <c r="CY4" t="s">
        <v>2291</v>
      </c>
      <c r="CZ4" t="s">
        <v>2291</v>
      </c>
      <c r="DA4" t="s">
        <v>2291</v>
      </c>
      <c r="DB4" t="s">
        <v>2291</v>
      </c>
      <c r="DC4" t="s">
        <v>2291</v>
      </c>
      <c r="DD4" t="s">
        <v>2291</v>
      </c>
      <c r="DE4" t="s">
        <v>2291</v>
      </c>
      <c r="DF4" t="s">
        <v>2291</v>
      </c>
      <c r="DG4" t="s">
        <v>2291</v>
      </c>
      <c r="DH4" t="s">
        <v>2291</v>
      </c>
      <c r="DI4" t="s">
        <v>2291</v>
      </c>
      <c r="DJ4" t="s">
        <v>2291</v>
      </c>
      <c r="DK4" t="s">
        <v>2291</v>
      </c>
      <c r="DL4" t="s">
        <v>2291</v>
      </c>
      <c r="DM4" t="s">
        <v>2291</v>
      </c>
      <c r="DN4" t="s">
        <v>2291</v>
      </c>
      <c r="DO4" t="s">
        <v>2291</v>
      </c>
      <c r="DP4" t="s">
        <v>2291</v>
      </c>
      <c r="DQ4" t="s">
        <v>2291</v>
      </c>
      <c r="DR4" t="s">
        <v>2291</v>
      </c>
      <c r="DS4" t="s">
        <v>2291</v>
      </c>
      <c r="DT4" t="s">
        <v>2291</v>
      </c>
      <c r="DU4" t="s">
        <v>2291</v>
      </c>
      <c r="DV4" t="s">
        <v>2291</v>
      </c>
      <c r="DW4" t="s">
        <v>2291</v>
      </c>
      <c r="DX4" t="s">
        <v>2291</v>
      </c>
      <c r="DY4" t="s">
        <v>2291</v>
      </c>
      <c r="DZ4" t="s">
        <v>2291</v>
      </c>
      <c r="EA4" t="s">
        <v>2291</v>
      </c>
      <c r="EB4" t="s">
        <v>2291</v>
      </c>
      <c r="EC4" t="s">
        <v>2291</v>
      </c>
      <c r="ED4" t="s">
        <v>2291</v>
      </c>
      <c r="EE4" t="s">
        <v>2291</v>
      </c>
      <c r="EF4" t="s">
        <v>2291</v>
      </c>
      <c r="EG4" t="s">
        <v>2291</v>
      </c>
      <c r="EH4" t="s">
        <v>2291</v>
      </c>
      <c r="EI4" t="s">
        <v>2291</v>
      </c>
      <c r="EJ4" t="s">
        <v>2291</v>
      </c>
      <c r="EK4" t="s">
        <v>2291</v>
      </c>
      <c r="EL4" t="s">
        <v>2291</v>
      </c>
      <c r="EM4" t="s">
        <v>2291</v>
      </c>
      <c r="EN4" t="s">
        <v>2291</v>
      </c>
      <c r="EO4" t="s">
        <v>2291</v>
      </c>
      <c r="EP4" t="s">
        <v>2291</v>
      </c>
      <c r="EQ4" t="s">
        <v>2291</v>
      </c>
      <c r="ER4" t="s">
        <v>2291</v>
      </c>
      <c r="ES4" t="s">
        <v>2291</v>
      </c>
      <c r="ET4" t="s">
        <v>2291</v>
      </c>
      <c r="EU4" t="s">
        <v>2291</v>
      </c>
      <c r="EV4" t="s">
        <v>2291</v>
      </c>
      <c r="EW4" t="s">
        <v>2291</v>
      </c>
      <c r="EX4" t="s">
        <v>320</v>
      </c>
      <c r="EY4" t="s">
        <v>1921</v>
      </c>
      <c r="EZ4" t="s">
        <v>1921</v>
      </c>
      <c r="FA4" t="s">
        <v>1921</v>
      </c>
      <c r="FB4" t="s">
        <v>1920</v>
      </c>
      <c r="FC4" t="s">
        <v>1921</v>
      </c>
      <c r="FD4" t="s">
        <v>2291</v>
      </c>
      <c r="FE4" t="s">
        <v>1996</v>
      </c>
      <c r="FF4" t="s">
        <v>2291</v>
      </c>
      <c r="FG4" t="s">
        <v>2291</v>
      </c>
      <c r="FH4" t="s">
        <v>2291</v>
      </c>
      <c r="FI4" t="s">
        <v>2291</v>
      </c>
      <c r="FJ4" t="s">
        <v>2291</v>
      </c>
      <c r="FK4" t="s">
        <v>2291</v>
      </c>
      <c r="FL4" t="s">
        <v>2291</v>
      </c>
      <c r="FM4" t="s">
        <v>2291</v>
      </c>
      <c r="FN4" t="s">
        <v>2291</v>
      </c>
      <c r="FO4" t="s">
        <v>2291</v>
      </c>
      <c r="FP4" t="s">
        <v>2291</v>
      </c>
      <c r="FQ4" t="s">
        <v>2291</v>
      </c>
      <c r="FR4" t="s">
        <v>2291</v>
      </c>
      <c r="FS4" t="s">
        <v>2291</v>
      </c>
      <c r="FT4" t="s">
        <v>2291</v>
      </c>
      <c r="FU4" t="s">
        <v>2291</v>
      </c>
      <c r="FV4">
        <v>12</v>
      </c>
      <c r="FW4">
        <v>8</v>
      </c>
      <c r="FX4">
        <v>2</v>
      </c>
      <c r="FY4" t="s">
        <v>2291</v>
      </c>
      <c r="FZ4" t="s">
        <v>2291</v>
      </c>
      <c r="GA4" t="s">
        <v>2291</v>
      </c>
      <c r="GB4" t="s">
        <v>2291</v>
      </c>
      <c r="GC4" t="s">
        <v>2291</v>
      </c>
      <c r="GD4" t="s">
        <v>2291</v>
      </c>
      <c r="GE4" t="s">
        <v>2291</v>
      </c>
      <c r="GF4">
        <v>2</v>
      </c>
      <c r="GG4" t="s">
        <v>2291</v>
      </c>
      <c r="GH4">
        <v>19</v>
      </c>
      <c r="GI4" t="s">
        <v>1920</v>
      </c>
      <c r="GJ4" t="s">
        <v>1920</v>
      </c>
      <c r="GK4" t="s">
        <v>1920</v>
      </c>
      <c r="GL4" t="s">
        <v>2291</v>
      </c>
      <c r="GM4" t="s">
        <v>2291</v>
      </c>
      <c r="GN4" t="s">
        <v>2291</v>
      </c>
      <c r="GO4" t="s">
        <v>1920</v>
      </c>
      <c r="GP4" t="s">
        <v>2291</v>
      </c>
      <c r="GQ4" t="s">
        <v>2291</v>
      </c>
      <c r="GR4" t="s">
        <v>2291</v>
      </c>
      <c r="GS4" t="s">
        <v>1223</v>
      </c>
      <c r="GT4" t="s">
        <v>1921</v>
      </c>
      <c r="GU4" t="s">
        <v>1921</v>
      </c>
      <c r="GV4" t="s">
        <v>1920</v>
      </c>
      <c r="GW4" t="s">
        <v>1921</v>
      </c>
      <c r="GX4" t="s">
        <v>1921</v>
      </c>
      <c r="GY4" t="s">
        <v>1921</v>
      </c>
      <c r="GZ4" t="s">
        <v>1921</v>
      </c>
      <c r="HA4" t="s">
        <v>1921</v>
      </c>
      <c r="HB4" t="s">
        <v>2291</v>
      </c>
      <c r="HC4" t="s">
        <v>2291</v>
      </c>
      <c r="HD4" t="s">
        <v>2291</v>
      </c>
      <c r="HE4" t="s">
        <v>2291</v>
      </c>
      <c r="HF4" t="s">
        <v>2291</v>
      </c>
      <c r="HG4" t="s">
        <v>2291</v>
      </c>
      <c r="HH4" t="s">
        <v>2291</v>
      </c>
      <c r="HI4" t="s">
        <v>2291</v>
      </c>
      <c r="HJ4">
        <v>1</v>
      </c>
      <c r="HK4" t="s">
        <v>2291</v>
      </c>
      <c r="HL4" t="s">
        <v>2291</v>
      </c>
      <c r="HM4" t="s">
        <v>2291</v>
      </c>
      <c r="HN4" t="s">
        <v>2291</v>
      </c>
      <c r="HO4" t="s">
        <v>2291</v>
      </c>
      <c r="HP4" t="s">
        <v>2291</v>
      </c>
      <c r="HQ4" t="s">
        <v>2291</v>
      </c>
      <c r="HR4" t="s">
        <v>1956</v>
      </c>
      <c r="HS4" t="s">
        <v>2115</v>
      </c>
      <c r="HT4" t="s">
        <v>1921</v>
      </c>
      <c r="HU4" t="s">
        <v>1920</v>
      </c>
      <c r="HV4" t="s">
        <v>1920</v>
      </c>
      <c r="HW4" t="s">
        <v>1920</v>
      </c>
      <c r="HX4" t="s">
        <v>1921</v>
      </c>
      <c r="HY4" t="s">
        <v>2125</v>
      </c>
      <c r="HZ4" t="s">
        <v>1921</v>
      </c>
      <c r="IA4" t="s">
        <v>1921</v>
      </c>
      <c r="IB4" t="s">
        <v>1920</v>
      </c>
      <c r="IC4" t="s">
        <v>2291</v>
      </c>
      <c r="ID4" t="s">
        <v>2291</v>
      </c>
      <c r="IE4" t="s">
        <v>2291</v>
      </c>
      <c r="IF4" t="s">
        <v>2291</v>
      </c>
      <c r="IG4" t="s">
        <v>2291</v>
      </c>
      <c r="IH4" t="s">
        <v>2127</v>
      </c>
      <c r="II4" t="s">
        <v>1920</v>
      </c>
      <c r="IJ4" t="s">
        <v>1921</v>
      </c>
      <c r="IK4">
        <v>3</v>
      </c>
      <c r="IL4" t="s">
        <v>2291</v>
      </c>
      <c r="IM4" t="s">
        <v>1920</v>
      </c>
      <c r="IN4" t="s">
        <v>2291</v>
      </c>
      <c r="IO4" t="s">
        <v>2291</v>
      </c>
      <c r="IP4" t="s">
        <v>2291</v>
      </c>
      <c r="IQ4" t="s">
        <v>2291</v>
      </c>
      <c r="IR4" t="s">
        <v>2291</v>
      </c>
      <c r="IS4" t="s">
        <v>2291</v>
      </c>
      <c r="IT4" t="s">
        <v>2291</v>
      </c>
      <c r="IU4" t="s">
        <v>2291</v>
      </c>
      <c r="IV4" t="s">
        <v>1949</v>
      </c>
      <c r="IW4" t="s">
        <v>1991</v>
      </c>
      <c r="IX4" t="s">
        <v>2291</v>
      </c>
      <c r="IY4" t="s">
        <v>2291</v>
      </c>
      <c r="IZ4" t="s">
        <v>2291</v>
      </c>
      <c r="JA4" t="s">
        <v>2291</v>
      </c>
      <c r="JB4" t="s">
        <v>2291</v>
      </c>
      <c r="JC4" t="s">
        <v>1921</v>
      </c>
      <c r="JD4" t="s">
        <v>2291</v>
      </c>
      <c r="JE4" t="s">
        <v>2291</v>
      </c>
      <c r="JF4" t="s">
        <v>2291</v>
      </c>
      <c r="JG4" t="s">
        <v>2291</v>
      </c>
      <c r="JH4" t="s">
        <v>2291</v>
      </c>
      <c r="JI4" t="s">
        <v>2291</v>
      </c>
      <c r="JJ4" t="s">
        <v>2291</v>
      </c>
      <c r="JK4" t="s">
        <v>2291</v>
      </c>
      <c r="JL4" t="s">
        <v>2291</v>
      </c>
      <c r="JM4" t="s">
        <v>303</v>
      </c>
      <c r="JN4" t="s">
        <v>1920</v>
      </c>
      <c r="JO4" t="s">
        <v>1921</v>
      </c>
      <c r="JP4" t="s">
        <v>1921</v>
      </c>
      <c r="JQ4" t="s">
        <v>1921</v>
      </c>
      <c r="JR4" t="s">
        <v>1921</v>
      </c>
      <c r="JS4" t="s">
        <v>1920</v>
      </c>
      <c r="JT4" t="s">
        <v>1921</v>
      </c>
      <c r="JU4" t="s">
        <v>1921</v>
      </c>
      <c r="JV4" t="s">
        <v>1921</v>
      </c>
      <c r="JW4" t="s">
        <v>1921</v>
      </c>
      <c r="JX4" t="s">
        <v>1921</v>
      </c>
      <c r="JY4" t="s">
        <v>1921</v>
      </c>
      <c r="JZ4" t="s">
        <v>1921</v>
      </c>
      <c r="KA4" t="s">
        <v>1921</v>
      </c>
      <c r="KB4" t="s">
        <v>2291</v>
      </c>
      <c r="KC4" t="s">
        <v>2291</v>
      </c>
      <c r="KD4" t="s">
        <v>2295</v>
      </c>
      <c r="KE4" t="s">
        <v>1920</v>
      </c>
      <c r="KF4" t="s">
        <v>1921</v>
      </c>
      <c r="KG4" t="s">
        <v>1921</v>
      </c>
      <c r="KH4" t="s">
        <v>1921</v>
      </c>
      <c r="KI4" t="s">
        <v>1921</v>
      </c>
      <c r="KJ4" t="s">
        <v>1921</v>
      </c>
      <c r="KK4" t="s">
        <v>1921</v>
      </c>
      <c r="KL4" t="s">
        <v>2291</v>
      </c>
      <c r="KM4" t="s">
        <v>1971</v>
      </c>
      <c r="KN4" t="s">
        <v>2291</v>
      </c>
      <c r="KO4" t="s">
        <v>1920</v>
      </c>
      <c r="KP4" t="s">
        <v>1224</v>
      </c>
      <c r="KQ4" t="s">
        <v>1967</v>
      </c>
      <c r="KR4" t="s">
        <v>1923</v>
      </c>
      <c r="KS4" t="s">
        <v>2291</v>
      </c>
      <c r="KT4" t="s">
        <v>1920</v>
      </c>
      <c r="KU4" t="s">
        <v>409</v>
      </c>
      <c r="KV4" t="s">
        <v>1921</v>
      </c>
      <c r="KW4" t="s">
        <v>1921</v>
      </c>
      <c r="KX4" t="s">
        <v>1920</v>
      </c>
      <c r="KY4" t="s">
        <v>2291</v>
      </c>
      <c r="KZ4" t="s">
        <v>2291</v>
      </c>
      <c r="LA4">
        <v>2</v>
      </c>
      <c r="LB4" t="s">
        <v>310</v>
      </c>
      <c r="LC4" t="s">
        <v>305</v>
      </c>
      <c r="LD4" t="s">
        <v>2291</v>
      </c>
      <c r="LE4" t="s">
        <v>2291</v>
      </c>
      <c r="LF4" t="s">
        <v>2291</v>
      </c>
      <c r="LG4">
        <v>20</v>
      </c>
      <c r="LH4">
        <v>20</v>
      </c>
      <c r="LI4" t="s">
        <v>1360</v>
      </c>
      <c r="LJ4">
        <v>166487</v>
      </c>
      <c r="LK4" t="s">
        <v>1361</v>
      </c>
      <c r="LL4" t="s">
        <v>1362</v>
      </c>
      <c r="LM4">
        <v>119</v>
      </c>
      <c r="LN4" t="s">
        <v>2291</v>
      </c>
      <c r="LO4">
        <v>-1</v>
      </c>
      <c r="LP4" t="s">
        <v>2291</v>
      </c>
      <c r="LQ4" t="s">
        <v>2291</v>
      </c>
      <c r="LR4">
        <v>119</v>
      </c>
      <c r="LS4">
        <v>4</v>
      </c>
      <c r="LT4">
        <v>9</v>
      </c>
      <c r="LU4">
        <v>13</v>
      </c>
      <c r="LV4">
        <v>12</v>
      </c>
      <c r="LW4">
        <v>8</v>
      </c>
      <c r="LX4">
        <v>7</v>
      </c>
      <c r="LY4">
        <v>5</v>
      </c>
      <c r="LZ4">
        <v>6</v>
      </c>
      <c r="MA4">
        <v>20</v>
      </c>
      <c r="MB4">
        <v>20</v>
      </c>
      <c r="MC4">
        <v>0</v>
      </c>
      <c r="MD4">
        <v>0</v>
      </c>
      <c r="ME4">
        <v>104</v>
      </c>
      <c r="MF4" t="s">
        <v>1975</v>
      </c>
      <c r="MG4" t="s">
        <v>1979</v>
      </c>
      <c r="MH4" t="s">
        <v>2291</v>
      </c>
      <c r="MI4" t="b">
        <v>0</v>
      </c>
      <c r="MJ4" t="b">
        <v>0</v>
      </c>
      <c r="MK4" t="b">
        <v>0</v>
      </c>
      <c r="ML4" t="s">
        <v>2291</v>
      </c>
    </row>
    <row r="5" spans="1:350" x14ac:dyDescent="0.3">
      <c r="A5" t="s">
        <v>1004</v>
      </c>
      <c r="B5" t="s">
        <v>1002</v>
      </c>
      <c r="C5" t="s">
        <v>1003</v>
      </c>
      <c r="D5">
        <v>43164</v>
      </c>
      <c r="E5" t="s">
        <v>549</v>
      </c>
      <c r="F5" t="s">
        <v>970</v>
      </c>
      <c r="G5" t="s">
        <v>971</v>
      </c>
      <c r="H5" t="s">
        <v>2291</v>
      </c>
      <c r="I5">
        <v>43164</v>
      </c>
      <c r="J5" t="s">
        <v>551</v>
      </c>
      <c r="K5" t="s">
        <v>293</v>
      </c>
      <c r="L5" t="s">
        <v>294</v>
      </c>
      <c r="M5" t="s">
        <v>1934</v>
      </c>
      <c r="N5" t="s">
        <v>400</v>
      </c>
      <c r="O5" t="s">
        <v>1948</v>
      </c>
      <c r="P5" t="s">
        <v>915</v>
      </c>
      <c r="Q5" t="s">
        <v>1057</v>
      </c>
      <c r="R5" t="s">
        <v>960</v>
      </c>
      <c r="S5" t="s">
        <v>1004</v>
      </c>
      <c r="T5" t="s">
        <v>1005</v>
      </c>
      <c r="U5">
        <v>13.817992372499999</v>
      </c>
      <c r="V5">
        <v>14.1729379761</v>
      </c>
      <c r="W5">
        <v>311.26699034900003</v>
      </c>
      <c r="X5">
        <v>4</v>
      </c>
      <c r="Y5" t="s">
        <v>1984</v>
      </c>
      <c r="Z5" t="s">
        <v>2291</v>
      </c>
      <c r="AA5" t="s">
        <v>2291</v>
      </c>
      <c r="AB5" t="s">
        <v>2292</v>
      </c>
      <c r="AC5" t="s">
        <v>2291</v>
      </c>
      <c r="AD5" t="s">
        <v>1990</v>
      </c>
      <c r="AE5" t="s">
        <v>2291</v>
      </c>
      <c r="AF5" t="s">
        <v>2291</v>
      </c>
      <c r="AG5" t="s">
        <v>2093</v>
      </c>
      <c r="AH5" t="s">
        <v>1920</v>
      </c>
      <c r="AI5" t="s">
        <v>1920</v>
      </c>
      <c r="AJ5" t="s">
        <v>1921</v>
      </c>
      <c r="AK5" t="s">
        <v>2291</v>
      </c>
      <c r="AL5">
        <v>45</v>
      </c>
      <c r="AM5">
        <v>150</v>
      </c>
      <c r="AN5" t="s">
        <v>294</v>
      </c>
      <c r="AO5" t="s">
        <v>1934</v>
      </c>
      <c r="AP5" t="s">
        <v>400</v>
      </c>
      <c r="AQ5" t="s">
        <v>1948</v>
      </c>
      <c r="AR5" t="s">
        <v>404</v>
      </c>
      <c r="AS5" t="s">
        <v>2010</v>
      </c>
      <c r="AT5">
        <v>45</v>
      </c>
      <c r="AU5">
        <v>150</v>
      </c>
      <c r="AV5">
        <v>42005</v>
      </c>
      <c r="AW5">
        <v>200</v>
      </c>
      <c r="AX5">
        <v>950</v>
      </c>
      <c r="AY5" t="s">
        <v>298</v>
      </c>
      <c r="AZ5" t="s">
        <v>1926</v>
      </c>
      <c r="BA5" t="s">
        <v>299</v>
      </c>
      <c r="BB5" t="s">
        <v>1931</v>
      </c>
      <c r="BC5" t="s">
        <v>501</v>
      </c>
      <c r="BD5" t="s">
        <v>1938</v>
      </c>
      <c r="BE5" t="s">
        <v>2291</v>
      </c>
      <c r="BF5" t="s">
        <v>2291</v>
      </c>
      <c r="BG5" t="s">
        <v>2291</v>
      </c>
      <c r="BH5">
        <v>200</v>
      </c>
      <c r="BI5">
        <v>950</v>
      </c>
      <c r="BJ5">
        <v>42005</v>
      </c>
      <c r="BK5" t="s">
        <v>2291</v>
      </c>
      <c r="BL5" t="s">
        <v>2291</v>
      </c>
      <c r="BM5" t="s">
        <v>2291</v>
      </c>
      <c r="BN5" t="s">
        <v>2291</v>
      </c>
      <c r="BO5" t="s">
        <v>2291</v>
      </c>
      <c r="BP5" t="s">
        <v>2291</v>
      </c>
      <c r="BQ5" t="s">
        <v>2291</v>
      </c>
      <c r="BR5" t="s">
        <v>2291</v>
      </c>
      <c r="BS5" t="s">
        <v>2291</v>
      </c>
      <c r="BT5" t="s">
        <v>2291</v>
      </c>
      <c r="BU5" t="s">
        <v>2291</v>
      </c>
      <c r="BV5" t="s">
        <v>2291</v>
      </c>
      <c r="BW5" t="s">
        <v>2291</v>
      </c>
      <c r="BX5" t="s">
        <v>2291</v>
      </c>
      <c r="BY5" t="s">
        <v>2291</v>
      </c>
      <c r="BZ5" t="s">
        <v>2291</v>
      </c>
      <c r="CA5">
        <v>0</v>
      </c>
      <c r="CB5">
        <v>400</v>
      </c>
      <c r="CC5">
        <v>0</v>
      </c>
      <c r="CD5">
        <v>0</v>
      </c>
      <c r="CE5">
        <v>0</v>
      </c>
      <c r="CF5" t="s">
        <v>1998</v>
      </c>
      <c r="CG5" t="s">
        <v>2291</v>
      </c>
      <c r="CH5" t="s">
        <v>1006</v>
      </c>
      <c r="CI5" t="s">
        <v>1920</v>
      </c>
      <c r="CJ5" t="s">
        <v>1921</v>
      </c>
      <c r="CK5" t="s">
        <v>1920</v>
      </c>
      <c r="CL5" t="s">
        <v>1921</v>
      </c>
      <c r="CM5" t="s">
        <v>1920</v>
      </c>
      <c r="CN5" t="s">
        <v>1920</v>
      </c>
      <c r="CO5" t="s">
        <v>1921</v>
      </c>
      <c r="CP5" t="s">
        <v>1920</v>
      </c>
      <c r="CQ5" t="s">
        <v>1920</v>
      </c>
      <c r="CR5" t="s">
        <v>1920</v>
      </c>
      <c r="CS5" t="s">
        <v>1921</v>
      </c>
      <c r="CT5" t="s">
        <v>2101</v>
      </c>
      <c r="CU5" t="s">
        <v>1921</v>
      </c>
      <c r="CV5" t="s">
        <v>1921</v>
      </c>
      <c r="CW5" t="s">
        <v>1920</v>
      </c>
      <c r="CX5" t="s">
        <v>1920</v>
      </c>
      <c r="CY5" t="s">
        <v>1921</v>
      </c>
      <c r="CZ5" t="s">
        <v>2291</v>
      </c>
      <c r="DA5" t="s">
        <v>2030</v>
      </c>
      <c r="DB5" t="s">
        <v>320</v>
      </c>
      <c r="DC5" t="s">
        <v>1921</v>
      </c>
      <c r="DD5" t="s">
        <v>1921</v>
      </c>
      <c r="DE5" t="s">
        <v>1921</v>
      </c>
      <c r="DF5" t="s">
        <v>1920</v>
      </c>
      <c r="DG5" t="s">
        <v>1921</v>
      </c>
      <c r="DH5" t="s">
        <v>2291</v>
      </c>
      <c r="DI5" t="s">
        <v>2029</v>
      </c>
      <c r="DJ5" t="s">
        <v>2291</v>
      </c>
      <c r="DK5" t="s">
        <v>2291</v>
      </c>
      <c r="DL5" t="s">
        <v>2291</v>
      </c>
      <c r="DM5" t="s">
        <v>2291</v>
      </c>
      <c r="DN5" t="s">
        <v>2291</v>
      </c>
      <c r="DO5" t="s">
        <v>2291</v>
      </c>
      <c r="DP5" t="s">
        <v>2291</v>
      </c>
      <c r="DQ5" t="s">
        <v>2291</v>
      </c>
      <c r="DR5" t="s">
        <v>320</v>
      </c>
      <c r="DS5" t="s">
        <v>1921</v>
      </c>
      <c r="DT5" t="s">
        <v>1921</v>
      </c>
      <c r="DU5" t="s">
        <v>1921</v>
      </c>
      <c r="DV5" t="s">
        <v>1920</v>
      </c>
      <c r="DW5" t="s">
        <v>1921</v>
      </c>
      <c r="DX5" t="s">
        <v>2291</v>
      </c>
      <c r="DY5" t="s">
        <v>2029</v>
      </c>
      <c r="DZ5" t="s">
        <v>320</v>
      </c>
      <c r="EA5" t="s">
        <v>1921</v>
      </c>
      <c r="EB5" t="s">
        <v>1921</v>
      </c>
      <c r="EC5" t="s">
        <v>1921</v>
      </c>
      <c r="ED5" t="s">
        <v>1920</v>
      </c>
      <c r="EE5" t="s">
        <v>1921</v>
      </c>
      <c r="EF5" t="s">
        <v>2291</v>
      </c>
      <c r="EG5" t="s">
        <v>2029</v>
      </c>
      <c r="EH5" t="s">
        <v>320</v>
      </c>
      <c r="EI5" t="s">
        <v>1921</v>
      </c>
      <c r="EJ5" t="s">
        <v>1921</v>
      </c>
      <c r="EK5" t="s">
        <v>1921</v>
      </c>
      <c r="EL5" t="s">
        <v>1920</v>
      </c>
      <c r="EM5" t="s">
        <v>1921</v>
      </c>
      <c r="EN5" t="s">
        <v>2291</v>
      </c>
      <c r="EO5" t="s">
        <v>1996</v>
      </c>
      <c r="EP5" t="s">
        <v>2291</v>
      </c>
      <c r="EQ5" t="s">
        <v>2291</v>
      </c>
      <c r="ER5" t="s">
        <v>2291</v>
      </c>
      <c r="ES5" t="s">
        <v>2291</v>
      </c>
      <c r="ET5" t="s">
        <v>2291</v>
      </c>
      <c r="EU5" t="s">
        <v>2291</v>
      </c>
      <c r="EV5" t="s">
        <v>2291</v>
      </c>
      <c r="EW5" t="s">
        <v>2291</v>
      </c>
      <c r="EX5" t="s">
        <v>320</v>
      </c>
      <c r="EY5" t="s">
        <v>1921</v>
      </c>
      <c r="EZ5" t="s">
        <v>1921</v>
      </c>
      <c r="FA5" t="s">
        <v>1921</v>
      </c>
      <c r="FB5" t="s">
        <v>1920</v>
      </c>
      <c r="FC5" t="s">
        <v>1921</v>
      </c>
      <c r="FD5" t="s">
        <v>2291</v>
      </c>
      <c r="FE5" t="s">
        <v>1996</v>
      </c>
      <c r="FF5" t="s">
        <v>2291</v>
      </c>
      <c r="FG5" t="s">
        <v>2291</v>
      </c>
      <c r="FH5" t="s">
        <v>2291</v>
      </c>
      <c r="FI5" t="s">
        <v>2291</v>
      </c>
      <c r="FJ5" t="s">
        <v>2291</v>
      </c>
      <c r="FK5" t="s">
        <v>2291</v>
      </c>
      <c r="FL5" t="s">
        <v>2291</v>
      </c>
      <c r="FM5" t="s">
        <v>2291</v>
      </c>
      <c r="FN5" t="s">
        <v>320</v>
      </c>
      <c r="FO5" t="s">
        <v>1921</v>
      </c>
      <c r="FP5" t="s">
        <v>1921</v>
      </c>
      <c r="FQ5" t="s">
        <v>1921</v>
      </c>
      <c r="FR5" t="s">
        <v>1920</v>
      </c>
      <c r="FS5" t="s">
        <v>1921</v>
      </c>
      <c r="FT5" t="s">
        <v>2291</v>
      </c>
      <c r="FU5" t="s">
        <v>1997</v>
      </c>
      <c r="FV5">
        <v>50</v>
      </c>
      <c r="FW5">
        <v>70</v>
      </c>
      <c r="FX5">
        <v>2</v>
      </c>
      <c r="FY5">
        <v>20</v>
      </c>
      <c r="FZ5">
        <v>12</v>
      </c>
      <c r="GA5">
        <v>2</v>
      </c>
      <c r="GB5" t="s">
        <v>2291</v>
      </c>
      <c r="GC5" t="s">
        <v>2291</v>
      </c>
      <c r="GD5">
        <v>27</v>
      </c>
      <c r="GE5">
        <v>15</v>
      </c>
      <c r="GF5">
        <v>2</v>
      </c>
      <c r="GG5" t="s">
        <v>2291</v>
      </c>
      <c r="GH5">
        <v>60</v>
      </c>
      <c r="GI5" t="s">
        <v>1920</v>
      </c>
      <c r="GJ5" t="s">
        <v>1920</v>
      </c>
      <c r="GK5" t="s">
        <v>1961</v>
      </c>
      <c r="GL5" t="s">
        <v>2291</v>
      </c>
      <c r="GM5" t="s">
        <v>2291</v>
      </c>
      <c r="GN5" t="s">
        <v>2291</v>
      </c>
      <c r="GO5" t="s">
        <v>1920</v>
      </c>
      <c r="GP5" t="s">
        <v>2291</v>
      </c>
      <c r="GQ5" t="s">
        <v>2291</v>
      </c>
      <c r="GR5" t="s">
        <v>2291</v>
      </c>
      <c r="GS5" t="s">
        <v>302</v>
      </c>
      <c r="GT5" t="s">
        <v>1921</v>
      </c>
      <c r="GU5" t="s">
        <v>1921</v>
      </c>
      <c r="GV5" t="s">
        <v>1921</v>
      </c>
      <c r="GW5" t="s">
        <v>1921</v>
      </c>
      <c r="GX5" t="s">
        <v>1920</v>
      </c>
      <c r="GY5" t="s">
        <v>1921</v>
      </c>
      <c r="GZ5" t="s">
        <v>1921</v>
      </c>
      <c r="HA5" t="s">
        <v>1921</v>
      </c>
      <c r="HB5" t="s">
        <v>2291</v>
      </c>
      <c r="HC5" t="s">
        <v>2291</v>
      </c>
      <c r="HD5">
        <v>3</v>
      </c>
      <c r="HE5" t="s">
        <v>2291</v>
      </c>
      <c r="HF5" t="s">
        <v>2291</v>
      </c>
      <c r="HG5" t="s">
        <v>2291</v>
      </c>
      <c r="HH5" t="s">
        <v>2291</v>
      </c>
      <c r="HI5" t="s">
        <v>2291</v>
      </c>
      <c r="HJ5" t="s">
        <v>2291</v>
      </c>
      <c r="HK5" t="s">
        <v>2291</v>
      </c>
      <c r="HL5" t="s">
        <v>2291</v>
      </c>
      <c r="HM5" t="s">
        <v>2291</v>
      </c>
      <c r="HN5" t="s">
        <v>2291</v>
      </c>
      <c r="HO5" t="s">
        <v>2291</v>
      </c>
      <c r="HP5" t="s">
        <v>2291</v>
      </c>
      <c r="HQ5" t="s">
        <v>2291</v>
      </c>
      <c r="HR5" t="s">
        <v>869</v>
      </c>
      <c r="HS5" t="s">
        <v>2112</v>
      </c>
      <c r="HT5" t="s">
        <v>1921</v>
      </c>
      <c r="HU5" t="s">
        <v>1920</v>
      </c>
      <c r="HV5" t="s">
        <v>1920</v>
      </c>
      <c r="HW5" t="s">
        <v>1921</v>
      </c>
      <c r="HX5" t="s">
        <v>1921</v>
      </c>
      <c r="HY5" t="s">
        <v>2122</v>
      </c>
      <c r="HZ5" t="s">
        <v>1920</v>
      </c>
      <c r="IA5" t="s">
        <v>1921</v>
      </c>
      <c r="IB5" t="s">
        <v>1921</v>
      </c>
      <c r="IC5">
        <v>47</v>
      </c>
      <c r="ID5" t="s">
        <v>2291</v>
      </c>
      <c r="IE5" t="s">
        <v>2046</v>
      </c>
      <c r="IF5" t="s">
        <v>1921</v>
      </c>
      <c r="IG5" t="s">
        <v>1964</v>
      </c>
      <c r="IH5" t="s">
        <v>2128</v>
      </c>
      <c r="II5" t="s">
        <v>1920</v>
      </c>
      <c r="IJ5" t="s">
        <v>1920</v>
      </c>
      <c r="IK5">
        <v>33</v>
      </c>
      <c r="IL5">
        <v>150</v>
      </c>
      <c r="IM5" t="s">
        <v>1961</v>
      </c>
      <c r="IN5" t="s">
        <v>2291</v>
      </c>
      <c r="IO5" t="s">
        <v>2291</v>
      </c>
      <c r="IP5" t="s">
        <v>2291</v>
      </c>
      <c r="IQ5" t="s">
        <v>2291</v>
      </c>
      <c r="IR5" t="s">
        <v>2291</v>
      </c>
      <c r="IS5" t="s">
        <v>2291</v>
      </c>
      <c r="IT5" t="s">
        <v>2291</v>
      </c>
      <c r="IU5" t="s">
        <v>2291</v>
      </c>
      <c r="IV5" t="s">
        <v>1949</v>
      </c>
      <c r="IW5" t="s">
        <v>1994</v>
      </c>
      <c r="IX5" t="s">
        <v>2291</v>
      </c>
      <c r="IY5" t="s">
        <v>2291</v>
      </c>
      <c r="IZ5" t="s">
        <v>2291</v>
      </c>
      <c r="JA5" t="s">
        <v>2291</v>
      </c>
      <c r="JB5" t="s">
        <v>2291</v>
      </c>
      <c r="JC5" t="s">
        <v>1920</v>
      </c>
      <c r="JD5" t="s">
        <v>2003</v>
      </c>
      <c r="JE5" t="s">
        <v>1921</v>
      </c>
      <c r="JF5" t="s">
        <v>1920</v>
      </c>
      <c r="JG5" t="s">
        <v>1921</v>
      </c>
      <c r="JH5" t="s">
        <v>1921</v>
      </c>
      <c r="JI5" t="s">
        <v>1921</v>
      </c>
      <c r="JJ5" t="s">
        <v>2291</v>
      </c>
      <c r="JK5" t="s">
        <v>869</v>
      </c>
      <c r="JL5" t="s">
        <v>2291</v>
      </c>
      <c r="JM5" t="s">
        <v>1007</v>
      </c>
      <c r="JN5" t="s">
        <v>1921</v>
      </c>
      <c r="JO5" t="s">
        <v>1920</v>
      </c>
      <c r="JP5" t="s">
        <v>1921</v>
      </c>
      <c r="JQ5" t="s">
        <v>1921</v>
      </c>
      <c r="JR5" t="s">
        <v>1921</v>
      </c>
      <c r="JS5" t="s">
        <v>1921</v>
      </c>
      <c r="JT5" t="s">
        <v>1920</v>
      </c>
      <c r="JU5" t="s">
        <v>1921</v>
      </c>
      <c r="JV5" t="s">
        <v>1921</v>
      </c>
      <c r="JW5" t="s">
        <v>1921</v>
      </c>
      <c r="JX5" t="s">
        <v>1921</v>
      </c>
      <c r="JY5" t="s">
        <v>1921</v>
      </c>
      <c r="JZ5" t="s">
        <v>1920</v>
      </c>
      <c r="KA5" t="s">
        <v>1921</v>
      </c>
      <c r="KB5" t="s">
        <v>964</v>
      </c>
      <c r="KC5" t="s">
        <v>2291</v>
      </c>
      <c r="KD5" t="s">
        <v>2297</v>
      </c>
      <c r="KE5" t="s">
        <v>1920</v>
      </c>
      <c r="KF5" t="s">
        <v>1921</v>
      </c>
      <c r="KG5" t="s">
        <v>1921</v>
      </c>
      <c r="KH5" t="s">
        <v>1920</v>
      </c>
      <c r="KI5" t="s">
        <v>1921</v>
      </c>
      <c r="KJ5" t="s">
        <v>1921</v>
      </c>
      <c r="KK5" t="s">
        <v>1921</v>
      </c>
      <c r="KL5" t="s">
        <v>2291</v>
      </c>
      <c r="KM5" t="s">
        <v>2294</v>
      </c>
      <c r="KN5" t="s">
        <v>2291</v>
      </c>
      <c r="KO5" t="s">
        <v>1920</v>
      </c>
      <c r="KP5" t="s">
        <v>2145</v>
      </c>
      <c r="KQ5" t="s">
        <v>1966</v>
      </c>
      <c r="KR5" t="s">
        <v>1987</v>
      </c>
      <c r="KS5" t="s">
        <v>2291</v>
      </c>
      <c r="KT5" t="s">
        <v>1920</v>
      </c>
      <c r="KU5" t="s">
        <v>2044</v>
      </c>
      <c r="KV5" t="s">
        <v>1920</v>
      </c>
      <c r="KW5" t="s">
        <v>1921</v>
      </c>
      <c r="KX5" t="s">
        <v>1920</v>
      </c>
      <c r="KY5" t="s">
        <v>2291</v>
      </c>
      <c r="KZ5" t="s">
        <v>2291</v>
      </c>
      <c r="LA5">
        <v>2</v>
      </c>
      <c r="LB5" t="s">
        <v>310</v>
      </c>
      <c r="LC5" t="s">
        <v>2291</v>
      </c>
      <c r="LD5" t="s">
        <v>2291</v>
      </c>
      <c r="LE5" t="s">
        <v>2291</v>
      </c>
      <c r="LF5" t="s">
        <v>2291</v>
      </c>
      <c r="LG5">
        <v>15</v>
      </c>
      <c r="LH5">
        <v>15</v>
      </c>
      <c r="LI5" t="s">
        <v>1008</v>
      </c>
      <c r="LJ5">
        <v>158772</v>
      </c>
      <c r="LK5" t="s">
        <v>1009</v>
      </c>
      <c r="LL5" t="s">
        <v>1010</v>
      </c>
      <c r="LM5">
        <v>74</v>
      </c>
      <c r="LN5" t="s">
        <v>2291</v>
      </c>
      <c r="LO5">
        <v>-1</v>
      </c>
      <c r="LP5" t="s">
        <v>2291</v>
      </c>
      <c r="LQ5" t="s">
        <v>2291</v>
      </c>
      <c r="LR5">
        <v>74</v>
      </c>
      <c r="LS5">
        <v>3</v>
      </c>
      <c r="LT5">
        <v>6</v>
      </c>
      <c r="LU5">
        <v>5</v>
      </c>
      <c r="LV5">
        <v>10</v>
      </c>
      <c r="LW5">
        <v>5</v>
      </c>
      <c r="LX5">
        <v>12</v>
      </c>
      <c r="LY5">
        <v>5</v>
      </c>
      <c r="LZ5">
        <v>9</v>
      </c>
      <c r="MA5">
        <v>11</v>
      </c>
      <c r="MB5">
        <v>13</v>
      </c>
      <c r="MC5">
        <v>5</v>
      </c>
      <c r="MD5">
        <v>2</v>
      </c>
      <c r="ME5">
        <v>86</v>
      </c>
      <c r="MF5" t="s">
        <v>1976</v>
      </c>
      <c r="MG5" t="s">
        <v>568</v>
      </c>
      <c r="MH5" t="s">
        <v>1922</v>
      </c>
      <c r="MI5" t="b">
        <v>1</v>
      </c>
      <c r="MJ5" t="b">
        <v>1</v>
      </c>
      <c r="MK5" t="b">
        <v>0</v>
      </c>
      <c r="ML5" t="s">
        <v>2291</v>
      </c>
    </row>
    <row r="6" spans="1:350" x14ac:dyDescent="0.3">
      <c r="A6" t="s">
        <v>1778</v>
      </c>
      <c r="B6" t="s">
        <v>1591</v>
      </c>
      <c r="C6" t="s">
        <v>1592</v>
      </c>
      <c r="D6">
        <v>43173</v>
      </c>
      <c r="E6" t="s">
        <v>353</v>
      </c>
      <c r="F6" t="s">
        <v>2291</v>
      </c>
      <c r="G6" t="s">
        <v>2291</v>
      </c>
      <c r="H6" t="s">
        <v>2291</v>
      </c>
      <c r="I6">
        <v>43173</v>
      </c>
      <c r="J6" t="s">
        <v>354</v>
      </c>
      <c r="K6" t="s">
        <v>293</v>
      </c>
      <c r="L6" t="s">
        <v>294</v>
      </c>
      <c r="M6" t="s">
        <v>1934</v>
      </c>
      <c r="N6" t="s">
        <v>698</v>
      </c>
      <c r="O6" t="s">
        <v>333</v>
      </c>
      <c r="P6" t="s">
        <v>818</v>
      </c>
      <c r="Q6" t="s">
        <v>1470</v>
      </c>
      <c r="R6" t="s">
        <v>1470</v>
      </c>
      <c r="S6" t="s">
        <v>1778</v>
      </c>
      <c r="T6" t="s">
        <v>1593</v>
      </c>
      <c r="U6">
        <v>13.5022620165</v>
      </c>
      <c r="V6">
        <v>14.1128828927</v>
      </c>
      <c r="W6">
        <v>292.96734551100002</v>
      </c>
      <c r="X6">
        <v>8</v>
      </c>
      <c r="Y6" t="s">
        <v>1983</v>
      </c>
      <c r="Z6" t="s">
        <v>1470</v>
      </c>
      <c r="AA6">
        <v>10</v>
      </c>
      <c r="AB6" t="s">
        <v>2292</v>
      </c>
      <c r="AC6" t="s">
        <v>2291</v>
      </c>
      <c r="AD6" t="s">
        <v>1982</v>
      </c>
      <c r="AE6" t="s">
        <v>2291</v>
      </c>
      <c r="AF6" t="s">
        <v>2291</v>
      </c>
      <c r="AG6" t="s">
        <v>2089</v>
      </c>
      <c r="AH6" t="s">
        <v>1920</v>
      </c>
      <c r="AI6" t="s">
        <v>1921</v>
      </c>
      <c r="AJ6" t="s">
        <v>1921</v>
      </c>
      <c r="AK6" t="s">
        <v>2291</v>
      </c>
      <c r="AL6">
        <v>90</v>
      </c>
      <c r="AM6">
        <v>376</v>
      </c>
      <c r="AN6" t="s">
        <v>294</v>
      </c>
      <c r="AO6" t="s">
        <v>1934</v>
      </c>
      <c r="AP6" t="s">
        <v>698</v>
      </c>
      <c r="AQ6" t="s">
        <v>333</v>
      </c>
      <c r="AR6" t="s">
        <v>818</v>
      </c>
      <c r="AS6" t="s">
        <v>1470</v>
      </c>
      <c r="AT6">
        <v>90</v>
      </c>
      <c r="AU6">
        <v>376</v>
      </c>
      <c r="AV6">
        <v>42036</v>
      </c>
      <c r="AW6" t="s">
        <v>2291</v>
      </c>
      <c r="AX6" t="s">
        <v>2291</v>
      </c>
      <c r="AY6" t="s">
        <v>2291</v>
      </c>
      <c r="AZ6" t="s">
        <v>2291</v>
      </c>
      <c r="BA6" t="s">
        <v>2291</v>
      </c>
      <c r="BB6" t="s">
        <v>2291</v>
      </c>
      <c r="BC6" t="s">
        <v>2291</v>
      </c>
      <c r="BD6" t="s">
        <v>2291</v>
      </c>
      <c r="BE6" t="s">
        <v>2291</v>
      </c>
      <c r="BF6" t="s">
        <v>2291</v>
      </c>
      <c r="BG6" t="s">
        <v>2291</v>
      </c>
      <c r="BH6" t="s">
        <v>2291</v>
      </c>
      <c r="BI6" t="s">
        <v>2291</v>
      </c>
      <c r="BJ6" t="s">
        <v>2291</v>
      </c>
      <c r="BK6" t="s">
        <v>2291</v>
      </c>
      <c r="BL6" t="s">
        <v>2291</v>
      </c>
      <c r="BM6" t="s">
        <v>2291</v>
      </c>
      <c r="BN6" t="s">
        <v>2291</v>
      </c>
      <c r="BO6" t="s">
        <v>2291</v>
      </c>
      <c r="BP6" t="s">
        <v>2291</v>
      </c>
      <c r="BQ6" t="s">
        <v>2291</v>
      </c>
      <c r="BR6" t="s">
        <v>2291</v>
      </c>
      <c r="BS6" t="s">
        <v>2291</v>
      </c>
      <c r="BT6" t="s">
        <v>2291</v>
      </c>
      <c r="BU6" t="s">
        <v>2291</v>
      </c>
      <c r="BV6" t="s">
        <v>2291</v>
      </c>
      <c r="BW6" t="s">
        <v>2291</v>
      </c>
      <c r="BX6" t="s">
        <v>2291</v>
      </c>
      <c r="BY6" t="s">
        <v>2291</v>
      </c>
      <c r="BZ6" t="s">
        <v>2291</v>
      </c>
      <c r="CA6">
        <v>0</v>
      </c>
      <c r="CB6">
        <v>90</v>
      </c>
      <c r="CC6">
        <v>0</v>
      </c>
      <c r="CD6">
        <v>0</v>
      </c>
      <c r="CE6">
        <v>0</v>
      </c>
      <c r="CF6" t="s">
        <v>1998</v>
      </c>
      <c r="CG6" t="s">
        <v>2291</v>
      </c>
      <c r="CH6" t="s">
        <v>469</v>
      </c>
      <c r="CI6" t="s">
        <v>1921</v>
      </c>
      <c r="CJ6" t="s">
        <v>1921</v>
      </c>
      <c r="CK6" t="s">
        <v>1921</v>
      </c>
      <c r="CL6" t="s">
        <v>1921</v>
      </c>
      <c r="CM6" t="s">
        <v>1921</v>
      </c>
      <c r="CN6" t="s">
        <v>1921</v>
      </c>
      <c r="CO6" t="s">
        <v>1921</v>
      </c>
      <c r="CP6" t="s">
        <v>1921</v>
      </c>
      <c r="CQ6" t="s">
        <v>1921</v>
      </c>
      <c r="CR6" t="s">
        <v>1921</v>
      </c>
      <c r="CS6" t="s">
        <v>1920</v>
      </c>
      <c r="CT6" t="s">
        <v>2291</v>
      </c>
      <c r="CU6" t="s">
        <v>2291</v>
      </c>
      <c r="CV6" t="s">
        <v>2291</v>
      </c>
      <c r="CW6" t="s">
        <v>2291</v>
      </c>
      <c r="CX6" t="s">
        <v>2291</v>
      </c>
      <c r="CY6" t="s">
        <v>2291</v>
      </c>
      <c r="CZ6" t="s">
        <v>2291</v>
      </c>
      <c r="DA6" t="s">
        <v>2291</v>
      </c>
      <c r="DB6" t="s">
        <v>2291</v>
      </c>
      <c r="DC6" t="s">
        <v>2291</v>
      </c>
      <c r="DD6" t="s">
        <v>2291</v>
      </c>
      <c r="DE6" t="s">
        <v>2291</v>
      </c>
      <c r="DF6" t="s">
        <v>2291</v>
      </c>
      <c r="DG6" t="s">
        <v>2291</v>
      </c>
      <c r="DH6" t="s">
        <v>2291</v>
      </c>
      <c r="DI6" t="s">
        <v>2291</v>
      </c>
      <c r="DJ6" t="s">
        <v>2291</v>
      </c>
      <c r="DK6" t="s">
        <v>2291</v>
      </c>
      <c r="DL6" t="s">
        <v>2291</v>
      </c>
      <c r="DM6" t="s">
        <v>2291</v>
      </c>
      <c r="DN6" t="s">
        <v>2291</v>
      </c>
      <c r="DO6" t="s">
        <v>2291</v>
      </c>
      <c r="DP6" t="s">
        <v>2291</v>
      </c>
      <c r="DQ6" t="s">
        <v>2291</v>
      </c>
      <c r="DR6" t="s">
        <v>2291</v>
      </c>
      <c r="DS6" t="s">
        <v>2291</v>
      </c>
      <c r="DT6" t="s">
        <v>2291</v>
      </c>
      <c r="DU6" t="s">
        <v>2291</v>
      </c>
      <c r="DV6" t="s">
        <v>2291</v>
      </c>
      <c r="DW6" t="s">
        <v>2291</v>
      </c>
      <c r="DX6" t="s">
        <v>2291</v>
      </c>
      <c r="DY6" t="s">
        <v>2291</v>
      </c>
      <c r="DZ6" t="s">
        <v>2291</v>
      </c>
      <c r="EA6" t="s">
        <v>2291</v>
      </c>
      <c r="EB6" t="s">
        <v>2291</v>
      </c>
      <c r="EC6" t="s">
        <v>2291</v>
      </c>
      <c r="ED6" t="s">
        <v>2291</v>
      </c>
      <c r="EE6" t="s">
        <v>2291</v>
      </c>
      <c r="EF6" t="s">
        <v>2291</v>
      </c>
      <c r="EG6" t="s">
        <v>2291</v>
      </c>
      <c r="EH6" t="s">
        <v>2291</v>
      </c>
      <c r="EI6" t="s">
        <v>2291</v>
      </c>
      <c r="EJ6" t="s">
        <v>2291</v>
      </c>
      <c r="EK6" t="s">
        <v>2291</v>
      </c>
      <c r="EL6" t="s">
        <v>2291</v>
      </c>
      <c r="EM6" t="s">
        <v>2291</v>
      </c>
      <c r="EN6" t="s">
        <v>2291</v>
      </c>
      <c r="EO6" t="s">
        <v>2291</v>
      </c>
      <c r="EP6" t="s">
        <v>2291</v>
      </c>
      <c r="EQ6" t="s">
        <v>2291</v>
      </c>
      <c r="ER6" t="s">
        <v>2291</v>
      </c>
      <c r="ES6" t="s">
        <v>2291</v>
      </c>
      <c r="ET6" t="s">
        <v>2291</v>
      </c>
      <c r="EU6" t="s">
        <v>2291</v>
      </c>
      <c r="EV6" t="s">
        <v>2291</v>
      </c>
      <c r="EW6" t="s">
        <v>2291</v>
      </c>
      <c r="EX6" t="s">
        <v>2291</v>
      </c>
      <c r="EY6" t="s">
        <v>2291</v>
      </c>
      <c r="EZ6" t="s">
        <v>2291</v>
      </c>
      <c r="FA6" t="s">
        <v>2291</v>
      </c>
      <c r="FB6" t="s">
        <v>2291</v>
      </c>
      <c r="FC6" t="s">
        <v>2291</v>
      </c>
      <c r="FD6" t="s">
        <v>2291</v>
      </c>
      <c r="FE6" t="s">
        <v>2291</v>
      </c>
      <c r="FF6" t="s">
        <v>2291</v>
      </c>
      <c r="FG6" t="s">
        <v>2291</v>
      </c>
      <c r="FH6" t="s">
        <v>2291</v>
      </c>
      <c r="FI6" t="s">
        <v>2291</v>
      </c>
      <c r="FJ6" t="s">
        <v>2291</v>
      </c>
      <c r="FK6" t="s">
        <v>2291</v>
      </c>
      <c r="FL6" t="s">
        <v>2291</v>
      </c>
      <c r="FM6" t="s">
        <v>2291</v>
      </c>
      <c r="FN6" t="s">
        <v>2291</v>
      </c>
      <c r="FO6" t="s">
        <v>2291</v>
      </c>
      <c r="FP6" t="s">
        <v>2291</v>
      </c>
      <c r="FQ6" t="s">
        <v>2291</v>
      </c>
      <c r="FR6" t="s">
        <v>2291</v>
      </c>
      <c r="FS6" t="s">
        <v>2291</v>
      </c>
      <c r="FT6" t="s">
        <v>2291</v>
      </c>
      <c r="FU6" t="s">
        <v>2291</v>
      </c>
      <c r="FV6">
        <v>15</v>
      </c>
      <c r="FW6">
        <v>25</v>
      </c>
      <c r="FX6">
        <v>2</v>
      </c>
      <c r="FY6">
        <v>5</v>
      </c>
      <c r="FZ6">
        <v>5</v>
      </c>
      <c r="GA6">
        <v>8</v>
      </c>
      <c r="GB6" t="s">
        <v>2291</v>
      </c>
      <c r="GC6" t="s">
        <v>2291</v>
      </c>
      <c r="GD6">
        <v>20</v>
      </c>
      <c r="GE6">
        <v>15</v>
      </c>
      <c r="GF6">
        <v>8</v>
      </c>
      <c r="GG6" t="s">
        <v>2291</v>
      </c>
      <c r="GH6">
        <v>25</v>
      </c>
      <c r="GI6" t="s">
        <v>1920</v>
      </c>
      <c r="GJ6" t="s">
        <v>1920</v>
      </c>
      <c r="GK6" t="s">
        <v>1920</v>
      </c>
      <c r="GL6" t="s">
        <v>2291</v>
      </c>
      <c r="GM6" t="s">
        <v>2291</v>
      </c>
      <c r="GN6" t="s">
        <v>2291</v>
      </c>
      <c r="GO6" t="s">
        <v>1920</v>
      </c>
      <c r="GP6" t="s">
        <v>2291</v>
      </c>
      <c r="GQ6" t="s">
        <v>2291</v>
      </c>
      <c r="GR6" t="s">
        <v>2291</v>
      </c>
      <c r="GS6" t="s">
        <v>406</v>
      </c>
      <c r="GT6" t="s">
        <v>1921</v>
      </c>
      <c r="GU6" t="s">
        <v>1921</v>
      </c>
      <c r="GV6" t="s">
        <v>1921</v>
      </c>
      <c r="GW6" t="s">
        <v>1921</v>
      </c>
      <c r="GX6" t="s">
        <v>1921</v>
      </c>
      <c r="GY6" t="s">
        <v>1921</v>
      </c>
      <c r="GZ6" t="s">
        <v>1920</v>
      </c>
      <c r="HA6" t="s">
        <v>1921</v>
      </c>
      <c r="HB6">
        <v>1</v>
      </c>
      <c r="HC6" t="s">
        <v>2291</v>
      </c>
      <c r="HD6" t="s">
        <v>2291</v>
      </c>
      <c r="HE6" t="s">
        <v>2291</v>
      </c>
      <c r="HF6" t="s">
        <v>2291</v>
      </c>
      <c r="HG6" t="s">
        <v>2291</v>
      </c>
      <c r="HH6" t="s">
        <v>2291</v>
      </c>
      <c r="HI6" t="s">
        <v>2291</v>
      </c>
      <c r="HJ6" t="s">
        <v>2291</v>
      </c>
      <c r="HK6" t="s">
        <v>2291</v>
      </c>
      <c r="HL6" t="s">
        <v>2291</v>
      </c>
      <c r="HM6" t="s">
        <v>2291</v>
      </c>
      <c r="HN6" t="s">
        <v>2291</v>
      </c>
      <c r="HO6" t="s">
        <v>2291</v>
      </c>
      <c r="HP6" t="s">
        <v>2291</v>
      </c>
      <c r="HQ6" t="s">
        <v>2291</v>
      </c>
      <c r="HR6" t="s">
        <v>1956</v>
      </c>
      <c r="HS6" t="s">
        <v>1995</v>
      </c>
      <c r="HT6" t="s">
        <v>1921</v>
      </c>
      <c r="HU6" t="s">
        <v>1921</v>
      </c>
      <c r="HV6" t="s">
        <v>1920</v>
      </c>
      <c r="HW6" t="s">
        <v>1921</v>
      </c>
      <c r="HX6" t="s">
        <v>1921</v>
      </c>
      <c r="HY6" t="s">
        <v>2125</v>
      </c>
      <c r="HZ6" t="s">
        <v>1921</v>
      </c>
      <c r="IA6" t="s">
        <v>1921</v>
      </c>
      <c r="IB6" t="s">
        <v>1920</v>
      </c>
      <c r="IC6" t="s">
        <v>2291</v>
      </c>
      <c r="ID6" t="s">
        <v>2291</v>
      </c>
      <c r="IE6" t="s">
        <v>2291</v>
      </c>
      <c r="IF6" t="s">
        <v>2291</v>
      </c>
      <c r="IG6" t="s">
        <v>2291</v>
      </c>
      <c r="IH6" t="s">
        <v>2126</v>
      </c>
      <c r="II6" t="s">
        <v>1921</v>
      </c>
      <c r="IJ6" t="s">
        <v>1920</v>
      </c>
      <c r="IK6" t="s">
        <v>2291</v>
      </c>
      <c r="IL6">
        <v>75</v>
      </c>
      <c r="IM6" t="s">
        <v>1920</v>
      </c>
      <c r="IN6" t="s">
        <v>2291</v>
      </c>
      <c r="IO6" t="s">
        <v>2291</v>
      </c>
      <c r="IP6" t="s">
        <v>2291</v>
      </c>
      <c r="IQ6" t="s">
        <v>2291</v>
      </c>
      <c r="IR6" t="s">
        <v>2291</v>
      </c>
      <c r="IS6" t="s">
        <v>2291</v>
      </c>
      <c r="IT6" t="s">
        <v>2291</v>
      </c>
      <c r="IU6" t="s">
        <v>2291</v>
      </c>
      <c r="IV6" t="s">
        <v>1949</v>
      </c>
      <c r="IW6" t="s">
        <v>1991</v>
      </c>
      <c r="IX6" t="s">
        <v>2291</v>
      </c>
      <c r="IY6" t="s">
        <v>2291</v>
      </c>
      <c r="IZ6" t="s">
        <v>2291</v>
      </c>
      <c r="JA6" t="s">
        <v>2291</v>
      </c>
      <c r="JB6" t="s">
        <v>2291</v>
      </c>
      <c r="JC6" t="s">
        <v>1921</v>
      </c>
      <c r="JD6" t="s">
        <v>2291</v>
      </c>
      <c r="JE6" t="s">
        <v>2291</v>
      </c>
      <c r="JF6" t="s">
        <v>2291</v>
      </c>
      <c r="JG6" t="s">
        <v>2291</v>
      </c>
      <c r="JH6" t="s">
        <v>2291</v>
      </c>
      <c r="JI6" t="s">
        <v>2291</v>
      </c>
      <c r="JJ6" t="s">
        <v>2291</v>
      </c>
      <c r="JK6" t="s">
        <v>2291</v>
      </c>
      <c r="JL6" t="s">
        <v>2291</v>
      </c>
      <c r="JM6" t="s">
        <v>303</v>
      </c>
      <c r="JN6" t="s">
        <v>1920</v>
      </c>
      <c r="JO6" t="s">
        <v>1921</v>
      </c>
      <c r="JP6" t="s">
        <v>1921</v>
      </c>
      <c r="JQ6" t="s">
        <v>1921</v>
      </c>
      <c r="JR6" t="s">
        <v>1921</v>
      </c>
      <c r="JS6" t="s">
        <v>1920</v>
      </c>
      <c r="JT6" t="s">
        <v>1921</v>
      </c>
      <c r="JU6" t="s">
        <v>1921</v>
      </c>
      <c r="JV6" t="s">
        <v>1921</v>
      </c>
      <c r="JW6" t="s">
        <v>1921</v>
      </c>
      <c r="JX6" t="s">
        <v>1921</v>
      </c>
      <c r="JY6" t="s">
        <v>1921</v>
      </c>
      <c r="JZ6" t="s">
        <v>1921</v>
      </c>
      <c r="KA6" t="s">
        <v>1921</v>
      </c>
      <c r="KB6" t="s">
        <v>2291</v>
      </c>
      <c r="KC6" t="s">
        <v>2291</v>
      </c>
      <c r="KD6" t="s">
        <v>2298</v>
      </c>
      <c r="KE6" t="s">
        <v>1920</v>
      </c>
      <c r="KF6" t="s">
        <v>1921</v>
      </c>
      <c r="KG6" t="s">
        <v>1921</v>
      </c>
      <c r="KH6" t="s">
        <v>1921</v>
      </c>
      <c r="KI6" t="s">
        <v>1921</v>
      </c>
      <c r="KJ6" t="s">
        <v>1920</v>
      </c>
      <c r="KK6" t="s">
        <v>1921</v>
      </c>
      <c r="KL6" t="s">
        <v>2291</v>
      </c>
      <c r="KM6" t="s">
        <v>2294</v>
      </c>
      <c r="KN6" t="s">
        <v>2291</v>
      </c>
      <c r="KO6" t="s">
        <v>1920</v>
      </c>
      <c r="KP6" t="s">
        <v>1503</v>
      </c>
      <c r="KQ6" t="s">
        <v>1968</v>
      </c>
      <c r="KR6" t="s">
        <v>1923</v>
      </c>
      <c r="KS6" t="s">
        <v>2291</v>
      </c>
      <c r="KT6" t="s">
        <v>1920</v>
      </c>
      <c r="KU6" t="s">
        <v>2044</v>
      </c>
      <c r="KV6" t="s">
        <v>1920</v>
      </c>
      <c r="KW6" t="s">
        <v>1921</v>
      </c>
      <c r="KX6" t="s">
        <v>1920</v>
      </c>
      <c r="KY6" t="s">
        <v>2291</v>
      </c>
      <c r="KZ6" t="s">
        <v>2291</v>
      </c>
      <c r="LA6">
        <v>2</v>
      </c>
      <c r="LB6" t="s">
        <v>310</v>
      </c>
      <c r="LC6" t="s">
        <v>305</v>
      </c>
      <c r="LD6" t="s">
        <v>2291</v>
      </c>
      <c r="LE6" t="s">
        <v>2291</v>
      </c>
      <c r="LF6" t="s">
        <v>2291</v>
      </c>
      <c r="LG6">
        <v>20</v>
      </c>
      <c r="LH6">
        <v>20</v>
      </c>
      <c r="LI6" t="s">
        <v>1594</v>
      </c>
      <c r="LJ6">
        <v>177364</v>
      </c>
      <c r="LK6" t="s">
        <v>1595</v>
      </c>
      <c r="LL6" t="s">
        <v>1596</v>
      </c>
      <c r="LM6">
        <v>149</v>
      </c>
      <c r="LN6" t="s">
        <v>2291</v>
      </c>
      <c r="LO6">
        <v>-1</v>
      </c>
      <c r="LP6" t="s">
        <v>2291</v>
      </c>
      <c r="LQ6" t="s">
        <v>2291</v>
      </c>
      <c r="LR6">
        <v>149</v>
      </c>
      <c r="LS6">
        <v>15</v>
      </c>
      <c r="LT6">
        <v>3</v>
      </c>
      <c r="LU6">
        <v>18</v>
      </c>
      <c r="LV6">
        <v>22</v>
      </c>
      <c r="LW6">
        <v>8</v>
      </c>
      <c r="LX6">
        <v>18</v>
      </c>
      <c r="LY6">
        <v>3</v>
      </c>
      <c r="LZ6">
        <v>1</v>
      </c>
      <c r="MA6">
        <v>19</v>
      </c>
      <c r="MB6">
        <v>19</v>
      </c>
      <c r="MC6">
        <v>1</v>
      </c>
      <c r="MD6">
        <v>1</v>
      </c>
      <c r="ME6">
        <v>128</v>
      </c>
      <c r="MF6" t="s">
        <v>1975</v>
      </c>
      <c r="MG6" t="s">
        <v>1979</v>
      </c>
      <c r="MH6" t="s">
        <v>2291</v>
      </c>
      <c r="MI6" t="b">
        <v>1</v>
      </c>
      <c r="MJ6" t="b">
        <v>1</v>
      </c>
      <c r="MK6" t="b">
        <v>1</v>
      </c>
      <c r="ML6" t="s">
        <v>2291</v>
      </c>
    </row>
    <row r="7" spans="1:350" x14ac:dyDescent="0.3">
      <c r="A7" t="s">
        <v>1083</v>
      </c>
      <c r="B7" t="s">
        <v>1142</v>
      </c>
      <c r="C7" t="s">
        <v>1143</v>
      </c>
      <c r="D7">
        <v>43162</v>
      </c>
      <c r="E7" t="s">
        <v>398</v>
      </c>
      <c r="F7" t="s">
        <v>2291</v>
      </c>
      <c r="G7" t="s">
        <v>2291</v>
      </c>
      <c r="H7" t="s">
        <v>2291</v>
      </c>
      <c r="I7">
        <v>43162</v>
      </c>
      <c r="J7" t="s">
        <v>477</v>
      </c>
      <c r="K7" t="s">
        <v>293</v>
      </c>
      <c r="L7" t="s">
        <v>294</v>
      </c>
      <c r="M7" t="s">
        <v>1934</v>
      </c>
      <c r="N7" t="s">
        <v>400</v>
      </c>
      <c r="O7" t="s">
        <v>1948</v>
      </c>
      <c r="P7" t="s">
        <v>915</v>
      </c>
      <c r="Q7" t="s">
        <v>1057</v>
      </c>
      <c r="R7" t="s">
        <v>960</v>
      </c>
      <c r="S7" t="s">
        <v>1083</v>
      </c>
      <c r="T7" t="s">
        <v>1144</v>
      </c>
      <c r="U7">
        <v>13.994191858100001</v>
      </c>
      <c r="V7">
        <v>14.136309003399999</v>
      </c>
      <c r="W7">
        <v>313.84152584499998</v>
      </c>
      <c r="X7">
        <v>8</v>
      </c>
      <c r="Y7" t="s">
        <v>1983</v>
      </c>
      <c r="Z7" t="s">
        <v>960</v>
      </c>
      <c r="AA7">
        <v>15</v>
      </c>
      <c r="AB7" t="s">
        <v>2292</v>
      </c>
      <c r="AC7" t="s">
        <v>2291</v>
      </c>
      <c r="AD7" t="s">
        <v>1982</v>
      </c>
      <c r="AE7" t="s">
        <v>2291</v>
      </c>
      <c r="AF7" t="s">
        <v>2291</v>
      </c>
      <c r="AG7" t="s">
        <v>2089</v>
      </c>
      <c r="AH7" t="s">
        <v>1920</v>
      </c>
      <c r="AI7" t="s">
        <v>1921</v>
      </c>
      <c r="AJ7" t="s">
        <v>1921</v>
      </c>
      <c r="AK7" t="s">
        <v>2291</v>
      </c>
      <c r="AL7">
        <v>270</v>
      </c>
      <c r="AM7">
        <v>1129</v>
      </c>
      <c r="AN7" t="s">
        <v>294</v>
      </c>
      <c r="AO7" t="s">
        <v>1934</v>
      </c>
      <c r="AP7" t="s">
        <v>400</v>
      </c>
      <c r="AQ7" t="s">
        <v>1948</v>
      </c>
      <c r="AR7" t="s">
        <v>915</v>
      </c>
      <c r="AS7" t="s">
        <v>1057</v>
      </c>
      <c r="AT7">
        <v>270</v>
      </c>
      <c r="AU7">
        <v>1129</v>
      </c>
      <c r="AV7">
        <v>42156</v>
      </c>
      <c r="AW7" t="s">
        <v>2291</v>
      </c>
      <c r="AX7" t="s">
        <v>2291</v>
      </c>
      <c r="AY7" t="s">
        <v>2291</v>
      </c>
      <c r="AZ7" t="s">
        <v>2291</v>
      </c>
      <c r="BA7" t="s">
        <v>2291</v>
      </c>
      <c r="BB7" t="s">
        <v>2291</v>
      </c>
      <c r="BC7" t="s">
        <v>2291</v>
      </c>
      <c r="BD7" t="s">
        <v>2291</v>
      </c>
      <c r="BE7" t="s">
        <v>2291</v>
      </c>
      <c r="BF7" t="s">
        <v>2291</v>
      </c>
      <c r="BG7" t="s">
        <v>2291</v>
      </c>
      <c r="BH7" t="s">
        <v>2291</v>
      </c>
      <c r="BI7" t="s">
        <v>2291</v>
      </c>
      <c r="BJ7" t="s">
        <v>2291</v>
      </c>
      <c r="BK7" t="s">
        <v>2291</v>
      </c>
      <c r="BL7" t="s">
        <v>2291</v>
      </c>
      <c r="BM7" t="s">
        <v>2291</v>
      </c>
      <c r="BN7" t="s">
        <v>2291</v>
      </c>
      <c r="BO7" t="s">
        <v>2291</v>
      </c>
      <c r="BP7" t="s">
        <v>2291</v>
      </c>
      <c r="BQ7" t="s">
        <v>2291</v>
      </c>
      <c r="BR7" t="s">
        <v>2291</v>
      </c>
      <c r="BS7" t="s">
        <v>2291</v>
      </c>
      <c r="BT7" t="s">
        <v>2291</v>
      </c>
      <c r="BU7" t="s">
        <v>2291</v>
      </c>
      <c r="BV7" t="s">
        <v>2291</v>
      </c>
      <c r="BW7" t="s">
        <v>2291</v>
      </c>
      <c r="BX7" t="s">
        <v>2291</v>
      </c>
      <c r="BY7" t="s">
        <v>2291</v>
      </c>
      <c r="BZ7" t="s">
        <v>2291</v>
      </c>
      <c r="CA7">
        <v>0</v>
      </c>
      <c r="CB7">
        <v>270</v>
      </c>
      <c r="CC7">
        <v>0</v>
      </c>
      <c r="CD7">
        <v>0</v>
      </c>
      <c r="CE7">
        <v>0</v>
      </c>
      <c r="CF7" t="s">
        <v>1998</v>
      </c>
      <c r="CG7" t="s">
        <v>2291</v>
      </c>
      <c r="CH7" t="s">
        <v>1041</v>
      </c>
      <c r="CI7" t="s">
        <v>1921</v>
      </c>
      <c r="CJ7" t="s">
        <v>1921</v>
      </c>
      <c r="CK7" t="s">
        <v>1920</v>
      </c>
      <c r="CL7" t="s">
        <v>1921</v>
      </c>
      <c r="CM7" t="s">
        <v>1921</v>
      </c>
      <c r="CN7" t="s">
        <v>1921</v>
      </c>
      <c r="CO7" t="s">
        <v>1921</v>
      </c>
      <c r="CP7" t="s">
        <v>1921</v>
      </c>
      <c r="CQ7" t="s">
        <v>1920</v>
      </c>
      <c r="CR7" t="s">
        <v>1920</v>
      </c>
      <c r="CS7" t="s">
        <v>1921</v>
      </c>
      <c r="CT7" t="s">
        <v>1953</v>
      </c>
      <c r="CU7" t="s">
        <v>1921</v>
      </c>
      <c r="CV7" t="s">
        <v>1921</v>
      </c>
      <c r="CW7" t="s">
        <v>1920</v>
      </c>
      <c r="CX7" t="s">
        <v>1921</v>
      </c>
      <c r="CY7" t="s">
        <v>1921</v>
      </c>
      <c r="CZ7" t="s">
        <v>837</v>
      </c>
      <c r="DA7" t="s">
        <v>2030</v>
      </c>
      <c r="DB7" t="s">
        <v>2291</v>
      </c>
      <c r="DC7" t="s">
        <v>2291</v>
      </c>
      <c r="DD7" t="s">
        <v>2291</v>
      </c>
      <c r="DE7" t="s">
        <v>2291</v>
      </c>
      <c r="DF7" t="s">
        <v>2291</v>
      </c>
      <c r="DG7" t="s">
        <v>2291</v>
      </c>
      <c r="DH7" t="s">
        <v>2291</v>
      </c>
      <c r="DI7" t="s">
        <v>2291</v>
      </c>
      <c r="DJ7" t="s">
        <v>2291</v>
      </c>
      <c r="DK7" t="s">
        <v>2291</v>
      </c>
      <c r="DL7" t="s">
        <v>2291</v>
      </c>
      <c r="DM7" t="s">
        <v>2291</v>
      </c>
      <c r="DN7" t="s">
        <v>2291</v>
      </c>
      <c r="DO7" t="s">
        <v>2291</v>
      </c>
      <c r="DP7" t="s">
        <v>2291</v>
      </c>
      <c r="DQ7" t="s">
        <v>2291</v>
      </c>
      <c r="DR7" t="s">
        <v>2291</v>
      </c>
      <c r="DS7" t="s">
        <v>2291</v>
      </c>
      <c r="DT7" t="s">
        <v>2291</v>
      </c>
      <c r="DU7" t="s">
        <v>2291</v>
      </c>
      <c r="DV7" t="s">
        <v>2291</v>
      </c>
      <c r="DW7" t="s">
        <v>2291</v>
      </c>
      <c r="DX7" t="s">
        <v>2291</v>
      </c>
      <c r="DY7" t="s">
        <v>2291</v>
      </c>
      <c r="DZ7" t="s">
        <v>2291</v>
      </c>
      <c r="EA7" t="s">
        <v>2291</v>
      </c>
      <c r="EB7" t="s">
        <v>2291</v>
      </c>
      <c r="EC7" t="s">
        <v>2291</v>
      </c>
      <c r="ED7" t="s">
        <v>2291</v>
      </c>
      <c r="EE7" t="s">
        <v>2291</v>
      </c>
      <c r="EF7" t="s">
        <v>2291</v>
      </c>
      <c r="EG7" t="s">
        <v>2291</v>
      </c>
      <c r="EH7" t="s">
        <v>2291</v>
      </c>
      <c r="EI7" t="s">
        <v>2291</v>
      </c>
      <c r="EJ7" t="s">
        <v>2291</v>
      </c>
      <c r="EK7" t="s">
        <v>2291</v>
      </c>
      <c r="EL7" t="s">
        <v>2291</v>
      </c>
      <c r="EM7" t="s">
        <v>2291</v>
      </c>
      <c r="EN7" t="s">
        <v>2291</v>
      </c>
      <c r="EO7" t="s">
        <v>2291</v>
      </c>
      <c r="EP7" t="s">
        <v>2291</v>
      </c>
      <c r="EQ7" t="s">
        <v>2291</v>
      </c>
      <c r="ER7" t="s">
        <v>2291</v>
      </c>
      <c r="ES7" t="s">
        <v>2291</v>
      </c>
      <c r="ET7" t="s">
        <v>2291</v>
      </c>
      <c r="EU7" t="s">
        <v>2291</v>
      </c>
      <c r="EV7" t="s">
        <v>2291</v>
      </c>
      <c r="EW7" t="s">
        <v>2291</v>
      </c>
      <c r="EX7" t="s">
        <v>320</v>
      </c>
      <c r="EY7" t="s">
        <v>1921</v>
      </c>
      <c r="EZ7" t="s">
        <v>1921</v>
      </c>
      <c r="FA7" t="s">
        <v>1921</v>
      </c>
      <c r="FB7" t="s">
        <v>1920</v>
      </c>
      <c r="FC7" t="s">
        <v>1921</v>
      </c>
      <c r="FD7" t="s">
        <v>1137</v>
      </c>
      <c r="FE7" t="s">
        <v>1997</v>
      </c>
      <c r="FF7" t="s">
        <v>2291</v>
      </c>
      <c r="FG7" t="s">
        <v>2291</v>
      </c>
      <c r="FH7" t="s">
        <v>2291</v>
      </c>
      <c r="FI7" t="s">
        <v>2291</v>
      </c>
      <c r="FJ7" t="s">
        <v>2291</v>
      </c>
      <c r="FK7" t="s">
        <v>2291</v>
      </c>
      <c r="FL7" t="s">
        <v>2291</v>
      </c>
      <c r="FM7" t="s">
        <v>2291</v>
      </c>
      <c r="FN7" t="s">
        <v>320</v>
      </c>
      <c r="FO7" t="s">
        <v>1921</v>
      </c>
      <c r="FP7" t="s">
        <v>1921</v>
      </c>
      <c r="FQ7" t="s">
        <v>1921</v>
      </c>
      <c r="FR7" t="s">
        <v>1920</v>
      </c>
      <c r="FS7" t="s">
        <v>1921</v>
      </c>
      <c r="FT7" t="s">
        <v>1145</v>
      </c>
      <c r="FU7" t="s">
        <v>1997</v>
      </c>
      <c r="FV7">
        <v>50</v>
      </c>
      <c r="FW7">
        <v>100</v>
      </c>
      <c r="FX7">
        <v>3</v>
      </c>
      <c r="FY7" t="s">
        <v>2291</v>
      </c>
      <c r="FZ7">
        <v>6</v>
      </c>
      <c r="GA7">
        <v>2</v>
      </c>
      <c r="GB7" t="s">
        <v>2291</v>
      </c>
      <c r="GC7" t="s">
        <v>2291</v>
      </c>
      <c r="GD7">
        <v>10</v>
      </c>
      <c r="GE7">
        <v>20</v>
      </c>
      <c r="GF7">
        <v>10</v>
      </c>
      <c r="GG7">
        <v>4</v>
      </c>
      <c r="GH7">
        <v>50</v>
      </c>
      <c r="GI7" t="s">
        <v>1920</v>
      </c>
      <c r="GJ7" t="s">
        <v>1920</v>
      </c>
      <c r="GK7" t="s">
        <v>1920</v>
      </c>
      <c r="GL7" t="s">
        <v>2291</v>
      </c>
      <c r="GM7" t="s">
        <v>2291</v>
      </c>
      <c r="GN7" t="s">
        <v>2291</v>
      </c>
      <c r="GO7" t="s">
        <v>1921</v>
      </c>
      <c r="GP7" t="s">
        <v>2006</v>
      </c>
      <c r="GQ7" t="s">
        <v>2291</v>
      </c>
      <c r="GR7" t="s">
        <v>2291</v>
      </c>
      <c r="GS7" t="s">
        <v>302</v>
      </c>
      <c r="GT7" t="s">
        <v>1921</v>
      </c>
      <c r="GU7" t="s">
        <v>1921</v>
      </c>
      <c r="GV7" t="s">
        <v>1921</v>
      </c>
      <c r="GW7" t="s">
        <v>1921</v>
      </c>
      <c r="GX7" t="s">
        <v>1920</v>
      </c>
      <c r="GY7" t="s">
        <v>1921</v>
      </c>
      <c r="GZ7" t="s">
        <v>1921</v>
      </c>
      <c r="HA7" t="s">
        <v>1921</v>
      </c>
      <c r="HB7" t="s">
        <v>2291</v>
      </c>
      <c r="HC7" t="s">
        <v>2291</v>
      </c>
      <c r="HD7">
        <v>2</v>
      </c>
      <c r="HE7" t="s">
        <v>2291</v>
      </c>
      <c r="HF7" t="s">
        <v>2291</v>
      </c>
      <c r="HG7" t="s">
        <v>2291</v>
      </c>
      <c r="HH7" t="s">
        <v>2291</v>
      </c>
      <c r="HI7" t="s">
        <v>2291</v>
      </c>
      <c r="HJ7" t="s">
        <v>2291</v>
      </c>
      <c r="HK7" t="s">
        <v>2291</v>
      </c>
      <c r="HL7" t="s">
        <v>2291</v>
      </c>
      <c r="HM7" t="s">
        <v>2291</v>
      </c>
      <c r="HN7" t="s">
        <v>2291</v>
      </c>
      <c r="HO7" t="s">
        <v>2291</v>
      </c>
      <c r="HP7" t="s">
        <v>2291</v>
      </c>
      <c r="HQ7" t="s">
        <v>2291</v>
      </c>
      <c r="HR7" t="s">
        <v>869</v>
      </c>
      <c r="HS7" t="s">
        <v>2116</v>
      </c>
      <c r="HT7" t="s">
        <v>1921</v>
      </c>
      <c r="HU7" t="s">
        <v>1921</v>
      </c>
      <c r="HV7" t="s">
        <v>1921</v>
      </c>
      <c r="HW7" t="s">
        <v>1920</v>
      </c>
      <c r="HX7" t="s">
        <v>1921</v>
      </c>
      <c r="HY7" t="s">
        <v>2122</v>
      </c>
      <c r="HZ7" t="s">
        <v>1920</v>
      </c>
      <c r="IA7" t="s">
        <v>1921</v>
      </c>
      <c r="IB7" t="s">
        <v>1921</v>
      </c>
      <c r="IC7">
        <v>12</v>
      </c>
      <c r="ID7" t="s">
        <v>2291</v>
      </c>
      <c r="IE7" t="s">
        <v>925</v>
      </c>
      <c r="IF7" t="s">
        <v>2001</v>
      </c>
      <c r="IG7" t="s">
        <v>1962</v>
      </c>
      <c r="IH7" t="s">
        <v>2127</v>
      </c>
      <c r="II7" t="s">
        <v>1920</v>
      </c>
      <c r="IJ7" t="s">
        <v>1921</v>
      </c>
      <c r="IK7">
        <v>12</v>
      </c>
      <c r="IL7" t="s">
        <v>2291</v>
      </c>
      <c r="IM7" t="s">
        <v>1920</v>
      </c>
      <c r="IN7" t="s">
        <v>2291</v>
      </c>
      <c r="IO7" t="s">
        <v>2291</v>
      </c>
      <c r="IP7" t="s">
        <v>2291</v>
      </c>
      <c r="IQ7" t="s">
        <v>2291</v>
      </c>
      <c r="IR7" t="s">
        <v>2291</v>
      </c>
      <c r="IS7" t="s">
        <v>2291</v>
      </c>
      <c r="IT7" t="s">
        <v>2291</v>
      </c>
      <c r="IU7" t="s">
        <v>2291</v>
      </c>
      <c r="IV7" t="s">
        <v>1952</v>
      </c>
      <c r="IW7" t="s">
        <v>2291</v>
      </c>
      <c r="IX7" t="s">
        <v>2291</v>
      </c>
      <c r="IY7" t="s">
        <v>1146</v>
      </c>
      <c r="IZ7" t="s">
        <v>1084</v>
      </c>
      <c r="JA7" t="s">
        <v>1956</v>
      </c>
      <c r="JB7" t="s">
        <v>2291</v>
      </c>
      <c r="JC7" t="s">
        <v>1921</v>
      </c>
      <c r="JD7" t="s">
        <v>2291</v>
      </c>
      <c r="JE7" t="s">
        <v>2291</v>
      </c>
      <c r="JF7" t="s">
        <v>2291</v>
      </c>
      <c r="JG7" t="s">
        <v>2291</v>
      </c>
      <c r="JH7" t="s">
        <v>2291</v>
      </c>
      <c r="JI7" t="s">
        <v>2291</v>
      </c>
      <c r="JJ7" t="s">
        <v>2291</v>
      </c>
      <c r="JK7" t="s">
        <v>2291</v>
      </c>
      <c r="JL7" t="s">
        <v>2291</v>
      </c>
      <c r="JM7" t="s">
        <v>555</v>
      </c>
      <c r="JN7" t="s">
        <v>1921</v>
      </c>
      <c r="JO7" t="s">
        <v>1921</v>
      </c>
      <c r="JP7" t="s">
        <v>1921</v>
      </c>
      <c r="JQ7" t="s">
        <v>1921</v>
      </c>
      <c r="JR7" t="s">
        <v>1920</v>
      </c>
      <c r="JS7" t="s">
        <v>1921</v>
      </c>
      <c r="JT7" t="s">
        <v>1921</v>
      </c>
      <c r="JU7" t="s">
        <v>1920</v>
      </c>
      <c r="JV7" t="s">
        <v>1920</v>
      </c>
      <c r="JW7" t="s">
        <v>1921</v>
      </c>
      <c r="JX7" t="s">
        <v>1921</v>
      </c>
      <c r="JY7" t="s">
        <v>1921</v>
      </c>
      <c r="JZ7" t="s">
        <v>1921</v>
      </c>
      <c r="KA7" t="s">
        <v>1921</v>
      </c>
      <c r="KB7" t="s">
        <v>2291</v>
      </c>
      <c r="KC7" t="s">
        <v>2291</v>
      </c>
      <c r="KD7" t="s">
        <v>2299</v>
      </c>
      <c r="KE7" t="s">
        <v>1921</v>
      </c>
      <c r="KF7" t="s">
        <v>1921</v>
      </c>
      <c r="KG7" t="s">
        <v>1921</v>
      </c>
      <c r="KH7" t="s">
        <v>1920</v>
      </c>
      <c r="KI7" t="s">
        <v>1921</v>
      </c>
      <c r="KJ7" t="s">
        <v>1921</v>
      </c>
      <c r="KK7" t="s">
        <v>1921</v>
      </c>
      <c r="KL7" t="s">
        <v>2291</v>
      </c>
      <c r="KM7" t="s">
        <v>1972</v>
      </c>
      <c r="KN7" t="s">
        <v>1921</v>
      </c>
      <c r="KO7" t="s">
        <v>1920</v>
      </c>
      <c r="KP7" t="s">
        <v>2147</v>
      </c>
      <c r="KQ7" t="s">
        <v>1965</v>
      </c>
      <c r="KR7" t="s">
        <v>1988</v>
      </c>
      <c r="KS7" t="s">
        <v>2291</v>
      </c>
      <c r="KT7" t="s">
        <v>1920</v>
      </c>
      <c r="KU7" t="s">
        <v>409</v>
      </c>
      <c r="KV7" t="s">
        <v>1921</v>
      </c>
      <c r="KW7" t="s">
        <v>1921</v>
      </c>
      <c r="KX7" t="s">
        <v>1920</v>
      </c>
      <c r="KY7" t="s">
        <v>2291</v>
      </c>
      <c r="KZ7" t="s">
        <v>2291</v>
      </c>
      <c r="LA7">
        <v>3</v>
      </c>
      <c r="LB7" t="s">
        <v>304</v>
      </c>
      <c r="LC7" t="s">
        <v>1147</v>
      </c>
      <c r="LD7" t="s">
        <v>2291</v>
      </c>
      <c r="LE7" t="s">
        <v>2291</v>
      </c>
      <c r="LF7" t="s">
        <v>2291</v>
      </c>
      <c r="LG7">
        <v>20</v>
      </c>
      <c r="LH7">
        <v>20</v>
      </c>
      <c r="LI7" t="s">
        <v>1148</v>
      </c>
      <c r="LJ7">
        <v>158787</v>
      </c>
      <c r="LK7" t="s">
        <v>1149</v>
      </c>
      <c r="LL7" t="s">
        <v>1150</v>
      </c>
      <c r="LM7">
        <v>89</v>
      </c>
      <c r="LN7" t="s">
        <v>2291</v>
      </c>
      <c r="LO7">
        <v>-1</v>
      </c>
      <c r="LP7" t="s">
        <v>2291</v>
      </c>
      <c r="LQ7" t="s">
        <v>2291</v>
      </c>
      <c r="LR7">
        <v>89</v>
      </c>
      <c r="LS7">
        <v>5</v>
      </c>
      <c r="LT7">
        <v>7</v>
      </c>
      <c r="LU7">
        <v>10</v>
      </c>
      <c r="LV7">
        <v>15</v>
      </c>
      <c r="LW7">
        <v>13</v>
      </c>
      <c r="LX7">
        <v>13</v>
      </c>
      <c r="LY7">
        <v>5</v>
      </c>
      <c r="LZ7">
        <v>4</v>
      </c>
      <c r="MA7">
        <v>25</v>
      </c>
      <c r="MB7">
        <v>21</v>
      </c>
      <c r="MC7">
        <v>2</v>
      </c>
      <c r="MD7">
        <v>1</v>
      </c>
      <c r="ME7">
        <v>121</v>
      </c>
      <c r="MF7" t="s">
        <v>1978</v>
      </c>
      <c r="MG7" t="s">
        <v>1980</v>
      </c>
      <c r="MH7" t="s">
        <v>1981</v>
      </c>
      <c r="MI7" t="b">
        <v>1</v>
      </c>
      <c r="MJ7" t="b">
        <v>1</v>
      </c>
      <c r="MK7" t="b">
        <v>1</v>
      </c>
      <c r="ML7" t="s">
        <v>2291</v>
      </c>
    </row>
    <row r="8" spans="1:350" x14ac:dyDescent="0.3">
      <c r="A8" t="s">
        <v>1084</v>
      </c>
      <c r="B8" t="s">
        <v>1081</v>
      </c>
      <c r="C8" t="s">
        <v>1082</v>
      </c>
      <c r="D8">
        <v>43162</v>
      </c>
      <c r="E8" t="s">
        <v>684</v>
      </c>
      <c r="F8" t="s">
        <v>2291</v>
      </c>
      <c r="G8" t="s">
        <v>2291</v>
      </c>
      <c r="H8" t="s">
        <v>2291</v>
      </c>
      <c r="I8">
        <v>43162</v>
      </c>
      <c r="J8" t="s">
        <v>633</v>
      </c>
      <c r="K8" t="s">
        <v>293</v>
      </c>
      <c r="L8" t="s">
        <v>294</v>
      </c>
      <c r="M8" t="s">
        <v>1934</v>
      </c>
      <c r="N8" t="s">
        <v>400</v>
      </c>
      <c r="O8" t="s">
        <v>1948</v>
      </c>
      <c r="P8" t="s">
        <v>915</v>
      </c>
      <c r="Q8" t="s">
        <v>1057</v>
      </c>
      <c r="R8" t="s">
        <v>1083</v>
      </c>
      <c r="S8" t="s">
        <v>1084</v>
      </c>
      <c r="T8" t="s">
        <v>1085</v>
      </c>
      <c r="U8">
        <v>14.0004096495</v>
      </c>
      <c r="V8">
        <v>14.144610133900001</v>
      </c>
      <c r="W8">
        <v>300.10188398000003</v>
      </c>
      <c r="X8">
        <v>4</v>
      </c>
      <c r="Y8" t="s">
        <v>1983</v>
      </c>
      <c r="Z8" t="s">
        <v>960</v>
      </c>
      <c r="AA8">
        <v>13</v>
      </c>
      <c r="AB8" t="s">
        <v>2292</v>
      </c>
      <c r="AC8" t="s">
        <v>2291</v>
      </c>
      <c r="AD8" t="s">
        <v>1982</v>
      </c>
      <c r="AE8" t="s">
        <v>2291</v>
      </c>
      <c r="AF8" t="s">
        <v>2291</v>
      </c>
      <c r="AG8" t="s">
        <v>2093</v>
      </c>
      <c r="AH8" t="s">
        <v>1920</v>
      </c>
      <c r="AI8" t="s">
        <v>1920</v>
      </c>
      <c r="AJ8" t="s">
        <v>1921</v>
      </c>
      <c r="AK8" t="s">
        <v>2291</v>
      </c>
      <c r="AL8">
        <v>200</v>
      </c>
      <c r="AM8">
        <v>520</v>
      </c>
      <c r="AN8" t="s">
        <v>294</v>
      </c>
      <c r="AO8" t="s">
        <v>1934</v>
      </c>
      <c r="AP8" t="s">
        <v>400</v>
      </c>
      <c r="AQ8" t="s">
        <v>1948</v>
      </c>
      <c r="AR8" t="s">
        <v>915</v>
      </c>
      <c r="AS8" t="s">
        <v>1057</v>
      </c>
      <c r="AT8">
        <v>200</v>
      </c>
      <c r="AU8">
        <v>520</v>
      </c>
      <c r="AV8">
        <v>41640</v>
      </c>
      <c r="AW8">
        <v>2</v>
      </c>
      <c r="AX8">
        <v>2</v>
      </c>
      <c r="AY8" t="s">
        <v>298</v>
      </c>
      <c r="AZ8" t="s">
        <v>1926</v>
      </c>
      <c r="BA8" t="s">
        <v>299</v>
      </c>
      <c r="BB8" t="s">
        <v>1931</v>
      </c>
      <c r="BC8" t="s">
        <v>501</v>
      </c>
      <c r="BD8" t="s">
        <v>1938</v>
      </c>
      <c r="BE8" t="s">
        <v>2291</v>
      </c>
      <c r="BF8" t="s">
        <v>2291</v>
      </c>
      <c r="BG8" t="s">
        <v>2291</v>
      </c>
      <c r="BH8">
        <v>2</v>
      </c>
      <c r="BI8">
        <v>2</v>
      </c>
      <c r="BJ8">
        <v>43132</v>
      </c>
      <c r="BK8" t="s">
        <v>2291</v>
      </c>
      <c r="BL8" t="s">
        <v>2291</v>
      </c>
      <c r="BM8" t="s">
        <v>2291</v>
      </c>
      <c r="BN8" t="s">
        <v>2291</v>
      </c>
      <c r="BO8" t="s">
        <v>2291</v>
      </c>
      <c r="BP8" t="s">
        <v>2291</v>
      </c>
      <c r="BQ8" t="s">
        <v>2291</v>
      </c>
      <c r="BR8" t="s">
        <v>2291</v>
      </c>
      <c r="BS8" t="s">
        <v>2291</v>
      </c>
      <c r="BT8" t="s">
        <v>2291</v>
      </c>
      <c r="BU8" t="s">
        <v>2291</v>
      </c>
      <c r="BV8" t="s">
        <v>2291</v>
      </c>
      <c r="BW8" t="s">
        <v>2291</v>
      </c>
      <c r="BX8" t="s">
        <v>2291</v>
      </c>
      <c r="BY8" t="s">
        <v>2291</v>
      </c>
      <c r="BZ8" t="s">
        <v>2291</v>
      </c>
      <c r="CA8">
        <v>0</v>
      </c>
      <c r="CB8">
        <v>230</v>
      </c>
      <c r="CC8">
        <v>0</v>
      </c>
      <c r="CD8">
        <v>4</v>
      </c>
      <c r="CE8">
        <v>2</v>
      </c>
      <c r="CF8" t="s">
        <v>1998</v>
      </c>
      <c r="CG8" t="s">
        <v>2291</v>
      </c>
      <c r="CH8" t="s">
        <v>418</v>
      </c>
      <c r="CI8" t="s">
        <v>1920</v>
      </c>
      <c r="CJ8" t="s">
        <v>1921</v>
      </c>
      <c r="CK8" t="s">
        <v>1920</v>
      </c>
      <c r="CL8" t="s">
        <v>1921</v>
      </c>
      <c r="CM8" t="s">
        <v>1921</v>
      </c>
      <c r="CN8" t="s">
        <v>1921</v>
      </c>
      <c r="CO8" t="s">
        <v>1921</v>
      </c>
      <c r="CP8" t="s">
        <v>1921</v>
      </c>
      <c r="CQ8" t="s">
        <v>1921</v>
      </c>
      <c r="CR8" t="s">
        <v>1920</v>
      </c>
      <c r="CS8" t="s">
        <v>1921</v>
      </c>
      <c r="CT8" t="s">
        <v>2291</v>
      </c>
      <c r="CU8" t="s">
        <v>2291</v>
      </c>
      <c r="CV8" t="s">
        <v>2291</v>
      </c>
      <c r="CW8" t="s">
        <v>2291</v>
      </c>
      <c r="CX8" t="s">
        <v>2291</v>
      </c>
      <c r="CY8" t="s">
        <v>2291</v>
      </c>
      <c r="CZ8" t="s">
        <v>2291</v>
      </c>
      <c r="DA8" t="s">
        <v>2291</v>
      </c>
      <c r="DB8" t="s">
        <v>320</v>
      </c>
      <c r="DC8" t="s">
        <v>1921</v>
      </c>
      <c r="DD8" t="s">
        <v>1921</v>
      </c>
      <c r="DE8" t="s">
        <v>1921</v>
      </c>
      <c r="DF8" t="s">
        <v>1920</v>
      </c>
      <c r="DG8" t="s">
        <v>1921</v>
      </c>
      <c r="DH8" t="s">
        <v>2291</v>
      </c>
      <c r="DI8" t="s">
        <v>2029</v>
      </c>
      <c r="DJ8" t="s">
        <v>2291</v>
      </c>
      <c r="DK8" t="s">
        <v>2291</v>
      </c>
      <c r="DL8" t="s">
        <v>2291</v>
      </c>
      <c r="DM8" t="s">
        <v>2291</v>
      </c>
      <c r="DN8" t="s">
        <v>2291</v>
      </c>
      <c r="DO8" t="s">
        <v>2291</v>
      </c>
      <c r="DP8" t="s">
        <v>2291</v>
      </c>
      <c r="DQ8" t="s">
        <v>2291</v>
      </c>
      <c r="DR8" t="s">
        <v>2291</v>
      </c>
      <c r="DS8" t="s">
        <v>2291</v>
      </c>
      <c r="DT8" t="s">
        <v>2291</v>
      </c>
      <c r="DU8" t="s">
        <v>2291</v>
      </c>
      <c r="DV8" t="s">
        <v>2291</v>
      </c>
      <c r="DW8" t="s">
        <v>2291</v>
      </c>
      <c r="DX8" t="s">
        <v>2291</v>
      </c>
      <c r="DY8" t="s">
        <v>2291</v>
      </c>
      <c r="DZ8" t="s">
        <v>2291</v>
      </c>
      <c r="EA8" t="s">
        <v>2291</v>
      </c>
      <c r="EB8" t="s">
        <v>2291</v>
      </c>
      <c r="EC8" t="s">
        <v>2291</v>
      </c>
      <c r="ED8" t="s">
        <v>2291</v>
      </c>
      <c r="EE8" t="s">
        <v>2291</v>
      </c>
      <c r="EF8" t="s">
        <v>2291</v>
      </c>
      <c r="EG8" t="s">
        <v>2291</v>
      </c>
      <c r="EH8" t="s">
        <v>2291</v>
      </c>
      <c r="EI8" t="s">
        <v>2291</v>
      </c>
      <c r="EJ8" t="s">
        <v>2291</v>
      </c>
      <c r="EK8" t="s">
        <v>2291</v>
      </c>
      <c r="EL8" t="s">
        <v>2291</v>
      </c>
      <c r="EM8" t="s">
        <v>2291</v>
      </c>
      <c r="EN8" t="s">
        <v>2291</v>
      </c>
      <c r="EO8" t="s">
        <v>2291</v>
      </c>
      <c r="EP8" t="s">
        <v>2291</v>
      </c>
      <c r="EQ8" t="s">
        <v>2291</v>
      </c>
      <c r="ER8" t="s">
        <v>2291</v>
      </c>
      <c r="ES8" t="s">
        <v>2291</v>
      </c>
      <c r="ET8" t="s">
        <v>2291</v>
      </c>
      <c r="EU8" t="s">
        <v>2291</v>
      </c>
      <c r="EV8" t="s">
        <v>2291</v>
      </c>
      <c r="EW8" t="s">
        <v>2291</v>
      </c>
      <c r="EX8" t="s">
        <v>320</v>
      </c>
      <c r="EY8" t="s">
        <v>1921</v>
      </c>
      <c r="EZ8" t="s">
        <v>1921</v>
      </c>
      <c r="FA8" t="s">
        <v>1921</v>
      </c>
      <c r="FB8" t="s">
        <v>1920</v>
      </c>
      <c r="FC8" t="s">
        <v>1921</v>
      </c>
      <c r="FD8" t="s">
        <v>2291</v>
      </c>
      <c r="FE8" t="s">
        <v>1997</v>
      </c>
      <c r="FF8" t="s">
        <v>2291</v>
      </c>
      <c r="FG8" t="s">
        <v>2291</v>
      </c>
      <c r="FH8" t="s">
        <v>2291</v>
      </c>
      <c r="FI8" t="s">
        <v>2291</v>
      </c>
      <c r="FJ8" t="s">
        <v>2291</v>
      </c>
      <c r="FK8" t="s">
        <v>2291</v>
      </c>
      <c r="FL8" t="s">
        <v>2291</v>
      </c>
      <c r="FM8" t="s">
        <v>2291</v>
      </c>
      <c r="FN8" t="s">
        <v>320</v>
      </c>
      <c r="FO8" t="s">
        <v>1921</v>
      </c>
      <c r="FP8" t="s">
        <v>1921</v>
      </c>
      <c r="FQ8" t="s">
        <v>1921</v>
      </c>
      <c r="FR8" t="s">
        <v>1920</v>
      </c>
      <c r="FS8" t="s">
        <v>1921</v>
      </c>
      <c r="FT8" t="s">
        <v>2291</v>
      </c>
      <c r="FU8" t="s">
        <v>1997</v>
      </c>
      <c r="FV8">
        <v>20</v>
      </c>
      <c r="FW8">
        <v>20</v>
      </c>
      <c r="FX8">
        <v>2</v>
      </c>
      <c r="FY8">
        <v>3</v>
      </c>
      <c r="FZ8">
        <v>2</v>
      </c>
      <c r="GA8">
        <v>5</v>
      </c>
      <c r="GB8" t="s">
        <v>2291</v>
      </c>
      <c r="GC8" t="s">
        <v>2291</v>
      </c>
      <c r="GD8">
        <v>8</v>
      </c>
      <c r="GE8">
        <v>10</v>
      </c>
      <c r="GF8" t="s">
        <v>2291</v>
      </c>
      <c r="GG8" t="s">
        <v>2291</v>
      </c>
      <c r="GH8">
        <v>46</v>
      </c>
      <c r="GI8" t="s">
        <v>1920</v>
      </c>
      <c r="GJ8" t="s">
        <v>1920</v>
      </c>
      <c r="GK8" t="s">
        <v>1920</v>
      </c>
      <c r="GL8" t="s">
        <v>2291</v>
      </c>
      <c r="GM8" t="s">
        <v>2291</v>
      </c>
      <c r="GN8" t="s">
        <v>2291</v>
      </c>
      <c r="GO8" t="s">
        <v>1920</v>
      </c>
      <c r="GP8" t="s">
        <v>2291</v>
      </c>
      <c r="GQ8" t="s">
        <v>2291</v>
      </c>
      <c r="GR8" t="s">
        <v>2291</v>
      </c>
      <c r="GS8" t="s">
        <v>302</v>
      </c>
      <c r="GT8" t="s">
        <v>1921</v>
      </c>
      <c r="GU8" t="s">
        <v>1921</v>
      </c>
      <c r="GV8" t="s">
        <v>1921</v>
      </c>
      <c r="GW8" t="s">
        <v>1921</v>
      </c>
      <c r="GX8" t="s">
        <v>1920</v>
      </c>
      <c r="GY8" t="s">
        <v>1921</v>
      </c>
      <c r="GZ8" t="s">
        <v>1921</v>
      </c>
      <c r="HA8" t="s">
        <v>1921</v>
      </c>
      <c r="HB8" t="s">
        <v>2291</v>
      </c>
      <c r="HC8" t="s">
        <v>2291</v>
      </c>
      <c r="HD8">
        <v>4</v>
      </c>
      <c r="HE8">
        <v>1</v>
      </c>
      <c r="HF8" t="s">
        <v>2291</v>
      </c>
      <c r="HG8" t="s">
        <v>2291</v>
      </c>
      <c r="HH8" t="s">
        <v>2291</v>
      </c>
      <c r="HI8" t="s">
        <v>2291</v>
      </c>
      <c r="HJ8" t="s">
        <v>2291</v>
      </c>
      <c r="HK8" t="s">
        <v>2291</v>
      </c>
      <c r="HL8" t="s">
        <v>2291</v>
      </c>
      <c r="HM8" t="s">
        <v>2291</v>
      </c>
      <c r="HN8" t="s">
        <v>2291</v>
      </c>
      <c r="HO8" t="s">
        <v>2291</v>
      </c>
      <c r="HP8" t="s">
        <v>2291</v>
      </c>
      <c r="HQ8" t="s">
        <v>2291</v>
      </c>
      <c r="HR8" t="s">
        <v>869</v>
      </c>
      <c r="HS8" t="s">
        <v>2115</v>
      </c>
      <c r="HT8" t="s">
        <v>1921</v>
      </c>
      <c r="HU8" t="s">
        <v>1920</v>
      </c>
      <c r="HV8" t="s">
        <v>1920</v>
      </c>
      <c r="HW8" t="s">
        <v>1920</v>
      </c>
      <c r="HX8" t="s">
        <v>1921</v>
      </c>
      <c r="HY8" t="s">
        <v>2122</v>
      </c>
      <c r="HZ8" t="s">
        <v>1920</v>
      </c>
      <c r="IA8" t="s">
        <v>1921</v>
      </c>
      <c r="IB8" t="s">
        <v>1921</v>
      </c>
      <c r="IC8">
        <v>16</v>
      </c>
      <c r="ID8" t="s">
        <v>2291</v>
      </c>
      <c r="IE8" t="s">
        <v>2047</v>
      </c>
      <c r="IF8" t="s">
        <v>1921</v>
      </c>
      <c r="IG8" t="s">
        <v>1962</v>
      </c>
      <c r="IH8" t="s">
        <v>2127</v>
      </c>
      <c r="II8" t="s">
        <v>1920</v>
      </c>
      <c r="IJ8" t="s">
        <v>1921</v>
      </c>
      <c r="IK8">
        <v>130</v>
      </c>
      <c r="IL8" t="s">
        <v>2291</v>
      </c>
      <c r="IM8" t="s">
        <v>1920</v>
      </c>
      <c r="IN8" t="s">
        <v>2291</v>
      </c>
      <c r="IO8" t="s">
        <v>2291</v>
      </c>
      <c r="IP8" t="s">
        <v>2291</v>
      </c>
      <c r="IQ8" t="s">
        <v>2291</v>
      </c>
      <c r="IR8" t="s">
        <v>2291</v>
      </c>
      <c r="IS8" t="s">
        <v>2291</v>
      </c>
      <c r="IT8" t="s">
        <v>2291</v>
      </c>
      <c r="IU8" t="s">
        <v>2291</v>
      </c>
      <c r="IV8" t="s">
        <v>1952</v>
      </c>
      <c r="IW8" t="s">
        <v>2291</v>
      </c>
      <c r="IX8" t="s">
        <v>2291</v>
      </c>
      <c r="IY8" t="s">
        <v>1146</v>
      </c>
      <c r="IZ8" t="s">
        <v>1086</v>
      </c>
      <c r="JA8" t="s">
        <v>1957</v>
      </c>
      <c r="JB8" t="s">
        <v>2291</v>
      </c>
      <c r="JC8" t="s">
        <v>1920</v>
      </c>
      <c r="JD8" t="s">
        <v>2003</v>
      </c>
      <c r="JE8" t="s">
        <v>1921</v>
      </c>
      <c r="JF8" t="s">
        <v>1920</v>
      </c>
      <c r="JG8" t="s">
        <v>1921</v>
      </c>
      <c r="JH8" t="s">
        <v>1921</v>
      </c>
      <c r="JI8" t="s">
        <v>1921</v>
      </c>
      <c r="JJ8" t="s">
        <v>2291</v>
      </c>
      <c r="JK8" t="s">
        <v>869</v>
      </c>
      <c r="JL8" t="s">
        <v>2291</v>
      </c>
      <c r="JM8" t="s">
        <v>710</v>
      </c>
      <c r="JN8" t="s">
        <v>1920</v>
      </c>
      <c r="JO8" t="s">
        <v>1921</v>
      </c>
      <c r="JP8" t="s">
        <v>1921</v>
      </c>
      <c r="JQ8" t="s">
        <v>1921</v>
      </c>
      <c r="JR8" t="s">
        <v>1921</v>
      </c>
      <c r="JS8" t="s">
        <v>1921</v>
      </c>
      <c r="JT8" t="s">
        <v>1920</v>
      </c>
      <c r="JU8" t="s">
        <v>1921</v>
      </c>
      <c r="JV8" t="s">
        <v>1920</v>
      </c>
      <c r="JW8" t="s">
        <v>1921</v>
      </c>
      <c r="JX8" t="s">
        <v>1921</v>
      </c>
      <c r="JY8" t="s">
        <v>1921</v>
      </c>
      <c r="JZ8" t="s">
        <v>1921</v>
      </c>
      <c r="KA8" t="s">
        <v>1921</v>
      </c>
      <c r="KB8" t="s">
        <v>2291</v>
      </c>
      <c r="KC8" t="s">
        <v>2291</v>
      </c>
      <c r="KD8" t="s">
        <v>2293</v>
      </c>
      <c r="KE8" t="s">
        <v>1921</v>
      </c>
      <c r="KF8" t="s">
        <v>1921</v>
      </c>
      <c r="KG8" t="s">
        <v>1921</v>
      </c>
      <c r="KH8" t="s">
        <v>1920</v>
      </c>
      <c r="KI8" t="s">
        <v>1921</v>
      </c>
      <c r="KJ8" t="s">
        <v>1920</v>
      </c>
      <c r="KK8" t="s">
        <v>1921</v>
      </c>
      <c r="KL8" t="s">
        <v>2291</v>
      </c>
      <c r="KM8" t="s">
        <v>1973</v>
      </c>
      <c r="KN8" t="s">
        <v>2291</v>
      </c>
      <c r="KO8" t="s">
        <v>1920</v>
      </c>
      <c r="KP8" t="s">
        <v>2147</v>
      </c>
      <c r="KQ8" t="s">
        <v>1965</v>
      </c>
      <c r="KR8" t="s">
        <v>1923</v>
      </c>
      <c r="KS8" t="s">
        <v>2291</v>
      </c>
      <c r="KT8" t="s">
        <v>1920</v>
      </c>
      <c r="KU8" t="s">
        <v>409</v>
      </c>
      <c r="KV8" t="s">
        <v>1921</v>
      </c>
      <c r="KW8" t="s">
        <v>1921</v>
      </c>
      <c r="KX8" t="s">
        <v>1920</v>
      </c>
      <c r="KY8" t="s">
        <v>2291</v>
      </c>
      <c r="KZ8" t="s">
        <v>2291</v>
      </c>
      <c r="LA8">
        <v>3</v>
      </c>
      <c r="LB8" t="s">
        <v>304</v>
      </c>
      <c r="LC8" t="s">
        <v>1087</v>
      </c>
      <c r="LD8" t="s">
        <v>2291</v>
      </c>
      <c r="LE8" t="s">
        <v>2291</v>
      </c>
      <c r="LF8" t="s">
        <v>2291</v>
      </c>
      <c r="LG8">
        <v>20</v>
      </c>
      <c r="LH8">
        <v>20</v>
      </c>
      <c r="LI8" t="s">
        <v>1088</v>
      </c>
      <c r="LJ8">
        <v>158781</v>
      </c>
      <c r="LK8" t="s">
        <v>1089</v>
      </c>
      <c r="LL8" t="s">
        <v>1090</v>
      </c>
      <c r="LM8">
        <v>83</v>
      </c>
      <c r="LN8" t="s">
        <v>2291</v>
      </c>
      <c r="LO8">
        <v>-1</v>
      </c>
      <c r="LP8" t="s">
        <v>2291</v>
      </c>
      <c r="LQ8" t="s">
        <v>2291</v>
      </c>
      <c r="LR8">
        <v>83</v>
      </c>
      <c r="LS8">
        <v>9</v>
      </c>
      <c r="LT8">
        <v>11</v>
      </c>
      <c r="LU8">
        <v>16</v>
      </c>
      <c r="LV8">
        <v>11</v>
      </c>
      <c r="LW8">
        <v>7</v>
      </c>
      <c r="LX8">
        <v>14</v>
      </c>
      <c r="LY8">
        <v>4</v>
      </c>
      <c r="LZ8">
        <v>4</v>
      </c>
      <c r="MA8">
        <v>19</v>
      </c>
      <c r="MB8">
        <v>16</v>
      </c>
      <c r="MC8">
        <v>3</v>
      </c>
      <c r="MD8">
        <v>6</v>
      </c>
      <c r="ME8">
        <v>120</v>
      </c>
      <c r="MF8" t="s">
        <v>1975</v>
      </c>
      <c r="MG8" t="s">
        <v>568</v>
      </c>
      <c r="MH8" t="s">
        <v>1981</v>
      </c>
      <c r="MI8" t="b">
        <v>1</v>
      </c>
      <c r="MJ8" t="b">
        <v>1</v>
      </c>
      <c r="MK8" t="b">
        <v>1</v>
      </c>
      <c r="ML8" t="s">
        <v>2291</v>
      </c>
    </row>
    <row r="9" spans="1:350" x14ac:dyDescent="0.3">
      <c r="A9" t="s">
        <v>782</v>
      </c>
      <c r="B9" t="s">
        <v>1346</v>
      </c>
      <c r="C9" t="s">
        <v>1347</v>
      </c>
      <c r="D9">
        <v>43169</v>
      </c>
      <c r="E9" t="s">
        <v>330</v>
      </c>
      <c r="F9" t="s">
        <v>2291</v>
      </c>
      <c r="G9" t="s">
        <v>2291</v>
      </c>
      <c r="H9" t="s">
        <v>2291</v>
      </c>
      <c r="I9">
        <v>43162</v>
      </c>
      <c r="J9" t="s">
        <v>331</v>
      </c>
      <c r="K9" t="s">
        <v>293</v>
      </c>
      <c r="L9" t="s">
        <v>294</v>
      </c>
      <c r="M9" t="s">
        <v>1934</v>
      </c>
      <c r="N9" t="s">
        <v>698</v>
      </c>
      <c r="O9" t="s">
        <v>333</v>
      </c>
      <c r="P9" t="s">
        <v>781</v>
      </c>
      <c r="Q9" t="s">
        <v>2009</v>
      </c>
      <c r="R9" t="s">
        <v>782</v>
      </c>
      <c r="S9" t="s">
        <v>782</v>
      </c>
      <c r="T9" t="s">
        <v>1348</v>
      </c>
      <c r="U9">
        <v>13.540460616600001</v>
      </c>
      <c r="V9">
        <v>14.315146841600001</v>
      </c>
      <c r="W9">
        <v>314.67347976899998</v>
      </c>
      <c r="X9">
        <v>8</v>
      </c>
      <c r="Y9" t="s">
        <v>1985</v>
      </c>
      <c r="Z9" t="s">
        <v>2291</v>
      </c>
      <c r="AA9" t="s">
        <v>2291</v>
      </c>
      <c r="AB9" t="s">
        <v>2296</v>
      </c>
      <c r="AC9" t="s">
        <v>2291</v>
      </c>
      <c r="AD9" t="s">
        <v>1982</v>
      </c>
      <c r="AE9" t="s">
        <v>2291</v>
      </c>
      <c r="AF9" t="s">
        <v>2291</v>
      </c>
      <c r="AG9" t="s">
        <v>2094</v>
      </c>
      <c r="AH9" t="s">
        <v>1920</v>
      </c>
      <c r="AI9" t="s">
        <v>1920</v>
      </c>
      <c r="AJ9" t="s">
        <v>1920</v>
      </c>
      <c r="AK9" t="s">
        <v>2291</v>
      </c>
      <c r="AL9">
        <v>696</v>
      </c>
      <c r="AM9">
        <v>3480</v>
      </c>
      <c r="AN9" t="s">
        <v>294</v>
      </c>
      <c r="AO9" t="s">
        <v>1934</v>
      </c>
      <c r="AP9" t="s">
        <v>698</v>
      </c>
      <c r="AQ9" t="s">
        <v>333</v>
      </c>
      <c r="AR9" t="s">
        <v>781</v>
      </c>
      <c r="AS9" t="s">
        <v>2009</v>
      </c>
      <c r="AT9">
        <v>696</v>
      </c>
      <c r="AU9">
        <v>3480</v>
      </c>
      <c r="AV9">
        <v>42217</v>
      </c>
      <c r="AW9">
        <v>97</v>
      </c>
      <c r="AX9">
        <v>620</v>
      </c>
      <c r="AY9" t="s">
        <v>335</v>
      </c>
      <c r="AZ9" t="s">
        <v>1927</v>
      </c>
      <c r="BA9" t="s">
        <v>336</v>
      </c>
      <c r="BB9" t="s">
        <v>1932</v>
      </c>
      <c r="BC9" t="s">
        <v>761</v>
      </c>
      <c r="BD9" t="s">
        <v>1945</v>
      </c>
      <c r="BE9" t="s">
        <v>2291</v>
      </c>
      <c r="BF9" t="s">
        <v>2291</v>
      </c>
      <c r="BG9" t="s">
        <v>2291</v>
      </c>
      <c r="BH9">
        <v>97</v>
      </c>
      <c r="BI9">
        <v>620</v>
      </c>
      <c r="BJ9">
        <v>42217</v>
      </c>
      <c r="BK9">
        <v>2</v>
      </c>
      <c r="BL9">
        <v>10</v>
      </c>
      <c r="BM9" t="s">
        <v>335</v>
      </c>
      <c r="BN9" t="s">
        <v>1927</v>
      </c>
      <c r="BO9" t="s">
        <v>336</v>
      </c>
      <c r="BP9" t="s">
        <v>1932</v>
      </c>
      <c r="BQ9" t="s">
        <v>1349</v>
      </c>
      <c r="BR9" t="s">
        <v>1941</v>
      </c>
      <c r="BS9" t="s">
        <v>2291</v>
      </c>
      <c r="BT9" t="s">
        <v>2291</v>
      </c>
      <c r="BU9" t="s">
        <v>2291</v>
      </c>
      <c r="BV9">
        <v>2</v>
      </c>
      <c r="BW9">
        <v>10</v>
      </c>
      <c r="BX9">
        <v>42217</v>
      </c>
      <c r="BY9">
        <v>2213</v>
      </c>
      <c r="BZ9">
        <v>11065</v>
      </c>
      <c r="CA9">
        <v>0</v>
      </c>
      <c r="CB9">
        <v>464</v>
      </c>
      <c r="CC9">
        <v>15</v>
      </c>
      <c r="CD9">
        <v>570</v>
      </c>
      <c r="CE9">
        <v>0</v>
      </c>
      <c r="CF9" t="s">
        <v>1998</v>
      </c>
      <c r="CG9" t="s">
        <v>2291</v>
      </c>
      <c r="CH9" t="s">
        <v>1350</v>
      </c>
      <c r="CI9" t="s">
        <v>1920</v>
      </c>
      <c r="CJ9" t="s">
        <v>1920</v>
      </c>
      <c r="CK9" t="s">
        <v>1921</v>
      </c>
      <c r="CL9" t="s">
        <v>1920</v>
      </c>
      <c r="CM9" t="s">
        <v>1921</v>
      </c>
      <c r="CN9" t="s">
        <v>1921</v>
      </c>
      <c r="CO9" t="s">
        <v>1921</v>
      </c>
      <c r="CP9" t="s">
        <v>1921</v>
      </c>
      <c r="CQ9" t="s">
        <v>1920</v>
      </c>
      <c r="CR9" t="s">
        <v>1921</v>
      </c>
      <c r="CS9" t="s">
        <v>1921</v>
      </c>
      <c r="CT9" t="s">
        <v>1953</v>
      </c>
      <c r="CU9" t="s">
        <v>1921</v>
      </c>
      <c r="CV9" t="s">
        <v>1921</v>
      </c>
      <c r="CW9" t="s">
        <v>1920</v>
      </c>
      <c r="CX9" t="s">
        <v>1921</v>
      </c>
      <c r="CY9" t="s">
        <v>1921</v>
      </c>
      <c r="CZ9" t="s">
        <v>2291</v>
      </c>
      <c r="DA9" t="s">
        <v>2029</v>
      </c>
      <c r="DB9" t="s">
        <v>320</v>
      </c>
      <c r="DC9" t="s">
        <v>1921</v>
      </c>
      <c r="DD9" t="s">
        <v>1921</v>
      </c>
      <c r="DE9" t="s">
        <v>1921</v>
      </c>
      <c r="DF9" t="s">
        <v>1920</v>
      </c>
      <c r="DG9" t="s">
        <v>1921</v>
      </c>
      <c r="DH9" t="s">
        <v>2291</v>
      </c>
      <c r="DI9" t="s">
        <v>2029</v>
      </c>
      <c r="DJ9" t="s">
        <v>320</v>
      </c>
      <c r="DK9" t="s">
        <v>1921</v>
      </c>
      <c r="DL9" t="s">
        <v>1921</v>
      </c>
      <c r="DM9" t="s">
        <v>1921</v>
      </c>
      <c r="DN9" t="s">
        <v>1920</v>
      </c>
      <c r="DO9" t="s">
        <v>1921</v>
      </c>
      <c r="DP9" t="s">
        <v>2291</v>
      </c>
      <c r="DQ9" t="s">
        <v>2029</v>
      </c>
      <c r="DR9" t="s">
        <v>2291</v>
      </c>
      <c r="DS9" t="s">
        <v>2291</v>
      </c>
      <c r="DT9" t="s">
        <v>2291</v>
      </c>
      <c r="DU9" t="s">
        <v>2291</v>
      </c>
      <c r="DV9" t="s">
        <v>2291</v>
      </c>
      <c r="DW9" t="s">
        <v>2291</v>
      </c>
      <c r="DX9" t="s">
        <v>2291</v>
      </c>
      <c r="DY9" t="s">
        <v>2291</v>
      </c>
      <c r="DZ9" t="s">
        <v>2291</v>
      </c>
      <c r="EA9" t="s">
        <v>2291</v>
      </c>
      <c r="EB9" t="s">
        <v>2291</v>
      </c>
      <c r="EC9" t="s">
        <v>2291</v>
      </c>
      <c r="ED9" t="s">
        <v>2291</v>
      </c>
      <c r="EE9" t="s">
        <v>2291</v>
      </c>
      <c r="EF9" t="s">
        <v>2291</v>
      </c>
      <c r="EG9" t="s">
        <v>2291</v>
      </c>
      <c r="EH9" t="s">
        <v>2291</v>
      </c>
      <c r="EI9" t="s">
        <v>2291</v>
      </c>
      <c r="EJ9" t="s">
        <v>2291</v>
      </c>
      <c r="EK9" t="s">
        <v>2291</v>
      </c>
      <c r="EL9" t="s">
        <v>2291</v>
      </c>
      <c r="EM9" t="s">
        <v>2291</v>
      </c>
      <c r="EN9" t="s">
        <v>2291</v>
      </c>
      <c r="EO9" t="s">
        <v>2291</v>
      </c>
      <c r="EP9" t="s">
        <v>2291</v>
      </c>
      <c r="EQ9" t="s">
        <v>2291</v>
      </c>
      <c r="ER9" t="s">
        <v>2291</v>
      </c>
      <c r="ES9" t="s">
        <v>2291</v>
      </c>
      <c r="ET9" t="s">
        <v>2291</v>
      </c>
      <c r="EU9" t="s">
        <v>2291</v>
      </c>
      <c r="EV9" t="s">
        <v>2291</v>
      </c>
      <c r="EW9" t="s">
        <v>2291</v>
      </c>
      <c r="EX9" t="s">
        <v>2291</v>
      </c>
      <c r="EY9" t="s">
        <v>2291</v>
      </c>
      <c r="EZ9" t="s">
        <v>2291</v>
      </c>
      <c r="FA9" t="s">
        <v>2291</v>
      </c>
      <c r="FB9" t="s">
        <v>2291</v>
      </c>
      <c r="FC9" t="s">
        <v>2291</v>
      </c>
      <c r="FD9" t="s">
        <v>2291</v>
      </c>
      <c r="FE9" t="s">
        <v>2291</v>
      </c>
      <c r="FF9" t="s">
        <v>320</v>
      </c>
      <c r="FG9" t="s">
        <v>1921</v>
      </c>
      <c r="FH9" t="s">
        <v>1921</v>
      </c>
      <c r="FI9" t="s">
        <v>1921</v>
      </c>
      <c r="FJ9" t="s">
        <v>1920</v>
      </c>
      <c r="FK9" t="s">
        <v>1921</v>
      </c>
      <c r="FL9" t="s">
        <v>2291</v>
      </c>
      <c r="FM9" t="s">
        <v>1997</v>
      </c>
      <c r="FN9" t="s">
        <v>2291</v>
      </c>
      <c r="FO9" t="s">
        <v>2291</v>
      </c>
      <c r="FP9" t="s">
        <v>2291</v>
      </c>
      <c r="FQ9" t="s">
        <v>2291</v>
      </c>
      <c r="FR9" t="s">
        <v>2291</v>
      </c>
      <c r="FS9" t="s">
        <v>2291</v>
      </c>
      <c r="FT9" t="s">
        <v>2291</v>
      </c>
      <c r="FU9" t="s">
        <v>2291</v>
      </c>
      <c r="FV9">
        <v>79</v>
      </c>
      <c r="FW9">
        <v>117</v>
      </c>
      <c r="FX9">
        <v>20</v>
      </c>
      <c r="FY9">
        <v>14</v>
      </c>
      <c r="FZ9">
        <v>10</v>
      </c>
      <c r="GA9">
        <v>11</v>
      </c>
      <c r="GB9">
        <v>12</v>
      </c>
      <c r="GC9">
        <v>2</v>
      </c>
      <c r="GD9">
        <v>10</v>
      </c>
      <c r="GE9">
        <v>90</v>
      </c>
      <c r="GF9">
        <v>50</v>
      </c>
      <c r="GG9" t="s">
        <v>2291</v>
      </c>
      <c r="GH9">
        <v>90</v>
      </c>
      <c r="GI9" t="s">
        <v>1920</v>
      </c>
      <c r="GJ9" t="s">
        <v>1920</v>
      </c>
      <c r="GK9" t="s">
        <v>1920</v>
      </c>
      <c r="GL9" t="s">
        <v>2291</v>
      </c>
      <c r="GM9" t="s">
        <v>2291</v>
      </c>
      <c r="GN9" t="s">
        <v>2291</v>
      </c>
      <c r="GO9" t="s">
        <v>1920</v>
      </c>
      <c r="GP9" t="s">
        <v>2291</v>
      </c>
      <c r="GQ9" t="s">
        <v>2291</v>
      </c>
      <c r="GR9" t="s">
        <v>2291</v>
      </c>
      <c r="GS9" t="s">
        <v>302</v>
      </c>
      <c r="GT9" t="s">
        <v>1921</v>
      </c>
      <c r="GU9" t="s">
        <v>1921</v>
      </c>
      <c r="GV9" t="s">
        <v>1921</v>
      </c>
      <c r="GW9" t="s">
        <v>1921</v>
      </c>
      <c r="GX9" t="s">
        <v>1920</v>
      </c>
      <c r="GY9" t="s">
        <v>1921</v>
      </c>
      <c r="GZ9" t="s">
        <v>1921</v>
      </c>
      <c r="HA9" t="s">
        <v>1921</v>
      </c>
      <c r="HB9" t="s">
        <v>2291</v>
      </c>
      <c r="HC9" t="s">
        <v>2291</v>
      </c>
      <c r="HD9">
        <v>25</v>
      </c>
      <c r="HE9">
        <v>4</v>
      </c>
      <c r="HF9" t="s">
        <v>2291</v>
      </c>
      <c r="HG9" t="s">
        <v>2291</v>
      </c>
      <c r="HH9" t="s">
        <v>2291</v>
      </c>
      <c r="HI9" t="s">
        <v>2291</v>
      </c>
      <c r="HJ9" t="s">
        <v>2291</v>
      </c>
      <c r="HK9" t="s">
        <v>2291</v>
      </c>
      <c r="HL9" t="s">
        <v>2291</v>
      </c>
      <c r="HM9" t="s">
        <v>2291</v>
      </c>
      <c r="HN9" t="s">
        <v>2291</v>
      </c>
      <c r="HO9" t="s">
        <v>2291</v>
      </c>
      <c r="HP9" t="s">
        <v>2291</v>
      </c>
      <c r="HQ9" t="s">
        <v>2291</v>
      </c>
      <c r="HR9" t="s">
        <v>869</v>
      </c>
      <c r="HS9" t="s">
        <v>2112</v>
      </c>
      <c r="HT9" t="s">
        <v>1921</v>
      </c>
      <c r="HU9" t="s">
        <v>1920</v>
      </c>
      <c r="HV9" t="s">
        <v>1920</v>
      </c>
      <c r="HW9" t="s">
        <v>1921</v>
      </c>
      <c r="HX9" t="s">
        <v>1921</v>
      </c>
      <c r="HY9" t="s">
        <v>2123</v>
      </c>
      <c r="HZ9" t="s">
        <v>1921</v>
      </c>
      <c r="IA9" t="s">
        <v>1920</v>
      </c>
      <c r="IB9" t="s">
        <v>1921</v>
      </c>
      <c r="IC9" t="s">
        <v>2291</v>
      </c>
      <c r="ID9">
        <v>600</v>
      </c>
      <c r="IE9" t="s">
        <v>2047</v>
      </c>
      <c r="IF9" t="s">
        <v>1921</v>
      </c>
      <c r="IG9" t="s">
        <v>1964</v>
      </c>
      <c r="IH9" t="s">
        <v>2126</v>
      </c>
      <c r="II9" t="s">
        <v>1921</v>
      </c>
      <c r="IJ9" t="s">
        <v>1920</v>
      </c>
      <c r="IK9" t="s">
        <v>2291</v>
      </c>
      <c r="IL9">
        <v>17</v>
      </c>
      <c r="IM9" t="s">
        <v>1920</v>
      </c>
      <c r="IN9" t="s">
        <v>2291</v>
      </c>
      <c r="IO9" t="s">
        <v>2291</v>
      </c>
      <c r="IP9" t="s">
        <v>2291</v>
      </c>
      <c r="IQ9" t="s">
        <v>2291</v>
      </c>
      <c r="IR9" t="s">
        <v>2291</v>
      </c>
      <c r="IS9" t="s">
        <v>2291</v>
      </c>
      <c r="IT9" t="s">
        <v>2291</v>
      </c>
      <c r="IU9" t="s">
        <v>2291</v>
      </c>
      <c r="IV9" t="s">
        <v>1952</v>
      </c>
      <c r="IW9" t="s">
        <v>2291</v>
      </c>
      <c r="IX9" t="s">
        <v>2291</v>
      </c>
      <c r="IY9" t="s">
        <v>2192</v>
      </c>
      <c r="IZ9" t="s">
        <v>782</v>
      </c>
      <c r="JA9" t="s">
        <v>1956</v>
      </c>
      <c r="JB9" t="s">
        <v>2291</v>
      </c>
      <c r="JC9" t="s">
        <v>1920</v>
      </c>
      <c r="JD9" t="s">
        <v>2004</v>
      </c>
      <c r="JE9" t="s">
        <v>1921</v>
      </c>
      <c r="JF9" t="s">
        <v>1921</v>
      </c>
      <c r="JG9" t="s">
        <v>1921</v>
      </c>
      <c r="JH9" t="s">
        <v>1920</v>
      </c>
      <c r="JI9" t="s">
        <v>1921</v>
      </c>
      <c r="JJ9" t="s">
        <v>2291</v>
      </c>
      <c r="JK9" t="s">
        <v>1974</v>
      </c>
      <c r="JL9" t="s">
        <v>1970</v>
      </c>
      <c r="JM9" t="s">
        <v>763</v>
      </c>
      <c r="JN9" t="s">
        <v>1920</v>
      </c>
      <c r="JO9" t="s">
        <v>1921</v>
      </c>
      <c r="JP9" t="s">
        <v>1921</v>
      </c>
      <c r="JQ9" t="s">
        <v>1921</v>
      </c>
      <c r="JR9" t="s">
        <v>1921</v>
      </c>
      <c r="JS9" t="s">
        <v>1920</v>
      </c>
      <c r="JT9" t="s">
        <v>1920</v>
      </c>
      <c r="JU9" t="s">
        <v>1921</v>
      </c>
      <c r="JV9" t="s">
        <v>1921</v>
      </c>
      <c r="JW9" t="s">
        <v>1921</v>
      </c>
      <c r="JX9" t="s">
        <v>1921</v>
      </c>
      <c r="JY9" t="s">
        <v>1921</v>
      </c>
      <c r="JZ9" t="s">
        <v>1921</v>
      </c>
      <c r="KA9" t="s">
        <v>1921</v>
      </c>
      <c r="KB9" t="s">
        <v>2291</v>
      </c>
      <c r="KC9" t="s">
        <v>2291</v>
      </c>
      <c r="KD9" t="s">
        <v>2295</v>
      </c>
      <c r="KE9" t="s">
        <v>1920</v>
      </c>
      <c r="KF9" t="s">
        <v>1921</v>
      </c>
      <c r="KG9" t="s">
        <v>1921</v>
      </c>
      <c r="KH9" t="s">
        <v>1921</v>
      </c>
      <c r="KI9" t="s">
        <v>1921</v>
      </c>
      <c r="KJ9" t="s">
        <v>1921</v>
      </c>
      <c r="KK9" t="s">
        <v>1921</v>
      </c>
      <c r="KL9" t="s">
        <v>2291</v>
      </c>
      <c r="KM9" t="s">
        <v>1971</v>
      </c>
      <c r="KN9" t="s">
        <v>2291</v>
      </c>
      <c r="KO9" t="s">
        <v>1920</v>
      </c>
      <c r="KP9" t="s">
        <v>2143</v>
      </c>
      <c r="KQ9" t="s">
        <v>1965</v>
      </c>
      <c r="KR9" t="s">
        <v>1923</v>
      </c>
      <c r="KS9" t="s">
        <v>2291</v>
      </c>
      <c r="KT9" t="s">
        <v>1920</v>
      </c>
      <c r="KU9" t="s">
        <v>2044</v>
      </c>
      <c r="KV9" t="s">
        <v>1920</v>
      </c>
      <c r="KW9" t="s">
        <v>1921</v>
      </c>
      <c r="KX9" t="s">
        <v>1920</v>
      </c>
      <c r="KY9" t="s">
        <v>2291</v>
      </c>
      <c r="KZ9" t="s">
        <v>2291</v>
      </c>
      <c r="LA9">
        <v>1</v>
      </c>
      <c r="LB9" t="s">
        <v>313</v>
      </c>
      <c r="LC9" t="s">
        <v>305</v>
      </c>
      <c r="LD9" t="s">
        <v>2291</v>
      </c>
      <c r="LE9" t="s">
        <v>2291</v>
      </c>
      <c r="LF9" t="s">
        <v>2291</v>
      </c>
      <c r="LG9">
        <v>20</v>
      </c>
      <c r="LH9">
        <v>20</v>
      </c>
      <c r="LI9" t="s">
        <v>1351</v>
      </c>
      <c r="LJ9">
        <v>166369</v>
      </c>
      <c r="LK9" t="s">
        <v>1352</v>
      </c>
      <c r="LL9" t="s">
        <v>1353</v>
      </c>
      <c r="LM9">
        <v>118</v>
      </c>
      <c r="LN9" t="s">
        <v>2291</v>
      </c>
      <c r="LO9">
        <v>-1</v>
      </c>
      <c r="LP9" t="s">
        <v>2291</v>
      </c>
      <c r="LQ9" t="s">
        <v>2291</v>
      </c>
      <c r="LR9">
        <v>118</v>
      </c>
      <c r="LS9">
        <v>2</v>
      </c>
      <c r="LT9">
        <v>5</v>
      </c>
      <c r="LU9">
        <v>7</v>
      </c>
      <c r="LV9">
        <v>10</v>
      </c>
      <c r="LW9">
        <v>10</v>
      </c>
      <c r="LX9">
        <v>7</v>
      </c>
      <c r="LY9">
        <v>13</v>
      </c>
      <c r="LZ9">
        <v>11</v>
      </c>
      <c r="MA9">
        <v>19</v>
      </c>
      <c r="MB9">
        <v>19</v>
      </c>
      <c r="MC9">
        <v>0</v>
      </c>
      <c r="MD9">
        <v>0</v>
      </c>
      <c r="ME9">
        <v>103</v>
      </c>
      <c r="MF9" t="s">
        <v>1975</v>
      </c>
      <c r="MG9" t="s">
        <v>1979</v>
      </c>
      <c r="MH9" t="s">
        <v>568</v>
      </c>
      <c r="MI9" t="b">
        <v>1</v>
      </c>
      <c r="MJ9" t="b">
        <v>1</v>
      </c>
      <c r="MK9" t="b">
        <v>1</v>
      </c>
      <c r="ML9" t="s">
        <v>2291</v>
      </c>
    </row>
    <row r="10" spans="1:350" x14ac:dyDescent="0.3">
      <c r="A10" t="s">
        <v>1536</v>
      </c>
      <c r="B10" t="s">
        <v>1533</v>
      </c>
      <c r="C10" t="s">
        <v>1534</v>
      </c>
      <c r="D10">
        <v>43173</v>
      </c>
      <c r="E10" t="s">
        <v>380</v>
      </c>
      <c r="F10" t="s">
        <v>2291</v>
      </c>
      <c r="G10" t="s">
        <v>2291</v>
      </c>
      <c r="H10" t="s">
        <v>2291</v>
      </c>
      <c r="I10">
        <v>43173</v>
      </c>
      <c r="J10" t="s">
        <v>381</v>
      </c>
      <c r="K10" t="s">
        <v>293</v>
      </c>
      <c r="L10" t="s">
        <v>294</v>
      </c>
      <c r="M10" t="s">
        <v>1934</v>
      </c>
      <c r="N10" t="s">
        <v>698</v>
      </c>
      <c r="O10" t="s">
        <v>333</v>
      </c>
      <c r="P10" t="s">
        <v>818</v>
      </c>
      <c r="Q10" t="s">
        <v>1470</v>
      </c>
      <c r="R10" t="s">
        <v>1535</v>
      </c>
      <c r="S10" t="s">
        <v>1536</v>
      </c>
      <c r="T10" t="s">
        <v>1537</v>
      </c>
      <c r="U10">
        <v>13.4882885527</v>
      </c>
      <c r="V10">
        <v>14.0677539686</v>
      </c>
      <c r="W10">
        <v>288.91110616100002</v>
      </c>
      <c r="X10">
        <v>8</v>
      </c>
      <c r="Y10" t="s">
        <v>1983</v>
      </c>
      <c r="Z10" t="s">
        <v>1535</v>
      </c>
      <c r="AA10">
        <v>2</v>
      </c>
      <c r="AB10" t="s">
        <v>2292</v>
      </c>
      <c r="AC10" t="s">
        <v>2291</v>
      </c>
      <c r="AD10" t="s">
        <v>1982</v>
      </c>
      <c r="AE10" t="s">
        <v>2291</v>
      </c>
      <c r="AF10" t="s">
        <v>2291</v>
      </c>
      <c r="AG10" t="s">
        <v>2089</v>
      </c>
      <c r="AH10" t="s">
        <v>1920</v>
      </c>
      <c r="AI10" t="s">
        <v>1921</v>
      </c>
      <c r="AJ10" t="s">
        <v>1921</v>
      </c>
      <c r="AK10" t="s">
        <v>2291</v>
      </c>
      <c r="AL10">
        <v>120</v>
      </c>
      <c r="AM10">
        <v>500</v>
      </c>
      <c r="AN10" t="s">
        <v>294</v>
      </c>
      <c r="AO10" t="s">
        <v>1934</v>
      </c>
      <c r="AP10" t="s">
        <v>698</v>
      </c>
      <c r="AQ10" t="s">
        <v>333</v>
      </c>
      <c r="AR10" t="s">
        <v>818</v>
      </c>
      <c r="AS10" t="s">
        <v>1470</v>
      </c>
      <c r="AT10">
        <v>120</v>
      </c>
      <c r="AU10">
        <v>500</v>
      </c>
      <c r="AV10">
        <v>42005</v>
      </c>
      <c r="AW10" t="s">
        <v>2291</v>
      </c>
      <c r="AX10" t="s">
        <v>2291</v>
      </c>
      <c r="AY10" t="s">
        <v>2291</v>
      </c>
      <c r="AZ10" t="s">
        <v>2291</v>
      </c>
      <c r="BA10" t="s">
        <v>2291</v>
      </c>
      <c r="BB10" t="s">
        <v>2291</v>
      </c>
      <c r="BC10" t="s">
        <v>2291</v>
      </c>
      <c r="BD10" t="s">
        <v>2291</v>
      </c>
      <c r="BE10" t="s">
        <v>2291</v>
      </c>
      <c r="BF10" t="s">
        <v>2291</v>
      </c>
      <c r="BG10" t="s">
        <v>2291</v>
      </c>
      <c r="BH10" t="s">
        <v>2291</v>
      </c>
      <c r="BI10" t="s">
        <v>2291</v>
      </c>
      <c r="BJ10" t="s">
        <v>2291</v>
      </c>
      <c r="BK10" t="s">
        <v>2291</v>
      </c>
      <c r="BL10" t="s">
        <v>2291</v>
      </c>
      <c r="BM10" t="s">
        <v>2291</v>
      </c>
      <c r="BN10" t="s">
        <v>2291</v>
      </c>
      <c r="BO10" t="s">
        <v>2291</v>
      </c>
      <c r="BP10" t="s">
        <v>2291</v>
      </c>
      <c r="BQ10" t="s">
        <v>2291</v>
      </c>
      <c r="BR10" t="s">
        <v>2291</v>
      </c>
      <c r="BS10" t="s">
        <v>2291</v>
      </c>
      <c r="BT10" t="s">
        <v>2291</v>
      </c>
      <c r="BU10" t="s">
        <v>2291</v>
      </c>
      <c r="BV10" t="s">
        <v>2291</v>
      </c>
      <c r="BW10" t="s">
        <v>2291</v>
      </c>
      <c r="BX10" t="s">
        <v>2291</v>
      </c>
      <c r="BY10" t="s">
        <v>2291</v>
      </c>
      <c r="BZ10" t="s">
        <v>2291</v>
      </c>
      <c r="CA10">
        <v>0</v>
      </c>
      <c r="CB10">
        <v>120</v>
      </c>
      <c r="CC10">
        <v>0</v>
      </c>
      <c r="CD10">
        <v>0</v>
      </c>
      <c r="CE10">
        <v>0</v>
      </c>
      <c r="CF10" t="s">
        <v>1998</v>
      </c>
      <c r="CG10" t="s">
        <v>2291</v>
      </c>
      <c r="CH10" t="s">
        <v>469</v>
      </c>
      <c r="CI10" t="s">
        <v>1921</v>
      </c>
      <c r="CJ10" t="s">
        <v>1921</v>
      </c>
      <c r="CK10" t="s">
        <v>1921</v>
      </c>
      <c r="CL10" t="s">
        <v>1921</v>
      </c>
      <c r="CM10" t="s">
        <v>1921</v>
      </c>
      <c r="CN10" t="s">
        <v>1921</v>
      </c>
      <c r="CO10" t="s">
        <v>1921</v>
      </c>
      <c r="CP10" t="s">
        <v>1921</v>
      </c>
      <c r="CQ10" t="s">
        <v>1921</v>
      </c>
      <c r="CR10" t="s">
        <v>1921</v>
      </c>
      <c r="CS10" t="s">
        <v>1920</v>
      </c>
      <c r="CT10" t="s">
        <v>2291</v>
      </c>
      <c r="CU10" t="s">
        <v>2291</v>
      </c>
      <c r="CV10" t="s">
        <v>2291</v>
      </c>
      <c r="CW10" t="s">
        <v>2291</v>
      </c>
      <c r="CX10" t="s">
        <v>2291</v>
      </c>
      <c r="CY10" t="s">
        <v>2291</v>
      </c>
      <c r="CZ10" t="s">
        <v>2291</v>
      </c>
      <c r="DA10" t="s">
        <v>2291</v>
      </c>
      <c r="DB10" t="s">
        <v>2291</v>
      </c>
      <c r="DC10" t="s">
        <v>2291</v>
      </c>
      <c r="DD10" t="s">
        <v>2291</v>
      </c>
      <c r="DE10" t="s">
        <v>2291</v>
      </c>
      <c r="DF10" t="s">
        <v>2291</v>
      </c>
      <c r="DG10" t="s">
        <v>2291</v>
      </c>
      <c r="DH10" t="s">
        <v>2291</v>
      </c>
      <c r="DI10" t="s">
        <v>2291</v>
      </c>
      <c r="DJ10" t="s">
        <v>2291</v>
      </c>
      <c r="DK10" t="s">
        <v>2291</v>
      </c>
      <c r="DL10" t="s">
        <v>2291</v>
      </c>
      <c r="DM10" t="s">
        <v>2291</v>
      </c>
      <c r="DN10" t="s">
        <v>2291</v>
      </c>
      <c r="DO10" t="s">
        <v>2291</v>
      </c>
      <c r="DP10" t="s">
        <v>2291</v>
      </c>
      <c r="DQ10" t="s">
        <v>2291</v>
      </c>
      <c r="DR10" t="s">
        <v>2291</v>
      </c>
      <c r="DS10" t="s">
        <v>2291</v>
      </c>
      <c r="DT10" t="s">
        <v>2291</v>
      </c>
      <c r="DU10" t="s">
        <v>2291</v>
      </c>
      <c r="DV10" t="s">
        <v>2291</v>
      </c>
      <c r="DW10" t="s">
        <v>2291</v>
      </c>
      <c r="DX10" t="s">
        <v>2291</v>
      </c>
      <c r="DY10" t="s">
        <v>2291</v>
      </c>
      <c r="DZ10" t="s">
        <v>2291</v>
      </c>
      <c r="EA10" t="s">
        <v>2291</v>
      </c>
      <c r="EB10" t="s">
        <v>2291</v>
      </c>
      <c r="EC10" t="s">
        <v>2291</v>
      </c>
      <c r="ED10" t="s">
        <v>2291</v>
      </c>
      <c r="EE10" t="s">
        <v>2291</v>
      </c>
      <c r="EF10" t="s">
        <v>2291</v>
      </c>
      <c r="EG10" t="s">
        <v>2291</v>
      </c>
      <c r="EH10" t="s">
        <v>2291</v>
      </c>
      <c r="EI10" t="s">
        <v>2291</v>
      </c>
      <c r="EJ10" t="s">
        <v>2291</v>
      </c>
      <c r="EK10" t="s">
        <v>2291</v>
      </c>
      <c r="EL10" t="s">
        <v>2291</v>
      </c>
      <c r="EM10" t="s">
        <v>2291</v>
      </c>
      <c r="EN10" t="s">
        <v>2291</v>
      </c>
      <c r="EO10" t="s">
        <v>2291</v>
      </c>
      <c r="EP10" t="s">
        <v>2291</v>
      </c>
      <c r="EQ10" t="s">
        <v>2291</v>
      </c>
      <c r="ER10" t="s">
        <v>2291</v>
      </c>
      <c r="ES10" t="s">
        <v>2291</v>
      </c>
      <c r="ET10" t="s">
        <v>2291</v>
      </c>
      <c r="EU10" t="s">
        <v>2291</v>
      </c>
      <c r="EV10" t="s">
        <v>2291</v>
      </c>
      <c r="EW10" t="s">
        <v>2291</v>
      </c>
      <c r="EX10" t="s">
        <v>2291</v>
      </c>
      <c r="EY10" t="s">
        <v>2291</v>
      </c>
      <c r="EZ10" t="s">
        <v>2291</v>
      </c>
      <c r="FA10" t="s">
        <v>2291</v>
      </c>
      <c r="FB10" t="s">
        <v>2291</v>
      </c>
      <c r="FC10" t="s">
        <v>2291</v>
      </c>
      <c r="FD10" t="s">
        <v>2291</v>
      </c>
      <c r="FE10" t="s">
        <v>2291</v>
      </c>
      <c r="FF10" t="s">
        <v>2291</v>
      </c>
      <c r="FG10" t="s">
        <v>2291</v>
      </c>
      <c r="FH10" t="s">
        <v>2291</v>
      </c>
      <c r="FI10" t="s">
        <v>2291</v>
      </c>
      <c r="FJ10" t="s">
        <v>2291</v>
      </c>
      <c r="FK10" t="s">
        <v>2291</v>
      </c>
      <c r="FL10" t="s">
        <v>2291</v>
      </c>
      <c r="FM10" t="s">
        <v>2291</v>
      </c>
      <c r="FN10" t="s">
        <v>2291</v>
      </c>
      <c r="FO10" t="s">
        <v>2291</v>
      </c>
      <c r="FP10" t="s">
        <v>2291</v>
      </c>
      <c r="FQ10" t="s">
        <v>2291</v>
      </c>
      <c r="FR10" t="s">
        <v>2291</v>
      </c>
      <c r="FS10" t="s">
        <v>2291</v>
      </c>
      <c r="FT10" t="s">
        <v>2291</v>
      </c>
      <c r="FU10" t="s">
        <v>2291</v>
      </c>
      <c r="FV10">
        <v>5</v>
      </c>
      <c r="FW10">
        <v>20</v>
      </c>
      <c r="FX10">
        <v>4</v>
      </c>
      <c r="FY10">
        <v>3</v>
      </c>
      <c r="FZ10">
        <v>4</v>
      </c>
      <c r="GA10">
        <v>2</v>
      </c>
      <c r="GB10" t="s">
        <v>2291</v>
      </c>
      <c r="GC10" t="s">
        <v>2291</v>
      </c>
      <c r="GD10" t="s">
        <v>2291</v>
      </c>
      <c r="GE10">
        <v>15</v>
      </c>
      <c r="GF10">
        <v>10</v>
      </c>
      <c r="GG10" t="s">
        <v>2291</v>
      </c>
      <c r="GH10">
        <v>8</v>
      </c>
      <c r="GI10" t="s">
        <v>1920</v>
      </c>
      <c r="GJ10" t="s">
        <v>1920</v>
      </c>
      <c r="GK10" t="s">
        <v>1920</v>
      </c>
      <c r="GL10" t="s">
        <v>2291</v>
      </c>
      <c r="GM10" t="s">
        <v>2291</v>
      </c>
      <c r="GN10" t="s">
        <v>2291</v>
      </c>
      <c r="GO10" t="s">
        <v>1921</v>
      </c>
      <c r="GP10" t="s">
        <v>775</v>
      </c>
      <c r="GQ10" t="s">
        <v>775</v>
      </c>
      <c r="GR10" t="s">
        <v>2291</v>
      </c>
      <c r="GS10" t="s">
        <v>406</v>
      </c>
      <c r="GT10" t="s">
        <v>1921</v>
      </c>
      <c r="GU10" t="s">
        <v>1921</v>
      </c>
      <c r="GV10" t="s">
        <v>1921</v>
      </c>
      <c r="GW10" t="s">
        <v>1921</v>
      </c>
      <c r="GX10" t="s">
        <v>1921</v>
      </c>
      <c r="GY10" t="s">
        <v>1921</v>
      </c>
      <c r="GZ10" t="s">
        <v>1920</v>
      </c>
      <c r="HA10" t="s">
        <v>1921</v>
      </c>
      <c r="HB10">
        <v>1</v>
      </c>
      <c r="HC10" t="s">
        <v>2291</v>
      </c>
      <c r="HD10" t="s">
        <v>2291</v>
      </c>
      <c r="HE10" t="s">
        <v>2291</v>
      </c>
      <c r="HF10" t="s">
        <v>2291</v>
      </c>
      <c r="HG10" t="s">
        <v>2291</v>
      </c>
      <c r="HH10" t="s">
        <v>2291</v>
      </c>
      <c r="HI10" t="s">
        <v>2291</v>
      </c>
      <c r="HJ10" t="s">
        <v>2291</v>
      </c>
      <c r="HK10" t="s">
        <v>2291</v>
      </c>
      <c r="HL10" t="s">
        <v>2291</v>
      </c>
      <c r="HM10" t="s">
        <v>2291</v>
      </c>
      <c r="HN10" t="s">
        <v>2291</v>
      </c>
      <c r="HO10" t="s">
        <v>2291</v>
      </c>
      <c r="HP10" t="s">
        <v>2291</v>
      </c>
      <c r="HQ10" t="s">
        <v>2291</v>
      </c>
      <c r="HR10" t="s">
        <v>869</v>
      </c>
      <c r="HS10" t="s">
        <v>371</v>
      </c>
      <c r="HT10" t="s">
        <v>1920</v>
      </c>
      <c r="HU10" t="s">
        <v>1921</v>
      </c>
      <c r="HV10" t="s">
        <v>1921</v>
      </c>
      <c r="HW10" t="s">
        <v>1921</v>
      </c>
      <c r="HX10" t="s">
        <v>1921</v>
      </c>
      <c r="HY10" t="s">
        <v>2125</v>
      </c>
      <c r="HZ10" t="s">
        <v>1921</v>
      </c>
      <c r="IA10" t="s">
        <v>1921</v>
      </c>
      <c r="IB10" t="s">
        <v>1920</v>
      </c>
      <c r="IC10" t="s">
        <v>2291</v>
      </c>
      <c r="ID10" t="s">
        <v>2291</v>
      </c>
      <c r="IE10" t="s">
        <v>2291</v>
      </c>
      <c r="IF10" t="s">
        <v>2291</v>
      </c>
      <c r="IG10" t="s">
        <v>2291</v>
      </c>
      <c r="IH10" t="s">
        <v>2126</v>
      </c>
      <c r="II10" t="s">
        <v>1921</v>
      </c>
      <c r="IJ10" t="s">
        <v>1920</v>
      </c>
      <c r="IK10" t="s">
        <v>2291</v>
      </c>
      <c r="IL10">
        <v>120</v>
      </c>
      <c r="IM10" t="s">
        <v>1920</v>
      </c>
      <c r="IN10" t="s">
        <v>2291</v>
      </c>
      <c r="IO10" t="s">
        <v>2291</v>
      </c>
      <c r="IP10" t="s">
        <v>2291</v>
      </c>
      <c r="IQ10" t="s">
        <v>2291</v>
      </c>
      <c r="IR10" t="s">
        <v>2291</v>
      </c>
      <c r="IS10" t="s">
        <v>2291</v>
      </c>
      <c r="IT10" t="s">
        <v>2291</v>
      </c>
      <c r="IU10" t="s">
        <v>2291</v>
      </c>
      <c r="IV10" t="s">
        <v>1952</v>
      </c>
      <c r="IW10" t="s">
        <v>2291</v>
      </c>
      <c r="IX10" t="s">
        <v>2291</v>
      </c>
      <c r="IY10" t="s">
        <v>1538</v>
      </c>
      <c r="IZ10" t="s">
        <v>1536</v>
      </c>
      <c r="JA10" t="s">
        <v>1957</v>
      </c>
      <c r="JB10" t="s">
        <v>2291</v>
      </c>
      <c r="JC10" t="s">
        <v>1921</v>
      </c>
      <c r="JD10" t="s">
        <v>2291</v>
      </c>
      <c r="JE10" t="s">
        <v>2291</v>
      </c>
      <c r="JF10" t="s">
        <v>2291</v>
      </c>
      <c r="JG10" t="s">
        <v>2291</v>
      </c>
      <c r="JH10" t="s">
        <v>2291</v>
      </c>
      <c r="JI10" t="s">
        <v>2291</v>
      </c>
      <c r="JJ10" t="s">
        <v>2291</v>
      </c>
      <c r="JK10" t="s">
        <v>2291</v>
      </c>
      <c r="JL10" t="s">
        <v>2291</v>
      </c>
      <c r="JM10" t="s">
        <v>718</v>
      </c>
      <c r="JN10" t="s">
        <v>1921</v>
      </c>
      <c r="JO10" t="s">
        <v>1921</v>
      </c>
      <c r="JP10" t="s">
        <v>1921</v>
      </c>
      <c r="JQ10" t="s">
        <v>1921</v>
      </c>
      <c r="JR10" t="s">
        <v>1921</v>
      </c>
      <c r="JS10" t="s">
        <v>1920</v>
      </c>
      <c r="JT10" t="s">
        <v>1920</v>
      </c>
      <c r="JU10" t="s">
        <v>1921</v>
      </c>
      <c r="JV10" t="s">
        <v>1920</v>
      </c>
      <c r="JW10" t="s">
        <v>1921</v>
      </c>
      <c r="JX10" t="s">
        <v>1921</v>
      </c>
      <c r="JY10" t="s">
        <v>1921</v>
      </c>
      <c r="JZ10" t="s">
        <v>1921</v>
      </c>
      <c r="KA10" t="s">
        <v>1921</v>
      </c>
      <c r="KB10" t="s">
        <v>2291</v>
      </c>
      <c r="KC10" t="s">
        <v>2291</v>
      </c>
      <c r="KD10" t="s">
        <v>2298</v>
      </c>
      <c r="KE10" t="s">
        <v>1920</v>
      </c>
      <c r="KF10" t="s">
        <v>1921</v>
      </c>
      <c r="KG10" t="s">
        <v>1921</v>
      </c>
      <c r="KH10" t="s">
        <v>1921</v>
      </c>
      <c r="KI10" t="s">
        <v>1921</v>
      </c>
      <c r="KJ10" t="s">
        <v>1920</v>
      </c>
      <c r="KK10" t="s">
        <v>1921</v>
      </c>
      <c r="KL10" t="s">
        <v>2291</v>
      </c>
      <c r="KM10" t="s">
        <v>2294</v>
      </c>
      <c r="KN10" t="s">
        <v>2291</v>
      </c>
      <c r="KO10" t="s">
        <v>1920</v>
      </c>
      <c r="KP10" t="s">
        <v>1503</v>
      </c>
      <c r="KQ10" t="s">
        <v>1967</v>
      </c>
      <c r="KR10" t="s">
        <v>1988</v>
      </c>
      <c r="KS10" t="s">
        <v>2291</v>
      </c>
      <c r="KT10" t="s">
        <v>1920</v>
      </c>
      <c r="KU10" t="s">
        <v>1304</v>
      </c>
      <c r="KV10" t="s">
        <v>1920</v>
      </c>
      <c r="KW10" t="s">
        <v>1921</v>
      </c>
      <c r="KX10" t="s">
        <v>1921</v>
      </c>
      <c r="KY10" t="s">
        <v>2291</v>
      </c>
      <c r="KZ10" t="s">
        <v>2291</v>
      </c>
      <c r="LA10">
        <v>2</v>
      </c>
      <c r="LB10" t="s">
        <v>310</v>
      </c>
      <c r="LC10" t="s">
        <v>305</v>
      </c>
      <c r="LD10" t="s">
        <v>2291</v>
      </c>
      <c r="LE10" t="s">
        <v>2291</v>
      </c>
      <c r="LF10" t="s">
        <v>2291</v>
      </c>
      <c r="LG10">
        <v>20</v>
      </c>
      <c r="LH10">
        <v>20</v>
      </c>
      <c r="LI10" t="s">
        <v>1539</v>
      </c>
      <c r="LJ10">
        <v>177356</v>
      </c>
      <c r="LK10" t="s">
        <v>1540</v>
      </c>
      <c r="LL10" t="s">
        <v>1541</v>
      </c>
      <c r="LM10">
        <v>141</v>
      </c>
      <c r="LN10" t="s">
        <v>2291</v>
      </c>
      <c r="LO10">
        <v>-1</v>
      </c>
      <c r="LP10" t="s">
        <v>2291</v>
      </c>
      <c r="LQ10" t="s">
        <v>2291</v>
      </c>
      <c r="LR10">
        <v>141</v>
      </c>
      <c r="LS10">
        <v>7</v>
      </c>
      <c r="LT10">
        <v>5</v>
      </c>
      <c r="LU10">
        <v>15</v>
      </c>
      <c r="LV10">
        <v>16</v>
      </c>
      <c r="LW10">
        <v>22</v>
      </c>
      <c r="LX10">
        <v>19</v>
      </c>
      <c r="LY10">
        <v>5</v>
      </c>
      <c r="LZ10">
        <v>2</v>
      </c>
      <c r="MA10">
        <v>19</v>
      </c>
      <c r="MB10">
        <v>20</v>
      </c>
      <c r="MC10">
        <v>1</v>
      </c>
      <c r="MD10">
        <v>0</v>
      </c>
      <c r="ME10">
        <v>131</v>
      </c>
      <c r="MF10" t="s">
        <v>1979</v>
      </c>
      <c r="MG10" t="s">
        <v>568</v>
      </c>
      <c r="MH10" t="s">
        <v>1981</v>
      </c>
      <c r="MI10" t="b">
        <v>1</v>
      </c>
      <c r="MJ10" t="b">
        <v>1</v>
      </c>
      <c r="MK10" t="b">
        <v>1</v>
      </c>
      <c r="ML10" t="s">
        <v>2291</v>
      </c>
    </row>
    <row r="11" spans="1:350" x14ac:dyDescent="0.3">
      <c r="A11" t="s">
        <v>1684</v>
      </c>
      <c r="B11" t="s">
        <v>1682</v>
      </c>
      <c r="C11" t="s">
        <v>1683</v>
      </c>
      <c r="D11">
        <v>43174</v>
      </c>
      <c r="E11" t="s">
        <v>291</v>
      </c>
      <c r="F11" t="s">
        <v>2291</v>
      </c>
      <c r="G11" t="s">
        <v>2291</v>
      </c>
      <c r="H11" t="s">
        <v>2291</v>
      </c>
      <c r="I11">
        <v>43174</v>
      </c>
      <c r="J11" t="s">
        <v>331</v>
      </c>
      <c r="K11" t="s">
        <v>293</v>
      </c>
      <c r="L11" t="s">
        <v>294</v>
      </c>
      <c r="M11" t="s">
        <v>1934</v>
      </c>
      <c r="N11" t="s">
        <v>698</v>
      </c>
      <c r="O11" t="s">
        <v>333</v>
      </c>
      <c r="P11" t="s">
        <v>818</v>
      </c>
      <c r="Q11" t="s">
        <v>1470</v>
      </c>
      <c r="R11" t="s">
        <v>1684</v>
      </c>
      <c r="S11" t="s">
        <v>1684</v>
      </c>
      <c r="T11" t="s">
        <v>1852</v>
      </c>
      <c r="U11">
        <v>13.510985291100001</v>
      </c>
      <c r="V11">
        <v>13.852289149800001</v>
      </c>
      <c r="W11">
        <v>299.68251100499998</v>
      </c>
      <c r="X11">
        <v>4</v>
      </c>
      <c r="Y11" t="s">
        <v>1983</v>
      </c>
      <c r="Z11" t="s">
        <v>1470</v>
      </c>
      <c r="AA11">
        <v>25</v>
      </c>
      <c r="AB11" t="s">
        <v>2292</v>
      </c>
      <c r="AC11" t="s">
        <v>2291</v>
      </c>
      <c r="AD11" t="s">
        <v>1982</v>
      </c>
      <c r="AE11" t="s">
        <v>2291</v>
      </c>
      <c r="AF11" t="s">
        <v>2291</v>
      </c>
      <c r="AG11" t="s">
        <v>2089</v>
      </c>
      <c r="AH11" t="s">
        <v>1920</v>
      </c>
      <c r="AI11" t="s">
        <v>1921</v>
      </c>
      <c r="AJ11" t="s">
        <v>1921</v>
      </c>
      <c r="AK11" t="s">
        <v>2291</v>
      </c>
      <c r="AL11">
        <v>400</v>
      </c>
      <c r="AM11">
        <v>2000</v>
      </c>
      <c r="AN11" t="s">
        <v>294</v>
      </c>
      <c r="AO11" t="s">
        <v>1934</v>
      </c>
      <c r="AP11" t="s">
        <v>698</v>
      </c>
      <c r="AQ11" t="s">
        <v>333</v>
      </c>
      <c r="AR11" t="s">
        <v>818</v>
      </c>
      <c r="AS11" t="s">
        <v>1470</v>
      </c>
      <c r="AT11">
        <v>400</v>
      </c>
      <c r="AU11">
        <v>2000</v>
      </c>
      <c r="AV11">
        <v>42430</v>
      </c>
      <c r="AW11" t="s">
        <v>2291</v>
      </c>
      <c r="AX11" t="s">
        <v>2291</v>
      </c>
      <c r="AY11" t="s">
        <v>2291</v>
      </c>
      <c r="AZ11" t="s">
        <v>2291</v>
      </c>
      <c r="BA11" t="s">
        <v>2291</v>
      </c>
      <c r="BB11" t="s">
        <v>2291</v>
      </c>
      <c r="BC11" t="s">
        <v>2291</v>
      </c>
      <c r="BD11" t="s">
        <v>2291</v>
      </c>
      <c r="BE11" t="s">
        <v>2291</v>
      </c>
      <c r="BF11" t="s">
        <v>2291</v>
      </c>
      <c r="BG11" t="s">
        <v>2291</v>
      </c>
      <c r="BH11" t="s">
        <v>2291</v>
      </c>
      <c r="BI11" t="s">
        <v>2291</v>
      </c>
      <c r="BJ11" t="s">
        <v>2291</v>
      </c>
      <c r="BK11" t="s">
        <v>2291</v>
      </c>
      <c r="BL11" t="s">
        <v>2291</v>
      </c>
      <c r="BM11" t="s">
        <v>2291</v>
      </c>
      <c r="BN11" t="s">
        <v>2291</v>
      </c>
      <c r="BO11" t="s">
        <v>2291</v>
      </c>
      <c r="BP11" t="s">
        <v>2291</v>
      </c>
      <c r="BQ11" t="s">
        <v>2291</v>
      </c>
      <c r="BR11" t="s">
        <v>2291</v>
      </c>
      <c r="BS11" t="s">
        <v>2291</v>
      </c>
      <c r="BT11" t="s">
        <v>2291</v>
      </c>
      <c r="BU11" t="s">
        <v>2291</v>
      </c>
      <c r="BV11" t="s">
        <v>2291</v>
      </c>
      <c r="BW11" t="s">
        <v>2291</v>
      </c>
      <c r="BX11" t="s">
        <v>2291</v>
      </c>
      <c r="BY11" t="s">
        <v>2291</v>
      </c>
      <c r="BZ11" t="s">
        <v>2291</v>
      </c>
      <c r="CA11">
        <v>0</v>
      </c>
      <c r="CB11">
        <v>400</v>
      </c>
      <c r="CC11">
        <v>0</v>
      </c>
      <c r="CD11">
        <v>0</v>
      </c>
      <c r="CE11">
        <v>0</v>
      </c>
      <c r="CF11" t="s">
        <v>1998</v>
      </c>
      <c r="CG11" t="s">
        <v>2291</v>
      </c>
      <c r="CH11" t="s">
        <v>469</v>
      </c>
      <c r="CI11" t="s">
        <v>1921</v>
      </c>
      <c r="CJ11" t="s">
        <v>1921</v>
      </c>
      <c r="CK11" t="s">
        <v>1921</v>
      </c>
      <c r="CL11" t="s">
        <v>1921</v>
      </c>
      <c r="CM11" t="s">
        <v>1921</v>
      </c>
      <c r="CN11" t="s">
        <v>1921</v>
      </c>
      <c r="CO11" t="s">
        <v>1921</v>
      </c>
      <c r="CP11" t="s">
        <v>1921</v>
      </c>
      <c r="CQ11" t="s">
        <v>1921</v>
      </c>
      <c r="CR11" t="s">
        <v>1921</v>
      </c>
      <c r="CS11" t="s">
        <v>1920</v>
      </c>
      <c r="CT11" t="s">
        <v>2291</v>
      </c>
      <c r="CU11" t="s">
        <v>2291</v>
      </c>
      <c r="CV11" t="s">
        <v>2291</v>
      </c>
      <c r="CW11" t="s">
        <v>2291</v>
      </c>
      <c r="CX11" t="s">
        <v>2291</v>
      </c>
      <c r="CY11" t="s">
        <v>2291</v>
      </c>
      <c r="CZ11" t="s">
        <v>2291</v>
      </c>
      <c r="DA11" t="s">
        <v>2291</v>
      </c>
      <c r="DB11" t="s">
        <v>2291</v>
      </c>
      <c r="DC11" t="s">
        <v>2291</v>
      </c>
      <c r="DD11" t="s">
        <v>2291</v>
      </c>
      <c r="DE11" t="s">
        <v>2291</v>
      </c>
      <c r="DF11" t="s">
        <v>2291</v>
      </c>
      <c r="DG11" t="s">
        <v>2291</v>
      </c>
      <c r="DH11" t="s">
        <v>2291</v>
      </c>
      <c r="DI11" t="s">
        <v>2291</v>
      </c>
      <c r="DJ11" t="s">
        <v>2291</v>
      </c>
      <c r="DK11" t="s">
        <v>2291</v>
      </c>
      <c r="DL11" t="s">
        <v>2291</v>
      </c>
      <c r="DM11" t="s">
        <v>2291</v>
      </c>
      <c r="DN11" t="s">
        <v>2291</v>
      </c>
      <c r="DO11" t="s">
        <v>2291</v>
      </c>
      <c r="DP11" t="s">
        <v>2291</v>
      </c>
      <c r="DQ11" t="s">
        <v>2291</v>
      </c>
      <c r="DR11" t="s">
        <v>2291</v>
      </c>
      <c r="DS11" t="s">
        <v>2291</v>
      </c>
      <c r="DT11" t="s">
        <v>2291</v>
      </c>
      <c r="DU11" t="s">
        <v>2291</v>
      </c>
      <c r="DV11" t="s">
        <v>2291</v>
      </c>
      <c r="DW11" t="s">
        <v>2291</v>
      </c>
      <c r="DX11" t="s">
        <v>2291</v>
      </c>
      <c r="DY11" t="s">
        <v>2291</v>
      </c>
      <c r="DZ11" t="s">
        <v>2291</v>
      </c>
      <c r="EA11" t="s">
        <v>2291</v>
      </c>
      <c r="EB11" t="s">
        <v>2291</v>
      </c>
      <c r="EC11" t="s">
        <v>2291</v>
      </c>
      <c r="ED11" t="s">
        <v>2291</v>
      </c>
      <c r="EE11" t="s">
        <v>2291</v>
      </c>
      <c r="EF11" t="s">
        <v>2291</v>
      </c>
      <c r="EG11" t="s">
        <v>2291</v>
      </c>
      <c r="EH11" t="s">
        <v>2291</v>
      </c>
      <c r="EI11" t="s">
        <v>2291</v>
      </c>
      <c r="EJ11" t="s">
        <v>2291</v>
      </c>
      <c r="EK11" t="s">
        <v>2291</v>
      </c>
      <c r="EL11" t="s">
        <v>2291</v>
      </c>
      <c r="EM11" t="s">
        <v>2291</v>
      </c>
      <c r="EN11" t="s">
        <v>2291</v>
      </c>
      <c r="EO11" t="s">
        <v>2291</v>
      </c>
      <c r="EP11" t="s">
        <v>2291</v>
      </c>
      <c r="EQ11" t="s">
        <v>2291</v>
      </c>
      <c r="ER11" t="s">
        <v>2291</v>
      </c>
      <c r="ES11" t="s">
        <v>2291</v>
      </c>
      <c r="ET11" t="s">
        <v>2291</v>
      </c>
      <c r="EU11" t="s">
        <v>2291</v>
      </c>
      <c r="EV11" t="s">
        <v>2291</v>
      </c>
      <c r="EW11" t="s">
        <v>2291</v>
      </c>
      <c r="EX11" t="s">
        <v>2291</v>
      </c>
      <c r="EY11" t="s">
        <v>2291</v>
      </c>
      <c r="EZ11" t="s">
        <v>2291</v>
      </c>
      <c r="FA11" t="s">
        <v>2291</v>
      </c>
      <c r="FB11" t="s">
        <v>2291</v>
      </c>
      <c r="FC11" t="s">
        <v>2291</v>
      </c>
      <c r="FD11" t="s">
        <v>2291</v>
      </c>
      <c r="FE11" t="s">
        <v>2291</v>
      </c>
      <c r="FF11" t="s">
        <v>2291</v>
      </c>
      <c r="FG11" t="s">
        <v>2291</v>
      </c>
      <c r="FH11" t="s">
        <v>2291</v>
      </c>
      <c r="FI11" t="s">
        <v>2291</v>
      </c>
      <c r="FJ11" t="s">
        <v>2291</v>
      </c>
      <c r="FK11" t="s">
        <v>2291</v>
      </c>
      <c r="FL11" t="s">
        <v>2291</v>
      </c>
      <c r="FM11" t="s">
        <v>2291</v>
      </c>
      <c r="FN11" t="s">
        <v>2291</v>
      </c>
      <c r="FO11" t="s">
        <v>2291</v>
      </c>
      <c r="FP11" t="s">
        <v>2291</v>
      </c>
      <c r="FQ11" t="s">
        <v>2291</v>
      </c>
      <c r="FR11" t="s">
        <v>2291</v>
      </c>
      <c r="FS11" t="s">
        <v>2291</v>
      </c>
      <c r="FT11" t="s">
        <v>2291</v>
      </c>
      <c r="FU11" t="s">
        <v>2291</v>
      </c>
      <c r="FV11">
        <v>80</v>
      </c>
      <c r="FW11">
        <v>100</v>
      </c>
      <c r="FX11">
        <v>10</v>
      </c>
      <c r="FY11">
        <v>10</v>
      </c>
      <c r="FZ11">
        <v>15</v>
      </c>
      <c r="GA11">
        <v>19</v>
      </c>
      <c r="GB11" t="s">
        <v>2291</v>
      </c>
      <c r="GC11" t="s">
        <v>2291</v>
      </c>
      <c r="GD11">
        <v>100</v>
      </c>
      <c r="GE11">
        <v>50</v>
      </c>
      <c r="GF11">
        <v>15</v>
      </c>
      <c r="GG11" t="s">
        <v>2291</v>
      </c>
      <c r="GH11">
        <v>110</v>
      </c>
      <c r="GI11" t="s">
        <v>1920</v>
      </c>
      <c r="GJ11" t="s">
        <v>1920</v>
      </c>
      <c r="GK11" t="s">
        <v>1920</v>
      </c>
      <c r="GL11" t="s">
        <v>2291</v>
      </c>
      <c r="GM11" t="s">
        <v>2291</v>
      </c>
      <c r="GN11" t="s">
        <v>2291</v>
      </c>
      <c r="GO11" t="s">
        <v>1920</v>
      </c>
      <c r="GP11" t="s">
        <v>2291</v>
      </c>
      <c r="GQ11" t="s">
        <v>2291</v>
      </c>
      <c r="GR11" t="s">
        <v>2291</v>
      </c>
      <c r="GS11" t="s">
        <v>406</v>
      </c>
      <c r="GT11" t="s">
        <v>1921</v>
      </c>
      <c r="GU11" t="s">
        <v>1921</v>
      </c>
      <c r="GV11" t="s">
        <v>1921</v>
      </c>
      <c r="GW11" t="s">
        <v>1921</v>
      </c>
      <c r="GX11" t="s">
        <v>1921</v>
      </c>
      <c r="GY11" t="s">
        <v>1921</v>
      </c>
      <c r="GZ11" t="s">
        <v>1920</v>
      </c>
      <c r="HA11" t="s">
        <v>1921</v>
      </c>
      <c r="HB11">
        <v>10</v>
      </c>
      <c r="HC11" t="s">
        <v>2291</v>
      </c>
      <c r="HD11" t="s">
        <v>2291</v>
      </c>
      <c r="HE11" t="s">
        <v>2291</v>
      </c>
      <c r="HF11" t="s">
        <v>2291</v>
      </c>
      <c r="HG11" t="s">
        <v>2291</v>
      </c>
      <c r="HH11" t="s">
        <v>2291</v>
      </c>
      <c r="HI11" t="s">
        <v>2291</v>
      </c>
      <c r="HJ11" t="s">
        <v>2291</v>
      </c>
      <c r="HK11" t="s">
        <v>2291</v>
      </c>
      <c r="HL11" t="s">
        <v>2291</v>
      </c>
      <c r="HM11" t="s">
        <v>2291</v>
      </c>
      <c r="HN11" t="s">
        <v>2291</v>
      </c>
      <c r="HO11" t="s">
        <v>2291</v>
      </c>
      <c r="HP11" t="s">
        <v>2291</v>
      </c>
      <c r="HQ11" t="s">
        <v>2291</v>
      </c>
      <c r="HR11" t="s">
        <v>1956</v>
      </c>
      <c r="HS11" t="s">
        <v>2115</v>
      </c>
      <c r="HT11" t="s">
        <v>1921</v>
      </c>
      <c r="HU11" t="s">
        <v>1920</v>
      </c>
      <c r="HV11" t="s">
        <v>1920</v>
      </c>
      <c r="HW11" t="s">
        <v>1920</v>
      </c>
      <c r="HX11" t="s">
        <v>1921</v>
      </c>
      <c r="HY11" t="s">
        <v>2125</v>
      </c>
      <c r="HZ11" t="s">
        <v>1921</v>
      </c>
      <c r="IA11" t="s">
        <v>1921</v>
      </c>
      <c r="IB11" t="s">
        <v>1920</v>
      </c>
      <c r="IC11" t="s">
        <v>2291</v>
      </c>
      <c r="ID11" t="s">
        <v>2291</v>
      </c>
      <c r="IE11" t="s">
        <v>2291</v>
      </c>
      <c r="IF11" t="s">
        <v>2291</v>
      </c>
      <c r="IG11" t="s">
        <v>2291</v>
      </c>
      <c r="IH11" t="s">
        <v>2126</v>
      </c>
      <c r="II11" t="s">
        <v>1921</v>
      </c>
      <c r="IJ11" t="s">
        <v>1920</v>
      </c>
      <c r="IK11" t="s">
        <v>2291</v>
      </c>
      <c r="IL11">
        <v>50</v>
      </c>
      <c r="IM11" t="s">
        <v>1920</v>
      </c>
      <c r="IN11" t="s">
        <v>2291</v>
      </c>
      <c r="IO11" t="s">
        <v>2291</v>
      </c>
      <c r="IP11" t="s">
        <v>2291</v>
      </c>
      <c r="IQ11" t="s">
        <v>2291</v>
      </c>
      <c r="IR11" t="s">
        <v>2291</v>
      </c>
      <c r="IS11" t="s">
        <v>2291</v>
      </c>
      <c r="IT11" t="s">
        <v>2291</v>
      </c>
      <c r="IU11" t="s">
        <v>2291</v>
      </c>
      <c r="IV11" t="s">
        <v>1949</v>
      </c>
      <c r="IW11" t="s">
        <v>1991</v>
      </c>
      <c r="IX11" t="s">
        <v>2291</v>
      </c>
      <c r="IY11" t="s">
        <v>2291</v>
      </c>
      <c r="IZ11" t="s">
        <v>2291</v>
      </c>
      <c r="JA11" t="s">
        <v>2291</v>
      </c>
      <c r="JB11" t="s">
        <v>2291</v>
      </c>
      <c r="JC11" t="s">
        <v>1921</v>
      </c>
      <c r="JD11" t="s">
        <v>2291</v>
      </c>
      <c r="JE11" t="s">
        <v>2291</v>
      </c>
      <c r="JF11" t="s">
        <v>2291</v>
      </c>
      <c r="JG11" t="s">
        <v>2291</v>
      </c>
      <c r="JH11" t="s">
        <v>2291</v>
      </c>
      <c r="JI11" t="s">
        <v>2291</v>
      </c>
      <c r="JJ11" t="s">
        <v>2291</v>
      </c>
      <c r="JK11" t="s">
        <v>2291</v>
      </c>
      <c r="JL11" t="s">
        <v>2291</v>
      </c>
      <c r="JM11" t="s">
        <v>339</v>
      </c>
      <c r="JN11" t="s">
        <v>1920</v>
      </c>
      <c r="JO11" t="s">
        <v>1920</v>
      </c>
      <c r="JP11" t="s">
        <v>1921</v>
      </c>
      <c r="JQ11" t="s">
        <v>1921</v>
      </c>
      <c r="JR11" t="s">
        <v>1921</v>
      </c>
      <c r="JS11" t="s">
        <v>1920</v>
      </c>
      <c r="JT11" t="s">
        <v>1921</v>
      </c>
      <c r="JU11" t="s">
        <v>1921</v>
      </c>
      <c r="JV11" t="s">
        <v>1921</v>
      </c>
      <c r="JW11" t="s">
        <v>1921</v>
      </c>
      <c r="JX11" t="s">
        <v>1921</v>
      </c>
      <c r="JY11" t="s">
        <v>1921</v>
      </c>
      <c r="JZ11" t="s">
        <v>1921</v>
      </c>
      <c r="KA11" t="s">
        <v>1921</v>
      </c>
      <c r="KB11" t="s">
        <v>2291</v>
      </c>
      <c r="KC11" t="s">
        <v>2291</v>
      </c>
      <c r="KD11" t="s">
        <v>2298</v>
      </c>
      <c r="KE11" t="s">
        <v>1920</v>
      </c>
      <c r="KF11" t="s">
        <v>1921</v>
      </c>
      <c r="KG11" t="s">
        <v>1921</v>
      </c>
      <c r="KH11" t="s">
        <v>1921</v>
      </c>
      <c r="KI11" t="s">
        <v>1921</v>
      </c>
      <c r="KJ11" t="s">
        <v>1920</v>
      </c>
      <c r="KK11" t="s">
        <v>1921</v>
      </c>
      <c r="KL11" t="s">
        <v>2291</v>
      </c>
      <c r="KM11" t="s">
        <v>1972</v>
      </c>
      <c r="KN11" t="s">
        <v>1921</v>
      </c>
      <c r="KO11" t="s">
        <v>1920</v>
      </c>
      <c r="KP11" t="s">
        <v>1503</v>
      </c>
      <c r="KQ11" t="s">
        <v>1967</v>
      </c>
      <c r="KR11" t="s">
        <v>1923</v>
      </c>
      <c r="KS11" t="s">
        <v>2291</v>
      </c>
      <c r="KT11" t="s">
        <v>1920</v>
      </c>
      <c r="KU11" t="s">
        <v>2044</v>
      </c>
      <c r="KV11" t="s">
        <v>1920</v>
      </c>
      <c r="KW11" t="s">
        <v>1921</v>
      </c>
      <c r="KX11" t="s">
        <v>1920</v>
      </c>
      <c r="KY11" t="s">
        <v>2291</v>
      </c>
      <c r="KZ11" t="s">
        <v>2291</v>
      </c>
      <c r="LA11">
        <v>1</v>
      </c>
      <c r="LB11" t="s">
        <v>313</v>
      </c>
      <c r="LC11" t="s">
        <v>1685</v>
      </c>
      <c r="LD11" t="s">
        <v>2291</v>
      </c>
      <c r="LE11" t="s">
        <v>2291</v>
      </c>
      <c r="LF11" t="s">
        <v>2291</v>
      </c>
      <c r="LG11" t="s">
        <v>2291</v>
      </c>
      <c r="LH11" t="s">
        <v>2291</v>
      </c>
      <c r="LI11" t="s">
        <v>1686</v>
      </c>
      <c r="LJ11">
        <v>180260</v>
      </c>
      <c r="LK11" t="s">
        <v>1687</v>
      </c>
      <c r="LL11" t="s">
        <v>1688</v>
      </c>
      <c r="LM11">
        <v>161</v>
      </c>
      <c r="LN11" t="s">
        <v>2291</v>
      </c>
      <c r="LO11">
        <v>-1</v>
      </c>
      <c r="LP11" t="s">
        <v>2291</v>
      </c>
      <c r="LQ11" t="s">
        <v>2291</v>
      </c>
      <c r="LR11" t="s">
        <v>2291</v>
      </c>
      <c r="LS11">
        <v>0</v>
      </c>
      <c r="LT11">
        <v>0</v>
      </c>
      <c r="LU11">
        <v>0</v>
      </c>
      <c r="LV11">
        <v>0</v>
      </c>
      <c r="LW11">
        <v>0</v>
      </c>
      <c r="LX11">
        <v>0</v>
      </c>
      <c r="LY11">
        <v>0</v>
      </c>
      <c r="LZ11">
        <v>0</v>
      </c>
      <c r="MA11">
        <v>0</v>
      </c>
      <c r="MB11">
        <v>0</v>
      </c>
      <c r="MC11">
        <v>0</v>
      </c>
      <c r="MD11">
        <v>0</v>
      </c>
      <c r="ME11">
        <v>0</v>
      </c>
      <c r="MF11" t="s">
        <v>1975</v>
      </c>
      <c r="MG11" t="s">
        <v>1976</v>
      </c>
      <c r="MH11" t="s">
        <v>1979</v>
      </c>
      <c r="MI11" t="b">
        <v>1</v>
      </c>
      <c r="MJ11" t="b">
        <v>1</v>
      </c>
      <c r="MK11" t="b">
        <v>1</v>
      </c>
      <c r="ML11" t="s">
        <v>2291</v>
      </c>
    </row>
    <row r="12" spans="1:350" x14ac:dyDescent="0.3">
      <c r="A12" t="s">
        <v>1882</v>
      </c>
      <c r="B12" t="s">
        <v>1880</v>
      </c>
      <c r="C12" t="s">
        <v>1881</v>
      </c>
      <c r="D12">
        <v>43163</v>
      </c>
      <c r="E12" t="s">
        <v>1858</v>
      </c>
      <c r="F12" t="s">
        <v>1859</v>
      </c>
      <c r="G12" t="s">
        <v>2291</v>
      </c>
      <c r="H12" t="s">
        <v>2291</v>
      </c>
      <c r="I12">
        <v>43163</v>
      </c>
      <c r="J12" t="s">
        <v>1177</v>
      </c>
      <c r="K12" t="s">
        <v>293</v>
      </c>
      <c r="L12" t="s">
        <v>294</v>
      </c>
      <c r="M12" t="s">
        <v>1934</v>
      </c>
      <c r="N12" t="s">
        <v>400</v>
      </c>
      <c r="O12" t="s">
        <v>1948</v>
      </c>
      <c r="P12" t="s">
        <v>915</v>
      </c>
      <c r="Q12" t="s">
        <v>1057</v>
      </c>
      <c r="R12" t="s">
        <v>1882</v>
      </c>
      <c r="S12" t="s">
        <v>1882</v>
      </c>
      <c r="T12" t="s">
        <v>1883</v>
      </c>
      <c r="U12">
        <v>13.7696436634</v>
      </c>
      <c r="V12">
        <v>14.0343497169</v>
      </c>
      <c r="W12">
        <v>312.23501334700001</v>
      </c>
      <c r="X12">
        <v>4</v>
      </c>
      <c r="Y12" t="s">
        <v>1983</v>
      </c>
      <c r="Z12" t="s">
        <v>1097</v>
      </c>
      <c r="AA12">
        <v>6</v>
      </c>
      <c r="AB12" t="s">
        <v>2292</v>
      </c>
      <c r="AC12" t="s">
        <v>2291</v>
      </c>
      <c r="AD12" t="s">
        <v>1982</v>
      </c>
      <c r="AE12" t="s">
        <v>2291</v>
      </c>
      <c r="AF12" t="s">
        <v>2291</v>
      </c>
      <c r="AG12" t="s">
        <v>2089</v>
      </c>
      <c r="AH12" t="s">
        <v>1920</v>
      </c>
      <c r="AI12" t="s">
        <v>1921</v>
      </c>
      <c r="AJ12" t="s">
        <v>1921</v>
      </c>
      <c r="AK12" t="s">
        <v>2291</v>
      </c>
      <c r="AL12">
        <v>111</v>
      </c>
      <c r="AM12">
        <v>301</v>
      </c>
      <c r="AN12" t="s">
        <v>294</v>
      </c>
      <c r="AO12" t="s">
        <v>1934</v>
      </c>
      <c r="AP12" t="s">
        <v>400</v>
      </c>
      <c r="AQ12" t="s">
        <v>1948</v>
      </c>
      <c r="AR12" t="s">
        <v>915</v>
      </c>
      <c r="AS12" t="s">
        <v>1057</v>
      </c>
      <c r="AT12">
        <v>111</v>
      </c>
      <c r="AU12">
        <v>301</v>
      </c>
      <c r="AV12">
        <v>42430</v>
      </c>
      <c r="AW12" t="s">
        <v>2291</v>
      </c>
      <c r="AX12" t="s">
        <v>2291</v>
      </c>
      <c r="AY12" t="s">
        <v>2291</v>
      </c>
      <c r="AZ12" t="s">
        <v>2291</v>
      </c>
      <c r="BA12" t="s">
        <v>2291</v>
      </c>
      <c r="BB12" t="s">
        <v>2291</v>
      </c>
      <c r="BC12" t="s">
        <v>2291</v>
      </c>
      <c r="BD12" t="s">
        <v>2291</v>
      </c>
      <c r="BE12" t="s">
        <v>2291</v>
      </c>
      <c r="BF12" t="s">
        <v>2291</v>
      </c>
      <c r="BG12" t="s">
        <v>2291</v>
      </c>
      <c r="BH12" t="s">
        <v>2291</v>
      </c>
      <c r="BI12" t="s">
        <v>2291</v>
      </c>
      <c r="BJ12" t="s">
        <v>2291</v>
      </c>
      <c r="BK12" t="s">
        <v>2291</v>
      </c>
      <c r="BL12" t="s">
        <v>2291</v>
      </c>
      <c r="BM12" t="s">
        <v>2291</v>
      </c>
      <c r="BN12" t="s">
        <v>2291</v>
      </c>
      <c r="BO12" t="s">
        <v>2291</v>
      </c>
      <c r="BP12" t="s">
        <v>2291</v>
      </c>
      <c r="BQ12" t="s">
        <v>2291</v>
      </c>
      <c r="BR12" t="s">
        <v>2291</v>
      </c>
      <c r="BS12" t="s">
        <v>2291</v>
      </c>
      <c r="BT12" t="s">
        <v>2291</v>
      </c>
      <c r="BU12" t="s">
        <v>2291</v>
      </c>
      <c r="BV12" t="s">
        <v>2291</v>
      </c>
      <c r="BW12" t="s">
        <v>2291</v>
      </c>
      <c r="BX12" t="s">
        <v>2291</v>
      </c>
      <c r="BY12">
        <v>15</v>
      </c>
      <c r="BZ12">
        <v>63</v>
      </c>
      <c r="CA12">
        <v>0</v>
      </c>
      <c r="CB12">
        <v>111</v>
      </c>
      <c r="CC12">
        <v>0</v>
      </c>
      <c r="CD12">
        <v>0</v>
      </c>
      <c r="CE12">
        <v>0</v>
      </c>
      <c r="CF12" t="s">
        <v>1998</v>
      </c>
      <c r="CG12" t="s">
        <v>2291</v>
      </c>
      <c r="CH12" t="s">
        <v>868</v>
      </c>
      <c r="CI12" t="s">
        <v>1920</v>
      </c>
      <c r="CJ12" t="s">
        <v>1921</v>
      </c>
      <c r="CK12" t="s">
        <v>1921</v>
      </c>
      <c r="CL12" t="s">
        <v>1921</v>
      </c>
      <c r="CM12" t="s">
        <v>1921</v>
      </c>
      <c r="CN12" t="s">
        <v>1921</v>
      </c>
      <c r="CO12" t="s">
        <v>1921</v>
      </c>
      <c r="CP12" t="s">
        <v>1921</v>
      </c>
      <c r="CQ12" t="s">
        <v>1920</v>
      </c>
      <c r="CR12" t="s">
        <v>1919</v>
      </c>
      <c r="CS12" t="s">
        <v>1921</v>
      </c>
      <c r="CT12" t="s">
        <v>320</v>
      </c>
      <c r="CU12" t="s">
        <v>1921</v>
      </c>
      <c r="CV12" t="s">
        <v>1921</v>
      </c>
      <c r="CW12" t="s">
        <v>1921</v>
      </c>
      <c r="CX12" t="s">
        <v>1920</v>
      </c>
      <c r="CY12" t="s">
        <v>1921</v>
      </c>
      <c r="CZ12" t="s">
        <v>2291</v>
      </c>
      <c r="DA12" t="s">
        <v>2029</v>
      </c>
      <c r="DB12" t="s">
        <v>320</v>
      </c>
      <c r="DC12" t="s">
        <v>1921</v>
      </c>
      <c r="DD12" t="s">
        <v>1921</v>
      </c>
      <c r="DE12" t="s">
        <v>1921</v>
      </c>
      <c r="DF12" t="s">
        <v>1920</v>
      </c>
      <c r="DG12" t="s">
        <v>1921</v>
      </c>
      <c r="DH12" t="s">
        <v>2291</v>
      </c>
      <c r="DI12" t="s">
        <v>2029</v>
      </c>
      <c r="DJ12" t="s">
        <v>2291</v>
      </c>
      <c r="DK12" t="s">
        <v>2291</v>
      </c>
      <c r="DL12" t="s">
        <v>2291</v>
      </c>
      <c r="DM12" t="s">
        <v>2291</v>
      </c>
      <c r="DN12" t="s">
        <v>2291</v>
      </c>
      <c r="DO12" t="s">
        <v>2291</v>
      </c>
      <c r="DP12" t="s">
        <v>2291</v>
      </c>
      <c r="DQ12" t="s">
        <v>2291</v>
      </c>
      <c r="DR12" t="s">
        <v>2291</v>
      </c>
      <c r="DS12" t="s">
        <v>2291</v>
      </c>
      <c r="DT12" t="s">
        <v>2291</v>
      </c>
      <c r="DU12" t="s">
        <v>2291</v>
      </c>
      <c r="DV12" t="s">
        <v>2291</v>
      </c>
      <c r="DW12" t="s">
        <v>2291</v>
      </c>
      <c r="DX12" t="s">
        <v>2291</v>
      </c>
      <c r="DY12" t="s">
        <v>2291</v>
      </c>
      <c r="DZ12" t="s">
        <v>2291</v>
      </c>
      <c r="EA12" t="s">
        <v>2291</v>
      </c>
      <c r="EB12" t="s">
        <v>2291</v>
      </c>
      <c r="EC12" t="s">
        <v>2291</v>
      </c>
      <c r="ED12" t="s">
        <v>2291</v>
      </c>
      <c r="EE12" t="s">
        <v>2291</v>
      </c>
      <c r="EF12" t="s">
        <v>2291</v>
      </c>
      <c r="EG12" t="s">
        <v>2291</v>
      </c>
      <c r="EH12" t="s">
        <v>2291</v>
      </c>
      <c r="EI12" t="s">
        <v>2291</v>
      </c>
      <c r="EJ12" t="s">
        <v>2291</v>
      </c>
      <c r="EK12" t="s">
        <v>2291</v>
      </c>
      <c r="EL12" t="s">
        <v>2291</v>
      </c>
      <c r="EM12" t="s">
        <v>2291</v>
      </c>
      <c r="EN12" t="s">
        <v>2291</v>
      </c>
      <c r="EO12" t="s">
        <v>2291</v>
      </c>
      <c r="EP12" t="s">
        <v>2291</v>
      </c>
      <c r="EQ12" t="s">
        <v>2291</v>
      </c>
      <c r="ER12" t="s">
        <v>2291</v>
      </c>
      <c r="ES12" t="s">
        <v>2291</v>
      </c>
      <c r="ET12" t="s">
        <v>2291</v>
      </c>
      <c r="EU12" t="s">
        <v>2291</v>
      </c>
      <c r="EV12" t="s">
        <v>2291</v>
      </c>
      <c r="EW12" t="s">
        <v>2291</v>
      </c>
      <c r="EX12" t="s">
        <v>2291</v>
      </c>
      <c r="EY12" t="s">
        <v>2291</v>
      </c>
      <c r="EZ12" t="s">
        <v>2291</v>
      </c>
      <c r="FA12" t="s">
        <v>2291</v>
      </c>
      <c r="FB12" t="s">
        <v>2291</v>
      </c>
      <c r="FC12" t="s">
        <v>2291</v>
      </c>
      <c r="FD12" t="s">
        <v>2291</v>
      </c>
      <c r="FE12" t="s">
        <v>2291</v>
      </c>
      <c r="FF12" t="s">
        <v>2291</v>
      </c>
      <c r="FG12" t="s">
        <v>2291</v>
      </c>
      <c r="FH12" t="s">
        <v>2291</v>
      </c>
      <c r="FI12" t="s">
        <v>2291</v>
      </c>
      <c r="FJ12" t="s">
        <v>2291</v>
      </c>
      <c r="FK12" t="s">
        <v>2291</v>
      </c>
      <c r="FL12" t="s">
        <v>2291</v>
      </c>
      <c r="FM12" t="s">
        <v>2291</v>
      </c>
      <c r="FN12" t="s">
        <v>2291</v>
      </c>
      <c r="FO12" t="s">
        <v>2291</v>
      </c>
      <c r="FP12" t="s">
        <v>2291</v>
      </c>
      <c r="FQ12" t="s">
        <v>2291</v>
      </c>
      <c r="FR12" t="s">
        <v>2291</v>
      </c>
      <c r="FS12" t="s">
        <v>2291</v>
      </c>
      <c r="FT12" t="s">
        <v>2291</v>
      </c>
      <c r="FU12" t="s">
        <v>2291</v>
      </c>
      <c r="FV12">
        <v>30</v>
      </c>
      <c r="FW12">
        <v>50</v>
      </c>
      <c r="FX12">
        <v>2</v>
      </c>
      <c r="FY12">
        <v>3</v>
      </c>
      <c r="FZ12">
        <v>5</v>
      </c>
      <c r="GA12" t="s">
        <v>2291</v>
      </c>
      <c r="GB12" t="s">
        <v>2291</v>
      </c>
      <c r="GC12" t="s">
        <v>2291</v>
      </c>
      <c r="GD12">
        <v>10</v>
      </c>
      <c r="GE12">
        <v>10</v>
      </c>
      <c r="GF12">
        <v>5</v>
      </c>
      <c r="GG12" t="s">
        <v>2291</v>
      </c>
      <c r="GH12">
        <v>20</v>
      </c>
      <c r="GI12" t="s">
        <v>1920</v>
      </c>
      <c r="GJ12" t="s">
        <v>1920</v>
      </c>
      <c r="GK12" t="s">
        <v>1920</v>
      </c>
      <c r="GL12" t="s">
        <v>2291</v>
      </c>
      <c r="GM12" t="s">
        <v>2291</v>
      </c>
      <c r="GN12" t="s">
        <v>2291</v>
      </c>
      <c r="GO12" t="s">
        <v>1961</v>
      </c>
      <c r="GP12" t="s">
        <v>2291</v>
      </c>
      <c r="GQ12" t="s">
        <v>2291</v>
      </c>
      <c r="GR12" t="s">
        <v>2291</v>
      </c>
      <c r="GS12" t="s">
        <v>419</v>
      </c>
      <c r="GT12" t="s">
        <v>1921</v>
      </c>
      <c r="GU12" t="s">
        <v>1921</v>
      </c>
      <c r="GV12" t="s">
        <v>1921</v>
      </c>
      <c r="GW12" t="s">
        <v>1921</v>
      </c>
      <c r="GX12" t="s">
        <v>1920</v>
      </c>
      <c r="GY12" t="s">
        <v>1921</v>
      </c>
      <c r="GZ12" t="s">
        <v>1920</v>
      </c>
      <c r="HA12" t="s">
        <v>1921</v>
      </c>
      <c r="HB12">
        <v>2</v>
      </c>
      <c r="HC12" t="s">
        <v>2291</v>
      </c>
      <c r="HD12">
        <v>1</v>
      </c>
      <c r="HE12" t="s">
        <v>2291</v>
      </c>
      <c r="HF12" t="s">
        <v>2291</v>
      </c>
      <c r="HG12" t="s">
        <v>2291</v>
      </c>
      <c r="HH12" t="s">
        <v>2291</v>
      </c>
      <c r="HI12" t="s">
        <v>2291</v>
      </c>
      <c r="HJ12" t="s">
        <v>2291</v>
      </c>
      <c r="HK12" t="s">
        <v>2291</v>
      </c>
      <c r="HL12" t="s">
        <v>2291</v>
      </c>
      <c r="HM12" t="s">
        <v>2291</v>
      </c>
      <c r="HN12" t="s">
        <v>2291</v>
      </c>
      <c r="HO12" t="s">
        <v>2291</v>
      </c>
      <c r="HP12" t="s">
        <v>2291</v>
      </c>
      <c r="HQ12" t="s">
        <v>2291</v>
      </c>
      <c r="HR12" t="s">
        <v>869</v>
      </c>
      <c r="HS12" t="s">
        <v>2113</v>
      </c>
      <c r="HT12" t="s">
        <v>1921</v>
      </c>
      <c r="HU12" t="s">
        <v>1921</v>
      </c>
      <c r="HV12" t="s">
        <v>1920</v>
      </c>
      <c r="HW12" t="s">
        <v>1921</v>
      </c>
      <c r="HX12" t="s">
        <v>1920</v>
      </c>
      <c r="HY12" t="s">
        <v>2122</v>
      </c>
      <c r="HZ12" t="s">
        <v>1920</v>
      </c>
      <c r="IA12" t="s">
        <v>1921</v>
      </c>
      <c r="IB12" t="s">
        <v>1921</v>
      </c>
      <c r="IC12">
        <v>60</v>
      </c>
      <c r="ID12" t="s">
        <v>2291</v>
      </c>
      <c r="IE12" t="s">
        <v>2046</v>
      </c>
      <c r="IF12" t="s">
        <v>1921</v>
      </c>
      <c r="IG12" t="s">
        <v>1962</v>
      </c>
      <c r="IH12" t="s">
        <v>2127</v>
      </c>
      <c r="II12" t="s">
        <v>1920</v>
      </c>
      <c r="IJ12" t="s">
        <v>1921</v>
      </c>
      <c r="IK12">
        <v>60</v>
      </c>
      <c r="IL12" t="s">
        <v>2291</v>
      </c>
      <c r="IM12" t="s">
        <v>1920</v>
      </c>
      <c r="IN12" t="s">
        <v>2291</v>
      </c>
      <c r="IO12" t="s">
        <v>2291</v>
      </c>
      <c r="IP12" t="s">
        <v>2291</v>
      </c>
      <c r="IQ12" t="s">
        <v>2291</v>
      </c>
      <c r="IR12" t="s">
        <v>2291</v>
      </c>
      <c r="IS12" t="s">
        <v>2291</v>
      </c>
      <c r="IT12" t="s">
        <v>2291</v>
      </c>
      <c r="IU12" t="s">
        <v>2291</v>
      </c>
      <c r="IV12" t="s">
        <v>1949</v>
      </c>
      <c r="IW12" t="s">
        <v>1991</v>
      </c>
      <c r="IX12" t="s">
        <v>2291</v>
      </c>
      <c r="IY12" t="s">
        <v>2291</v>
      </c>
      <c r="IZ12" t="s">
        <v>2291</v>
      </c>
      <c r="JA12" t="s">
        <v>2291</v>
      </c>
      <c r="JB12" t="s">
        <v>2291</v>
      </c>
      <c r="JC12" t="s">
        <v>1921</v>
      </c>
      <c r="JD12" t="s">
        <v>2291</v>
      </c>
      <c r="JE12" t="s">
        <v>2291</v>
      </c>
      <c r="JF12" t="s">
        <v>2291</v>
      </c>
      <c r="JG12" t="s">
        <v>2291</v>
      </c>
      <c r="JH12" t="s">
        <v>2291</v>
      </c>
      <c r="JI12" t="s">
        <v>2291</v>
      </c>
      <c r="JJ12" t="s">
        <v>2291</v>
      </c>
      <c r="JK12" t="s">
        <v>2291</v>
      </c>
      <c r="JL12" t="s">
        <v>2291</v>
      </c>
      <c r="JM12" t="s">
        <v>339</v>
      </c>
      <c r="JN12" t="s">
        <v>1920</v>
      </c>
      <c r="JO12" t="s">
        <v>1920</v>
      </c>
      <c r="JP12" t="s">
        <v>1921</v>
      </c>
      <c r="JQ12" t="s">
        <v>1921</v>
      </c>
      <c r="JR12" t="s">
        <v>1921</v>
      </c>
      <c r="JS12" t="s">
        <v>1920</v>
      </c>
      <c r="JT12" t="s">
        <v>1921</v>
      </c>
      <c r="JU12" t="s">
        <v>1921</v>
      </c>
      <c r="JV12" t="s">
        <v>1921</v>
      </c>
      <c r="JW12" t="s">
        <v>1921</v>
      </c>
      <c r="JX12" t="s">
        <v>1921</v>
      </c>
      <c r="JY12" t="s">
        <v>1921</v>
      </c>
      <c r="JZ12" t="s">
        <v>1921</v>
      </c>
      <c r="KA12" t="s">
        <v>1921</v>
      </c>
      <c r="KB12" t="s">
        <v>2291</v>
      </c>
      <c r="KC12" t="s">
        <v>2291</v>
      </c>
      <c r="KD12" t="s">
        <v>2299</v>
      </c>
      <c r="KE12" t="s">
        <v>1921</v>
      </c>
      <c r="KF12" t="s">
        <v>1920</v>
      </c>
      <c r="KG12" t="s">
        <v>1921</v>
      </c>
      <c r="KH12" t="s">
        <v>1921</v>
      </c>
      <c r="KI12" t="s">
        <v>1921</v>
      </c>
      <c r="KJ12" t="s">
        <v>1921</v>
      </c>
      <c r="KK12" t="s">
        <v>1921</v>
      </c>
      <c r="KL12" t="s">
        <v>1921</v>
      </c>
      <c r="KM12" t="s">
        <v>1972</v>
      </c>
      <c r="KN12" t="s">
        <v>1961</v>
      </c>
      <c r="KO12" t="s">
        <v>1920</v>
      </c>
      <c r="KP12" t="s">
        <v>2150</v>
      </c>
      <c r="KQ12" t="s">
        <v>1966</v>
      </c>
      <c r="KR12" t="s">
        <v>1988</v>
      </c>
      <c r="KS12" t="s">
        <v>2291</v>
      </c>
      <c r="KT12" t="s">
        <v>1920</v>
      </c>
      <c r="KU12" t="s">
        <v>409</v>
      </c>
      <c r="KV12" t="s">
        <v>1921</v>
      </c>
      <c r="KW12" t="s">
        <v>1921</v>
      </c>
      <c r="KX12" t="s">
        <v>1920</v>
      </c>
      <c r="KY12" t="s">
        <v>2291</v>
      </c>
      <c r="KZ12" t="s">
        <v>2291</v>
      </c>
      <c r="LA12">
        <v>2</v>
      </c>
      <c r="LB12" t="s">
        <v>310</v>
      </c>
      <c r="LC12" t="s">
        <v>2291</v>
      </c>
      <c r="LD12" t="s">
        <v>2291</v>
      </c>
      <c r="LE12" t="s">
        <v>2291</v>
      </c>
      <c r="LF12" t="s">
        <v>2291</v>
      </c>
      <c r="LG12">
        <v>20</v>
      </c>
      <c r="LH12">
        <v>20</v>
      </c>
      <c r="LI12" t="s">
        <v>1884</v>
      </c>
      <c r="LJ12">
        <v>493613</v>
      </c>
      <c r="LK12" t="s">
        <v>1885</v>
      </c>
      <c r="LL12" t="s">
        <v>1886</v>
      </c>
      <c r="LM12">
        <v>282</v>
      </c>
      <c r="LN12" t="s">
        <v>2291</v>
      </c>
      <c r="LO12">
        <v>-1</v>
      </c>
      <c r="LP12" t="s">
        <v>2291</v>
      </c>
      <c r="LQ12" t="s">
        <v>2291</v>
      </c>
      <c r="LR12">
        <v>282</v>
      </c>
      <c r="LS12">
        <v>16</v>
      </c>
      <c r="LT12">
        <v>3</v>
      </c>
      <c r="LU12">
        <v>8</v>
      </c>
      <c r="LV12">
        <v>7</v>
      </c>
      <c r="LW12">
        <v>9</v>
      </c>
      <c r="LX12">
        <v>10</v>
      </c>
      <c r="LY12">
        <v>4</v>
      </c>
      <c r="LZ12">
        <v>8</v>
      </c>
      <c r="MA12">
        <v>23</v>
      </c>
      <c r="MB12">
        <v>21</v>
      </c>
      <c r="MC12">
        <v>2</v>
      </c>
      <c r="MD12">
        <v>3</v>
      </c>
      <c r="ME12">
        <v>114</v>
      </c>
      <c r="MF12" t="s">
        <v>1975</v>
      </c>
      <c r="MG12" t="s">
        <v>1976</v>
      </c>
      <c r="MH12" t="s">
        <v>1979</v>
      </c>
      <c r="MI12" t="b">
        <v>1</v>
      </c>
      <c r="MJ12" t="b">
        <v>1</v>
      </c>
      <c r="MK12" t="b">
        <v>1</v>
      </c>
      <c r="ML12" t="s">
        <v>2291</v>
      </c>
    </row>
    <row r="13" spans="1:350" x14ac:dyDescent="0.3">
      <c r="A13" t="s">
        <v>1231</v>
      </c>
      <c r="B13" t="s">
        <v>1228</v>
      </c>
      <c r="C13" t="s">
        <v>1229</v>
      </c>
      <c r="D13">
        <v>43165</v>
      </c>
      <c r="E13" t="s">
        <v>380</v>
      </c>
      <c r="F13" t="s">
        <v>2291</v>
      </c>
      <c r="G13" t="s">
        <v>2291</v>
      </c>
      <c r="H13" t="s">
        <v>2291</v>
      </c>
      <c r="I13">
        <v>43165</v>
      </c>
      <c r="J13" t="s">
        <v>381</v>
      </c>
      <c r="K13" t="s">
        <v>293</v>
      </c>
      <c r="L13" t="s">
        <v>294</v>
      </c>
      <c r="M13" t="s">
        <v>1934</v>
      </c>
      <c r="N13" t="s">
        <v>295</v>
      </c>
      <c r="O13" t="s">
        <v>1947</v>
      </c>
      <c r="P13" t="s">
        <v>810</v>
      </c>
      <c r="Q13" t="s">
        <v>1230</v>
      </c>
      <c r="R13" t="s">
        <v>1230</v>
      </c>
      <c r="S13" t="s">
        <v>1231</v>
      </c>
      <c r="T13" t="s">
        <v>1232</v>
      </c>
      <c r="U13">
        <v>13.491568758</v>
      </c>
      <c r="V13">
        <v>14.410347953400001</v>
      </c>
      <c r="W13">
        <v>293.28584796299998</v>
      </c>
      <c r="X13">
        <v>8</v>
      </c>
      <c r="Y13" t="s">
        <v>1983</v>
      </c>
      <c r="Z13" t="s">
        <v>1233</v>
      </c>
      <c r="AA13">
        <v>2</v>
      </c>
      <c r="AB13" t="s">
        <v>2292</v>
      </c>
      <c r="AC13" t="s">
        <v>2291</v>
      </c>
      <c r="AD13" t="s">
        <v>1982</v>
      </c>
      <c r="AE13" t="s">
        <v>2291</v>
      </c>
      <c r="AF13" t="s">
        <v>2291</v>
      </c>
      <c r="AG13" t="s">
        <v>2089</v>
      </c>
      <c r="AH13" t="s">
        <v>1920</v>
      </c>
      <c r="AI13" t="s">
        <v>1921</v>
      </c>
      <c r="AJ13" t="s">
        <v>1921</v>
      </c>
      <c r="AK13" t="s">
        <v>2291</v>
      </c>
      <c r="AL13">
        <v>478</v>
      </c>
      <c r="AM13">
        <v>2000</v>
      </c>
      <c r="AN13" t="s">
        <v>294</v>
      </c>
      <c r="AO13" t="s">
        <v>1934</v>
      </c>
      <c r="AP13" t="s">
        <v>295</v>
      </c>
      <c r="AQ13" t="s">
        <v>1947</v>
      </c>
      <c r="AR13" t="s">
        <v>810</v>
      </c>
      <c r="AS13" t="s">
        <v>1230</v>
      </c>
      <c r="AT13">
        <v>478</v>
      </c>
      <c r="AU13">
        <v>2000</v>
      </c>
      <c r="AV13">
        <v>42064</v>
      </c>
      <c r="AW13" t="s">
        <v>2291</v>
      </c>
      <c r="AX13" t="s">
        <v>2291</v>
      </c>
      <c r="AY13" t="s">
        <v>2291</v>
      </c>
      <c r="AZ13" t="s">
        <v>2291</v>
      </c>
      <c r="BA13" t="s">
        <v>2291</v>
      </c>
      <c r="BB13" t="s">
        <v>2291</v>
      </c>
      <c r="BC13" t="s">
        <v>2291</v>
      </c>
      <c r="BD13" t="s">
        <v>2291</v>
      </c>
      <c r="BE13" t="s">
        <v>2291</v>
      </c>
      <c r="BF13" t="s">
        <v>2291</v>
      </c>
      <c r="BG13" t="s">
        <v>2291</v>
      </c>
      <c r="BH13" t="s">
        <v>2291</v>
      </c>
      <c r="BI13" t="s">
        <v>2291</v>
      </c>
      <c r="BJ13" t="s">
        <v>2291</v>
      </c>
      <c r="BK13" t="s">
        <v>2291</v>
      </c>
      <c r="BL13" t="s">
        <v>2291</v>
      </c>
      <c r="BM13" t="s">
        <v>2291</v>
      </c>
      <c r="BN13" t="s">
        <v>2291</v>
      </c>
      <c r="BO13" t="s">
        <v>2291</v>
      </c>
      <c r="BP13" t="s">
        <v>2291</v>
      </c>
      <c r="BQ13" t="s">
        <v>2291</v>
      </c>
      <c r="BR13" t="s">
        <v>2291</v>
      </c>
      <c r="BS13" t="s">
        <v>2291</v>
      </c>
      <c r="BT13" t="s">
        <v>2291</v>
      </c>
      <c r="BU13" t="s">
        <v>2291</v>
      </c>
      <c r="BV13" t="s">
        <v>2291</v>
      </c>
      <c r="BW13" t="s">
        <v>2291</v>
      </c>
      <c r="BX13" t="s">
        <v>2291</v>
      </c>
      <c r="BY13" t="s">
        <v>2291</v>
      </c>
      <c r="BZ13" t="s">
        <v>2291</v>
      </c>
      <c r="CA13">
        <v>0</v>
      </c>
      <c r="CB13">
        <v>478</v>
      </c>
      <c r="CC13">
        <v>0</v>
      </c>
      <c r="CD13">
        <v>0</v>
      </c>
      <c r="CE13">
        <v>0</v>
      </c>
      <c r="CF13" t="s">
        <v>1998</v>
      </c>
      <c r="CG13" t="s">
        <v>2291</v>
      </c>
      <c r="CH13" t="s">
        <v>533</v>
      </c>
      <c r="CI13" t="s">
        <v>1921</v>
      </c>
      <c r="CJ13" t="s">
        <v>1921</v>
      </c>
      <c r="CK13" t="s">
        <v>1921</v>
      </c>
      <c r="CL13" t="s">
        <v>1921</v>
      </c>
      <c r="CM13" t="s">
        <v>1921</v>
      </c>
      <c r="CN13" t="s">
        <v>1921</v>
      </c>
      <c r="CO13" t="s">
        <v>1921</v>
      </c>
      <c r="CP13" t="s">
        <v>1921</v>
      </c>
      <c r="CQ13" t="s">
        <v>1920</v>
      </c>
      <c r="CR13" t="s">
        <v>1921</v>
      </c>
      <c r="CS13" t="s">
        <v>1921</v>
      </c>
      <c r="CT13" t="s">
        <v>1953</v>
      </c>
      <c r="CU13" t="s">
        <v>1921</v>
      </c>
      <c r="CV13" t="s">
        <v>1921</v>
      </c>
      <c r="CW13" t="s">
        <v>1920</v>
      </c>
      <c r="CX13" t="s">
        <v>1921</v>
      </c>
      <c r="CY13" t="s">
        <v>1921</v>
      </c>
      <c r="CZ13" t="s">
        <v>2291</v>
      </c>
      <c r="DA13" t="s">
        <v>2029</v>
      </c>
      <c r="DB13" t="s">
        <v>2291</v>
      </c>
      <c r="DC13" t="s">
        <v>2291</v>
      </c>
      <c r="DD13" t="s">
        <v>2291</v>
      </c>
      <c r="DE13" t="s">
        <v>2291</v>
      </c>
      <c r="DF13" t="s">
        <v>2291</v>
      </c>
      <c r="DG13" t="s">
        <v>2291</v>
      </c>
      <c r="DH13" t="s">
        <v>2291</v>
      </c>
      <c r="DI13" t="s">
        <v>2291</v>
      </c>
      <c r="DJ13" t="s">
        <v>2291</v>
      </c>
      <c r="DK13" t="s">
        <v>2291</v>
      </c>
      <c r="DL13" t="s">
        <v>2291</v>
      </c>
      <c r="DM13" t="s">
        <v>2291</v>
      </c>
      <c r="DN13" t="s">
        <v>2291</v>
      </c>
      <c r="DO13" t="s">
        <v>2291</v>
      </c>
      <c r="DP13" t="s">
        <v>2291</v>
      </c>
      <c r="DQ13" t="s">
        <v>2291</v>
      </c>
      <c r="DR13" t="s">
        <v>2291</v>
      </c>
      <c r="DS13" t="s">
        <v>2291</v>
      </c>
      <c r="DT13" t="s">
        <v>2291</v>
      </c>
      <c r="DU13" t="s">
        <v>2291</v>
      </c>
      <c r="DV13" t="s">
        <v>2291</v>
      </c>
      <c r="DW13" t="s">
        <v>2291</v>
      </c>
      <c r="DX13" t="s">
        <v>2291</v>
      </c>
      <c r="DY13" t="s">
        <v>2291</v>
      </c>
      <c r="DZ13" t="s">
        <v>2291</v>
      </c>
      <c r="EA13" t="s">
        <v>2291</v>
      </c>
      <c r="EB13" t="s">
        <v>2291</v>
      </c>
      <c r="EC13" t="s">
        <v>2291</v>
      </c>
      <c r="ED13" t="s">
        <v>2291</v>
      </c>
      <c r="EE13" t="s">
        <v>2291</v>
      </c>
      <c r="EF13" t="s">
        <v>2291</v>
      </c>
      <c r="EG13" t="s">
        <v>2291</v>
      </c>
      <c r="EH13" t="s">
        <v>2291</v>
      </c>
      <c r="EI13" t="s">
        <v>2291</v>
      </c>
      <c r="EJ13" t="s">
        <v>2291</v>
      </c>
      <c r="EK13" t="s">
        <v>2291</v>
      </c>
      <c r="EL13" t="s">
        <v>2291</v>
      </c>
      <c r="EM13" t="s">
        <v>2291</v>
      </c>
      <c r="EN13" t="s">
        <v>2291</v>
      </c>
      <c r="EO13" t="s">
        <v>2291</v>
      </c>
      <c r="EP13" t="s">
        <v>2291</v>
      </c>
      <c r="EQ13" t="s">
        <v>2291</v>
      </c>
      <c r="ER13" t="s">
        <v>2291</v>
      </c>
      <c r="ES13" t="s">
        <v>2291</v>
      </c>
      <c r="ET13" t="s">
        <v>2291</v>
      </c>
      <c r="EU13" t="s">
        <v>2291</v>
      </c>
      <c r="EV13" t="s">
        <v>2291</v>
      </c>
      <c r="EW13" t="s">
        <v>2291</v>
      </c>
      <c r="EX13" t="s">
        <v>2291</v>
      </c>
      <c r="EY13" t="s">
        <v>2291</v>
      </c>
      <c r="EZ13" t="s">
        <v>2291</v>
      </c>
      <c r="FA13" t="s">
        <v>2291</v>
      </c>
      <c r="FB13" t="s">
        <v>2291</v>
      </c>
      <c r="FC13" t="s">
        <v>2291</v>
      </c>
      <c r="FD13" t="s">
        <v>2291</v>
      </c>
      <c r="FE13" t="s">
        <v>2291</v>
      </c>
      <c r="FF13" t="s">
        <v>2291</v>
      </c>
      <c r="FG13" t="s">
        <v>2291</v>
      </c>
      <c r="FH13" t="s">
        <v>2291</v>
      </c>
      <c r="FI13" t="s">
        <v>2291</v>
      </c>
      <c r="FJ13" t="s">
        <v>2291</v>
      </c>
      <c r="FK13" t="s">
        <v>2291</v>
      </c>
      <c r="FL13" t="s">
        <v>2291</v>
      </c>
      <c r="FM13" t="s">
        <v>2291</v>
      </c>
      <c r="FN13" t="s">
        <v>2291</v>
      </c>
      <c r="FO13" t="s">
        <v>2291</v>
      </c>
      <c r="FP13" t="s">
        <v>2291</v>
      </c>
      <c r="FQ13" t="s">
        <v>2291</v>
      </c>
      <c r="FR13" t="s">
        <v>2291</v>
      </c>
      <c r="FS13" t="s">
        <v>2291</v>
      </c>
      <c r="FT13" t="s">
        <v>2291</v>
      </c>
      <c r="FU13" t="s">
        <v>2291</v>
      </c>
      <c r="FV13">
        <v>60</v>
      </c>
      <c r="FW13">
        <v>100</v>
      </c>
      <c r="FX13">
        <v>20</v>
      </c>
      <c r="FY13">
        <v>15</v>
      </c>
      <c r="FZ13">
        <v>10</v>
      </c>
      <c r="GA13">
        <v>5</v>
      </c>
      <c r="GB13">
        <v>8</v>
      </c>
      <c r="GC13">
        <v>5</v>
      </c>
      <c r="GD13">
        <v>15</v>
      </c>
      <c r="GE13">
        <v>20</v>
      </c>
      <c r="GF13">
        <v>12</v>
      </c>
      <c r="GG13">
        <v>5</v>
      </c>
      <c r="GH13">
        <v>50</v>
      </c>
      <c r="GI13" t="s">
        <v>1920</v>
      </c>
      <c r="GJ13" t="s">
        <v>1920</v>
      </c>
      <c r="GK13" t="s">
        <v>1920</v>
      </c>
      <c r="GL13" t="s">
        <v>2291</v>
      </c>
      <c r="GM13" t="s">
        <v>2291</v>
      </c>
      <c r="GN13" t="s">
        <v>2291</v>
      </c>
      <c r="GO13" t="s">
        <v>1920</v>
      </c>
      <c r="GP13" t="s">
        <v>2291</v>
      </c>
      <c r="GQ13" t="s">
        <v>2291</v>
      </c>
      <c r="GR13" t="s">
        <v>2291</v>
      </c>
      <c r="GS13" t="s">
        <v>302</v>
      </c>
      <c r="GT13" t="s">
        <v>1921</v>
      </c>
      <c r="GU13" t="s">
        <v>1921</v>
      </c>
      <c r="GV13" t="s">
        <v>1921</v>
      </c>
      <c r="GW13" t="s">
        <v>1921</v>
      </c>
      <c r="GX13" t="s">
        <v>1920</v>
      </c>
      <c r="GY13" t="s">
        <v>1921</v>
      </c>
      <c r="GZ13" t="s">
        <v>1921</v>
      </c>
      <c r="HA13" t="s">
        <v>1921</v>
      </c>
      <c r="HB13" t="s">
        <v>2291</v>
      </c>
      <c r="HC13" t="s">
        <v>2291</v>
      </c>
      <c r="HD13">
        <v>1</v>
      </c>
      <c r="HE13">
        <v>1</v>
      </c>
      <c r="HF13" t="s">
        <v>2291</v>
      </c>
      <c r="HG13" t="s">
        <v>2291</v>
      </c>
      <c r="HH13" t="s">
        <v>2291</v>
      </c>
      <c r="HI13" t="s">
        <v>2291</v>
      </c>
      <c r="HJ13" t="s">
        <v>2291</v>
      </c>
      <c r="HK13" t="s">
        <v>2291</v>
      </c>
      <c r="HL13" t="s">
        <v>2291</v>
      </c>
      <c r="HM13" t="s">
        <v>2291</v>
      </c>
      <c r="HN13" t="s">
        <v>2291</v>
      </c>
      <c r="HO13" t="s">
        <v>2291</v>
      </c>
      <c r="HP13" t="s">
        <v>2291</v>
      </c>
      <c r="HQ13" t="s">
        <v>2291</v>
      </c>
      <c r="HR13" t="s">
        <v>869</v>
      </c>
      <c r="HS13" t="s">
        <v>2110</v>
      </c>
      <c r="HT13" t="s">
        <v>1921</v>
      </c>
      <c r="HU13" t="s">
        <v>1920</v>
      </c>
      <c r="HV13" t="s">
        <v>1921</v>
      </c>
      <c r="HW13" t="s">
        <v>1921</v>
      </c>
      <c r="HX13" t="s">
        <v>1921</v>
      </c>
      <c r="HY13" t="s">
        <v>2122</v>
      </c>
      <c r="HZ13" t="s">
        <v>1920</v>
      </c>
      <c r="IA13" t="s">
        <v>1921</v>
      </c>
      <c r="IB13" t="s">
        <v>1921</v>
      </c>
      <c r="IC13">
        <v>30</v>
      </c>
      <c r="ID13" t="s">
        <v>2291</v>
      </c>
      <c r="IE13" t="s">
        <v>2046</v>
      </c>
      <c r="IF13" t="s">
        <v>1921</v>
      </c>
      <c r="IG13" t="s">
        <v>1964</v>
      </c>
      <c r="IH13" t="s">
        <v>2126</v>
      </c>
      <c r="II13" t="s">
        <v>1921</v>
      </c>
      <c r="IJ13" t="s">
        <v>1920</v>
      </c>
      <c r="IK13" t="s">
        <v>2291</v>
      </c>
      <c r="IL13">
        <v>478</v>
      </c>
      <c r="IM13" t="s">
        <v>1920</v>
      </c>
      <c r="IN13" t="s">
        <v>2291</v>
      </c>
      <c r="IO13" t="s">
        <v>2291</v>
      </c>
      <c r="IP13" t="s">
        <v>2291</v>
      </c>
      <c r="IQ13" t="s">
        <v>2291</v>
      </c>
      <c r="IR13" t="s">
        <v>2291</v>
      </c>
      <c r="IS13" t="s">
        <v>2291</v>
      </c>
      <c r="IT13" t="s">
        <v>2291</v>
      </c>
      <c r="IU13" t="s">
        <v>2291</v>
      </c>
      <c r="IV13" t="s">
        <v>1952</v>
      </c>
      <c r="IW13" t="s">
        <v>2291</v>
      </c>
      <c r="IX13" t="s">
        <v>2291</v>
      </c>
      <c r="IY13" t="s">
        <v>1234</v>
      </c>
      <c r="IZ13" t="s">
        <v>1233</v>
      </c>
      <c r="JA13" t="s">
        <v>1956</v>
      </c>
      <c r="JB13" t="s">
        <v>2291</v>
      </c>
      <c r="JC13" t="s">
        <v>1921</v>
      </c>
      <c r="JD13" t="s">
        <v>2291</v>
      </c>
      <c r="JE13" t="s">
        <v>2291</v>
      </c>
      <c r="JF13" t="s">
        <v>2291</v>
      </c>
      <c r="JG13" t="s">
        <v>2291</v>
      </c>
      <c r="JH13" t="s">
        <v>2291</v>
      </c>
      <c r="JI13" t="s">
        <v>2291</v>
      </c>
      <c r="JJ13" t="s">
        <v>2291</v>
      </c>
      <c r="JK13" t="s">
        <v>2291</v>
      </c>
      <c r="JL13" t="s">
        <v>2291</v>
      </c>
      <c r="JM13" t="s">
        <v>718</v>
      </c>
      <c r="JN13" t="s">
        <v>1921</v>
      </c>
      <c r="JO13" t="s">
        <v>1921</v>
      </c>
      <c r="JP13" t="s">
        <v>1921</v>
      </c>
      <c r="JQ13" t="s">
        <v>1921</v>
      </c>
      <c r="JR13" t="s">
        <v>1921</v>
      </c>
      <c r="JS13" t="s">
        <v>1920</v>
      </c>
      <c r="JT13" t="s">
        <v>1920</v>
      </c>
      <c r="JU13" t="s">
        <v>1921</v>
      </c>
      <c r="JV13" t="s">
        <v>1920</v>
      </c>
      <c r="JW13" t="s">
        <v>1921</v>
      </c>
      <c r="JX13" t="s">
        <v>1921</v>
      </c>
      <c r="JY13" t="s">
        <v>1921</v>
      </c>
      <c r="JZ13" t="s">
        <v>1921</v>
      </c>
      <c r="KA13" t="s">
        <v>1921</v>
      </c>
      <c r="KB13" t="s">
        <v>2291</v>
      </c>
      <c r="KC13" t="s">
        <v>2291</v>
      </c>
      <c r="KD13" t="s">
        <v>2298</v>
      </c>
      <c r="KE13" t="s">
        <v>1920</v>
      </c>
      <c r="KF13" t="s">
        <v>1921</v>
      </c>
      <c r="KG13" t="s">
        <v>1921</v>
      </c>
      <c r="KH13" t="s">
        <v>1921</v>
      </c>
      <c r="KI13" t="s">
        <v>1921</v>
      </c>
      <c r="KJ13" t="s">
        <v>1920</v>
      </c>
      <c r="KK13" t="s">
        <v>1921</v>
      </c>
      <c r="KL13" t="s">
        <v>2291</v>
      </c>
      <c r="KM13" t="s">
        <v>2294</v>
      </c>
      <c r="KN13" t="s">
        <v>2291</v>
      </c>
      <c r="KO13" t="s">
        <v>1920</v>
      </c>
      <c r="KP13" t="s">
        <v>2143</v>
      </c>
      <c r="KQ13" t="s">
        <v>1967</v>
      </c>
      <c r="KR13" t="s">
        <v>1988</v>
      </c>
      <c r="KS13" t="s">
        <v>2291</v>
      </c>
      <c r="KT13" t="s">
        <v>1920</v>
      </c>
      <c r="KU13" t="s">
        <v>2044</v>
      </c>
      <c r="KV13" t="s">
        <v>1920</v>
      </c>
      <c r="KW13" t="s">
        <v>1921</v>
      </c>
      <c r="KX13" t="s">
        <v>1920</v>
      </c>
      <c r="KY13" t="s">
        <v>2291</v>
      </c>
      <c r="KZ13" t="s">
        <v>2291</v>
      </c>
      <c r="LA13">
        <v>2</v>
      </c>
      <c r="LB13" t="s">
        <v>310</v>
      </c>
      <c r="LC13" t="s">
        <v>305</v>
      </c>
      <c r="LD13" t="s">
        <v>2291</v>
      </c>
      <c r="LE13" t="s">
        <v>2291</v>
      </c>
      <c r="LF13" t="s">
        <v>2291</v>
      </c>
      <c r="LG13">
        <v>20</v>
      </c>
      <c r="LH13">
        <v>20</v>
      </c>
      <c r="LI13" t="s">
        <v>1235</v>
      </c>
      <c r="LJ13">
        <v>161894</v>
      </c>
      <c r="LK13" t="s">
        <v>1236</v>
      </c>
      <c r="LL13" t="s">
        <v>1237</v>
      </c>
      <c r="LM13">
        <v>100</v>
      </c>
      <c r="LN13" t="s">
        <v>2291</v>
      </c>
      <c r="LO13">
        <v>-1</v>
      </c>
      <c r="LP13" t="s">
        <v>2291</v>
      </c>
      <c r="LQ13" t="s">
        <v>2291</v>
      </c>
      <c r="LR13">
        <v>100</v>
      </c>
      <c r="LS13">
        <v>4</v>
      </c>
      <c r="LT13">
        <v>5</v>
      </c>
      <c r="LU13">
        <v>11</v>
      </c>
      <c r="LV13">
        <v>14</v>
      </c>
      <c r="LW13">
        <v>23</v>
      </c>
      <c r="LX13">
        <v>22</v>
      </c>
      <c r="LY13">
        <v>13</v>
      </c>
      <c r="LZ13">
        <v>8</v>
      </c>
      <c r="MA13">
        <v>14</v>
      </c>
      <c r="MB13">
        <v>21</v>
      </c>
      <c r="MC13">
        <v>6</v>
      </c>
      <c r="MD13">
        <v>0</v>
      </c>
      <c r="ME13">
        <v>141</v>
      </c>
      <c r="MF13" t="s">
        <v>1979</v>
      </c>
      <c r="MG13" t="s">
        <v>568</v>
      </c>
      <c r="MH13" t="s">
        <v>1981</v>
      </c>
      <c r="MI13" t="b">
        <v>1</v>
      </c>
      <c r="MJ13" t="b">
        <v>1</v>
      </c>
      <c r="MK13" t="b">
        <v>1</v>
      </c>
      <c r="ML13" t="s">
        <v>2291</v>
      </c>
    </row>
    <row r="14" spans="1:350" x14ac:dyDescent="0.3">
      <c r="A14" t="s">
        <v>1779</v>
      </c>
      <c r="B14" t="s">
        <v>1254</v>
      </c>
      <c r="C14" t="s">
        <v>1255</v>
      </c>
      <c r="D14">
        <v>43164</v>
      </c>
      <c r="E14" t="s">
        <v>353</v>
      </c>
      <c r="F14" t="s">
        <v>2291</v>
      </c>
      <c r="G14" t="s">
        <v>2291</v>
      </c>
      <c r="H14" t="s">
        <v>2291</v>
      </c>
      <c r="I14">
        <v>43164</v>
      </c>
      <c r="J14" t="s">
        <v>354</v>
      </c>
      <c r="K14" t="s">
        <v>293</v>
      </c>
      <c r="L14" t="s">
        <v>294</v>
      </c>
      <c r="M14" t="s">
        <v>1934</v>
      </c>
      <c r="N14" t="s">
        <v>295</v>
      </c>
      <c r="O14" t="s">
        <v>1947</v>
      </c>
      <c r="P14" t="s">
        <v>810</v>
      </c>
      <c r="Q14" t="s">
        <v>1230</v>
      </c>
      <c r="R14" t="s">
        <v>1779</v>
      </c>
      <c r="S14" t="s">
        <v>1779</v>
      </c>
      <c r="T14" t="s">
        <v>1256</v>
      </c>
      <c r="U14">
        <v>13.390747233300001</v>
      </c>
      <c r="V14">
        <v>14.403410238599999</v>
      </c>
      <c r="W14">
        <v>268.46171849000001</v>
      </c>
      <c r="X14">
        <v>6</v>
      </c>
      <c r="Y14" t="s">
        <v>1983</v>
      </c>
      <c r="Z14" t="s">
        <v>2080</v>
      </c>
      <c r="AA14">
        <v>10</v>
      </c>
      <c r="AB14" t="s">
        <v>2296</v>
      </c>
      <c r="AC14" t="s">
        <v>2291</v>
      </c>
      <c r="AD14" t="s">
        <v>1982</v>
      </c>
      <c r="AE14" t="s">
        <v>2291</v>
      </c>
      <c r="AF14" t="s">
        <v>2291</v>
      </c>
      <c r="AG14" t="s">
        <v>2095</v>
      </c>
      <c r="AH14" t="s">
        <v>1921</v>
      </c>
      <c r="AI14" t="s">
        <v>1920</v>
      </c>
      <c r="AJ14" t="s">
        <v>1920</v>
      </c>
      <c r="AK14" t="s">
        <v>2291</v>
      </c>
      <c r="AL14" t="s">
        <v>2291</v>
      </c>
      <c r="AM14" t="s">
        <v>2291</v>
      </c>
      <c r="AN14" t="s">
        <v>2291</v>
      </c>
      <c r="AO14" t="s">
        <v>2291</v>
      </c>
      <c r="AP14" t="s">
        <v>2291</v>
      </c>
      <c r="AQ14" t="s">
        <v>2291</v>
      </c>
      <c r="AR14" t="s">
        <v>2291</v>
      </c>
      <c r="AS14" t="s">
        <v>2291</v>
      </c>
      <c r="AT14" t="s">
        <v>2291</v>
      </c>
      <c r="AU14" t="s">
        <v>2291</v>
      </c>
      <c r="AV14" t="s">
        <v>2291</v>
      </c>
      <c r="AW14">
        <v>390</v>
      </c>
      <c r="AX14">
        <v>1630</v>
      </c>
      <c r="AY14" t="s">
        <v>697</v>
      </c>
      <c r="AZ14" t="s">
        <v>1928</v>
      </c>
      <c r="BA14" t="s">
        <v>294</v>
      </c>
      <c r="BB14" t="s">
        <v>1934</v>
      </c>
      <c r="BC14" t="s">
        <v>698</v>
      </c>
      <c r="BD14" t="s">
        <v>333</v>
      </c>
      <c r="BE14" t="s">
        <v>2291</v>
      </c>
      <c r="BF14" t="s">
        <v>2291</v>
      </c>
      <c r="BG14" t="s">
        <v>2291</v>
      </c>
      <c r="BH14">
        <v>390</v>
      </c>
      <c r="BI14">
        <v>1630</v>
      </c>
      <c r="BJ14">
        <v>42370</v>
      </c>
      <c r="BK14">
        <v>10</v>
      </c>
      <c r="BL14">
        <v>41</v>
      </c>
      <c r="BM14" t="s">
        <v>1257</v>
      </c>
      <c r="BN14" t="s">
        <v>1925</v>
      </c>
      <c r="BO14" t="s">
        <v>1258</v>
      </c>
      <c r="BP14" t="s">
        <v>1930</v>
      </c>
      <c r="BQ14" t="s">
        <v>1259</v>
      </c>
      <c r="BR14" t="s">
        <v>1930</v>
      </c>
      <c r="BS14" t="s">
        <v>2291</v>
      </c>
      <c r="BT14" t="s">
        <v>2291</v>
      </c>
      <c r="BU14" t="s">
        <v>2291</v>
      </c>
      <c r="BV14">
        <v>10</v>
      </c>
      <c r="BW14">
        <v>41</v>
      </c>
      <c r="BX14">
        <v>42370</v>
      </c>
      <c r="BY14" t="s">
        <v>2291</v>
      </c>
      <c r="BZ14" t="s">
        <v>2291</v>
      </c>
      <c r="CA14">
        <v>0</v>
      </c>
      <c r="CB14">
        <v>300</v>
      </c>
      <c r="CC14">
        <v>0</v>
      </c>
      <c r="CD14">
        <v>100</v>
      </c>
      <c r="CE14">
        <v>0</v>
      </c>
      <c r="CF14" t="s">
        <v>1998</v>
      </c>
      <c r="CG14" t="s">
        <v>2291</v>
      </c>
      <c r="CH14" t="s">
        <v>469</v>
      </c>
      <c r="CI14" t="s">
        <v>1921</v>
      </c>
      <c r="CJ14" t="s">
        <v>1921</v>
      </c>
      <c r="CK14" t="s">
        <v>1921</v>
      </c>
      <c r="CL14" t="s">
        <v>1921</v>
      </c>
      <c r="CM14" t="s">
        <v>1921</v>
      </c>
      <c r="CN14" t="s">
        <v>1921</v>
      </c>
      <c r="CO14" t="s">
        <v>1921</v>
      </c>
      <c r="CP14" t="s">
        <v>1921</v>
      </c>
      <c r="CQ14" t="s">
        <v>1921</v>
      </c>
      <c r="CR14" t="s">
        <v>1921</v>
      </c>
      <c r="CS14" t="s">
        <v>1920</v>
      </c>
      <c r="CT14" t="s">
        <v>2291</v>
      </c>
      <c r="CU14" t="s">
        <v>2291</v>
      </c>
      <c r="CV14" t="s">
        <v>2291</v>
      </c>
      <c r="CW14" t="s">
        <v>2291</v>
      </c>
      <c r="CX14" t="s">
        <v>2291</v>
      </c>
      <c r="CY14" t="s">
        <v>2291</v>
      </c>
      <c r="CZ14" t="s">
        <v>2291</v>
      </c>
      <c r="DA14" t="s">
        <v>2291</v>
      </c>
      <c r="DB14" t="s">
        <v>2291</v>
      </c>
      <c r="DC14" t="s">
        <v>2291</v>
      </c>
      <c r="DD14" t="s">
        <v>2291</v>
      </c>
      <c r="DE14" t="s">
        <v>2291</v>
      </c>
      <c r="DF14" t="s">
        <v>2291</v>
      </c>
      <c r="DG14" t="s">
        <v>2291</v>
      </c>
      <c r="DH14" t="s">
        <v>2291</v>
      </c>
      <c r="DI14" t="s">
        <v>2291</v>
      </c>
      <c r="DJ14" t="s">
        <v>2291</v>
      </c>
      <c r="DK14" t="s">
        <v>2291</v>
      </c>
      <c r="DL14" t="s">
        <v>2291</v>
      </c>
      <c r="DM14" t="s">
        <v>2291</v>
      </c>
      <c r="DN14" t="s">
        <v>2291</v>
      </c>
      <c r="DO14" t="s">
        <v>2291</v>
      </c>
      <c r="DP14" t="s">
        <v>2291</v>
      </c>
      <c r="DQ14" t="s">
        <v>2291</v>
      </c>
      <c r="DR14" t="s">
        <v>2291</v>
      </c>
      <c r="DS14" t="s">
        <v>2291</v>
      </c>
      <c r="DT14" t="s">
        <v>2291</v>
      </c>
      <c r="DU14" t="s">
        <v>2291</v>
      </c>
      <c r="DV14" t="s">
        <v>2291</v>
      </c>
      <c r="DW14" t="s">
        <v>2291</v>
      </c>
      <c r="DX14" t="s">
        <v>2291</v>
      </c>
      <c r="DY14" t="s">
        <v>2291</v>
      </c>
      <c r="DZ14" t="s">
        <v>2291</v>
      </c>
      <c r="EA14" t="s">
        <v>2291</v>
      </c>
      <c r="EB14" t="s">
        <v>2291</v>
      </c>
      <c r="EC14" t="s">
        <v>2291</v>
      </c>
      <c r="ED14" t="s">
        <v>2291</v>
      </c>
      <c r="EE14" t="s">
        <v>2291</v>
      </c>
      <c r="EF14" t="s">
        <v>2291</v>
      </c>
      <c r="EG14" t="s">
        <v>2291</v>
      </c>
      <c r="EH14" t="s">
        <v>2291</v>
      </c>
      <c r="EI14" t="s">
        <v>2291</v>
      </c>
      <c r="EJ14" t="s">
        <v>2291</v>
      </c>
      <c r="EK14" t="s">
        <v>2291</v>
      </c>
      <c r="EL14" t="s">
        <v>2291</v>
      </c>
      <c r="EM14" t="s">
        <v>2291</v>
      </c>
      <c r="EN14" t="s">
        <v>2291</v>
      </c>
      <c r="EO14" t="s">
        <v>2291</v>
      </c>
      <c r="EP14" t="s">
        <v>2291</v>
      </c>
      <c r="EQ14" t="s">
        <v>2291</v>
      </c>
      <c r="ER14" t="s">
        <v>2291</v>
      </c>
      <c r="ES14" t="s">
        <v>2291</v>
      </c>
      <c r="ET14" t="s">
        <v>2291</v>
      </c>
      <c r="EU14" t="s">
        <v>2291</v>
      </c>
      <c r="EV14" t="s">
        <v>2291</v>
      </c>
      <c r="EW14" t="s">
        <v>2291</v>
      </c>
      <c r="EX14" t="s">
        <v>2291</v>
      </c>
      <c r="EY14" t="s">
        <v>2291</v>
      </c>
      <c r="EZ14" t="s">
        <v>2291</v>
      </c>
      <c r="FA14" t="s">
        <v>2291</v>
      </c>
      <c r="FB14" t="s">
        <v>2291</v>
      </c>
      <c r="FC14" t="s">
        <v>2291</v>
      </c>
      <c r="FD14" t="s">
        <v>2291</v>
      </c>
      <c r="FE14" t="s">
        <v>2291</v>
      </c>
      <c r="FF14" t="s">
        <v>2291</v>
      </c>
      <c r="FG14" t="s">
        <v>2291</v>
      </c>
      <c r="FH14" t="s">
        <v>2291</v>
      </c>
      <c r="FI14" t="s">
        <v>2291</v>
      </c>
      <c r="FJ14" t="s">
        <v>2291</v>
      </c>
      <c r="FK14" t="s">
        <v>2291</v>
      </c>
      <c r="FL14" t="s">
        <v>2291</v>
      </c>
      <c r="FM14" t="s">
        <v>2291</v>
      </c>
      <c r="FN14" t="s">
        <v>2291</v>
      </c>
      <c r="FO14" t="s">
        <v>2291</v>
      </c>
      <c r="FP14" t="s">
        <v>2291</v>
      </c>
      <c r="FQ14" t="s">
        <v>2291</v>
      </c>
      <c r="FR14" t="s">
        <v>2291</v>
      </c>
      <c r="FS14" t="s">
        <v>2291</v>
      </c>
      <c r="FT14" t="s">
        <v>2291</v>
      </c>
      <c r="FU14" t="s">
        <v>2291</v>
      </c>
      <c r="FV14">
        <v>40</v>
      </c>
      <c r="FW14">
        <v>80</v>
      </c>
      <c r="FX14">
        <v>15</v>
      </c>
      <c r="FY14">
        <v>17</v>
      </c>
      <c r="FZ14">
        <v>25</v>
      </c>
      <c r="GA14">
        <v>30</v>
      </c>
      <c r="GB14" t="s">
        <v>2291</v>
      </c>
      <c r="GC14" t="s">
        <v>2291</v>
      </c>
      <c r="GD14">
        <v>22</v>
      </c>
      <c r="GE14">
        <v>40</v>
      </c>
      <c r="GF14">
        <v>12</v>
      </c>
      <c r="GG14" t="s">
        <v>2291</v>
      </c>
      <c r="GH14">
        <v>40</v>
      </c>
      <c r="GI14" t="s">
        <v>1920</v>
      </c>
      <c r="GJ14" t="s">
        <v>1920</v>
      </c>
      <c r="GK14" t="s">
        <v>1920</v>
      </c>
      <c r="GL14" t="s">
        <v>2291</v>
      </c>
      <c r="GM14" t="s">
        <v>2291</v>
      </c>
      <c r="GN14" t="s">
        <v>2291</v>
      </c>
      <c r="GO14" t="s">
        <v>1920</v>
      </c>
      <c r="GP14" t="s">
        <v>2291</v>
      </c>
      <c r="GQ14" t="s">
        <v>2291</v>
      </c>
      <c r="GR14" t="s">
        <v>2291</v>
      </c>
      <c r="GS14" t="s">
        <v>322</v>
      </c>
      <c r="GT14" t="s">
        <v>1921</v>
      </c>
      <c r="GU14" t="s">
        <v>1921</v>
      </c>
      <c r="GV14" t="s">
        <v>1920</v>
      </c>
      <c r="GW14" t="s">
        <v>1921</v>
      </c>
      <c r="GX14" t="s">
        <v>1920</v>
      </c>
      <c r="GY14" t="s">
        <v>1921</v>
      </c>
      <c r="GZ14" t="s">
        <v>1921</v>
      </c>
      <c r="HA14" t="s">
        <v>1921</v>
      </c>
      <c r="HB14" t="s">
        <v>2291</v>
      </c>
      <c r="HC14" t="s">
        <v>2291</v>
      </c>
      <c r="HD14">
        <v>2</v>
      </c>
      <c r="HE14">
        <v>1</v>
      </c>
      <c r="HF14" t="s">
        <v>2291</v>
      </c>
      <c r="HG14" t="s">
        <v>2291</v>
      </c>
      <c r="HH14" t="s">
        <v>2291</v>
      </c>
      <c r="HI14" t="s">
        <v>2291</v>
      </c>
      <c r="HJ14">
        <v>1</v>
      </c>
      <c r="HK14" t="s">
        <v>2291</v>
      </c>
      <c r="HL14" t="s">
        <v>2291</v>
      </c>
      <c r="HM14" t="s">
        <v>2291</v>
      </c>
      <c r="HN14" t="s">
        <v>2291</v>
      </c>
      <c r="HO14" t="s">
        <v>2291</v>
      </c>
      <c r="HP14" t="s">
        <v>2291</v>
      </c>
      <c r="HQ14" t="s">
        <v>2291</v>
      </c>
      <c r="HR14" t="s">
        <v>869</v>
      </c>
      <c r="HS14" t="s">
        <v>1995</v>
      </c>
      <c r="HT14" t="s">
        <v>1921</v>
      </c>
      <c r="HU14" t="s">
        <v>1921</v>
      </c>
      <c r="HV14" t="s">
        <v>1920</v>
      </c>
      <c r="HW14" t="s">
        <v>1921</v>
      </c>
      <c r="HX14" t="s">
        <v>1921</v>
      </c>
      <c r="HY14" t="s">
        <v>2123</v>
      </c>
      <c r="HZ14" t="s">
        <v>1921</v>
      </c>
      <c r="IA14" t="s">
        <v>1920</v>
      </c>
      <c r="IB14" t="s">
        <v>1921</v>
      </c>
      <c r="IC14" t="s">
        <v>2291</v>
      </c>
      <c r="ID14">
        <v>100</v>
      </c>
      <c r="IE14" t="s">
        <v>2047</v>
      </c>
      <c r="IF14" t="s">
        <v>1921</v>
      </c>
      <c r="IG14" t="s">
        <v>1962</v>
      </c>
      <c r="IH14" t="s">
        <v>2126</v>
      </c>
      <c r="II14" t="s">
        <v>1921</v>
      </c>
      <c r="IJ14" t="s">
        <v>1920</v>
      </c>
      <c r="IK14" t="s">
        <v>2291</v>
      </c>
      <c r="IL14">
        <v>400</v>
      </c>
      <c r="IM14" t="s">
        <v>1920</v>
      </c>
      <c r="IN14" t="s">
        <v>2291</v>
      </c>
      <c r="IO14" t="s">
        <v>2291</v>
      </c>
      <c r="IP14" t="s">
        <v>2291</v>
      </c>
      <c r="IQ14" t="s">
        <v>2291</v>
      </c>
      <c r="IR14" t="s">
        <v>2291</v>
      </c>
      <c r="IS14" t="s">
        <v>2291</v>
      </c>
      <c r="IT14" t="s">
        <v>2291</v>
      </c>
      <c r="IU14" t="s">
        <v>2291</v>
      </c>
      <c r="IV14" t="s">
        <v>1952</v>
      </c>
      <c r="IW14" t="s">
        <v>2291</v>
      </c>
      <c r="IX14" t="s">
        <v>2291</v>
      </c>
      <c r="IY14" t="s">
        <v>2181</v>
      </c>
      <c r="IZ14" t="s">
        <v>1779</v>
      </c>
      <c r="JA14" t="s">
        <v>1957</v>
      </c>
      <c r="JB14" t="s">
        <v>2291</v>
      </c>
      <c r="JC14" t="s">
        <v>1920</v>
      </c>
      <c r="JD14" t="s">
        <v>2002</v>
      </c>
      <c r="JE14" t="s">
        <v>1920</v>
      </c>
      <c r="JF14" t="s">
        <v>1921</v>
      </c>
      <c r="JG14" t="s">
        <v>1921</v>
      </c>
      <c r="JH14" t="s">
        <v>1921</v>
      </c>
      <c r="JI14" t="s">
        <v>1921</v>
      </c>
      <c r="JJ14" t="s">
        <v>2291</v>
      </c>
      <c r="JK14" t="s">
        <v>869</v>
      </c>
      <c r="JL14" t="s">
        <v>2291</v>
      </c>
      <c r="JM14" t="s">
        <v>383</v>
      </c>
      <c r="JN14" t="s">
        <v>1920</v>
      </c>
      <c r="JO14" t="s">
        <v>1921</v>
      </c>
      <c r="JP14" t="s">
        <v>1921</v>
      </c>
      <c r="JQ14" t="s">
        <v>1921</v>
      </c>
      <c r="JR14" t="s">
        <v>1921</v>
      </c>
      <c r="JS14" t="s">
        <v>1920</v>
      </c>
      <c r="JT14" t="s">
        <v>1921</v>
      </c>
      <c r="JU14" t="s">
        <v>1920</v>
      </c>
      <c r="JV14" t="s">
        <v>1921</v>
      </c>
      <c r="JW14" t="s">
        <v>1921</v>
      </c>
      <c r="JX14" t="s">
        <v>1921</v>
      </c>
      <c r="JY14" t="s">
        <v>1921</v>
      </c>
      <c r="JZ14" t="s">
        <v>1921</v>
      </c>
      <c r="KA14" t="s">
        <v>1921</v>
      </c>
      <c r="KB14" t="s">
        <v>2291</v>
      </c>
      <c r="KC14" t="s">
        <v>2291</v>
      </c>
      <c r="KD14" t="s">
        <v>2295</v>
      </c>
      <c r="KE14" t="s">
        <v>1920</v>
      </c>
      <c r="KF14" t="s">
        <v>1921</v>
      </c>
      <c r="KG14" t="s">
        <v>1921</v>
      </c>
      <c r="KH14" t="s">
        <v>1921</v>
      </c>
      <c r="KI14" t="s">
        <v>1921</v>
      </c>
      <c r="KJ14" t="s">
        <v>1921</v>
      </c>
      <c r="KK14" t="s">
        <v>1921</v>
      </c>
      <c r="KL14" t="s">
        <v>2291</v>
      </c>
      <c r="KM14" t="s">
        <v>1973</v>
      </c>
      <c r="KN14" t="s">
        <v>2291</v>
      </c>
      <c r="KO14" t="s">
        <v>1920</v>
      </c>
      <c r="KP14" t="s">
        <v>2141</v>
      </c>
      <c r="KQ14" t="s">
        <v>1968</v>
      </c>
      <c r="KR14" t="s">
        <v>1923</v>
      </c>
      <c r="KS14" t="s">
        <v>2291</v>
      </c>
      <c r="KT14" t="s">
        <v>1920</v>
      </c>
      <c r="KU14" t="s">
        <v>2044</v>
      </c>
      <c r="KV14" t="s">
        <v>1920</v>
      </c>
      <c r="KW14" t="s">
        <v>1921</v>
      </c>
      <c r="KX14" t="s">
        <v>1920</v>
      </c>
      <c r="KY14" t="s">
        <v>2291</v>
      </c>
      <c r="KZ14" t="s">
        <v>2291</v>
      </c>
      <c r="LA14">
        <v>3</v>
      </c>
      <c r="LB14" t="s">
        <v>304</v>
      </c>
      <c r="LC14" t="s">
        <v>305</v>
      </c>
      <c r="LD14" t="s">
        <v>2291</v>
      </c>
      <c r="LE14" t="s">
        <v>2291</v>
      </c>
      <c r="LF14" t="s">
        <v>2291</v>
      </c>
      <c r="LG14">
        <v>20</v>
      </c>
      <c r="LH14">
        <v>20</v>
      </c>
      <c r="LI14" t="s">
        <v>1260</v>
      </c>
      <c r="LJ14">
        <v>161897</v>
      </c>
      <c r="LK14" t="s">
        <v>1261</v>
      </c>
      <c r="LL14" t="s">
        <v>1262</v>
      </c>
      <c r="LM14">
        <v>103</v>
      </c>
      <c r="LN14" t="s">
        <v>2291</v>
      </c>
      <c r="LO14">
        <v>-1</v>
      </c>
      <c r="LP14" t="s">
        <v>2291</v>
      </c>
      <c r="LQ14" t="s">
        <v>2291</v>
      </c>
      <c r="LR14">
        <v>103</v>
      </c>
      <c r="LS14">
        <v>6</v>
      </c>
      <c r="LT14">
        <v>14</v>
      </c>
      <c r="LU14">
        <v>23</v>
      </c>
      <c r="LV14">
        <v>16</v>
      </c>
      <c r="LW14">
        <v>8</v>
      </c>
      <c r="LX14">
        <v>14</v>
      </c>
      <c r="LY14">
        <v>1</v>
      </c>
      <c r="LZ14">
        <v>2</v>
      </c>
      <c r="MA14">
        <v>20</v>
      </c>
      <c r="MB14">
        <v>20</v>
      </c>
      <c r="MC14">
        <v>1</v>
      </c>
      <c r="MD14">
        <v>4</v>
      </c>
      <c r="ME14">
        <v>129</v>
      </c>
      <c r="MF14" t="s">
        <v>1975</v>
      </c>
      <c r="MG14" t="s">
        <v>1979</v>
      </c>
      <c r="MH14" t="s">
        <v>1980</v>
      </c>
      <c r="MI14" t="b">
        <v>0</v>
      </c>
      <c r="MJ14" t="b">
        <v>0</v>
      </c>
      <c r="MK14" t="b">
        <v>0</v>
      </c>
      <c r="ML14" t="s">
        <v>2291</v>
      </c>
    </row>
    <row r="15" spans="1:350" x14ac:dyDescent="0.3">
      <c r="A15" t="s">
        <v>770</v>
      </c>
      <c r="B15" t="s">
        <v>768</v>
      </c>
      <c r="C15" t="s">
        <v>769</v>
      </c>
      <c r="D15">
        <v>43156</v>
      </c>
      <c r="E15" t="s">
        <v>380</v>
      </c>
      <c r="F15" t="s">
        <v>2291</v>
      </c>
      <c r="G15" t="s">
        <v>2291</v>
      </c>
      <c r="H15" t="s">
        <v>2291</v>
      </c>
      <c r="I15">
        <v>43156</v>
      </c>
      <c r="J15" t="s">
        <v>381</v>
      </c>
      <c r="K15" t="s">
        <v>293</v>
      </c>
      <c r="L15" t="s">
        <v>294</v>
      </c>
      <c r="M15" t="s">
        <v>1934</v>
      </c>
      <c r="N15" t="s">
        <v>295</v>
      </c>
      <c r="O15" t="s">
        <v>1947</v>
      </c>
      <c r="P15" t="s">
        <v>296</v>
      </c>
      <c r="Q15" t="s">
        <v>332</v>
      </c>
      <c r="R15" t="s">
        <v>332</v>
      </c>
      <c r="S15" t="s">
        <v>770</v>
      </c>
      <c r="T15" t="s">
        <v>771</v>
      </c>
      <c r="U15">
        <v>13.4672046776</v>
      </c>
      <c r="V15">
        <v>14.714864351899999</v>
      </c>
      <c r="W15">
        <v>317.83122656900002</v>
      </c>
      <c r="X15">
        <v>6</v>
      </c>
      <c r="Y15" t="s">
        <v>1985</v>
      </c>
      <c r="Z15" t="s">
        <v>2291</v>
      </c>
      <c r="AA15" t="s">
        <v>2291</v>
      </c>
      <c r="AB15" t="s">
        <v>2296</v>
      </c>
      <c r="AC15" t="s">
        <v>2291</v>
      </c>
      <c r="AD15" t="s">
        <v>1982</v>
      </c>
      <c r="AE15" t="s">
        <v>2291</v>
      </c>
      <c r="AF15" t="s">
        <v>2291</v>
      </c>
      <c r="AG15" t="s">
        <v>2094</v>
      </c>
      <c r="AH15" t="s">
        <v>1920</v>
      </c>
      <c r="AI15" t="s">
        <v>1920</v>
      </c>
      <c r="AJ15" t="s">
        <v>1920</v>
      </c>
      <c r="AK15" t="s">
        <v>2291</v>
      </c>
      <c r="AL15">
        <v>100</v>
      </c>
      <c r="AM15">
        <v>478</v>
      </c>
      <c r="AN15" t="s">
        <v>294</v>
      </c>
      <c r="AO15" t="s">
        <v>1934</v>
      </c>
      <c r="AP15" t="s">
        <v>295</v>
      </c>
      <c r="AQ15" t="s">
        <v>1947</v>
      </c>
      <c r="AR15" t="s">
        <v>296</v>
      </c>
      <c r="AS15" t="s">
        <v>332</v>
      </c>
      <c r="AT15">
        <v>100</v>
      </c>
      <c r="AU15">
        <v>478</v>
      </c>
      <c r="AV15">
        <v>42036</v>
      </c>
      <c r="AW15">
        <v>75</v>
      </c>
      <c r="AX15">
        <v>314</v>
      </c>
      <c r="AY15" t="s">
        <v>335</v>
      </c>
      <c r="AZ15" t="s">
        <v>1927</v>
      </c>
      <c r="BA15" t="s">
        <v>336</v>
      </c>
      <c r="BB15" t="s">
        <v>1932</v>
      </c>
      <c r="BC15" t="s">
        <v>761</v>
      </c>
      <c r="BD15" t="s">
        <v>1945</v>
      </c>
      <c r="BE15" t="s">
        <v>2291</v>
      </c>
      <c r="BF15" t="s">
        <v>2291</v>
      </c>
      <c r="BG15" t="s">
        <v>2291</v>
      </c>
      <c r="BH15">
        <v>75</v>
      </c>
      <c r="BI15">
        <v>314</v>
      </c>
      <c r="BJ15">
        <v>42036</v>
      </c>
      <c r="BK15">
        <v>25</v>
      </c>
      <c r="BL15">
        <v>105</v>
      </c>
      <c r="BM15" t="s">
        <v>772</v>
      </c>
      <c r="BN15" t="s">
        <v>1924</v>
      </c>
      <c r="BO15" t="s">
        <v>773</v>
      </c>
      <c r="BP15" t="s">
        <v>1929</v>
      </c>
      <c r="BQ15" t="s">
        <v>774</v>
      </c>
      <c r="BR15" t="s">
        <v>1936</v>
      </c>
      <c r="BS15" t="s">
        <v>2291</v>
      </c>
      <c r="BT15" t="s">
        <v>2291</v>
      </c>
      <c r="BU15" t="s">
        <v>2291</v>
      </c>
      <c r="BV15">
        <v>25</v>
      </c>
      <c r="BW15">
        <v>105</v>
      </c>
      <c r="BX15">
        <v>42036</v>
      </c>
      <c r="BY15">
        <v>4306</v>
      </c>
      <c r="BZ15">
        <v>18000</v>
      </c>
      <c r="CA15">
        <v>0</v>
      </c>
      <c r="CB15">
        <v>60</v>
      </c>
      <c r="CC15">
        <v>0</v>
      </c>
      <c r="CD15">
        <v>140</v>
      </c>
      <c r="CE15">
        <v>0</v>
      </c>
      <c r="CF15" t="s">
        <v>1998</v>
      </c>
      <c r="CG15" t="s">
        <v>2291</v>
      </c>
      <c r="CH15" t="s">
        <v>469</v>
      </c>
      <c r="CI15" t="s">
        <v>1921</v>
      </c>
      <c r="CJ15" t="s">
        <v>1921</v>
      </c>
      <c r="CK15" t="s">
        <v>1921</v>
      </c>
      <c r="CL15" t="s">
        <v>1921</v>
      </c>
      <c r="CM15" t="s">
        <v>1921</v>
      </c>
      <c r="CN15" t="s">
        <v>1921</v>
      </c>
      <c r="CO15" t="s">
        <v>1921</v>
      </c>
      <c r="CP15" t="s">
        <v>1921</v>
      </c>
      <c r="CQ15" t="s">
        <v>1921</v>
      </c>
      <c r="CR15" t="s">
        <v>1921</v>
      </c>
      <c r="CS15" t="s">
        <v>1920</v>
      </c>
      <c r="CT15" t="s">
        <v>2291</v>
      </c>
      <c r="CU15" t="s">
        <v>2291</v>
      </c>
      <c r="CV15" t="s">
        <v>2291</v>
      </c>
      <c r="CW15" t="s">
        <v>2291</v>
      </c>
      <c r="CX15" t="s">
        <v>2291</v>
      </c>
      <c r="CY15" t="s">
        <v>2291</v>
      </c>
      <c r="CZ15" t="s">
        <v>2291</v>
      </c>
      <c r="DA15" t="s">
        <v>2291</v>
      </c>
      <c r="DB15" t="s">
        <v>2291</v>
      </c>
      <c r="DC15" t="s">
        <v>2291</v>
      </c>
      <c r="DD15" t="s">
        <v>2291</v>
      </c>
      <c r="DE15" t="s">
        <v>2291</v>
      </c>
      <c r="DF15" t="s">
        <v>2291</v>
      </c>
      <c r="DG15" t="s">
        <v>2291</v>
      </c>
      <c r="DH15" t="s">
        <v>2291</v>
      </c>
      <c r="DI15" t="s">
        <v>2291</v>
      </c>
      <c r="DJ15" t="s">
        <v>2291</v>
      </c>
      <c r="DK15" t="s">
        <v>2291</v>
      </c>
      <c r="DL15" t="s">
        <v>2291</v>
      </c>
      <c r="DM15" t="s">
        <v>2291</v>
      </c>
      <c r="DN15" t="s">
        <v>2291</v>
      </c>
      <c r="DO15" t="s">
        <v>2291</v>
      </c>
      <c r="DP15" t="s">
        <v>2291</v>
      </c>
      <c r="DQ15" t="s">
        <v>2291</v>
      </c>
      <c r="DR15" t="s">
        <v>2291</v>
      </c>
      <c r="DS15" t="s">
        <v>2291</v>
      </c>
      <c r="DT15" t="s">
        <v>2291</v>
      </c>
      <c r="DU15" t="s">
        <v>2291</v>
      </c>
      <c r="DV15" t="s">
        <v>2291</v>
      </c>
      <c r="DW15" t="s">
        <v>2291</v>
      </c>
      <c r="DX15" t="s">
        <v>2291</v>
      </c>
      <c r="DY15" t="s">
        <v>2291</v>
      </c>
      <c r="DZ15" t="s">
        <v>2291</v>
      </c>
      <c r="EA15" t="s">
        <v>2291</v>
      </c>
      <c r="EB15" t="s">
        <v>2291</v>
      </c>
      <c r="EC15" t="s">
        <v>2291</v>
      </c>
      <c r="ED15" t="s">
        <v>2291</v>
      </c>
      <c r="EE15" t="s">
        <v>2291</v>
      </c>
      <c r="EF15" t="s">
        <v>2291</v>
      </c>
      <c r="EG15" t="s">
        <v>2291</v>
      </c>
      <c r="EH15" t="s">
        <v>2291</v>
      </c>
      <c r="EI15" t="s">
        <v>2291</v>
      </c>
      <c r="EJ15" t="s">
        <v>2291</v>
      </c>
      <c r="EK15" t="s">
        <v>2291</v>
      </c>
      <c r="EL15" t="s">
        <v>2291</v>
      </c>
      <c r="EM15" t="s">
        <v>2291</v>
      </c>
      <c r="EN15" t="s">
        <v>2291</v>
      </c>
      <c r="EO15" t="s">
        <v>2291</v>
      </c>
      <c r="EP15" t="s">
        <v>2291</v>
      </c>
      <c r="EQ15" t="s">
        <v>2291</v>
      </c>
      <c r="ER15" t="s">
        <v>2291</v>
      </c>
      <c r="ES15" t="s">
        <v>2291</v>
      </c>
      <c r="ET15" t="s">
        <v>2291</v>
      </c>
      <c r="EU15" t="s">
        <v>2291</v>
      </c>
      <c r="EV15" t="s">
        <v>2291</v>
      </c>
      <c r="EW15" t="s">
        <v>2291</v>
      </c>
      <c r="EX15" t="s">
        <v>2291</v>
      </c>
      <c r="EY15" t="s">
        <v>2291</v>
      </c>
      <c r="EZ15" t="s">
        <v>2291</v>
      </c>
      <c r="FA15" t="s">
        <v>2291</v>
      </c>
      <c r="FB15" t="s">
        <v>2291</v>
      </c>
      <c r="FC15" t="s">
        <v>2291</v>
      </c>
      <c r="FD15" t="s">
        <v>2291</v>
      </c>
      <c r="FE15" t="s">
        <v>2291</v>
      </c>
      <c r="FF15" t="s">
        <v>2291</v>
      </c>
      <c r="FG15" t="s">
        <v>2291</v>
      </c>
      <c r="FH15" t="s">
        <v>2291</v>
      </c>
      <c r="FI15" t="s">
        <v>2291</v>
      </c>
      <c r="FJ15" t="s">
        <v>2291</v>
      </c>
      <c r="FK15" t="s">
        <v>2291</v>
      </c>
      <c r="FL15" t="s">
        <v>2291</v>
      </c>
      <c r="FM15" t="s">
        <v>2291</v>
      </c>
      <c r="FN15" t="s">
        <v>2291</v>
      </c>
      <c r="FO15" t="s">
        <v>2291</v>
      </c>
      <c r="FP15" t="s">
        <v>2291</v>
      </c>
      <c r="FQ15" t="s">
        <v>2291</v>
      </c>
      <c r="FR15" t="s">
        <v>2291</v>
      </c>
      <c r="FS15" t="s">
        <v>2291</v>
      </c>
      <c r="FT15" t="s">
        <v>2291</v>
      </c>
      <c r="FU15" t="s">
        <v>2291</v>
      </c>
      <c r="FV15">
        <v>35</v>
      </c>
      <c r="FW15">
        <v>50</v>
      </c>
      <c r="FX15">
        <v>4</v>
      </c>
      <c r="FY15">
        <v>10</v>
      </c>
      <c r="FZ15">
        <v>10</v>
      </c>
      <c r="GA15">
        <v>5</v>
      </c>
      <c r="GB15">
        <v>15</v>
      </c>
      <c r="GC15" t="s">
        <v>2291</v>
      </c>
      <c r="GD15" t="s">
        <v>2291</v>
      </c>
      <c r="GE15">
        <v>5</v>
      </c>
      <c r="GF15">
        <v>2</v>
      </c>
      <c r="GG15" t="s">
        <v>2291</v>
      </c>
      <c r="GH15">
        <v>24</v>
      </c>
      <c r="GI15" t="s">
        <v>1920</v>
      </c>
      <c r="GJ15" t="s">
        <v>1920</v>
      </c>
      <c r="GK15" t="s">
        <v>1920</v>
      </c>
      <c r="GL15" t="s">
        <v>2291</v>
      </c>
      <c r="GM15" t="s">
        <v>2291</v>
      </c>
      <c r="GN15" t="s">
        <v>2291</v>
      </c>
      <c r="GO15" t="s">
        <v>1921</v>
      </c>
      <c r="GP15" t="s">
        <v>775</v>
      </c>
      <c r="GQ15" t="s">
        <v>775</v>
      </c>
      <c r="GR15" t="s">
        <v>2291</v>
      </c>
      <c r="GS15" t="s">
        <v>302</v>
      </c>
      <c r="GT15" t="s">
        <v>1921</v>
      </c>
      <c r="GU15" t="s">
        <v>1921</v>
      </c>
      <c r="GV15" t="s">
        <v>1921</v>
      </c>
      <c r="GW15" t="s">
        <v>1921</v>
      </c>
      <c r="GX15" t="s">
        <v>1920</v>
      </c>
      <c r="GY15" t="s">
        <v>1921</v>
      </c>
      <c r="GZ15" t="s">
        <v>1921</v>
      </c>
      <c r="HA15" t="s">
        <v>1921</v>
      </c>
      <c r="HB15" t="s">
        <v>2291</v>
      </c>
      <c r="HC15" t="s">
        <v>2291</v>
      </c>
      <c r="HD15">
        <v>20</v>
      </c>
      <c r="HE15" t="s">
        <v>2291</v>
      </c>
      <c r="HF15" t="s">
        <v>2291</v>
      </c>
      <c r="HG15" t="s">
        <v>2291</v>
      </c>
      <c r="HH15" t="s">
        <v>2291</v>
      </c>
      <c r="HI15" t="s">
        <v>2291</v>
      </c>
      <c r="HJ15" t="s">
        <v>2291</v>
      </c>
      <c r="HK15" t="s">
        <v>2291</v>
      </c>
      <c r="HL15" t="s">
        <v>2291</v>
      </c>
      <c r="HM15" t="s">
        <v>2291</v>
      </c>
      <c r="HN15" t="s">
        <v>2291</v>
      </c>
      <c r="HO15" t="s">
        <v>2291</v>
      </c>
      <c r="HP15" t="s">
        <v>2291</v>
      </c>
      <c r="HQ15" t="s">
        <v>2291</v>
      </c>
      <c r="HR15" t="s">
        <v>1957</v>
      </c>
      <c r="HS15" t="s">
        <v>371</v>
      </c>
      <c r="HT15" t="s">
        <v>1920</v>
      </c>
      <c r="HU15" t="s">
        <v>1921</v>
      </c>
      <c r="HV15" t="s">
        <v>1921</v>
      </c>
      <c r="HW15" t="s">
        <v>1921</v>
      </c>
      <c r="HX15" t="s">
        <v>1921</v>
      </c>
      <c r="HY15" t="s">
        <v>2124</v>
      </c>
      <c r="HZ15" t="s">
        <v>1920</v>
      </c>
      <c r="IA15" t="s">
        <v>1920</v>
      </c>
      <c r="IB15" t="s">
        <v>1921</v>
      </c>
      <c r="IC15">
        <v>70</v>
      </c>
      <c r="ID15">
        <v>15</v>
      </c>
      <c r="IE15" t="s">
        <v>2046</v>
      </c>
      <c r="IF15" t="s">
        <v>1921</v>
      </c>
      <c r="IG15" t="s">
        <v>1962</v>
      </c>
      <c r="IH15" t="s">
        <v>2128</v>
      </c>
      <c r="II15" t="s">
        <v>1920</v>
      </c>
      <c r="IJ15" t="s">
        <v>1920</v>
      </c>
      <c r="IK15">
        <v>70</v>
      </c>
      <c r="IL15">
        <v>15</v>
      </c>
      <c r="IM15" t="s">
        <v>1920</v>
      </c>
      <c r="IN15" t="s">
        <v>2291</v>
      </c>
      <c r="IO15" t="s">
        <v>2291</v>
      </c>
      <c r="IP15" t="s">
        <v>2291</v>
      </c>
      <c r="IQ15" t="s">
        <v>2291</v>
      </c>
      <c r="IR15" t="s">
        <v>2291</v>
      </c>
      <c r="IS15" t="s">
        <v>2291</v>
      </c>
      <c r="IT15" t="s">
        <v>2291</v>
      </c>
      <c r="IU15" t="s">
        <v>2291</v>
      </c>
      <c r="IV15" t="s">
        <v>1952</v>
      </c>
      <c r="IW15" t="s">
        <v>2291</v>
      </c>
      <c r="IX15" t="s">
        <v>2291</v>
      </c>
      <c r="IY15" t="s">
        <v>2190</v>
      </c>
      <c r="IZ15" t="s">
        <v>770</v>
      </c>
      <c r="JA15" t="s">
        <v>1956</v>
      </c>
      <c r="JB15" t="s">
        <v>2291</v>
      </c>
      <c r="JC15" t="s">
        <v>1920</v>
      </c>
      <c r="JD15" t="s">
        <v>2130</v>
      </c>
      <c r="JE15" t="s">
        <v>1920</v>
      </c>
      <c r="JF15" t="s">
        <v>1921</v>
      </c>
      <c r="JG15" t="s">
        <v>1921</v>
      </c>
      <c r="JH15" t="s">
        <v>1920</v>
      </c>
      <c r="JI15" t="s">
        <v>1921</v>
      </c>
      <c r="JJ15" t="s">
        <v>2291</v>
      </c>
      <c r="JK15" t="s">
        <v>869</v>
      </c>
      <c r="JL15" t="s">
        <v>2291</v>
      </c>
      <c r="JM15" t="s">
        <v>383</v>
      </c>
      <c r="JN15" t="s">
        <v>1920</v>
      </c>
      <c r="JO15" t="s">
        <v>1921</v>
      </c>
      <c r="JP15" t="s">
        <v>1921</v>
      </c>
      <c r="JQ15" t="s">
        <v>1921</v>
      </c>
      <c r="JR15" t="s">
        <v>1921</v>
      </c>
      <c r="JS15" t="s">
        <v>1920</v>
      </c>
      <c r="JT15" t="s">
        <v>1921</v>
      </c>
      <c r="JU15" t="s">
        <v>1920</v>
      </c>
      <c r="JV15" t="s">
        <v>1921</v>
      </c>
      <c r="JW15" t="s">
        <v>1921</v>
      </c>
      <c r="JX15" t="s">
        <v>1921</v>
      </c>
      <c r="JY15" t="s">
        <v>1921</v>
      </c>
      <c r="JZ15" t="s">
        <v>1921</v>
      </c>
      <c r="KA15" t="s">
        <v>1921</v>
      </c>
      <c r="KB15" t="s">
        <v>2291</v>
      </c>
      <c r="KC15" t="s">
        <v>2291</v>
      </c>
      <c r="KD15" t="s">
        <v>2298</v>
      </c>
      <c r="KE15" t="s">
        <v>1920</v>
      </c>
      <c r="KF15" t="s">
        <v>1921</v>
      </c>
      <c r="KG15" t="s">
        <v>1921</v>
      </c>
      <c r="KH15" t="s">
        <v>1921</v>
      </c>
      <c r="KI15" t="s">
        <v>1921</v>
      </c>
      <c r="KJ15" t="s">
        <v>1920</v>
      </c>
      <c r="KK15" t="s">
        <v>1921</v>
      </c>
      <c r="KL15" t="s">
        <v>2291</v>
      </c>
      <c r="KM15" t="s">
        <v>2294</v>
      </c>
      <c r="KN15" t="s">
        <v>2291</v>
      </c>
      <c r="KO15" t="s">
        <v>1920</v>
      </c>
      <c r="KP15" t="s">
        <v>1720</v>
      </c>
      <c r="KQ15" t="s">
        <v>1965</v>
      </c>
      <c r="KR15" t="s">
        <v>1988</v>
      </c>
      <c r="KS15" t="s">
        <v>2291</v>
      </c>
      <c r="KT15" t="s">
        <v>1920</v>
      </c>
      <c r="KU15" t="s">
        <v>2044</v>
      </c>
      <c r="KV15" t="s">
        <v>1920</v>
      </c>
      <c r="KW15" t="s">
        <v>1921</v>
      </c>
      <c r="KX15" t="s">
        <v>1920</v>
      </c>
      <c r="KY15" t="s">
        <v>2291</v>
      </c>
      <c r="KZ15" t="s">
        <v>2291</v>
      </c>
      <c r="LA15">
        <v>5</v>
      </c>
      <c r="LB15" t="s">
        <v>312</v>
      </c>
      <c r="LC15" t="s">
        <v>305</v>
      </c>
      <c r="LD15" t="s">
        <v>2291</v>
      </c>
      <c r="LE15" t="s">
        <v>2291</v>
      </c>
      <c r="LF15" t="s">
        <v>2291</v>
      </c>
      <c r="LG15">
        <v>20</v>
      </c>
      <c r="LH15">
        <v>20</v>
      </c>
      <c r="LI15" t="s">
        <v>776</v>
      </c>
      <c r="LJ15">
        <v>147153</v>
      </c>
      <c r="LK15" t="s">
        <v>777</v>
      </c>
      <c r="LL15" t="s">
        <v>778</v>
      </c>
      <c r="LM15">
        <v>47</v>
      </c>
      <c r="LN15" t="s">
        <v>2291</v>
      </c>
      <c r="LO15">
        <v>-1</v>
      </c>
      <c r="LP15" t="s">
        <v>2291</v>
      </c>
      <c r="LQ15" t="s">
        <v>2291</v>
      </c>
      <c r="LR15">
        <v>47</v>
      </c>
      <c r="LS15">
        <v>5</v>
      </c>
      <c r="LT15">
        <v>1</v>
      </c>
      <c r="LU15">
        <v>8</v>
      </c>
      <c r="LV15">
        <v>9</v>
      </c>
      <c r="LW15">
        <v>18</v>
      </c>
      <c r="LX15">
        <v>23</v>
      </c>
      <c r="LY15">
        <v>8</v>
      </c>
      <c r="LZ15">
        <v>8</v>
      </c>
      <c r="MA15">
        <v>18</v>
      </c>
      <c r="MB15">
        <v>20</v>
      </c>
      <c r="MC15">
        <v>2</v>
      </c>
      <c r="MD15">
        <v>1</v>
      </c>
      <c r="ME15">
        <v>121</v>
      </c>
      <c r="MF15" t="s">
        <v>1975</v>
      </c>
      <c r="MG15" t="s">
        <v>1979</v>
      </c>
      <c r="MH15" t="s">
        <v>1980</v>
      </c>
      <c r="MI15" t="b">
        <v>1</v>
      </c>
      <c r="MJ15" t="b">
        <v>1</v>
      </c>
      <c r="MK15" t="b">
        <v>1</v>
      </c>
      <c r="ML15" t="s">
        <v>2291</v>
      </c>
    </row>
    <row r="16" spans="1:350" x14ac:dyDescent="0.3">
      <c r="A16" t="s">
        <v>1780</v>
      </c>
      <c r="B16" t="s">
        <v>1573</v>
      </c>
      <c r="C16" t="s">
        <v>1574</v>
      </c>
      <c r="D16">
        <v>43172</v>
      </c>
      <c r="E16" t="s">
        <v>353</v>
      </c>
      <c r="F16" t="s">
        <v>2291</v>
      </c>
      <c r="G16" t="s">
        <v>2291</v>
      </c>
      <c r="H16" t="s">
        <v>2291</v>
      </c>
      <c r="I16">
        <v>43172</v>
      </c>
      <c r="J16" t="s">
        <v>354</v>
      </c>
      <c r="K16" t="s">
        <v>293</v>
      </c>
      <c r="L16" t="s">
        <v>294</v>
      </c>
      <c r="M16" t="s">
        <v>1934</v>
      </c>
      <c r="N16" t="s">
        <v>698</v>
      </c>
      <c r="O16" t="s">
        <v>333</v>
      </c>
      <c r="P16" t="s">
        <v>818</v>
      </c>
      <c r="Q16" t="s">
        <v>1470</v>
      </c>
      <c r="R16" t="s">
        <v>2068</v>
      </c>
      <c r="S16" t="s">
        <v>1780</v>
      </c>
      <c r="T16" t="s">
        <v>1575</v>
      </c>
      <c r="U16">
        <v>13.7074184217</v>
      </c>
      <c r="V16">
        <v>13.9699920926</v>
      </c>
      <c r="W16">
        <v>291.60914628500001</v>
      </c>
      <c r="X16">
        <v>6</v>
      </c>
      <c r="Y16" t="s">
        <v>1983</v>
      </c>
      <c r="Z16" t="s">
        <v>2068</v>
      </c>
      <c r="AA16">
        <v>3</v>
      </c>
      <c r="AB16" t="s">
        <v>2292</v>
      </c>
      <c r="AC16" t="s">
        <v>2291</v>
      </c>
      <c r="AD16" t="s">
        <v>1982</v>
      </c>
      <c r="AE16" t="s">
        <v>2291</v>
      </c>
      <c r="AF16" t="s">
        <v>2291</v>
      </c>
      <c r="AG16" t="s">
        <v>2089</v>
      </c>
      <c r="AH16" t="s">
        <v>1920</v>
      </c>
      <c r="AI16" t="s">
        <v>1921</v>
      </c>
      <c r="AJ16" t="s">
        <v>1921</v>
      </c>
      <c r="AK16" t="s">
        <v>2291</v>
      </c>
      <c r="AL16">
        <v>100</v>
      </c>
      <c r="AM16">
        <v>418</v>
      </c>
      <c r="AN16" t="s">
        <v>294</v>
      </c>
      <c r="AO16" t="s">
        <v>1934</v>
      </c>
      <c r="AP16" t="s">
        <v>698</v>
      </c>
      <c r="AQ16" t="s">
        <v>333</v>
      </c>
      <c r="AR16" t="s">
        <v>818</v>
      </c>
      <c r="AS16" t="s">
        <v>1470</v>
      </c>
      <c r="AT16">
        <v>100</v>
      </c>
      <c r="AU16">
        <v>418</v>
      </c>
      <c r="AV16">
        <v>42005</v>
      </c>
      <c r="AW16" t="s">
        <v>2291</v>
      </c>
      <c r="AX16" t="s">
        <v>2291</v>
      </c>
      <c r="AY16" t="s">
        <v>2291</v>
      </c>
      <c r="AZ16" t="s">
        <v>2291</v>
      </c>
      <c r="BA16" t="s">
        <v>2291</v>
      </c>
      <c r="BB16" t="s">
        <v>2291</v>
      </c>
      <c r="BC16" t="s">
        <v>2291</v>
      </c>
      <c r="BD16" t="s">
        <v>2291</v>
      </c>
      <c r="BE16" t="s">
        <v>2291</v>
      </c>
      <c r="BF16" t="s">
        <v>2291</v>
      </c>
      <c r="BG16" t="s">
        <v>2291</v>
      </c>
      <c r="BH16" t="s">
        <v>2291</v>
      </c>
      <c r="BI16" t="s">
        <v>2291</v>
      </c>
      <c r="BJ16" t="s">
        <v>2291</v>
      </c>
      <c r="BK16" t="s">
        <v>2291</v>
      </c>
      <c r="BL16" t="s">
        <v>2291</v>
      </c>
      <c r="BM16" t="s">
        <v>2291</v>
      </c>
      <c r="BN16" t="s">
        <v>2291</v>
      </c>
      <c r="BO16" t="s">
        <v>2291</v>
      </c>
      <c r="BP16" t="s">
        <v>2291</v>
      </c>
      <c r="BQ16" t="s">
        <v>2291</v>
      </c>
      <c r="BR16" t="s">
        <v>2291</v>
      </c>
      <c r="BS16" t="s">
        <v>2291</v>
      </c>
      <c r="BT16" t="s">
        <v>2291</v>
      </c>
      <c r="BU16" t="s">
        <v>2291</v>
      </c>
      <c r="BV16" t="s">
        <v>2291</v>
      </c>
      <c r="BW16" t="s">
        <v>2291</v>
      </c>
      <c r="BX16" t="s">
        <v>2291</v>
      </c>
      <c r="BY16" t="s">
        <v>2291</v>
      </c>
      <c r="BZ16" t="s">
        <v>2291</v>
      </c>
      <c r="CA16">
        <v>0</v>
      </c>
      <c r="CB16">
        <v>100</v>
      </c>
      <c r="CC16">
        <v>0</v>
      </c>
      <c r="CD16">
        <v>0</v>
      </c>
      <c r="CE16">
        <v>0</v>
      </c>
      <c r="CF16" t="s">
        <v>1998</v>
      </c>
      <c r="CG16" t="s">
        <v>2291</v>
      </c>
      <c r="CH16" t="s">
        <v>469</v>
      </c>
      <c r="CI16" t="s">
        <v>1921</v>
      </c>
      <c r="CJ16" t="s">
        <v>1921</v>
      </c>
      <c r="CK16" t="s">
        <v>1921</v>
      </c>
      <c r="CL16" t="s">
        <v>1921</v>
      </c>
      <c r="CM16" t="s">
        <v>1921</v>
      </c>
      <c r="CN16" t="s">
        <v>1921</v>
      </c>
      <c r="CO16" t="s">
        <v>1921</v>
      </c>
      <c r="CP16" t="s">
        <v>1921</v>
      </c>
      <c r="CQ16" t="s">
        <v>1921</v>
      </c>
      <c r="CR16" t="s">
        <v>1921</v>
      </c>
      <c r="CS16" t="s">
        <v>1920</v>
      </c>
      <c r="CT16" t="s">
        <v>2291</v>
      </c>
      <c r="CU16" t="s">
        <v>2291</v>
      </c>
      <c r="CV16" t="s">
        <v>2291</v>
      </c>
      <c r="CW16" t="s">
        <v>2291</v>
      </c>
      <c r="CX16" t="s">
        <v>2291</v>
      </c>
      <c r="CY16" t="s">
        <v>2291</v>
      </c>
      <c r="CZ16" t="s">
        <v>2291</v>
      </c>
      <c r="DA16" t="s">
        <v>2291</v>
      </c>
      <c r="DB16" t="s">
        <v>2291</v>
      </c>
      <c r="DC16" t="s">
        <v>2291</v>
      </c>
      <c r="DD16" t="s">
        <v>2291</v>
      </c>
      <c r="DE16" t="s">
        <v>2291</v>
      </c>
      <c r="DF16" t="s">
        <v>2291</v>
      </c>
      <c r="DG16" t="s">
        <v>2291</v>
      </c>
      <c r="DH16" t="s">
        <v>2291</v>
      </c>
      <c r="DI16" t="s">
        <v>2291</v>
      </c>
      <c r="DJ16" t="s">
        <v>2291</v>
      </c>
      <c r="DK16" t="s">
        <v>2291</v>
      </c>
      <c r="DL16" t="s">
        <v>2291</v>
      </c>
      <c r="DM16" t="s">
        <v>2291</v>
      </c>
      <c r="DN16" t="s">
        <v>2291</v>
      </c>
      <c r="DO16" t="s">
        <v>2291</v>
      </c>
      <c r="DP16" t="s">
        <v>2291</v>
      </c>
      <c r="DQ16" t="s">
        <v>2291</v>
      </c>
      <c r="DR16" t="s">
        <v>2291</v>
      </c>
      <c r="DS16" t="s">
        <v>2291</v>
      </c>
      <c r="DT16" t="s">
        <v>2291</v>
      </c>
      <c r="DU16" t="s">
        <v>2291</v>
      </c>
      <c r="DV16" t="s">
        <v>2291</v>
      </c>
      <c r="DW16" t="s">
        <v>2291</v>
      </c>
      <c r="DX16" t="s">
        <v>2291</v>
      </c>
      <c r="DY16" t="s">
        <v>2291</v>
      </c>
      <c r="DZ16" t="s">
        <v>2291</v>
      </c>
      <c r="EA16" t="s">
        <v>2291</v>
      </c>
      <c r="EB16" t="s">
        <v>2291</v>
      </c>
      <c r="EC16" t="s">
        <v>2291</v>
      </c>
      <c r="ED16" t="s">
        <v>2291</v>
      </c>
      <c r="EE16" t="s">
        <v>2291</v>
      </c>
      <c r="EF16" t="s">
        <v>2291</v>
      </c>
      <c r="EG16" t="s">
        <v>2291</v>
      </c>
      <c r="EH16" t="s">
        <v>2291</v>
      </c>
      <c r="EI16" t="s">
        <v>2291</v>
      </c>
      <c r="EJ16" t="s">
        <v>2291</v>
      </c>
      <c r="EK16" t="s">
        <v>2291</v>
      </c>
      <c r="EL16" t="s">
        <v>2291</v>
      </c>
      <c r="EM16" t="s">
        <v>2291</v>
      </c>
      <c r="EN16" t="s">
        <v>2291</v>
      </c>
      <c r="EO16" t="s">
        <v>2291</v>
      </c>
      <c r="EP16" t="s">
        <v>2291</v>
      </c>
      <c r="EQ16" t="s">
        <v>2291</v>
      </c>
      <c r="ER16" t="s">
        <v>2291</v>
      </c>
      <c r="ES16" t="s">
        <v>2291</v>
      </c>
      <c r="ET16" t="s">
        <v>2291</v>
      </c>
      <c r="EU16" t="s">
        <v>2291</v>
      </c>
      <c r="EV16" t="s">
        <v>2291</v>
      </c>
      <c r="EW16" t="s">
        <v>2291</v>
      </c>
      <c r="EX16" t="s">
        <v>2291</v>
      </c>
      <c r="EY16" t="s">
        <v>2291</v>
      </c>
      <c r="EZ16" t="s">
        <v>2291</v>
      </c>
      <c r="FA16" t="s">
        <v>2291</v>
      </c>
      <c r="FB16" t="s">
        <v>2291</v>
      </c>
      <c r="FC16" t="s">
        <v>2291</v>
      </c>
      <c r="FD16" t="s">
        <v>2291</v>
      </c>
      <c r="FE16" t="s">
        <v>2291</v>
      </c>
      <c r="FF16" t="s">
        <v>2291</v>
      </c>
      <c r="FG16" t="s">
        <v>2291</v>
      </c>
      <c r="FH16" t="s">
        <v>2291</v>
      </c>
      <c r="FI16" t="s">
        <v>2291</v>
      </c>
      <c r="FJ16" t="s">
        <v>2291</v>
      </c>
      <c r="FK16" t="s">
        <v>2291</v>
      </c>
      <c r="FL16" t="s">
        <v>2291</v>
      </c>
      <c r="FM16" t="s">
        <v>2291</v>
      </c>
      <c r="FN16" t="s">
        <v>2291</v>
      </c>
      <c r="FO16" t="s">
        <v>2291</v>
      </c>
      <c r="FP16" t="s">
        <v>2291</v>
      </c>
      <c r="FQ16" t="s">
        <v>2291</v>
      </c>
      <c r="FR16" t="s">
        <v>2291</v>
      </c>
      <c r="FS16" t="s">
        <v>2291</v>
      </c>
      <c r="FT16" t="s">
        <v>2291</v>
      </c>
      <c r="FU16" t="s">
        <v>2291</v>
      </c>
      <c r="FV16">
        <v>20</v>
      </c>
      <c r="FW16">
        <v>30</v>
      </c>
      <c r="FX16">
        <v>2</v>
      </c>
      <c r="FY16">
        <v>3</v>
      </c>
      <c r="FZ16" t="s">
        <v>2291</v>
      </c>
      <c r="GA16">
        <v>10</v>
      </c>
      <c r="GB16" t="s">
        <v>2291</v>
      </c>
      <c r="GC16" t="s">
        <v>2291</v>
      </c>
      <c r="GD16">
        <v>10</v>
      </c>
      <c r="GE16">
        <v>5</v>
      </c>
      <c r="GF16">
        <v>5</v>
      </c>
      <c r="GG16" t="s">
        <v>2291</v>
      </c>
      <c r="GH16">
        <v>10</v>
      </c>
      <c r="GI16" t="s">
        <v>1920</v>
      </c>
      <c r="GJ16" t="s">
        <v>1920</v>
      </c>
      <c r="GK16" t="s">
        <v>1920</v>
      </c>
      <c r="GL16" t="s">
        <v>2291</v>
      </c>
      <c r="GM16" t="s">
        <v>2291</v>
      </c>
      <c r="GN16" t="s">
        <v>2291</v>
      </c>
      <c r="GO16" t="s">
        <v>1920</v>
      </c>
      <c r="GP16" t="s">
        <v>2291</v>
      </c>
      <c r="GQ16" t="s">
        <v>2291</v>
      </c>
      <c r="GR16" t="s">
        <v>2291</v>
      </c>
      <c r="GS16" t="s">
        <v>302</v>
      </c>
      <c r="GT16" t="s">
        <v>1921</v>
      </c>
      <c r="GU16" t="s">
        <v>1921</v>
      </c>
      <c r="GV16" t="s">
        <v>1921</v>
      </c>
      <c r="GW16" t="s">
        <v>1921</v>
      </c>
      <c r="GX16" t="s">
        <v>1920</v>
      </c>
      <c r="GY16" t="s">
        <v>1921</v>
      </c>
      <c r="GZ16" t="s">
        <v>1921</v>
      </c>
      <c r="HA16" t="s">
        <v>1921</v>
      </c>
      <c r="HB16" t="s">
        <v>2291</v>
      </c>
      <c r="HC16" t="s">
        <v>2291</v>
      </c>
      <c r="HD16">
        <v>1</v>
      </c>
      <c r="HE16" t="s">
        <v>2291</v>
      </c>
      <c r="HF16" t="s">
        <v>2291</v>
      </c>
      <c r="HG16" t="s">
        <v>2291</v>
      </c>
      <c r="HH16" t="s">
        <v>2291</v>
      </c>
      <c r="HI16" t="s">
        <v>2291</v>
      </c>
      <c r="HJ16" t="s">
        <v>2291</v>
      </c>
      <c r="HK16" t="s">
        <v>2291</v>
      </c>
      <c r="HL16" t="s">
        <v>2291</v>
      </c>
      <c r="HM16" t="s">
        <v>2291</v>
      </c>
      <c r="HN16" t="s">
        <v>2291</v>
      </c>
      <c r="HO16" t="s">
        <v>2291</v>
      </c>
      <c r="HP16" t="s">
        <v>2291</v>
      </c>
      <c r="HQ16" t="s">
        <v>2291</v>
      </c>
      <c r="HR16" t="s">
        <v>869</v>
      </c>
      <c r="HS16" t="s">
        <v>1995</v>
      </c>
      <c r="HT16" t="s">
        <v>1921</v>
      </c>
      <c r="HU16" t="s">
        <v>1921</v>
      </c>
      <c r="HV16" t="s">
        <v>1920</v>
      </c>
      <c r="HW16" t="s">
        <v>1921</v>
      </c>
      <c r="HX16" t="s">
        <v>1921</v>
      </c>
      <c r="HY16" t="s">
        <v>2125</v>
      </c>
      <c r="HZ16" t="s">
        <v>1921</v>
      </c>
      <c r="IA16" t="s">
        <v>1921</v>
      </c>
      <c r="IB16" t="s">
        <v>1920</v>
      </c>
      <c r="IC16" t="s">
        <v>2291</v>
      </c>
      <c r="ID16" t="s">
        <v>2291</v>
      </c>
      <c r="IE16" t="s">
        <v>2291</v>
      </c>
      <c r="IF16" t="s">
        <v>2291</v>
      </c>
      <c r="IG16" t="s">
        <v>2291</v>
      </c>
      <c r="IH16" t="s">
        <v>2126</v>
      </c>
      <c r="II16" t="s">
        <v>1921</v>
      </c>
      <c r="IJ16" t="s">
        <v>1920</v>
      </c>
      <c r="IK16" t="s">
        <v>2291</v>
      </c>
      <c r="IL16">
        <v>100</v>
      </c>
      <c r="IM16" t="s">
        <v>1920</v>
      </c>
      <c r="IN16" t="s">
        <v>2291</v>
      </c>
      <c r="IO16" t="s">
        <v>2291</v>
      </c>
      <c r="IP16" t="s">
        <v>2291</v>
      </c>
      <c r="IQ16" t="s">
        <v>2291</v>
      </c>
      <c r="IR16" t="s">
        <v>2291</v>
      </c>
      <c r="IS16" t="s">
        <v>2291</v>
      </c>
      <c r="IT16" t="s">
        <v>2291</v>
      </c>
      <c r="IU16" t="s">
        <v>2291</v>
      </c>
      <c r="IV16" t="s">
        <v>1949</v>
      </c>
      <c r="IW16" t="s">
        <v>1991</v>
      </c>
      <c r="IX16" t="s">
        <v>2291</v>
      </c>
      <c r="IY16" t="s">
        <v>2291</v>
      </c>
      <c r="IZ16" t="s">
        <v>2291</v>
      </c>
      <c r="JA16" t="s">
        <v>2291</v>
      </c>
      <c r="JB16" t="s">
        <v>2291</v>
      </c>
      <c r="JC16" t="s">
        <v>1921</v>
      </c>
      <c r="JD16" t="s">
        <v>2291</v>
      </c>
      <c r="JE16" t="s">
        <v>2291</v>
      </c>
      <c r="JF16" t="s">
        <v>2291</v>
      </c>
      <c r="JG16" t="s">
        <v>2291</v>
      </c>
      <c r="JH16" t="s">
        <v>2291</v>
      </c>
      <c r="JI16" t="s">
        <v>2291</v>
      </c>
      <c r="JJ16" t="s">
        <v>2291</v>
      </c>
      <c r="JK16" t="s">
        <v>2291</v>
      </c>
      <c r="JL16" t="s">
        <v>2291</v>
      </c>
      <c r="JM16" t="s">
        <v>763</v>
      </c>
      <c r="JN16" t="s">
        <v>1920</v>
      </c>
      <c r="JO16" t="s">
        <v>1921</v>
      </c>
      <c r="JP16" t="s">
        <v>1921</v>
      </c>
      <c r="JQ16" t="s">
        <v>1921</v>
      </c>
      <c r="JR16" t="s">
        <v>1921</v>
      </c>
      <c r="JS16" t="s">
        <v>1920</v>
      </c>
      <c r="JT16" t="s">
        <v>1920</v>
      </c>
      <c r="JU16" t="s">
        <v>1921</v>
      </c>
      <c r="JV16" t="s">
        <v>1921</v>
      </c>
      <c r="JW16" t="s">
        <v>1921</v>
      </c>
      <c r="JX16" t="s">
        <v>1921</v>
      </c>
      <c r="JY16" t="s">
        <v>1921</v>
      </c>
      <c r="JZ16" t="s">
        <v>1921</v>
      </c>
      <c r="KA16" t="s">
        <v>1921</v>
      </c>
      <c r="KB16" t="s">
        <v>2291</v>
      </c>
      <c r="KC16" t="s">
        <v>2291</v>
      </c>
      <c r="KD16" t="s">
        <v>2295</v>
      </c>
      <c r="KE16" t="s">
        <v>1920</v>
      </c>
      <c r="KF16" t="s">
        <v>1921</v>
      </c>
      <c r="KG16" t="s">
        <v>1921</v>
      </c>
      <c r="KH16" t="s">
        <v>1921</v>
      </c>
      <c r="KI16" t="s">
        <v>1921</v>
      </c>
      <c r="KJ16" t="s">
        <v>1921</v>
      </c>
      <c r="KK16" t="s">
        <v>1921</v>
      </c>
      <c r="KL16" t="s">
        <v>2291</v>
      </c>
      <c r="KM16" t="s">
        <v>2294</v>
      </c>
      <c r="KN16" t="s">
        <v>2291</v>
      </c>
      <c r="KO16" t="s">
        <v>1920</v>
      </c>
      <c r="KP16" t="s">
        <v>1512</v>
      </c>
      <c r="KQ16" t="s">
        <v>1967</v>
      </c>
      <c r="KR16" t="s">
        <v>1923</v>
      </c>
      <c r="KS16" t="s">
        <v>2291</v>
      </c>
      <c r="KT16" t="s">
        <v>1920</v>
      </c>
      <c r="KU16" t="s">
        <v>2044</v>
      </c>
      <c r="KV16" t="s">
        <v>1920</v>
      </c>
      <c r="KW16" t="s">
        <v>1921</v>
      </c>
      <c r="KX16" t="s">
        <v>1920</v>
      </c>
      <c r="KY16" t="s">
        <v>2291</v>
      </c>
      <c r="KZ16" t="s">
        <v>2291</v>
      </c>
      <c r="LA16">
        <v>1</v>
      </c>
      <c r="LB16" t="s">
        <v>313</v>
      </c>
      <c r="LC16" t="s">
        <v>305</v>
      </c>
      <c r="LD16" t="s">
        <v>2291</v>
      </c>
      <c r="LE16" t="s">
        <v>2291</v>
      </c>
      <c r="LF16" t="s">
        <v>2291</v>
      </c>
      <c r="LG16">
        <v>20</v>
      </c>
      <c r="LH16">
        <v>20</v>
      </c>
      <c r="LI16" t="s">
        <v>1576</v>
      </c>
      <c r="LJ16">
        <v>177361</v>
      </c>
      <c r="LK16" t="s">
        <v>1577</v>
      </c>
      <c r="LL16" t="s">
        <v>1578</v>
      </c>
      <c r="LM16">
        <v>146</v>
      </c>
      <c r="LN16" t="s">
        <v>2291</v>
      </c>
      <c r="LO16">
        <v>-1</v>
      </c>
      <c r="LP16" t="s">
        <v>2291</v>
      </c>
      <c r="LQ16" t="s">
        <v>2291</v>
      </c>
      <c r="LR16">
        <v>146</v>
      </c>
      <c r="LS16">
        <v>11</v>
      </c>
      <c r="LT16">
        <v>9</v>
      </c>
      <c r="LU16">
        <v>20</v>
      </c>
      <c r="LV16">
        <v>20</v>
      </c>
      <c r="LW16">
        <v>12</v>
      </c>
      <c r="LX16">
        <v>21</v>
      </c>
      <c r="LY16">
        <v>5</v>
      </c>
      <c r="LZ16">
        <v>3</v>
      </c>
      <c r="MA16">
        <v>21</v>
      </c>
      <c r="MB16">
        <v>21</v>
      </c>
      <c r="MC16">
        <v>3</v>
      </c>
      <c r="MD16">
        <v>0</v>
      </c>
      <c r="ME16">
        <v>146</v>
      </c>
      <c r="MF16" t="s">
        <v>1975</v>
      </c>
      <c r="MG16" t="s">
        <v>1979</v>
      </c>
      <c r="MH16" t="s">
        <v>568</v>
      </c>
      <c r="MI16" t="b">
        <v>1</v>
      </c>
      <c r="MJ16" t="b">
        <v>1</v>
      </c>
      <c r="MK16" t="b">
        <v>1</v>
      </c>
      <c r="ML16" t="s">
        <v>2291</v>
      </c>
    </row>
    <row r="17" spans="1:350" x14ac:dyDescent="0.3">
      <c r="A17" t="s">
        <v>1381</v>
      </c>
      <c r="B17" t="s">
        <v>1379</v>
      </c>
      <c r="C17" t="s">
        <v>1380</v>
      </c>
      <c r="D17">
        <v>43171</v>
      </c>
      <c r="E17" t="s">
        <v>366</v>
      </c>
      <c r="F17" t="s">
        <v>2291</v>
      </c>
      <c r="G17" t="s">
        <v>2291</v>
      </c>
      <c r="H17" t="s">
        <v>2291</v>
      </c>
      <c r="I17">
        <v>43171</v>
      </c>
      <c r="J17" t="s">
        <v>695</v>
      </c>
      <c r="K17" t="s">
        <v>293</v>
      </c>
      <c r="L17" t="s">
        <v>294</v>
      </c>
      <c r="M17" t="s">
        <v>1934</v>
      </c>
      <c r="N17" t="s">
        <v>400</v>
      </c>
      <c r="O17" t="s">
        <v>1948</v>
      </c>
      <c r="P17" t="s">
        <v>404</v>
      </c>
      <c r="Q17" t="s">
        <v>2010</v>
      </c>
      <c r="R17" t="s">
        <v>1381</v>
      </c>
      <c r="S17" t="s">
        <v>1381</v>
      </c>
      <c r="T17" t="s">
        <v>1851</v>
      </c>
      <c r="U17">
        <v>13.849536024000001</v>
      </c>
      <c r="V17">
        <v>13.7953774948</v>
      </c>
      <c r="W17">
        <v>293.95263438799998</v>
      </c>
      <c r="X17">
        <v>4</v>
      </c>
      <c r="Y17" t="s">
        <v>1983</v>
      </c>
      <c r="Z17" t="s">
        <v>994</v>
      </c>
      <c r="AA17">
        <v>23</v>
      </c>
      <c r="AB17" t="s">
        <v>2292</v>
      </c>
      <c r="AC17" t="s">
        <v>2291</v>
      </c>
      <c r="AD17" t="s">
        <v>1982</v>
      </c>
      <c r="AE17" t="s">
        <v>2291</v>
      </c>
      <c r="AF17" t="s">
        <v>2291</v>
      </c>
      <c r="AG17" t="s">
        <v>2089</v>
      </c>
      <c r="AH17" t="s">
        <v>1920</v>
      </c>
      <c r="AI17" t="s">
        <v>1921</v>
      </c>
      <c r="AJ17" t="s">
        <v>1921</v>
      </c>
      <c r="AK17" t="s">
        <v>2291</v>
      </c>
      <c r="AL17">
        <v>700</v>
      </c>
      <c r="AM17">
        <v>2926</v>
      </c>
      <c r="AN17" t="s">
        <v>294</v>
      </c>
      <c r="AO17" t="s">
        <v>1934</v>
      </c>
      <c r="AP17" t="s">
        <v>400</v>
      </c>
      <c r="AQ17" t="s">
        <v>1948</v>
      </c>
      <c r="AR17" t="s">
        <v>404</v>
      </c>
      <c r="AS17" t="s">
        <v>2010</v>
      </c>
      <c r="AT17">
        <v>700</v>
      </c>
      <c r="AU17">
        <v>2926</v>
      </c>
      <c r="AV17">
        <v>41883</v>
      </c>
      <c r="AW17" t="s">
        <v>2291</v>
      </c>
      <c r="AX17" t="s">
        <v>2291</v>
      </c>
      <c r="AY17" t="s">
        <v>2291</v>
      </c>
      <c r="AZ17" t="s">
        <v>2291</v>
      </c>
      <c r="BA17" t="s">
        <v>2291</v>
      </c>
      <c r="BB17" t="s">
        <v>2291</v>
      </c>
      <c r="BC17" t="s">
        <v>2291</v>
      </c>
      <c r="BD17" t="s">
        <v>2291</v>
      </c>
      <c r="BE17" t="s">
        <v>2291</v>
      </c>
      <c r="BF17" t="s">
        <v>2291</v>
      </c>
      <c r="BG17" t="s">
        <v>2291</v>
      </c>
      <c r="BH17" t="s">
        <v>2291</v>
      </c>
      <c r="BI17" t="s">
        <v>2291</v>
      </c>
      <c r="BJ17" t="s">
        <v>2291</v>
      </c>
      <c r="BK17" t="s">
        <v>2291</v>
      </c>
      <c r="BL17" t="s">
        <v>2291</v>
      </c>
      <c r="BM17" t="s">
        <v>2291</v>
      </c>
      <c r="BN17" t="s">
        <v>2291</v>
      </c>
      <c r="BO17" t="s">
        <v>2291</v>
      </c>
      <c r="BP17" t="s">
        <v>2291</v>
      </c>
      <c r="BQ17" t="s">
        <v>2291</v>
      </c>
      <c r="BR17" t="s">
        <v>2291</v>
      </c>
      <c r="BS17" t="s">
        <v>2291</v>
      </c>
      <c r="BT17" t="s">
        <v>2291</v>
      </c>
      <c r="BU17" t="s">
        <v>2291</v>
      </c>
      <c r="BV17" t="s">
        <v>2291</v>
      </c>
      <c r="BW17" t="s">
        <v>2291</v>
      </c>
      <c r="BX17" t="s">
        <v>2291</v>
      </c>
      <c r="BY17" t="s">
        <v>2291</v>
      </c>
      <c r="BZ17" t="s">
        <v>2291</v>
      </c>
      <c r="CA17">
        <v>0</v>
      </c>
      <c r="CB17">
        <v>701</v>
      </c>
      <c r="CC17">
        <v>0</v>
      </c>
      <c r="CD17">
        <v>0</v>
      </c>
      <c r="CE17">
        <v>0</v>
      </c>
      <c r="CF17" t="s">
        <v>1998</v>
      </c>
      <c r="CG17" t="s">
        <v>2291</v>
      </c>
      <c r="CH17" t="s">
        <v>668</v>
      </c>
      <c r="CI17" t="s">
        <v>1921</v>
      </c>
      <c r="CJ17" t="s">
        <v>1920</v>
      </c>
      <c r="CK17" t="s">
        <v>1920</v>
      </c>
      <c r="CL17" t="s">
        <v>1921</v>
      </c>
      <c r="CM17" t="s">
        <v>1921</v>
      </c>
      <c r="CN17" t="s">
        <v>1921</v>
      </c>
      <c r="CO17" t="s">
        <v>1921</v>
      </c>
      <c r="CP17" t="s">
        <v>1921</v>
      </c>
      <c r="CQ17" t="s">
        <v>1920</v>
      </c>
      <c r="CR17" t="s">
        <v>1921</v>
      </c>
      <c r="CS17" t="s">
        <v>1921</v>
      </c>
      <c r="CT17" t="s">
        <v>320</v>
      </c>
      <c r="CU17" t="s">
        <v>1921</v>
      </c>
      <c r="CV17" t="s">
        <v>1921</v>
      </c>
      <c r="CW17" t="s">
        <v>1921</v>
      </c>
      <c r="CX17" t="s">
        <v>1920</v>
      </c>
      <c r="CY17" t="s">
        <v>1921</v>
      </c>
      <c r="CZ17" t="s">
        <v>2291</v>
      </c>
      <c r="DA17" t="s">
        <v>2029</v>
      </c>
      <c r="DB17" t="s">
        <v>2291</v>
      </c>
      <c r="DC17" t="s">
        <v>2291</v>
      </c>
      <c r="DD17" t="s">
        <v>2291</v>
      </c>
      <c r="DE17" t="s">
        <v>2291</v>
      </c>
      <c r="DF17" t="s">
        <v>2291</v>
      </c>
      <c r="DG17" t="s">
        <v>2291</v>
      </c>
      <c r="DH17" t="s">
        <v>2291</v>
      </c>
      <c r="DI17" t="s">
        <v>2291</v>
      </c>
      <c r="DJ17" t="s">
        <v>320</v>
      </c>
      <c r="DK17" t="s">
        <v>1921</v>
      </c>
      <c r="DL17" t="s">
        <v>1921</v>
      </c>
      <c r="DM17" t="s">
        <v>1921</v>
      </c>
      <c r="DN17" t="s">
        <v>1920</v>
      </c>
      <c r="DO17" t="s">
        <v>1921</v>
      </c>
      <c r="DP17" t="s">
        <v>2291</v>
      </c>
      <c r="DQ17" t="s">
        <v>2029</v>
      </c>
      <c r="DR17" t="s">
        <v>2291</v>
      </c>
      <c r="DS17" t="s">
        <v>2291</v>
      </c>
      <c r="DT17" t="s">
        <v>2291</v>
      </c>
      <c r="DU17" t="s">
        <v>2291</v>
      </c>
      <c r="DV17" t="s">
        <v>2291</v>
      </c>
      <c r="DW17" t="s">
        <v>2291</v>
      </c>
      <c r="DX17" t="s">
        <v>2291</v>
      </c>
      <c r="DY17" t="s">
        <v>2291</v>
      </c>
      <c r="DZ17" t="s">
        <v>2291</v>
      </c>
      <c r="EA17" t="s">
        <v>2291</v>
      </c>
      <c r="EB17" t="s">
        <v>2291</v>
      </c>
      <c r="EC17" t="s">
        <v>2291</v>
      </c>
      <c r="ED17" t="s">
        <v>2291</v>
      </c>
      <c r="EE17" t="s">
        <v>2291</v>
      </c>
      <c r="EF17" t="s">
        <v>2291</v>
      </c>
      <c r="EG17" t="s">
        <v>2291</v>
      </c>
      <c r="EH17" t="s">
        <v>2291</v>
      </c>
      <c r="EI17" t="s">
        <v>2291</v>
      </c>
      <c r="EJ17" t="s">
        <v>2291</v>
      </c>
      <c r="EK17" t="s">
        <v>2291</v>
      </c>
      <c r="EL17" t="s">
        <v>2291</v>
      </c>
      <c r="EM17" t="s">
        <v>2291</v>
      </c>
      <c r="EN17" t="s">
        <v>2291</v>
      </c>
      <c r="EO17" t="s">
        <v>2291</v>
      </c>
      <c r="EP17" t="s">
        <v>2291</v>
      </c>
      <c r="EQ17" t="s">
        <v>2291</v>
      </c>
      <c r="ER17" t="s">
        <v>2291</v>
      </c>
      <c r="ES17" t="s">
        <v>2291</v>
      </c>
      <c r="ET17" t="s">
        <v>2291</v>
      </c>
      <c r="EU17" t="s">
        <v>2291</v>
      </c>
      <c r="EV17" t="s">
        <v>2291</v>
      </c>
      <c r="EW17" t="s">
        <v>2291</v>
      </c>
      <c r="EX17" t="s">
        <v>320</v>
      </c>
      <c r="EY17" t="s">
        <v>1921</v>
      </c>
      <c r="EZ17" t="s">
        <v>1921</v>
      </c>
      <c r="FA17" t="s">
        <v>1921</v>
      </c>
      <c r="FB17" t="s">
        <v>1920</v>
      </c>
      <c r="FC17" t="s">
        <v>1921</v>
      </c>
      <c r="FD17" t="s">
        <v>2291</v>
      </c>
      <c r="FE17" t="s">
        <v>1997</v>
      </c>
      <c r="FF17" t="s">
        <v>2291</v>
      </c>
      <c r="FG17" t="s">
        <v>2291</v>
      </c>
      <c r="FH17" t="s">
        <v>2291</v>
      </c>
      <c r="FI17" t="s">
        <v>2291</v>
      </c>
      <c r="FJ17" t="s">
        <v>2291</v>
      </c>
      <c r="FK17" t="s">
        <v>2291</v>
      </c>
      <c r="FL17" t="s">
        <v>2291</v>
      </c>
      <c r="FM17" t="s">
        <v>2291</v>
      </c>
      <c r="FN17" t="s">
        <v>2291</v>
      </c>
      <c r="FO17" t="s">
        <v>2291</v>
      </c>
      <c r="FP17" t="s">
        <v>2291</v>
      </c>
      <c r="FQ17" t="s">
        <v>2291</v>
      </c>
      <c r="FR17" t="s">
        <v>2291</v>
      </c>
      <c r="FS17" t="s">
        <v>2291</v>
      </c>
      <c r="FT17" t="s">
        <v>2291</v>
      </c>
      <c r="FU17" t="s">
        <v>2291</v>
      </c>
      <c r="FV17">
        <v>98</v>
      </c>
      <c r="FW17">
        <v>103</v>
      </c>
      <c r="FX17">
        <v>15</v>
      </c>
      <c r="FY17">
        <v>22</v>
      </c>
      <c r="FZ17">
        <v>15</v>
      </c>
      <c r="GA17">
        <v>16</v>
      </c>
      <c r="GB17">
        <v>3</v>
      </c>
      <c r="GC17">
        <v>5</v>
      </c>
      <c r="GD17">
        <v>42</v>
      </c>
      <c r="GE17">
        <v>18</v>
      </c>
      <c r="GF17">
        <v>7</v>
      </c>
      <c r="GG17" t="s">
        <v>2291</v>
      </c>
      <c r="GH17">
        <v>81</v>
      </c>
      <c r="GI17" t="s">
        <v>1920</v>
      </c>
      <c r="GJ17" t="s">
        <v>1920</v>
      </c>
      <c r="GK17" t="s">
        <v>1920</v>
      </c>
      <c r="GL17" t="s">
        <v>2291</v>
      </c>
      <c r="GM17" t="s">
        <v>2291</v>
      </c>
      <c r="GN17" t="s">
        <v>2291</v>
      </c>
      <c r="GO17" t="s">
        <v>1920</v>
      </c>
      <c r="GP17" t="s">
        <v>2291</v>
      </c>
      <c r="GQ17" t="s">
        <v>2291</v>
      </c>
      <c r="GR17" t="s">
        <v>2291</v>
      </c>
      <c r="GS17" t="s">
        <v>419</v>
      </c>
      <c r="GT17" t="s">
        <v>1921</v>
      </c>
      <c r="GU17" t="s">
        <v>1921</v>
      </c>
      <c r="GV17" t="s">
        <v>1921</v>
      </c>
      <c r="GW17" t="s">
        <v>1921</v>
      </c>
      <c r="GX17" t="s">
        <v>1920</v>
      </c>
      <c r="GY17" t="s">
        <v>1921</v>
      </c>
      <c r="GZ17" t="s">
        <v>1920</v>
      </c>
      <c r="HA17" t="s">
        <v>1921</v>
      </c>
      <c r="HB17">
        <v>1</v>
      </c>
      <c r="HC17" t="s">
        <v>2291</v>
      </c>
      <c r="HD17">
        <v>2</v>
      </c>
      <c r="HE17" t="s">
        <v>2291</v>
      </c>
      <c r="HF17" t="s">
        <v>2291</v>
      </c>
      <c r="HG17" t="s">
        <v>2291</v>
      </c>
      <c r="HH17" t="s">
        <v>2291</v>
      </c>
      <c r="HI17" t="s">
        <v>2291</v>
      </c>
      <c r="HJ17" t="s">
        <v>2291</v>
      </c>
      <c r="HK17" t="s">
        <v>2291</v>
      </c>
      <c r="HL17" t="s">
        <v>2291</v>
      </c>
      <c r="HM17" t="s">
        <v>2291</v>
      </c>
      <c r="HN17" t="s">
        <v>2291</v>
      </c>
      <c r="HO17" t="s">
        <v>2291</v>
      </c>
      <c r="HP17" t="s">
        <v>2291</v>
      </c>
      <c r="HQ17" t="s">
        <v>2291</v>
      </c>
      <c r="HR17" t="s">
        <v>1957</v>
      </c>
      <c r="HS17" t="s">
        <v>2115</v>
      </c>
      <c r="HT17" t="s">
        <v>1921</v>
      </c>
      <c r="HU17" t="s">
        <v>1920</v>
      </c>
      <c r="HV17" t="s">
        <v>1920</v>
      </c>
      <c r="HW17" t="s">
        <v>1920</v>
      </c>
      <c r="HX17" t="s">
        <v>1921</v>
      </c>
      <c r="HY17" t="s">
        <v>2125</v>
      </c>
      <c r="HZ17" t="s">
        <v>1921</v>
      </c>
      <c r="IA17" t="s">
        <v>1921</v>
      </c>
      <c r="IB17" t="s">
        <v>1920</v>
      </c>
      <c r="IC17" t="s">
        <v>2291</v>
      </c>
      <c r="ID17" t="s">
        <v>2291</v>
      </c>
      <c r="IE17" t="s">
        <v>2291</v>
      </c>
      <c r="IF17" t="s">
        <v>2291</v>
      </c>
      <c r="IG17" t="s">
        <v>2291</v>
      </c>
      <c r="IH17" t="s">
        <v>2126</v>
      </c>
      <c r="II17" t="s">
        <v>1921</v>
      </c>
      <c r="IJ17" t="s">
        <v>1920</v>
      </c>
      <c r="IK17" t="s">
        <v>2291</v>
      </c>
      <c r="IL17">
        <v>701</v>
      </c>
      <c r="IM17" t="s">
        <v>1961</v>
      </c>
      <c r="IN17" t="s">
        <v>2291</v>
      </c>
      <c r="IO17" t="s">
        <v>2291</v>
      </c>
      <c r="IP17" t="s">
        <v>2291</v>
      </c>
      <c r="IQ17" t="s">
        <v>2291</v>
      </c>
      <c r="IR17" t="s">
        <v>2291</v>
      </c>
      <c r="IS17" t="s">
        <v>2291</v>
      </c>
      <c r="IT17" t="s">
        <v>2291</v>
      </c>
      <c r="IU17" t="s">
        <v>2291</v>
      </c>
      <c r="IV17" t="s">
        <v>1949</v>
      </c>
      <c r="IW17" t="s">
        <v>1991</v>
      </c>
      <c r="IX17" t="s">
        <v>2291</v>
      </c>
      <c r="IY17" t="s">
        <v>2291</v>
      </c>
      <c r="IZ17" t="s">
        <v>2291</v>
      </c>
      <c r="JA17" t="s">
        <v>2291</v>
      </c>
      <c r="JB17" t="s">
        <v>2291</v>
      </c>
      <c r="JC17" t="s">
        <v>1921</v>
      </c>
      <c r="JD17" t="s">
        <v>2291</v>
      </c>
      <c r="JE17" t="s">
        <v>2291</v>
      </c>
      <c r="JF17" t="s">
        <v>2291</v>
      </c>
      <c r="JG17" t="s">
        <v>2291</v>
      </c>
      <c r="JH17" t="s">
        <v>2291</v>
      </c>
      <c r="JI17" t="s">
        <v>2291</v>
      </c>
      <c r="JJ17" t="s">
        <v>2291</v>
      </c>
      <c r="JK17" t="s">
        <v>2291</v>
      </c>
      <c r="JL17" t="s">
        <v>2291</v>
      </c>
      <c r="JM17" t="s">
        <v>1382</v>
      </c>
      <c r="JN17" t="s">
        <v>1921</v>
      </c>
      <c r="JO17" t="s">
        <v>1921</v>
      </c>
      <c r="JP17" t="s">
        <v>1920</v>
      </c>
      <c r="JQ17" t="s">
        <v>1920</v>
      </c>
      <c r="JR17" t="s">
        <v>1921</v>
      </c>
      <c r="JS17" t="s">
        <v>1920</v>
      </c>
      <c r="JT17" t="s">
        <v>1921</v>
      </c>
      <c r="JU17" t="s">
        <v>1921</v>
      </c>
      <c r="JV17" t="s">
        <v>1921</v>
      </c>
      <c r="JW17" t="s">
        <v>1921</v>
      </c>
      <c r="JX17" t="s">
        <v>1921</v>
      </c>
      <c r="JY17" t="s">
        <v>1921</v>
      </c>
      <c r="JZ17" t="s">
        <v>1921</v>
      </c>
      <c r="KA17" t="s">
        <v>1921</v>
      </c>
      <c r="KB17" t="s">
        <v>2291</v>
      </c>
      <c r="KC17" t="s">
        <v>2291</v>
      </c>
      <c r="KD17" t="s">
        <v>2298</v>
      </c>
      <c r="KE17" t="s">
        <v>1920</v>
      </c>
      <c r="KF17" t="s">
        <v>1921</v>
      </c>
      <c r="KG17" t="s">
        <v>1921</v>
      </c>
      <c r="KH17" t="s">
        <v>1921</v>
      </c>
      <c r="KI17" t="s">
        <v>1921</v>
      </c>
      <c r="KJ17" t="s">
        <v>1920</v>
      </c>
      <c r="KK17" t="s">
        <v>1921</v>
      </c>
      <c r="KL17" t="s">
        <v>2291</v>
      </c>
      <c r="KM17" t="s">
        <v>1972</v>
      </c>
      <c r="KN17" t="s">
        <v>1921</v>
      </c>
      <c r="KO17" t="s">
        <v>1920</v>
      </c>
      <c r="KP17" t="s">
        <v>1383</v>
      </c>
      <c r="KQ17" t="s">
        <v>1967</v>
      </c>
      <c r="KR17" t="s">
        <v>1923</v>
      </c>
      <c r="KS17" t="s">
        <v>2291</v>
      </c>
      <c r="KT17" t="s">
        <v>1920</v>
      </c>
      <c r="KU17" t="s">
        <v>409</v>
      </c>
      <c r="KV17" t="s">
        <v>1921</v>
      </c>
      <c r="KW17" t="s">
        <v>1921</v>
      </c>
      <c r="KX17" t="s">
        <v>1920</v>
      </c>
      <c r="KY17" t="s">
        <v>2291</v>
      </c>
      <c r="KZ17" t="s">
        <v>2291</v>
      </c>
      <c r="LA17">
        <v>2</v>
      </c>
      <c r="LB17" t="s">
        <v>310</v>
      </c>
      <c r="LC17" t="s">
        <v>1384</v>
      </c>
      <c r="LD17" t="s">
        <v>2291</v>
      </c>
      <c r="LE17" t="s">
        <v>2291</v>
      </c>
      <c r="LF17" t="s">
        <v>2291</v>
      </c>
      <c r="LG17">
        <v>15</v>
      </c>
      <c r="LH17">
        <v>15</v>
      </c>
      <c r="LI17" t="s">
        <v>1385</v>
      </c>
      <c r="LJ17">
        <v>173997</v>
      </c>
      <c r="LK17" t="s">
        <v>1386</v>
      </c>
      <c r="LL17" t="s">
        <v>1387</v>
      </c>
      <c r="LM17">
        <v>122</v>
      </c>
      <c r="LN17" t="s">
        <v>2291</v>
      </c>
      <c r="LO17">
        <v>-1</v>
      </c>
      <c r="LP17" t="s">
        <v>2291</v>
      </c>
      <c r="LQ17" t="s">
        <v>2291</v>
      </c>
      <c r="LR17">
        <v>122</v>
      </c>
      <c r="LS17">
        <v>5</v>
      </c>
      <c r="LT17">
        <v>7</v>
      </c>
      <c r="LU17">
        <v>10</v>
      </c>
      <c r="LV17">
        <v>15</v>
      </c>
      <c r="LW17">
        <v>10</v>
      </c>
      <c r="LX17">
        <v>14</v>
      </c>
      <c r="LY17">
        <v>10</v>
      </c>
      <c r="LZ17">
        <v>15</v>
      </c>
      <c r="MA17">
        <v>13</v>
      </c>
      <c r="MB17">
        <v>15</v>
      </c>
      <c r="MC17">
        <v>3</v>
      </c>
      <c r="MD17">
        <v>3</v>
      </c>
      <c r="ME17">
        <v>120</v>
      </c>
      <c r="MF17" t="s">
        <v>1977</v>
      </c>
      <c r="MG17" t="s">
        <v>2036</v>
      </c>
      <c r="MH17" t="s">
        <v>1979</v>
      </c>
      <c r="MI17" t="b">
        <v>1</v>
      </c>
      <c r="MJ17" t="b">
        <v>1</v>
      </c>
      <c r="MK17" t="b">
        <v>1</v>
      </c>
      <c r="ML17" t="s">
        <v>2291</v>
      </c>
    </row>
    <row r="18" spans="1:350" x14ac:dyDescent="0.3">
      <c r="A18" t="s">
        <v>1642</v>
      </c>
      <c r="B18" t="s">
        <v>1640</v>
      </c>
      <c r="C18" t="s">
        <v>1641</v>
      </c>
      <c r="D18">
        <v>43173</v>
      </c>
      <c r="E18" t="s">
        <v>398</v>
      </c>
      <c r="F18" t="s">
        <v>2291</v>
      </c>
      <c r="G18" t="s">
        <v>2291</v>
      </c>
      <c r="H18" t="s">
        <v>2291</v>
      </c>
      <c r="I18">
        <v>43173</v>
      </c>
      <c r="J18" t="s">
        <v>399</v>
      </c>
      <c r="K18" t="s">
        <v>293</v>
      </c>
      <c r="L18" t="s">
        <v>294</v>
      </c>
      <c r="M18" t="s">
        <v>1934</v>
      </c>
      <c r="N18" t="s">
        <v>698</v>
      </c>
      <c r="O18" t="s">
        <v>333</v>
      </c>
      <c r="P18" t="s">
        <v>818</v>
      </c>
      <c r="Q18" t="s">
        <v>1470</v>
      </c>
      <c r="R18" t="s">
        <v>1642</v>
      </c>
      <c r="S18" t="s">
        <v>1642</v>
      </c>
      <c r="T18" t="s">
        <v>1643</v>
      </c>
      <c r="U18">
        <v>13.5006179389</v>
      </c>
      <c r="V18">
        <v>14.089072034499999</v>
      </c>
      <c r="W18">
        <v>300.46886495299998</v>
      </c>
      <c r="X18">
        <v>8</v>
      </c>
      <c r="Y18" t="s">
        <v>1983</v>
      </c>
      <c r="Z18" t="s">
        <v>1470</v>
      </c>
      <c r="AA18">
        <v>6</v>
      </c>
      <c r="AB18" t="s">
        <v>2292</v>
      </c>
      <c r="AC18" t="s">
        <v>2291</v>
      </c>
      <c r="AD18" t="s">
        <v>1982</v>
      </c>
      <c r="AE18" t="s">
        <v>2291</v>
      </c>
      <c r="AF18" t="s">
        <v>2291</v>
      </c>
      <c r="AG18" t="s">
        <v>2093</v>
      </c>
      <c r="AH18" t="s">
        <v>1920</v>
      </c>
      <c r="AI18" t="s">
        <v>1920</v>
      </c>
      <c r="AJ18" t="s">
        <v>1921</v>
      </c>
      <c r="AK18" t="s">
        <v>2291</v>
      </c>
      <c r="AL18">
        <v>165</v>
      </c>
      <c r="AM18">
        <v>690</v>
      </c>
      <c r="AN18" t="s">
        <v>294</v>
      </c>
      <c r="AO18" t="s">
        <v>1934</v>
      </c>
      <c r="AP18" t="s">
        <v>698</v>
      </c>
      <c r="AQ18" t="s">
        <v>333</v>
      </c>
      <c r="AR18" t="s">
        <v>818</v>
      </c>
      <c r="AS18" t="s">
        <v>1470</v>
      </c>
      <c r="AT18">
        <v>165</v>
      </c>
      <c r="AU18">
        <v>690</v>
      </c>
      <c r="AV18">
        <v>42064</v>
      </c>
      <c r="AW18">
        <v>1</v>
      </c>
      <c r="AX18">
        <v>4</v>
      </c>
      <c r="AY18" t="s">
        <v>335</v>
      </c>
      <c r="AZ18" t="s">
        <v>1927</v>
      </c>
      <c r="BA18" t="s">
        <v>336</v>
      </c>
      <c r="BB18" t="s">
        <v>1932</v>
      </c>
      <c r="BC18" t="s">
        <v>761</v>
      </c>
      <c r="BD18" t="s">
        <v>1945</v>
      </c>
      <c r="BE18" t="s">
        <v>2291</v>
      </c>
      <c r="BF18" t="s">
        <v>2291</v>
      </c>
      <c r="BG18" t="s">
        <v>2291</v>
      </c>
      <c r="BH18">
        <v>1</v>
      </c>
      <c r="BI18">
        <v>4</v>
      </c>
      <c r="BJ18">
        <v>42064</v>
      </c>
      <c r="BK18" t="s">
        <v>2291</v>
      </c>
      <c r="BL18" t="s">
        <v>2291</v>
      </c>
      <c r="BM18" t="s">
        <v>2291</v>
      </c>
      <c r="BN18" t="s">
        <v>2291</v>
      </c>
      <c r="BO18" t="s">
        <v>2291</v>
      </c>
      <c r="BP18" t="s">
        <v>2291</v>
      </c>
      <c r="BQ18" t="s">
        <v>2291</v>
      </c>
      <c r="BR18" t="s">
        <v>2291</v>
      </c>
      <c r="BS18" t="s">
        <v>2291</v>
      </c>
      <c r="BT18" t="s">
        <v>2291</v>
      </c>
      <c r="BU18" t="s">
        <v>2291</v>
      </c>
      <c r="BV18" t="s">
        <v>2291</v>
      </c>
      <c r="BW18" t="s">
        <v>2291</v>
      </c>
      <c r="BX18" t="s">
        <v>2291</v>
      </c>
      <c r="BY18" t="s">
        <v>2291</v>
      </c>
      <c r="BZ18" t="s">
        <v>2291</v>
      </c>
      <c r="CA18">
        <v>0</v>
      </c>
      <c r="CB18">
        <v>166</v>
      </c>
      <c r="CC18">
        <v>0</v>
      </c>
      <c r="CD18">
        <v>0</v>
      </c>
      <c r="CE18">
        <v>0</v>
      </c>
      <c r="CF18" t="s">
        <v>1998</v>
      </c>
      <c r="CG18" t="s">
        <v>2291</v>
      </c>
      <c r="CH18" t="s">
        <v>1096</v>
      </c>
      <c r="CI18" t="s">
        <v>1920</v>
      </c>
      <c r="CJ18" t="s">
        <v>1921</v>
      </c>
      <c r="CK18" t="s">
        <v>1920</v>
      </c>
      <c r="CL18" t="s">
        <v>1921</v>
      </c>
      <c r="CM18" t="s">
        <v>1921</v>
      </c>
      <c r="CN18" t="s">
        <v>1921</v>
      </c>
      <c r="CO18" t="s">
        <v>1921</v>
      </c>
      <c r="CP18" t="s">
        <v>1921</v>
      </c>
      <c r="CQ18" t="s">
        <v>1920</v>
      </c>
      <c r="CR18" t="s">
        <v>1921</v>
      </c>
      <c r="CS18" t="s">
        <v>1921</v>
      </c>
      <c r="CT18" t="s">
        <v>1953</v>
      </c>
      <c r="CU18" t="s">
        <v>1921</v>
      </c>
      <c r="CV18" t="s">
        <v>1921</v>
      </c>
      <c r="CW18" t="s">
        <v>1920</v>
      </c>
      <c r="CX18" t="s">
        <v>1921</v>
      </c>
      <c r="CY18" t="s">
        <v>1921</v>
      </c>
      <c r="CZ18" t="s">
        <v>2291</v>
      </c>
      <c r="DA18" t="s">
        <v>2029</v>
      </c>
      <c r="DB18" t="s">
        <v>1953</v>
      </c>
      <c r="DC18" t="s">
        <v>1921</v>
      </c>
      <c r="DD18" t="s">
        <v>1921</v>
      </c>
      <c r="DE18" t="s">
        <v>1920</v>
      </c>
      <c r="DF18" t="s">
        <v>1921</v>
      </c>
      <c r="DG18" t="s">
        <v>1921</v>
      </c>
      <c r="DH18" t="s">
        <v>2291</v>
      </c>
      <c r="DI18" t="s">
        <v>2029</v>
      </c>
      <c r="DJ18" t="s">
        <v>2291</v>
      </c>
      <c r="DK18" t="s">
        <v>2291</v>
      </c>
      <c r="DL18" t="s">
        <v>2291</v>
      </c>
      <c r="DM18" t="s">
        <v>2291</v>
      </c>
      <c r="DN18" t="s">
        <v>2291</v>
      </c>
      <c r="DO18" t="s">
        <v>2291</v>
      </c>
      <c r="DP18" t="s">
        <v>2291</v>
      </c>
      <c r="DQ18" t="s">
        <v>2291</v>
      </c>
      <c r="DR18" t="s">
        <v>2291</v>
      </c>
      <c r="DS18" t="s">
        <v>2291</v>
      </c>
      <c r="DT18" t="s">
        <v>2291</v>
      </c>
      <c r="DU18" t="s">
        <v>2291</v>
      </c>
      <c r="DV18" t="s">
        <v>2291</v>
      </c>
      <c r="DW18" t="s">
        <v>2291</v>
      </c>
      <c r="DX18" t="s">
        <v>2291</v>
      </c>
      <c r="DY18" t="s">
        <v>2291</v>
      </c>
      <c r="DZ18" t="s">
        <v>2291</v>
      </c>
      <c r="EA18" t="s">
        <v>2291</v>
      </c>
      <c r="EB18" t="s">
        <v>2291</v>
      </c>
      <c r="EC18" t="s">
        <v>2291</v>
      </c>
      <c r="ED18" t="s">
        <v>2291</v>
      </c>
      <c r="EE18" t="s">
        <v>2291</v>
      </c>
      <c r="EF18" t="s">
        <v>2291</v>
      </c>
      <c r="EG18" t="s">
        <v>2291</v>
      </c>
      <c r="EH18" t="s">
        <v>2291</v>
      </c>
      <c r="EI18" t="s">
        <v>2291</v>
      </c>
      <c r="EJ18" t="s">
        <v>2291</v>
      </c>
      <c r="EK18" t="s">
        <v>2291</v>
      </c>
      <c r="EL18" t="s">
        <v>2291</v>
      </c>
      <c r="EM18" t="s">
        <v>2291</v>
      </c>
      <c r="EN18" t="s">
        <v>2291</v>
      </c>
      <c r="EO18" t="s">
        <v>2291</v>
      </c>
      <c r="EP18" t="s">
        <v>2291</v>
      </c>
      <c r="EQ18" t="s">
        <v>2291</v>
      </c>
      <c r="ER18" t="s">
        <v>2291</v>
      </c>
      <c r="ES18" t="s">
        <v>2291</v>
      </c>
      <c r="ET18" t="s">
        <v>2291</v>
      </c>
      <c r="EU18" t="s">
        <v>2291</v>
      </c>
      <c r="EV18" t="s">
        <v>2291</v>
      </c>
      <c r="EW18" t="s">
        <v>2291</v>
      </c>
      <c r="EX18" t="s">
        <v>320</v>
      </c>
      <c r="EY18" t="s">
        <v>1921</v>
      </c>
      <c r="EZ18" t="s">
        <v>1921</v>
      </c>
      <c r="FA18" t="s">
        <v>1921</v>
      </c>
      <c r="FB18" t="s">
        <v>1920</v>
      </c>
      <c r="FC18" t="s">
        <v>1921</v>
      </c>
      <c r="FD18" t="s">
        <v>2291</v>
      </c>
      <c r="FE18" t="s">
        <v>1996</v>
      </c>
      <c r="FF18" t="s">
        <v>2291</v>
      </c>
      <c r="FG18" t="s">
        <v>2291</v>
      </c>
      <c r="FH18" t="s">
        <v>2291</v>
      </c>
      <c r="FI18" t="s">
        <v>2291</v>
      </c>
      <c r="FJ18" t="s">
        <v>2291</v>
      </c>
      <c r="FK18" t="s">
        <v>2291</v>
      </c>
      <c r="FL18" t="s">
        <v>2291</v>
      </c>
      <c r="FM18" t="s">
        <v>2291</v>
      </c>
      <c r="FN18" t="s">
        <v>2291</v>
      </c>
      <c r="FO18" t="s">
        <v>2291</v>
      </c>
      <c r="FP18" t="s">
        <v>2291</v>
      </c>
      <c r="FQ18" t="s">
        <v>2291</v>
      </c>
      <c r="FR18" t="s">
        <v>2291</v>
      </c>
      <c r="FS18" t="s">
        <v>2291</v>
      </c>
      <c r="FT18" t="s">
        <v>2291</v>
      </c>
      <c r="FU18" t="s">
        <v>2291</v>
      </c>
      <c r="FV18">
        <v>30</v>
      </c>
      <c r="FW18">
        <v>40</v>
      </c>
      <c r="FX18">
        <v>2</v>
      </c>
      <c r="FY18">
        <v>10</v>
      </c>
      <c r="FZ18">
        <v>5</v>
      </c>
      <c r="GA18" t="s">
        <v>2291</v>
      </c>
      <c r="GB18" t="s">
        <v>2291</v>
      </c>
      <c r="GC18" t="s">
        <v>2291</v>
      </c>
      <c r="GD18">
        <v>1</v>
      </c>
      <c r="GE18">
        <v>12</v>
      </c>
      <c r="GF18">
        <v>8</v>
      </c>
      <c r="GG18" t="s">
        <v>2291</v>
      </c>
      <c r="GH18">
        <v>30</v>
      </c>
      <c r="GI18" t="s">
        <v>1920</v>
      </c>
      <c r="GJ18" t="s">
        <v>1920</v>
      </c>
      <c r="GK18" t="s">
        <v>1920</v>
      </c>
      <c r="GL18" t="s">
        <v>2291</v>
      </c>
      <c r="GM18" t="s">
        <v>2291</v>
      </c>
      <c r="GN18" t="s">
        <v>2291</v>
      </c>
      <c r="GO18" t="s">
        <v>1920</v>
      </c>
      <c r="GP18" t="s">
        <v>2291</v>
      </c>
      <c r="GQ18" t="s">
        <v>2291</v>
      </c>
      <c r="GR18" t="s">
        <v>2291</v>
      </c>
      <c r="GS18" t="s">
        <v>322</v>
      </c>
      <c r="GT18" t="s">
        <v>1921</v>
      </c>
      <c r="GU18" t="s">
        <v>1921</v>
      </c>
      <c r="GV18" t="s">
        <v>1920</v>
      </c>
      <c r="GW18" t="s">
        <v>1921</v>
      </c>
      <c r="GX18" t="s">
        <v>1920</v>
      </c>
      <c r="GY18" t="s">
        <v>1921</v>
      </c>
      <c r="GZ18" t="s">
        <v>1921</v>
      </c>
      <c r="HA18" t="s">
        <v>1921</v>
      </c>
      <c r="HB18" t="s">
        <v>2291</v>
      </c>
      <c r="HC18" t="s">
        <v>2291</v>
      </c>
      <c r="HD18">
        <v>2</v>
      </c>
      <c r="HE18">
        <v>1</v>
      </c>
      <c r="HF18" t="s">
        <v>2291</v>
      </c>
      <c r="HG18" t="s">
        <v>2291</v>
      </c>
      <c r="HH18" t="s">
        <v>2291</v>
      </c>
      <c r="HI18" t="s">
        <v>2291</v>
      </c>
      <c r="HJ18">
        <v>1</v>
      </c>
      <c r="HK18" t="s">
        <v>2291</v>
      </c>
      <c r="HL18" t="s">
        <v>2291</v>
      </c>
      <c r="HM18" t="s">
        <v>2291</v>
      </c>
      <c r="HN18" t="s">
        <v>2291</v>
      </c>
      <c r="HO18" t="s">
        <v>2291</v>
      </c>
      <c r="HP18" t="s">
        <v>2291</v>
      </c>
      <c r="HQ18" t="s">
        <v>2291</v>
      </c>
      <c r="HR18" t="s">
        <v>869</v>
      </c>
      <c r="HS18" t="s">
        <v>2117</v>
      </c>
      <c r="HT18" t="s">
        <v>1921</v>
      </c>
      <c r="HU18" t="s">
        <v>1921</v>
      </c>
      <c r="HV18" t="s">
        <v>1920</v>
      </c>
      <c r="HW18" t="s">
        <v>1920</v>
      </c>
      <c r="HX18" t="s">
        <v>1921</v>
      </c>
      <c r="HY18" t="s">
        <v>2125</v>
      </c>
      <c r="HZ18" t="s">
        <v>1921</v>
      </c>
      <c r="IA18" t="s">
        <v>1921</v>
      </c>
      <c r="IB18" t="s">
        <v>1920</v>
      </c>
      <c r="IC18" t="s">
        <v>2291</v>
      </c>
      <c r="ID18" t="s">
        <v>2291</v>
      </c>
      <c r="IE18" t="s">
        <v>2291</v>
      </c>
      <c r="IF18" t="s">
        <v>2291</v>
      </c>
      <c r="IG18" t="s">
        <v>2291</v>
      </c>
      <c r="IH18" t="s">
        <v>2126</v>
      </c>
      <c r="II18" t="s">
        <v>1921</v>
      </c>
      <c r="IJ18" t="s">
        <v>1920</v>
      </c>
      <c r="IK18" t="s">
        <v>2291</v>
      </c>
      <c r="IL18">
        <v>140</v>
      </c>
      <c r="IM18" t="s">
        <v>1986</v>
      </c>
      <c r="IN18" t="s">
        <v>1922</v>
      </c>
      <c r="IO18" t="s">
        <v>1921</v>
      </c>
      <c r="IP18" t="s">
        <v>1921</v>
      </c>
      <c r="IQ18" t="s">
        <v>1920</v>
      </c>
      <c r="IR18" t="s">
        <v>1921</v>
      </c>
      <c r="IS18" t="s">
        <v>1921</v>
      </c>
      <c r="IT18" t="s">
        <v>1921</v>
      </c>
      <c r="IU18" t="s">
        <v>2290</v>
      </c>
      <c r="IV18" t="s">
        <v>1949</v>
      </c>
      <c r="IW18" t="s">
        <v>1991</v>
      </c>
      <c r="IX18" t="s">
        <v>2291</v>
      </c>
      <c r="IY18" t="s">
        <v>2291</v>
      </c>
      <c r="IZ18" t="s">
        <v>2291</v>
      </c>
      <c r="JA18" t="s">
        <v>2291</v>
      </c>
      <c r="JB18" t="s">
        <v>2291</v>
      </c>
      <c r="JC18" t="s">
        <v>1921</v>
      </c>
      <c r="JD18" t="s">
        <v>2291</v>
      </c>
      <c r="JE18" t="s">
        <v>2291</v>
      </c>
      <c r="JF18" t="s">
        <v>2291</v>
      </c>
      <c r="JG18" t="s">
        <v>2291</v>
      </c>
      <c r="JH18" t="s">
        <v>2291</v>
      </c>
      <c r="JI18" t="s">
        <v>2291</v>
      </c>
      <c r="JJ18" t="s">
        <v>2291</v>
      </c>
      <c r="JK18" t="s">
        <v>2291</v>
      </c>
      <c r="JL18" t="s">
        <v>2291</v>
      </c>
      <c r="JM18" t="s">
        <v>1644</v>
      </c>
      <c r="JN18" t="s">
        <v>1921</v>
      </c>
      <c r="JO18" t="s">
        <v>1920</v>
      </c>
      <c r="JP18" t="s">
        <v>1921</v>
      </c>
      <c r="JQ18" t="s">
        <v>1920</v>
      </c>
      <c r="JR18" t="s">
        <v>1921</v>
      </c>
      <c r="JS18" t="s">
        <v>1920</v>
      </c>
      <c r="JT18" t="s">
        <v>1921</v>
      </c>
      <c r="JU18" t="s">
        <v>1921</v>
      </c>
      <c r="JV18" t="s">
        <v>1921</v>
      </c>
      <c r="JW18" t="s">
        <v>1921</v>
      </c>
      <c r="JX18" t="s">
        <v>1921</v>
      </c>
      <c r="JY18" t="s">
        <v>1921</v>
      </c>
      <c r="JZ18" t="s">
        <v>1921</v>
      </c>
      <c r="KA18" t="s">
        <v>1921</v>
      </c>
      <c r="KB18" t="s">
        <v>2291</v>
      </c>
      <c r="KC18" t="s">
        <v>2291</v>
      </c>
      <c r="KD18" t="s">
        <v>2295</v>
      </c>
      <c r="KE18" t="s">
        <v>1920</v>
      </c>
      <c r="KF18" t="s">
        <v>1921</v>
      </c>
      <c r="KG18" t="s">
        <v>1921</v>
      </c>
      <c r="KH18" t="s">
        <v>1921</v>
      </c>
      <c r="KI18" t="s">
        <v>1921</v>
      </c>
      <c r="KJ18" t="s">
        <v>1921</v>
      </c>
      <c r="KK18" t="s">
        <v>1921</v>
      </c>
      <c r="KL18" t="s">
        <v>2291</v>
      </c>
      <c r="KM18" t="s">
        <v>1973</v>
      </c>
      <c r="KN18" t="s">
        <v>2291</v>
      </c>
      <c r="KO18" t="s">
        <v>1920</v>
      </c>
      <c r="KP18" t="s">
        <v>1503</v>
      </c>
      <c r="KQ18" t="s">
        <v>1967</v>
      </c>
      <c r="KR18" t="s">
        <v>1923</v>
      </c>
      <c r="KS18" t="s">
        <v>2291</v>
      </c>
      <c r="KT18" t="s">
        <v>1920</v>
      </c>
      <c r="KU18" t="s">
        <v>2044</v>
      </c>
      <c r="KV18" t="s">
        <v>1920</v>
      </c>
      <c r="KW18" t="s">
        <v>1921</v>
      </c>
      <c r="KX18" t="s">
        <v>1920</v>
      </c>
      <c r="KY18" t="s">
        <v>2291</v>
      </c>
      <c r="KZ18" t="s">
        <v>2291</v>
      </c>
      <c r="LA18">
        <v>3</v>
      </c>
      <c r="LB18" t="s">
        <v>304</v>
      </c>
      <c r="LC18" t="s">
        <v>305</v>
      </c>
      <c r="LD18" t="s">
        <v>2291</v>
      </c>
      <c r="LE18" t="s">
        <v>2291</v>
      </c>
      <c r="LF18" t="s">
        <v>2291</v>
      </c>
      <c r="LG18">
        <v>19</v>
      </c>
      <c r="LH18">
        <v>19</v>
      </c>
      <c r="LI18" t="s">
        <v>1645</v>
      </c>
      <c r="LJ18">
        <v>177371</v>
      </c>
      <c r="LK18" t="s">
        <v>1646</v>
      </c>
      <c r="LL18" t="s">
        <v>1647</v>
      </c>
      <c r="LM18">
        <v>156</v>
      </c>
      <c r="LN18" t="s">
        <v>2291</v>
      </c>
      <c r="LO18">
        <v>-1</v>
      </c>
      <c r="LP18" t="s">
        <v>2291</v>
      </c>
      <c r="LQ18" t="s">
        <v>2291</v>
      </c>
      <c r="LR18">
        <v>156</v>
      </c>
      <c r="LS18">
        <v>6</v>
      </c>
      <c r="LT18">
        <v>7</v>
      </c>
      <c r="LU18">
        <v>9</v>
      </c>
      <c r="LV18">
        <v>9</v>
      </c>
      <c r="LW18">
        <v>22</v>
      </c>
      <c r="LX18">
        <v>25</v>
      </c>
      <c r="LY18">
        <v>6</v>
      </c>
      <c r="LZ18">
        <v>9</v>
      </c>
      <c r="MA18">
        <v>13</v>
      </c>
      <c r="MB18">
        <v>18</v>
      </c>
      <c r="MC18">
        <v>6</v>
      </c>
      <c r="MD18">
        <v>1</v>
      </c>
      <c r="ME18">
        <v>131</v>
      </c>
      <c r="MF18" t="s">
        <v>1976</v>
      </c>
      <c r="MG18" t="s">
        <v>2036</v>
      </c>
      <c r="MH18" t="s">
        <v>1979</v>
      </c>
      <c r="MI18" t="b">
        <v>1</v>
      </c>
      <c r="MJ18" t="b">
        <v>1</v>
      </c>
      <c r="MK18" t="b">
        <v>1</v>
      </c>
      <c r="ML18" t="s">
        <v>2291</v>
      </c>
    </row>
    <row r="19" spans="1:350" x14ac:dyDescent="0.3">
      <c r="A19" t="s">
        <v>1781</v>
      </c>
      <c r="B19" t="s">
        <v>1604</v>
      </c>
      <c r="C19" t="s">
        <v>1605</v>
      </c>
      <c r="D19">
        <v>43173</v>
      </c>
      <c r="E19" t="s">
        <v>353</v>
      </c>
      <c r="F19" t="s">
        <v>2291</v>
      </c>
      <c r="G19" t="s">
        <v>2291</v>
      </c>
      <c r="H19" t="s">
        <v>2291</v>
      </c>
      <c r="I19">
        <v>43173</v>
      </c>
      <c r="J19" t="s">
        <v>354</v>
      </c>
      <c r="K19" t="s">
        <v>293</v>
      </c>
      <c r="L19" t="s">
        <v>294</v>
      </c>
      <c r="M19" t="s">
        <v>1934</v>
      </c>
      <c r="N19" t="s">
        <v>698</v>
      </c>
      <c r="O19" t="s">
        <v>333</v>
      </c>
      <c r="P19" t="s">
        <v>818</v>
      </c>
      <c r="Q19" t="s">
        <v>1470</v>
      </c>
      <c r="R19" t="s">
        <v>2059</v>
      </c>
      <c r="S19" t="s">
        <v>1781</v>
      </c>
      <c r="T19" t="s">
        <v>1606</v>
      </c>
      <c r="U19">
        <v>13.6026668221</v>
      </c>
      <c r="V19">
        <v>13.9864363061</v>
      </c>
      <c r="W19">
        <v>301.89857646899998</v>
      </c>
      <c r="X19">
        <v>4</v>
      </c>
      <c r="Y19" t="s">
        <v>1983</v>
      </c>
      <c r="Z19" t="s">
        <v>1554</v>
      </c>
      <c r="AA19">
        <v>4</v>
      </c>
      <c r="AB19" t="s">
        <v>2292</v>
      </c>
      <c r="AC19" t="s">
        <v>2291</v>
      </c>
      <c r="AD19" t="s">
        <v>1982</v>
      </c>
      <c r="AE19" t="s">
        <v>2291</v>
      </c>
      <c r="AF19" t="s">
        <v>2291</v>
      </c>
      <c r="AG19" t="s">
        <v>2089</v>
      </c>
      <c r="AH19" t="s">
        <v>1920</v>
      </c>
      <c r="AI19" t="s">
        <v>1921</v>
      </c>
      <c r="AJ19" t="s">
        <v>1921</v>
      </c>
      <c r="AK19" t="s">
        <v>2291</v>
      </c>
      <c r="AL19">
        <v>200</v>
      </c>
      <c r="AM19">
        <v>836</v>
      </c>
      <c r="AN19" t="s">
        <v>294</v>
      </c>
      <c r="AO19" t="s">
        <v>1934</v>
      </c>
      <c r="AP19" t="s">
        <v>698</v>
      </c>
      <c r="AQ19" t="s">
        <v>333</v>
      </c>
      <c r="AR19" t="s">
        <v>818</v>
      </c>
      <c r="AS19" t="s">
        <v>1470</v>
      </c>
      <c r="AT19">
        <v>200</v>
      </c>
      <c r="AU19">
        <v>836</v>
      </c>
      <c r="AV19">
        <v>42005</v>
      </c>
      <c r="AW19" t="s">
        <v>2291</v>
      </c>
      <c r="AX19" t="s">
        <v>2291</v>
      </c>
      <c r="AY19" t="s">
        <v>2291</v>
      </c>
      <c r="AZ19" t="s">
        <v>2291</v>
      </c>
      <c r="BA19" t="s">
        <v>2291</v>
      </c>
      <c r="BB19" t="s">
        <v>2291</v>
      </c>
      <c r="BC19" t="s">
        <v>2291</v>
      </c>
      <c r="BD19" t="s">
        <v>2291</v>
      </c>
      <c r="BE19" t="s">
        <v>2291</v>
      </c>
      <c r="BF19" t="s">
        <v>2291</v>
      </c>
      <c r="BG19" t="s">
        <v>2291</v>
      </c>
      <c r="BH19" t="s">
        <v>2291</v>
      </c>
      <c r="BI19" t="s">
        <v>2291</v>
      </c>
      <c r="BJ19" t="s">
        <v>2291</v>
      </c>
      <c r="BK19" t="s">
        <v>2291</v>
      </c>
      <c r="BL19" t="s">
        <v>2291</v>
      </c>
      <c r="BM19" t="s">
        <v>2291</v>
      </c>
      <c r="BN19" t="s">
        <v>2291</v>
      </c>
      <c r="BO19" t="s">
        <v>2291</v>
      </c>
      <c r="BP19" t="s">
        <v>2291</v>
      </c>
      <c r="BQ19" t="s">
        <v>2291</v>
      </c>
      <c r="BR19" t="s">
        <v>2291</v>
      </c>
      <c r="BS19" t="s">
        <v>2291</v>
      </c>
      <c r="BT19" t="s">
        <v>2291</v>
      </c>
      <c r="BU19" t="s">
        <v>2291</v>
      </c>
      <c r="BV19" t="s">
        <v>2291</v>
      </c>
      <c r="BW19" t="s">
        <v>2291</v>
      </c>
      <c r="BX19" t="s">
        <v>2291</v>
      </c>
      <c r="BY19" t="s">
        <v>2291</v>
      </c>
      <c r="BZ19" t="s">
        <v>2291</v>
      </c>
      <c r="CA19">
        <v>0</v>
      </c>
      <c r="CB19">
        <v>200</v>
      </c>
      <c r="CC19">
        <v>0</v>
      </c>
      <c r="CD19">
        <v>0</v>
      </c>
      <c r="CE19">
        <v>0</v>
      </c>
      <c r="CF19" t="s">
        <v>1998</v>
      </c>
      <c r="CG19" t="s">
        <v>2291</v>
      </c>
      <c r="CH19" t="s">
        <v>1600</v>
      </c>
      <c r="CI19" t="s">
        <v>1920</v>
      </c>
      <c r="CJ19" t="s">
        <v>1920</v>
      </c>
      <c r="CK19" t="s">
        <v>1921</v>
      </c>
      <c r="CL19" t="s">
        <v>1921</v>
      </c>
      <c r="CM19" t="s">
        <v>1921</v>
      </c>
      <c r="CN19" t="s">
        <v>1921</v>
      </c>
      <c r="CO19" t="s">
        <v>1921</v>
      </c>
      <c r="CP19" t="s">
        <v>1921</v>
      </c>
      <c r="CQ19" t="s">
        <v>1921</v>
      </c>
      <c r="CR19" t="s">
        <v>1921</v>
      </c>
      <c r="CS19" t="s">
        <v>1921</v>
      </c>
      <c r="CT19" t="s">
        <v>2291</v>
      </c>
      <c r="CU19" t="s">
        <v>2291</v>
      </c>
      <c r="CV19" t="s">
        <v>2291</v>
      </c>
      <c r="CW19" t="s">
        <v>2291</v>
      </c>
      <c r="CX19" t="s">
        <v>2291</v>
      </c>
      <c r="CY19" t="s">
        <v>2291</v>
      </c>
      <c r="CZ19" t="s">
        <v>2291</v>
      </c>
      <c r="DA19" t="s">
        <v>2291</v>
      </c>
      <c r="DB19" t="s">
        <v>1953</v>
      </c>
      <c r="DC19" t="s">
        <v>1921</v>
      </c>
      <c r="DD19" t="s">
        <v>1921</v>
      </c>
      <c r="DE19" t="s">
        <v>1920</v>
      </c>
      <c r="DF19" t="s">
        <v>1921</v>
      </c>
      <c r="DG19" t="s">
        <v>1921</v>
      </c>
      <c r="DH19" t="s">
        <v>2291</v>
      </c>
      <c r="DI19" t="s">
        <v>2029</v>
      </c>
      <c r="DJ19" t="s">
        <v>1953</v>
      </c>
      <c r="DK19" t="s">
        <v>1921</v>
      </c>
      <c r="DL19" t="s">
        <v>1921</v>
      </c>
      <c r="DM19" t="s">
        <v>1920</v>
      </c>
      <c r="DN19" t="s">
        <v>1921</v>
      </c>
      <c r="DO19" t="s">
        <v>1921</v>
      </c>
      <c r="DP19" t="s">
        <v>2291</v>
      </c>
      <c r="DQ19" t="s">
        <v>2029</v>
      </c>
      <c r="DR19" t="s">
        <v>2291</v>
      </c>
      <c r="DS19" t="s">
        <v>2291</v>
      </c>
      <c r="DT19" t="s">
        <v>2291</v>
      </c>
      <c r="DU19" t="s">
        <v>2291</v>
      </c>
      <c r="DV19" t="s">
        <v>2291</v>
      </c>
      <c r="DW19" t="s">
        <v>2291</v>
      </c>
      <c r="DX19" t="s">
        <v>2291</v>
      </c>
      <c r="DY19" t="s">
        <v>2291</v>
      </c>
      <c r="DZ19" t="s">
        <v>2291</v>
      </c>
      <c r="EA19" t="s">
        <v>2291</v>
      </c>
      <c r="EB19" t="s">
        <v>2291</v>
      </c>
      <c r="EC19" t="s">
        <v>2291</v>
      </c>
      <c r="ED19" t="s">
        <v>2291</v>
      </c>
      <c r="EE19" t="s">
        <v>2291</v>
      </c>
      <c r="EF19" t="s">
        <v>2291</v>
      </c>
      <c r="EG19" t="s">
        <v>2291</v>
      </c>
      <c r="EH19" t="s">
        <v>2291</v>
      </c>
      <c r="EI19" t="s">
        <v>2291</v>
      </c>
      <c r="EJ19" t="s">
        <v>2291</v>
      </c>
      <c r="EK19" t="s">
        <v>2291</v>
      </c>
      <c r="EL19" t="s">
        <v>2291</v>
      </c>
      <c r="EM19" t="s">
        <v>2291</v>
      </c>
      <c r="EN19" t="s">
        <v>2291</v>
      </c>
      <c r="EO19" t="s">
        <v>2291</v>
      </c>
      <c r="EP19" t="s">
        <v>2291</v>
      </c>
      <c r="EQ19" t="s">
        <v>2291</v>
      </c>
      <c r="ER19" t="s">
        <v>2291</v>
      </c>
      <c r="ES19" t="s">
        <v>2291</v>
      </c>
      <c r="ET19" t="s">
        <v>2291</v>
      </c>
      <c r="EU19" t="s">
        <v>2291</v>
      </c>
      <c r="EV19" t="s">
        <v>2291</v>
      </c>
      <c r="EW19" t="s">
        <v>2291</v>
      </c>
      <c r="EX19" t="s">
        <v>2291</v>
      </c>
      <c r="EY19" t="s">
        <v>2291</v>
      </c>
      <c r="EZ19" t="s">
        <v>2291</v>
      </c>
      <c r="FA19" t="s">
        <v>2291</v>
      </c>
      <c r="FB19" t="s">
        <v>2291</v>
      </c>
      <c r="FC19" t="s">
        <v>2291</v>
      </c>
      <c r="FD19" t="s">
        <v>2291</v>
      </c>
      <c r="FE19" t="s">
        <v>2291</v>
      </c>
      <c r="FF19" t="s">
        <v>2291</v>
      </c>
      <c r="FG19" t="s">
        <v>2291</v>
      </c>
      <c r="FH19" t="s">
        <v>2291</v>
      </c>
      <c r="FI19" t="s">
        <v>2291</v>
      </c>
      <c r="FJ19" t="s">
        <v>2291</v>
      </c>
      <c r="FK19" t="s">
        <v>2291</v>
      </c>
      <c r="FL19" t="s">
        <v>2291</v>
      </c>
      <c r="FM19" t="s">
        <v>2291</v>
      </c>
      <c r="FN19" t="s">
        <v>2291</v>
      </c>
      <c r="FO19" t="s">
        <v>2291</v>
      </c>
      <c r="FP19" t="s">
        <v>2291</v>
      </c>
      <c r="FQ19" t="s">
        <v>2291</v>
      </c>
      <c r="FR19" t="s">
        <v>2291</v>
      </c>
      <c r="FS19" t="s">
        <v>2291</v>
      </c>
      <c r="FT19" t="s">
        <v>2291</v>
      </c>
      <c r="FU19" t="s">
        <v>2291</v>
      </c>
      <c r="FV19">
        <v>30</v>
      </c>
      <c r="FW19">
        <v>50</v>
      </c>
      <c r="FX19">
        <v>5</v>
      </c>
      <c r="FY19">
        <v>10</v>
      </c>
      <c r="FZ19">
        <v>7</v>
      </c>
      <c r="GA19">
        <v>7</v>
      </c>
      <c r="GB19" t="s">
        <v>2291</v>
      </c>
      <c r="GC19" t="s">
        <v>2291</v>
      </c>
      <c r="GD19">
        <v>20</v>
      </c>
      <c r="GE19">
        <v>30</v>
      </c>
      <c r="GF19">
        <v>20</v>
      </c>
      <c r="GG19" t="s">
        <v>2291</v>
      </c>
      <c r="GH19">
        <v>25</v>
      </c>
      <c r="GI19" t="s">
        <v>1920</v>
      </c>
      <c r="GJ19" t="s">
        <v>1920</v>
      </c>
      <c r="GK19" t="s">
        <v>1920</v>
      </c>
      <c r="GL19" t="s">
        <v>2291</v>
      </c>
      <c r="GM19" t="s">
        <v>2291</v>
      </c>
      <c r="GN19" t="s">
        <v>2291</v>
      </c>
      <c r="GO19" t="s">
        <v>1920</v>
      </c>
      <c r="GP19" t="s">
        <v>2291</v>
      </c>
      <c r="GQ19" t="s">
        <v>2291</v>
      </c>
      <c r="GR19" t="s">
        <v>2291</v>
      </c>
      <c r="GS19" t="s">
        <v>302</v>
      </c>
      <c r="GT19" t="s">
        <v>1921</v>
      </c>
      <c r="GU19" t="s">
        <v>1921</v>
      </c>
      <c r="GV19" t="s">
        <v>1921</v>
      </c>
      <c r="GW19" t="s">
        <v>1921</v>
      </c>
      <c r="GX19" t="s">
        <v>1920</v>
      </c>
      <c r="GY19" t="s">
        <v>1921</v>
      </c>
      <c r="GZ19" t="s">
        <v>1921</v>
      </c>
      <c r="HA19" t="s">
        <v>1921</v>
      </c>
      <c r="HB19" t="s">
        <v>2291</v>
      </c>
      <c r="HC19" t="s">
        <v>2291</v>
      </c>
      <c r="HD19">
        <v>2</v>
      </c>
      <c r="HE19" t="s">
        <v>2291</v>
      </c>
      <c r="HF19" t="s">
        <v>2291</v>
      </c>
      <c r="HG19" t="s">
        <v>2291</v>
      </c>
      <c r="HH19" t="s">
        <v>2291</v>
      </c>
      <c r="HI19" t="s">
        <v>2291</v>
      </c>
      <c r="HJ19" t="s">
        <v>2291</v>
      </c>
      <c r="HK19" t="s">
        <v>2291</v>
      </c>
      <c r="HL19" t="s">
        <v>2291</v>
      </c>
      <c r="HM19" t="s">
        <v>2291</v>
      </c>
      <c r="HN19" t="s">
        <v>2291</v>
      </c>
      <c r="HO19" t="s">
        <v>2291</v>
      </c>
      <c r="HP19" t="s">
        <v>2291</v>
      </c>
      <c r="HQ19" t="s">
        <v>2291</v>
      </c>
      <c r="HR19" t="s">
        <v>869</v>
      </c>
      <c r="HS19" t="s">
        <v>1995</v>
      </c>
      <c r="HT19" t="s">
        <v>1921</v>
      </c>
      <c r="HU19" t="s">
        <v>1921</v>
      </c>
      <c r="HV19" t="s">
        <v>1920</v>
      </c>
      <c r="HW19" t="s">
        <v>1921</v>
      </c>
      <c r="HX19" t="s">
        <v>1921</v>
      </c>
      <c r="HY19" t="s">
        <v>2124</v>
      </c>
      <c r="HZ19" t="s">
        <v>1920</v>
      </c>
      <c r="IA19" t="s">
        <v>1920</v>
      </c>
      <c r="IB19" t="s">
        <v>1921</v>
      </c>
      <c r="IC19">
        <v>12</v>
      </c>
      <c r="ID19">
        <v>150</v>
      </c>
      <c r="IE19" t="s">
        <v>2046</v>
      </c>
      <c r="IF19" t="s">
        <v>1921</v>
      </c>
      <c r="IG19" t="s">
        <v>1962</v>
      </c>
      <c r="IH19" t="s">
        <v>2128</v>
      </c>
      <c r="II19" t="s">
        <v>1920</v>
      </c>
      <c r="IJ19" t="s">
        <v>1920</v>
      </c>
      <c r="IK19">
        <v>20</v>
      </c>
      <c r="IL19">
        <v>155</v>
      </c>
      <c r="IM19" t="s">
        <v>1920</v>
      </c>
      <c r="IN19" t="s">
        <v>2291</v>
      </c>
      <c r="IO19" t="s">
        <v>2291</v>
      </c>
      <c r="IP19" t="s">
        <v>2291</v>
      </c>
      <c r="IQ19" t="s">
        <v>2291</v>
      </c>
      <c r="IR19" t="s">
        <v>2291</v>
      </c>
      <c r="IS19" t="s">
        <v>2291</v>
      </c>
      <c r="IT19" t="s">
        <v>2291</v>
      </c>
      <c r="IU19" t="s">
        <v>2291</v>
      </c>
      <c r="IV19" t="s">
        <v>1949</v>
      </c>
      <c r="IW19" t="s">
        <v>1991</v>
      </c>
      <c r="IX19" t="s">
        <v>2291</v>
      </c>
      <c r="IY19" t="s">
        <v>2291</v>
      </c>
      <c r="IZ19" t="s">
        <v>2291</v>
      </c>
      <c r="JA19" t="s">
        <v>2291</v>
      </c>
      <c r="JB19" t="s">
        <v>2291</v>
      </c>
      <c r="JC19" t="s">
        <v>1921</v>
      </c>
      <c r="JD19" t="s">
        <v>2291</v>
      </c>
      <c r="JE19" t="s">
        <v>2291</v>
      </c>
      <c r="JF19" t="s">
        <v>2291</v>
      </c>
      <c r="JG19" t="s">
        <v>2291</v>
      </c>
      <c r="JH19" t="s">
        <v>2291</v>
      </c>
      <c r="JI19" t="s">
        <v>2291</v>
      </c>
      <c r="JJ19" t="s">
        <v>2291</v>
      </c>
      <c r="JK19" t="s">
        <v>2291</v>
      </c>
      <c r="JL19" t="s">
        <v>2291</v>
      </c>
      <c r="JM19" t="s">
        <v>763</v>
      </c>
      <c r="JN19" t="s">
        <v>1920</v>
      </c>
      <c r="JO19" t="s">
        <v>1921</v>
      </c>
      <c r="JP19" t="s">
        <v>1921</v>
      </c>
      <c r="JQ19" t="s">
        <v>1921</v>
      </c>
      <c r="JR19" t="s">
        <v>1921</v>
      </c>
      <c r="JS19" t="s">
        <v>1920</v>
      </c>
      <c r="JT19" t="s">
        <v>1920</v>
      </c>
      <c r="JU19" t="s">
        <v>1921</v>
      </c>
      <c r="JV19" t="s">
        <v>1921</v>
      </c>
      <c r="JW19" t="s">
        <v>1921</v>
      </c>
      <c r="JX19" t="s">
        <v>1921</v>
      </c>
      <c r="JY19" t="s">
        <v>1921</v>
      </c>
      <c r="JZ19" t="s">
        <v>1921</v>
      </c>
      <c r="KA19" t="s">
        <v>1921</v>
      </c>
      <c r="KB19" t="s">
        <v>2291</v>
      </c>
      <c r="KC19" t="s">
        <v>2291</v>
      </c>
      <c r="KD19" t="s">
        <v>2298</v>
      </c>
      <c r="KE19" t="s">
        <v>1920</v>
      </c>
      <c r="KF19" t="s">
        <v>1921</v>
      </c>
      <c r="KG19" t="s">
        <v>1921</v>
      </c>
      <c r="KH19" t="s">
        <v>1921</v>
      </c>
      <c r="KI19" t="s">
        <v>1921</v>
      </c>
      <c r="KJ19" t="s">
        <v>1920</v>
      </c>
      <c r="KK19" t="s">
        <v>1921</v>
      </c>
      <c r="KL19" t="s">
        <v>2291</v>
      </c>
      <c r="KM19" t="s">
        <v>2294</v>
      </c>
      <c r="KN19" t="s">
        <v>2291</v>
      </c>
      <c r="KO19" t="s">
        <v>1920</v>
      </c>
      <c r="KP19" t="s">
        <v>1503</v>
      </c>
      <c r="KQ19" t="s">
        <v>1967</v>
      </c>
      <c r="KR19" t="s">
        <v>1923</v>
      </c>
      <c r="KS19" t="s">
        <v>2291</v>
      </c>
      <c r="KT19" t="s">
        <v>1920</v>
      </c>
      <c r="KU19" t="s">
        <v>2044</v>
      </c>
      <c r="KV19" t="s">
        <v>1920</v>
      </c>
      <c r="KW19" t="s">
        <v>1921</v>
      </c>
      <c r="KX19" t="s">
        <v>1920</v>
      </c>
      <c r="KY19" t="s">
        <v>2291</v>
      </c>
      <c r="KZ19" t="s">
        <v>2291</v>
      </c>
      <c r="LA19">
        <v>3</v>
      </c>
      <c r="LB19" t="s">
        <v>304</v>
      </c>
      <c r="LC19" t="s">
        <v>305</v>
      </c>
      <c r="LD19" t="s">
        <v>2291</v>
      </c>
      <c r="LE19" t="s">
        <v>2291</v>
      </c>
      <c r="LF19" t="s">
        <v>2291</v>
      </c>
      <c r="LG19">
        <v>20</v>
      </c>
      <c r="LH19">
        <v>20</v>
      </c>
      <c r="LI19" t="s">
        <v>1607</v>
      </c>
      <c r="LJ19">
        <v>177366</v>
      </c>
      <c r="LK19" t="s">
        <v>1608</v>
      </c>
      <c r="LL19" t="s">
        <v>1609</v>
      </c>
      <c r="LM19">
        <v>151</v>
      </c>
      <c r="LN19" t="s">
        <v>2291</v>
      </c>
      <c r="LO19">
        <v>-1</v>
      </c>
      <c r="LP19" t="s">
        <v>2291</v>
      </c>
      <c r="LQ19" t="s">
        <v>2291</v>
      </c>
      <c r="LR19">
        <v>151</v>
      </c>
      <c r="LS19">
        <v>17</v>
      </c>
      <c r="LT19">
        <v>8</v>
      </c>
      <c r="LU19">
        <v>20</v>
      </c>
      <c r="LV19">
        <v>15</v>
      </c>
      <c r="LW19">
        <v>21</v>
      </c>
      <c r="LX19">
        <v>16</v>
      </c>
      <c r="LY19">
        <v>5</v>
      </c>
      <c r="LZ19">
        <v>7</v>
      </c>
      <c r="MA19">
        <v>18</v>
      </c>
      <c r="MB19">
        <v>29</v>
      </c>
      <c r="MC19">
        <v>3</v>
      </c>
      <c r="MD19">
        <v>0</v>
      </c>
      <c r="ME19">
        <v>159</v>
      </c>
      <c r="MF19" t="s">
        <v>1975</v>
      </c>
      <c r="MG19" t="s">
        <v>1979</v>
      </c>
      <c r="MH19" t="s">
        <v>568</v>
      </c>
      <c r="MI19" t="b">
        <v>1</v>
      </c>
      <c r="MJ19" t="b">
        <v>1</v>
      </c>
      <c r="MK19" t="b">
        <v>1</v>
      </c>
      <c r="ML19" t="s">
        <v>2291</v>
      </c>
    </row>
    <row r="20" spans="1:350" x14ac:dyDescent="0.3">
      <c r="A20" t="s">
        <v>1782</v>
      </c>
      <c r="B20" t="s">
        <v>1597</v>
      </c>
      <c r="C20" t="s">
        <v>1598</v>
      </c>
      <c r="D20">
        <v>43173</v>
      </c>
      <c r="E20" t="s">
        <v>353</v>
      </c>
      <c r="F20" t="s">
        <v>2291</v>
      </c>
      <c r="G20" t="s">
        <v>2291</v>
      </c>
      <c r="H20" t="s">
        <v>2291</v>
      </c>
      <c r="I20">
        <v>43173</v>
      </c>
      <c r="J20" t="s">
        <v>354</v>
      </c>
      <c r="K20" t="s">
        <v>293</v>
      </c>
      <c r="L20" t="s">
        <v>294</v>
      </c>
      <c r="M20" t="s">
        <v>1934</v>
      </c>
      <c r="N20" t="s">
        <v>698</v>
      </c>
      <c r="O20" t="s">
        <v>333</v>
      </c>
      <c r="P20" t="s">
        <v>818</v>
      </c>
      <c r="Q20" t="s">
        <v>1470</v>
      </c>
      <c r="R20" t="s">
        <v>1782</v>
      </c>
      <c r="S20" t="s">
        <v>1782</v>
      </c>
      <c r="T20" t="s">
        <v>1599</v>
      </c>
      <c r="U20">
        <v>13.441191657299999</v>
      </c>
      <c r="V20">
        <v>14.082764211800001</v>
      </c>
      <c r="W20">
        <v>304.66511737600001</v>
      </c>
      <c r="X20">
        <v>8</v>
      </c>
      <c r="Y20" t="s">
        <v>1983</v>
      </c>
      <c r="Z20" t="s">
        <v>1494</v>
      </c>
      <c r="AA20">
        <v>3</v>
      </c>
      <c r="AB20" t="s">
        <v>2296</v>
      </c>
      <c r="AC20" t="s">
        <v>2291</v>
      </c>
      <c r="AD20" t="s">
        <v>1982</v>
      </c>
      <c r="AE20" t="s">
        <v>2291</v>
      </c>
      <c r="AF20" t="s">
        <v>2291</v>
      </c>
      <c r="AG20" t="s">
        <v>1955</v>
      </c>
      <c r="AH20" t="s">
        <v>1921</v>
      </c>
      <c r="AI20" t="s">
        <v>1920</v>
      </c>
      <c r="AJ20" t="s">
        <v>1921</v>
      </c>
      <c r="AK20" t="s">
        <v>2291</v>
      </c>
      <c r="AL20" t="s">
        <v>2291</v>
      </c>
      <c r="AM20" t="s">
        <v>2291</v>
      </c>
      <c r="AN20" t="s">
        <v>2291</v>
      </c>
      <c r="AO20" t="s">
        <v>2291</v>
      </c>
      <c r="AP20" t="s">
        <v>2291</v>
      </c>
      <c r="AQ20" t="s">
        <v>2291</v>
      </c>
      <c r="AR20" t="s">
        <v>2291</v>
      </c>
      <c r="AS20" t="s">
        <v>2291</v>
      </c>
      <c r="AT20" t="s">
        <v>2291</v>
      </c>
      <c r="AU20" t="s">
        <v>2291</v>
      </c>
      <c r="AV20" t="s">
        <v>2291</v>
      </c>
      <c r="AW20">
        <v>200</v>
      </c>
      <c r="AX20">
        <v>836</v>
      </c>
      <c r="AY20" t="s">
        <v>697</v>
      </c>
      <c r="AZ20" t="s">
        <v>1928</v>
      </c>
      <c r="BA20" t="s">
        <v>294</v>
      </c>
      <c r="BB20" t="s">
        <v>1934</v>
      </c>
      <c r="BC20" t="s">
        <v>698</v>
      </c>
      <c r="BD20" t="s">
        <v>333</v>
      </c>
      <c r="BE20" t="s">
        <v>2291</v>
      </c>
      <c r="BF20" t="s">
        <v>2291</v>
      </c>
      <c r="BG20" t="s">
        <v>2291</v>
      </c>
      <c r="BH20">
        <v>200</v>
      </c>
      <c r="BI20">
        <v>836</v>
      </c>
      <c r="BJ20">
        <v>42614</v>
      </c>
      <c r="BK20" t="s">
        <v>2291</v>
      </c>
      <c r="BL20" t="s">
        <v>2291</v>
      </c>
      <c r="BM20" t="s">
        <v>2291</v>
      </c>
      <c r="BN20" t="s">
        <v>2291</v>
      </c>
      <c r="BO20" t="s">
        <v>2291</v>
      </c>
      <c r="BP20" t="s">
        <v>2291</v>
      </c>
      <c r="BQ20" t="s">
        <v>2291</v>
      </c>
      <c r="BR20" t="s">
        <v>2291</v>
      </c>
      <c r="BS20" t="s">
        <v>2291</v>
      </c>
      <c r="BT20" t="s">
        <v>2291</v>
      </c>
      <c r="BU20" t="s">
        <v>2291</v>
      </c>
      <c r="BV20" t="s">
        <v>2291</v>
      </c>
      <c r="BW20" t="s">
        <v>2291</v>
      </c>
      <c r="BX20" t="s">
        <v>2291</v>
      </c>
      <c r="BY20" t="s">
        <v>2291</v>
      </c>
      <c r="BZ20" t="s">
        <v>2291</v>
      </c>
      <c r="CA20">
        <v>0</v>
      </c>
      <c r="CB20">
        <v>200</v>
      </c>
      <c r="CC20">
        <v>0</v>
      </c>
      <c r="CD20">
        <v>0</v>
      </c>
      <c r="CE20">
        <v>0</v>
      </c>
      <c r="CF20" t="s">
        <v>1998</v>
      </c>
      <c r="CG20" t="s">
        <v>2291</v>
      </c>
      <c r="CH20" t="s">
        <v>1600</v>
      </c>
      <c r="CI20" t="s">
        <v>1920</v>
      </c>
      <c r="CJ20" t="s">
        <v>1920</v>
      </c>
      <c r="CK20" t="s">
        <v>1921</v>
      </c>
      <c r="CL20" t="s">
        <v>1921</v>
      </c>
      <c r="CM20" t="s">
        <v>1921</v>
      </c>
      <c r="CN20" t="s">
        <v>1921</v>
      </c>
      <c r="CO20" t="s">
        <v>1921</v>
      </c>
      <c r="CP20" t="s">
        <v>1921</v>
      </c>
      <c r="CQ20" t="s">
        <v>1921</v>
      </c>
      <c r="CR20" t="s">
        <v>1921</v>
      </c>
      <c r="CS20" t="s">
        <v>1921</v>
      </c>
      <c r="CT20" t="s">
        <v>2291</v>
      </c>
      <c r="CU20" t="s">
        <v>2291</v>
      </c>
      <c r="CV20" t="s">
        <v>2291</v>
      </c>
      <c r="CW20" t="s">
        <v>2291</v>
      </c>
      <c r="CX20" t="s">
        <v>2291</v>
      </c>
      <c r="CY20" t="s">
        <v>2291</v>
      </c>
      <c r="CZ20" t="s">
        <v>2291</v>
      </c>
      <c r="DA20" t="s">
        <v>2291</v>
      </c>
      <c r="DB20" t="s">
        <v>2101</v>
      </c>
      <c r="DC20" t="s">
        <v>1921</v>
      </c>
      <c r="DD20" t="s">
        <v>1921</v>
      </c>
      <c r="DE20" t="s">
        <v>1920</v>
      </c>
      <c r="DF20" t="s">
        <v>1920</v>
      </c>
      <c r="DG20" t="s">
        <v>1921</v>
      </c>
      <c r="DH20" t="s">
        <v>2291</v>
      </c>
      <c r="DI20" t="s">
        <v>2029</v>
      </c>
      <c r="DJ20" t="s">
        <v>1953</v>
      </c>
      <c r="DK20" t="s">
        <v>1921</v>
      </c>
      <c r="DL20" t="s">
        <v>1921</v>
      </c>
      <c r="DM20" t="s">
        <v>1920</v>
      </c>
      <c r="DN20" t="s">
        <v>1921</v>
      </c>
      <c r="DO20" t="s">
        <v>1921</v>
      </c>
      <c r="DP20" t="s">
        <v>2291</v>
      </c>
      <c r="DQ20" t="s">
        <v>2029</v>
      </c>
      <c r="DR20" t="s">
        <v>2291</v>
      </c>
      <c r="DS20" t="s">
        <v>2291</v>
      </c>
      <c r="DT20" t="s">
        <v>2291</v>
      </c>
      <c r="DU20" t="s">
        <v>2291</v>
      </c>
      <c r="DV20" t="s">
        <v>2291</v>
      </c>
      <c r="DW20" t="s">
        <v>2291</v>
      </c>
      <c r="DX20" t="s">
        <v>2291</v>
      </c>
      <c r="DY20" t="s">
        <v>2291</v>
      </c>
      <c r="DZ20" t="s">
        <v>2291</v>
      </c>
      <c r="EA20" t="s">
        <v>2291</v>
      </c>
      <c r="EB20" t="s">
        <v>2291</v>
      </c>
      <c r="EC20" t="s">
        <v>2291</v>
      </c>
      <c r="ED20" t="s">
        <v>2291</v>
      </c>
      <c r="EE20" t="s">
        <v>2291</v>
      </c>
      <c r="EF20" t="s">
        <v>2291</v>
      </c>
      <c r="EG20" t="s">
        <v>2291</v>
      </c>
      <c r="EH20" t="s">
        <v>2291</v>
      </c>
      <c r="EI20" t="s">
        <v>2291</v>
      </c>
      <c r="EJ20" t="s">
        <v>2291</v>
      </c>
      <c r="EK20" t="s">
        <v>2291</v>
      </c>
      <c r="EL20" t="s">
        <v>2291</v>
      </c>
      <c r="EM20" t="s">
        <v>2291</v>
      </c>
      <c r="EN20" t="s">
        <v>2291</v>
      </c>
      <c r="EO20" t="s">
        <v>2291</v>
      </c>
      <c r="EP20" t="s">
        <v>2291</v>
      </c>
      <c r="EQ20" t="s">
        <v>2291</v>
      </c>
      <c r="ER20" t="s">
        <v>2291</v>
      </c>
      <c r="ES20" t="s">
        <v>2291</v>
      </c>
      <c r="ET20" t="s">
        <v>2291</v>
      </c>
      <c r="EU20" t="s">
        <v>2291</v>
      </c>
      <c r="EV20" t="s">
        <v>2291</v>
      </c>
      <c r="EW20" t="s">
        <v>2291</v>
      </c>
      <c r="EX20" t="s">
        <v>2291</v>
      </c>
      <c r="EY20" t="s">
        <v>2291</v>
      </c>
      <c r="EZ20" t="s">
        <v>2291</v>
      </c>
      <c r="FA20" t="s">
        <v>2291</v>
      </c>
      <c r="FB20" t="s">
        <v>2291</v>
      </c>
      <c r="FC20" t="s">
        <v>2291</v>
      </c>
      <c r="FD20" t="s">
        <v>2291</v>
      </c>
      <c r="FE20" t="s">
        <v>2291</v>
      </c>
      <c r="FF20" t="s">
        <v>2291</v>
      </c>
      <c r="FG20" t="s">
        <v>2291</v>
      </c>
      <c r="FH20" t="s">
        <v>2291</v>
      </c>
      <c r="FI20" t="s">
        <v>2291</v>
      </c>
      <c r="FJ20" t="s">
        <v>2291</v>
      </c>
      <c r="FK20" t="s">
        <v>2291</v>
      </c>
      <c r="FL20" t="s">
        <v>2291</v>
      </c>
      <c r="FM20" t="s">
        <v>2291</v>
      </c>
      <c r="FN20" t="s">
        <v>2291</v>
      </c>
      <c r="FO20" t="s">
        <v>2291</v>
      </c>
      <c r="FP20" t="s">
        <v>2291</v>
      </c>
      <c r="FQ20" t="s">
        <v>2291</v>
      </c>
      <c r="FR20" t="s">
        <v>2291</v>
      </c>
      <c r="FS20" t="s">
        <v>2291</v>
      </c>
      <c r="FT20" t="s">
        <v>2291</v>
      </c>
      <c r="FU20" t="s">
        <v>2291</v>
      </c>
      <c r="FV20">
        <v>50</v>
      </c>
      <c r="FW20">
        <v>85</v>
      </c>
      <c r="FX20">
        <v>8</v>
      </c>
      <c r="FY20">
        <v>5</v>
      </c>
      <c r="FZ20">
        <v>3</v>
      </c>
      <c r="GA20">
        <v>10</v>
      </c>
      <c r="GB20" t="s">
        <v>2291</v>
      </c>
      <c r="GC20" t="s">
        <v>2291</v>
      </c>
      <c r="GD20">
        <v>10</v>
      </c>
      <c r="GE20">
        <v>20</v>
      </c>
      <c r="GF20">
        <v>30</v>
      </c>
      <c r="GG20" t="s">
        <v>2291</v>
      </c>
      <c r="GH20">
        <v>15</v>
      </c>
      <c r="GI20" t="s">
        <v>1920</v>
      </c>
      <c r="GJ20" t="s">
        <v>1920</v>
      </c>
      <c r="GK20" t="s">
        <v>1920</v>
      </c>
      <c r="GL20" t="s">
        <v>2291</v>
      </c>
      <c r="GM20" t="s">
        <v>2291</v>
      </c>
      <c r="GN20" t="s">
        <v>2291</v>
      </c>
      <c r="GO20" t="s">
        <v>1920</v>
      </c>
      <c r="GP20" t="s">
        <v>2291</v>
      </c>
      <c r="GQ20" t="s">
        <v>2291</v>
      </c>
      <c r="GR20" t="s">
        <v>2291</v>
      </c>
      <c r="GS20" t="s">
        <v>419</v>
      </c>
      <c r="GT20" t="s">
        <v>1921</v>
      </c>
      <c r="GU20" t="s">
        <v>1921</v>
      </c>
      <c r="GV20" t="s">
        <v>1921</v>
      </c>
      <c r="GW20" t="s">
        <v>1921</v>
      </c>
      <c r="GX20" t="s">
        <v>1920</v>
      </c>
      <c r="GY20" t="s">
        <v>1921</v>
      </c>
      <c r="GZ20" t="s">
        <v>1920</v>
      </c>
      <c r="HA20" t="s">
        <v>1921</v>
      </c>
      <c r="HB20">
        <v>1</v>
      </c>
      <c r="HC20" t="s">
        <v>2291</v>
      </c>
      <c r="HD20">
        <v>1</v>
      </c>
      <c r="HE20" t="s">
        <v>2291</v>
      </c>
      <c r="HF20" t="s">
        <v>2291</v>
      </c>
      <c r="HG20" t="s">
        <v>2291</v>
      </c>
      <c r="HH20" t="s">
        <v>2291</v>
      </c>
      <c r="HI20" t="s">
        <v>2291</v>
      </c>
      <c r="HJ20" t="s">
        <v>2291</v>
      </c>
      <c r="HK20" t="s">
        <v>2291</v>
      </c>
      <c r="HL20" t="s">
        <v>2291</v>
      </c>
      <c r="HM20" t="s">
        <v>2291</v>
      </c>
      <c r="HN20" t="s">
        <v>2291</v>
      </c>
      <c r="HO20" t="s">
        <v>2291</v>
      </c>
      <c r="HP20" t="s">
        <v>2291</v>
      </c>
      <c r="HQ20" t="s">
        <v>2291</v>
      </c>
      <c r="HR20" t="s">
        <v>869</v>
      </c>
      <c r="HS20" t="s">
        <v>1995</v>
      </c>
      <c r="HT20" t="s">
        <v>1921</v>
      </c>
      <c r="HU20" t="s">
        <v>1921</v>
      </c>
      <c r="HV20" t="s">
        <v>1920</v>
      </c>
      <c r="HW20" t="s">
        <v>1921</v>
      </c>
      <c r="HX20" t="s">
        <v>1921</v>
      </c>
      <c r="HY20" t="s">
        <v>2124</v>
      </c>
      <c r="HZ20" t="s">
        <v>1920</v>
      </c>
      <c r="IA20" t="s">
        <v>1920</v>
      </c>
      <c r="IB20" t="s">
        <v>1921</v>
      </c>
      <c r="IC20">
        <v>10</v>
      </c>
      <c r="ID20">
        <v>120</v>
      </c>
      <c r="IE20" t="s">
        <v>2046</v>
      </c>
      <c r="IF20" t="s">
        <v>1921</v>
      </c>
      <c r="IG20" t="s">
        <v>1964</v>
      </c>
      <c r="IH20" t="s">
        <v>2128</v>
      </c>
      <c r="II20" t="s">
        <v>1920</v>
      </c>
      <c r="IJ20" t="s">
        <v>1920</v>
      </c>
      <c r="IK20">
        <v>10</v>
      </c>
      <c r="IL20">
        <v>190</v>
      </c>
      <c r="IM20" t="s">
        <v>1920</v>
      </c>
      <c r="IN20" t="s">
        <v>2291</v>
      </c>
      <c r="IO20" t="s">
        <v>2291</v>
      </c>
      <c r="IP20" t="s">
        <v>2291</v>
      </c>
      <c r="IQ20" t="s">
        <v>2291</v>
      </c>
      <c r="IR20" t="s">
        <v>2291</v>
      </c>
      <c r="IS20" t="s">
        <v>2291</v>
      </c>
      <c r="IT20" t="s">
        <v>2291</v>
      </c>
      <c r="IU20" t="s">
        <v>2291</v>
      </c>
      <c r="IV20" t="s">
        <v>1949</v>
      </c>
      <c r="IW20" t="s">
        <v>1991</v>
      </c>
      <c r="IX20" t="s">
        <v>2291</v>
      </c>
      <c r="IY20" t="s">
        <v>2291</v>
      </c>
      <c r="IZ20" t="s">
        <v>2291</v>
      </c>
      <c r="JA20" t="s">
        <v>2291</v>
      </c>
      <c r="JB20" t="s">
        <v>2291</v>
      </c>
      <c r="JC20" t="s">
        <v>1921</v>
      </c>
      <c r="JD20" t="s">
        <v>2291</v>
      </c>
      <c r="JE20" t="s">
        <v>2291</v>
      </c>
      <c r="JF20" t="s">
        <v>2291</v>
      </c>
      <c r="JG20" t="s">
        <v>2291</v>
      </c>
      <c r="JH20" t="s">
        <v>2291</v>
      </c>
      <c r="JI20" t="s">
        <v>2291</v>
      </c>
      <c r="JJ20" t="s">
        <v>2291</v>
      </c>
      <c r="JK20" t="s">
        <v>2291</v>
      </c>
      <c r="JL20" t="s">
        <v>2291</v>
      </c>
      <c r="JM20" t="s">
        <v>763</v>
      </c>
      <c r="JN20" t="s">
        <v>1920</v>
      </c>
      <c r="JO20" t="s">
        <v>1921</v>
      </c>
      <c r="JP20" t="s">
        <v>1921</v>
      </c>
      <c r="JQ20" t="s">
        <v>1921</v>
      </c>
      <c r="JR20" t="s">
        <v>1921</v>
      </c>
      <c r="JS20" t="s">
        <v>1920</v>
      </c>
      <c r="JT20" t="s">
        <v>1920</v>
      </c>
      <c r="JU20" t="s">
        <v>1921</v>
      </c>
      <c r="JV20" t="s">
        <v>1921</v>
      </c>
      <c r="JW20" t="s">
        <v>1921</v>
      </c>
      <c r="JX20" t="s">
        <v>1921</v>
      </c>
      <c r="JY20" t="s">
        <v>1921</v>
      </c>
      <c r="JZ20" t="s">
        <v>1921</v>
      </c>
      <c r="KA20" t="s">
        <v>1921</v>
      </c>
      <c r="KB20" t="s">
        <v>2291</v>
      </c>
      <c r="KC20" t="s">
        <v>2291</v>
      </c>
      <c r="KD20" t="s">
        <v>2298</v>
      </c>
      <c r="KE20" t="s">
        <v>1920</v>
      </c>
      <c r="KF20" t="s">
        <v>1921</v>
      </c>
      <c r="KG20" t="s">
        <v>1921</v>
      </c>
      <c r="KH20" t="s">
        <v>1921</v>
      </c>
      <c r="KI20" t="s">
        <v>1921</v>
      </c>
      <c r="KJ20" t="s">
        <v>1920</v>
      </c>
      <c r="KK20" t="s">
        <v>1921</v>
      </c>
      <c r="KL20" t="s">
        <v>2291</v>
      </c>
      <c r="KM20" t="s">
        <v>1973</v>
      </c>
      <c r="KN20" t="s">
        <v>2291</v>
      </c>
      <c r="KO20" t="s">
        <v>1920</v>
      </c>
      <c r="KP20" t="s">
        <v>1503</v>
      </c>
      <c r="KQ20" t="s">
        <v>1967</v>
      </c>
      <c r="KR20" t="s">
        <v>1923</v>
      </c>
      <c r="KS20" t="s">
        <v>2291</v>
      </c>
      <c r="KT20" t="s">
        <v>1920</v>
      </c>
      <c r="KU20" t="s">
        <v>2044</v>
      </c>
      <c r="KV20" t="s">
        <v>1920</v>
      </c>
      <c r="KW20" t="s">
        <v>1921</v>
      </c>
      <c r="KX20" t="s">
        <v>1920</v>
      </c>
      <c r="KY20" t="s">
        <v>2291</v>
      </c>
      <c r="KZ20" t="s">
        <v>2291</v>
      </c>
      <c r="LA20">
        <v>2</v>
      </c>
      <c r="LB20" t="s">
        <v>310</v>
      </c>
      <c r="LC20" t="s">
        <v>305</v>
      </c>
      <c r="LD20" t="s">
        <v>2291</v>
      </c>
      <c r="LE20" t="s">
        <v>2291</v>
      </c>
      <c r="LF20" t="s">
        <v>2291</v>
      </c>
      <c r="LG20">
        <v>20</v>
      </c>
      <c r="LH20">
        <v>20</v>
      </c>
      <c r="LI20" t="s">
        <v>1601</v>
      </c>
      <c r="LJ20">
        <v>177365</v>
      </c>
      <c r="LK20" t="s">
        <v>1602</v>
      </c>
      <c r="LL20" t="s">
        <v>1603</v>
      </c>
      <c r="LM20">
        <v>150</v>
      </c>
      <c r="LN20" t="s">
        <v>2291</v>
      </c>
      <c r="LO20">
        <v>-1</v>
      </c>
      <c r="LP20" t="s">
        <v>2291</v>
      </c>
      <c r="LQ20" t="s">
        <v>2291</v>
      </c>
      <c r="LR20">
        <v>150</v>
      </c>
      <c r="LS20">
        <v>15</v>
      </c>
      <c r="LT20">
        <v>3</v>
      </c>
      <c r="LU20">
        <v>15</v>
      </c>
      <c r="LV20">
        <v>17</v>
      </c>
      <c r="LW20">
        <v>11</v>
      </c>
      <c r="LX20">
        <v>16</v>
      </c>
      <c r="LY20">
        <v>3</v>
      </c>
      <c r="LZ20">
        <v>2</v>
      </c>
      <c r="MA20">
        <v>16</v>
      </c>
      <c r="MB20">
        <v>17</v>
      </c>
      <c r="MC20">
        <v>1</v>
      </c>
      <c r="MD20">
        <v>0</v>
      </c>
      <c r="ME20">
        <v>116</v>
      </c>
      <c r="MF20" t="s">
        <v>1975</v>
      </c>
      <c r="MG20" t="s">
        <v>1979</v>
      </c>
      <c r="MH20" t="s">
        <v>568</v>
      </c>
      <c r="MI20" t="b">
        <v>0</v>
      </c>
      <c r="MJ20" t="b">
        <v>0</v>
      </c>
      <c r="MK20" t="b">
        <v>0</v>
      </c>
      <c r="ML20" t="s">
        <v>2291</v>
      </c>
    </row>
    <row r="21" spans="1:350" x14ac:dyDescent="0.3">
      <c r="A21" t="s">
        <v>435</v>
      </c>
      <c r="B21" t="s">
        <v>433</v>
      </c>
      <c r="C21" t="s">
        <v>434</v>
      </c>
      <c r="D21">
        <v>43155</v>
      </c>
      <c r="E21" t="s">
        <v>398</v>
      </c>
      <c r="F21" t="s">
        <v>2291</v>
      </c>
      <c r="G21" t="s">
        <v>2291</v>
      </c>
      <c r="H21" t="s">
        <v>2291</v>
      </c>
      <c r="I21">
        <v>43155</v>
      </c>
      <c r="J21" t="s">
        <v>399</v>
      </c>
      <c r="K21" t="s">
        <v>293</v>
      </c>
      <c r="L21" t="s">
        <v>294</v>
      </c>
      <c r="M21" t="s">
        <v>1934</v>
      </c>
      <c r="N21" t="s">
        <v>400</v>
      </c>
      <c r="O21" t="s">
        <v>1948</v>
      </c>
      <c r="P21" t="s">
        <v>401</v>
      </c>
      <c r="Q21" t="s">
        <v>429</v>
      </c>
      <c r="R21" t="s">
        <v>435</v>
      </c>
      <c r="S21" t="s">
        <v>435</v>
      </c>
      <c r="T21" t="s">
        <v>436</v>
      </c>
      <c r="U21">
        <v>14.3619268142</v>
      </c>
      <c r="V21">
        <v>13.7242564454</v>
      </c>
      <c r="W21">
        <v>298.03493765100001</v>
      </c>
      <c r="X21">
        <v>4</v>
      </c>
      <c r="Y21" t="s">
        <v>1983</v>
      </c>
      <c r="Z21" t="s">
        <v>429</v>
      </c>
      <c r="AA21">
        <v>15</v>
      </c>
      <c r="AB21" t="s">
        <v>2292</v>
      </c>
      <c r="AC21" t="s">
        <v>2291</v>
      </c>
      <c r="AD21" t="s">
        <v>1982</v>
      </c>
      <c r="AE21" t="s">
        <v>2291</v>
      </c>
      <c r="AF21" t="s">
        <v>2291</v>
      </c>
      <c r="AG21" t="s">
        <v>2089</v>
      </c>
      <c r="AH21" t="s">
        <v>1920</v>
      </c>
      <c r="AI21" t="s">
        <v>1921</v>
      </c>
      <c r="AJ21" t="s">
        <v>1921</v>
      </c>
      <c r="AK21" t="s">
        <v>2291</v>
      </c>
      <c r="AL21">
        <v>308</v>
      </c>
      <c r="AM21">
        <v>1291</v>
      </c>
      <c r="AN21" t="s">
        <v>294</v>
      </c>
      <c r="AO21" t="s">
        <v>1934</v>
      </c>
      <c r="AP21" t="s">
        <v>400</v>
      </c>
      <c r="AQ21" t="s">
        <v>1948</v>
      </c>
      <c r="AR21" t="s">
        <v>404</v>
      </c>
      <c r="AS21" t="s">
        <v>2010</v>
      </c>
      <c r="AT21">
        <v>308</v>
      </c>
      <c r="AU21">
        <v>1291</v>
      </c>
      <c r="AV21">
        <v>42156</v>
      </c>
      <c r="AW21" t="s">
        <v>2291</v>
      </c>
      <c r="AX21" t="s">
        <v>2291</v>
      </c>
      <c r="AY21" t="s">
        <v>2291</v>
      </c>
      <c r="AZ21" t="s">
        <v>2291</v>
      </c>
      <c r="BA21" t="s">
        <v>2291</v>
      </c>
      <c r="BB21" t="s">
        <v>2291</v>
      </c>
      <c r="BC21" t="s">
        <v>2291</v>
      </c>
      <c r="BD21" t="s">
        <v>2291</v>
      </c>
      <c r="BE21" t="s">
        <v>2291</v>
      </c>
      <c r="BF21" t="s">
        <v>2291</v>
      </c>
      <c r="BG21" t="s">
        <v>2291</v>
      </c>
      <c r="BH21" t="s">
        <v>2291</v>
      </c>
      <c r="BI21" t="s">
        <v>2291</v>
      </c>
      <c r="BJ21" t="s">
        <v>2291</v>
      </c>
      <c r="BK21" t="s">
        <v>2291</v>
      </c>
      <c r="BL21" t="s">
        <v>2291</v>
      </c>
      <c r="BM21" t="s">
        <v>2291</v>
      </c>
      <c r="BN21" t="s">
        <v>2291</v>
      </c>
      <c r="BO21" t="s">
        <v>2291</v>
      </c>
      <c r="BP21" t="s">
        <v>2291</v>
      </c>
      <c r="BQ21" t="s">
        <v>2291</v>
      </c>
      <c r="BR21" t="s">
        <v>2291</v>
      </c>
      <c r="BS21" t="s">
        <v>2291</v>
      </c>
      <c r="BT21" t="s">
        <v>2291</v>
      </c>
      <c r="BU21" t="s">
        <v>2291</v>
      </c>
      <c r="BV21" t="s">
        <v>2291</v>
      </c>
      <c r="BW21" t="s">
        <v>2291</v>
      </c>
      <c r="BX21" t="s">
        <v>2291</v>
      </c>
      <c r="BY21" t="s">
        <v>2291</v>
      </c>
      <c r="BZ21" t="s">
        <v>2291</v>
      </c>
      <c r="CA21">
        <v>0</v>
      </c>
      <c r="CB21">
        <v>308</v>
      </c>
      <c r="CC21">
        <v>0</v>
      </c>
      <c r="CD21">
        <v>0</v>
      </c>
      <c r="CE21">
        <v>0</v>
      </c>
      <c r="CF21" t="s">
        <v>1998</v>
      </c>
      <c r="CG21" t="s">
        <v>2291</v>
      </c>
      <c r="CH21" t="s">
        <v>437</v>
      </c>
      <c r="CI21" t="s">
        <v>1921</v>
      </c>
      <c r="CJ21" t="s">
        <v>1920</v>
      </c>
      <c r="CK21" t="s">
        <v>1920</v>
      </c>
      <c r="CL21" t="s">
        <v>1920</v>
      </c>
      <c r="CM21" t="s">
        <v>1921</v>
      </c>
      <c r="CN21" t="s">
        <v>1921</v>
      </c>
      <c r="CO21" t="s">
        <v>1921</v>
      </c>
      <c r="CP21" t="s">
        <v>1920</v>
      </c>
      <c r="CQ21" t="s">
        <v>1920</v>
      </c>
      <c r="CR21" t="s">
        <v>1920</v>
      </c>
      <c r="CS21" t="s">
        <v>1921</v>
      </c>
      <c r="CT21" t="s">
        <v>320</v>
      </c>
      <c r="CU21" t="s">
        <v>1921</v>
      </c>
      <c r="CV21" t="s">
        <v>1921</v>
      </c>
      <c r="CW21" t="s">
        <v>1921</v>
      </c>
      <c r="CX21" t="s">
        <v>1920</v>
      </c>
      <c r="CY21" t="s">
        <v>1921</v>
      </c>
      <c r="CZ21" t="s">
        <v>2291</v>
      </c>
      <c r="DA21" t="s">
        <v>2029</v>
      </c>
      <c r="DB21" t="s">
        <v>2291</v>
      </c>
      <c r="DC21" t="s">
        <v>2291</v>
      </c>
      <c r="DD21" t="s">
        <v>2291</v>
      </c>
      <c r="DE21" t="s">
        <v>2291</v>
      </c>
      <c r="DF21" t="s">
        <v>2291</v>
      </c>
      <c r="DG21" t="s">
        <v>2291</v>
      </c>
      <c r="DH21" t="s">
        <v>2291</v>
      </c>
      <c r="DI21" t="s">
        <v>2291</v>
      </c>
      <c r="DJ21" t="s">
        <v>320</v>
      </c>
      <c r="DK21" t="s">
        <v>1921</v>
      </c>
      <c r="DL21" t="s">
        <v>1921</v>
      </c>
      <c r="DM21" t="s">
        <v>1921</v>
      </c>
      <c r="DN21" t="s">
        <v>1920</v>
      </c>
      <c r="DO21" t="s">
        <v>1921</v>
      </c>
      <c r="DP21" t="s">
        <v>2291</v>
      </c>
      <c r="DQ21" t="s">
        <v>2029</v>
      </c>
      <c r="DR21" t="s">
        <v>2291</v>
      </c>
      <c r="DS21" t="s">
        <v>2291</v>
      </c>
      <c r="DT21" t="s">
        <v>2291</v>
      </c>
      <c r="DU21" t="s">
        <v>2291</v>
      </c>
      <c r="DV21" t="s">
        <v>2291</v>
      </c>
      <c r="DW21" t="s">
        <v>2291</v>
      </c>
      <c r="DX21" t="s">
        <v>2291</v>
      </c>
      <c r="DY21" t="s">
        <v>2291</v>
      </c>
      <c r="DZ21" t="s">
        <v>2291</v>
      </c>
      <c r="EA21" t="s">
        <v>2291</v>
      </c>
      <c r="EB21" t="s">
        <v>2291</v>
      </c>
      <c r="EC21" t="s">
        <v>2291</v>
      </c>
      <c r="ED21" t="s">
        <v>2291</v>
      </c>
      <c r="EE21" t="s">
        <v>2291</v>
      </c>
      <c r="EF21" t="s">
        <v>2291</v>
      </c>
      <c r="EG21" t="s">
        <v>2291</v>
      </c>
      <c r="EH21" t="s">
        <v>320</v>
      </c>
      <c r="EI21" t="s">
        <v>1921</v>
      </c>
      <c r="EJ21" t="s">
        <v>1921</v>
      </c>
      <c r="EK21" t="s">
        <v>1921</v>
      </c>
      <c r="EL21" t="s">
        <v>1920</v>
      </c>
      <c r="EM21" t="s">
        <v>1921</v>
      </c>
      <c r="EN21" t="s">
        <v>2291</v>
      </c>
      <c r="EO21" t="s">
        <v>1997</v>
      </c>
      <c r="EP21" t="s">
        <v>2291</v>
      </c>
      <c r="EQ21" t="s">
        <v>2291</v>
      </c>
      <c r="ER21" t="s">
        <v>2291</v>
      </c>
      <c r="ES21" t="s">
        <v>2291</v>
      </c>
      <c r="ET21" t="s">
        <v>2291</v>
      </c>
      <c r="EU21" t="s">
        <v>2291</v>
      </c>
      <c r="EV21" t="s">
        <v>2291</v>
      </c>
      <c r="EW21" t="s">
        <v>2291</v>
      </c>
      <c r="EX21" t="s">
        <v>320</v>
      </c>
      <c r="EY21" t="s">
        <v>1921</v>
      </c>
      <c r="EZ21" t="s">
        <v>1921</v>
      </c>
      <c r="FA21" t="s">
        <v>1921</v>
      </c>
      <c r="FB21" t="s">
        <v>1920</v>
      </c>
      <c r="FC21" t="s">
        <v>1921</v>
      </c>
      <c r="FD21" t="s">
        <v>2291</v>
      </c>
      <c r="FE21" t="s">
        <v>1996</v>
      </c>
      <c r="FF21" t="s">
        <v>1953</v>
      </c>
      <c r="FG21" t="s">
        <v>1921</v>
      </c>
      <c r="FH21" t="s">
        <v>1921</v>
      </c>
      <c r="FI21" t="s">
        <v>1920</v>
      </c>
      <c r="FJ21" t="s">
        <v>1921</v>
      </c>
      <c r="FK21" t="s">
        <v>1921</v>
      </c>
      <c r="FL21" t="s">
        <v>2291</v>
      </c>
      <c r="FM21" t="s">
        <v>1996</v>
      </c>
      <c r="FN21" t="s">
        <v>320</v>
      </c>
      <c r="FO21" t="s">
        <v>1921</v>
      </c>
      <c r="FP21" t="s">
        <v>1921</v>
      </c>
      <c r="FQ21" t="s">
        <v>1921</v>
      </c>
      <c r="FR21" t="s">
        <v>1920</v>
      </c>
      <c r="FS21" t="s">
        <v>1921</v>
      </c>
      <c r="FT21" t="s">
        <v>2291</v>
      </c>
      <c r="FU21" t="s">
        <v>1997</v>
      </c>
      <c r="FV21">
        <v>50</v>
      </c>
      <c r="FW21">
        <v>40</v>
      </c>
      <c r="FX21">
        <v>10</v>
      </c>
      <c r="FY21">
        <v>15</v>
      </c>
      <c r="FZ21">
        <v>12</v>
      </c>
      <c r="GA21" t="s">
        <v>2291</v>
      </c>
      <c r="GB21" t="s">
        <v>2291</v>
      </c>
      <c r="GC21" t="s">
        <v>2291</v>
      </c>
      <c r="GD21">
        <v>10</v>
      </c>
      <c r="GE21">
        <v>30</v>
      </c>
      <c r="GF21">
        <v>20</v>
      </c>
      <c r="GG21" t="s">
        <v>2291</v>
      </c>
      <c r="GH21">
        <v>50</v>
      </c>
      <c r="GI21" t="s">
        <v>1920</v>
      </c>
      <c r="GJ21" t="s">
        <v>1920</v>
      </c>
      <c r="GK21" t="s">
        <v>1920</v>
      </c>
      <c r="GL21" t="s">
        <v>2291</v>
      </c>
      <c r="GM21" t="s">
        <v>2291</v>
      </c>
      <c r="GN21" t="s">
        <v>2291</v>
      </c>
      <c r="GO21" t="s">
        <v>1920</v>
      </c>
      <c r="GP21" t="s">
        <v>2291</v>
      </c>
      <c r="GQ21" t="s">
        <v>2291</v>
      </c>
      <c r="GR21" t="s">
        <v>2291</v>
      </c>
      <c r="GS21" t="s">
        <v>419</v>
      </c>
      <c r="GT21" t="s">
        <v>1921</v>
      </c>
      <c r="GU21" t="s">
        <v>1921</v>
      </c>
      <c r="GV21" t="s">
        <v>1921</v>
      </c>
      <c r="GW21" t="s">
        <v>1921</v>
      </c>
      <c r="GX21" t="s">
        <v>1920</v>
      </c>
      <c r="GY21" t="s">
        <v>1921</v>
      </c>
      <c r="GZ21" t="s">
        <v>1920</v>
      </c>
      <c r="HA21" t="s">
        <v>1921</v>
      </c>
      <c r="HB21">
        <v>2</v>
      </c>
      <c r="HC21">
        <v>3</v>
      </c>
      <c r="HD21">
        <v>3</v>
      </c>
      <c r="HE21">
        <v>2</v>
      </c>
      <c r="HF21" t="s">
        <v>2291</v>
      </c>
      <c r="HG21" t="s">
        <v>2291</v>
      </c>
      <c r="HH21" t="s">
        <v>2291</v>
      </c>
      <c r="HI21" t="s">
        <v>2291</v>
      </c>
      <c r="HJ21" t="s">
        <v>2291</v>
      </c>
      <c r="HK21" t="s">
        <v>2291</v>
      </c>
      <c r="HL21" t="s">
        <v>2291</v>
      </c>
      <c r="HM21" t="s">
        <v>2291</v>
      </c>
      <c r="HN21" t="s">
        <v>2291</v>
      </c>
      <c r="HO21" t="s">
        <v>2291</v>
      </c>
      <c r="HP21" t="s">
        <v>2291</v>
      </c>
      <c r="HQ21" t="s">
        <v>2291</v>
      </c>
      <c r="HR21" t="s">
        <v>869</v>
      </c>
      <c r="HS21" t="s">
        <v>2117</v>
      </c>
      <c r="HT21" t="s">
        <v>1921</v>
      </c>
      <c r="HU21" t="s">
        <v>1921</v>
      </c>
      <c r="HV21" t="s">
        <v>1920</v>
      </c>
      <c r="HW21" t="s">
        <v>1920</v>
      </c>
      <c r="HX21" t="s">
        <v>1921</v>
      </c>
      <c r="HY21" t="s">
        <v>2122</v>
      </c>
      <c r="HZ21" t="s">
        <v>1920</v>
      </c>
      <c r="IA21" t="s">
        <v>1921</v>
      </c>
      <c r="IB21" t="s">
        <v>1921</v>
      </c>
      <c r="IC21">
        <v>104</v>
      </c>
      <c r="ID21" t="s">
        <v>2291</v>
      </c>
      <c r="IE21" t="s">
        <v>2046</v>
      </c>
      <c r="IF21" t="s">
        <v>1921</v>
      </c>
      <c r="IG21" t="s">
        <v>1964</v>
      </c>
      <c r="IH21" t="s">
        <v>2126</v>
      </c>
      <c r="II21" t="s">
        <v>1921</v>
      </c>
      <c r="IJ21" t="s">
        <v>1920</v>
      </c>
      <c r="IK21" t="s">
        <v>2291</v>
      </c>
      <c r="IL21">
        <v>290</v>
      </c>
      <c r="IM21" t="s">
        <v>1920</v>
      </c>
      <c r="IN21" t="s">
        <v>2291</v>
      </c>
      <c r="IO21" t="s">
        <v>2291</v>
      </c>
      <c r="IP21" t="s">
        <v>2291</v>
      </c>
      <c r="IQ21" t="s">
        <v>2291</v>
      </c>
      <c r="IR21" t="s">
        <v>2291</v>
      </c>
      <c r="IS21" t="s">
        <v>2291</v>
      </c>
      <c r="IT21" t="s">
        <v>2291</v>
      </c>
      <c r="IU21" t="s">
        <v>2291</v>
      </c>
      <c r="IV21" t="s">
        <v>1952</v>
      </c>
      <c r="IW21" t="s">
        <v>2291</v>
      </c>
      <c r="IX21" t="s">
        <v>2291</v>
      </c>
      <c r="IY21" t="s">
        <v>2171</v>
      </c>
      <c r="IZ21" t="s">
        <v>869</v>
      </c>
      <c r="JA21" t="s">
        <v>1957</v>
      </c>
      <c r="JB21" t="s">
        <v>2291</v>
      </c>
      <c r="JC21" t="s">
        <v>1920</v>
      </c>
      <c r="JD21" t="s">
        <v>2003</v>
      </c>
      <c r="JE21" t="s">
        <v>1921</v>
      </c>
      <c r="JF21" t="s">
        <v>1920</v>
      </c>
      <c r="JG21" t="s">
        <v>1921</v>
      </c>
      <c r="JH21" t="s">
        <v>1921</v>
      </c>
      <c r="JI21" t="s">
        <v>1921</v>
      </c>
      <c r="JJ21" t="s">
        <v>2291</v>
      </c>
      <c r="JK21" t="s">
        <v>869</v>
      </c>
      <c r="JL21" t="s">
        <v>2291</v>
      </c>
      <c r="JM21" t="s">
        <v>383</v>
      </c>
      <c r="JN21" t="s">
        <v>1920</v>
      </c>
      <c r="JO21" t="s">
        <v>1921</v>
      </c>
      <c r="JP21" t="s">
        <v>1921</v>
      </c>
      <c r="JQ21" t="s">
        <v>1921</v>
      </c>
      <c r="JR21" t="s">
        <v>1921</v>
      </c>
      <c r="JS21" t="s">
        <v>1920</v>
      </c>
      <c r="JT21" t="s">
        <v>1921</v>
      </c>
      <c r="JU21" t="s">
        <v>1920</v>
      </c>
      <c r="JV21" t="s">
        <v>1921</v>
      </c>
      <c r="JW21" t="s">
        <v>1921</v>
      </c>
      <c r="JX21" t="s">
        <v>1921</v>
      </c>
      <c r="JY21" t="s">
        <v>1921</v>
      </c>
      <c r="JZ21" t="s">
        <v>1921</v>
      </c>
      <c r="KA21" t="s">
        <v>1921</v>
      </c>
      <c r="KB21" t="s">
        <v>2291</v>
      </c>
      <c r="KC21" t="s">
        <v>2291</v>
      </c>
      <c r="KD21" t="s">
        <v>2297</v>
      </c>
      <c r="KE21" t="s">
        <v>1920</v>
      </c>
      <c r="KF21" t="s">
        <v>1921</v>
      </c>
      <c r="KG21" t="s">
        <v>1921</v>
      </c>
      <c r="KH21" t="s">
        <v>1920</v>
      </c>
      <c r="KI21" t="s">
        <v>1921</v>
      </c>
      <c r="KJ21" t="s">
        <v>1921</v>
      </c>
      <c r="KK21" t="s">
        <v>1921</v>
      </c>
      <c r="KL21" t="s">
        <v>2291</v>
      </c>
      <c r="KM21" t="s">
        <v>2294</v>
      </c>
      <c r="KN21" t="s">
        <v>2291</v>
      </c>
      <c r="KO21" t="s">
        <v>1920</v>
      </c>
      <c r="KP21" t="s">
        <v>2144</v>
      </c>
      <c r="KQ21" t="s">
        <v>1968</v>
      </c>
      <c r="KR21" t="s">
        <v>1923</v>
      </c>
      <c r="KS21" t="s">
        <v>2291</v>
      </c>
      <c r="KT21" t="s">
        <v>1920</v>
      </c>
      <c r="KU21" t="s">
        <v>409</v>
      </c>
      <c r="KV21" t="s">
        <v>1921</v>
      </c>
      <c r="KW21" t="s">
        <v>1921</v>
      </c>
      <c r="KX21" t="s">
        <v>1920</v>
      </c>
      <c r="KY21" t="s">
        <v>2291</v>
      </c>
      <c r="KZ21" t="s">
        <v>2291</v>
      </c>
      <c r="LA21">
        <v>3</v>
      </c>
      <c r="LB21" t="s">
        <v>304</v>
      </c>
      <c r="LC21" t="s">
        <v>438</v>
      </c>
      <c r="LD21" t="s">
        <v>2291</v>
      </c>
      <c r="LE21" t="s">
        <v>2291</v>
      </c>
      <c r="LF21" t="s">
        <v>2291</v>
      </c>
      <c r="LG21">
        <v>20</v>
      </c>
      <c r="LH21">
        <v>20</v>
      </c>
      <c r="LI21" t="s">
        <v>439</v>
      </c>
      <c r="LJ21">
        <v>146943</v>
      </c>
      <c r="LK21" t="s">
        <v>440</v>
      </c>
      <c r="LL21" t="s">
        <v>441</v>
      </c>
      <c r="LM21">
        <v>12</v>
      </c>
      <c r="LN21" t="s">
        <v>2291</v>
      </c>
      <c r="LO21">
        <v>-1</v>
      </c>
      <c r="LP21" t="s">
        <v>2291</v>
      </c>
      <c r="LQ21" t="s">
        <v>2291</v>
      </c>
      <c r="LR21">
        <v>12</v>
      </c>
      <c r="LS21">
        <v>3</v>
      </c>
      <c r="LT21">
        <v>8</v>
      </c>
      <c r="LU21">
        <v>8</v>
      </c>
      <c r="LV21">
        <v>14</v>
      </c>
      <c r="LW21">
        <v>23</v>
      </c>
      <c r="LX21">
        <v>22</v>
      </c>
      <c r="LY21">
        <v>18</v>
      </c>
      <c r="LZ21">
        <v>12</v>
      </c>
      <c r="MA21">
        <v>20</v>
      </c>
      <c r="MB21">
        <v>19</v>
      </c>
      <c r="MC21">
        <v>5</v>
      </c>
      <c r="MD21">
        <v>0</v>
      </c>
      <c r="ME21">
        <v>152</v>
      </c>
      <c r="MF21" t="s">
        <v>1975</v>
      </c>
      <c r="MG21" t="s">
        <v>1979</v>
      </c>
      <c r="MH21" t="s">
        <v>1980</v>
      </c>
      <c r="MI21" t="b">
        <v>1</v>
      </c>
      <c r="MJ21" t="b">
        <v>1</v>
      </c>
      <c r="MK21" t="b">
        <v>0</v>
      </c>
      <c r="ML21" t="s">
        <v>2291</v>
      </c>
    </row>
    <row r="22" spans="1:350" x14ac:dyDescent="0.3">
      <c r="A22" t="s">
        <v>1704</v>
      </c>
      <c r="B22" t="s">
        <v>1702</v>
      </c>
      <c r="C22" t="s">
        <v>1703</v>
      </c>
      <c r="D22">
        <v>43175</v>
      </c>
      <c r="E22" t="s">
        <v>291</v>
      </c>
      <c r="F22" t="s">
        <v>2291</v>
      </c>
      <c r="G22" t="s">
        <v>2291</v>
      </c>
      <c r="H22" t="s">
        <v>2291</v>
      </c>
      <c r="I22">
        <v>43164</v>
      </c>
      <c r="J22" t="s">
        <v>292</v>
      </c>
      <c r="K22" t="s">
        <v>293</v>
      </c>
      <c r="L22" t="s">
        <v>294</v>
      </c>
      <c r="M22" t="s">
        <v>1934</v>
      </c>
      <c r="N22" t="s">
        <v>295</v>
      </c>
      <c r="O22" t="s">
        <v>1947</v>
      </c>
      <c r="P22" t="s">
        <v>810</v>
      </c>
      <c r="Q22" t="s">
        <v>1230</v>
      </c>
      <c r="R22" t="s">
        <v>1230</v>
      </c>
      <c r="S22" t="s">
        <v>1704</v>
      </c>
      <c r="T22" t="s">
        <v>2077</v>
      </c>
      <c r="U22">
        <v>13.271394710299999</v>
      </c>
      <c r="V22">
        <v>14.137822807699999</v>
      </c>
      <c r="W22">
        <v>298.22845577700002</v>
      </c>
      <c r="X22">
        <v>8</v>
      </c>
      <c r="Y22" t="s">
        <v>1983</v>
      </c>
      <c r="Z22" t="s">
        <v>1230</v>
      </c>
      <c r="AA22">
        <v>7</v>
      </c>
      <c r="AB22" t="s">
        <v>2296</v>
      </c>
      <c r="AC22" t="s">
        <v>2291</v>
      </c>
      <c r="AD22" t="s">
        <v>1982</v>
      </c>
      <c r="AE22" t="s">
        <v>2291</v>
      </c>
      <c r="AF22" t="s">
        <v>2291</v>
      </c>
      <c r="AG22" t="s">
        <v>2089</v>
      </c>
      <c r="AH22" t="s">
        <v>1920</v>
      </c>
      <c r="AI22" t="s">
        <v>1921</v>
      </c>
      <c r="AJ22" t="s">
        <v>1921</v>
      </c>
      <c r="AK22" t="s">
        <v>2291</v>
      </c>
      <c r="AL22">
        <v>239</v>
      </c>
      <c r="AM22">
        <v>1000</v>
      </c>
      <c r="AN22" t="s">
        <v>294</v>
      </c>
      <c r="AO22" t="s">
        <v>1934</v>
      </c>
      <c r="AP22" t="s">
        <v>295</v>
      </c>
      <c r="AQ22" t="s">
        <v>1947</v>
      </c>
      <c r="AR22" t="s">
        <v>810</v>
      </c>
      <c r="AS22" t="s">
        <v>1230</v>
      </c>
      <c r="AT22">
        <v>239</v>
      </c>
      <c r="AU22">
        <v>1000</v>
      </c>
      <c r="AV22">
        <v>41699</v>
      </c>
      <c r="AW22" t="s">
        <v>2291</v>
      </c>
      <c r="AX22" t="s">
        <v>2291</v>
      </c>
      <c r="AY22" t="s">
        <v>2291</v>
      </c>
      <c r="AZ22" t="s">
        <v>2291</v>
      </c>
      <c r="BA22" t="s">
        <v>2291</v>
      </c>
      <c r="BB22" t="s">
        <v>2291</v>
      </c>
      <c r="BC22" t="s">
        <v>2291</v>
      </c>
      <c r="BD22" t="s">
        <v>2291</v>
      </c>
      <c r="BE22" t="s">
        <v>2291</v>
      </c>
      <c r="BF22" t="s">
        <v>2291</v>
      </c>
      <c r="BG22" t="s">
        <v>2291</v>
      </c>
      <c r="BH22" t="s">
        <v>2291</v>
      </c>
      <c r="BI22" t="s">
        <v>2291</v>
      </c>
      <c r="BJ22" t="s">
        <v>2291</v>
      </c>
      <c r="BK22" t="s">
        <v>2291</v>
      </c>
      <c r="BL22" t="s">
        <v>2291</v>
      </c>
      <c r="BM22" t="s">
        <v>2291</v>
      </c>
      <c r="BN22" t="s">
        <v>2291</v>
      </c>
      <c r="BO22" t="s">
        <v>2291</v>
      </c>
      <c r="BP22" t="s">
        <v>2291</v>
      </c>
      <c r="BQ22" t="s">
        <v>2291</v>
      </c>
      <c r="BR22" t="s">
        <v>2291</v>
      </c>
      <c r="BS22" t="s">
        <v>2291</v>
      </c>
      <c r="BT22" t="s">
        <v>2291</v>
      </c>
      <c r="BU22" t="s">
        <v>2291</v>
      </c>
      <c r="BV22" t="s">
        <v>2291</v>
      </c>
      <c r="BW22" t="s">
        <v>2291</v>
      </c>
      <c r="BX22" t="s">
        <v>2291</v>
      </c>
      <c r="BY22" t="s">
        <v>2291</v>
      </c>
      <c r="BZ22" t="s">
        <v>2291</v>
      </c>
      <c r="CA22">
        <v>0</v>
      </c>
      <c r="CB22">
        <v>239</v>
      </c>
      <c r="CC22">
        <v>0</v>
      </c>
      <c r="CD22">
        <v>0</v>
      </c>
      <c r="CE22">
        <v>0</v>
      </c>
      <c r="CF22" t="s">
        <v>1998</v>
      </c>
      <c r="CG22" t="s">
        <v>2291</v>
      </c>
      <c r="CH22" t="s">
        <v>469</v>
      </c>
      <c r="CI22" t="s">
        <v>1921</v>
      </c>
      <c r="CJ22" t="s">
        <v>1921</v>
      </c>
      <c r="CK22" t="s">
        <v>1921</v>
      </c>
      <c r="CL22" t="s">
        <v>1921</v>
      </c>
      <c r="CM22" t="s">
        <v>1921</v>
      </c>
      <c r="CN22" t="s">
        <v>1921</v>
      </c>
      <c r="CO22" t="s">
        <v>1921</v>
      </c>
      <c r="CP22" t="s">
        <v>1921</v>
      </c>
      <c r="CQ22" t="s">
        <v>1921</v>
      </c>
      <c r="CR22" t="s">
        <v>1921</v>
      </c>
      <c r="CS22" t="s">
        <v>1920</v>
      </c>
      <c r="CT22" t="s">
        <v>2291</v>
      </c>
      <c r="CU22" t="s">
        <v>2291</v>
      </c>
      <c r="CV22" t="s">
        <v>2291</v>
      </c>
      <c r="CW22" t="s">
        <v>2291</v>
      </c>
      <c r="CX22" t="s">
        <v>2291</v>
      </c>
      <c r="CY22" t="s">
        <v>2291</v>
      </c>
      <c r="CZ22" t="s">
        <v>2291</v>
      </c>
      <c r="DA22" t="s">
        <v>2291</v>
      </c>
      <c r="DB22" t="s">
        <v>2291</v>
      </c>
      <c r="DC22" t="s">
        <v>2291</v>
      </c>
      <c r="DD22" t="s">
        <v>2291</v>
      </c>
      <c r="DE22" t="s">
        <v>2291</v>
      </c>
      <c r="DF22" t="s">
        <v>2291</v>
      </c>
      <c r="DG22" t="s">
        <v>2291</v>
      </c>
      <c r="DH22" t="s">
        <v>2291</v>
      </c>
      <c r="DI22" t="s">
        <v>2291</v>
      </c>
      <c r="DJ22" t="s">
        <v>2291</v>
      </c>
      <c r="DK22" t="s">
        <v>2291</v>
      </c>
      <c r="DL22" t="s">
        <v>2291</v>
      </c>
      <c r="DM22" t="s">
        <v>2291</v>
      </c>
      <c r="DN22" t="s">
        <v>2291</v>
      </c>
      <c r="DO22" t="s">
        <v>2291</v>
      </c>
      <c r="DP22" t="s">
        <v>2291</v>
      </c>
      <c r="DQ22" t="s">
        <v>2291</v>
      </c>
      <c r="DR22" t="s">
        <v>2291</v>
      </c>
      <c r="DS22" t="s">
        <v>2291</v>
      </c>
      <c r="DT22" t="s">
        <v>2291</v>
      </c>
      <c r="DU22" t="s">
        <v>2291</v>
      </c>
      <c r="DV22" t="s">
        <v>2291</v>
      </c>
      <c r="DW22" t="s">
        <v>2291</v>
      </c>
      <c r="DX22" t="s">
        <v>2291</v>
      </c>
      <c r="DY22" t="s">
        <v>2291</v>
      </c>
      <c r="DZ22" t="s">
        <v>2291</v>
      </c>
      <c r="EA22" t="s">
        <v>2291</v>
      </c>
      <c r="EB22" t="s">
        <v>2291</v>
      </c>
      <c r="EC22" t="s">
        <v>2291</v>
      </c>
      <c r="ED22" t="s">
        <v>2291</v>
      </c>
      <c r="EE22" t="s">
        <v>2291</v>
      </c>
      <c r="EF22" t="s">
        <v>2291</v>
      </c>
      <c r="EG22" t="s">
        <v>2291</v>
      </c>
      <c r="EH22" t="s">
        <v>2291</v>
      </c>
      <c r="EI22" t="s">
        <v>2291</v>
      </c>
      <c r="EJ22" t="s">
        <v>2291</v>
      </c>
      <c r="EK22" t="s">
        <v>2291</v>
      </c>
      <c r="EL22" t="s">
        <v>2291</v>
      </c>
      <c r="EM22" t="s">
        <v>2291</v>
      </c>
      <c r="EN22" t="s">
        <v>2291</v>
      </c>
      <c r="EO22" t="s">
        <v>2291</v>
      </c>
      <c r="EP22" t="s">
        <v>2291</v>
      </c>
      <c r="EQ22" t="s">
        <v>2291</v>
      </c>
      <c r="ER22" t="s">
        <v>2291</v>
      </c>
      <c r="ES22" t="s">
        <v>2291</v>
      </c>
      <c r="ET22" t="s">
        <v>2291</v>
      </c>
      <c r="EU22" t="s">
        <v>2291</v>
      </c>
      <c r="EV22" t="s">
        <v>2291</v>
      </c>
      <c r="EW22" t="s">
        <v>2291</v>
      </c>
      <c r="EX22" t="s">
        <v>2291</v>
      </c>
      <c r="EY22" t="s">
        <v>2291</v>
      </c>
      <c r="EZ22" t="s">
        <v>2291</v>
      </c>
      <c r="FA22" t="s">
        <v>2291</v>
      </c>
      <c r="FB22" t="s">
        <v>2291</v>
      </c>
      <c r="FC22" t="s">
        <v>2291</v>
      </c>
      <c r="FD22" t="s">
        <v>2291</v>
      </c>
      <c r="FE22" t="s">
        <v>2291</v>
      </c>
      <c r="FF22" t="s">
        <v>2291</v>
      </c>
      <c r="FG22" t="s">
        <v>2291</v>
      </c>
      <c r="FH22" t="s">
        <v>2291</v>
      </c>
      <c r="FI22" t="s">
        <v>2291</v>
      </c>
      <c r="FJ22" t="s">
        <v>2291</v>
      </c>
      <c r="FK22" t="s">
        <v>2291</v>
      </c>
      <c r="FL22" t="s">
        <v>2291</v>
      </c>
      <c r="FM22" t="s">
        <v>2291</v>
      </c>
      <c r="FN22" t="s">
        <v>2291</v>
      </c>
      <c r="FO22" t="s">
        <v>2291</v>
      </c>
      <c r="FP22" t="s">
        <v>2291</v>
      </c>
      <c r="FQ22" t="s">
        <v>2291</v>
      </c>
      <c r="FR22" t="s">
        <v>2291</v>
      </c>
      <c r="FS22" t="s">
        <v>2291</v>
      </c>
      <c r="FT22" t="s">
        <v>2291</v>
      </c>
      <c r="FU22" t="s">
        <v>2291</v>
      </c>
      <c r="FV22">
        <v>7</v>
      </c>
      <c r="FW22">
        <v>29</v>
      </c>
      <c r="FX22">
        <v>2</v>
      </c>
      <c r="FY22">
        <v>4</v>
      </c>
      <c r="FZ22" t="s">
        <v>2291</v>
      </c>
      <c r="GA22" t="s">
        <v>2291</v>
      </c>
      <c r="GB22" t="s">
        <v>2291</v>
      </c>
      <c r="GC22" t="s">
        <v>2291</v>
      </c>
      <c r="GD22">
        <v>8</v>
      </c>
      <c r="GE22">
        <v>3</v>
      </c>
      <c r="GF22">
        <v>2</v>
      </c>
      <c r="GG22" t="s">
        <v>2291</v>
      </c>
      <c r="GH22">
        <v>39</v>
      </c>
      <c r="GI22" t="s">
        <v>1920</v>
      </c>
      <c r="GJ22" t="s">
        <v>1920</v>
      </c>
      <c r="GK22" t="s">
        <v>1920</v>
      </c>
      <c r="GL22" t="s">
        <v>2291</v>
      </c>
      <c r="GM22" t="s">
        <v>2291</v>
      </c>
      <c r="GN22" t="s">
        <v>2291</v>
      </c>
      <c r="GO22" t="s">
        <v>1920</v>
      </c>
      <c r="GP22" t="s">
        <v>2291</v>
      </c>
      <c r="GQ22" t="s">
        <v>2291</v>
      </c>
      <c r="GR22" t="s">
        <v>2291</v>
      </c>
      <c r="GS22" t="s">
        <v>1223</v>
      </c>
      <c r="GT22" t="s">
        <v>1921</v>
      </c>
      <c r="GU22" t="s">
        <v>1921</v>
      </c>
      <c r="GV22" t="s">
        <v>1920</v>
      </c>
      <c r="GW22" t="s">
        <v>1921</v>
      </c>
      <c r="GX22" t="s">
        <v>1921</v>
      </c>
      <c r="GY22" t="s">
        <v>1921</v>
      </c>
      <c r="GZ22" t="s">
        <v>1921</v>
      </c>
      <c r="HA22" t="s">
        <v>1921</v>
      </c>
      <c r="HB22" t="s">
        <v>2291</v>
      </c>
      <c r="HC22" t="s">
        <v>2291</v>
      </c>
      <c r="HD22" t="s">
        <v>2291</v>
      </c>
      <c r="HE22" t="s">
        <v>2291</v>
      </c>
      <c r="HF22" t="s">
        <v>2291</v>
      </c>
      <c r="HG22" t="s">
        <v>2291</v>
      </c>
      <c r="HH22" t="s">
        <v>2291</v>
      </c>
      <c r="HI22" t="s">
        <v>2291</v>
      </c>
      <c r="HJ22">
        <v>1</v>
      </c>
      <c r="HK22" t="s">
        <v>2291</v>
      </c>
      <c r="HL22" t="s">
        <v>2291</v>
      </c>
      <c r="HM22" t="s">
        <v>2291</v>
      </c>
      <c r="HN22" t="s">
        <v>2291</v>
      </c>
      <c r="HO22" t="s">
        <v>2291</v>
      </c>
      <c r="HP22" t="s">
        <v>2291</v>
      </c>
      <c r="HQ22" t="s">
        <v>2291</v>
      </c>
      <c r="HR22" t="s">
        <v>1956</v>
      </c>
      <c r="HS22" t="s">
        <v>2115</v>
      </c>
      <c r="HT22" t="s">
        <v>1921</v>
      </c>
      <c r="HU22" t="s">
        <v>1920</v>
      </c>
      <c r="HV22" t="s">
        <v>1920</v>
      </c>
      <c r="HW22" t="s">
        <v>1920</v>
      </c>
      <c r="HX22" t="s">
        <v>1921</v>
      </c>
      <c r="HY22" t="s">
        <v>2125</v>
      </c>
      <c r="HZ22" t="s">
        <v>1921</v>
      </c>
      <c r="IA22" t="s">
        <v>1921</v>
      </c>
      <c r="IB22" t="s">
        <v>1920</v>
      </c>
      <c r="IC22" t="s">
        <v>2291</v>
      </c>
      <c r="ID22" t="s">
        <v>2291</v>
      </c>
      <c r="IE22" t="s">
        <v>2291</v>
      </c>
      <c r="IF22" t="s">
        <v>2291</v>
      </c>
      <c r="IG22" t="s">
        <v>2291</v>
      </c>
      <c r="IH22" t="s">
        <v>2127</v>
      </c>
      <c r="II22" t="s">
        <v>1920</v>
      </c>
      <c r="IJ22" t="s">
        <v>1921</v>
      </c>
      <c r="IK22" t="s">
        <v>2291</v>
      </c>
      <c r="IL22" t="s">
        <v>2291</v>
      </c>
      <c r="IM22" t="s">
        <v>1920</v>
      </c>
      <c r="IN22" t="s">
        <v>2291</v>
      </c>
      <c r="IO22" t="s">
        <v>2291</v>
      </c>
      <c r="IP22" t="s">
        <v>2291</v>
      </c>
      <c r="IQ22" t="s">
        <v>2291</v>
      </c>
      <c r="IR22" t="s">
        <v>2291</v>
      </c>
      <c r="IS22" t="s">
        <v>2291</v>
      </c>
      <c r="IT22" t="s">
        <v>2291</v>
      </c>
      <c r="IU22" t="s">
        <v>2291</v>
      </c>
      <c r="IV22" t="s">
        <v>1949</v>
      </c>
      <c r="IW22" t="s">
        <v>1991</v>
      </c>
      <c r="IX22" t="s">
        <v>2291</v>
      </c>
      <c r="IY22" t="s">
        <v>2291</v>
      </c>
      <c r="IZ22" t="s">
        <v>2291</v>
      </c>
      <c r="JA22" t="s">
        <v>2291</v>
      </c>
      <c r="JB22" t="s">
        <v>2291</v>
      </c>
      <c r="JC22" t="s">
        <v>1921</v>
      </c>
      <c r="JD22" t="s">
        <v>2291</v>
      </c>
      <c r="JE22" t="s">
        <v>2291</v>
      </c>
      <c r="JF22" t="s">
        <v>2291</v>
      </c>
      <c r="JG22" t="s">
        <v>2291</v>
      </c>
      <c r="JH22" t="s">
        <v>2291</v>
      </c>
      <c r="JI22" t="s">
        <v>2291</v>
      </c>
      <c r="JJ22" t="s">
        <v>2291</v>
      </c>
      <c r="JK22" t="s">
        <v>2291</v>
      </c>
      <c r="JL22" t="s">
        <v>2291</v>
      </c>
      <c r="JM22" t="s">
        <v>339</v>
      </c>
      <c r="JN22" t="s">
        <v>1920</v>
      </c>
      <c r="JO22" t="s">
        <v>1920</v>
      </c>
      <c r="JP22" t="s">
        <v>1921</v>
      </c>
      <c r="JQ22" t="s">
        <v>1921</v>
      </c>
      <c r="JR22" t="s">
        <v>1921</v>
      </c>
      <c r="JS22" t="s">
        <v>1920</v>
      </c>
      <c r="JT22" t="s">
        <v>1921</v>
      </c>
      <c r="JU22" t="s">
        <v>1921</v>
      </c>
      <c r="JV22" t="s">
        <v>1921</v>
      </c>
      <c r="JW22" t="s">
        <v>1921</v>
      </c>
      <c r="JX22" t="s">
        <v>1921</v>
      </c>
      <c r="JY22" t="s">
        <v>1921</v>
      </c>
      <c r="JZ22" t="s">
        <v>1921</v>
      </c>
      <c r="KA22" t="s">
        <v>1921</v>
      </c>
      <c r="KB22" t="s">
        <v>2291</v>
      </c>
      <c r="KC22" t="s">
        <v>2291</v>
      </c>
      <c r="KD22" t="s">
        <v>2298</v>
      </c>
      <c r="KE22" t="s">
        <v>1920</v>
      </c>
      <c r="KF22" t="s">
        <v>1921</v>
      </c>
      <c r="KG22" t="s">
        <v>1921</v>
      </c>
      <c r="KH22" t="s">
        <v>1921</v>
      </c>
      <c r="KI22" t="s">
        <v>1921</v>
      </c>
      <c r="KJ22" t="s">
        <v>1920</v>
      </c>
      <c r="KK22" t="s">
        <v>1921</v>
      </c>
      <c r="KL22" t="s">
        <v>2291</v>
      </c>
      <c r="KM22" t="s">
        <v>1973</v>
      </c>
      <c r="KN22" t="s">
        <v>2291</v>
      </c>
      <c r="KO22" t="s">
        <v>1920</v>
      </c>
      <c r="KP22" t="s">
        <v>1705</v>
      </c>
      <c r="KQ22" t="s">
        <v>1967</v>
      </c>
      <c r="KR22" t="s">
        <v>1923</v>
      </c>
      <c r="KS22" t="s">
        <v>2291</v>
      </c>
      <c r="KT22" t="s">
        <v>1920</v>
      </c>
      <c r="KU22" t="s">
        <v>2044</v>
      </c>
      <c r="KV22" t="s">
        <v>1920</v>
      </c>
      <c r="KW22" t="s">
        <v>1921</v>
      </c>
      <c r="KX22" t="s">
        <v>1920</v>
      </c>
      <c r="KY22" t="s">
        <v>2291</v>
      </c>
      <c r="KZ22" t="s">
        <v>2291</v>
      </c>
      <c r="LA22">
        <v>1</v>
      </c>
      <c r="LB22" t="s">
        <v>313</v>
      </c>
      <c r="LC22" t="s">
        <v>1706</v>
      </c>
      <c r="LD22" t="s">
        <v>2291</v>
      </c>
      <c r="LE22" t="s">
        <v>2291</v>
      </c>
      <c r="LF22" t="s">
        <v>2291</v>
      </c>
      <c r="LG22" t="s">
        <v>2291</v>
      </c>
      <c r="LH22" t="s">
        <v>2291</v>
      </c>
      <c r="LI22" t="s">
        <v>1707</v>
      </c>
      <c r="LJ22">
        <v>180263</v>
      </c>
      <c r="LK22" t="s">
        <v>1708</v>
      </c>
      <c r="LL22" t="s">
        <v>1709</v>
      </c>
      <c r="LM22">
        <v>164</v>
      </c>
      <c r="LN22" t="s">
        <v>2291</v>
      </c>
      <c r="LO22">
        <v>-1</v>
      </c>
      <c r="LP22" t="s">
        <v>2291</v>
      </c>
      <c r="LQ22" t="s">
        <v>2291</v>
      </c>
      <c r="LR22" t="s">
        <v>2291</v>
      </c>
      <c r="LS22">
        <v>0</v>
      </c>
      <c r="LT22">
        <v>0</v>
      </c>
      <c r="LU22">
        <v>0</v>
      </c>
      <c r="LV22">
        <v>0</v>
      </c>
      <c r="LW22">
        <v>0</v>
      </c>
      <c r="LX22">
        <v>0</v>
      </c>
      <c r="LY22">
        <v>0</v>
      </c>
      <c r="LZ22">
        <v>0</v>
      </c>
      <c r="MA22">
        <v>0</v>
      </c>
      <c r="MB22">
        <v>0</v>
      </c>
      <c r="MC22">
        <v>0</v>
      </c>
      <c r="MD22">
        <v>0</v>
      </c>
      <c r="ME22">
        <v>0</v>
      </c>
      <c r="MF22" t="s">
        <v>1975</v>
      </c>
      <c r="MG22" t="s">
        <v>1976</v>
      </c>
      <c r="MH22" t="s">
        <v>1979</v>
      </c>
      <c r="MI22" t="b">
        <v>1</v>
      </c>
      <c r="MJ22" t="b">
        <v>1</v>
      </c>
      <c r="MK22" t="b">
        <v>1</v>
      </c>
      <c r="ML22" t="s">
        <v>2291</v>
      </c>
    </row>
    <row r="23" spans="1:350" x14ac:dyDescent="0.3">
      <c r="A23" t="s">
        <v>416</v>
      </c>
      <c r="B23" t="s">
        <v>414</v>
      </c>
      <c r="C23" t="s">
        <v>415</v>
      </c>
      <c r="D23">
        <v>43154</v>
      </c>
      <c r="E23" t="s">
        <v>398</v>
      </c>
      <c r="F23" t="s">
        <v>2291</v>
      </c>
      <c r="G23" t="s">
        <v>2291</v>
      </c>
      <c r="H23" t="s">
        <v>2291</v>
      </c>
      <c r="I23">
        <v>43154</v>
      </c>
      <c r="J23" t="s">
        <v>399</v>
      </c>
      <c r="K23" t="s">
        <v>293</v>
      </c>
      <c r="L23" t="s">
        <v>294</v>
      </c>
      <c r="M23" t="s">
        <v>1934</v>
      </c>
      <c r="N23" t="s">
        <v>400</v>
      </c>
      <c r="O23" t="s">
        <v>1948</v>
      </c>
      <c r="P23" t="s">
        <v>401</v>
      </c>
      <c r="Q23" t="s">
        <v>429</v>
      </c>
      <c r="R23" t="s">
        <v>416</v>
      </c>
      <c r="S23" t="s">
        <v>416</v>
      </c>
      <c r="T23" t="s">
        <v>417</v>
      </c>
      <c r="U23">
        <v>14.4091613491</v>
      </c>
      <c r="V23">
        <v>13.7007178487</v>
      </c>
      <c r="W23">
        <v>297.34632952200002</v>
      </c>
      <c r="X23">
        <v>8</v>
      </c>
      <c r="Y23" t="s">
        <v>1984</v>
      </c>
      <c r="Z23" t="s">
        <v>2291</v>
      </c>
      <c r="AA23" t="s">
        <v>2291</v>
      </c>
      <c r="AB23" t="s">
        <v>2292</v>
      </c>
      <c r="AC23" t="s">
        <v>2291</v>
      </c>
      <c r="AD23" t="s">
        <v>1982</v>
      </c>
      <c r="AE23" t="s">
        <v>2291</v>
      </c>
      <c r="AF23" t="s">
        <v>2291</v>
      </c>
      <c r="AG23" t="s">
        <v>2089</v>
      </c>
      <c r="AH23" t="s">
        <v>1920</v>
      </c>
      <c r="AI23" t="s">
        <v>1921</v>
      </c>
      <c r="AJ23" t="s">
        <v>1921</v>
      </c>
      <c r="AK23" t="s">
        <v>2291</v>
      </c>
      <c r="AL23">
        <v>45</v>
      </c>
      <c r="AM23">
        <v>188</v>
      </c>
      <c r="AN23" t="s">
        <v>294</v>
      </c>
      <c r="AO23" t="s">
        <v>1934</v>
      </c>
      <c r="AP23" t="s">
        <v>400</v>
      </c>
      <c r="AQ23" t="s">
        <v>1948</v>
      </c>
      <c r="AR23" t="s">
        <v>404</v>
      </c>
      <c r="AS23" t="s">
        <v>2010</v>
      </c>
      <c r="AT23">
        <v>45</v>
      </c>
      <c r="AU23">
        <v>188</v>
      </c>
      <c r="AV23">
        <v>42552</v>
      </c>
      <c r="AW23" t="s">
        <v>2291</v>
      </c>
      <c r="AX23" t="s">
        <v>2291</v>
      </c>
      <c r="AY23" t="s">
        <v>2291</v>
      </c>
      <c r="AZ23" t="s">
        <v>2291</v>
      </c>
      <c r="BA23" t="s">
        <v>2291</v>
      </c>
      <c r="BB23" t="s">
        <v>2291</v>
      </c>
      <c r="BC23" t="s">
        <v>2291</v>
      </c>
      <c r="BD23" t="s">
        <v>2291</v>
      </c>
      <c r="BE23" t="s">
        <v>2291</v>
      </c>
      <c r="BF23" t="s">
        <v>2291</v>
      </c>
      <c r="BG23" t="s">
        <v>2291</v>
      </c>
      <c r="BH23" t="s">
        <v>2291</v>
      </c>
      <c r="BI23" t="s">
        <v>2291</v>
      </c>
      <c r="BJ23" t="s">
        <v>2291</v>
      </c>
      <c r="BK23" t="s">
        <v>2291</v>
      </c>
      <c r="BL23" t="s">
        <v>2291</v>
      </c>
      <c r="BM23" t="s">
        <v>2291</v>
      </c>
      <c r="BN23" t="s">
        <v>2291</v>
      </c>
      <c r="BO23" t="s">
        <v>2291</v>
      </c>
      <c r="BP23" t="s">
        <v>2291</v>
      </c>
      <c r="BQ23" t="s">
        <v>2291</v>
      </c>
      <c r="BR23" t="s">
        <v>2291</v>
      </c>
      <c r="BS23" t="s">
        <v>2291</v>
      </c>
      <c r="BT23" t="s">
        <v>2291</v>
      </c>
      <c r="BU23" t="s">
        <v>2291</v>
      </c>
      <c r="BV23" t="s">
        <v>2291</v>
      </c>
      <c r="BW23" t="s">
        <v>2291</v>
      </c>
      <c r="BX23" t="s">
        <v>2291</v>
      </c>
      <c r="BY23" t="s">
        <v>2291</v>
      </c>
      <c r="BZ23" t="s">
        <v>2291</v>
      </c>
      <c r="CA23">
        <v>0</v>
      </c>
      <c r="CB23">
        <v>45</v>
      </c>
      <c r="CC23">
        <v>0</v>
      </c>
      <c r="CD23">
        <v>0</v>
      </c>
      <c r="CE23">
        <v>0</v>
      </c>
      <c r="CF23" t="s">
        <v>1998</v>
      </c>
      <c r="CG23" t="s">
        <v>2291</v>
      </c>
      <c r="CH23" t="s">
        <v>418</v>
      </c>
      <c r="CI23" t="s">
        <v>1920</v>
      </c>
      <c r="CJ23" t="s">
        <v>1921</v>
      </c>
      <c r="CK23" t="s">
        <v>1920</v>
      </c>
      <c r="CL23" t="s">
        <v>1921</v>
      </c>
      <c r="CM23" t="s">
        <v>1921</v>
      </c>
      <c r="CN23" t="s">
        <v>1921</v>
      </c>
      <c r="CO23" t="s">
        <v>1921</v>
      </c>
      <c r="CP23" t="s">
        <v>1921</v>
      </c>
      <c r="CQ23" t="s">
        <v>1921</v>
      </c>
      <c r="CR23" t="s">
        <v>1920</v>
      </c>
      <c r="CS23" t="s">
        <v>1921</v>
      </c>
      <c r="CT23" t="s">
        <v>2291</v>
      </c>
      <c r="CU23" t="s">
        <v>2291</v>
      </c>
      <c r="CV23" t="s">
        <v>2291</v>
      </c>
      <c r="CW23" t="s">
        <v>2291</v>
      </c>
      <c r="CX23" t="s">
        <v>2291</v>
      </c>
      <c r="CY23" t="s">
        <v>2291</v>
      </c>
      <c r="CZ23" t="s">
        <v>2291</v>
      </c>
      <c r="DA23" t="s">
        <v>2291</v>
      </c>
      <c r="DB23" t="s">
        <v>320</v>
      </c>
      <c r="DC23" t="s">
        <v>1921</v>
      </c>
      <c r="DD23" t="s">
        <v>1921</v>
      </c>
      <c r="DE23" t="s">
        <v>1921</v>
      </c>
      <c r="DF23" t="s">
        <v>1920</v>
      </c>
      <c r="DG23" t="s">
        <v>1921</v>
      </c>
      <c r="DH23" t="s">
        <v>2291</v>
      </c>
      <c r="DI23" t="s">
        <v>2029</v>
      </c>
      <c r="DJ23" t="s">
        <v>2291</v>
      </c>
      <c r="DK23" t="s">
        <v>2291</v>
      </c>
      <c r="DL23" t="s">
        <v>2291</v>
      </c>
      <c r="DM23" t="s">
        <v>2291</v>
      </c>
      <c r="DN23" t="s">
        <v>2291</v>
      </c>
      <c r="DO23" t="s">
        <v>2291</v>
      </c>
      <c r="DP23" t="s">
        <v>2291</v>
      </c>
      <c r="DQ23" t="s">
        <v>2291</v>
      </c>
      <c r="DR23" t="s">
        <v>2291</v>
      </c>
      <c r="DS23" t="s">
        <v>2291</v>
      </c>
      <c r="DT23" t="s">
        <v>2291</v>
      </c>
      <c r="DU23" t="s">
        <v>2291</v>
      </c>
      <c r="DV23" t="s">
        <v>2291</v>
      </c>
      <c r="DW23" t="s">
        <v>2291</v>
      </c>
      <c r="DX23" t="s">
        <v>2291</v>
      </c>
      <c r="DY23" t="s">
        <v>2291</v>
      </c>
      <c r="DZ23" t="s">
        <v>2291</v>
      </c>
      <c r="EA23" t="s">
        <v>2291</v>
      </c>
      <c r="EB23" t="s">
        <v>2291</v>
      </c>
      <c r="EC23" t="s">
        <v>2291</v>
      </c>
      <c r="ED23" t="s">
        <v>2291</v>
      </c>
      <c r="EE23" t="s">
        <v>2291</v>
      </c>
      <c r="EF23" t="s">
        <v>2291</v>
      </c>
      <c r="EG23" t="s">
        <v>2291</v>
      </c>
      <c r="EH23" t="s">
        <v>2291</v>
      </c>
      <c r="EI23" t="s">
        <v>2291</v>
      </c>
      <c r="EJ23" t="s">
        <v>2291</v>
      </c>
      <c r="EK23" t="s">
        <v>2291</v>
      </c>
      <c r="EL23" t="s">
        <v>2291</v>
      </c>
      <c r="EM23" t="s">
        <v>2291</v>
      </c>
      <c r="EN23" t="s">
        <v>2291</v>
      </c>
      <c r="EO23" t="s">
        <v>2291</v>
      </c>
      <c r="EP23" t="s">
        <v>2291</v>
      </c>
      <c r="EQ23" t="s">
        <v>2291</v>
      </c>
      <c r="ER23" t="s">
        <v>2291</v>
      </c>
      <c r="ES23" t="s">
        <v>2291</v>
      </c>
      <c r="ET23" t="s">
        <v>2291</v>
      </c>
      <c r="EU23" t="s">
        <v>2291</v>
      </c>
      <c r="EV23" t="s">
        <v>2291</v>
      </c>
      <c r="EW23" t="s">
        <v>2291</v>
      </c>
      <c r="EX23" t="s">
        <v>320</v>
      </c>
      <c r="EY23" t="s">
        <v>1921</v>
      </c>
      <c r="EZ23" t="s">
        <v>1921</v>
      </c>
      <c r="FA23" t="s">
        <v>1921</v>
      </c>
      <c r="FB23" t="s">
        <v>1920</v>
      </c>
      <c r="FC23" t="s">
        <v>1921</v>
      </c>
      <c r="FD23" t="s">
        <v>2291</v>
      </c>
      <c r="FE23" t="s">
        <v>1996</v>
      </c>
      <c r="FF23" t="s">
        <v>2291</v>
      </c>
      <c r="FG23" t="s">
        <v>2291</v>
      </c>
      <c r="FH23" t="s">
        <v>2291</v>
      </c>
      <c r="FI23" t="s">
        <v>2291</v>
      </c>
      <c r="FJ23" t="s">
        <v>2291</v>
      </c>
      <c r="FK23" t="s">
        <v>2291</v>
      </c>
      <c r="FL23" t="s">
        <v>2291</v>
      </c>
      <c r="FM23" t="s">
        <v>2291</v>
      </c>
      <c r="FN23" t="s">
        <v>320</v>
      </c>
      <c r="FO23" t="s">
        <v>1921</v>
      </c>
      <c r="FP23" t="s">
        <v>1921</v>
      </c>
      <c r="FQ23" t="s">
        <v>1921</v>
      </c>
      <c r="FR23" t="s">
        <v>1920</v>
      </c>
      <c r="FS23" t="s">
        <v>1921</v>
      </c>
      <c r="FT23" t="s">
        <v>2291</v>
      </c>
      <c r="FU23" t="s">
        <v>1997</v>
      </c>
      <c r="FV23">
        <v>6</v>
      </c>
      <c r="FW23">
        <v>16</v>
      </c>
      <c r="FX23" t="s">
        <v>2291</v>
      </c>
      <c r="FY23" t="s">
        <v>2291</v>
      </c>
      <c r="FZ23" t="s">
        <v>2291</v>
      </c>
      <c r="GA23" t="s">
        <v>2291</v>
      </c>
      <c r="GB23" t="s">
        <v>2291</v>
      </c>
      <c r="GC23" t="s">
        <v>2291</v>
      </c>
      <c r="GD23" t="s">
        <v>2291</v>
      </c>
      <c r="GE23">
        <v>3</v>
      </c>
      <c r="GF23">
        <v>1</v>
      </c>
      <c r="GG23" t="s">
        <v>2291</v>
      </c>
      <c r="GH23">
        <v>4</v>
      </c>
      <c r="GI23" t="s">
        <v>1920</v>
      </c>
      <c r="GJ23" t="s">
        <v>1920</v>
      </c>
      <c r="GK23" t="s">
        <v>1920</v>
      </c>
      <c r="GL23" t="s">
        <v>2291</v>
      </c>
      <c r="GM23" t="s">
        <v>2291</v>
      </c>
      <c r="GN23" t="s">
        <v>2291</v>
      </c>
      <c r="GO23" t="s">
        <v>1920</v>
      </c>
      <c r="GP23" t="s">
        <v>2291</v>
      </c>
      <c r="GQ23" t="s">
        <v>2291</v>
      </c>
      <c r="GR23" t="s">
        <v>2291</v>
      </c>
      <c r="GS23" t="s">
        <v>419</v>
      </c>
      <c r="GT23" t="s">
        <v>1921</v>
      </c>
      <c r="GU23" t="s">
        <v>1921</v>
      </c>
      <c r="GV23" t="s">
        <v>1921</v>
      </c>
      <c r="GW23" t="s">
        <v>1921</v>
      </c>
      <c r="GX23" t="s">
        <v>1920</v>
      </c>
      <c r="GY23" t="s">
        <v>1921</v>
      </c>
      <c r="GZ23" t="s">
        <v>1920</v>
      </c>
      <c r="HA23" t="s">
        <v>1921</v>
      </c>
      <c r="HB23">
        <v>3</v>
      </c>
      <c r="HC23">
        <v>1</v>
      </c>
      <c r="HD23">
        <v>2</v>
      </c>
      <c r="HE23" t="s">
        <v>2291</v>
      </c>
      <c r="HF23" t="s">
        <v>2291</v>
      </c>
      <c r="HG23" t="s">
        <v>2291</v>
      </c>
      <c r="HH23" t="s">
        <v>2291</v>
      </c>
      <c r="HI23" t="s">
        <v>2291</v>
      </c>
      <c r="HJ23" t="s">
        <v>2291</v>
      </c>
      <c r="HK23" t="s">
        <v>2291</v>
      </c>
      <c r="HL23" t="s">
        <v>2291</v>
      </c>
      <c r="HM23" t="s">
        <v>2291</v>
      </c>
      <c r="HN23" t="s">
        <v>2291</v>
      </c>
      <c r="HO23" t="s">
        <v>2291</v>
      </c>
      <c r="HP23" t="s">
        <v>2291</v>
      </c>
      <c r="HQ23" t="s">
        <v>2291</v>
      </c>
      <c r="HR23" t="s">
        <v>869</v>
      </c>
      <c r="HS23" t="s">
        <v>2118</v>
      </c>
      <c r="HT23" t="s">
        <v>1921</v>
      </c>
      <c r="HU23" t="s">
        <v>1921</v>
      </c>
      <c r="HV23" t="s">
        <v>1920</v>
      </c>
      <c r="HW23" t="s">
        <v>1920</v>
      </c>
      <c r="HX23" t="s">
        <v>1920</v>
      </c>
      <c r="HY23" t="s">
        <v>2125</v>
      </c>
      <c r="HZ23" t="s">
        <v>1921</v>
      </c>
      <c r="IA23" t="s">
        <v>1921</v>
      </c>
      <c r="IB23" t="s">
        <v>1920</v>
      </c>
      <c r="IC23" t="s">
        <v>2291</v>
      </c>
      <c r="ID23" t="s">
        <v>2291</v>
      </c>
      <c r="IE23" t="s">
        <v>2291</v>
      </c>
      <c r="IF23" t="s">
        <v>2291</v>
      </c>
      <c r="IG23" t="s">
        <v>2291</v>
      </c>
      <c r="IH23" t="s">
        <v>2126</v>
      </c>
      <c r="II23" t="s">
        <v>1921</v>
      </c>
      <c r="IJ23" t="s">
        <v>1920</v>
      </c>
      <c r="IK23" t="s">
        <v>2291</v>
      </c>
      <c r="IL23">
        <v>42</v>
      </c>
      <c r="IM23" t="s">
        <v>1920</v>
      </c>
      <c r="IN23" t="s">
        <v>2291</v>
      </c>
      <c r="IO23" t="s">
        <v>2291</v>
      </c>
      <c r="IP23" t="s">
        <v>2291</v>
      </c>
      <c r="IQ23" t="s">
        <v>2291</v>
      </c>
      <c r="IR23" t="s">
        <v>2291</v>
      </c>
      <c r="IS23" t="s">
        <v>2291</v>
      </c>
      <c r="IT23" t="s">
        <v>2291</v>
      </c>
      <c r="IU23" t="s">
        <v>2291</v>
      </c>
      <c r="IV23" t="s">
        <v>1949</v>
      </c>
      <c r="IW23" t="s">
        <v>2168</v>
      </c>
      <c r="IX23" t="s">
        <v>2291</v>
      </c>
      <c r="IY23" t="s">
        <v>2291</v>
      </c>
      <c r="IZ23" t="s">
        <v>2291</v>
      </c>
      <c r="JA23" t="s">
        <v>2291</v>
      </c>
      <c r="JB23" t="s">
        <v>2291</v>
      </c>
      <c r="JC23" t="s">
        <v>1920</v>
      </c>
      <c r="JD23" t="s">
        <v>2002</v>
      </c>
      <c r="JE23" t="s">
        <v>1920</v>
      </c>
      <c r="JF23" t="s">
        <v>1921</v>
      </c>
      <c r="JG23" t="s">
        <v>1921</v>
      </c>
      <c r="JH23" t="s">
        <v>1921</v>
      </c>
      <c r="JI23" t="s">
        <v>1921</v>
      </c>
      <c r="JJ23" t="s">
        <v>2291</v>
      </c>
      <c r="JK23" t="s">
        <v>1974</v>
      </c>
      <c r="JL23" t="s">
        <v>1970</v>
      </c>
      <c r="JM23" t="s">
        <v>420</v>
      </c>
      <c r="JN23" t="s">
        <v>1920</v>
      </c>
      <c r="JO23" t="s">
        <v>1920</v>
      </c>
      <c r="JP23" t="s">
        <v>1921</v>
      </c>
      <c r="JQ23" t="s">
        <v>1920</v>
      </c>
      <c r="JR23" t="s">
        <v>1921</v>
      </c>
      <c r="JS23" t="s">
        <v>1921</v>
      </c>
      <c r="JT23" t="s">
        <v>1921</v>
      </c>
      <c r="JU23" t="s">
        <v>1921</v>
      </c>
      <c r="JV23" t="s">
        <v>1921</v>
      </c>
      <c r="JW23" t="s">
        <v>1921</v>
      </c>
      <c r="JX23" t="s">
        <v>1921</v>
      </c>
      <c r="JY23" t="s">
        <v>1921</v>
      </c>
      <c r="JZ23" t="s">
        <v>1921</v>
      </c>
      <c r="KA23" t="s">
        <v>1921</v>
      </c>
      <c r="KB23" t="s">
        <v>2291</v>
      </c>
      <c r="KC23" t="s">
        <v>2291</v>
      </c>
      <c r="KD23" t="s">
        <v>2295</v>
      </c>
      <c r="KE23" t="s">
        <v>1920</v>
      </c>
      <c r="KF23" t="s">
        <v>1921</v>
      </c>
      <c r="KG23" t="s">
        <v>1921</v>
      </c>
      <c r="KH23" t="s">
        <v>1921</v>
      </c>
      <c r="KI23" t="s">
        <v>1921</v>
      </c>
      <c r="KJ23" t="s">
        <v>1921</v>
      </c>
      <c r="KK23" t="s">
        <v>1921</v>
      </c>
      <c r="KL23" t="s">
        <v>2291</v>
      </c>
      <c r="KM23" t="s">
        <v>1972</v>
      </c>
      <c r="KN23" t="s">
        <v>1961</v>
      </c>
      <c r="KO23" t="s">
        <v>1920</v>
      </c>
      <c r="KP23" t="s">
        <v>2151</v>
      </c>
      <c r="KQ23" t="s">
        <v>1966</v>
      </c>
      <c r="KR23" t="s">
        <v>1923</v>
      </c>
      <c r="KS23" t="s">
        <v>2291</v>
      </c>
      <c r="KT23" t="s">
        <v>1920</v>
      </c>
      <c r="KU23" t="s">
        <v>409</v>
      </c>
      <c r="KV23" t="s">
        <v>1921</v>
      </c>
      <c r="KW23" t="s">
        <v>1921</v>
      </c>
      <c r="KX23" t="s">
        <v>1920</v>
      </c>
      <c r="KY23" t="s">
        <v>2291</v>
      </c>
      <c r="KZ23" t="s">
        <v>2291</v>
      </c>
      <c r="LA23">
        <v>2</v>
      </c>
      <c r="LB23" t="s">
        <v>310</v>
      </c>
      <c r="LC23" t="s">
        <v>2291</v>
      </c>
      <c r="LD23" t="s">
        <v>2291</v>
      </c>
      <c r="LE23" t="s">
        <v>2291</v>
      </c>
      <c r="LF23" t="s">
        <v>2291</v>
      </c>
      <c r="LG23">
        <v>12</v>
      </c>
      <c r="LH23">
        <v>12</v>
      </c>
      <c r="LI23" t="s">
        <v>421</v>
      </c>
      <c r="LJ23">
        <v>146941</v>
      </c>
      <c r="LK23" t="s">
        <v>422</v>
      </c>
      <c r="LL23" t="s">
        <v>423</v>
      </c>
      <c r="LM23">
        <v>10</v>
      </c>
      <c r="LN23" t="s">
        <v>2291</v>
      </c>
      <c r="LO23">
        <v>-1</v>
      </c>
      <c r="LP23" t="s">
        <v>2291</v>
      </c>
      <c r="LQ23" t="s">
        <v>2291</v>
      </c>
      <c r="LR23">
        <v>10</v>
      </c>
      <c r="LS23">
        <v>4</v>
      </c>
      <c r="LT23">
        <v>5</v>
      </c>
      <c r="LU23">
        <v>7</v>
      </c>
      <c r="LV23">
        <v>3</v>
      </c>
      <c r="LW23">
        <v>6</v>
      </c>
      <c r="LX23">
        <v>13</v>
      </c>
      <c r="LY23">
        <v>3</v>
      </c>
      <c r="LZ23">
        <v>3</v>
      </c>
      <c r="MA23">
        <v>9</v>
      </c>
      <c r="MB23">
        <v>11</v>
      </c>
      <c r="MC23">
        <v>3</v>
      </c>
      <c r="MD23">
        <v>1</v>
      </c>
      <c r="ME23">
        <v>68</v>
      </c>
      <c r="MF23" t="s">
        <v>1975</v>
      </c>
      <c r="MG23" t="s">
        <v>1976</v>
      </c>
      <c r="MH23" t="s">
        <v>2036</v>
      </c>
      <c r="MI23" t="b">
        <v>1</v>
      </c>
      <c r="MJ23" t="b">
        <v>1</v>
      </c>
      <c r="MK23" t="b">
        <v>0</v>
      </c>
      <c r="ML23" t="s">
        <v>2291</v>
      </c>
    </row>
    <row r="24" spans="1:350" x14ac:dyDescent="0.3">
      <c r="A24" t="s">
        <v>1795</v>
      </c>
      <c r="B24" t="s">
        <v>723</v>
      </c>
      <c r="C24" t="s">
        <v>724</v>
      </c>
      <c r="D24">
        <v>43154</v>
      </c>
      <c r="E24" t="s">
        <v>693</v>
      </c>
      <c r="F24" t="s">
        <v>694</v>
      </c>
      <c r="G24" t="s">
        <v>2291</v>
      </c>
      <c r="H24" t="s">
        <v>2291</v>
      </c>
      <c r="I24">
        <v>43154</v>
      </c>
      <c r="J24" t="s">
        <v>695</v>
      </c>
      <c r="K24" t="s">
        <v>293</v>
      </c>
      <c r="L24" t="s">
        <v>294</v>
      </c>
      <c r="M24" t="s">
        <v>1934</v>
      </c>
      <c r="N24" t="s">
        <v>400</v>
      </c>
      <c r="O24" t="s">
        <v>1948</v>
      </c>
      <c r="P24" t="s">
        <v>401</v>
      </c>
      <c r="Q24" t="s">
        <v>429</v>
      </c>
      <c r="R24" t="s">
        <v>429</v>
      </c>
      <c r="S24" t="s">
        <v>1795</v>
      </c>
      <c r="T24" t="s">
        <v>725</v>
      </c>
      <c r="U24">
        <v>14.411669688</v>
      </c>
      <c r="V24">
        <v>13.612015831800001</v>
      </c>
      <c r="W24">
        <v>299.04242532299997</v>
      </c>
      <c r="X24">
        <v>4</v>
      </c>
      <c r="Y24" t="s">
        <v>1985</v>
      </c>
      <c r="Z24" t="s">
        <v>2291</v>
      </c>
      <c r="AA24" t="s">
        <v>2291</v>
      </c>
      <c r="AB24" t="s">
        <v>2296</v>
      </c>
      <c r="AC24" t="s">
        <v>2291</v>
      </c>
      <c r="AD24" t="s">
        <v>1982</v>
      </c>
      <c r="AE24" t="s">
        <v>2291</v>
      </c>
      <c r="AF24" t="s">
        <v>2291</v>
      </c>
      <c r="AG24" t="s">
        <v>2093</v>
      </c>
      <c r="AH24" t="s">
        <v>1920</v>
      </c>
      <c r="AI24" t="s">
        <v>1920</v>
      </c>
      <c r="AJ24" t="s">
        <v>1921</v>
      </c>
      <c r="AK24" t="s">
        <v>2291</v>
      </c>
      <c r="AL24">
        <v>380</v>
      </c>
      <c r="AM24">
        <v>978</v>
      </c>
      <c r="AN24" t="s">
        <v>294</v>
      </c>
      <c r="AO24" t="s">
        <v>1934</v>
      </c>
      <c r="AP24" t="s">
        <v>400</v>
      </c>
      <c r="AQ24" t="s">
        <v>1948</v>
      </c>
      <c r="AR24" t="s">
        <v>404</v>
      </c>
      <c r="AS24" t="s">
        <v>2010</v>
      </c>
      <c r="AT24">
        <v>380</v>
      </c>
      <c r="AU24">
        <v>978</v>
      </c>
      <c r="AV24">
        <v>42036</v>
      </c>
      <c r="AW24">
        <v>37</v>
      </c>
      <c r="AX24">
        <v>155</v>
      </c>
      <c r="AY24" t="s">
        <v>335</v>
      </c>
      <c r="AZ24" t="s">
        <v>1927</v>
      </c>
      <c r="BA24" t="s">
        <v>336</v>
      </c>
      <c r="BB24" t="s">
        <v>1932</v>
      </c>
      <c r="BC24" t="s">
        <v>726</v>
      </c>
      <c r="BD24" t="s">
        <v>1944</v>
      </c>
      <c r="BE24" t="s">
        <v>2291</v>
      </c>
      <c r="BF24" t="s">
        <v>2291</v>
      </c>
      <c r="BG24" t="s">
        <v>2291</v>
      </c>
      <c r="BH24">
        <v>37</v>
      </c>
      <c r="BI24">
        <v>155</v>
      </c>
      <c r="BJ24">
        <v>42036</v>
      </c>
      <c r="BK24" t="s">
        <v>2291</v>
      </c>
      <c r="BL24" t="s">
        <v>2291</v>
      </c>
      <c r="BM24" t="s">
        <v>2291</v>
      </c>
      <c r="BN24" t="s">
        <v>2291</v>
      </c>
      <c r="BO24" t="s">
        <v>2291</v>
      </c>
      <c r="BP24" t="s">
        <v>2291</v>
      </c>
      <c r="BQ24" t="s">
        <v>2291</v>
      </c>
      <c r="BR24" t="s">
        <v>2291</v>
      </c>
      <c r="BS24" t="s">
        <v>2291</v>
      </c>
      <c r="BT24" t="s">
        <v>2291</v>
      </c>
      <c r="BU24" t="s">
        <v>2291</v>
      </c>
      <c r="BV24" t="s">
        <v>2291</v>
      </c>
      <c r="BW24" t="s">
        <v>2291</v>
      </c>
      <c r="BX24" t="s">
        <v>2291</v>
      </c>
      <c r="BY24">
        <v>100</v>
      </c>
      <c r="BZ24">
        <v>418</v>
      </c>
      <c r="CA24">
        <v>0</v>
      </c>
      <c r="CB24">
        <v>70</v>
      </c>
      <c r="CC24">
        <v>0</v>
      </c>
      <c r="CD24">
        <v>369</v>
      </c>
      <c r="CE24">
        <v>0</v>
      </c>
      <c r="CF24" t="s">
        <v>1998</v>
      </c>
      <c r="CG24" t="s">
        <v>2291</v>
      </c>
      <c r="CH24" t="s">
        <v>479</v>
      </c>
      <c r="CI24" t="s">
        <v>1921</v>
      </c>
      <c r="CJ24" t="s">
        <v>1920</v>
      </c>
      <c r="CK24" t="s">
        <v>1921</v>
      </c>
      <c r="CL24" t="s">
        <v>1921</v>
      </c>
      <c r="CM24" t="s">
        <v>1921</v>
      </c>
      <c r="CN24" t="s">
        <v>1921</v>
      </c>
      <c r="CO24" t="s">
        <v>1921</v>
      </c>
      <c r="CP24" t="s">
        <v>1921</v>
      </c>
      <c r="CQ24" t="s">
        <v>1920</v>
      </c>
      <c r="CR24" t="s">
        <v>1920</v>
      </c>
      <c r="CS24" t="s">
        <v>1921</v>
      </c>
      <c r="CT24" t="s">
        <v>320</v>
      </c>
      <c r="CU24" t="s">
        <v>1921</v>
      </c>
      <c r="CV24" t="s">
        <v>1921</v>
      </c>
      <c r="CW24" t="s">
        <v>1921</v>
      </c>
      <c r="CX24" t="s">
        <v>1920</v>
      </c>
      <c r="CY24" t="s">
        <v>1921</v>
      </c>
      <c r="CZ24" t="s">
        <v>2291</v>
      </c>
      <c r="DA24" t="s">
        <v>2029</v>
      </c>
      <c r="DB24" t="s">
        <v>2291</v>
      </c>
      <c r="DC24" t="s">
        <v>2291</v>
      </c>
      <c r="DD24" t="s">
        <v>2291</v>
      </c>
      <c r="DE24" t="s">
        <v>2291</v>
      </c>
      <c r="DF24" t="s">
        <v>2291</v>
      </c>
      <c r="DG24" t="s">
        <v>2291</v>
      </c>
      <c r="DH24" t="s">
        <v>2291</v>
      </c>
      <c r="DI24" t="s">
        <v>2291</v>
      </c>
      <c r="DJ24" t="s">
        <v>320</v>
      </c>
      <c r="DK24" t="s">
        <v>1921</v>
      </c>
      <c r="DL24" t="s">
        <v>1921</v>
      </c>
      <c r="DM24" t="s">
        <v>1921</v>
      </c>
      <c r="DN24" t="s">
        <v>1920</v>
      </c>
      <c r="DO24" t="s">
        <v>1921</v>
      </c>
      <c r="DP24" t="s">
        <v>2291</v>
      </c>
      <c r="DQ24" t="s">
        <v>2029</v>
      </c>
      <c r="DR24" t="s">
        <v>2291</v>
      </c>
      <c r="DS24" t="s">
        <v>2291</v>
      </c>
      <c r="DT24" t="s">
        <v>2291</v>
      </c>
      <c r="DU24" t="s">
        <v>2291</v>
      </c>
      <c r="DV24" t="s">
        <v>2291</v>
      </c>
      <c r="DW24" t="s">
        <v>2291</v>
      </c>
      <c r="DX24" t="s">
        <v>2291</v>
      </c>
      <c r="DY24" t="s">
        <v>2291</v>
      </c>
      <c r="DZ24" t="s">
        <v>2291</v>
      </c>
      <c r="EA24" t="s">
        <v>2291</v>
      </c>
      <c r="EB24" t="s">
        <v>2291</v>
      </c>
      <c r="EC24" t="s">
        <v>2291</v>
      </c>
      <c r="ED24" t="s">
        <v>2291</v>
      </c>
      <c r="EE24" t="s">
        <v>2291</v>
      </c>
      <c r="EF24" t="s">
        <v>2291</v>
      </c>
      <c r="EG24" t="s">
        <v>2291</v>
      </c>
      <c r="EH24" t="s">
        <v>2291</v>
      </c>
      <c r="EI24" t="s">
        <v>2291</v>
      </c>
      <c r="EJ24" t="s">
        <v>2291</v>
      </c>
      <c r="EK24" t="s">
        <v>2291</v>
      </c>
      <c r="EL24" t="s">
        <v>2291</v>
      </c>
      <c r="EM24" t="s">
        <v>2291</v>
      </c>
      <c r="EN24" t="s">
        <v>2291</v>
      </c>
      <c r="EO24" t="s">
        <v>2291</v>
      </c>
      <c r="EP24" t="s">
        <v>2291</v>
      </c>
      <c r="EQ24" t="s">
        <v>2291</v>
      </c>
      <c r="ER24" t="s">
        <v>2291</v>
      </c>
      <c r="ES24" t="s">
        <v>2291</v>
      </c>
      <c r="ET24" t="s">
        <v>2291</v>
      </c>
      <c r="EU24" t="s">
        <v>2291</v>
      </c>
      <c r="EV24" t="s">
        <v>2291</v>
      </c>
      <c r="EW24" t="s">
        <v>2291</v>
      </c>
      <c r="EX24" t="s">
        <v>2291</v>
      </c>
      <c r="EY24" t="s">
        <v>2291</v>
      </c>
      <c r="EZ24" t="s">
        <v>2291</v>
      </c>
      <c r="FA24" t="s">
        <v>2291</v>
      </c>
      <c r="FB24" t="s">
        <v>2291</v>
      </c>
      <c r="FC24" t="s">
        <v>2291</v>
      </c>
      <c r="FD24" t="s">
        <v>2291</v>
      </c>
      <c r="FE24" t="s">
        <v>2291</v>
      </c>
      <c r="FF24" t="s">
        <v>2291</v>
      </c>
      <c r="FG24" t="s">
        <v>2291</v>
      </c>
      <c r="FH24" t="s">
        <v>2291</v>
      </c>
      <c r="FI24" t="s">
        <v>2291</v>
      </c>
      <c r="FJ24" t="s">
        <v>2291</v>
      </c>
      <c r="FK24" t="s">
        <v>2291</v>
      </c>
      <c r="FL24" t="s">
        <v>2291</v>
      </c>
      <c r="FM24" t="s">
        <v>2291</v>
      </c>
      <c r="FN24" t="s">
        <v>320</v>
      </c>
      <c r="FO24" t="s">
        <v>1921</v>
      </c>
      <c r="FP24" t="s">
        <v>1921</v>
      </c>
      <c r="FQ24" t="s">
        <v>1921</v>
      </c>
      <c r="FR24" t="s">
        <v>1920</v>
      </c>
      <c r="FS24" t="s">
        <v>1921</v>
      </c>
      <c r="FT24" t="s">
        <v>2291</v>
      </c>
      <c r="FU24" t="s">
        <v>1997</v>
      </c>
      <c r="FV24">
        <v>24</v>
      </c>
      <c r="FW24">
        <v>68</v>
      </c>
      <c r="FX24">
        <v>7</v>
      </c>
      <c r="FY24">
        <v>4</v>
      </c>
      <c r="FZ24">
        <v>6</v>
      </c>
      <c r="GA24">
        <v>17</v>
      </c>
      <c r="GB24" t="s">
        <v>2291</v>
      </c>
      <c r="GC24" t="s">
        <v>2291</v>
      </c>
      <c r="GD24">
        <v>14</v>
      </c>
      <c r="GE24">
        <v>18</v>
      </c>
      <c r="GF24">
        <v>5</v>
      </c>
      <c r="GG24" t="s">
        <v>2291</v>
      </c>
      <c r="GH24">
        <v>109</v>
      </c>
      <c r="GI24" t="s">
        <v>1920</v>
      </c>
      <c r="GJ24" t="s">
        <v>1920</v>
      </c>
      <c r="GK24" t="s">
        <v>1920</v>
      </c>
      <c r="GL24" t="s">
        <v>2291</v>
      </c>
      <c r="GM24" t="s">
        <v>2291</v>
      </c>
      <c r="GN24" t="s">
        <v>2291</v>
      </c>
      <c r="GO24" t="s">
        <v>1920</v>
      </c>
      <c r="GP24" t="s">
        <v>2291</v>
      </c>
      <c r="GQ24" t="s">
        <v>2291</v>
      </c>
      <c r="GR24" t="s">
        <v>2291</v>
      </c>
      <c r="GS24" t="s">
        <v>419</v>
      </c>
      <c r="GT24" t="s">
        <v>1921</v>
      </c>
      <c r="GU24" t="s">
        <v>1921</v>
      </c>
      <c r="GV24" t="s">
        <v>1921</v>
      </c>
      <c r="GW24" t="s">
        <v>1921</v>
      </c>
      <c r="GX24" t="s">
        <v>1920</v>
      </c>
      <c r="GY24" t="s">
        <v>1921</v>
      </c>
      <c r="GZ24" t="s">
        <v>1920</v>
      </c>
      <c r="HA24" t="s">
        <v>1921</v>
      </c>
      <c r="HB24">
        <v>2</v>
      </c>
      <c r="HC24" t="s">
        <v>2291</v>
      </c>
      <c r="HD24">
        <v>6</v>
      </c>
      <c r="HE24">
        <v>3</v>
      </c>
      <c r="HF24" t="s">
        <v>2291</v>
      </c>
      <c r="HG24" t="s">
        <v>2291</v>
      </c>
      <c r="HH24" t="s">
        <v>2291</v>
      </c>
      <c r="HI24" t="s">
        <v>2291</v>
      </c>
      <c r="HJ24" t="s">
        <v>2291</v>
      </c>
      <c r="HK24" t="s">
        <v>2291</v>
      </c>
      <c r="HL24" t="s">
        <v>2291</v>
      </c>
      <c r="HM24" t="s">
        <v>2291</v>
      </c>
      <c r="HN24" t="s">
        <v>2291</v>
      </c>
      <c r="HO24" t="s">
        <v>2291</v>
      </c>
      <c r="HP24" t="s">
        <v>2291</v>
      </c>
      <c r="HQ24" t="s">
        <v>2291</v>
      </c>
      <c r="HR24" t="s">
        <v>869</v>
      </c>
      <c r="HS24" t="s">
        <v>2112</v>
      </c>
      <c r="HT24" t="s">
        <v>1921</v>
      </c>
      <c r="HU24" t="s">
        <v>1920</v>
      </c>
      <c r="HV24" t="s">
        <v>1920</v>
      </c>
      <c r="HW24" t="s">
        <v>1921</v>
      </c>
      <c r="HX24" t="s">
        <v>1921</v>
      </c>
      <c r="HY24" t="s">
        <v>2122</v>
      </c>
      <c r="HZ24" t="s">
        <v>1920</v>
      </c>
      <c r="IA24" t="s">
        <v>1921</v>
      </c>
      <c r="IB24" t="s">
        <v>1921</v>
      </c>
      <c r="IC24">
        <v>50</v>
      </c>
      <c r="ID24" t="s">
        <v>2291</v>
      </c>
      <c r="IE24" t="s">
        <v>2046</v>
      </c>
      <c r="IF24" t="s">
        <v>1921</v>
      </c>
      <c r="IG24" t="s">
        <v>1964</v>
      </c>
      <c r="IH24" t="s">
        <v>2127</v>
      </c>
      <c r="II24" t="s">
        <v>1920</v>
      </c>
      <c r="IJ24" t="s">
        <v>1921</v>
      </c>
      <c r="IK24">
        <v>380</v>
      </c>
      <c r="IL24" t="s">
        <v>2291</v>
      </c>
      <c r="IM24" t="s">
        <v>1920</v>
      </c>
      <c r="IN24" t="s">
        <v>2291</v>
      </c>
      <c r="IO24" t="s">
        <v>2291</v>
      </c>
      <c r="IP24" t="s">
        <v>2291</v>
      </c>
      <c r="IQ24" t="s">
        <v>2291</v>
      </c>
      <c r="IR24" t="s">
        <v>2291</v>
      </c>
      <c r="IS24" t="s">
        <v>2291</v>
      </c>
      <c r="IT24" t="s">
        <v>2291</v>
      </c>
      <c r="IU24" t="s">
        <v>2291</v>
      </c>
      <c r="IV24" t="s">
        <v>1952</v>
      </c>
      <c r="IW24" t="s">
        <v>2291</v>
      </c>
      <c r="IX24" t="s">
        <v>2291</v>
      </c>
      <c r="IY24" t="s">
        <v>2161</v>
      </c>
      <c r="IZ24" t="s">
        <v>429</v>
      </c>
      <c r="JA24" t="s">
        <v>1956</v>
      </c>
      <c r="JB24" t="s">
        <v>2291</v>
      </c>
      <c r="JC24" t="s">
        <v>1920</v>
      </c>
      <c r="JD24" t="s">
        <v>2002</v>
      </c>
      <c r="JE24" t="s">
        <v>1920</v>
      </c>
      <c r="JF24" t="s">
        <v>1921</v>
      </c>
      <c r="JG24" t="s">
        <v>1921</v>
      </c>
      <c r="JH24" t="s">
        <v>1921</v>
      </c>
      <c r="JI24" t="s">
        <v>1921</v>
      </c>
      <c r="JJ24" t="s">
        <v>2291</v>
      </c>
      <c r="JK24" t="s">
        <v>869</v>
      </c>
      <c r="JL24" t="s">
        <v>2291</v>
      </c>
      <c r="JM24" t="s">
        <v>392</v>
      </c>
      <c r="JN24" t="s">
        <v>1921</v>
      </c>
      <c r="JO24" t="s">
        <v>1921</v>
      </c>
      <c r="JP24" t="s">
        <v>1921</v>
      </c>
      <c r="JQ24" t="s">
        <v>1921</v>
      </c>
      <c r="JR24" t="s">
        <v>1921</v>
      </c>
      <c r="JS24" t="s">
        <v>1920</v>
      </c>
      <c r="JT24" t="s">
        <v>1921</v>
      </c>
      <c r="JU24" t="s">
        <v>1920</v>
      </c>
      <c r="JV24" t="s">
        <v>1920</v>
      </c>
      <c r="JW24" t="s">
        <v>1921</v>
      </c>
      <c r="JX24" t="s">
        <v>1921</v>
      </c>
      <c r="JY24" t="s">
        <v>1921</v>
      </c>
      <c r="JZ24" t="s">
        <v>1921</v>
      </c>
      <c r="KA24" t="s">
        <v>1921</v>
      </c>
      <c r="KB24" t="s">
        <v>2291</v>
      </c>
      <c r="KC24" t="s">
        <v>2291</v>
      </c>
      <c r="KD24" t="s">
        <v>2295</v>
      </c>
      <c r="KE24" t="s">
        <v>1920</v>
      </c>
      <c r="KF24" t="s">
        <v>1921</v>
      </c>
      <c r="KG24" t="s">
        <v>1921</v>
      </c>
      <c r="KH24" t="s">
        <v>1921</v>
      </c>
      <c r="KI24" t="s">
        <v>1921</v>
      </c>
      <c r="KJ24" t="s">
        <v>1921</v>
      </c>
      <c r="KK24" t="s">
        <v>1921</v>
      </c>
      <c r="KL24" t="s">
        <v>2291</v>
      </c>
      <c r="KM24" t="s">
        <v>1972</v>
      </c>
      <c r="KN24" t="s">
        <v>1921</v>
      </c>
      <c r="KO24" t="s">
        <v>1920</v>
      </c>
      <c r="KP24" t="s">
        <v>2144</v>
      </c>
      <c r="KQ24" t="s">
        <v>1967</v>
      </c>
      <c r="KR24" t="s">
        <v>1923</v>
      </c>
      <c r="KS24" t="s">
        <v>2291</v>
      </c>
      <c r="KT24" t="s">
        <v>1920</v>
      </c>
      <c r="KU24" t="s">
        <v>409</v>
      </c>
      <c r="KV24" t="s">
        <v>1921</v>
      </c>
      <c r="KW24" t="s">
        <v>1921</v>
      </c>
      <c r="KX24" t="s">
        <v>1920</v>
      </c>
      <c r="KY24" t="s">
        <v>2291</v>
      </c>
      <c r="KZ24" t="s">
        <v>2291</v>
      </c>
      <c r="LA24">
        <v>3</v>
      </c>
      <c r="LB24" t="s">
        <v>304</v>
      </c>
      <c r="LC24" t="s">
        <v>727</v>
      </c>
      <c r="LD24" t="s">
        <v>2291</v>
      </c>
      <c r="LE24" t="s">
        <v>2291</v>
      </c>
      <c r="LF24" t="s">
        <v>2291</v>
      </c>
      <c r="LG24">
        <v>20</v>
      </c>
      <c r="LH24">
        <v>20</v>
      </c>
      <c r="LI24" t="s">
        <v>728</v>
      </c>
      <c r="LJ24">
        <v>147015</v>
      </c>
      <c r="LK24" t="s">
        <v>729</v>
      </c>
      <c r="LL24" t="s">
        <v>730</v>
      </c>
      <c r="LM24">
        <v>41</v>
      </c>
      <c r="LN24" t="s">
        <v>2291</v>
      </c>
      <c r="LO24">
        <v>-1</v>
      </c>
      <c r="LP24" t="s">
        <v>2291</v>
      </c>
      <c r="LQ24" t="s">
        <v>2291</v>
      </c>
      <c r="LR24">
        <v>41</v>
      </c>
      <c r="LS24">
        <v>6</v>
      </c>
      <c r="LT24">
        <v>9</v>
      </c>
      <c r="LU24">
        <v>9</v>
      </c>
      <c r="LV24">
        <v>6</v>
      </c>
      <c r="LW24">
        <v>22</v>
      </c>
      <c r="LX24">
        <v>14</v>
      </c>
      <c r="LY24">
        <v>6</v>
      </c>
      <c r="LZ24">
        <v>16</v>
      </c>
      <c r="MA24">
        <v>18</v>
      </c>
      <c r="MB24">
        <v>24</v>
      </c>
      <c r="MC24">
        <v>6</v>
      </c>
      <c r="MD24">
        <v>4</v>
      </c>
      <c r="ME24">
        <v>140</v>
      </c>
      <c r="MF24" t="s">
        <v>1979</v>
      </c>
      <c r="MG24" t="s">
        <v>1980</v>
      </c>
      <c r="MH24" t="s">
        <v>1981</v>
      </c>
      <c r="MI24" t="b">
        <v>1</v>
      </c>
      <c r="MJ24" t="b">
        <v>1</v>
      </c>
      <c r="MK24" t="b">
        <v>0</v>
      </c>
      <c r="ML24" t="s">
        <v>2291</v>
      </c>
    </row>
    <row r="25" spans="1:350" x14ac:dyDescent="0.3">
      <c r="A25" t="s">
        <v>1726</v>
      </c>
      <c r="B25" t="s">
        <v>1731</v>
      </c>
      <c r="C25" t="s">
        <v>1732</v>
      </c>
      <c r="D25">
        <v>43181</v>
      </c>
      <c r="E25" t="s">
        <v>316</v>
      </c>
      <c r="F25" t="s">
        <v>2291</v>
      </c>
      <c r="G25" t="s">
        <v>2291</v>
      </c>
      <c r="H25" t="s">
        <v>2291</v>
      </c>
      <c r="I25">
        <v>43181</v>
      </c>
      <c r="J25" t="s">
        <v>317</v>
      </c>
      <c r="K25" t="s">
        <v>293</v>
      </c>
      <c r="L25" t="s">
        <v>294</v>
      </c>
      <c r="M25" t="s">
        <v>1934</v>
      </c>
      <c r="N25" t="s">
        <v>295</v>
      </c>
      <c r="O25" t="s">
        <v>1947</v>
      </c>
      <c r="P25" t="s">
        <v>296</v>
      </c>
      <c r="Q25" t="s">
        <v>332</v>
      </c>
      <c r="R25" t="s">
        <v>1727</v>
      </c>
      <c r="S25" t="s">
        <v>1726</v>
      </c>
      <c r="T25" t="s">
        <v>2291</v>
      </c>
      <c r="U25" t="s">
        <v>2291</v>
      </c>
      <c r="V25" t="s">
        <v>2291</v>
      </c>
      <c r="W25" t="s">
        <v>2291</v>
      </c>
      <c r="X25" t="s">
        <v>2291</v>
      </c>
      <c r="Y25" t="s">
        <v>1984</v>
      </c>
      <c r="Z25" t="s">
        <v>2291</v>
      </c>
      <c r="AA25" t="s">
        <v>2291</v>
      </c>
      <c r="AB25" t="s">
        <v>2296</v>
      </c>
      <c r="AC25" t="s">
        <v>2291</v>
      </c>
      <c r="AD25" t="s">
        <v>1982</v>
      </c>
      <c r="AE25" t="s">
        <v>2291</v>
      </c>
      <c r="AF25" t="s">
        <v>2291</v>
      </c>
      <c r="AG25" t="s">
        <v>1955</v>
      </c>
      <c r="AH25" t="s">
        <v>1921</v>
      </c>
      <c r="AI25" t="s">
        <v>1920</v>
      </c>
      <c r="AJ25" t="s">
        <v>1921</v>
      </c>
      <c r="AK25" t="s">
        <v>2291</v>
      </c>
      <c r="AL25" t="s">
        <v>2291</v>
      </c>
      <c r="AM25" t="s">
        <v>2291</v>
      </c>
      <c r="AN25" t="s">
        <v>2291</v>
      </c>
      <c r="AO25" t="s">
        <v>2291</v>
      </c>
      <c r="AP25" t="s">
        <v>2291</v>
      </c>
      <c r="AQ25" t="s">
        <v>2291</v>
      </c>
      <c r="AR25" t="s">
        <v>2291</v>
      </c>
      <c r="AS25" t="s">
        <v>2291</v>
      </c>
      <c r="AT25" t="s">
        <v>2291</v>
      </c>
      <c r="AU25" t="s">
        <v>2291</v>
      </c>
      <c r="AV25" t="s">
        <v>2291</v>
      </c>
      <c r="AW25">
        <v>202</v>
      </c>
      <c r="AX25">
        <v>844</v>
      </c>
      <c r="AY25" t="s">
        <v>697</v>
      </c>
      <c r="AZ25" t="s">
        <v>1928</v>
      </c>
      <c r="BA25" t="s">
        <v>294</v>
      </c>
      <c r="BB25" t="s">
        <v>1934</v>
      </c>
      <c r="BC25" t="s">
        <v>295</v>
      </c>
      <c r="BD25" t="s">
        <v>1947</v>
      </c>
      <c r="BE25" t="s">
        <v>2291</v>
      </c>
      <c r="BF25" t="s">
        <v>2291</v>
      </c>
      <c r="BG25" t="s">
        <v>2291</v>
      </c>
      <c r="BH25">
        <v>202</v>
      </c>
      <c r="BI25">
        <v>844</v>
      </c>
      <c r="BJ25">
        <v>42736</v>
      </c>
      <c r="BK25" t="s">
        <v>2291</v>
      </c>
      <c r="BL25" t="s">
        <v>2291</v>
      </c>
      <c r="BM25" t="s">
        <v>2291</v>
      </c>
      <c r="BN25" t="s">
        <v>2291</v>
      </c>
      <c r="BO25" t="s">
        <v>2291</v>
      </c>
      <c r="BP25" t="s">
        <v>2291</v>
      </c>
      <c r="BQ25" t="s">
        <v>2291</v>
      </c>
      <c r="BR25" t="s">
        <v>2291</v>
      </c>
      <c r="BS25" t="s">
        <v>2291</v>
      </c>
      <c r="BT25" t="s">
        <v>2291</v>
      </c>
      <c r="BU25" t="s">
        <v>2291</v>
      </c>
      <c r="BV25" t="s">
        <v>2291</v>
      </c>
      <c r="BW25" t="s">
        <v>2291</v>
      </c>
      <c r="BX25" t="s">
        <v>2291</v>
      </c>
      <c r="BY25" t="s">
        <v>2291</v>
      </c>
      <c r="BZ25">
        <v>8</v>
      </c>
      <c r="CA25">
        <v>0</v>
      </c>
      <c r="CB25">
        <v>202</v>
      </c>
      <c r="CC25">
        <v>0</v>
      </c>
      <c r="CD25">
        <v>0</v>
      </c>
      <c r="CE25">
        <v>0</v>
      </c>
      <c r="CF25" t="s">
        <v>1998</v>
      </c>
      <c r="CG25" t="s">
        <v>2291</v>
      </c>
      <c r="CH25" t="s">
        <v>469</v>
      </c>
      <c r="CI25" t="s">
        <v>1921</v>
      </c>
      <c r="CJ25" t="s">
        <v>1921</v>
      </c>
      <c r="CK25" t="s">
        <v>1921</v>
      </c>
      <c r="CL25" t="s">
        <v>1921</v>
      </c>
      <c r="CM25" t="s">
        <v>1921</v>
      </c>
      <c r="CN25" t="s">
        <v>1921</v>
      </c>
      <c r="CO25" t="s">
        <v>1921</v>
      </c>
      <c r="CP25" t="s">
        <v>1921</v>
      </c>
      <c r="CQ25" t="s">
        <v>1921</v>
      </c>
      <c r="CR25" t="s">
        <v>1921</v>
      </c>
      <c r="CS25" t="s">
        <v>1920</v>
      </c>
      <c r="CT25" t="s">
        <v>2291</v>
      </c>
      <c r="CU25" t="s">
        <v>2291</v>
      </c>
      <c r="CV25" t="s">
        <v>2291</v>
      </c>
      <c r="CW25" t="s">
        <v>2291</v>
      </c>
      <c r="CX25" t="s">
        <v>2291</v>
      </c>
      <c r="CY25" t="s">
        <v>2291</v>
      </c>
      <c r="CZ25" t="s">
        <v>2291</v>
      </c>
      <c r="DA25" t="s">
        <v>2291</v>
      </c>
      <c r="DB25" t="s">
        <v>2291</v>
      </c>
      <c r="DC25" t="s">
        <v>2291</v>
      </c>
      <c r="DD25" t="s">
        <v>2291</v>
      </c>
      <c r="DE25" t="s">
        <v>2291</v>
      </c>
      <c r="DF25" t="s">
        <v>2291</v>
      </c>
      <c r="DG25" t="s">
        <v>2291</v>
      </c>
      <c r="DH25" t="s">
        <v>2291</v>
      </c>
      <c r="DI25" t="s">
        <v>2291</v>
      </c>
      <c r="DJ25" t="s">
        <v>2291</v>
      </c>
      <c r="DK25" t="s">
        <v>2291</v>
      </c>
      <c r="DL25" t="s">
        <v>2291</v>
      </c>
      <c r="DM25" t="s">
        <v>2291</v>
      </c>
      <c r="DN25" t="s">
        <v>2291</v>
      </c>
      <c r="DO25" t="s">
        <v>2291</v>
      </c>
      <c r="DP25" t="s">
        <v>2291</v>
      </c>
      <c r="DQ25" t="s">
        <v>2291</v>
      </c>
      <c r="DR25" t="s">
        <v>2291</v>
      </c>
      <c r="DS25" t="s">
        <v>2291</v>
      </c>
      <c r="DT25" t="s">
        <v>2291</v>
      </c>
      <c r="DU25" t="s">
        <v>2291</v>
      </c>
      <c r="DV25" t="s">
        <v>2291</v>
      </c>
      <c r="DW25" t="s">
        <v>2291</v>
      </c>
      <c r="DX25" t="s">
        <v>2291</v>
      </c>
      <c r="DY25" t="s">
        <v>2291</v>
      </c>
      <c r="DZ25" t="s">
        <v>2291</v>
      </c>
      <c r="EA25" t="s">
        <v>2291</v>
      </c>
      <c r="EB25" t="s">
        <v>2291</v>
      </c>
      <c r="EC25" t="s">
        <v>2291</v>
      </c>
      <c r="ED25" t="s">
        <v>2291</v>
      </c>
      <c r="EE25" t="s">
        <v>2291</v>
      </c>
      <c r="EF25" t="s">
        <v>2291</v>
      </c>
      <c r="EG25" t="s">
        <v>2291</v>
      </c>
      <c r="EH25" t="s">
        <v>2291</v>
      </c>
      <c r="EI25" t="s">
        <v>2291</v>
      </c>
      <c r="EJ25" t="s">
        <v>2291</v>
      </c>
      <c r="EK25" t="s">
        <v>2291</v>
      </c>
      <c r="EL25" t="s">
        <v>2291</v>
      </c>
      <c r="EM25" t="s">
        <v>2291</v>
      </c>
      <c r="EN25" t="s">
        <v>2291</v>
      </c>
      <c r="EO25" t="s">
        <v>2291</v>
      </c>
      <c r="EP25" t="s">
        <v>2291</v>
      </c>
      <c r="EQ25" t="s">
        <v>2291</v>
      </c>
      <c r="ER25" t="s">
        <v>2291</v>
      </c>
      <c r="ES25" t="s">
        <v>2291</v>
      </c>
      <c r="ET25" t="s">
        <v>2291</v>
      </c>
      <c r="EU25" t="s">
        <v>2291</v>
      </c>
      <c r="EV25" t="s">
        <v>2291</v>
      </c>
      <c r="EW25" t="s">
        <v>2291</v>
      </c>
      <c r="EX25" t="s">
        <v>2291</v>
      </c>
      <c r="EY25" t="s">
        <v>2291</v>
      </c>
      <c r="EZ25" t="s">
        <v>2291</v>
      </c>
      <c r="FA25" t="s">
        <v>2291</v>
      </c>
      <c r="FB25" t="s">
        <v>2291</v>
      </c>
      <c r="FC25" t="s">
        <v>2291</v>
      </c>
      <c r="FD25" t="s">
        <v>2291</v>
      </c>
      <c r="FE25" t="s">
        <v>2291</v>
      </c>
      <c r="FF25" t="s">
        <v>2291</v>
      </c>
      <c r="FG25" t="s">
        <v>2291</v>
      </c>
      <c r="FH25" t="s">
        <v>2291</v>
      </c>
      <c r="FI25" t="s">
        <v>2291</v>
      </c>
      <c r="FJ25" t="s">
        <v>2291</v>
      </c>
      <c r="FK25" t="s">
        <v>2291</v>
      </c>
      <c r="FL25" t="s">
        <v>2291</v>
      </c>
      <c r="FM25" t="s">
        <v>2291</v>
      </c>
      <c r="FN25" t="s">
        <v>2291</v>
      </c>
      <c r="FO25" t="s">
        <v>2291</v>
      </c>
      <c r="FP25" t="s">
        <v>2291</v>
      </c>
      <c r="FQ25" t="s">
        <v>2291</v>
      </c>
      <c r="FR25" t="s">
        <v>2291</v>
      </c>
      <c r="FS25" t="s">
        <v>2291</v>
      </c>
      <c r="FT25" t="s">
        <v>2291</v>
      </c>
      <c r="FU25" t="s">
        <v>2291</v>
      </c>
      <c r="FV25">
        <v>10</v>
      </c>
      <c r="FW25">
        <v>17</v>
      </c>
      <c r="FX25">
        <v>2</v>
      </c>
      <c r="FY25">
        <v>6</v>
      </c>
      <c r="FZ25">
        <v>2</v>
      </c>
      <c r="GA25">
        <v>1</v>
      </c>
      <c r="GB25" t="s">
        <v>2291</v>
      </c>
      <c r="GC25" t="s">
        <v>2291</v>
      </c>
      <c r="GD25" t="s">
        <v>2291</v>
      </c>
      <c r="GE25">
        <v>13</v>
      </c>
      <c r="GF25">
        <v>20</v>
      </c>
      <c r="GG25" t="s">
        <v>2291</v>
      </c>
      <c r="GH25">
        <v>18</v>
      </c>
      <c r="GI25" t="s">
        <v>1920</v>
      </c>
      <c r="GJ25" t="s">
        <v>1920</v>
      </c>
      <c r="GK25" t="s">
        <v>1920</v>
      </c>
      <c r="GL25" t="s">
        <v>2291</v>
      </c>
      <c r="GM25" t="s">
        <v>2291</v>
      </c>
      <c r="GN25" t="s">
        <v>2291</v>
      </c>
      <c r="GO25" t="s">
        <v>1920</v>
      </c>
      <c r="GP25" t="s">
        <v>2291</v>
      </c>
      <c r="GQ25" t="s">
        <v>2291</v>
      </c>
      <c r="GR25" t="s">
        <v>2291</v>
      </c>
      <c r="GS25" t="s">
        <v>1223</v>
      </c>
      <c r="GT25" t="s">
        <v>1921</v>
      </c>
      <c r="GU25" t="s">
        <v>1921</v>
      </c>
      <c r="GV25" t="s">
        <v>1920</v>
      </c>
      <c r="GW25" t="s">
        <v>1921</v>
      </c>
      <c r="GX25" t="s">
        <v>1921</v>
      </c>
      <c r="GY25" t="s">
        <v>1921</v>
      </c>
      <c r="GZ25" t="s">
        <v>1921</v>
      </c>
      <c r="HA25" t="s">
        <v>1921</v>
      </c>
      <c r="HB25" t="s">
        <v>2291</v>
      </c>
      <c r="HC25" t="s">
        <v>2291</v>
      </c>
      <c r="HD25" t="s">
        <v>2291</v>
      </c>
      <c r="HE25" t="s">
        <v>2291</v>
      </c>
      <c r="HF25" t="s">
        <v>2291</v>
      </c>
      <c r="HG25" t="s">
        <v>2291</v>
      </c>
      <c r="HH25" t="s">
        <v>2291</v>
      </c>
      <c r="HI25" t="s">
        <v>2291</v>
      </c>
      <c r="HJ25">
        <v>1</v>
      </c>
      <c r="HK25">
        <v>1</v>
      </c>
      <c r="HL25" t="s">
        <v>2291</v>
      </c>
      <c r="HM25" t="s">
        <v>2291</v>
      </c>
      <c r="HN25" t="s">
        <v>2291</v>
      </c>
      <c r="HO25" t="s">
        <v>2291</v>
      </c>
      <c r="HP25" t="s">
        <v>2291</v>
      </c>
      <c r="HQ25" t="s">
        <v>2291</v>
      </c>
      <c r="HR25" t="s">
        <v>1957</v>
      </c>
      <c r="HS25" t="s">
        <v>2116</v>
      </c>
      <c r="HT25" t="s">
        <v>1921</v>
      </c>
      <c r="HU25" t="s">
        <v>1921</v>
      </c>
      <c r="HV25" t="s">
        <v>1921</v>
      </c>
      <c r="HW25" t="s">
        <v>1920</v>
      </c>
      <c r="HX25" t="s">
        <v>1921</v>
      </c>
      <c r="HY25" t="s">
        <v>2125</v>
      </c>
      <c r="HZ25" t="s">
        <v>1921</v>
      </c>
      <c r="IA25" t="s">
        <v>1921</v>
      </c>
      <c r="IB25" t="s">
        <v>1920</v>
      </c>
      <c r="IC25" t="s">
        <v>2291</v>
      </c>
      <c r="ID25" t="s">
        <v>2291</v>
      </c>
      <c r="IE25" t="s">
        <v>2291</v>
      </c>
      <c r="IF25" t="s">
        <v>2291</v>
      </c>
      <c r="IG25" t="s">
        <v>2291</v>
      </c>
      <c r="IH25" t="s">
        <v>2126</v>
      </c>
      <c r="II25" t="s">
        <v>1921</v>
      </c>
      <c r="IJ25" t="s">
        <v>1920</v>
      </c>
      <c r="IK25" t="s">
        <v>2291</v>
      </c>
      <c r="IL25">
        <v>202</v>
      </c>
      <c r="IM25" t="s">
        <v>1920</v>
      </c>
      <c r="IN25" t="s">
        <v>2291</v>
      </c>
      <c r="IO25" t="s">
        <v>2291</v>
      </c>
      <c r="IP25" t="s">
        <v>2291</v>
      </c>
      <c r="IQ25" t="s">
        <v>2291</v>
      </c>
      <c r="IR25" t="s">
        <v>2291</v>
      </c>
      <c r="IS25" t="s">
        <v>2291</v>
      </c>
      <c r="IT25" t="s">
        <v>2291</v>
      </c>
      <c r="IU25" t="s">
        <v>2291</v>
      </c>
      <c r="IV25" t="s">
        <v>1949</v>
      </c>
      <c r="IW25" t="s">
        <v>1991</v>
      </c>
      <c r="IX25" t="s">
        <v>2291</v>
      </c>
      <c r="IY25" t="s">
        <v>2291</v>
      </c>
      <c r="IZ25" t="s">
        <v>2291</v>
      </c>
      <c r="JA25" t="s">
        <v>2291</v>
      </c>
      <c r="JB25" t="s">
        <v>2291</v>
      </c>
      <c r="JC25" t="s">
        <v>1921</v>
      </c>
      <c r="JD25" t="s">
        <v>2291</v>
      </c>
      <c r="JE25" t="s">
        <v>2291</v>
      </c>
      <c r="JF25" t="s">
        <v>2291</v>
      </c>
      <c r="JG25" t="s">
        <v>2291</v>
      </c>
      <c r="JH25" t="s">
        <v>2291</v>
      </c>
      <c r="JI25" t="s">
        <v>2291</v>
      </c>
      <c r="JJ25" t="s">
        <v>2291</v>
      </c>
      <c r="JK25" t="s">
        <v>2291</v>
      </c>
      <c r="JL25" t="s">
        <v>2291</v>
      </c>
      <c r="JM25" t="s">
        <v>1733</v>
      </c>
      <c r="JN25" t="s">
        <v>1920</v>
      </c>
      <c r="JO25" t="s">
        <v>1921</v>
      </c>
      <c r="JP25" t="s">
        <v>1921</v>
      </c>
      <c r="JQ25" t="s">
        <v>1921</v>
      </c>
      <c r="JR25" t="s">
        <v>1920</v>
      </c>
      <c r="JS25" t="s">
        <v>1921</v>
      </c>
      <c r="JT25" t="s">
        <v>1921</v>
      </c>
      <c r="JU25" t="s">
        <v>1920</v>
      </c>
      <c r="JV25" t="s">
        <v>1921</v>
      </c>
      <c r="JW25" t="s">
        <v>1921</v>
      </c>
      <c r="JX25" t="s">
        <v>1921</v>
      </c>
      <c r="JY25" t="s">
        <v>1921</v>
      </c>
      <c r="JZ25" t="s">
        <v>1921</v>
      </c>
      <c r="KA25" t="s">
        <v>1921</v>
      </c>
      <c r="KB25" t="s">
        <v>2291</v>
      </c>
      <c r="KC25" t="s">
        <v>2291</v>
      </c>
      <c r="KD25" t="s">
        <v>2298</v>
      </c>
      <c r="KE25" t="s">
        <v>1920</v>
      </c>
      <c r="KF25" t="s">
        <v>1921</v>
      </c>
      <c r="KG25" t="s">
        <v>1921</v>
      </c>
      <c r="KH25" t="s">
        <v>1921</v>
      </c>
      <c r="KI25" t="s">
        <v>1921</v>
      </c>
      <c r="KJ25" t="s">
        <v>1920</v>
      </c>
      <c r="KK25" t="s">
        <v>1921</v>
      </c>
      <c r="KL25" t="s">
        <v>2291</v>
      </c>
      <c r="KM25" t="s">
        <v>1973</v>
      </c>
      <c r="KN25" t="s">
        <v>2291</v>
      </c>
      <c r="KO25" t="s">
        <v>1920</v>
      </c>
      <c r="KP25" t="s">
        <v>1720</v>
      </c>
      <c r="KQ25" t="s">
        <v>1967</v>
      </c>
      <c r="KR25" t="s">
        <v>1988</v>
      </c>
      <c r="KS25" t="s">
        <v>2291</v>
      </c>
      <c r="KT25" t="s">
        <v>1920</v>
      </c>
      <c r="KU25" t="s">
        <v>409</v>
      </c>
      <c r="KV25" t="s">
        <v>1921</v>
      </c>
      <c r="KW25" t="s">
        <v>1921</v>
      </c>
      <c r="KX25" t="s">
        <v>1920</v>
      </c>
      <c r="KY25" t="s">
        <v>2291</v>
      </c>
      <c r="KZ25" t="s">
        <v>2291</v>
      </c>
      <c r="LA25">
        <v>1</v>
      </c>
      <c r="LB25" t="s">
        <v>313</v>
      </c>
      <c r="LC25" t="s">
        <v>374</v>
      </c>
      <c r="LD25" t="s">
        <v>2291</v>
      </c>
      <c r="LE25" t="s">
        <v>2291</v>
      </c>
      <c r="LF25" t="s">
        <v>2291</v>
      </c>
      <c r="LG25" t="s">
        <v>2291</v>
      </c>
      <c r="LH25" t="s">
        <v>2291</v>
      </c>
      <c r="LI25" t="s">
        <v>1734</v>
      </c>
      <c r="LJ25">
        <v>198064</v>
      </c>
      <c r="LK25" t="s">
        <v>1735</v>
      </c>
      <c r="LL25" t="s">
        <v>1736</v>
      </c>
      <c r="LM25">
        <v>168</v>
      </c>
      <c r="LN25" t="s">
        <v>2291</v>
      </c>
      <c r="LO25">
        <v>-1</v>
      </c>
      <c r="LP25" t="s">
        <v>2291</v>
      </c>
      <c r="LQ25" t="s">
        <v>2291</v>
      </c>
      <c r="LR25" t="s">
        <v>2291</v>
      </c>
      <c r="LS25">
        <v>0</v>
      </c>
      <c r="LT25">
        <v>0</v>
      </c>
      <c r="LU25">
        <v>0</v>
      </c>
      <c r="LV25">
        <v>0</v>
      </c>
      <c r="LW25">
        <v>0</v>
      </c>
      <c r="LX25">
        <v>0</v>
      </c>
      <c r="LY25">
        <v>0</v>
      </c>
      <c r="LZ25">
        <v>0</v>
      </c>
      <c r="MA25">
        <v>0</v>
      </c>
      <c r="MB25">
        <v>0</v>
      </c>
      <c r="MC25">
        <v>0</v>
      </c>
      <c r="MD25">
        <v>0</v>
      </c>
      <c r="ME25">
        <v>0</v>
      </c>
      <c r="MF25" t="s">
        <v>1975</v>
      </c>
      <c r="MG25" t="s">
        <v>1978</v>
      </c>
      <c r="MH25" t="s">
        <v>1980</v>
      </c>
      <c r="MI25" t="b">
        <v>0</v>
      </c>
      <c r="MJ25" t="b">
        <v>0</v>
      </c>
      <c r="MK25" t="b">
        <v>0</v>
      </c>
      <c r="ML25" t="s">
        <v>2291</v>
      </c>
    </row>
    <row r="26" spans="1:350" x14ac:dyDescent="0.3">
      <c r="A26" t="s">
        <v>1787</v>
      </c>
      <c r="B26" t="s">
        <v>899</v>
      </c>
      <c r="C26" t="s">
        <v>900</v>
      </c>
      <c r="D26">
        <v>43159</v>
      </c>
      <c r="E26" t="s">
        <v>366</v>
      </c>
      <c r="F26" t="s">
        <v>2291</v>
      </c>
      <c r="G26" t="s">
        <v>2291</v>
      </c>
      <c r="H26" t="s">
        <v>2291</v>
      </c>
      <c r="I26">
        <v>43159</v>
      </c>
      <c r="J26" t="s">
        <v>884</v>
      </c>
      <c r="K26" t="s">
        <v>293</v>
      </c>
      <c r="L26" t="s">
        <v>294</v>
      </c>
      <c r="M26" t="s">
        <v>1934</v>
      </c>
      <c r="N26" t="s">
        <v>698</v>
      </c>
      <c r="O26" t="s">
        <v>333</v>
      </c>
      <c r="P26" t="s">
        <v>781</v>
      </c>
      <c r="Q26" t="s">
        <v>2009</v>
      </c>
      <c r="R26" t="s">
        <v>2064</v>
      </c>
      <c r="S26" t="s">
        <v>1787</v>
      </c>
      <c r="T26" t="s">
        <v>901</v>
      </c>
      <c r="U26">
        <v>13.6266362818</v>
      </c>
      <c r="V26">
        <v>14.2863975029</v>
      </c>
      <c r="W26">
        <v>312.80803971</v>
      </c>
      <c r="X26">
        <v>4</v>
      </c>
      <c r="Y26" t="s">
        <v>1984</v>
      </c>
      <c r="Z26" t="s">
        <v>2291</v>
      </c>
      <c r="AA26" t="s">
        <v>2291</v>
      </c>
      <c r="AB26" t="s">
        <v>2292</v>
      </c>
      <c r="AC26" t="s">
        <v>2291</v>
      </c>
      <c r="AD26" t="s">
        <v>1982</v>
      </c>
      <c r="AE26" t="s">
        <v>2291</v>
      </c>
      <c r="AF26" t="s">
        <v>2291</v>
      </c>
      <c r="AG26" t="s">
        <v>2093</v>
      </c>
      <c r="AH26" t="s">
        <v>1920</v>
      </c>
      <c r="AI26" t="s">
        <v>1920</v>
      </c>
      <c r="AJ26" t="s">
        <v>1921</v>
      </c>
      <c r="AK26" t="s">
        <v>2291</v>
      </c>
      <c r="AL26">
        <v>90</v>
      </c>
      <c r="AM26">
        <v>376</v>
      </c>
      <c r="AN26" t="s">
        <v>294</v>
      </c>
      <c r="AO26" t="s">
        <v>1934</v>
      </c>
      <c r="AP26" t="s">
        <v>400</v>
      </c>
      <c r="AQ26" t="s">
        <v>1948</v>
      </c>
      <c r="AR26" t="s">
        <v>404</v>
      </c>
      <c r="AS26" t="s">
        <v>2010</v>
      </c>
      <c r="AT26">
        <v>90</v>
      </c>
      <c r="AU26">
        <v>376</v>
      </c>
      <c r="AV26">
        <v>42917</v>
      </c>
      <c r="AW26">
        <v>280</v>
      </c>
      <c r="AX26">
        <v>1170</v>
      </c>
      <c r="AY26" t="s">
        <v>298</v>
      </c>
      <c r="AZ26" t="s">
        <v>1926</v>
      </c>
      <c r="BA26" t="s">
        <v>299</v>
      </c>
      <c r="BB26" t="s">
        <v>1931</v>
      </c>
      <c r="BC26" t="s">
        <v>501</v>
      </c>
      <c r="BD26" t="s">
        <v>1938</v>
      </c>
      <c r="BE26" t="s">
        <v>2291</v>
      </c>
      <c r="BF26" t="s">
        <v>2291</v>
      </c>
      <c r="BG26" t="s">
        <v>2291</v>
      </c>
      <c r="BH26">
        <v>280</v>
      </c>
      <c r="BI26">
        <v>1170</v>
      </c>
      <c r="BJ26">
        <v>42917</v>
      </c>
      <c r="BK26" t="s">
        <v>2291</v>
      </c>
      <c r="BL26" t="s">
        <v>2291</v>
      </c>
      <c r="BM26" t="s">
        <v>2291</v>
      </c>
      <c r="BN26" t="s">
        <v>2291</v>
      </c>
      <c r="BO26" t="s">
        <v>2291</v>
      </c>
      <c r="BP26" t="s">
        <v>2291</v>
      </c>
      <c r="BQ26" t="s">
        <v>2291</v>
      </c>
      <c r="BR26" t="s">
        <v>2291</v>
      </c>
      <c r="BS26" t="s">
        <v>2291</v>
      </c>
      <c r="BT26" t="s">
        <v>2291</v>
      </c>
      <c r="BU26" t="s">
        <v>2291</v>
      </c>
      <c r="BV26" t="s">
        <v>2291</v>
      </c>
      <c r="BW26" t="s">
        <v>2291</v>
      </c>
      <c r="BX26" t="s">
        <v>2291</v>
      </c>
      <c r="BY26" t="s">
        <v>2291</v>
      </c>
      <c r="BZ26" t="s">
        <v>2291</v>
      </c>
      <c r="CA26">
        <v>0</v>
      </c>
      <c r="CB26">
        <v>47</v>
      </c>
      <c r="CC26">
        <v>323</v>
      </c>
      <c r="CD26">
        <v>0</v>
      </c>
      <c r="CE26">
        <v>0</v>
      </c>
      <c r="CF26" t="s">
        <v>1998</v>
      </c>
      <c r="CG26" t="s">
        <v>2291</v>
      </c>
      <c r="CH26" t="s">
        <v>902</v>
      </c>
      <c r="CI26" t="s">
        <v>1920</v>
      </c>
      <c r="CJ26" t="s">
        <v>1920</v>
      </c>
      <c r="CK26" t="s">
        <v>1921</v>
      </c>
      <c r="CL26" t="s">
        <v>1921</v>
      </c>
      <c r="CM26" t="s">
        <v>1921</v>
      </c>
      <c r="CN26" t="s">
        <v>1921</v>
      </c>
      <c r="CO26" t="s">
        <v>1921</v>
      </c>
      <c r="CP26" t="s">
        <v>1920</v>
      </c>
      <c r="CQ26" t="s">
        <v>1920</v>
      </c>
      <c r="CR26" t="s">
        <v>1921</v>
      </c>
      <c r="CS26" t="s">
        <v>1921</v>
      </c>
      <c r="CT26" t="s">
        <v>1954</v>
      </c>
      <c r="CU26" t="s">
        <v>1921</v>
      </c>
      <c r="CV26" t="s">
        <v>1921</v>
      </c>
      <c r="CW26" t="s">
        <v>1921</v>
      </c>
      <c r="CX26" t="s">
        <v>1921</v>
      </c>
      <c r="CY26" t="s">
        <v>1920</v>
      </c>
      <c r="CZ26" t="s">
        <v>2291</v>
      </c>
      <c r="DA26" t="s">
        <v>2029</v>
      </c>
      <c r="DB26" t="s">
        <v>320</v>
      </c>
      <c r="DC26" t="s">
        <v>1921</v>
      </c>
      <c r="DD26" t="s">
        <v>1921</v>
      </c>
      <c r="DE26" t="s">
        <v>1921</v>
      </c>
      <c r="DF26" t="s">
        <v>1920</v>
      </c>
      <c r="DG26" t="s">
        <v>1921</v>
      </c>
      <c r="DH26" t="s">
        <v>2291</v>
      </c>
      <c r="DI26" t="s">
        <v>2029</v>
      </c>
      <c r="DJ26" t="s">
        <v>320</v>
      </c>
      <c r="DK26" t="s">
        <v>1921</v>
      </c>
      <c r="DL26" t="s">
        <v>1921</v>
      </c>
      <c r="DM26" t="s">
        <v>1921</v>
      </c>
      <c r="DN26" t="s">
        <v>1920</v>
      </c>
      <c r="DO26" t="s">
        <v>1921</v>
      </c>
      <c r="DP26" t="s">
        <v>2291</v>
      </c>
      <c r="DQ26" t="s">
        <v>2030</v>
      </c>
      <c r="DR26" t="s">
        <v>2291</v>
      </c>
      <c r="DS26" t="s">
        <v>2291</v>
      </c>
      <c r="DT26" t="s">
        <v>2291</v>
      </c>
      <c r="DU26" t="s">
        <v>2291</v>
      </c>
      <c r="DV26" t="s">
        <v>2291</v>
      </c>
      <c r="DW26" t="s">
        <v>2291</v>
      </c>
      <c r="DX26" t="s">
        <v>2291</v>
      </c>
      <c r="DY26" t="s">
        <v>2291</v>
      </c>
      <c r="DZ26" t="s">
        <v>2291</v>
      </c>
      <c r="EA26" t="s">
        <v>2291</v>
      </c>
      <c r="EB26" t="s">
        <v>2291</v>
      </c>
      <c r="EC26" t="s">
        <v>2291</v>
      </c>
      <c r="ED26" t="s">
        <v>2291</v>
      </c>
      <c r="EE26" t="s">
        <v>2291</v>
      </c>
      <c r="EF26" t="s">
        <v>2291</v>
      </c>
      <c r="EG26" t="s">
        <v>2291</v>
      </c>
      <c r="EH26" t="s">
        <v>1953</v>
      </c>
      <c r="EI26" t="s">
        <v>1921</v>
      </c>
      <c r="EJ26" t="s">
        <v>1921</v>
      </c>
      <c r="EK26" t="s">
        <v>1920</v>
      </c>
      <c r="EL26" t="s">
        <v>1921</v>
      </c>
      <c r="EM26" t="s">
        <v>1921</v>
      </c>
      <c r="EN26" t="s">
        <v>2291</v>
      </c>
      <c r="EO26" t="s">
        <v>1997</v>
      </c>
      <c r="EP26" t="s">
        <v>2291</v>
      </c>
      <c r="EQ26" t="s">
        <v>2291</v>
      </c>
      <c r="ER26" t="s">
        <v>2291</v>
      </c>
      <c r="ES26" t="s">
        <v>2291</v>
      </c>
      <c r="ET26" t="s">
        <v>2291</v>
      </c>
      <c r="EU26" t="s">
        <v>2291</v>
      </c>
      <c r="EV26" t="s">
        <v>2291</v>
      </c>
      <c r="EW26" t="s">
        <v>2291</v>
      </c>
      <c r="EX26" t="s">
        <v>2291</v>
      </c>
      <c r="EY26" t="s">
        <v>2291</v>
      </c>
      <c r="EZ26" t="s">
        <v>2291</v>
      </c>
      <c r="FA26" t="s">
        <v>2291</v>
      </c>
      <c r="FB26" t="s">
        <v>2291</v>
      </c>
      <c r="FC26" t="s">
        <v>2291</v>
      </c>
      <c r="FD26" t="s">
        <v>2291</v>
      </c>
      <c r="FE26" t="s">
        <v>2291</v>
      </c>
      <c r="FF26" t="s">
        <v>2291</v>
      </c>
      <c r="FG26" t="s">
        <v>2291</v>
      </c>
      <c r="FH26" t="s">
        <v>2291</v>
      </c>
      <c r="FI26" t="s">
        <v>2291</v>
      </c>
      <c r="FJ26" t="s">
        <v>2291</v>
      </c>
      <c r="FK26" t="s">
        <v>2291</v>
      </c>
      <c r="FL26" t="s">
        <v>2291</v>
      </c>
      <c r="FM26" t="s">
        <v>2291</v>
      </c>
      <c r="FN26" t="s">
        <v>2291</v>
      </c>
      <c r="FO26" t="s">
        <v>2291</v>
      </c>
      <c r="FP26" t="s">
        <v>2291</v>
      </c>
      <c r="FQ26" t="s">
        <v>2291</v>
      </c>
      <c r="FR26" t="s">
        <v>2291</v>
      </c>
      <c r="FS26" t="s">
        <v>2291</v>
      </c>
      <c r="FT26" t="s">
        <v>2291</v>
      </c>
      <c r="FU26" t="s">
        <v>2291</v>
      </c>
      <c r="FV26">
        <v>35</v>
      </c>
      <c r="FW26">
        <v>40</v>
      </c>
      <c r="FX26">
        <v>3</v>
      </c>
      <c r="FY26">
        <v>15</v>
      </c>
      <c r="FZ26">
        <v>7</v>
      </c>
      <c r="GA26">
        <v>5</v>
      </c>
      <c r="GB26">
        <v>15</v>
      </c>
      <c r="GC26" t="s">
        <v>2291</v>
      </c>
      <c r="GD26">
        <v>7</v>
      </c>
      <c r="GE26">
        <v>37</v>
      </c>
      <c r="GF26">
        <v>9</v>
      </c>
      <c r="GG26">
        <v>22</v>
      </c>
      <c r="GH26">
        <v>120</v>
      </c>
      <c r="GI26" t="s">
        <v>1920</v>
      </c>
      <c r="GJ26" t="s">
        <v>1920</v>
      </c>
      <c r="GK26" t="s">
        <v>1920</v>
      </c>
      <c r="GL26" t="s">
        <v>2291</v>
      </c>
      <c r="GM26" t="s">
        <v>2291</v>
      </c>
      <c r="GN26" t="s">
        <v>2291</v>
      </c>
      <c r="GO26" t="s">
        <v>1920</v>
      </c>
      <c r="GP26" t="s">
        <v>2291</v>
      </c>
      <c r="GQ26" t="s">
        <v>2291</v>
      </c>
      <c r="GR26" t="s">
        <v>2291</v>
      </c>
      <c r="GS26" t="s">
        <v>302</v>
      </c>
      <c r="GT26" t="s">
        <v>1921</v>
      </c>
      <c r="GU26" t="s">
        <v>1921</v>
      </c>
      <c r="GV26" t="s">
        <v>1921</v>
      </c>
      <c r="GW26" t="s">
        <v>1921</v>
      </c>
      <c r="GX26" t="s">
        <v>1920</v>
      </c>
      <c r="GY26" t="s">
        <v>1921</v>
      </c>
      <c r="GZ26" t="s">
        <v>1921</v>
      </c>
      <c r="HA26" t="s">
        <v>1921</v>
      </c>
      <c r="HB26" t="s">
        <v>2291</v>
      </c>
      <c r="HC26" t="s">
        <v>2291</v>
      </c>
      <c r="HD26">
        <v>1</v>
      </c>
      <c r="HE26">
        <v>1</v>
      </c>
      <c r="HF26" t="s">
        <v>2291</v>
      </c>
      <c r="HG26" t="s">
        <v>2291</v>
      </c>
      <c r="HH26" t="s">
        <v>2291</v>
      </c>
      <c r="HI26" t="s">
        <v>2291</v>
      </c>
      <c r="HJ26" t="s">
        <v>2291</v>
      </c>
      <c r="HK26" t="s">
        <v>2291</v>
      </c>
      <c r="HL26" t="s">
        <v>2291</v>
      </c>
      <c r="HM26" t="s">
        <v>2291</v>
      </c>
      <c r="HN26" t="s">
        <v>2291</v>
      </c>
      <c r="HO26" t="s">
        <v>2291</v>
      </c>
      <c r="HP26" t="s">
        <v>2291</v>
      </c>
      <c r="HQ26" t="s">
        <v>2291</v>
      </c>
      <c r="HR26" t="s">
        <v>1956</v>
      </c>
      <c r="HS26" t="s">
        <v>371</v>
      </c>
      <c r="HT26" t="s">
        <v>1920</v>
      </c>
      <c r="HU26" t="s">
        <v>1921</v>
      </c>
      <c r="HV26" t="s">
        <v>1921</v>
      </c>
      <c r="HW26" t="s">
        <v>1921</v>
      </c>
      <c r="HX26" t="s">
        <v>1921</v>
      </c>
      <c r="HY26" t="s">
        <v>2125</v>
      </c>
      <c r="HZ26" t="s">
        <v>1921</v>
      </c>
      <c r="IA26" t="s">
        <v>1921</v>
      </c>
      <c r="IB26" t="s">
        <v>1920</v>
      </c>
      <c r="IC26" t="s">
        <v>2291</v>
      </c>
      <c r="ID26" t="s">
        <v>2291</v>
      </c>
      <c r="IE26" t="s">
        <v>2291</v>
      </c>
      <c r="IF26" t="s">
        <v>2291</v>
      </c>
      <c r="IG26" t="s">
        <v>2291</v>
      </c>
      <c r="IH26" t="s">
        <v>2126</v>
      </c>
      <c r="II26" t="s">
        <v>1921</v>
      </c>
      <c r="IJ26" t="s">
        <v>1920</v>
      </c>
      <c r="IK26" t="s">
        <v>2291</v>
      </c>
      <c r="IL26">
        <v>370</v>
      </c>
      <c r="IM26" t="s">
        <v>1920</v>
      </c>
      <c r="IN26" t="s">
        <v>2291</v>
      </c>
      <c r="IO26" t="s">
        <v>2291</v>
      </c>
      <c r="IP26" t="s">
        <v>2291</v>
      </c>
      <c r="IQ26" t="s">
        <v>2291</v>
      </c>
      <c r="IR26" t="s">
        <v>2291</v>
      </c>
      <c r="IS26" t="s">
        <v>2291</v>
      </c>
      <c r="IT26" t="s">
        <v>2291</v>
      </c>
      <c r="IU26" t="s">
        <v>2291</v>
      </c>
      <c r="IV26" t="s">
        <v>1952</v>
      </c>
      <c r="IW26" t="s">
        <v>2291</v>
      </c>
      <c r="IX26" t="s">
        <v>2291</v>
      </c>
      <c r="IY26" t="s">
        <v>2177</v>
      </c>
      <c r="IZ26" t="s">
        <v>2211</v>
      </c>
      <c r="JA26" t="s">
        <v>1956</v>
      </c>
      <c r="JB26" t="s">
        <v>2291</v>
      </c>
      <c r="JC26" t="s">
        <v>1920</v>
      </c>
      <c r="JD26" t="s">
        <v>2003</v>
      </c>
      <c r="JE26" t="s">
        <v>1921</v>
      </c>
      <c r="JF26" t="s">
        <v>1920</v>
      </c>
      <c r="JG26" t="s">
        <v>1921</v>
      </c>
      <c r="JH26" t="s">
        <v>1921</v>
      </c>
      <c r="JI26" t="s">
        <v>1921</v>
      </c>
      <c r="JJ26" t="s">
        <v>2291</v>
      </c>
      <c r="JK26" t="s">
        <v>1974</v>
      </c>
      <c r="JL26" t="s">
        <v>1969</v>
      </c>
      <c r="JM26" t="s">
        <v>359</v>
      </c>
      <c r="JN26" t="s">
        <v>1920</v>
      </c>
      <c r="JO26" t="s">
        <v>1921</v>
      </c>
      <c r="JP26" t="s">
        <v>1921</v>
      </c>
      <c r="JQ26" t="s">
        <v>1921</v>
      </c>
      <c r="JR26" t="s">
        <v>1921</v>
      </c>
      <c r="JS26" t="s">
        <v>1920</v>
      </c>
      <c r="JT26" t="s">
        <v>1921</v>
      </c>
      <c r="JU26" t="s">
        <v>1921</v>
      </c>
      <c r="JV26" t="s">
        <v>1920</v>
      </c>
      <c r="JW26" t="s">
        <v>1921</v>
      </c>
      <c r="JX26" t="s">
        <v>1921</v>
      </c>
      <c r="JY26" t="s">
        <v>1921</v>
      </c>
      <c r="JZ26" t="s">
        <v>1921</v>
      </c>
      <c r="KA26" t="s">
        <v>1921</v>
      </c>
      <c r="KB26" t="s">
        <v>2291</v>
      </c>
      <c r="KC26" t="s">
        <v>2291</v>
      </c>
      <c r="KD26" t="s">
        <v>2295</v>
      </c>
      <c r="KE26" t="s">
        <v>1920</v>
      </c>
      <c r="KF26" t="s">
        <v>1921</v>
      </c>
      <c r="KG26" t="s">
        <v>1921</v>
      </c>
      <c r="KH26" t="s">
        <v>1921</v>
      </c>
      <c r="KI26" t="s">
        <v>1921</v>
      </c>
      <c r="KJ26" t="s">
        <v>1921</v>
      </c>
      <c r="KK26" t="s">
        <v>1921</v>
      </c>
      <c r="KL26" t="s">
        <v>2291</v>
      </c>
      <c r="KM26" t="s">
        <v>1972</v>
      </c>
      <c r="KN26" t="s">
        <v>1921</v>
      </c>
      <c r="KO26" t="s">
        <v>1920</v>
      </c>
      <c r="KP26" t="s">
        <v>2143</v>
      </c>
      <c r="KQ26" t="s">
        <v>1967</v>
      </c>
      <c r="KR26" t="s">
        <v>1988</v>
      </c>
      <c r="KS26" t="s">
        <v>2291</v>
      </c>
      <c r="KT26" t="s">
        <v>1920</v>
      </c>
      <c r="KU26" t="s">
        <v>2044</v>
      </c>
      <c r="KV26" t="s">
        <v>1920</v>
      </c>
      <c r="KW26" t="s">
        <v>1921</v>
      </c>
      <c r="KX26" t="s">
        <v>1920</v>
      </c>
      <c r="KY26" t="s">
        <v>2291</v>
      </c>
      <c r="KZ26" t="s">
        <v>2291</v>
      </c>
      <c r="LA26">
        <v>3</v>
      </c>
      <c r="LB26" t="s">
        <v>304</v>
      </c>
      <c r="LC26" t="s">
        <v>305</v>
      </c>
      <c r="LD26" t="s">
        <v>2291</v>
      </c>
      <c r="LE26" t="s">
        <v>2291</v>
      </c>
      <c r="LF26" t="s">
        <v>2291</v>
      </c>
      <c r="LG26">
        <v>20</v>
      </c>
      <c r="LH26">
        <v>20</v>
      </c>
      <c r="LI26" t="s">
        <v>903</v>
      </c>
      <c r="LJ26">
        <v>150132</v>
      </c>
      <c r="LK26" t="s">
        <v>904</v>
      </c>
      <c r="LL26" t="s">
        <v>905</v>
      </c>
      <c r="LM26">
        <v>62</v>
      </c>
      <c r="LN26" t="s">
        <v>2291</v>
      </c>
      <c r="LO26">
        <v>-1</v>
      </c>
      <c r="LP26" t="s">
        <v>2291</v>
      </c>
      <c r="LQ26" t="s">
        <v>2291</v>
      </c>
      <c r="LR26">
        <v>62</v>
      </c>
      <c r="LS26">
        <v>3</v>
      </c>
      <c r="LT26">
        <v>3</v>
      </c>
      <c r="LU26">
        <v>15</v>
      </c>
      <c r="LV26">
        <v>8</v>
      </c>
      <c r="LW26">
        <v>19</v>
      </c>
      <c r="LX26">
        <v>25</v>
      </c>
      <c r="LY26">
        <v>14</v>
      </c>
      <c r="LZ26">
        <v>17</v>
      </c>
      <c r="MA26">
        <v>23</v>
      </c>
      <c r="MB26">
        <v>21</v>
      </c>
      <c r="MC26">
        <v>2</v>
      </c>
      <c r="MD26">
        <v>1</v>
      </c>
      <c r="ME26">
        <v>151</v>
      </c>
      <c r="MF26" t="s">
        <v>1975</v>
      </c>
      <c r="MG26" t="s">
        <v>1979</v>
      </c>
      <c r="MH26" t="s">
        <v>1981</v>
      </c>
      <c r="MI26" t="b">
        <v>1</v>
      </c>
      <c r="MJ26" t="b">
        <v>0</v>
      </c>
      <c r="MK26" t="b">
        <v>0</v>
      </c>
      <c r="ML26" t="s">
        <v>2291</v>
      </c>
    </row>
    <row r="27" spans="1:350" x14ac:dyDescent="0.3">
      <c r="A27" t="s">
        <v>1785</v>
      </c>
      <c r="B27" t="s">
        <v>832</v>
      </c>
      <c r="C27" t="s">
        <v>833</v>
      </c>
      <c r="D27">
        <v>43159</v>
      </c>
      <c r="E27" t="s">
        <v>316</v>
      </c>
      <c r="F27" t="s">
        <v>2291</v>
      </c>
      <c r="G27" t="s">
        <v>2291</v>
      </c>
      <c r="H27" t="s">
        <v>2291</v>
      </c>
      <c r="I27">
        <v>43159</v>
      </c>
      <c r="J27" t="s">
        <v>317</v>
      </c>
      <c r="K27" t="s">
        <v>293</v>
      </c>
      <c r="L27" t="s">
        <v>294</v>
      </c>
      <c r="M27" t="s">
        <v>1934</v>
      </c>
      <c r="N27" t="s">
        <v>698</v>
      </c>
      <c r="O27" t="s">
        <v>333</v>
      </c>
      <c r="P27" t="s">
        <v>781</v>
      </c>
      <c r="Q27" t="s">
        <v>2009</v>
      </c>
      <c r="R27" t="s">
        <v>782</v>
      </c>
      <c r="S27" t="s">
        <v>1785</v>
      </c>
      <c r="T27" t="s">
        <v>834</v>
      </c>
      <c r="U27">
        <v>13.6339339114</v>
      </c>
      <c r="V27">
        <v>14.310873900500001</v>
      </c>
      <c r="W27">
        <v>309.69275965399999</v>
      </c>
      <c r="X27">
        <v>4</v>
      </c>
      <c r="Y27" t="s">
        <v>1984</v>
      </c>
      <c r="Z27" t="s">
        <v>2291</v>
      </c>
      <c r="AA27" t="s">
        <v>2291</v>
      </c>
      <c r="AB27" t="s">
        <v>2292</v>
      </c>
      <c r="AC27" t="s">
        <v>2291</v>
      </c>
      <c r="AD27" t="s">
        <v>1982</v>
      </c>
      <c r="AE27" t="s">
        <v>2291</v>
      </c>
      <c r="AF27" t="s">
        <v>2291</v>
      </c>
      <c r="AG27" t="s">
        <v>2093</v>
      </c>
      <c r="AH27" t="s">
        <v>1920</v>
      </c>
      <c r="AI27" t="s">
        <v>1920</v>
      </c>
      <c r="AJ27" t="s">
        <v>1921</v>
      </c>
      <c r="AK27" t="s">
        <v>2291</v>
      </c>
      <c r="AL27">
        <v>300</v>
      </c>
      <c r="AM27">
        <v>1254</v>
      </c>
      <c r="AN27" t="s">
        <v>294</v>
      </c>
      <c r="AO27" t="s">
        <v>1934</v>
      </c>
      <c r="AP27" t="s">
        <v>400</v>
      </c>
      <c r="AQ27" t="s">
        <v>1948</v>
      </c>
      <c r="AR27" t="s">
        <v>404</v>
      </c>
      <c r="AS27" t="s">
        <v>2010</v>
      </c>
      <c r="AT27">
        <v>300</v>
      </c>
      <c r="AU27">
        <v>1254</v>
      </c>
      <c r="AV27">
        <v>42005</v>
      </c>
      <c r="AW27">
        <v>419</v>
      </c>
      <c r="AX27">
        <v>1751</v>
      </c>
      <c r="AY27" t="s">
        <v>335</v>
      </c>
      <c r="AZ27" t="s">
        <v>1927</v>
      </c>
      <c r="BA27" t="s">
        <v>336</v>
      </c>
      <c r="BB27" t="s">
        <v>1932</v>
      </c>
      <c r="BC27" t="s">
        <v>835</v>
      </c>
      <c r="BD27" t="s">
        <v>1939</v>
      </c>
      <c r="BE27" t="s">
        <v>2291</v>
      </c>
      <c r="BF27" t="s">
        <v>2291</v>
      </c>
      <c r="BG27" t="s">
        <v>2291</v>
      </c>
      <c r="BH27">
        <v>419</v>
      </c>
      <c r="BI27">
        <v>1751</v>
      </c>
      <c r="BJ27">
        <v>42005</v>
      </c>
      <c r="BK27" t="s">
        <v>2291</v>
      </c>
      <c r="BL27" t="s">
        <v>2291</v>
      </c>
      <c r="BM27" t="s">
        <v>2291</v>
      </c>
      <c r="BN27" t="s">
        <v>2291</v>
      </c>
      <c r="BO27" t="s">
        <v>2291</v>
      </c>
      <c r="BP27" t="s">
        <v>2291</v>
      </c>
      <c r="BQ27" t="s">
        <v>2291</v>
      </c>
      <c r="BR27" t="s">
        <v>2291</v>
      </c>
      <c r="BS27" t="s">
        <v>2291</v>
      </c>
      <c r="BT27" t="s">
        <v>2291</v>
      </c>
      <c r="BU27" t="s">
        <v>2291</v>
      </c>
      <c r="BV27" t="s">
        <v>2291</v>
      </c>
      <c r="BW27" t="s">
        <v>2291</v>
      </c>
      <c r="BX27" t="s">
        <v>2291</v>
      </c>
      <c r="BY27" t="s">
        <v>2291</v>
      </c>
      <c r="BZ27" t="s">
        <v>2291</v>
      </c>
      <c r="CA27">
        <v>0</v>
      </c>
      <c r="CB27">
        <v>639</v>
      </c>
      <c r="CC27">
        <v>80</v>
      </c>
      <c r="CD27">
        <v>0</v>
      </c>
      <c r="CE27">
        <v>0</v>
      </c>
      <c r="CF27" t="s">
        <v>1998</v>
      </c>
      <c r="CG27" t="s">
        <v>2291</v>
      </c>
      <c r="CH27" t="s">
        <v>836</v>
      </c>
      <c r="CI27" t="s">
        <v>1920</v>
      </c>
      <c r="CJ27" t="s">
        <v>1920</v>
      </c>
      <c r="CK27" t="s">
        <v>1920</v>
      </c>
      <c r="CL27" t="s">
        <v>1920</v>
      </c>
      <c r="CM27" t="s">
        <v>1921</v>
      </c>
      <c r="CN27" t="s">
        <v>1921</v>
      </c>
      <c r="CO27" t="s">
        <v>1921</v>
      </c>
      <c r="CP27" t="s">
        <v>1920</v>
      </c>
      <c r="CQ27" t="s">
        <v>1920</v>
      </c>
      <c r="CR27" t="s">
        <v>1921</v>
      </c>
      <c r="CS27" t="s">
        <v>1921</v>
      </c>
      <c r="CT27" t="s">
        <v>1953</v>
      </c>
      <c r="CU27" t="s">
        <v>1921</v>
      </c>
      <c r="CV27" t="s">
        <v>1921</v>
      </c>
      <c r="CW27" t="s">
        <v>1920</v>
      </c>
      <c r="CX27" t="s">
        <v>1921</v>
      </c>
      <c r="CY27" t="s">
        <v>1921</v>
      </c>
      <c r="CZ27" t="s">
        <v>837</v>
      </c>
      <c r="DA27" t="s">
        <v>2029</v>
      </c>
      <c r="DB27" t="s">
        <v>1953</v>
      </c>
      <c r="DC27" t="s">
        <v>1921</v>
      </c>
      <c r="DD27" t="s">
        <v>1921</v>
      </c>
      <c r="DE27" t="s">
        <v>1920</v>
      </c>
      <c r="DF27" t="s">
        <v>1921</v>
      </c>
      <c r="DG27" t="s">
        <v>1921</v>
      </c>
      <c r="DH27" t="s">
        <v>838</v>
      </c>
      <c r="DI27" t="s">
        <v>2029</v>
      </c>
      <c r="DJ27" t="s">
        <v>1953</v>
      </c>
      <c r="DK27" t="s">
        <v>1921</v>
      </c>
      <c r="DL27" t="s">
        <v>1921</v>
      </c>
      <c r="DM27" t="s">
        <v>1920</v>
      </c>
      <c r="DN27" t="s">
        <v>1921</v>
      </c>
      <c r="DO27" t="s">
        <v>1921</v>
      </c>
      <c r="DP27" t="s">
        <v>838</v>
      </c>
      <c r="DQ27" t="s">
        <v>2029</v>
      </c>
      <c r="DR27" t="s">
        <v>2291</v>
      </c>
      <c r="DS27" t="s">
        <v>2291</v>
      </c>
      <c r="DT27" t="s">
        <v>2291</v>
      </c>
      <c r="DU27" t="s">
        <v>2291</v>
      </c>
      <c r="DV27" t="s">
        <v>2291</v>
      </c>
      <c r="DW27" t="s">
        <v>2291</v>
      </c>
      <c r="DX27" t="s">
        <v>2291</v>
      </c>
      <c r="DY27" t="s">
        <v>2291</v>
      </c>
      <c r="DZ27" t="s">
        <v>2291</v>
      </c>
      <c r="EA27" t="s">
        <v>2291</v>
      </c>
      <c r="EB27" t="s">
        <v>2291</v>
      </c>
      <c r="EC27" t="s">
        <v>2291</v>
      </c>
      <c r="ED27" t="s">
        <v>2291</v>
      </c>
      <c r="EE27" t="s">
        <v>2291</v>
      </c>
      <c r="EF27" t="s">
        <v>2291</v>
      </c>
      <c r="EG27" t="s">
        <v>2291</v>
      </c>
      <c r="EH27" t="s">
        <v>320</v>
      </c>
      <c r="EI27" t="s">
        <v>1921</v>
      </c>
      <c r="EJ27" t="s">
        <v>1921</v>
      </c>
      <c r="EK27" t="s">
        <v>1921</v>
      </c>
      <c r="EL27" t="s">
        <v>1920</v>
      </c>
      <c r="EM27" t="s">
        <v>1921</v>
      </c>
      <c r="EN27" t="s">
        <v>839</v>
      </c>
      <c r="EO27" t="s">
        <v>1997</v>
      </c>
      <c r="EP27" t="s">
        <v>2291</v>
      </c>
      <c r="EQ27" t="s">
        <v>2291</v>
      </c>
      <c r="ER27" t="s">
        <v>2291</v>
      </c>
      <c r="ES27" t="s">
        <v>2291</v>
      </c>
      <c r="ET27" t="s">
        <v>2291</v>
      </c>
      <c r="EU27" t="s">
        <v>2291</v>
      </c>
      <c r="EV27" t="s">
        <v>2291</v>
      </c>
      <c r="EW27" t="s">
        <v>2291</v>
      </c>
      <c r="EX27" t="s">
        <v>320</v>
      </c>
      <c r="EY27" t="s">
        <v>1921</v>
      </c>
      <c r="EZ27" t="s">
        <v>1921</v>
      </c>
      <c r="FA27" t="s">
        <v>1921</v>
      </c>
      <c r="FB27" t="s">
        <v>1920</v>
      </c>
      <c r="FC27" t="s">
        <v>1921</v>
      </c>
      <c r="FD27" t="s">
        <v>2051</v>
      </c>
      <c r="FE27" t="s">
        <v>1997</v>
      </c>
      <c r="FF27" t="s">
        <v>1953</v>
      </c>
      <c r="FG27" t="s">
        <v>1921</v>
      </c>
      <c r="FH27" t="s">
        <v>1921</v>
      </c>
      <c r="FI27" t="s">
        <v>1920</v>
      </c>
      <c r="FJ27" t="s">
        <v>1921</v>
      </c>
      <c r="FK27" t="s">
        <v>1921</v>
      </c>
      <c r="FL27" t="s">
        <v>840</v>
      </c>
      <c r="FM27" t="s">
        <v>1996</v>
      </c>
      <c r="FN27" t="s">
        <v>2291</v>
      </c>
      <c r="FO27" t="s">
        <v>2291</v>
      </c>
      <c r="FP27" t="s">
        <v>2291</v>
      </c>
      <c r="FQ27" t="s">
        <v>2291</v>
      </c>
      <c r="FR27" t="s">
        <v>2291</v>
      </c>
      <c r="FS27" t="s">
        <v>2291</v>
      </c>
      <c r="FT27" t="s">
        <v>2291</v>
      </c>
      <c r="FU27" t="s">
        <v>2291</v>
      </c>
      <c r="FV27">
        <v>120</v>
      </c>
      <c r="FW27">
        <v>140</v>
      </c>
      <c r="FX27">
        <v>60</v>
      </c>
      <c r="FY27">
        <v>20</v>
      </c>
      <c r="FZ27">
        <v>10</v>
      </c>
      <c r="GA27">
        <v>40</v>
      </c>
      <c r="GB27" t="s">
        <v>2291</v>
      </c>
      <c r="GC27" t="s">
        <v>2291</v>
      </c>
      <c r="GD27">
        <v>30</v>
      </c>
      <c r="GE27">
        <v>50</v>
      </c>
      <c r="GF27">
        <v>40</v>
      </c>
      <c r="GG27" t="s">
        <v>2291</v>
      </c>
      <c r="GH27">
        <v>70</v>
      </c>
      <c r="GI27" t="s">
        <v>1920</v>
      </c>
      <c r="GJ27" t="s">
        <v>1920</v>
      </c>
      <c r="GK27" t="s">
        <v>1920</v>
      </c>
      <c r="GL27" t="s">
        <v>2291</v>
      </c>
      <c r="GM27" t="s">
        <v>2291</v>
      </c>
      <c r="GN27" t="s">
        <v>2291</v>
      </c>
      <c r="GO27" t="s">
        <v>1921</v>
      </c>
      <c r="GP27" t="s">
        <v>1992</v>
      </c>
      <c r="GQ27" t="s">
        <v>2291</v>
      </c>
      <c r="GR27" t="s">
        <v>2291</v>
      </c>
      <c r="GS27" t="s">
        <v>302</v>
      </c>
      <c r="GT27" t="s">
        <v>1921</v>
      </c>
      <c r="GU27" t="s">
        <v>1921</v>
      </c>
      <c r="GV27" t="s">
        <v>1921</v>
      </c>
      <c r="GW27" t="s">
        <v>1921</v>
      </c>
      <c r="GX27" t="s">
        <v>1920</v>
      </c>
      <c r="GY27" t="s">
        <v>1921</v>
      </c>
      <c r="GZ27" t="s">
        <v>1921</v>
      </c>
      <c r="HA27" t="s">
        <v>1921</v>
      </c>
      <c r="HB27" t="s">
        <v>2291</v>
      </c>
      <c r="HC27" t="s">
        <v>2291</v>
      </c>
      <c r="HD27">
        <v>2</v>
      </c>
      <c r="HE27" t="s">
        <v>2291</v>
      </c>
      <c r="HF27" t="s">
        <v>2291</v>
      </c>
      <c r="HG27" t="s">
        <v>2291</v>
      </c>
      <c r="HH27" t="s">
        <v>2291</v>
      </c>
      <c r="HI27" t="s">
        <v>2291</v>
      </c>
      <c r="HJ27" t="s">
        <v>2291</v>
      </c>
      <c r="HK27" t="s">
        <v>2291</v>
      </c>
      <c r="HL27" t="s">
        <v>2291</v>
      </c>
      <c r="HM27" t="s">
        <v>2291</v>
      </c>
      <c r="HN27" t="s">
        <v>2291</v>
      </c>
      <c r="HO27" t="s">
        <v>2291</v>
      </c>
      <c r="HP27" t="s">
        <v>2291</v>
      </c>
      <c r="HQ27" t="s">
        <v>2291</v>
      </c>
      <c r="HR27" t="s">
        <v>869</v>
      </c>
      <c r="HS27" t="s">
        <v>371</v>
      </c>
      <c r="HT27" t="s">
        <v>1920</v>
      </c>
      <c r="HU27" t="s">
        <v>1921</v>
      </c>
      <c r="HV27" t="s">
        <v>1921</v>
      </c>
      <c r="HW27" t="s">
        <v>1921</v>
      </c>
      <c r="HX27" t="s">
        <v>1921</v>
      </c>
      <c r="HY27" t="s">
        <v>2125</v>
      </c>
      <c r="HZ27" t="s">
        <v>1921</v>
      </c>
      <c r="IA27" t="s">
        <v>1921</v>
      </c>
      <c r="IB27" t="s">
        <v>1920</v>
      </c>
      <c r="IC27" t="s">
        <v>2291</v>
      </c>
      <c r="ID27" t="s">
        <v>2291</v>
      </c>
      <c r="IE27" t="s">
        <v>2291</v>
      </c>
      <c r="IF27" t="s">
        <v>2291</v>
      </c>
      <c r="IG27" t="s">
        <v>2291</v>
      </c>
      <c r="IH27" t="s">
        <v>2126</v>
      </c>
      <c r="II27" t="s">
        <v>1921</v>
      </c>
      <c r="IJ27" t="s">
        <v>1920</v>
      </c>
      <c r="IK27" t="s">
        <v>2291</v>
      </c>
      <c r="IL27">
        <v>719</v>
      </c>
      <c r="IM27" t="s">
        <v>1920</v>
      </c>
      <c r="IN27" t="s">
        <v>2291</v>
      </c>
      <c r="IO27" t="s">
        <v>2291</v>
      </c>
      <c r="IP27" t="s">
        <v>2291</v>
      </c>
      <c r="IQ27" t="s">
        <v>2291</v>
      </c>
      <c r="IR27" t="s">
        <v>2291</v>
      </c>
      <c r="IS27" t="s">
        <v>2291</v>
      </c>
      <c r="IT27" t="s">
        <v>2291</v>
      </c>
      <c r="IU27" t="s">
        <v>2291</v>
      </c>
      <c r="IV27" t="s">
        <v>1952</v>
      </c>
      <c r="IW27" t="s">
        <v>2291</v>
      </c>
      <c r="IX27" t="s">
        <v>2291</v>
      </c>
      <c r="IY27" t="s">
        <v>785</v>
      </c>
      <c r="IZ27" t="s">
        <v>869</v>
      </c>
      <c r="JA27" t="s">
        <v>1957</v>
      </c>
      <c r="JB27" t="s">
        <v>2291</v>
      </c>
      <c r="JC27" t="s">
        <v>1920</v>
      </c>
      <c r="JD27" t="s">
        <v>2003</v>
      </c>
      <c r="JE27" t="s">
        <v>1921</v>
      </c>
      <c r="JF27" t="s">
        <v>1920</v>
      </c>
      <c r="JG27" t="s">
        <v>1921</v>
      </c>
      <c r="JH27" t="s">
        <v>1921</v>
      </c>
      <c r="JI27" t="s">
        <v>1921</v>
      </c>
      <c r="JJ27" t="s">
        <v>2291</v>
      </c>
      <c r="JK27" t="s">
        <v>869</v>
      </c>
      <c r="JL27" t="s">
        <v>2291</v>
      </c>
      <c r="JM27" t="s">
        <v>841</v>
      </c>
      <c r="JN27" t="s">
        <v>1920</v>
      </c>
      <c r="JO27" t="s">
        <v>1921</v>
      </c>
      <c r="JP27" t="s">
        <v>1920</v>
      </c>
      <c r="JQ27" t="s">
        <v>1921</v>
      </c>
      <c r="JR27" t="s">
        <v>1921</v>
      </c>
      <c r="JS27" t="s">
        <v>1921</v>
      </c>
      <c r="JT27" t="s">
        <v>1921</v>
      </c>
      <c r="JU27" t="s">
        <v>1920</v>
      </c>
      <c r="JV27" t="s">
        <v>1921</v>
      </c>
      <c r="JW27" t="s">
        <v>1921</v>
      </c>
      <c r="JX27" t="s">
        <v>1921</v>
      </c>
      <c r="JY27" t="s">
        <v>1921</v>
      </c>
      <c r="JZ27" t="s">
        <v>1921</v>
      </c>
      <c r="KA27" t="s">
        <v>1921</v>
      </c>
      <c r="KB27" t="s">
        <v>2291</v>
      </c>
      <c r="KC27" t="s">
        <v>2291</v>
      </c>
      <c r="KD27" t="s">
        <v>2295</v>
      </c>
      <c r="KE27" t="s">
        <v>1920</v>
      </c>
      <c r="KF27" t="s">
        <v>1921</v>
      </c>
      <c r="KG27" t="s">
        <v>1921</v>
      </c>
      <c r="KH27" t="s">
        <v>1921</v>
      </c>
      <c r="KI27" t="s">
        <v>1921</v>
      </c>
      <c r="KJ27" t="s">
        <v>1921</v>
      </c>
      <c r="KK27" t="s">
        <v>1921</v>
      </c>
      <c r="KL27" t="s">
        <v>2291</v>
      </c>
      <c r="KM27" t="s">
        <v>2294</v>
      </c>
      <c r="KN27" t="s">
        <v>2291</v>
      </c>
      <c r="KO27" t="s">
        <v>1920</v>
      </c>
      <c r="KP27" t="s">
        <v>2143</v>
      </c>
      <c r="KQ27" t="s">
        <v>1967</v>
      </c>
      <c r="KR27" t="s">
        <v>1988</v>
      </c>
      <c r="KS27" t="s">
        <v>2291</v>
      </c>
      <c r="KT27" t="s">
        <v>1920</v>
      </c>
      <c r="KU27" t="s">
        <v>2044</v>
      </c>
      <c r="KV27" t="s">
        <v>1920</v>
      </c>
      <c r="KW27" t="s">
        <v>1921</v>
      </c>
      <c r="KX27" t="s">
        <v>1920</v>
      </c>
      <c r="KY27" t="s">
        <v>2291</v>
      </c>
      <c r="KZ27" t="s">
        <v>2291</v>
      </c>
      <c r="LA27">
        <v>1</v>
      </c>
      <c r="LB27" t="s">
        <v>313</v>
      </c>
      <c r="LC27" t="s">
        <v>842</v>
      </c>
      <c r="LD27" t="s">
        <v>2291</v>
      </c>
      <c r="LE27" t="s">
        <v>2291</v>
      </c>
      <c r="LF27" t="s">
        <v>2291</v>
      </c>
      <c r="LG27">
        <v>20</v>
      </c>
      <c r="LH27">
        <v>20</v>
      </c>
      <c r="LI27" t="s">
        <v>843</v>
      </c>
      <c r="LJ27">
        <v>150086</v>
      </c>
      <c r="LK27" t="s">
        <v>844</v>
      </c>
      <c r="LL27" t="s">
        <v>845</v>
      </c>
      <c r="LM27">
        <v>54</v>
      </c>
      <c r="LN27" t="s">
        <v>2291</v>
      </c>
      <c r="LO27">
        <v>-1</v>
      </c>
      <c r="LP27" t="s">
        <v>2291</v>
      </c>
      <c r="LQ27" t="s">
        <v>2291</v>
      </c>
      <c r="LR27">
        <v>54</v>
      </c>
      <c r="LS27">
        <v>15</v>
      </c>
      <c r="LT27">
        <v>7</v>
      </c>
      <c r="LU27">
        <v>19</v>
      </c>
      <c r="LV27">
        <v>11</v>
      </c>
      <c r="LW27">
        <v>23</v>
      </c>
      <c r="LX27">
        <v>18</v>
      </c>
      <c r="LY27">
        <v>10</v>
      </c>
      <c r="LZ27">
        <v>7</v>
      </c>
      <c r="MA27">
        <v>15</v>
      </c>
      <c r="MB27">
        <v>21</v>
      </c>
      <c r="MC27">
        <v>4</v>
      </c>
      <c r="MD27">
        <v>2</v>
      </c>
      <c r="ME27">
        <v>152</v>
      </c>
      <c r="MF27" t="s">
        <v>1975</v>
      </c>
      <c r="MG27" t="s">
        <v>1977</v>
      </c>
      <c r="MH27" t="s">
        <v>1980</v>
      </c>
      <c r="MI27" t="b">
        <v>1</v>
      </c>
      <c r="MJ27" t="b">
        <v>0</v>
      </c>
      <c r="MK27" t="b">
        <v>0</v>
      </c>
      <c r="ML27" t="s">
        <v>2291</v>
      </c>
    </row>
    <row r="28" spans="1:350" x14ac:dyDescent="0.3">
      <c r="A28" t="s">
        <v>1786</v>
      </c>
      <c r="B28" t="s">
        <v>865</v>
      </c>
      <c r="C28" t="s">
        <v>866</v>
      </c>
      <c r="D28">
        <v>43159</v>
      </c>
      <c r="E28" t="s">
        <v>330</v>
      </c>
      <c r="F28" t="s">
        <v>2291</v>
      </c>
      <c r="G28" t="s">
        <v>2291</v>
      </c>
      <c r="H28" t="s">
        <v>2291</v>
      </c>
      <c r="I28">
        <v>43159</v>
      </c>
      <c r="J28" t="s">
        <v>389</v>
      </c>
      <c r="K28" t="s">
        <v>293</v>
      </c>
      <c r="L28" t="s">
        <v>294</v>
      </c>
      <c r="M28" t="s">
        <v>1934</v>
      </c>
      <c r="N28" t="s">
        <v>698</v>
      </c>
      <c r="O28" t="s">
        <v>333</v>
      </c>
      <c r="P28" t="s">
        <v>781</v>
      </c>
      <c r="Q28" t="s">
        <v>2009</v>
      </c>
      <c r="R28" t="s">
        <v>782</v>
      </c>
      <c r="S28" t="s">
        <v>1786</v>
      </c>
      <c r="T28" t="s">
        <v>867</v>
      </c>
      <c r="U28">
        <v>13.640700577700001</v>
      </c>
      <c r="V28">
        <v>14.308738571299999</v>
      </c>
      <c r="W28">
        <v>317.12235099499998</v>
      </c>
      <c r="X28">
        <v>8</v>
      </c>
      <c r="Y28" t="s">
        <v>1984</v>
      </c>
      <c r="Z28" t="s">
        <v>2291</v>
      </c>
      <c r="AA28" t="s">
        <v>2291</v>
      </c>
      <c r="AB28" t="s">
        <v>2292</v>
      </c>
      <c r="AC28" t="s">
        <v>2291</v>
      </c>
      <c r="AD28" t="s">
        <v>1982</v>
      </c>
      <c r="AE28" t="s">
        <v>2291</v>
      </c>
      <c r="AF28" t="s">
        <v>2291</v>
      </c>
      <c r="AG28" t="s">
        <v>1955</v>
      </c>
      <c r="AH28" t="s">
        <v>1921</v>
      </c>
      <c r="AI28" t="s">
        <v>1920</v>
      </c>
      <c r="AJ28" t="s">
        <v>1921</v>
      </c>
      <c r="AK28" t="s">
        <v>2291</v>
      </c>
      <c r="AL28" t="s">
        <v>2291</v>
      </c>
      <c r="AM28" t="s">
        <v>2291</v>
      </c>
      <c r="AN28" t="s">
        <v>2291</v>
      </c>
      <c r="AO28" t="s">
        <v>2291</v>
      </c>
      <c r="AP28" t="s">
        <v>2291</v>
      </c>
      <c r="AQ28" t="s">
        <v>2291</v>
      </c>
      <c r="AR28" t="s">
        <v>2291</v>
      </c>
      <c r="AS28" t="s">
        <v>2291</v>
      </c>
      <c r="AT28" t="s">
        <v>2291</v>
      </c>
      <c r="AU28" t="s">
        <v>2291</v>
      </c>
      <c r="AV28" t="s">
        <v>2291</v>
      </c>
      <c r="AW28">
        <v>250</v>
      </c>
      <c r="AX28">
        <v>1045</v>
      </c>
      <c r="AY28" t="s">
        <v>298</v>
      </c>
      <c r="AZ28" t="s">
        <v>1926</v>
      </c>
      <c r="BA28" t="s">
        <v>299</v>
      </c>
      <c r="BB28" t="s">
        <v>1931</v>
      </c>
      <c r="BC28" t="s">
        <v>300</v>
      </c>
      <c r="BD28" t="s">
        <v>1931</v>
      </c>
      <c r="BE28" t="s">
        <v>2291</v>
      </c>
      <c r="BF28" t="s">
        <v>2291</v>
      </c>
      <c r="BG28" t="s">
        <v>2291</v>
      </c>
      <c r="BH28">
        <v>250</v>
      </c>
      <c r="BI28">
        <v>1045</v>
      </c>
      <c r="BJ28">
        <v>42005</v>
      </c>
      <c r="BK28" t="s">
        <v>2291</v>
      </c>
      <c r="BL28" t="s">
        <v>2291</v>
      </c>
      <c r="BM28" t="s">
        <v>2291</v>
      </c>
      <c r="BN28" t="s">
        <v>2291</v>
      </c>
      <c r="BO28" t="s">
        <v>2291</v>
      </c>
      <c r="BP28" t="s">
        <v>2291</v>
      </c>
      <c r="BQ28" t="s">
        <v>2291</v>
      </c>
      <c r="BR28" t="s">
        <v>2291</v>
      </c>
      <c r="BS28" t="s">
        <v>2291</v>
      </c>
      <c r="BT28" t="s">
        <v>2291</v>
      </c>
      <c r="BU28" t="s">
        <v>2291</v>
      </c>
      <c r="BV28" t="s">
        <v>2291</v>
      </c>
      <c r="BW28" t="s">
        <v>2291</v>
      </c>
      <c r="BX28" t="s">
        <v>2291</v>
      </c>
      <c r="BY28" t="s">
        <v>2291</v>
      </c>
      <c r="BZ28" t="s">
        <v>2291</v>
      </c>
      <c r="CA28">
        <v>0</v>
      </c>
      <c r="CB28">
        <v>250</v>
      </c>
      <c r="CC28">
        <v>0</v>
      </c>
      <c r="CD28">
        <v>0</v>
      </c>
      <c r="CE28">
        <v>0</v>
      </c>
      <c r="CF28" t="s">
        <v>1998</v>
      </c>
      <c r="CG28" t="s">
        <v>2291</v>
      </c>
      <c r="CH28" t="s">
        <v>868</v>
      </c>
      <c r="CI28" t="s">
        <v>1920</v>
      </c>
      <c r="CJ28" t="s">
        <v>1921</v>
      </c>
      <c r="CK28" t="s">
        <v>1921</v>
      </c>
      <c r="CL28" t="s">
        <v>1921</v>
      </c>
      <c r="CM28" t="s">
        <v>1921</v>
      </c>
      <c r="CN28" t="s">
        <v>1921</v>
      </c>
      <c r="CO28" t="s">
        <v>1921</v>
      </c>
      <c r="CP28" t="s">
        <v>1921</v>
      </c>
      <c r="CQ28" t="s">
        <v>1920</v>
      </c>
      <c r="CR28" t="s">
        <v>1921</v>
      </c>
      <c r="CS28" t="s">
        <v>1921</v>
      </c>
      <c r="CT28" t="s">
        <v>1953</v>
      </c>
      <c r="CU28" t="s">
        <v>1921</v>
      </c>
      <c r="CV28" t="s">
        <v>1921</v>
      </c>
      <c r="CW28" t="s">
        <v>1920</v>
      </c>
      <c r="CX28" t="s">
        <v>1921</v>
      </c>
      <c r="CY28" t="s">
        <v>1921</v>
      </c>
      <c r="CZ28" t="s">
        <v>2291</v>
      </c>
      <c r="DA28" t="s">
        <v>2030</v>
      </c>
      <c r="DB28" t="s">
        <v>1953</v>
      </c>
      <c r="DC28" t="s">
        <v>1921</v>
      </c>
      <c r="DD28" t="s">
        <v>1921</v>
      </c>
      <c r="DE28" t="s">
        <v>1920</v>
      </c>
      <c r="DF28" t="s">
        <v>1921</v>
      </c>
      <c r="DG28" t="s">
        <v>1921</v>
      </c>
      <c r="DH28" t="s">
        <v>2291</v>
      </c>
      <c r="DI28" t="s">
        <v>2029</v>
      </c>
      <c r="DJ28" t="s">
        <v>2291</v>
      </c>
      <c r="DK28" t="s">
        <v>2291</v>
      </c>
      <c r="DL28" t="s">
        <v>2291</v>
      </c>
      <c r="DM28" t="s">
        <v>2291</v>
      </c>
      <c r="DN28" t="s">
        <v>2291</v>
      </c>
      <c r="DO28" t="s">
        <v>2291</v>
      </c>
      <c r="DP28" t="s">
        <v>2291</v>
      </c>
      <c r="DQ28" t="s">
        <v>2291</v>
      </c>
      <c r="DR28" t="s">
        <v>2291</v>
      </c>
      <c r="DS28" t="s">
        <v>2291</v>
      </c>
      <c r="DT28" t="s">
        <v>2291</v>
      </c>
      <c r="DU28" t="s">
        <v>2291</v>
      </c>
      <c r="DV28" t="s">
        <v>2291</v>
      </c>
      <c r="DW28" t="s">
        <v>2291</v>
      </c>
      <c r="DX28" t="s">
        <v>2291</v>
      </c>
      <c r="DY28" t="s">
        <v>2291</v>
      </c>
      <c r="DZ28" t="s">
        <v>2291</v>
      </c>
      <c r="EA28" t="s">
        <v>2291</v>
      </c>
      <c r="EB28" t="s">
        <v>2291</v>
      </c>
      <c r="EC28" t="s">
        <v>2291</v>
      </c>
      <c r="ED28" t="s">
        <v>2291</v>
      </c>
      <c r="EE28" t="s">
        <v>2291</v>
      </c>
      <c r="EF28" t="s">
        <v>2291</v>
      </c>
      <c r="EG28" t="s">
        <v>2291</v>
      </c>
      <c r="EH28" t="s">
        <v>2291</v>
      </c>
      <c r="EI28" t="s">
        <v>2291</v>
      </c>
      <c r="EJ28" t="s">
        <v>2291</v>
      </c>
      <c r="EK28" t="s">
        <v>2291</v>
      </c>
      <c r="EL28" t="s">
        <v>2291</v>
      </c>
      <c r="EM28" t="s">
        <v>2291</v>
      </c>
      <c r="EN28" t="s">
        <v>2291</v>
      </c>
      <c r="EO28" t="s">
        <v>2291</v>
      </c>
      <c r="EP28" t="s">
        <v>2291</v>
      </c>
      <c r="EQ28" t="s">
        <v>2291</v>
      </c>
      <c r="ER28" t="s">
        <v>2291</v>
      </c>
      <c r="ES28" t="s">
        <v>2291</v>
      </c>
      <c r="ET28" t="s">
        <v>2291</v>
      </c>
      <c r="EU28" t="s">
        <v>2291</v>
      </c>
      <c r="EV28" t="s">
        <v>2291</v>
      </c>
      <c r="EW28" t="s">
        <v>2291</v>
      </c>
      <c r="EX28" t="s">
        <v>2291</v>
      </c>
      <c r="EY28" t="s">
        <v>2291</v>
      </c>
      <c r="EZ28" t="s">
        <v>2291</v>
      </c>
      <c r="FA28" t="s">
        <v>2291</v>
      </c>
      <c r="FB28" t="s">
        <v>2291</v>
      </c>
      <c r="FC28" t="s">
        <v>2291</v>
      </c>
      <c r="FD28" t="s">
        <v>2291</v>
      </c>
      <c r="FE28" t="s">
        <v>2291</v>
      </c>
      <c r="FF28" t="s">
        <v>2291</v>
      </c>
      <c r="FG28" t="s">
        <v>2291</v>
      </c>
      <c r="FH28" t="s">
        <v>2291</v>
      </c>
      <c r="FI28" t="s">
        <v>2291</v>
      </c>
      <c r="FJ28" t="s">
        <v>2291</v>
      </c>
      <c r="FK28" t="s">
        <v>2291</v>
      </c>
      <c r="FL28" t="s">
        <v>2291</v>
      </c>
      <c r="FM28" t="s">
        <v>2291</v>
      </c>
      <c r="FN28" t="s">
        <v>2291</v>
      </c>
      <c r="FO28" t="s">
        <v>2291</v>
      </c>
      <c r="FP28" t="s">
        <v>2291</v>
      </c>
      <c r="FQ28" t="s">
        <v>2291</v>
      </c>
      <c r="FR28" t="s">
        <v>2291</v>
      </c>
      <c r="FS28" t="s">
        <v>2291</v>
      </c>
      <c r="FT28" t="s">
        <v>2291</v>
      </c>
      <c r="FU28" t="s">
        <v>2291</v>
      </c>
      <c r="FV28">
        <v>35</v>
      </c>
      <c r="FW28">
        <v>50</v>
      </c>
      <c r="FX28">
        <v>4</v>
      </c>
      <c r="FY28">
        <v>2</v>
      </c>
      <c r="FZ28">
        <v>7</v>
      </c>
      <c r="GA28" t="s">
        <v>2291</v>
      </c>
      <c r="GB28" t="s">
        <v>2291</v>
      </c>
      <c r="GC28" t="s">
        <v>2291</v>
      </c>
      <c r="GD28" t="s">
        <v>2291</v>
      </c>
      <c r="GE28">
        <v>20</v>
      </c>
      <c r="GF28" t="s">
        <v>2291</v>
      </c>
      <c r="GG28" t="s">
        <v>2291</v>
      </c>
      <c r="GH28">
        <v>75</v>
      </c>
      <c r="GI28" t="s">
        <v>1920</v>
      </c>
      <c r="GJ28" t="s">
        <v>1920</v>
      </c>
      <c r="GK28" t="s">
        <v>1920</v>
      </c>
      <c r="GL28" t="s">
        <v>2291</v>
      </c>
      <c r="GM28" t="s">
        <v>2291</v>
      </c>
      <c r="GN28" t="s">
        <v>2291</v>
      </c>
      <c r="GO28" t="s">
        <v>1921</v>
      </c>
      <c r="GP28" t="s">
        <v>1868</v>
      </c>
      <c r="GQ28" t="s">
        <v>2291</v>
      </c>
      <c r="GR28" t="s">
        <v>2291</v>
      </c>
      <c r="GS28" t="s">
        <v>302</v>
      </c>
      <c r="GT28" t="s">
        <v>1921</v>
      </c>
      <c r="GU28" t="s">
        <v>1921</v>
      </c>
      <c r="GV28" t="s">
        <v>1921</v>
      </c>
      <c r="GW28" t="s">
        <v>1921</v>
      </c>
      <c r="GX28" t="s">
        <v>1920</v>
      </c>
      <c r="GY28" t="s">
        <v>1921</v>
      </c>
      <c r="GZ28" t="s">
        <v>1921</v>
      </c>
      <c r="HA28" t="s">
        <v>1921</v>
      </c>
      <c r="HB28" t="s">
        <v>2291</v>
      </c>
      <c r="HC28" t="s">
        <v>2291</v>
      </c>
      <c r="HD28" t="s">
        <v>2291</v>
      </c>
      <c r="HE28">
        <v>1</v>
      </c>
      <c r="HF28" t="s">
        <v>2291</v>
      </c>
      <c r="HG28" t="s">
        <v>2291</v>
      </c>
      <c r="HH28" t="s">
        <v>2291</v>
      </c>
      <c r="HI28" t="s">
        <v>2291</v>
      </c>
      <c r="HJ28" t="s">
        <v>2291</v>
      </c>
      <c r="HK28" t="s">
        <v>2291</v>
      </c>
      <c r="HL28" t="s">
        <v>2291</v>
      </c>
      <c r="HM28" t="s">
        <v>2291</v>
      </c>
      <c r="HN28" t="s">
        <v>2291</v>
      </c>
      <c r="HO28" t="s">
        <v>2291</v>
      </c>
      <c r="HP28" t="s">
        <v>2291</v>
      </c>
      <c r="HQ28" t="s">
        <v>2291</v>
      </c>
      <c r="HR28" t="s">
        <v>869</v>
      </c>
      <c r="HS28" t="s">
        <v>371</v>
      </c>
      <c r="HT28" t="s">
        <v>1920</v>
      </c>
      <c r="HU28" t="s">
        <v>1921</v>
      </c>
      <c r="HV28" t="s">
        <v>1921</v>
      </c>
      <c r="HW28" t="s">
        <v>1921</v>
      </c>
      <c r="HX28" t="s">
        <v>1921</v>
      </c>
      <c r="HY28" t="s">
        <v>2125</v>
      </c>
      <c r="HZ28" t="s">
        <v>1921</v>
      </c>
      <c r="IA28" t="s">
        <v>1921</v>
      </c>
      <c r="IB28" t="s">
        <v>1920</v>
      </c>
      <c r="IC28" t="s">
        <v>2291</v>
      </c>
      <c r="ID28" t="s">
        <v>2291</v>
      </c>
      <c r="IE28" t="s">
        <v>2291</v>
      </c>
      <c r="IF28" t="s">
        <v>2291</v>
      </c>
      <c r="IG28" t="s">
        <v>2291</v>
      </c>
      <c r="IH28" t="s">
        <v>2127</v>
      </c>
      <c r="II28" t="s">
        <v>1920</v>
      </c>
      <c r="IJ28" t="s">
        <v>1921</v>
      </c>
      <c r="IK28">
        <v>250</v>
      </c>
      <c r="IL28" t="s">
        <v>2291</v>
      </c>
      <c r="IM28" t="s">
        <v>1920</v>
      </c>
      <c r="IN28" t="s">
        <v>2291</v>
      </c>
      <c r="IO28" t="s">
        <v>2291</v>
      </c>
      <c r="IP28" t="s">
        <v>2291</v>
      </c>
      <c r="IQ28" t="s">
        <v>2291</v>
      </c>
      <c r="IR28" t="s">
        <v>2291</v>
      </c>
      <c r="IS28" t="s">
        <v>2291</v>
      </c>
      <c r="IT28" t="s">
        <v>2291</v>
      </c>
      <c r="IU28" t="s">
        <v>2291</v>
      </c>
      <c r="IV28" t="s">
        <v>1952</v>
      </c>
      <c r="IW28" t="s">
        <v>2291</v>
      </c>
      <c r="IX28" t="s">
        <v>2291</v>
      </c>
      <c r="IY28" t="s">
        <v>785</v>
      </c>
      <c r="IZ28" t="s">
        <v>869</v>
      </c>
      <c r="JA28" t="s">
        <v>1956</v>
      </c>
      <c r="JB28" t="s">
        <v>2291</v>
      </c>
      <c r="JC28" t="s">
        <v>1921</v>
      </c>
      <c r="JD28" t="s">
        <v>2291</v>
      </c>
      <c r="JE28" t="s">
        <v>2291</v>
      </c>
      <c r="JF28" t="s">
        <v>2291</v>
      </c>
      <c r="JG28" t="s">
        <v>2291</v>
      </c>
      <c r="JH28" t="s">
        <v>2291</v>
      </c>
      <c r="JI28" t="s">
        <v>2291</v>
      </c>
      <c r="JJ28" t="s">
        <v>2291</v>
      </c>
      <c r="JK28" t="s">
        <v>2291</v>
      </c>
      <c r="JL28" t="s">
        <v>2291</v>
      </c>
      <c r="JM28" t="s">
        <v>870</v>
      </c>
      <c r="JN28" t="s">
        <v>1921</v>
      </c>
      <c r="JO28" t="s">
        <v>1920</v>
      </c>
      <c r="JP28" t="s">
        <v>1921</v>
      </c>
      <c r="JQ28" t="s">
        <v>1921</v>
      </c>
      <c r="JR28" t="s">
        <v>1921</v>
      </c>
      <c r="JS28" t="s">
        <v>1920</v>
      </c>
      <c r="JT28" t="s">
        <v>1920</v>
      </c>
      <c r="JU28" t="s">
        <v>1921</v>
      </c>
      <c r="JV28" t="s">
        <v>1921</v>
      </c>
      <c r="JW28" t="s">
        <v>1921</v>
      </c>
      <c r="JX28" t="s">
        <v>1921</v>
      </c>
      <c r="JY28" t="s">
        <v>1921</v>
      </c>
      <c r="JZ28" t="s">
        <v>1921</v>
      </c>
      <c r="KA28" t="s">
        <v>1921</v>
      </c>
      <c r="KB28" t="s">
        <v>2291</v>
      </c>
      <c r="KC28" t="s">
        <v>2291</v>
      </c>
      <c r="KD28" t="s">
        <v>2299</v>
      </c>
      <c r="KE28" t="s">
        <v>1921</v>
      </c>
      <c r="KF28" t="s">
        <v>1921</v>
      </c>
      <c r="KG28" t="s">
        <v>1921</v>
      </c>
      <c r="KH28" t="s">
        <v>1920</v>
      </c>
      <c r="KI28" t="s">
        <v>1921</v>
      </c>
      <c r="KJ28" t="s">
        <v>1921</v>
      </c>
      <c r="KK28" t="s">
        <v>1921</v>
      </c>
      <c r="KL28" t="s">
        <v>2291</v>
      </c>
      <c r="KM28" t="s">
        <v>1971</v>
      </c>
      <c r="KN28" t="s">
        <v>2291</v>
      </c>
      <c r="KO28" t="s">
        <v>1920</v>
      </c>
      <c r="KP28" t="s">
        <v>2143</v>
      </c>
      <c r="KQ28" t="s">
        <v>1967</v>
      </c>
      <c r="KR28" t="s">
        <v>1923</v>
      </c>
      <c r="KS28" t="s">
        <v>2291</v>
      </c>
      <c r="KT28" t="s">
        <v>1920</v>
      </c>
      <c r="KU28" t="s">
        <v>2044</v>
      </c>
      <c r="KV28" t="s">
        <v>1920</v>
      </c>
      <c r="KW28" t="s">
        <v>1921</v>
      </c>
      <c r="KX28" t="s">
        <v>1920</v>
      </c>
      <c r="KY28" t="s">
        <v>2291</v>
      </c>
      <c r="KZ28" t="s">
        <v>2291</v>
      </c>
      <c r="LA28">
        <v>2</v>
      </c>
      <c r="LB28" t="s">
        <v>310</v>
      </c>
      <c r="LC28" t="s">
        <v>2291</v>
      </c>
      <c r="LD28" t="s">
        <v>2291</v>
      </c>
      <c r="LE28" t="s">
        <v>2291</v>
      </c>
      <c r="LF28" t="s">
        <v>2291</v>
      </c>
      <c r="LG28">
        <v>20</v>
      </c>
      <c r="LH28">
        <v>20</v>
      </c>
      <c r="LI28" t="s">
        <v>871</v>
      </c>
      <c r="LJ28">
        <v>150113</v>
      </c>
      <c r="LK28" t="s">
        <v>872</v>
      </c>
      <c r="LL28" t="s">
        <v>873</v>
      </c>
      <c r="LM28">
        <v>58</v>
      </c>
      <c r="LN28" t="s">
        <v>2291</v>
      </c>
      <c r="LO28">
        <v>-1</v>
      </c>
      <c r="LP28" t="s">
        <v>2291</v>
      </c>
      <c r="LQ28" t="s">
        <v>2291</v>
      </c>
      <c r="LR28">
        <v>58</v>
      </c>
      <c r="LS28">
        <v>6</v>
      </c>
      <c r="LT28">
        <v>9</v>
      </c>
      <c r="LU28">
        <v>12</v>
      </c>
      <c r="LV28">
        <v>14</v>
      </c>
      <c r="LW28">
        <v>20</v>
      </c>
      <c r="LX28">
        <v>20</v>
      </c>
      <c r="LY28">
        <v>2</v>
      </c>
      <c r="LZ28">
        <v>8</v>
      </c>
      <c r="MA28">
        <v>17</v>
      </c>
      <c r="MB28">
        <v>21</v>
      </c>
      <c r="MC28">
        <v>5</v>
      </c>
      <c r="MD28">
        <v>1</v>
      </c>
      <c r="ME28">
        <v>135</v>
      </c>
      <c r="MF28" t="s">
        <v>1976</v>
      </c>
      <c r="MG28" t="s">
        <v>1979</v>
      </c>
      <c r="MH28" t="s">
        <v>568</v>
      </c>
      <c r="MI28" t="b">
        <v>0</v>
      </c>
      <c r="MJ28" t="b">
        <v>0</v>
      </c>
      <c r="MK28" t="b">
        <v>0</v>
      </c>
      <c r="ML28" t="s">
        <v>2291</v>
      </c>
    </row>
    <row r="29" spans="1:350" x14ac:dyDescent="0.3">
      <c r="A29" t="s">
        <v>1783</v>
      </c>
      <c r="B29" t="s">
        <v>779</v>
      </c>
      <c r="C29" t="s">
        <v>780</v>
      </c>
      <c r="D29">
        <v>43159</v>
      </c>
      <c r="E29" t="s">
        <v>380</v>
      </c>
      <c r="F29" t="s">
        <v>2291</v>
      </c>
      <c r="G29" t="s">
        <v>2291</v>
      </c>
      <c r="H29" t="s">
        <v>2291</v>
      </c>
      <c r="I29">
        <v>43159</v>
      </c>
      <c r="J29" t="s">
        <v>381</v>
      </c>
      <c r="K29" t="s">
        <v>293</v>
      </c>
      <c r="L29" t="s">
        <v>294</v>
      </c>
      <c r="M29" t="s">
        <v>1934</v>
      </c>
      <c r="N29" t="s">
        <v>698</v>
      </c>
      <c r="O29" t="s">
        <v>333</v>
      </c>
      <c r="P29" t="s">
        <v>781</v>
      </c>
      <c r="Q29" t="s">
        <v>2009</v>
      </c>
      <c r="R29" t="s">
        <v>782</v>
      </c>
      <c r="S29" t="s">
        <v>1783</v>
      </c>
      <c r="T29" t="s">
        <v>783</v>
      </c>
      <c r="U29">
        <v>13.634396649299999</v>
      </c>
      <c r="V29">
        <v>14.319846911500001</v>
      </c>
      <c r="W29">
        <v>302.42819492699999</v>
      </c>
      <c r="X29">
        <v>4</v>
      </c>
      <c r="Y29" t="s">
        <v>1984</v>
      </c>
      <c r="Z29" t="s">
        <v>2291</v>
      </c>
      <c r="AA29" t="s">
        <v>2291</v>
      </c>
      <c r="AB29" t="s">
        <v>2292</v>
      </c>
      <c r="AC29" t="s">
        <v>2291</v>
      </c>
      <c r="AD29" t="s">
        <v>1982</v>
      </c>
      <c r="AE29" t="s">
        <v>2291</v>
      </c>
      <c r="AF29" t="s">
        <v>2291</v>
      </c>
      <c r="AG29" t="s">
        <v>2093</v>
      </c>
      <c r="AH29" t="s">
        <v>1920</v>
      </c>
      <c r="AI29" t="s">
        <v>1920</v>
      </c>
      <c r="AJ29" t="s">
        <v>1921</v>
      </c>
      <c r="AK29" t="s">
        <v>2291</v>
      </c>
      <c r="AL29">
        <v>220</v>
      </c>
      <c r="AM29">
        <v>920</v>
      </c>
      <c r="AN29" t="s">
        <v>294</v>
      </c>
      <c r="AO29" t="s">
        <v>1934</v>
      </c>
      <c r="AP29" t="s">
        <v>400</v>
      </c>
      <c r="AQ29" t="s">
        <v>1948</v>
      </c>
      <c r="AR29" t="s">
        <v>401</v>
      </c>
      <c r="AS29" t="s">
        <v>429</v>
      </c>
      <c r="AT29">
        <v>220</v>
      </c>
      <c r="AU29">
        <v>920</v>
      </c>
      <c r="AV29">
        <v>43009</v>
      </c>
      <c r="AW29">
        <v>225</v>
      </c>
      <c r="AX29">
        <v>941</v>
      </c>
      <c r="AY29" t="s">
        <v>335</v>
      </c>
      <c r="AZ29" t="s">
        <v>1927</v>
      </c>
      <c r="BA29" t="s">
        <v>336</v>
      </c>
      <c r="BB29" t="s">
        <v>1932</v>
      </c>
      <c r="BC29" t="s">
        <v>761</v>
      </c>
      <c r="BD29" t="s">
        <v>1945</v>
      </c>
      <c r="BE29" t="s">
        <v>2291</v>
      </c>
      <c r="BF29" t="s">
        <v>2291</v>
      </c>
      <c r="BG29" t="s">
        <v>2291</v>
      </c>
      <c r="BH29">
        <v>225</v>
      </c>
      <c r="BI29">
        <v>941</v>
      </c>
      <c r="BJ29">
        <v>42186</v>
      </c>
      <c r="BK29" t="s">
        <v>2291</v>
      </c>
      <c r="BL29" t="s">
        <v>2291</v>
      </c>
      <c r="BM29" t="s">
        <v>2291</v>
      </c>
      <c r="BN29" t="s">
        <v>2291</v>
      </c>
      <c r="BO29" t="s">
        <v>2291</v>
      </c>
      <c r="BP29" t="s">
        <v>2291</v>
      </c>
      <c r="BQ29" t="s">
        <v>2291</v>
      </c>
      <c r="BR29" t="s">
        <v>2291</v>
      </c>
      <c r="BS29" t="s">
        <v>2291</v>
      </c>
      <c r="BT29" t="s">
        <v>2291</v>
      </c>
      <c r="BU29" t="s">
        <v>2291</v>
      </c>
      <c r="BV29" t="s">
        <v>2291</v>
      </c>
      <c r="BW29" t="s">
        <v>2291</v>
      </c>
      <c r="BX29" t="s">
        <v>2291</v>
      </c>
      <c r="BY29" t="s">
        <v>2291</v>
      </c>
      <c r="BZ29" t="s">
        <v>2291</v>
      </c>
      <c r="CA29">
        <v>0</v>
      </c>
      <c r="CB29">
        <v>145</v>
      </c>
      <c r="CC29">
        <v>300</v>
      </c>
      <c r="CD29">
        <v>0</v>
      </c>
      <c r="CE29">
        <v>0</v>
      </c>
      <c r="CF29" t="s">
        <v>1998</v>
      </c>
      <c r="CG29" t="s">
        <v>2291</v>
      </c>
      <c r="CH29" t="s">
        <v>784</v>
      </c>
      <c r="CI29" t="s">
        <v>1921</v>
      </c>
      <c r="CJ29" t="s">
        <v>1920</v>
      </c>
      <c r="CK29" t="s">
        <v>1921</v>
      </c>
      <c r="CL29" t="s">
        <v>1921</v>
      </c>
      <c r="CM29" t="s">
        <v>1921</v>
      </c>
      <c r="CN29" t="s">
        <v>1921</v>
      </c>
      <c r="CO29" t="s">
        <v>1921</v>
      </c>
      <c r="CP29" t="s">
        <v>1921</v>
      </c>
      <c r="CQ29" t="s">
        <v>1920</v>
      </c>
      <c r="CR29" t="s">
        <v>1921</v>
      </c>
      <c r="CS29" t="s">
        <v>1921</v>
      </c>
      <c r="CT29" t="s">
        <v>1953</v>
      </c>
      <c r="CU29" t="s">
        <v>1921</v>
      </c>
      <c r="CV29" t="s">
        <v>1921</v>
      </c>
      <c r="CW29" t="s">
        <v>1920</v>
      </c>
      <c r="CX29" t="s">
        <v>1921</v>
      </c>
      <c r="CY29" t="s">
        <v>1921</v>
      </c>
      <c r="CZ29" t="s">
        <v>2291</v>
      </c>
      <c r="DA29" t="s">
        <v>2030</v>
      </c>
      <c r="DB29" t="s">
        <v>2291</v>
      </c>
      <c r="DC29" t="s">
        <v>2291</v>
      </c>
      <c r="DD29" t="s">
        <v>2291</v>
      </c>
      <c r="DE29" t="s">
        <v>2291</v>
      </c>
      <c r="DF29" t="s">
        <v>2291</v>
      </c>
      <c r="DG29" t="s">
        <v>2291</v>
      </c>
      <c r="DH29" t="s">
        <v>2291</v>
      </c>
      <c r="DI29" t="s">
        <v>2291</v>
      </c>
      <c r="DJ29" t="s">
        <v>1953</v>
      </c>
      <c r="DK29" t="s">
        <v>1921</v>
      </c>
      <c r="DL29" t="s">
        <v>1921</v>
      </c>
      <c r="DM29" t="s">
        <v>1920</v>
      </c>
      <c r="DN29" t="s">
        <v>1921</v>
      </c>
      <c r="DO29" t="s">
        <v>1921</v>
      </c>
      <c r="DP29" t="s">
        <v>2291</v>
      </c>
      <c r="DQ29" t="s">
        <v>2029</v>
      </c>
      <c r="DR29" t="s">
        <v>2291</v>
      </c>
      <c r="DS29" t="s">
        <v>2291</v>
      </c>
      <c r="DT29" t="s">
        <v>2291</v>
      </c>
      <c r="DU29" t="s">
        <v>2291</v>
      </c>
      <c r="DV29" t="s">
        <v>2291</v>
      </c>
      <c r="DW29" t="s">
        <v>2291</v>
      </c>
      <c r="DX29" t="s">
        <v>2291</v>
      </c>
      <c r="DY29" t="s">
        <v>2291</v>
      </c>
      <c r="DZ29" t="s">
        <v>2291</v>
      </c>
      <c r="EA29" t="s">
        <v>2291</v>
      </c>
      <c r="EB29" t="s">
        <v>2291</v>
      </c>
      <c r="EC29" t="s">
        <v>2291</v>
      </c>
      <c r="ED29" t="s">
        <v>2291</v>
      </c>
      <c r="EE29" t="s">
        <v>2291</v>
      </c>
      <c r="EF29" t="s">
        <v>2291</v>
      </c>
      <c r="EG29" t="s">
        <v>2291</v>
      </c>
      <c r="EH29" t="s">
        <v>2291</v>
      </c>
      <c r="EI29" t="s">
        <v>2291</v>
      </c>
      <c r="EJ29" t="s">
        <v>2291</v>
      </c>
      <c r="EK29" t="s">
        <v>2291</v>
      </c>
      <c r="EL29" t="s">
        <v>2291</v>
      </c>
      <c r="EM29" t="s">
        <v>2291</v>
      </c>
      <c r="EN29" t="s">
        <v>2291</v>
      </c>
      <c r="EO29" t="s">
        <v>2291</v>
      </c>
      <c r="EP29" t="s">
        <v>2291</v>
      </c>
      <c r="EQ29" t="s">
        <v>2291</v>
      </c>
      <c r="ER29" t="s">
        <v>2291</v>
      </c>
      <c r="ES29" t="s">
        <v>2291</v>
      </c>
      <c r="ET29" t="s">
        <v>2291</v>
      </c>
      <c r="EU29" t="s">
        <v>2291</v>
      </c>
      <c r="EV29" t="s">
        <v>2291</v>
      </c>
      <c r="EW29" t="s">
        <v>2291</v>
      </c>
      <c r="EX29" t="s">
        <v>2291</v>
      </c>
      <c r="EY29" t="s">
        <v>2291</v>
      </c>
      <c r="EZ29" t="s">
        <v>2291</v>
      </c>
      <c r="FA29" t="s">
        <v>2291</v>
      </c>
      <c r="FB29" t="s">
        <v>2291</v>
      </c>
      <c r="FC29" t="s">
        <v>2291</v>
      </c>
      <c r="FD29" t="s">
        <v>2291</v>
      </c>
      <c r="FE29" t="s">
        <v>2291</v>
      </c>
      <c r="FF29" t="s">
        <v>2291</v>
      </c>
      <c r="FG29" t="s">
        <v>2291</v>
      </c>
      <c r="FH29" t="s">
        <v>2291</v>
      </c>
      <c r="FI29" t="s">
        <v>2291</v>
      </c>
      <c r="FJ29" t="s">
        <v>2291</v>
      </c>
      <c r="FK29" t="s">
        <v>2291</v>
      </c>
      <c r="FL29" t="s">
        <v>2291</v>
      </c>
      <c r="FM29" t="s">
        <v>2291</v>
      </c>
      <c r="FN29" t="s">
        <v>2291</v>
      </c>
      <c r="FO29" t="s">
        <v>2291</v>
      </c>
      <c r="FP29" t="s">
        <v>2291</v>
      </c>
      <c r="FQ29" t="s">
        <v>2291</v>
      </c>
      <c r="FR29" t="s">
        <v>2291</v>
      </c>
      <c r="FS29" t="s">
        <v>2291</v>
      </c>
      <c r="FT29" t="s">
        <v>2291</v>
      </c>
      <c r="FU29" t="s">
        <v>2291</v>
      </c>
      <c r="FV29">
        <v>40</v>
      </c>
      <c r="FW29">
        <v>70</v>
      </c>
      <c r="FX29">
        <v>5</v>
      </c>
      <c r="FY29">
        <v>3</v>
      </c>
      <c r="FZ29">
        <v>4</v>
      </c>
      <c r="GA29">
        <v>3</v>
      </c>
      <c r="GB29">
        <v>3</v>
      </c>
      <c r="GC29" t="s">
        <v>2291</v>
      </c>
      <c r="GD29" t="s">
        <v>2291</v>
      </c>
      <c r="GE29">
        <v>3</v>
      </c>
      <c r="GF29">
        <v>1</v>
      </c>
      <c r="GG29" t="s">
        <v>2291</v>
      </c>
      <c r="GH29">
        <v>40</v>
      </c>
      <c r="GI29" t="s">
        <v>1920</v>
      </c>
      <c r="GJ29" t="s">
        <v>1920</v>
      </c>
      <c r="GK29" t="s">
        <v>1920</v>
      </c>
      <c r="GL29" t="s">
        <v>2291</v>
      </c>
      <c r="GM29" t="s">
        <v>2291</v>
      </c>
      <c r="GN29" t="s">
        <v>2291</v>
      </c>
      <c r="GO29" t="s">
        <v>1920</v>
      </c>
      <c r="GP29" t="s">
        <v>2291</v>
      </c>
      <c r="GQ29" t="s">
        <v>2291</v>
      </c>
      <c r="GR29" t="s">
        <v>2291</v>
      </c>
      <c r="GS29" t="s">
        <v>302</v>
      </c>
      <c r="GT29" t="s">
        <v>1921</v>
      </c>
      <c r="GU29" t="s">
        <v>1921</v>
      </c>
      <c r="GV29" t="s">
        <v>1921</v>
      </c>
      <c r="GW29" t="s">
        <v>1921</v>
      </c>
      <c r="GX29" t="s">
        <v>1920</v>
      </c>
      <c r="GY29" t="s">
        <v>1921</v>
      </c>
      <c r="GZ29" t="s">
        <v>1921</v>
      </c>
      <c r="HA29" t="s">
        <v>1921</v>
      </c>
      <c r="HB29" t="s">
        <v>2291</v>
      </c>
      <c r="HC29" t="s">
        <v>2291</v>
      </c>
      <c r="HD29">
        <v>1</v>
      </c>
      <c r="HE29" t="s">
        <v>2291</v>
      </c>
      <c r="HF29" t="s">
        <v>2291</v>
      </c>
      <c r="HG29" t="s">
        <v>2291</v>
      </c>
      <c r="HH29" t="s">
        <v>2291</v>
      </c>
      <c r="HI29" t="s">
        <v>2291</v>
      </c>
      <c r="HJ29" t="s">
        <v>2291</v>
      </c>
      <c r="HK29" t="s">
        <v>2291</v>
      </c>
      <c r="HL29" t="s">
        <v>2291</v>
      </c>
      <c r="HM29" t="s">
        <v>2291</v>
      </c>
      <c r="HN29" t="s">
        <v>2291</v>
      </c>
      <c r="HO29" t="s">
        <v>2291</v>
      </c>
      <c r="HP29" t="s">
        <v>2291</v>
      </c>
      <c r="HQ29" t="s">
        <v>2291</v>
      </c>
      <c r="HR29" t="s">
        <v>869</v>
      </c>
      <c r="HS29" t="s">
        <v>371</v>
      </c>
      <c r="HT29" t="s">
        <v>1920</v>
      </c>
      <c r="HU29" t="s">
        <v>1921</v>
      </c>
      <c r="HV29" t="s">
        <v>1921</v>
      </c>
      <c r="HW29" t="s">
        <v>1921</v>
      </c>
      <c r="HX29" t="s">
        <v>1921</v>
      </c>
      <c r="HY29" t="s">
        <v>2125</v>
      </c>
      <c r="HZ29" t="s">
        <v>1921</v>
      </c>
      <c r="IA29" t="s">
        <v>1921</v>
      </c>
      <c r="IB29" t="s">
        <v>1920</v>
      </c>
      <c r="IC29" t="s">
        <v>2291</v>
      </c>
      <c r="ID29" t="s">
        <v>2291</v>
      </c>
      <c r="IE29" t="s">
        <v>2291</v>
      </c>
      <c r="IF29" t="s">
        <v>2291</v>
      </c>
      <c r="IG29" t="s">
        <v>2291</v>
      </c>
      <c r="IH29" t="s">
        <v>2127</v>
      </c>
      <c r="II29" t="s">
        <v>1920</v>
      </c>
      <c r="IJ29" t="s">
        <v>1921</v>
      </c>
      <c r="IK29">
        <v>160</v>
      </c>
      <c r="IL29" t="s">
        <v>2291</v>
      </c>
      <c r="IM29" t="s">
        <v>1920</v>
      </c>
      <c r="IN29" t="s">
        <v>2291</v>
      </c>
      <c r="IO29" t="s">
        <v>2291</v>
      </c>
      <c r="IP29" t="s">
        <v>2291</v>
      </c>
      <c r="IQ29" t="s">
        <v>2291</v>
      </c>
      <c r="IR29" t="s">
        <v>2291</v>
      </c>
      <c r="IS29" t="s">
        <v>2291</v>
      </c>
      <c r="IT29" t="s">
        <v>2291</v>
      </c>
      <c r="IU29" t="s">
        <v>2291</v>
      </c>
      <c r="IV29" t="s">
        <v>1952</v>
      </c>
      <c r="IW29" t="s">
        <v>2291</v>
      </c>
      <c r="IX29" t="s">
        <v>2291</v>
      </c>
      <c r="IY29" t="s">
        <v>785</v>
      </c>
      <c r="IZ29" t="s">
        <v>786</v>
      </c>
      <c r="JA29" t="s">
        <v>1956</v>
      </c>
      <c r="JB29" t="s">
        <v>2291</v>
      </c>
      <c r="JC29" t="s">
        <v>1920</v>
      </c>
      <c r="JD29" t="s">
        <v>2003</v>
      </c>
      <c r="JE29" t="s">
        <v>1921</v>
      </c>
      <c r="JF29" t="s">
        <v>1920</v>
      </c>
      <c r="JG29" t="s">
        <v>1921</v>
      </c>
      <c r="JH29" t="s">
        <v>1921</v>
      </c>
      <c r="JI29" t="s">
        <v>1921</v>
      </c>
      <c r="JJ29" t="s">
        <v>2291</v>
      </c>
      <c r="JK29" t="s">
        <v>869</v>
      </c>
      <c r="JL29" t="s">
        <v>2291</v>
      </c>
      <c r="JM29" t="s">
        <v>763</v>
      </c>
      <c r="JN29" t="s">
        <v>1920</v>
      </c>
      <c r="JO29" t="s">
        <v>1921</v>
      </c>
      <c r="JP29" t="s">
        <v>1921</v>
      </c>
      <c r="JQ29" t="s">
        <v>1921</v>
      </c>
      <c r="JR29" t="s">
        <v>1921</v>
      </c>
      <c r="JS29" t="s">
        <v>1920</v>
      </c>
      <c r="JT29" t="s">
        <v>1920</v>
      </c>
      <c r="JU29" t="s">
        <v>1921</v>
      </c>
      <c r="JV29" t="s">
        <v>1921</v>
      </c>
      <c r="JW29" t="s">
        <v>1921</v>
      </c>
      <c r="JX29" t="s">
        <v>1921</v>
      </c>
      <c r="JY29" t="s">
        <v>1921</v>
      </c>
      <c r="JZ29" t="s">
        <v>1921</v>
      </c>
      <c r="KA29" t="s">
        <v>1921</v>
      </c>
      <c r="KB29" t="s">
        <v>2291</v>
      </c>
      <c r="KC29" t="s">
        <v>2291</v>
      </c>
      <c r="KD29" t="s">
        <v>2293</v>
      </c>
      <c r="KE29" t="s">
        <v>1921</v>
      </c>
      <c r="KF29" t="s">
        <v>1921</v>
      </c>
      <c r="KG29" t="s">
        <v>1921</v>
      </c>
      <c r="KH29" t="s">
        <v>1920</v>
      </c>
      <c r="KI29" t="s">
        <v>1921</v>
      </c>
      <c r="KJ29" t="s">
        <v>1920</v>
      </c>
      <c r="KK29" t="s">
        <v>1921</v>
      </c>
      <c r="KL29" t="s">
        <v>2291</v>
      </c>
      <c r="KM29" t="s">
        <v>2294</v>
      </c>
      <c r="KN29" t="s">
        <v>2291</v>
      </c>
      <c r="KO29" t="s">
        <v>1920</v>
      </c>
      <c r="KP29" t="s">
        <v>2143</v>
      </c>
      <c r="KQ29" t="s">
        <v>1967</v>
      </c>
      <c r="KR29" t="s">
        <v>1988</v>
      </c>
      <c r="KS29" t="s">
        <v>2291</v>
      </c>
      <c r="KT29" t="s">
        <v>1920</v>
      </c>
      <c r="KU29" t="s">
        <v>2044</v>
      </c>
      <c r="KV29" t="s">
        <v>1920</v>
      </c>
      <c r="KW29" t="s">
        <v>1921</v>
      </c>
      <c r="KX29" t="s">
        <v>1920</v>
      </c>
      <c r="KY29" t="s">
        <v>2291</v>
      </c>
      <c r="KZ29" t="s">
        <v>2291</v>
      </c>
      <c r="LA29">
        <v>2</v>
      </c>
      <c r="LB29" t="s">
        <v>310</v>
      </c>
      <c r="LC29" t="s">
        <v>787</v>
      </c>
      <c r="LD29" t="s">
        <v>2291</v>
      </c>
      <c r="LE29" t="s">
        <v>2291</v>
      </c>
      <c r="LF29" t="s">
        <v>2291</v>
      </c>
      <c r="LG29">
        <v>20</v>
      </c>
      <c r="LH29">
        <v>20</v>
      </c>
      <c r="LI29" t="s">
        <v>788</v>
      </c>
      <c r="LJ29">
        <v>147154</v>
      </c>
      <c r="LK29" t="s">
        <v>789</v>
      </c>
      <c r="LL29" t="s">
        <v>790</v>
      </c>
      <c r="LM29">
        <v>48</v>
      </c>
      <c r="LN29" t="s">
        <v>2291</v>
      </c>
      <c r="LO29">
        <v>-1</v>
      </c>
      <c r="LP29" t="s">
        <v>2291</v>
      </c>
      <c r="LQ29" t="s">
        <v>2291</v>
      </c>
      <c r="LR29">
        <v>48</v>
      </c>
      <c r="LS29">
        <v>8</v>
      </c>
      <c r="LT29">
        <v>7</v>
      </c>
      <c r="LU29">
        <v>14</v>
      </c>
      <c r="LV29">
        <v>12</v>
      </c>
      <c r="LW29">
        <v>16</v>
      </c>
      <c r="LX29">
        <v>26</v>
      </c>
      <c r="LY29">
        <v>13</v>
      </c>
      <c r="LZ29">
        <v>12</v>
      </c>
      <c r="MA29">
        <v>18</v>
      </c>
      <c r="MB29">
        <v>20</v>
      </c>
      <c r="MC29">
        <v>3</v>
      </c>
      <c r="MD29">
        <v>0</v>
      </c>
      <c r="ME29">
        <v>149</v>
      </c>
      <c r="MF29" t="s">
        <v>1975</v>
      </c>
      <c r="MG29" t="s">
        <v>1979</v>
      </c>
      <c r="MH29" t="s">
        <v>568</v>
      </c>
      <c r="MI29" t="b">
        <v>1</v>
      </c>
      <c r="MJ29" t="b">
        <v>0</v>
      </c>
      <c r="MK29" t="b">
        <v>0</v>
      </c>
      <c r="ML29" t="s">
        <v>2291</v>
      </c>
    </row>
    <row r="30" spans="1:350" x14ac:dyDescent="0.3">
      <c r="A30" t="s">
        <v>1784</v>
      </c>
      <c r="B30" t="s">
        <v>807</v>
      </c>
      <c r="C30" t="s">
        <v>808</v>
      </c>
      <c r="D30">
        <v>43159</v>
      </c>
      <c r="E30" t="s">
        <v>353</v>
      </c>
      <c r="F30" t="s">
        <v>2291</v>
      </c>
      <c r="G30" t="s">
        <v>2291</v>
      </c>
      <c r="H30" t="s">
        <v>2291</v>
      </c>
      <c r="I30">
        <v>43159</v>
      </c>
      <c r="J30" t="s">
        <v>354</v>
      </c>
      <c r="K30" t="s">
        <v>293</v>
      </c>
      <c r="L30" t="s">
        <v>294</v>
      </c>
      <c r="M30" t="s">
        <v>1934</v>
      </c>
      <c r="N30" t="s">
        <v>698</v>
      </c>
      <c r="O30" t="s">
        <v>333</v>
      </c>
      <c r="P30" t="s">
        <v>781</v>
      </c>
      <c r="Q30" t="s">
        <v>2009</v>
      </c>
      <c r="R30" t="s">
        <v>782</v>
      </c>
      <c r="S30" t="s">
        <v>1784</v>
      </c>
      <c r="T30" t="s">
        <v>809</v>
      </c>
      <c r="U30">
        <v>13.6333646145</v>
      </c>
      <c r="V30">
        <v>14.323844234699999</v>
      </c>
      <c r="W30">
        <v>302.806118535</v>
      </c>
      <c r="X30">
        <v>8</v>
      </c>
      <c r="Y30" t="s">
        <v>1984</v>
      </c>
      <c r="Z30" t="s">
        <v>2291</v>
      </c>
      <c r="AA30" t="s">
        <v>2291</v>
      </c>
      <c r="AB30" t="s">
        <v>2292</v>
      </c>
      <c r="AC30" t="s">
        <v>2291</v>
      </c>
      <c r="AD30" t="s">
        <v>1982</v>
      </c>
      <c r="AE30" t="s">
        <v>2291</v>
      </c>
      <c r="AF30" t="s">
        <v>2291</v>
      </c>
      <c r="AG30" t="s">
        <v>2089</v>
      </c>
      <c r="AH30" t="s">
        <v>1920</v>
      </c>
      <c r="AI30" t="s">
        <v>1921</v>
      </c>
      <c r="AJ30" t="s">
        <v>1921</v>
      </c>
      <c r="AK30" t="s">
        <v>2291</v>
      </c>
      <c r="AL30">
        <v>644</v>
      </c>
      <c r="AM30">
        <v>2692</v>
      </c>
      <c r="AN30" t="s">
        <v>294</v>
      </c>
      <c r="AO30" t="s">
        <v>1934</v>
      </c>
      <c r="AP30" t="s">
        <v>295</v>
      </c>
      <c r="AQ30" t="s">
        <v>1947</v>
      </c>
      <c r="AR30" t="s">
        <v>810</v>
      </c>
      <c r="AS30" t="s">
        <v>1230</v>
      </c>
      <c r="AT30">
        <v>644</v>
      </c>
      <c r="AU30">
        <v>2692</v>
      </c>
      <c r="AV30">
        <v>42005</v>
      </c>
      <c r="AW30" t="s">
        <v>2291</v>
      </c>
      <c r="AX30" t="s">
        <v>2291</v>
      </c>
      <c r="AY30" t="s">
        <v>2291</v>
      </c>
      <c r="AZ30" t="s">
        <v>2291</v>
      </c>
      <c r="BA30" t="s">
        <v>2291</v>
      </c>
      <c r="BB30" t="s">
        <v>2291</v>
      </c>
      <c r="BC30" t="s">
        <v>2291</v>
      </c>
      <c r="BD30" t="s">
        <v>2291</v>
      </c>
      <c r="BE30" t="s">
        <v>2291</v>
      </c>
      <c r="BF30" t="s">
        <v>2291</v>
      </c>
      <c r="BG30" t="s">
        <v>2291</v>
      </c>
      <c r="BH30" t="s">
        <v>2291</v>
      </c>
      <c r="BI30" t="s">
        <v>2291</v>
      </c>
      <c r="BJ30" t="s">
        <v>2291</v>
      </c>
      <c r="BK30" t="s">
        <v>2291</v>
      </c>
      <c r="BL30" t="s">
        <v>2291</v>
      </c>
      <c r="BM30" t="s">
        <v>2291</v>
      </c>
      <c r="BN30" t="s">
        <v>2291</v>
      </c>
      <c r="BO30" t="s">
        <v>2291</v>
      </c>
      <c r="BP30" t="s">
        <v>2291</v>
      </c>
      <c r="BQ30" t="s">
        <v>2291</v>
      </c>
      <c r="BR30" t="s">
        <v>2291</v>
      </c>
      <c r="BS30" t="s">
        <v>2291</v>
      </c>
      <c r="BT30" t="s">
        <v>2291</v>
      </c>
      <c r="BU30" t="s">
        <v>2291</v>
      </c>
      <c r="BV30" t="s">
        <v>2291</v>
      </c>
      <c r="BW30" t="s">
        <v>2291</v>
      </c>
      <c r="BX30" t="s">
        <v>2291</v>
      </c>
      <c r="BY30" t="s">
        <v>2291</v>
      </c>
      <c r="BZ30" t="s">
        <v>2291</v>
      </c>
      <c r="CA30">
        <v>0</v>
      </c>
      <c r="CB30">
        <v>644</v>
      </c>
      <c r="CC30">
        <v>0</v>
      </c>
      <c r="CD30">
        <v>0</v>
      </c>
      <c r="CE30">
        <v>0</v>
      </c>
      <c r="CF30" t="s">
        <v>1998</v>
      </c>
      <c r="CG30" t="s">
        <v>2291</v>
      </c>
      <c r="CH30" t="s">
        <v>811</v>
      </c>
      <c r="CI30" t="s">
        <v>1921</v>
      </c>
      <c r="CJ30" t="s">
        <v>1921</v>
      </c>
      <c r="CK30" t="s">
        <v>1920</v>
      </c>
      <c r="CL30" t="s">
        <v>1920</v>
      </c>
      <c r="CM30" t="s">
        <v>1921</v>
      </c>
      <c r="CN30" t="s">
        <v>1921</v>
      </c>
      <c r="CO30" t="s">
        <v>1921</v>
      </c>
      <c r="CP30" t="s">
        <v>1920</v>
      </c>
      <c r="CQ30" t="s">
        <v>1920</v>
      </c>
      <c r="CR30" t="s">
        <v>1921</v>
      </c>
      <c r="CS30" t="s">
        <v>1921</v>
      </c>
      <c r="CT30" t="s">
        <v>1953</v>
      </c>
      <c r="CU30" t="s">
        <v>1921</v>
      </c>
      <c r="CV30" t="s">
        <v>1921</v>
      </c>
      <c r="CW30" t="s">
        <v>1920</v>
      </c>
      <c r="CX30" t="s">
        <v>1921</v>
      </c>
      <c r="CY30" t="s">
        <v>1921</v>
      </c>
      <c r="CZ30" t="s">
        <v>2291</v>
      </c>
      <c r="DA30" t="s">
        <v>2030</v>
      </c>
      <c r="DB30" t="s">
        <v>2291</v>
      </c>
      <c r="DC30" t="s">
        <v>2291</v>
      </c>
      <c r="DD30" t="s">
        <v>2291</v>
      </c>
      <c r="DE30" t="s">
        <v>2291</v>
      </c>
      <c r="DF30" t="s">
        <v>2291</v>
      </c>
      <c r="DG30" t="s">
        <v>2291</v>
      </c>
      <c r="DH30" t="s">
        <v>2291</v>
      </c>
      <c r="DI30" t="s">
        <v>2291</v>
      </c>
      <c r="DJ30" t="s">
        <v>2291</v>
      </c>
      <c r="DK30" t="s">
        <v>2291</v>
      </c>
      <c r="DL30" t="s">
        <v>2291</v>
      </c>
      <c r="DM30" t="s">
        <v>2291</v>
      </c>
      <c r="DN30" t="s">
        <v>2291</v>
      </c>
      <c r="DO30" t="s">
        <v>2291</v>
      </c>
      <c r="DP30" t="s">
        <v>2291</v>
      </c>
      <c r="DQ30" t="s">
        <v>2291</v>
      </c>
      <c r="DR30" t="s">
        <v>2291</v>
      </c>
      <c r="DS30" t="s">
        <v>2291</v>
      </c>
      <c r="DT30" t="s">
        <v>2291</v>
      </c>
      <c r="DU30" t="s">
        <v>2291</v>
      </c>
      <c r="DV30" t="s">
        <v>2291</v>
      </c>
      <c r="DW30" t="s">
        <v>2291</v>
      </c>
      <c r="DX30" t="s">
        <v>2291</v>
      </c>
      <c r="DY30" t="s">
        <v>2291</v>
      </c>
      <c r="DZ30" t="s">
        <v>2291</v>
      </c>
      <c r="EA30" t="s">
        <v>2291</v>
      </c>
      <c r="EB30" t="s">
        <v>2291</v>
      </c>
      <c r="EC30" t="s">
        <v>2291</v>
      </c>
      <c r="ED30" t="s">
        <v>2291</v>
      </c>
      <c r="EE30" t="s">
        <v>2291</v>
      </c>
      <c r="EF30" t="s">
        <v>2291</v>
      </c>
      <c r="EG30" t="s">
        <v>2291</v>
      </c>
      <c r="EH30" t="s">
        <v>320</v>
      </c>
      <c r="EI30" t="s">
        <v>1921</v>
      </c>
      <c r="EJ30" t="s">
        <v>1921</v>
      </c>
      <c r="EK30" t="s">
        <v>1921</v>
      </c>
      <c r="EL30" t="s">
        <v>1920</v>
      </c>
      <c r="EM30" t="s">
        <v>1921</v>
      </c>
      <c r="EN30" t="s">
        <v>2291</v>
      </c>
      <c r="EO30" t="s">
        <v>1997</v>
      </c>
      <c r="EP30" t="s">
        <v>2291</v>
      </c>
      <c r="EQ30" t="s">
        <v>2291</v>
      </c>
      <c r="ER30" t="s">
        <v>2291</v>
      </c>
      <c r="ES30" t="s">
        <v>2291</v>
      </c>
      <c r="ET30" t="s">
        <v>2291</v>
      </c>
      <c r="EU30" t="s">
        <v>2291</v>
      </c>
      <c r="EV30" t="s">
        <v>2291</v>
      </c>
      <c r="EW30" t="s">
        <v>2291</v>
      </c>
      <c r="EX30" t="s">
        <v>320</v>
      </c>
      <c r="EY30" t="s">
        <v>1921</v>
      </c>
      <c r="EZ30" t="s">
        <v>1921</v>
      </c>
      <c r="FA30" t="s">
        <v>1921</v>
      </c>
      <c r="FB30" t="s">
        <v>1920</v>
      </c>
      <c r="FC30" t="s">
        <v>1921</v>
      </c>
      <c r="FD30" t="s">
        <v>2291</v>
      </c>
      <c r="FE30" t="s">
        <v>1996</v>
      </c>
      <c r="FF30" t="s">
        <v>1953</v>
      </c>
      <c r="FG30" t="s">
        <v>1921</v>
      </c>
      <c r="FH30" t="s">
        <v>1921</v>
      </c>
      <c r="FI30" t="s">
        <v>1920</v>
      </c>
      <c r="FJ30" t="s">
        <v>1921</v>
      </c>
      <c r="FK30" t="s">
        <v>1921</v>
      </c>
      <c r="FL30" t="s">
        <v>2291</v>
      </c>
      <c r="FM30" t="s">
        <v>1996</v>
      </c>
      <c r="FN30" t="s">
        <v>2291</v>
      </c>
      <c r="FO30" t="s">
        <v>2291</v>
      </c>
      <c r="FP30" t="s">
        <v>2291</v>
      </c>
      <c r="FQ30" t="s">
        <v>2291</v>
      </c>
      <c r="FR30" t="s">
        <v>2291</v>
      </c>
      <c r="FS30" t="s">
        <v>2291</v>
      </c>
      <c r="FT30" t="s">
        <v>2291</v>
      </c>
      <c r="FU30" t="s">
        <v>2291</v>
      </c>
      <c r="FV30">
        <v>48</v>
      </c>
      <c r="FW30">
        <v>265</v>
      </c>
      <c r="FX30">
        <v>10</v>
      </c>
      <c r="FY30">
        <v>17</v>
      </c>
      <c r="FZ30">
        <v>27</v>
      </c>
      <c r="GA30">
        <v>80</v>
      </c>
      <c r="GB30" t="s">
        <v>2291</v>
      </c>
      <c r="GC30">
        <v>20</v>
      </c>
      <c r="GD30">
        <v>30</v>
      </c>
      <c r="GE30">
        <v>60</v>
      </c>
      <c r="GF30">
        <v>30</v>
      </c>
      <c r="GG30" t="s">
        <v>2291</v>
      </c>
      <c r="GH30">
        <v>200</v>
      </c>
      <c r="GI30" t="s">
        <v>1920</v>
      </c>
      <c r="GJ30" t="s">
        <v>1920</v>
      </c>
      <c r="GK30" t="s">
        <v>1920</v>
      </c>
      <c r="GL30" t="s">
        <v>2291</v>
      </c>
      <c r="GM30" t="s">
        <v>2291</v>
      </c>
      <c r="GN30" t="s">
        <v>2291</v>
      </c>
      <c r="GO30" t="s">
        <v>1920</v>
      </c>
      <c r="GP30" t="s">
        <v>2291</v>
      </c>
      <c r="GQ30" t="s">
        <v>2291</v>
      </c>
      <c r="GR30" t="s">
        <v>2291</v>
      </c>
      <c r="GS30" t="s">
        <v>302</v>
      </c>
      <c r="GT30" t="s">
        <v>1921</v>
      </c>
      <c r="GU30" t="s">
        <v>1921</v>
      </c>
      <c r="GV30" t="s">
        <v>1921</v>
      </c>
      <c r="GW30" t="s">
        <v>1921</v>
      </c>
      <c r="GX30" t="s">
        <v>1920</v>
      </c>
      <c r="GY30" t="s">
        <v>1921</v>
      </c>
      <c r="GZ30" t="s">
        <v>1921</v>
      </c>
      <c r="HA30" t="s">
        <v>1921</v>
      </c>
      <c r="HB30" t="s">
        <v>2291</v>
      </c>
      <c r="HC30" t="s">
        <v>2291</v>
      </c>
      <c r="HD30">
        <v>3</v>
      </c>
      <c r="HE30">
        <v>1</v>
      </c>
      <c r="HF30" t="s">
        <v>2291</v>
      </c>
      <c r="HG30" t="s">
        <v>2291</v>
      </c>
      <c r="HH30" t="s">
        <v>2291</v>
      </c>
      <c r="HI30" t="s">
        <v>2291</v>
      </c>
      <c r="HJ30" t="s">
        <v>2291</v>
      </c>
      <c r="HK30" t="s">
        <v>2291</v>
      </c>
      <c r="HL30" t="s">
        <v>2291</v>
      </c>
      <c r="HM30" t="s">
        <v>2291</v>
      </c>
      <c r="HN30" t="s">
        <v>2291</v>
      </c>
      <c r="HO30" t="s">
        <v>2291</v>
      </c>
      <c r="HP30" t="s">
        <v>2291</v>
      </c>
      <c r="HQ30" t="s">
        <v>2291</v>
      </c>
      <c r="HR30" t="s">
        <v>869</v>
      </c>
      <c r="HS30" t="s">
        <v>371</v>
      </c>
      <c r="HT30" t="s">
        <v>1920</v>
      </c>
      <c r="HU30" t="s">
        <v>1921</v>
      </c>
      <c r="HV30" t="s">
        <v>1921</v>
      </c>
      <c r="HW30" t="s">
        <v>1921</v>
      </c>
      <c r="HX30" t="s">
        <v>1921</v>
      </c>
      <c r="HY30" t="s">
        <v>2125</v>
      </c>
      <c r="HZ30" t="s">
        <v>1921</v>
      </c>
      <c r="IA30" t="s">
        <v>1921</v>
      </c>
      <c r="IB30" t="s">
        <v>1920</v>
      </c>
      <c r="IC30" t="s">
        <v>2291</v>
      </c>
      <c r="ID30" t="s">
        <v>2291</v>
      </c>
      <c r="IE30" t="s">
        <v>2291</v>
      </c>
      <c r="IF30" t="s">
        <v>2291</v>
      </c>
      <c r="IG30" t="s">
        <v>2291</v>
      </c>
      <c r="IH30" t="s">
        <v>2126</v>
      </c>
      <c r="II30" t="s">
        <v>1921</v>
      </c>
      <c r="IJ30" t="s">
        <v>1920</v>
      </c>
      <c r="IK30" t="s">
        <v>2291</v>
      </c>
      <c r="IL30">
        <v>644</v>
      </c>
      <c r="IM30" t="s">
        <v>1920</v>
      </c>
      <c r="IN30" t="s">
        <v>2291</v>
      </c>
      <c r="IO30" t="s">
        <v>2291</v>
      </c>
      <c r="IP30" t="s">
        <v>2291</v>
      </c>
      <c r="IQ30" t="s">
        <v>2291</v>
      </c>
      <c r="IR30" t="s">
        <v>2291</v>
      </c>
      <c r="IS30" t="s">
        <v>2291</v>
      </c>
      <c r="IT30" t="s">
        <v>2291</v>
      </c>
      <c r="IU30" t="s">
        <v>2291</v>
      </c>
      <c r="IV30" t="s">
        <v>1952</v>
      </c>
      <c r="IW30" t="s">
        <v>2291</v>
      </c>
      <c r="IX30" t="s">
        <v>2291</v>
      </c>
      <c r="IY30" t="s">
        <v>785</v>
      </c>
      <c r="IZ30" t="s">
        <v>1783</v>
      </c>
      <c r="JA30" t="s">
        <v>1957</v>
      </c>
      <c r="JB30" t="s">
        <v>2291</v>
      </c>
      <c r="JC30" t="s">
        <v>1920</v>
      </c>
      <c r="JD30" t="s">
        <v>2003</v>
      </c>
      <c r="JE30" t="s">
        <v>1921</v>
      </c>
      <c r="JF30" t="s">
        <v>1920</v>
      </c>
      <c r="JG30" t="s">
        <v>1921</v>
      </c>
      <c r="JH30" t="s">
        <v>1921</v>
      </c>
      <c r="JI30" t="s">
        <v>1921</v>
      </c>
      <c r="JJ30" t="s">
        <v>2291</v>
      </c>
      <c r="JK30" t="s">
        <v>869</v>
      </c>
      <c r="JL30" t="s">
        <v>2291</v>
      </c>
      <c r="JM30" t="s">
        <v>383</v>
      </c>
      <c r="JN30" t="s">
        <v>1920</v>
      </c>
      <c r="JO30" t="s">
        <v>1921</v>
      </c>
      <c r="JP30" t="s">
        <v>1921</v>
      </c>
      <c r="JQ30" t="s">
        <v>1921</v>
      </c>
      <c r="JR30" t="s">
        <v>1921</v>
      </c>
      <c r="JS30" t="s">
        <v>1920</v>
      </c>
      <c r="JT30" t="s">
        <v>1921</v>
      </c>
      <c r="JU30" t="s">
        <v>1920</v>
      </c>
      <c r="JV30" t="s">
        <v>1921</v>
      </c>
      <c r="JW30" t="s">
        <v>1921</v>
      </c>
      <c r="JX30" t="s">
        <v>1921</v>
      </c>
      <c r="JY30" t="s">
        <v>1921</v>
      </c>
      <c r="JZ30" t="s">
        <v>1921</v>
      </c>
      <c r="KA30" t="s">
        <v>1921</v>
      </c>
      <c r="KB30" t="s">
        <v>2291</v>
      </c>
      <c r="KC30" t="s">
        <v>2291</v>
      </c>
      <c r="KD30" t="s">
        <v>2293</v>
      </c>
      <c r="KE30" t="s">
        <v>1921</v>
      </c>
      <c r="KF30" t="s">
        <v>1921</v>
      </c>
      <c r="KG30" t="s">
        <v>1921</v>
      </c>
      <c r="KH30" t="s">
        <v>1920</v>
      </c>
      <c r="KI30" t="s">
        <v>1921</v>
      </c>
      <c r="KJ30" t="s">
        <v>1920</v>
      </c>
      <c r="KK30" t="s">
        <v>1921</v>
      </c>
      <c r="KL30" t="s">
        <v>2291</v>
      </c>
      <c r="KM30" t="s">
        <v>1973</v>
      </c>
      <c r="KN30" t="s">
        <v>2291</v>
      </c>
      <c r="KO30" t="s">
        <v>1920</v>
      </c>
      <c r="KP30" t="s">
        <v>2143</v>
      </c>
      <c r="KQ30" t="s">
        <v>1967</v>
      </c>
      <c r="KR30" t="s">
        <v>1923</v>
      </c>
      <c r="KS30" t="s">
        <v>2291</v>
      </c>
      <c r="KT30" t="s">
        <v>1920</v>
      </c>
      <c r="KU30" t="s">
        <v>2044</v>
      </c>
      <c r="KV30" t="s">
        <v>1920</v>
      </c>
      <c r="KW30" t="s">
        <v>1921</v>
      </c>
      <c r="KX30" t="s">
        <v>1920</v>
      </c>
      <c r="KY30" t="s">
        <v>2291</v>
      </c>
      <c r="KZ30" t="s">
        <v>2291</v>
      </c>
      <c r="LA30">
        <v>3</v>
      </c>
      <c r="LB30" t="s">
        <v>304</v>
      </c>
      <c r="LC30" t="s">
        <v>305</v>
      </c>
      <c r="LD30" t="s">
        <v>2291</v>
      </c>
      <c r="LE30" t="s">
        <v>2291</v>
      </c>
      <c r="LF30" t="s">
        <v>2291</v>
      </c>
      <c r="LG30">
        <v>20</v>
      </c>
      <c r="LH30">
        <v>20</v>
      </c>
      <c r="LI30" t="s">
        <v>812</v>
      </c>
      <c r="LJ30">
        <v>150083</v>
      </c>
      <c r="LK30" t="s">
        <v>813</v>
      </c>
      <c r="LL30" t="s">
        <v>814</v>
      </c>
      <c r="LM30">
        <v>51</v>
      </c>
      <c r="LN30" t="s">
        <v>2291</v>
      </c>
      <c r="LO30">
        <v>-1</v>
      </c>
      <c r="LP30" t="s">
        <v>2291</v>
      </c>
      <c r="LQ30" t="s">
        <v>2291</v>
      </c>
      <c r="LR30">
        <v>51</v>
      </c>
      <c r="LS30">
        <v>8</v>
      </c>
      <c r="LT30">
        <v>8</v>
      </c>
      <c r="LU30">
        <v>15</v>
      </c>
      <c r="LV30">
        <v>19</v>
      </c>
      <c r="LW30">
        <v>25</v>
      </c>
      <c r="LX30">
        <v>27</v>
      </c>
      <c r="LY30">
        <v>17</v>
      </c>
      <c r="LZ30">
        <v>13</v>
      </c>
      <c r="MA30">
        <v>13</v>
      </c>
      <c r="MB30">
        <v>20</v>
      </c>
      <c r="MC30">
        <v>4</v>
      </c>
      <c r="MD30">
        <v>0</v>
      </c>
      <c r="ME30">
        <v>169</v>
      </c>
      <c r="MF30" t="s">
        <v>1975</v>
      </c>
      <c r="MG30" t="s">
        <v>1979</v>
      </c>
      <c r="MH30" t="s">
        <v>1980</v>
      </c>
      <c r="MI30" t="b">
        <v>1</v>
      </c>
      <c r="MJ30" t="b">
        <v>0</v>
      </c>
      <c r="MK30" t="b">
        <v>0</v>
      </c>
      <c r="ML30" t="s">
        <v>2291</v>
      </c>
    </row>
    <row r="31" spans="1:350" x14ac:dyDescent="0.3">
      <c r="A31" t="s">
        <v>994</v>
      </c>
      <c r="B31" t="s">
        <v>992</v>
      </c>
      <c r="C31" t="s">
        <v>993</v>
      </c>
      <c r="D31">
        <v>43164</v>
      </c>
      <c r="E31" t="s">
        <v>549</v>
      </c>
      <c r="F31" t="s">
        <v>970</v>
      </c>
      <c r="G31" t="s">
        <v>971</v>
      </c>
      <c r="H31" t="s">
        <v>2291</v>
      </c>
      <c r="I31">
        <v>43164</v>
      </c>
      <c r="J31" t="s">
        <v>551</v>
      </c>
      <c r="K31" t="s">
        <v>293</v>
      </c>
      <c r="L31" t="s">
        <v>294</v>
      </c>
      <c r="M31" t="s">
        <v>1934</v>
      </c>
      <c r="N31" t="s">
        <v>400</v>
      </c>
      <c r="O31" t="s">
        <v>1948</v>
      </c>
      <c r="P31" t="s">
        <v>915</v>
      </c>
      <c r="Q31" t="s">
        <v>1057</v>
      </c>
      <c r="R31" t="s">
        <v>960</v>
      </c>
      <c r="S31" t="s">
        <v>994</v>
      </c>
      <c r="T31" t="s">
        <v>995</v>
      </c>
      <c r="U31">
        <v>13.955032426800001</v>
      </c>
      <c r="V31">
        <v>13.9399708465</v>
      </c>
      <c r="W31">
        <v>292.61779859799998</v>
      </c>
      <c r="X31">
        <v>4</v>
      </c>
      <c r="Y31" t="s">
        <v>1983</v>
      </c>
      <c r="Z31" t="s">
        <v>960</v>
      </c>
      <c r="AA31">
        <v>20</v>
      </c>
      <c r="AB31" t="s">
        <v>2292</v>
      </c>
      <c r="AC31" t="s">
        <v>2291</v>
      </c>
      <c r="AD31" t="s">
        <v>1990</v>
      </c>
      <c r="AE31" t="s">
        <v>2291</v>
      </c>
      <c r="AF31" t="s">
        <v>2291</v>
      </c>
      <c r="AG31" t="s">
        <v>2093</v>
      </c>
      <c r="AH31" t="s">
        <v>1920</v>
      </c>
      <c r="AI31" t="s">
        <v>1920</v>
      </c>
      <c r="AJ31" t="s">
        <v>1921</v>
      </c>
      <c r="AK31" t="s">
        <v>2291</v>
      </c>
      <c r="AL31">
        <v>1400</v>
      </c>
      <c r="AM31">
        <v>4000</v>
      </c>
      <c r="AN31" t="s">
        <v>294</v>
      </c>
      <c r="AO31" t="s">
        <v>1934</v>
      </c>
      <c r="AP31" t="s">
        <v>400</v>
      </c>
      <c r="AQ31" t="s">
        <v>1948</v>
      </c>
      <c r="AR31" t="s">
        <v>404</v>
      </c>
      <c r="AS31" t="s">
        <v>2010</v>
      </c>
      <c r="AT31">
        <v>1400</v>
      </c>
      <c r="AU31">
        <v>4000</v>
      </c>
      <c r="AV31">
        <v>41883</v>
      </c>
      <c r="AW31">
        <v>45</v>
      </c>
      <c r="AX31">
        <v>150</v>
      </c>
      <c r="AY31" t="s">
        <v>298</v>
      </c>
      <c r="AZ31" t="s">
        <v>1926</v>
      </c>
      <c r="BA31" t="s">
        <v>299</v>
      </c>
      <c r="BB31" t="s">
        <v>1931</v>
      </c>
      <c r="BC31" t="s">
        <v>501</v>
      </c>
      <c r="BD31" t="s">
        <v>1938</v>
      </c>
      <c r="BE31" t="s">
        <v>2291</v>
      </c>
      <c r="BF31" t="s">
        <v>2291</v>
      </c>
      <c r="BG31" t="s">
        <v>2291</v>
      </c>
      <c r="BH31">
        <v>45</v>
      </c>
      <c r="BI31">
        <v>150</v>
      </c>
      <c r="BJ31">
        <v>42979</v>
      </c>
      <c r="BK31" t="s">
        <v>2291</v>
      </c>
      <c r="BL31" t="s">
        <v>2291</v>
      </c>
      <c r="BM31" t="s">
        <v>2291</v>
      </c>
      <c r="BN31" t="s">
        <v>2291</v>
      </c>
      <c r="BO31" t="s">
        <v>2291</v>
      </c>
      <c r="BP31" t="s">
        <v>2291</v>
      </c>
      <c r="BQ31" t="s">
        <v>2291</v>
      </c>
      <c r="BR31" t="s">
        <v>2291</v>
      </c>
      <c r="BS31" t="s">
        <v>2291</v>
      </c>
      <c r="BT31" t="s">
        <v>2291</v>
      </c>
      <c r="BU31" t="s">
        <v>2291</v>
      </c>
      <c r="BV31" t="s">
        <v>2291</v>
      </c>
      <c r="BW31" t="s">
        <v>2291</v>
      </c>
      <c r="BX31" t="s">
        <v>2291</v>
      </c>
      <c r="BY31" t="s">
        <v>2291</v>
      </c>
      <c r="BZ31" t="s">
        <v>2291</v>
      </c>
      <c r="CA31">
        <v>0</v>
      </c>
      <c r="CB31">
        <v>1000</v>
      </c>
      <c r="CC31">
        <v>0</v>
      </c>
      <c r="CD31">
        <v>10</v>
      </c>
      <c r="CE31">
        <v>0</v>
      </c>
      <c r="CF31" t="s">
        <v>1999</v>
      </c>
      <c r="CG31" t="s">
        <v>2291</v>
      </c>
      <c r="CH31" t="s">
        <v>996</v>
      </c>
      <c r="CI31" t="s">
        <v>1920</v>
      </c>
      <c r="CJ31" t="s">
        <v>1920</v>
      </c>
      <c r="CK31" t="s">
        <v>1920</v>
      </c>
      <c r="CL31" t="s">
        <v>1920</v>
      </c>
      <c r="CM31" t="s">
        <v>1920</v>
      </c>
      <c r="CN31" t="s">
        <v>1920</v>
      </c>
      <c r="CO31" t="s">
        <v>1920</v>
      </c>
      <c r="CP31" t="s">
        <v>1920</v>
      </c>
      <c r="CQ31" t="s">
        <v>1920</v>
      </c>
      <c r="CR31" t="s">
        <v>1920</v>
      </c>
      <c r="CS31" t="s">
        <v>1921</v>
      </c>
      <c r="CT31" t="s">
        <v>2101</v>
      </c>
      <c r="CU31" t="s">
        <v>1921</v>
      </c>
      <c r="CV31" t="s">
        <v>1921</v>
      </c>
      <c r="CW31" t="s">
        <v>1920</v>
      </c>
      <c r="CX31" t="s">
        <v>1920</v>
      </c>
      <c r="CY31" t="s">
        <v>1921</v>
      </c>
      <c r="CZ31" t="s">
        <v>2291</v>
      </c>
      <c r="DA31" t="s">
        <v>2030</v>
      </c>
      <c r="DB31" t="s">
        <v>2101</v>
      </c>
      <c r="DC31" t="s">
        <v>1921</v>
      </c>
      <c r="DD31" t="s">
        <v>1921</v>
      </c>
      <c r="DE31" t="s">
        <v>1920</v>
      </c>
      <c r="DF31" t="s">
        <v>1920</v>
      </c>
      <c r="DG31" t="s">
        <v>1921</v>
      </c>
      <c r="DH31" t="s">
        <v>2291</v>
      </c>
      <c r="DI31" t="s">
        <v>2029</v>
      </c>
      <c r="DJ31" t="s">
        <v>2101</v>
      </c>
      <c r="DK31" t="s">
        <v>1921</v>
      </c>
      <c r="DL31" t="s">
        <v>1921</v>
      </c>
      <c r="DM31" t="s">
        <v>1920</v>
      </c>
      <c r="DN31" t="s">
        <v>1920</v>
      </c>
      <c r="DO31" t="s">
        <v>1921</v>
      </c>
      <c r="DP31" t="s">
        <v>2291</v>
      </c>
      <c r="DQ31" t="s">
        <v>2029</v>
      </c>
      <c r="DR31" t="s">
        <v>320</v>
      </c>
      <c r="DS31" t="s">
        <v>1921</v>
      </c>
      <c r="DT31" t="s">
        <v>1921</v>
      </c>
      <c r="DU31" t="s">
        <v>1921</v>
      </c>
      <c r="DV31" t="s">
        <v>1920</v>
      </c>
      <c r="DW31" t="s">
        <v>1921</v>
      </c>
      <c r="DX31" t="s">
        <v>2291</v>
      </c>
      <c r="DY31" t="s">
        <v>2029</v>
      </c>
      <c r="DZ31" t="s">
        <v>320</v>
      </c>
      <c r="EA31" t="s">
        <v>1921</v>
      </c>
      <c r="EB31" t="s">
        <v>1921</v>
      </c>
      <c r="EC31" t="s">
        <v>1921</v>
      </c>
      <c r="ED31" t="s">
        <v>1920</v>
      </c>
      <c r="EE31" t="s">
        <v>1921</v>
      </c>
      <c r="EF31" t="s">
        <v>2291</v>
      </c>
      <c r="EG31" t="s">
        <v>2029</v>
      </c>
      <c r="EH31" t="s">
        <v>320</v>
      </c>
      <c r="EI31" t="s">
        <v>1921</v>
      </c>
      <c r="EJ31" t="s">
        <v>1921</v>
      </c>
      <c r="EK31" t="s">
        <v>1921</v>
      </c>
      <c r="EL31" t="s">
        <v>1920</v>
      </c>
      <c r="EM31" t="s">
        <v>1921</v>
      </c>
      <c r="EN31" t="s">
        <v>2291</v>
      </c>
      <c r="EO31" t="s">
        <v>1996</v>
      </c>
      <c r="EP31" t="s">
        <v>2101</v>
      </c>
      <c r="EQ31" t="s">
        <v>1921</v>
      </c>
      <c r="ER31" t="s">
        <v>1921</v>
      </c>
      <c r="ES31" t="s">
        <v>1920</v>
      </c>
      <c r="ET31" t="s">
        <v>1920</v>
      </c>
      <c r="EU31" t="s">
        <v>1921</v>
      </c>
      <c r="EV31" t="s">
        <v>2291</v>
      </c>
      <c r="EW31" t="s">
        <v>1996</v>
      </c>
      <c r="EX31" t="s">
        <v>2101</v>
      </c>
      <c r="EY31" t="s">
        <v>1921</v>
      </c>
      <c r="EZ31" t="s">
        <v>1921</v>
      </c>
      <c r="FA31" t="s">
        <v>1920</v>
      </c>
      <c r="FB31" t="s">
        <v>1920</v>
      </c>
      <c r="FC31" t="s">
        <v>1921</v>
      </c>
      <c r="FD31" t="s">
        <v>2291</v>
      </c>
      <c r="FE31" t="s">
        <v>1996</v>
      </c>
      <c r="FF31" t="s">
        <v>320</v>
      </c>
      <c r="FG31" t="s">
        <v>1921</v>
      </c>
      <c r="FH31" t="s">
        <v>1921</v>
      </c>
      <c r="FI31" t="s">
        <v>1921</v>
      </c>
      <c r="FJ31" t="s">
        <v>1920</v>
      </c>
      <c r="FK31" t="s">
        <v>1921</v>
      </c>
      <c r="FL31" t="s">
        <v>2291</v>
      </c>
      <c r="FM31" t="s">
        <v>1996</v>
      </c>
      <c r="FN31" t="s">
        <v>320</v>
      </c>
      <c r="FO31" t="s">
        <v>1921</v>
      </c>
      <c r="FP31" t="s">
        <v>1921</v>
      </c>
      <c r="FQ31" t="s">
        <v>1921</v>
      </c>
      <c r="FR31" t="s">
        <v>1920</v>
      </c>
      <c r="FS31" t="s">
        <v>1921</v>
      </c>
      <c r="FT31" t="s">
        <v>2291</v>
      </c>
      <c r="FU31" t="s">
        <v>1997</v>
      </c>
      <c r="FV31">
        <v>200</v>
      </c>
      <c r="FW31">
        <v>300</v>
      </c>
      <c r="FX31">
        <v>15</v>
      </c>
      <c r="FY31">
        <v>10</v>
      </c>
      <c r="FZ31">
        <v>30</v>
      </c>
      <c r="GA31">
        <v>5</v>
      </c>
      <c r="GB31" t="s">
        <v>2291</v>
      </c>
      <c r="GC31" t="s">
        <v>2291</v>
      </c>
      <c r="GD31">
        <v>10</v>
      </c>
      <c r="GE31">
        <v>100</v>
      </c>
      <c r="GF31">
        <v>20</v>
      </c>
      <c r="GG31">
        <v>3</v>
      </c>
      <c r="GH31">
        <v>100</v>
      </c>
      <c r="GI31" t="s">
        <v>1961</v>
      </c>
      <c r="GJ31" t="s">
        <v>1961</v>
      </c>
      <c r="GK31" t="s">
        <v>1961</v>
      </c>
      <c r="GL31" t="s">
        <v>2291</v>
      </c>
      <c r="GM31" t="s">
        <v>2291</v>
      </c>
      <c r="GN31" t="s">
        <v>2291</v>
      </c>
      <c r="GO31" t="s">
        <v>1920</v>
      </c>
      <c r="GP31" t="s">
        <v>2291</v>
      </c>
      <c r="GQ31" t="s">
        <v>2291</v>
      </c>
      <c r="GR31" t="s">
        <v>2291</v>
      </c>
      <c r="GS31" t="s">
        <v>419</v>
      </c>
      <c r="GT31" t="s">
        <v>1921</v>
      </c>
      <c r="GU31" t="s">
        <v>1921</v>
      </c>
      <c r="GV31" t="s">
        <v>1921</v>
      </c>
      <c r="GW31" t="s">
        <v>1921</v>
      </c>
      <c r="GX31" t="s">
        <v>1920</v>
      </c>
      <c r="GY31" t="s">
        <v>1921</v>
      </c>
      <c r="GZ31" t="s">
        <v>1920</v>
      </c>
      <c r="HA31" t="s">
        <v>1921</v>
      </c>
      <c r="HB31">
        <v>2</v>
      </c>
      <c r="HC31" t="s">
        <v>2291</v>
      </c>
      <c r="HD31">
        <v>11</v>
      </c>
      <c r="HE31" t="s">
        <v>2291</v>
      </c>
      <c r="HF31" t="s">
        <v>2291</v>
      </c>
      <c r="HG31" t="s">
        <v>2291</v>
      </c>
      <c r="HH31" t="s">
        <v>2291</v>
      </c>
      <c r="HI31" t="s">
        <v>2291</v>
      </c>
      <c r="HJ31" t="s">
        <v>2291</v>
      </c>
      <c r="HK31" t="s">
        <v>2291</v>
      </c>
      <c r="HL31" t="s">
        <v>2291</v>
      </c>
      <c r="HM31" t="s">
        <v>2291</v>
      </c>
      <c r="HN31" t="s">
        <v>2291</v>
      </c>
      <c r="HO31" t="s">
        <v>2291</v>
      </c>
      <c r="HP31" t="s">
        <v>2291</v>
      </c>
      <c r="HQ31" t="s">
        <v>2291</v>
      </c>
      <c r="HR31" t="s">
        <v>869</v>
      </c>
      <c r="HS31" t="s">
        <v>2115</v>
      </c>
      <c r="HT31" t="s">
        <v>1921</v>
      </c>
      <c r="HU31" t="s">
        <v>1920</v>
      </c>
      <c r="HV31" t="s">
        <v>1920</v>
      </c>
      <c r="HW31" t="s">
        <v>1920</v>
      </c>
      <c r="HX31" t="s">
        <v>1921</v>
      </c>
      <c r="HY31" t="s">
        <v>2122</v>
      </c>
      <c r="HZ31" t="s">
        <v>1920</v>
      </c>
      <c r="IA31" t="s">
        <v>1921</v>
      </c>
      <c r="IB31" t="s">
        <v>1921</v>
      </c>
      <c r="IC31">
        <v>400</v>
      </c>
      <c r="ID31" t="s">
        <v>2291</v>
      </c>
      <c r="IE31" t="s">
        <v>2046</v>
      </c>
      <c r="IF31" t="s">
        <v>1921</v>
      </c>
      <c r="IG31" t="s">
        <v>1964</v>
      </c>
      <c r="IH31" t="s">
        <v>2126</v>
      </c>
      <c r="II31" t="s">
        <v>1921</v>
      </c>
      <c r="IJ31" t="s">
        <v>1920</v>
      </c>
      <c r="IK31" t="s">
        <v>2291</v>
      </c>
      <c r="IL31">
        <v>800</v>
      </c>
      <c r="IM31" t="s">
        <v>1920</v>
      </c>
      <c r="IN31" t="s">
        <v>2291</v>
      </c>
      <c r="IO31" t="s">
        <v>2291</v>
      </c>
      <c r="IP31" t="s">
        <v>2291</v>
      </c>
      <c r="IQ31" t="s">
        <v>2291</v>
      </c>
      <c r="IR31" t="s">
        <v>2291</v>
      </c>
      <c r="IS31" t="s">
        <v>2291</v>
      </c>
      <c r="IT31" t="s">
        <v>2291</v>
      </c>
      <c r="IU31" t="s">
        <v>2291</v>
      </c>
      <c r="IV31" t="s">
        <v>1952</v>
      </c>
      <c r="IW31" t="s">
        <v>2291</v>
      </c>
      <c r="IX31" t="s">
        <v>2291</v>
      </c>
      <c r="IY31" t="s">
        <v>2172</v>
      </c>
      <c r="IZ31" t="s">
        <v>997</v>
      </c>
      <c r="JA31" t="s">
        <v>1956</v>
      </c>
      <c r="JB31" t="s">
        <v>2291</v>
      </c>
      <c r="JC31" t="s">
        <v>1920</v>
      </c>
      <c r="JD31" t="s">
        <v>2003</v>
      </c>
      <c r="JE31" t="s">
        <v>1921</v>
      </c>
      <c r="JF31" t="s">
        <v>1920</v>
      </c>
      <c r="JG31" t="s">
        <v>1921</v>
      </c>
      <c r="JH31" t="s">
        <v>1921</v>
      </c>
      <c r="JI31" t="s">
        <v>1921</v>
      </c>
      <c r="JJ31" t="s">
        <v>2291</v>
      </c>
      <c r="JK31" t="s">
        <v>869</v>
      </c>
      <c r="JL31" t="s">
        <v>2291</v>
      </c>
      <c r="JM31" t="s">
        <v>598</v>
      </c>
      <c r="JN31" t="s">
        <v>1921</v>
      </c>
      <c r="JO31" t="s">
        <v>1921</v>
      </c>
      <c r="JP31" t="s">
        <v>1921</v>
      </c>
      <c r="JQ31" t="s">
        <v>1921</v>
      </c>
      <c r="JR31" t="s">
        <v>1921</v>
      </c>
      <c r="JS31" t="s">
        <v>1921</v>
      </c>
      <c r="JT31" t="s">
        <v>1920</v>
      </c>
      <c r="JU31" t="s">
        <v>1920</v>
      </c>
      <c r="JV31" t="s">
        <v>1920</v>
      </c>
      <c r="JW31" t="s">
        <v>1921</v>
      </c>
      <c r="JX31" t="s">
        <v>1921</v>
      </c>
      <c r="JY31" t="s">
        <v>1921</v>
      </c>
      <c r="JZ31" t="s">
        <v>1921</v>
      </c>
      <c r="KA31" t="s">
        <v>1921</v>
      </c>
      <c r="KB31" t="s">
        <v>2291</v>
      </c>
      <c r="KC31" t="s">
        <v>2291</v>
      </c>
      <c r="KD31" t="s">
        <v>2293</v>
      </c>
      <c r="KE31" t="s">
        <v>1921</v>
      </c>
      <c r="KF31" t="s">
        <v>1921</v>
      </c>
      <c r="KG31" t="s">
        <v>1921</v>
      </c>
      <c r="KH31" t="s">
        <v>1920</v>
      </c>
      <c r="KI31" t="s">
        <v>1921</v>
      </c>
      <c r="KJ31" t="s">
        <v>1920</v>
      </c>
      <c r="KK31" t="s">
        <v>1921</v>
      </c>
      <c r="KL31" t="s">
        <v>2291</v>
      </c>
      <c r="KM31" t="s">
        <v>2294</v>
      </c>
      <c r="KN31" t="s">
        <v>2291</v>
      </c>
      <c r="KO31" t="s">
        <v>1920</v>
      </c>
      <c r="KP31" t="s">
        <v>1383</v>
      </c>
      <c r="KQ31" t="s">
        <v>1968</v>
      </c>
      <c r="KR31" t="s">
        <v>1923</v>
      </c>
      <c r="KS31" t="s">
        <v>2291</v>
      </c>
      <c r="KT31" t="s">
        <v>1920</v>
      </c>
      <c r="KU31" t="s">
        <v>409</v>
      </c>
      <c r="KV31" t="s">
        <v>1921</v>
      </c>
      <c r="KW31" t="s">
        <v>1921</v>
      </c>
      <c r="KX31" t="s">
        <v>1920</v>
      </c>
      <c r="KY31" t="s">
        <v>2291</v>
      </c>
      <c r="KZ31" t="s">
        <v>2291</v>
      </c>
      <c r="LA31">
        <v>2</v>
      </c>
      <c r="LB31" t="s">
        <v>310</v>
      </c>
      <c r="LC31" t="s">
        <v>998</v>
      </c>
      <c r="LD31" t="s">
        <v>2291</v>
      </c>
      <c r="LE31" t="s">
        <v>2291</v>
      </c>
      <c r="LF31" t="s">
        <v>2291</v>
      </c>
      <c r="LG31">
        <v>10</v>
      </c>
      <c r="LH31">
        <v>10</v>
      </c>
      <c r="LI31" t="s">
        <v>999</v>
      </c>
      <c r="LJ31">
        <v>158771</v>
      </c>
      <c r="LK31" t="s">
        <v>1000</v>
      </c>
      <c r="LL31" t="s">
        <v>1001</v>
      </c>
      <c r="LM31">
        <v>73</v>
      </c>
      <c r="LN31" t="s">
        <v>2291</v>
      </c>
      <c r="LO31">
        <v>-1</v>
      </c>
      <c r="LP31" t="s">
        <v>2291</v>
      </c>
      <c r="LQ31" t="s">
        <v>2291</v>
      </c>
      <c r="LR31">
        <v>73</v>
      </c>
      <c r="LS31">
        <v>4</v>
      </c>
      <c r="LT31">
        <v>4</v>
      </c>
      <c r="LU31">
        <v>4</v>
      </c>
      <c r="LV31">
        <v>5</v>
      </c>
      <c r="LW31">
        <v>9</v>
      </c>
      <c r="LX31">
        <v>9</v>
      </c>
      <c r="LY31">
        <v>2</v>
      </c>
      <c r="LZ31">
        <v>5</v>
      </c>
      <c r="MA31">
        <v>9</v>
      </c>
      <c r="MB31">
        <v>10</v>
      </c>
      <c r="MC31">
        <v>2</v>
      </c>
      <c r="MD31">
        <v>2</v>
      </c>
      <c r="ME31">
        <v>65</v>
      </c>
      <c r="MF31" t="s">
        <v>568</v>
      </c>
      <c r="MG31" t="s">
        <v>1980</v>
      </c>
      <c r="MH31" t="s">
        <v>1981</v>
      </c>
      <c r="MI31" t="b">
        <v>1</v>
      </c>
      <c r="MJ31" t="b">
        <v>1</v>
      </c>
      <c r="MK31" t="b">
        <v>0</v>
      </c>
      <c r="ML31" t="s">
        <v>2291</v>
      </c>
    </row>
    <row r="32" spans="1:350" x14ac:dyDescent="0.3">
      <c r="A32" t="s">
        <v>982</v>
      </c>
      <c r="B32" t="s">
        <v>980</v>
      </c>
      <c r="C32" t="s">
        <v>981</v>
      </c>
      <c r="D32">
        <v>43163</v>
      </c>
      <c r="E32" t="s">
        <v>549</v>
      </c>
      <c r="F32" t="s">
        <v>970</v>
      </c>
      <c r="G32" t="s">
        <v>971</v>
      </c>
      <c r="H32" t="s">
        <v>2291</v>
      </c>
      <c r="I32">
        <v>43162</v>
      </c>
      <c r="J32" t="s">
        <v>551</v>
      </c>
      <c r="K32" t="s">
        <v>293</v>
      </c>
      <c r="L32" t="s">
        <v>294</v>
      </c>
      <c r="M32" t="s">
        <v>1934</v>
      </c>
      <c r="N32" t="s">
        <v>400</v>
      </c>
      <c r="O32" t="s">
        <v>1948</v>
      </c>
      <c r="P32" t="s">
        <v>915</v>
      </c>
      <c r="Q32" t="s">
        <v>1057</v>
      </c>
      <c r="R32" t="s">
        <v>960</v>
      </c>
      <c r="S32" t="s">
        <v>982</v>
      </c>
      <c r="T32" t="s">
        <v>983</v>
      </c>
      <c r="U32">
        <v>13.8419310118</v>
      </c>
      <c r="V32">
        <v>14.050444908999999</v>
      </c>
      <c r="W32">
        <v>292.975587663</v>
      </c>
      <c r="X32">
        <v>4</v>
      </c>
      <c r="Y32" t="s">
        <v>1983</v>
      </c>
      <c r="Z32" t="s">
        <v>960</v>
      </c>
      <c r="AA32">
        <v>12</v>
      </c>
      <c r="AB32" t="s">
        <v>2292</v>
      </c>
      <c r="AC32" t="s">
        <v>2291</v>
      </c>
      <c r="AD32" t="s">
        <v>1990</v>
      </c>
      <c r="AE32" t="s">
        <v>2291</v>
      </c>
      <c r="AF32" t="s">
        <v>2291</v>
      </c>
      <c r="AG32" t="s">
        <v>2093</v>
      </c>
      <c r="AH32" t="s">
        <v>1920</v>
      </c>
      <c r="AI32" t="s">
        <v>1920</v>
      </c>
      <c r="AJ32" t="s">
        <v>1921</v>
      </c>
      <c r="AK32" t="s">
        <v>2291</v>
      </c>
      <c r="AL32">
        <v>500</v>
      </c>
      <c r="AM32">
        <v>2200</v>
      </c>
      <c r="AN32" t="s">
        <v>294</v>
      </c>
      <c r="AO32" t="s">
        <v>1934</v>
      </c>
      <c r="AP32" t="s">
        <v>400</v>
      </c>
      <c r="AQ32" t="s">
        <v>1948</v>
      </c>
      <c r="AR32" t="s">
        <v>404</v>
      </c>
      <c r="AS32" t="s">
        <v>2010</v>
      </c>
      <c r="AT32">
        <v>500</v>
      </c>
      <c r="AU32">
        <v>2200</v>
      </c>
      <c r="AV32">
        <v>42005</v>
      </c>
      <c r="AW32">
        <v>40</v>
      </c>
      <c r="AX32">
        <v>167</v>
      </c>
      <c r="AY32" t="s">
        <v>298</v>
      </c>
      <c r="AZ32" t="s">
        <v>1926</v>
      </c>
      <c r="BA32" t="s">
        <v>299</v>
      </c>
      <c r="BB32" t="s">
        <v>1931</v>
      </c>
      <c r="BC32" t="s">
        <v>594</v>
      </c>
      <c r="BD32" t="s">
        <v>1937</v>
      </c>
      <c r="BE32" t="s">
        <v>2291</v>
      </c>
      <c r="BF32" t="s">
        <v>2291</v>
      </c>
      <c r="BG32" t="s">
        <v>2291</v>
      </c>
      <c r="BH32">
        <v>40</v>
      </c>
      <c r="BI32">
        <v>167</v>
      </c>
      <c r="BJ32">
        <v>42370</v>
      </c>
      <c r="BK32" t="s">
        <v>2291</v>
      </c>
      <c r="BL32" t="s">
        <v>2291</v>
      </c>
      <c r="BM32" t="s">
        <v>2291</v>
      </c>
      <c r="BN32" t="s">
        <v>2291</v>
      </c>
      <c r="BO32" t="s">
        <v>2291</v>
      </c>
      <c r="BP32" t="s">
        <v>2291</v>
      </c>
      <c r="BQ32" t="s">
        <v>2291</v>
      </c>
      <c r="BR32" t="s">
        <v>2291</v>
      </c>
      <c r="BS32" t="s">
        <v>2291</v>
      </c>
      <c r="BT32" t="s">
        <v>2291</v>
      </c>
      <c r="BU32" t="s">
        <v>2291</v>
      </c>
      <c r="BV32" t="s">
        <v>2291</v>
      </c>
      <c r="BW32" t="s">
        <v>2291</v>
      </c>
      <c r="BX32" t="s">
        <v>2291</v>
      </c>
      <c r="BY32" t="s">
        <v>2291</v>
      </c>
      <c r="BZ32" t="s">
        <v>2291</v>
      </c>
      <c r="CA32">
        <v>0</v>
      </c>
      <c r="CB32">
        <v>600</v>
      </c>
      <c r="CC32">
        <v>0</v>
      </c>
      <c r="CD32">
        <v>0</v>
      </c>
      <c r="CE32">
        <v>0</v>
      </c>
      <c r="CF32" t="s">
        <v>1999</v>
      </c>
      <c r="CG32" t="s">
        <v>2291</v>
      </c>
      <c r="CH32" t="s">
        <v>984</v>
      </c>
      <c r="CI32" t="s">
        <v>1920</v>
      </c>
      <c r="CJ32" t="s">
        <v>1921</v>
      </c>
      <c r="CK32" t="s">
        <v>1920</v>
      </c>
      <c r="CL32" t="s">
        <v>1920</v>
      </c>
      <c r="CM32" t="s">
        <v>1921</v>
      </c>
      <c r="CN32" t="s">
        <v>1920</v>
      </c>
      <c r="CO32" t="s">
        <v>1920</v>
      </c>
      <c r="CP32" t="s">
        <v>1920</v>
      </c>
      <c r="CQ32" t="s">
        <v>1920</v>
      </c>
      <c r="CR32" t="s">
        <v>1920</v>
      </c>
      <c r="CS32" t="s">
        <v>1921</v>
      </c>
      <c r="CT32" t="s">
        <v>2101</v>
      </c>
      <c r="CU32" t="s">
        <v>1921</v>
      </c>
      <c r="CV32" t="s">
        <v>1921</v>
      </c>
      <c r="CW32" t="s">
        <v>1920</v>
      </c>
      <c r="CX32" t="s">
        <v>1920</v>
      </c>
      <c r="CY32" t="s">
        <v>1921</v>
      </c>
      <c r="CZ32" t="s">
        <v>2291</v>
      </c>
      <c r="DA32" t="s">
        <v>2030</v>
      </c>
      <c r="DB32" t="s">
        <v>2101</v>
      </c>
      <c r="DC32" t="s">
        <v>1921</v>
      </c>
      <c r="DD32" t="s">
        <v>1921</v>
      </c>
      <c r="DE32" t="s">
        <v>1920</v>
      </c>
      <c r="DF32" t="s">
        <v>1920</v>
      </c>
      <c r="DG32" t="s">
        <v>1921</v>
      </c>
      <c r="DH32" t="s">
        <v>2291</v>
      </c>
      <c r="DI32" t="s">
        <v>2029</v>
      </c>
      <c r="DJ32" t="s">
        <v>2291</v>
      </c>
      <c r="DK32" t="s">
        <v>2291</v>
      </c>
      <c r="DL32" t="s">
        <v>2291</v>
      </c>
      <c r="DM32" t="s">
        <v>2291</v>
      </c>
      <c r="DN32" t="s">
        <v>2291</v>
      </c>
      <c r="DO32" t="s">
        <v>2291</v>
      </c>
      <c r="DP32" t="s">
        <v>2291</v>
      </c>
      <c r="DQ32" t="s">
        <v>2291</v>
      </c>
      <c r="DR32" t="s">
        <v>2291</v>
      </c>
      <c r="DS32" t="s">
        <v>2291</v>
      </c>
      <c r="DT32" t="s">
        <v>2291</v>
      </c>
      <c r="DU32" t="s">
        <v>2291</v>
      </c>
      <c r="DV32" t="s">
        <v>2291</v>
      </c>
      <c r="DW32" t="s">
        <v>2291</v>
      </c>
      <c r="DX32" t="s">
        <v>2291</v>
      </c>
      <c r="DY32" t="s">
        <v>2291</v>
      </c>
      <c r="DZ32" t="s">
        <v>320</v>
      </c>
      <c r="EA32" t="s">
        <v>1921</v>
      </c>
      <c r="EB32" t="s">
        <v>1921</v>
      </c>
      <c r="EC32" t="s">
        <v>1921</v>
      </c>
      <c r="ED32" t="s">
        <v>1920</v>
      </c>
      <c r="EE32" t="s">
        <v>1921</v>
      </c>
      <c r="EF32" t="s">
        <v>2291</v>
      </c>
      <c r="EG32" t="s">
        <v>2029</v>
      </c>
      <c r="EH32" t="s">
        <v>320</v>
      </c>
      <c r="EI32" t="s">
        <v>1921</v>
      </c>
      <c r="EJ32" t="s">
        <v>1921</v>
      </c>
      <c r="EK32" t="s">
        <v>1921</v>
      </c>
      <c r="EL32" t="s">
        <v>1920</v>
      </c>
      <c r="EM32" t="s">
        <v>1921</v>
      </c>
      <c r="EN32" t="s">
        <v>2291</v>
      </c>
      <c r="EO32" t="s">
        <v>1996</v>
      </c>
      <c r="EP32" t="s">
        <v>1953</v>
      </c>
      <c r="EQ32" t="s">
        <v>1921</v>
      </c>
      <c r="ER32" t="s">
        <v>1921</v>
      </c>
      <c r="ES32" t="s">
        <v>1920</v>
      </c>
      <c r="ET32" t="s">
        <v>1921</v>
      </c>
      <c r="EU32" t="s">
        <v>1921</v>
      </c>
      <c r="EV32" t="s">
        <v>2291</v>
      </c>
      <c r="EW32" t="s">
        <v>1997</v>
      </c>
      <c r="EX32" t="s">
        <v>2101</v>
      </c>
      <c r="EY32" t="s">
        <v>1921</v>
      </c>
      <c r="EZ32" t="s">
        <v>1921</v>
      </c>
      <c r="FA32" t="s">
        <v>1920</v>
      </c>
      <c r="FB32" t="s">
        <v>1920</v>
      </c>
      <c r="FC32" t="s">
        <v>1921</v>
      </c>
      <c r="FD32" t="s">
        <v>2291</v>
      </c>
      <c r="FE32" t="s">
        <v>1996</v>
      </c>
      <c r="FF32" t="s">
        <v>1953</v>
      </c>
      <c r="FG32" t="s">
        <v>1921</v>
      </c>
      <c r="FH32" t="s">
        <v>1921</v>
      </c>
      <c r="FI32" t="s">
        <v>1920</v>
      </c>
      <c r="FJ32" t="s">
        <v>1921</v>
      </c>
      <c r="FK32" t="s">
        <v>1921</v>
      </c>
      <c r="FL32" t="s">
        <v>2291</v>
      </c>
      <c r="FM32" t="s">
        <v>1996</v>
      </c>
      <c r="FN32" t="s">
        <v>320</v>
      </c>
      <c r="FO32" t="s">
        <v>1921</v>
      </c>
      <c r="FP32" t="s">
        <v>1921</v>
      </c>
      <c r="FQ32" t="s">
        <v>1921</v>
      </c>
      <c r="FR32" t="s">
        <v>1920</v>
      </c>
      <c r="FS32" t="s">
        <v>1921</v>
      </c>
      <c r="FT32" t="s">
        <v>2291</v>
      </c>
      <c r="FU32" t="s">
        <v>1996</v>
      </c>
      <c r="FV32">
        <v>60</v>
      </c>
      <c r="FW32">
        <v>90</v>
      </c>
      <c r="FX32">
        <v>8</v>
      </c>
      <c r="FY32">
        <v>10</v>
      </c>
      <c r="FZ32">
        <v>10</v>
      </c>
      <c r="GA32">
        <v>10</v>
      </c>
      <c r="GB32" t="s">
        <v>2291</v>
      </c>
      <c r="GC32" t="s">
        <v>2291</v>
      </c>
      <c r="GD32">
        <v>30</v>
      </c>
      <c r="GE32">
        <v>40</v>
      </c>
      <c r="GF32">
        <v>2</v>
      </c>
      <c r="GG32" t="s">
        <v>2291</v>
      </c>
      <c r="GH32">
        <v>100</v>
      </c>
      <c r="GI32" t="s">
        <v>1920</v>
      </c>
      <c r="GJ32" t="s">
        <v>1920</v>
      </c>
      <c r="GK32" t="s">
        <v>1920</v>
      </c>
      <c r="GL32" t="s">
        <v>2291</v>
      </c>
      <c r="GM32" t="s">
        <v>2291</v>
      </c>
      <c r="GN32" t="s">
        <v>2291</v>
      </c>
      <c r="GO32" t="s">
        <v>1920</v>
      </c>
      <c r="GP32" t="s">
        <v>2291</v>
      </c>
      <c r="GQ32" t="s">
        <v>2291</v>
      </c>
      <c r="GR32" t="s">
        <v>2291</v>
      </c>
      <c r="GS32" t="s">
        <v>302</v>
      </c>
      <c r="GT32" t="s">
        <v>1921</v>
      </c>
      <c r="GU32" t="s">
        <v>1921</v>
      </c>
      <c r="GV32" t="s">
        <v>1921</v>
      </c>
      <c r="GW32" t="s">
        <v>1921</v>
      </c>
      <c r="GX32" t="s">
        <v>1920</v>
      </c>
      <c r="GY32" t="s">
        <v>1921</v>
      </c>
      <c r="GZ32" t="s">
        <v>1921</v>
      </c>
      <c r="HA32" t="s">
        <v>1921</v>
      </c>
      <c r="HB32" t="s">
        <v>2291</v>
      </c>
      <c r="HC32" t="s">
        <v>2291</v>
      </c>
      <c r="HD32">
        <v>5</v>
      </c>
      <c r="HE32" t="s">
        <v>2291</v>
      </c>
      <c r="HF32" t="s">
        <v>2291</v>
      </c>
      <c r="HG32" t="s">
        <v>2291</v>
      </c>
      <c r="HH32" t="s">
        <v>2291</v>
      </c>
      <c r="HI32" t="s">
        <v>2291</v>
      </c>
      <c r="HJ32" t="s">
        <v>2291</v>
      </c>
      <c r="HK32" t="s">
        <v>2291</v>
      </c>
      <c r="HL32" t="s">
        <v>2291</v>
      </c>
      <c r="HM32" t="s">
        <v>2291</v>
      </c>
      <c r="HN32" t="s">
        <v>2291</v>
      </c>
      <c r="HO32" t="s">
        <v>2291</v>
      </c>
      <c r="HP32" t="s">
        <v>2291</v>
      </c>
      <c r="HQ32" t="s">
        <v>2291</v>
      </c>
      <c r="HR32" t="s">
        <v>869</v>
      </c>
      <c r="HS32" t="s">
        <v>2114</v>
      </c>
      <c r="HT32" t="s">
        <v>1921</v>
      </c>
      <c r="HU32" t="s">
        <v>1920</v>
      </c>
      <c r="HV32" t="s">
        <v>1920</v>
      </c>
      <c r="HW32" t="s">
        <v>1921</v>
      </c>
      <c r="HX32" t="s">
        <v>1920</v>
      </c>
      <c r="HY32" t="s">
        <v>2122</v>
      </c>
      <c r="HZ32" t="s">
        <v>1920</v>
      </c>
      <c r="IA32" t="s">
        <v>1921</v>
      </c>
      <c r="IB32" t="s">
        <v>1921</v>
      </c>
      <c r="IC32">
        <v>30</v>
      </c>
      <c r="ID32" t="s">
        <v>2291</v>
      </c>
      <c r="IE32" t="s">
        <v>2046</v>
      </c>
      <c r="IF32" t="s">
        <v>1921</v>
      </c>
      <c r="IG32" t="s">
        <v>1964</v>
      </c>
      <c r="IH32" t="s">
        <v>2126</v>
      </c>
      <c r="II32" t="s">
        <v>1921</v>
      </c>
      <c r="IJ32" t="s">
        <v>1920</v>
      </c>
      <c r="IK32" t="s">
        <v>2291</v>
      </c>
      <c r="IL32">
        <v>300</v>
      </c>
      <c r="IM32" t="s">
        <v>1920</v>
      </c>
      <c r="IN32" t="s">
        <v>2291</v>
      </c>
      <c r="IO32" t="s">
        <v>2291</v>
      </c>
      <c r="IP32" t="s">
        <v>2291</v>
      </c>
      <c r="IQ32" t="s">
        <v>2291</v>
      </c>
      <c r="IR32" t="s">
        <v>2291</v>
      </c>
      <c r="IS32" t="s">
        <v>2291</v>
      </c>
      <c r="IT32" t="s">
        <v>2291</v>
      </c>
      <c r="IU32" t="s">
        <v>2291</v>
      </c>
      <c r="IV32" t="s">
        <v>1952</v>
      </c>
      <c r="IW32" t="s">
        <v>2291</v>
      </c>
      <c r="IX32" t="s">
        <v>2291</v>
      </c>
      <c r="IY32" t="s">
        <v>2173</v>
      </c>
      <c r="IZ32" t="s">
        <v>986</v>
      </c>
      <c r="JA32" t="s">
        <v>1957</v>
      </c>
      <c r="JB32" t="s">
        <v>2291</v>
      </c>
      <c r="JC32" t="s">
        <v>1920</v>
      </c>
      <c r="JD32" t="s">
        <v>2003</v>
      </c>
      <c r="JE32" t="s">
        <v>1921</v>
      </c>
      <c r="JF32" t="s">
        <v>1920</v>
      </c>
      <c r="JG32" t="s">
        <v>1921</v>
      </c>
      <c r="JH32" t="s">
        <v>1921</v>
      </c>
      <c r="JI32" t="s">
        <v>1921</v>
      </c>
      <c r="JJ32" t="s">
        <v>2291</v>
      </c>
      <c r="JK32" t="s">
        <v>869</v>
      </c>
      <c r="JL32" t="s">
        <v>2291</v>
      </c>
      <c r="JM32" t="s">
        <v>987</v>
      </c>
      <c r="JN32" t="s">
        <v>1921</v>
      </c>
      <c r="JO32" t="s">
        <v>1921</v>
      </c>
      <c r="JP32" t="s">
        <v>1921</v>
      </c>
      <c r="JQ32" t="s">
        <v>1921</v>
      </c>
      <c r="JR32" t="s">
        <v>1921</v>
      </c>
      <c r="JS32" t="s">
        <v>1921</v>
      </c>
      <c r="JT32" t="s">
        <v>1921</v>
      </c>
      <c r="JU32" t="s">
        <v>1920</v>
      </c>
      <c r="JV32" t="s">
        <v>1920</v>
      </c>
      <c r="JW32" t="s">
        <v>1921</v>
      </c>
      <c r="JX32" t="s">
        <v>1921</v>
      </c>
      <c r="JY32" t="s">
        <v>1920</v>
      </c>
      <c r="JZ32" t="s">
        <v>1921</v>
      </c>
      <c r="KA32" t="s">
        <v>1921</v>
      </c>
      <c r="KB32" t="s">
        <v>2291</v>
      </c>
      <c r="KC32" t="s">
        <v>2291</v>
      </c>
      <c r="KD32" t="s">
        <v>2293</v>
      </c>
      <c r="KE32" t="s">
        <v>1921</v>
      </c>
      <c r="KF32" t="s">
        <v>1921</v>
      </c>
      <c r="KG32" t="s">
        <v>1921</v>
      </c>
      <c r="KH32" t="s">
        <v>1920</v>
      </c>
      <c r="KI32" t="s">
        <v>1921</v>
      </c>
      <c r="KJ32" t="s">
        <v>1920</v>
      </c>
      <c r="KK32" t="s">
        <v>1921</v>
      </c>
      <c r="KL32" t="s">
        <v>2291</v>
      </c>
      <c r="KM32" t="s">
        <v>2294</v>
      </c>
      <c r="KN32" t="s">
        <v>2291</v>
      </c>
      <c r="KO32" t="s">
        <v>1920</v>
      </c>
      <c r="KP32" t="s">
        <v>2145</v>
      </c>
      <c r="KQ32" t="s">
        <v>1967</v>
      </c>
      <c r="KR32" t="s">
        <v>1987</v>
      </c>
      <c r="KS32" t="s">
        <v>2291</v>
      </c>
      <c r="KT32" t="s">
        <v>1920</v>
      </c>
      <c r="KU32" t="s">
        <v>409</v>
      </c>
      <c r="KV32" t="s">
        <v>1921</v>
      </c>
      <c r="KW32" t="s">
        <v>1921</v>
      </c>
      <c r="KX32" t="s">
        <v>1920</v>
      </c>
      <c r="KY32" t="s">
        <v>2291</v>
      </c>
      <c r="KZ32" t="s">
        <v>2291</v>
      </c>
      <c r="LA32">
        <v>2</v>
      </c>
      <c r="LB32" t="s">
        <v>310</v>
      </c>
      <c r="LC32" t="s">
        <v>988</v>
      </c>
      <c r="LD32" t="s">
        <v>2291</v>
      </c>
      <c r="LE32" t="s">
        <v>2291</v>
      </c>
      <c r="LF32" t="s">
        <v>2291</v>
      </c>
      <c r="LG32">
        <v>15</v>
      </c>
      <c r="LH32">
        <v>15</v>
      </c>
      <c r="LI32" t="s">
        <v>989</v>
      </c>
      <c r="LJ32">
        <v>158770</v>
      </c>
      <c r="LK32" t="s">
        <v>990</v>
      </c>
      <c r="LL32" t="s">
        <v>991</v>
      </c>
      <c r="LM32">
        <v>72</v>
      </c>
      <c r="LN32" t="s">
        <v>2291</v>
      </c>
      <c r="LO32">
        <v>-1</v>
      </c>
      <c r="LP32" t="s">
        <v>2291</v>
      </c>
      <c r="LQ32" t="s">
        <v>2291</v>
      </c>
      <c r="LR32">
        <v>72</v>
      </c>
      <c r="LS32">
        <v>4</v>
      </c>
      <c r="LT32">
        <v>4</v>
      </c>
      <c r="LU32">
        <v>6</v>
      </c>
      <c r="LV32">
        <v>6</v>
      </c>
      <c r="LW32">
        <v>5</v>
      </c>
      <c r="LX32">
        <v>18</v>
      </c>
      <c r="LY32">
        <v>7</v>
      </c>
      <c r="LZ32">
        <v>2</v>
      </c>
      <c r="MA32">
        <v>10</v>
      </c>
      <c r="MB32">
        <v>14</v>
      </c>
      <c r="MC32">
        <v>4</v>
      </c>
      <c r="MD32">
        <v>1</v>
      </c>
      <c r="ME32">
        <v>81</v>
      </c>
      <c r="MF32" t="s">
        <v>1980</v>
      </c>
      <c r="MG32" t="s">
        <v>1981</v>
      </c>
      <c r="MH32" t="s">
        <v>2035</v>
      </c>
      <c r="MI32" t="b">
        <v>1</v>
      </c>
      <c r="MJ32" t="b">
        <v>1</v>
      </c>
      <c r="MK32" t="b">
        <v>0</v>
      </c>
      <c r="ML32" t="s">
        <v>2291</v>
      </c>
    </row>
    <row r="33" spans="1:350" x14ac:dyDescent="0.3">
      <c r="A33" t="s">
        <v>1039</v>
      </c>
      <c r="B33" t="s">
        <v>1037</v>
      </c>
      <c r="C33" t="s">
        <v>1038</v>
      </c>
      <c r="D33">
        <v>43163</v>
      </c>
      <c r="E33" t="s">
        <v>464</v>
      </c>
      <c r="F33" t="s">
        <v>2291</v>
      </c>
      <c r="G33" t="s">
        <v>2291</v>
      </c>
      <c r="H33" t="s">
        <v>2291</v>
      </c>
      <c r="I33">
        <v>43163</v>
      </c>
      <c r="J33" t="s">
        <v>465</v>
      </c>
      <c r="K33" t="s">
        <v>293</v>
      </c>
      <c r="L33" t="s">
        <v>294</v>
      </c>
      <c r="M33" t="s">
        <v>1934</v>
      </c>
      <c r="N33" t="s">
        <v>400</v>
      </c>
      <c r="O33" t="s">
        <v>1948</v>
      </c>
      <c r="P33" t="s">
        <v>915</v>
      </c>
      <c r="Q33" t="s">
        <v>1057</v>
      </c>
      <c r="R33" t="s">
        <v>1013</v>
      </c>
      <c r="S33" t="s">
        <v>1039</v>
      </c>
      <c r="T33" t="s">
        <v>1040</v>
      </c>
      <c r="U33">
        <v>13.8392732518</v>
      </c>
      <c r="V33">
        <v>14.057378762500001</v>
      </c>
      <c r="W33">
        <v>300.69787227</v>
      </c>
      <c r="X33">
        <v>8</v>
      </c>
      <c r="Y33" t="s">
        <v>1983</v>
      </c>
      <c r="Z33" t="s">
        <v>1013</v>
      </c>
      <c r="AA33">
        <v>18</v>
      </c>
      <c r="AB33" t="s">
        <v>2292</v>
      </c>
      <c r="AC33" t="s">
        <v>2291</v>
      </c>
      <c r="AD33" t="s">
        <v>1982</v>
      </c>
      <c r="AE33" t="s">
        <v>2291</v>
      </c>
      <c r="AF33" t="s">
        <v>2291</v>
      </c>
      <c r="AG33" t="s">
        <v>2089</v>
      </c>
      <c r="AH33" t="s">
        <v>1920</v>
      </c>
      <c r="AI33" t="s">
        <v>1921</v>
      </c>
      <c r="AJ33" t="s">
        <v>1921</v>
      </c>
      <c r="AK33" t="s">
        <v>2291</v>
      </c>
      <c r="AL33">
        <v>179</v>
      </c>
      <c r="AM33">
        <v>750</v>
      </c>
      <c r="AN33" t="s">
        <v>294</v>
      </c>
      <c r="AO33" t="s">
        <v>1934</v>
      </c>
      <c r="AP33" t="s">
        <v>400</v>
      </c>
      <c r="AQ33" t="s">
        <v>1948</v>
      </c>
      <c r="AR33" t="s">
        <v>915</v>
      </c>
      <c r="AS33" t="s">
        <v>1057</v>
      </c>
      <c r="AT33">
        <v>179</v>
      </c>
      <c r="AU33">
        <v>750</v>
      </c>
      <c r="AV33">
        <v>42064</v>
      </c>
      <c r="AW33" t="s">
        <v>2291</v>
      </c>
      <c r="AX33" t="s">
        <v>2291</v>
      </c>
      <c r="AY33" t="s">
        <v>2291</v>
      </c>
      <c r="AZ33" t="s">
        <v>2291</v>
      </c>
      <c r="BA33" t="s">
        <v>2291</v>
      </c>
      <c r="BB33" t="s">
        <v>2291</v>
      </c>
      <c r="BC33" t="s">
        <v>2291</v>
      </c>
      <c r="BD33" t="s">
        <v>2291</v>
      </c>
      <c r="BE33" t="s">
        <v>2291</v>
      </c>
      <c r="BF33" t="s">
        <v>2291</v>
      </c>
      <c r="BG33" t="s">
        <v>2291</v>
      </c>
      <c r="BH33" t="s">
        <v>2291</v>
      </c>
      <c r="BI33" t="s">
        <v>2291</v>
      </c>
      <c r="BJ33" t="s">
        <v>2291</v>
      </c>
      <c r="BK33" t="s">
        <v>2291</v>
      </c>
      <c r="BL33" t="s">
        <v>2291</v>
      </c>
      <c r="BM33" t="s">
        <v>2291</v>
      </c>
      <c r="BN33" t="s">
        <v>2291</v>
      </c>
      <c r="BO33" t="s">
        <v>2291</v>
      </c>
      <c r="BP33" t="s">
        <v>2291</v>
      </c>
      <c r="BQ33" t="s">
        <v>2291</v>
      </c>
      <c r="BR33" t="s">
        <v>2291</v>
      </c>
      <c r="BS33" t="s">
        <v>2291</v>
      </c>
      <c r="BT33" t="s">
        <v>2291</v>
      </c>
      <c r="BU33" t="s">
        <v>2291</v>
      </c>
      <c r="BV33" t="s">
        <v>2291</v>
      </c>
      <c r="BW33" t="s">
        <v>2291</v>
      </c>
      <c r="BX33" t="s">
        <v>2291</v>
      </c>
      <c r="BY33" t="s">
        <v>2291</v>
      </c>
      <c r="BZ33" t="s">
        <v>2291</v>
      </c>
      <c r="CA33">
        <v>0</v>
      </c>
      <c r="CB33">
        <v>745</v>
      </c>
      <c r="CC33">
        <v>0</v>
      </c>
      <c r="CD33">
        <v>0</v>
      </c>
      <c r="CE33">
        <v>4</v>
      </c>
      <c r="CF33" t="s">
        <v>1998</v>
      </c>
      <c r="CG33" t="s">
        <v>2291</v>
      </c>
      <c r="CH33" t="s">
        <v>1041</v>
      </c>
      <c r="CI33" t="s">
        <v>1921</v>
      </c>
      <c r="CJ33" t="s">
        <v>1921</v>
      </c>
      <c r="CK33" t="s">
        <v>1920</v>
      </c>
      <c r="CL33" t="s">
        <v>1921</v>
      </c>
      <c r="CM33" t="s">
        <v>1921</v>
      </c>
      <c r="CN33" t="s">
        <v>1921</v>
      </c>
      <c r="CO33" t="s">
        <v>1921</v>
      </c>
      <c r="CP33" t="s">
        <v>1921</v>
      </c>
      <c r="CQ33" t="s">
        <v>1920</v>
      </c>
      <c r="CR33" t="s">
        <v>1920</v>
      </c>
      <c r="CS33" t="s">
        <v>1921</v>
      </c>
      <c r="CT33" t="s">
        <v>320</v>
      </c>
      <c r="CU33" t="s">
        <v>1921</v>
      </c>
      <c r="CV33" t="s">
        <v>1921</v>
      </c>
      <c r="CW33" t="s">
        <v>1921</v>
      </c>
      <c r="CX33" t="s">
        <v>1920</v>
      </c>
      <c r="CY33" t="s">
        <v>1921</v>
      </c>
      <c r="CZ33" t="s">
        <v>2291</v>
      </c>
      <c r="DA33" t="s">
        <v>2030</v>
      </c>
      <c r="DB33" t="s">
        <v>2291</v>
      </c>
      <c r="DC33" t="s">
        <v>2291</v>
      </c>
      <c r="DD33" t="s">
        <v>2291</v>
      </c>
      <c r="DE33" t="s">
        <v>2291</v>
      </c>
      <c r="DF33" t="s">
        <v>2291</v>
      </c>
      <c r="DG33" t="s">
        <v>2291</v>
      </c>
      <c r="DH33" t="s">
        <v>2291</v>
      </c>
      <c r="DI33" t="s">
        <v>2291</v>
      </c>
      <c r="DJ33" t="s">
        <v>2291</v>
      </c>
      <c r="DK33" t="s">
        <v>2291</v>
      </c>
      <c r="DL33" t="s">
        <v>2291</v>
      </c>
      <c r="DM33" t="s">
        <v>2291</v>
      </c>
      <c r="DN33" t="s">
        <v>2291</v>
      </c>
      <c r="DO33" t="s">
        <v>2291</v>
      </c>
      <c r="DP33" t="s">
        <v>2291</v>
      </c>
      <c r="DQ33" t="s">
        <v>2291</v>
      </c>
      <c r="DR33" t="s">
        <v>2291</v>
      </c>
      <c r="DS33" t="s">
        <v>2291</v>
      </c>
      <c r="DT33" t="s">
        <v>2291</v>
      </c>
      <c r="DU33" t="s">
        <v>2291</v>
      </c>
      <c r="DV33" t="s">
        <v>2291</v>
      </c>
      <c r="DW33" t="s">
        <v>2291</v>
      </c>
      <c r="DX33" t="s">
        <v>2291</v>
      </c>
      <c r="DY33" t="s">
        <v>2291</v>
      </c>
      <c r="DZ33" t="s">
        <v>2291</v>
      </c>
      <c r="EA33" t="s">
        <v>2291</v>
      </c>
      <c r="EB33" t="s">
        <v>2291</v>
      </c>
      <c r="EC33" t="s">
        <v>2291</v>
      </c>
      <c r="ED33" t="s">
        <v>2291</v>
      </c>
      <c r="EE33" t="s">
        <v>2291</v>
      </c>
      <c r="EF33" t="s">
        <v>2291</v>
      </c>
      <c r="EG33" t="s">
        <v>2291</v>
      </c>
      <c r="EH33" t="s">
        <v>2291</v>
      </c>
      <c r="EI33" t="s">
        <v>2291</v>
      </c>
      <c r="EJ33" t="s">
        <v>2291</v>
      </c>
      <c r="EK33" t="s">
        <v>2291</v>
      </c>
      <c r="EL33" t="s">
        <v>2291</v>
      </c>
      <c r="EM33" t="s">
        <v>2291</v>
      </c>
      <c r="EN33" t="s">
        <v>2291</v>
      </c>
      <c r="EO33" t="s">
        <v>2291</v>
      </c>
      <c r="EP33" t="s">
        <v>2291</v>
      </c>
      <c r="EQ33" t="s">
        <v>2291</v>
      </c>
      <c r="ER33" t="s">
        <v>2291</v>
      </c>
      <c r="ES33" t="s">
        <v>2291</v>
      </c>
      <c r="ET33" t="s">
        <v>2291</v>
      </c>
      <c r="EU33" t="s">
        <v>2291</v>
      </c>
      <c r="EV33" t="s">
        <v>2291</v>
      </c>
      <c r="EW33" t="s">
        <v>2291</v>
      </c>
      <c r="EX33" t="s">
        <v>320</v>
      </c>
      <c r="EY33" t="s">
        <v>1921</v>
      </c>
      <c r="EZ33" t="s">
        <v>1921</v>
      </c>
      <c r="FA33" t="s">
        <v>1921</v>
      </c>
      <c r="FB33" t="s">
        <v>1920</v>
      </c>
      <c r="FC33" t="s">
        <v>1921</v>
      </c>
      <c r="FD33" t="s">
        <v>2291</v>
      </c>
      <c r="FE33" t="s">
        <v>1996</v>
      </c>
      <c r="FF33" t="s">
        <v>2291</v>
      </c>
      <c r="FG33" t="s">
        <v>2291</v>
      </c>
      <c r="FH33" t="s">
        <v>2291</v>
      </c>
      <c r="FI33" t="s">
        <v>2291</v>
      </c>
      <c r="FJ33" t="s">
        <v>2291</v>
      </c>
      <c r="FK33" t="s">
        <v>2291</v>
      </c>
      <c r="FL33" t="s">
        <v>2291</v>
      </c>
      <c r="FM33" t="s">
        <v>2291</v>
      </c>
      <c r="FN33" t="s">
        <v>320</v>
      </c>
      <c r="FO33" t="s">
        <v>1921</v>
      </c>
      <c r="FP33" t="s">
        <v>1921</v>
      </c>
      <c r="FQ33" t="s">
        <v>1921</v>
      </c>
      <c r="FR33" t="s">
        <v>1920</v>
      </c>
      <c r="FS33" t="s">
        <v>1921</v>
      </c>
      <c r="FT33" t="s">
        <v>2291</v>
      </c>
      <c r="FU33" t="s">
        <v>1997</v>
      </c>
      <c r="FV33">
        <v>30</v>
      </c>
      <c r="FW33">
        <v>50</v>
      </c>
      <c r="FX33">
        <v>3</v>
      </c>
      <c r="FY33">
        <v>3</v>
      </c>
      <c r="FZ33">
        <v>1</v>
      </c>
      <c r="GA33">
        <v>2</v>
      </c>
      <c r="GB33" t="s">
        <v>2291</v>
      </c>
      <c r="GC33" t="s">
        <v>2291</v>
      </c>
      <c r="GD33">
        <v>9</v>
      </c>
      <c r="GE33">
        <v>29</v>
      </c>
      <c r="GF33">
        <v>10</v>
      </c>
      <c r="GG33" t="s">
        <v>2291</v>
      </c>
      <c r="GH33">
        <v>50</v>
      </c>
      <c r="GI33" t="s">
        <v>1920</v>
      </c>
      <c r="GJ33" t="s">
        <v>1920</v>
      </c>
      <c r="GK33" t="s">
        <v>1920</v>
      </c>
      <c r="GL33" t="s">
        <v>2291</v>
      </c>
      <c r="GM33" t="s">
        <v>2291</v>
      </c>
      <c r="GN33" t="s">
        <v>2291</v>
      </c>
      <c r="GO33" t="s">
        <v>1920</v>
      </c>
      <c r="GP33" t="s">
        <v>2291</v>
      </c>
      <c r="GQ33" t="s">
        <v>2291</v>
      </c>
      <c r="GR33" t="s">
        <v>2291</v>
      </c>
      <c r="GS33" t="s">
        <v>302</v>
      </c>
      <c r="GT33" t="s">
        <v>1921</v>
      </c>
      <c r="GU33" t="s">
        <v>1921</v>
      </c>
      <c r="GV33" t="s">
        <v>1921</v>
      </c>
      <c r="GW33" t="s">
        <v>1921</v>
      </c>
      <c r="GX33" t="s">
        <v>1920</v>
      </c>
      <c r="GY33" t="s">
        <v>1921</v>
      </c>
      <c r="GZ33" t="s">
        <v>1921</v>
      </c>
      <c r="HA33" t="s">
        <v>1921</v>
      </c>
      <c r="HB33" t="s">
        <v>2291</v>
      </c>
      <c r="HC33" t="s">
        <v>2291</v>
      </c>
      <c r="HD33">
        <v>3</v>
      </c>
      <c r="HE33" t="s">
        <v>2291</v>
      </c>
      <c r="HF33" t="s">
        <v>2291</v>
      </c>
      <c r="HG33" t="s">
        <v>2291</v>
      </c>
      <c r="HH33" t="s">
        <v>2291</v>
      </c>
      <c r="HI33" t="s">
        <v>2291</v>
      </c>
      <c r="HJ33" t="s">
        <v>2291</v>
      </c>
      <c r="HK33" t="s">
        <v>2291</v>
      </c>
      <c r="HL33" t="s">
        <v>2291</v>
      </c>
      <c r="HM33" t="s">
        <v>2291</v>
      </c>
      <c r="HN33" t="s">
        <v>2291</v>
      </c>
      <c r="HO33" t="s">
        <v>2291</v>
      </c>
      <c r="HP33" t="s">
        <v>2291</v>
      </c>
      <c r="HQ33" t="s">
        <v>2291</v>
      </c>
      <c r="HR33" t="s">
        <v>869</v>
      </c>
      <c r="HS33" t="s">
        <v>2110</v>
      </c>
      <c r="HT33" t="s">
        <v>1921</v>
      </c>
      <c r="HU33" t="s">
        <v>1920</v>
      </c>
      <c r="HV33" t="s">
        <v>1921</v>
      </c>
      <c r="HW33" t="s">
        <v>1921</v>
      </c>
      <c r="HX33" t="s">
        <v>1921</v>
      </c>
      <c r="HY33" t="s">
        <v>2122</v>
      </c>
      <c r="HZ33" t="s">
        <v>1920</v>
      </c>
      <c r="IA33" t="s">
        <v>1921</v>
      </c>
      <c r="IB33" t="s">
        <v>1921</v>
      </c>
      <c r="IC33">
        <v>15</v>
      </c>
      <c r="ID33" t="s">
        <v>2291</v>
      </c>
      <c r="IE33" t="s">
        <v>2046</v>
      </c>
      <c r="IF33" t="s">
        <v>1921</v>
      </c>
      <c r="IG33" t="s">
        <v>1962</v>
      </c>
      <c r="IH33" t="s">
        <v>2126</v>
      </c>
      <c r="II33" t="s">
        <v>1921</v>
      </c>
      <c r="IJ33" t="s">
        <v>1920</v>
      </c>
      <c r="IK33" t="s">
        <v>2291</v>
      </c>
      <c r="IL33">
        <v>150</v>
      </c>
      <c r="IM33" t="s">
        <v>1920</v>
      </c>
      <c r="IN33" t="s">
        <v>2291</v>
      </c>
      <c r="IO33" t="s">
        <v>2291</v>
      </c>
      <c r="IP33" t="s">
        <v>2291</v>
      </c>
      <c r="IQ33" t="s">
        <v>2291</v>
      </c>
      <c r="IR33" t="s">
        <v>2291</v>
      </c>
      <c r="IS33" t="s">
        <v>2291</v>
      </c>
      <c r="IT33" t="s">
        <v>2291</v>
      </c>
      <c r="IU33" t="s">
        <v>2291</v>
      </c>
      <c r="IV33" t="s">
        <v>1949</v>
      </c>
      <c r="IW33" t="s">
        <v>1991</v>
      </c>
      <c r="IX33" t="s">
        <v>2291</v>
      </c>
      <c r="IY33" t="s">
        <v>2291</v>
      </c>
      <c r="IZ33" t="s">
        <v>2291</v>
      </c>
      <c r="JA33" t="s">
        <v>2291</v>
      </c>
      <c r="JB33" t="s">
        <v>2291</v>
      </c>
      <c r="JC33" t="s">
        <v>1921</v>
      </c>
      <c r="JD33" t="s">
        <v>2291</v>
      </c>
      <c r="JE33" t="s">
        <v>2291</v>
      </c>
      <c r="JF33" t="s">
        <v>2291</v>
      </c>
      <c r="JG33" t="s">
        <v>2291</v>
      </c>
      <c r="JH33" t="s">
        <v>2291</v>
      </c>
      <c r="JI33" t="s">
        <v>2291</v>
      </c>
      <c r="JJ33" t="s">
        <v>2291</v>
      </c>
      <c r="JK33" t="s">
        <v>2291</v>
      </c>
      <c r="JL33" t="s">
        <v>2291</v>
      </c>
      <c r="JM33" t="s">
        <v>687</v>
      </c>
      <c r="JN33" t="s">
        <v>1920</v>
      </c>
      <c r="JO33" t="s">
        <v>1921</v>
      </c>
      <c r="JP33" t="s">
        <v>1921</v>
      </c>
      <c r="JQ33" t="s">
        <v>1921</v>
      </c>
      <c r="JR33" t="s">
        <v>1921</v>
      </c>
      <c r="JS33" t="s">
        <v>1921</v>
      </c>
      <c r="JT33" t="s">
        <v>1921</v>
      </c>
      <c r="JU33" t="s">
        <v>1920</v>
      </c>
      <c r="JV33" t="s">
        <v>1920</v>
      </c>
      <c r="JW33" t="s">
        <v>1921</v>
      </c>
      <c r="JX33" t="s">
        <v>1921</v>
      </c>
      <c r="JY33" t="s">
        <v>1921</v>
      </c>
      <c r="JZ33" t="s">
        <v>1921</v>
      </c>
      <c r="KA33" t="s">
        <v>1921</v>
      </c>
      <c r="KB33" t="s">
        <v>2291</v>
      </c>
      <c r="KC33" t="s">
        <v>2291</v>
      </c>
      <c r="KD33" t="s">
        <v>2297</v>
      </c>
      <c r="KE33" t="s">
        <v>1920</v>
      </c>
      <c r="KF33" t="s">
        <v>1921</v>
      </c>
      <c r="KG33" t="s">
        <v>1921</v>
      </c>
      <c r="KH33" t="s">
        <v>1920</v>
      </c>
      <c r="KI33" t="s">
        <v>1921</v>
      </c>
      <c r="KJ33" t="s">
        <v>1921</v>
      </c>
      <c r="KK33" t="s">
        <v>1921</v>
      </c>
      <c r="KL33" t="s">
        <v>2291</v>
      </c>
      <c r="KM33" t="s">
        <v>1972</v>
      </c>
      <c r="KN33" t="s">
        <v>1921</v>
      </c>
      <c r="KO33" t="s">
        <v>1920</v>
      </c>
      <c r="KP33" t="s">
        <v>2158</v>
      </c>
      <c r="KQ33" t="s">
        <v>1967</v>
      </c>
      <c r="KR33" t="s">
        <v>1923</v>
      </c>
      <c r="KS33" t="s">
        <v>2291</v>
      </c>
      <c r="KT33" t="s">
        <v>1920</v>
      </c>
      <c r="KU33" t="s">
        <v>409</v>
      </c>
      <c r="KV33" t="s">
        <v>1921</v>
      </c>
      <c r="KW33" t="s">
        <v>1921</v>
      </c>
      <c r="KX33" t="s">
        <v>1920</v>
      </c>
      <c r="KY33" t="s">
        <v>2291</v>
      </c>
      <c r="KZ33" t="s">
        <v>2291</v>
      </c>
      <c r="LA33">
        <v>3</v>
      </c>
      <c r="LB33" t="s">
        <v>304</v>
      </c>
      <c r="LC33" t="s">
        <v>1042</v>
      </c>
      <c r="LD33" t="s">
        <v>2291</v>
      </c>
      <c r="LE33" t="s">
        <v>2291</v>
      </c>
      <c r="LF33" t="s">
        <v>2291</v>
      </c>
      <c r="LG33">
        <v>18</v>
      </c>
      <c r="LH33">
        <v>18</v>
      </c>
      <c r="LI33" t="s">
        <v>1043</v>
      </c>
      <c r="LJ33">
        <v>158776</v>
      </c>
      <c r="LK33" t="s">
        <v>1044</v>
      </c>
      <c r="LL33" t="s">
        <v>1045</v>
      </c>
      <c r="LM33">
        <v>78</v>
      </c>
      <c r="LN33" t="s">
        <v>2291</v>
      </c>
      <c r="LO33">
        <v>-1</v>
      </c>
      <c r="LP33" t="s">
        <v>2291</v>
      </c>
      <c r="LQ33" t="s">
        <v>2291</v>
      </c>
      <c r="LR33">
        <v>78</v>
      </c>
      <c r="LS33">
        <v>11</v>
      </c>
      <c r="LT33">
        <v>5</v>
      </c>
      <c r="LU33">
        <v>10</v>
      </c>
      <c r="LV33">
        <v>6</v>
      </c>
      <c r="LW33">
        <v>13</v>
      </c>
      <c r="LX33">
        <v>16</v>
      </c>
      <c r="LY33">
        <v>4</v>
      </c>
      <c r="LZ33">
        <v>15</v>
      </c>
      <c r="MA33">
        <v>20</v>
      </c>
      <c r="MB33">
        <v>19</v>
      </c>
      <c r="MC33">
        <v>1</v>
      </c>
      <c r="MD33">
        <v>0</v>
      </c>
      <c r="ME33">
        <v>120</v>
      </c>
      <c r="MF33" t="s">
        <v>1975</v>
      </c>
      <c r="MG33" t="s">
        <v>1980</v>
      </c>
      <c r="MH33" t="s">
        <v>1981</v>
      </c>
      <c r="MI33" t="b">
        <v>1</v>
      </c>
      <c r="MJ33" t="b">
        <v>1</v>
      </c>
      <c r="MK33" t="b">
        <v>1</v>
      </c>
      <c r="ML33" t="s">
        <v>2291</v>
      </c>
    </row>
    <row r="34" spans="1:350" x14ac:dyDescent="0.3">
      <c r="A34" t="s">
        <v>1014</v>
      </c>
      <c r="B34" t="s">
        <v>1011</v>
      </c>
      <c r="C34" t="s">
        <v>1012</v>
      </c>
      <c r="D34">
        <v>43161</v>
      </c>
      <c r="E34" t="s">
        <v>464</v>
      </c>
      <c r="F34" t="s">
        <v>2291</v>
      </c>
      <c r="G34" t="s">
        <v>2291</v>
      </c>
      <c r="H34" t="s">
        <v>2291</v>
      </c>
      <c r="I34">
        <v>43161</v>
      </c>
      <c r="J34" t="s">
        <v>465</v>
      </c>
      <c r="K34" t="s">
        <v>293</v>
      </c>
      <c r="L34" t="s">
        <v>294</v>
      </c>
      <c r="M34" t="s">
        <v>1934</v>
      </c>
      <c r="N34" t="s">
        <v>400</v>
      </c>
      <c r="O34" t="s">
        <v>1948</v>
      </c>
      <c r="P34" t="s">
        <v>915</v>
      </c>
      <c r="Q34" t="s">
        <v>1057</v>
      </c>
      <c r="R34" t="s">
        <v>1013</v>
      </c>
      <c r="S34" t="s">
        <v>1014</v>
      </c>
      <c r="T34" t="s">
        <v>1015</v>
      </c>
      <c r="U34">
        <v>13.8083960161</v>
      </c>
      <c r="V34">
        <v>14.146057984</v>
      </c>
      <c r="W34">
        <v>302.26938629</v>
      </c>
      <c r="X34">
        <v>4</v>
      </c>
      <c r="Y34" t="s">
        <v>1984</v>
      </c>
      <c r="Z34" t="s">
        <v>2291</v>
      </c>
      <c r="AA34" t="s">
        <v>2291</v>
      </c>
      <c r="AB34" t="s">
        <v>2292</v>
      </c>
      <c r="AC34" t="s">
        <v>2291</v>
      </c>
      <c r="AD34" t="s">
        <v>1982</v>
      </c>
      <c r="AE34" t="s">
        <v>2291</v>
      </c>
      <c r="AF34" t="s">
        <v>2291</v>
      </c>
      <c r="AG34" t="s">
        <v>2089</v>
      </c>
      <c r="AH34" t="s">
        <v>1920</v>
      </c>
      <c r="AI34" t="s">
        <v>1921</v>
      </c>
      <c r="AJ34" t="s">
        <v>1921</v>
      </c>
      <c r="AK34" t="s">
        <v>2291</v>
      </c>
      <c r="AL34">
        <v>440</v>
      </c>
      <c r="AM34">
        <v>1839</v>
      </c>
      <c r="AN34" t="s">
        <v>294</v>
      </c>
      <c r="AO34" t="s">
        <v>1934</v>
      </c>
      <c r="AP34" t="s">
        <v>400</v>
      </c>
      <c r="AQ34" t="s">
        <v>1948</v>
      </c>
      <c r="AR34" t="s">
        <v>915</v>
      </c>
      <c r="AS34" t="s">
        <v>1057</v>
      </c>
      <c r="AT34">
        <v>440</v>
      </c>
      <c r="AU34">
        <v>1839</v>
      </c>
      <c r="AV34">
        <v>42064</v>
      </c>
      <c r="AW34" t="s">
        <v>2291</v>
      </c>
      <c r="AX34" t="s">
        <v>2291</v>
      </c>
      <c r="AY34" t="s">
        <v>2291</v>
      </c>
      <c r="AZ34" t="s">
        <v>2291</v>
      </c>
      <c r="BA34" t="s">
        <v>2291</v>
      </c>
      <c r="BB34" t="s">
        <v>2291</v>
      </c>
      <c r="BC34" t="s">
        <v>2291</v>
      </c>
      <c r="BD34" t="s">
        <v>2291</v>
      </c>
      <c r="BE34" t="s">
        <v>2291</v>
      </c>
      <c r="BF34" t="s">
        <v>2291</v>
      </c>
      <c r="BG34" t="s">
        <v>2291</v>
      </c>
      <c r="BH34" t="s">
        <v>2291</v>
      </c>
      <c r="BI34" t="s">
        <v>2291</v>
      </c>
      <c r="BJ34" t="s">
        <v>2291</v>
      </c>
      <c r="BK34" t="s">
        <v>2291</v>
      </c>
      <c r="BL34" t="s">
        <v>2291</v>
      </c>
      <c r="BM34" t="s">
        <v>2291</v>
      </c>
      <c r="BN34" t="s">
        <v>2291</v>
      </c>
      <c r="BO34" t="s">
        <v>2291</v>
      </c>
      <c r="BP34" t="s">
        <v>2291</v>
      </c>
      <c r="BQ34" t="s">
        <v>2291</v>
      </c>
      <c r="BR34" t="s">
        <v>2291</v>
      </c>
      <c r="BS34" t="s">
        <v>2291</v>
      </c>
      <c r="BT34" t="s">
        <v>2291</v>
      </c>
      <c r="BU34" t="s">
        <v>2291</v>
      </c>
      <c r="BV34" t="s">
        <v>2291</v>
      </c>
      <c r="BW34" t="s">
        <v>2291</v>
      </c>
      <c r="BX34" t="s">
        <v>2291</v>
      </c>
      <c r="BY34" t="s">
        <v>2291</v>
      </c>
      <c r="BZ34" t="s">
        <v>2291</v>
      </c>
      <c r="CA34">
        <v>0</v>
      </c>
      <c r="CB34">
        <v>431</v>
      </c>
      <c r="CC34">
        <v>0</v>
      </c>
      <c r="CD34">
        <v>0</v>
      </c>
      <c r="CE34">
        <v>6</v>
      </c>
      <c r="CF34" t="s">
        <v>1998</v>
      </c>
      <c r="CG34" t="s">
        <v>2291</v>
      </c>
      <c r="CH34" t="s">
        <v>1016</v>
      </c>
      <c r="CI34" t="s">
        <v>1921</v>
      </c>
      <c r="CJ34" t="s">
        <v>1921</v>
      </c>
      <c r="CK34" t="s">
        <v>1920</v>
      </c>
      <c r="CL34" t="s">
        <v>1921</v>
      </c>
      <c r="CM34" t="s">
        <v>1921</v>
      </c>
      <c r="CN34" t="s">
        <v>1920</v>
      </c>
      <c r="CO34" t="s">
        <v>1921</v>
      </c>
      <c r="CP34" t="s">
        <v>1921</v>
      </c>
      <c r="CQ34" t="s">
        <v>1920</v>
      </c>
      <c r="CR34" t="s">
        <v>1921</v>
      </c>
      <c r="CS34" t="s">
        <v>1921</v>
      </c>
      <c r="CT34" t="s">
        <v>320</v>
      </c>
      <c r="CU34" t="s">
        <v>1921</v>
      </c>
      <c r="CV34" t="s">
        <v>1921</v>
      </c>
      <c r="CW34" t="s">
        <v>1921</v>
      </c>
      <c r="CX34" t="s">
        <v>1920</v>
      </c>
      <c r="CY34" t="s">
        <v>1921</v>
      </c>
      <c r="CZ34" t="s">
        <v>2291</v>
      </c>
      <c r="DA34" t="s">
        <v>2029</v>
      </c>
      <c r="DB34" t="s">
        <v>2291</v>
      </c>
      <c r="DC34" t="s">
        <v>2291</v>
      </c>
      <c r="DD34" t="s">
        <v>2291</v>
      </c>
      <c r="DE34" t="s">
        <v>2291</v>
      </c>
      <c r="DF34" t="s">
        <v>2291</v>
      </c>
      <c r="DG34" t="s">
        <v>2291</v>
      </c>
      <c r="DH34" t="s">
        <v>2291</v>
      </c>
      <c r="DI34" t="s">
        <v>2291</v>
      </c>
      <c r="DJ34" t="s">
        <v>2291</v>
      </c>
      <c r="DK34" t="s">
        <v>2291</v>
      </c>
      <c r="DL34" t="s">
        <v>2291</v>
      </c>
      <c r="DM34" t="s">
        <v>2291</v>
      </c>
      <c r="DN34" t="s">
        <v>2291</v>
      </c>
      <c r="DO34" t="s">
        <v>2291</v>
      </c>
      <c r="DP34" t="s">
        <v>2291</v>
      </c>
      <c r="DQ34" t="s">
        <v>2291</v>
      </c>
      <c r="DR34" t="s">
        <v>2291</v>
      </c>
      <c r="DS34" t="s">
        <v>2291</v>
      </c>
      <c r="DT34" t="s">
        <v>2291</v>
      </c>
      <c r="DU34" t="s">
        <v>2291</v>
      </c>
      <c r="DV34" t="s">
        <v>2291</v>
      </c>
      <c r="DW34" t="s">
        <v>2291</v>
      </c>
      <c r="DX34" t="s">
        <v>2291</v>
      </c>
      <c r="DY34" t="s">
        <v>2291</v>
      </c>
      <c r="DZ34" t="s">
        <v>320</v>
      </c>
      <c r="EA34" t="s">
        <v>1921</v>
      </c>
      <c r="EB34" t="s">
        <v>1921</v>
      </c>
      <c r="EC34" t="s">
        <v>1921</v>
      </c>
      <c r="ED34" t="s">
        <v>1920</v>
      </c>
      <c r="EE34" t="s">
        <v>1921</v>
      </c>
      <c r="EF34" t="s">
        <v>2291</v>
      </c>
      <c r="EG34" t="s">
        <v>2029</v>
      </c>
      <c r="EH34" t="s">
        <v>2291</v>
      </c>
      <c r="EI34" t="s">
        <v>2291</v>
      </c>
      <c r="EJ34" t="s">
        <v>2291</v>
      </c>
      <c r="EK34" t="s">
        <v>2291</v>
      </c>
      <c r="EL34" t="s">
        <v>2291</v>
      </c>
      <c r="EM34" t="s">
        <v>2291</v>
      </c>
      <c r="EN34" t="s">
        <v>2291</v>
      </c>
      <c r="EO34" t="s">
        <v>2291</v>
      </c>
      <c r="EP34" t="s">
        <v>2291</v>
      </c>
      <c r="EQ34" t="s">
        <v>2291</v>
      </c>
      <c r="ER34" t="s">
        <v>2291</v>
      </c>
      <c r="ES34" t="s">
        <v>2291</v>
      </c>
      <c r="ET34" t="s">
        <v>2291</v>
      </c>
      <c r="EU34" t="s">
        <v>2291</v>
      </c>
      <c r="EV34" t="s">
        <v>2291</v>
      </c>
      <c r="EW34" t="s">
        <v>2291</v>
      </c>
      <c r="EX34" t="s">
        <v>320</v>
      </c>
      <c r="EY34" t="s">
        <v>1921</v>
      </c>
      <c r="EZ34" t="s">
        <v>1921</v>
      </c>
      <c r="FA34" t="s">
        <v>1921</v>
      </c>
      <c r="FB34" t="s">
        <v>1920</v>
      </c>
      <c r="FC34" t="s">
        <v>1921</v>
      </c>
      <c r="FD34" t="s">
        <v>2291</v>
      </c>
      <c r="FE34" t="s">
        <v>1996</v>
      </c>
      <c r="FF34" t="s">
        <v>2291</v>
      </c>
      <c r="FG34" t="s">
        <v>2291</v>
      </c>
      <c r="FH34" t="s">
        <v>2291</v>
      </c>
      <c r="FI34" t="s">
        <v>2291</v>
      </c>
      <c r="FJ34" t="s">
        <v>2291</v>
      </c>
      <c r="FK34" t="s">
        <v>2291</v>
      </c>
      <c r="FL34" t="s">
        <v>2291</v>
      </c>
      <c r="FM34" t="s">
        <v>2291</v>
      </c>
      <c r="FN34" t="s">
        <v>2291</v>
      </c>
      <c r="FO34" t="s">
        <v>2291</v>
      </c>
      <c r="FP34" t="s">
        <v>2291</v>
      </c>
      <c r="FQ34" t="s">
        <v>2291</v>
      </c>
      <c r="FR34" t="s">
        <v>2291</v>
      </c>
      <c r="FS34" t="s">
        <v>2291</v>
      </c>
      <c r="FT34" t="s">
        <v>2291</v>
      </c>
      <c r="FU34" t="s">
        <v>2291</v>
      </c>
      <c r="FV34">
        <v>102</v>
      </c>
      <c r="FW34">
        <v>89</v>
      </c>
      <c r="FX34">
        <v>6</v>
      </c>
      <c r="FY34">
        <v>8</v>
      </c>
      <c r="FZ34">
        <v>3</v>
      </c>
      <c r="GA34">
        <v>20</v>
      </c>
      <c r="GB34" t="s">
        <v>2291</v>
      </c>
      <c r="GC34" t="s">
        <v>2291</v>
      </c>
      <c r="GD34">
        <v>20</v>
      </c>
      <c r="GE34">
        <v>70</v>
      </c>
      <c r="GF34">
        <v>10</v>
      </c>
      <c r="GG34" t="s">
        <v>2291</v>
      </c>
      <c r="GH34">
        <v>100</v>
      </c>
      <c r="GI34" t="s">
        <v>1920</v>
      </c>
      <c r="GJ34" t="s">
        <v>1920</v>
      </c>
      <c r="GK34" t="s">
        <v>1920</v>
      </c>
      <c r="GL34" t="s">
        <v>2291</v>
      </c>
      <c r="GM34" t="s">
        <v>2291</v>
      </c>
      <c r="GN34" t="s">
        <v>2291</v>
      </c>
      <c r="GO34" t="s">
        <v>1920</v>
      </c>
      <c r="GP34" t="s">
        <v>2291</v>
      </c>
      <c r="GQ34" t="s">
        <v>2291</v>
      </c>
      <c r="GR34" t="s">
        <v>2291</v>
      </c>
      <c r="GS34" t="s">
        <v>302</v>
      </c>
      <c r="GT34" t="s">
        <v>1921</v>
      </c>
      <c r="GU34" t="s">
        <v>1921</v>
      </c>
      <c r="GV34" t="s">
        <v>1921</v>
      </c>
      <c r="GW34" t="s">
        <v>1921</v>
      </c>
      <c r="GX34" t="s">
        <v>1920</v>
      </c>
      <c r="GY34" t="s">
        <v>1921</v>
      </c>
      <c r="GZ34" t="s">
        <v>1921</v>
      </c>
      <c r="HA34" t="s">
        <v>1921</v>
      </c>
      <c r="HB34" t="s">
        <v>2291</v>
      </c>
      <c r="HC34" t="s">
        <v>2291</v>
      </c>
      <c r="HD34">
        <v>5</v>
      </c>
      <c r="HE34" t="s">
        <v>2291</v>
      </c>
      <c r="HF34" t="s">
        <v>2291</v>
      </c>
      <c r="HG34" t="s">
        <v>2291</v>
      </c>
      <c r="HH34" t="s">
        <v>2291</v>
      </c>
      <c r="HI34" t="s">
        <v>2291</v>
      </c>
      <c r="HJ34" t="s">
        <v>2291</v>
      </c>
      <c r="HK34" t="s">
        <v>2291</v>
      </c>
      <c r="HL34" t="s">
        <v>2291</v>
      </c>
      <c r="HM34" t="s">
        <v>2291</v>
      </c>
      <c r="HN34" t="s">
        <v>2291</v>
      </c>
      <c r="HO34" t="s">
        <v>2291</v>
      </c>
      <c r="HP34" t="s">
        <v>2291</v>
      </c>
      <c r="HQ34" t="s">
        <v>2291</v>
      </c>
      <c r="HR34" t="s">
        <v>869</v>
      </c>
      <c r="HS34" t="s">
        <v>371</v>
      </c>
      <c r="HT34" t="s">
        <v>1920</v>
      </c>
      <c r="HU34" t="s">
        <v>1921</v>
      </c>
      <c r="HV34" t="s">
        <v>1921</v>
      </c>
      <c r="HW34" t="s">
        <v>1921</v>
      </c>
      <c r="HX34" t="s">
        <v>1921</v>
      </c>
      <c r="HY34" t="s">
        <v>2122</v>
      </c>
      <c r="HZ34" t="s">
        <v>1920</v>
      </c>
      <c r="IA34" t="s">
        <v>1921</v>
      </c>
      <c r="IB34" t="s">
        <v>1921</v>
      </c>
      <c r="IC34">
        <v>30</v>
      </c>
      <c r="ID34" t="s">
        <v>2291</v>
      </c>
      <c r="IE34" t="s">
        <v>2046</v>
      </c>
      <c r="IF34" t="s">
        <v>1921</v>
      </c>
      <c r="IG34" t="s">
        <v>1962</v>
      </c>
      <c r="IH34" t="s">
        <v>2126</v>
      </c>
      <c r="II34" t="s">
        <v>1921</v>
      </c>
      <c r="IJ34" t="s">
        <v>1920</v>
      </c>
      <c r="IK34" t="s">
        <v>2291</v>
      </c>
      <c r="IL34">
        <v>250</v>
      </c>
      <c r="IM34" t="s">
        <v>1920</v>
      </c>
      <c r="IN34" t="s">
        <v>2291</v>
      </c>
      <c r="IO34" t="s">
        <v>2291</v>
      </c>
      <c r="IP34" t="s">
        <v>2291</v>
      </c>
      <c r="IQ34" t="s">
        <v>2291</v>
      </c>
      <c r="IR34" t="s">
        <v>2291</v>
      </c>
      <c r="IS34" t="s">
        <v>2291</v>
      </c>
      <c r="IT34" t="s">
        <v>2291</v>
      </c>
      <c r="IU34" t="s">
        <v>2291</v>
      </c>
      <c r="IV34" t="s">
        <v>1952</v>
      </c>
      <c r="IW34" t="s">
        <v>2291</v>
      </c>
      <c r="IX34" t="s">
        <v>2291</v>
      </c>
      <c r="IY34" t="s">
        <v>2178</v>
      </c>
      <c r="IZ34" t="s">
        <v>1013</v>
      </c>
      <c r="JA34" t="s">
        <v>1956</v>
      </c>
      <c r="JB34" t="s">
        <v>2291</v>
      </c>
      <c r="JC34" t="s">
        <v>1920</v>
      </c>
      <c r="JD34" t="s">
        <v>2002</v>
      </c>
      <c r="JE34" t="s">
        <v>1920</v>
      </c>
      <c r="JF34" t="s">
        <v>1921</v>
      </c>
      <c r="JG34" t="s">
        <v>1921</v>
      </c>
      <c r="JH34" t="s">
        <v>1921</v>
      </c>
      <c r="JI34" t="s">
        <v>1921</v>
      </c>
      <c r="JJ34" t="s">
        <v>2291</v>
      </c>
      <c r="JK34" t="s">
        <v>1974</v>
      </c>
      <c r="JL34" t="s">
        <v>1969</v>
      </c>
      <c r="JM34" t="s">
        <v>598</v>
      </c>
      <c r="JN34" t="s">
        <v>1921</v>
      </c>
      <c r="JO34" t="s">
        <v>1921</v>
      </c>
      <c r="JP34" t="s">
        <v>1921</v>
      </c>
      <c r="JQ34" t="s">
        <v>1921</v>
      </c>
      <c r="JR34" t="s">
        <v>1921</v>
      </c>
      <c r="JS34" t="s">
        <v>1921</v>
      </c>
      <c r="JT34" t="s">
        <v>1920</v>
      </c>
      <c r="JU34" t="s">
        <v>1920</v>
      </c>
      <c r="JV34" t="s">
        <v>1920</v>
      </c>
      <c r="JW34" t="s">
        <v>1921</v>
      </c>
      <c r="JX34" t="s">
        <v>1921</v>
      </c>
      <c r="JY34" t="s">
        <v>1921</v>
      </c>
      <c r="JZ34" t="s">
        <v>1921</v>
      </c>
      <c r="KA34" t="s">
        <v>1921</v>
      </c>
      <c r="KB34" t="s">
        <v>2291</v>
      </c>
      <c r="KC34" t="s">
        <v>2291</v>
      </c>
      <c r="KD34" t="s">
        <v>2297</v>
      </c>
      <c r="KE34" t="s">
        <v>1920</v>
      </c>
      <c r="KF34" t="s">
        <v>1921</v>
      </c>
      <c r="KG34" t="s">
        <v>1921</v>
      </c>
      <c r="KH34" t="s">
        <v>1920</v>
      </c>
      <c r="KI34" t="s">
        <v>1921</v>
      </c>
      <c r="KJ34" t="s">
        <v>1921</v>
      </c>
      <c r="KK34" t="s">
        <v>1921</v>
      </c>
      <c r="KL34" t="s">
        <v>2291</v>
      </c>
      <c r="KM34" t="s">
        <v>1972</v>
      </c>
      <c r="KN34" t="s">
        <v>1921</v>
      </c>
      <c r="KO34" t="s">
        <v>1920</v>
      </c>
      <c r="KP34" t="s">
        <v>2145</v>
      </c>
      <c r="KQ34" t="s">
        <v>1965</v>
      </c>
      <c r="KR34" t="s">
        <v>1987</v>
      </c>
      <c r="KS34" t="s">
        <v>2291</v>
      </c>
      <c r="KT34" t="s">
        <v>1920</v>
      </c>
      <c r="KU34" t="s">
        <v>409</v>
      </c>
      <c r="KV34" t="s">
        <v>1921</v>
      </c>
      <c r="KW34" t="s">
        <v>1921</v>
      </c>
      <c r="KX34" t="s">
        <v>1920</v>
      </c>
      <c r="KY34" t="s">
        <v>2291</v>
      </c>
      <c r="KZ34" t="s">
        <v>2291</v>
      </c>
      <c r="LA34">
        <v>3</v>
      </c>
      <c r="LB34" t="s">
        <v>304</v>
      </c>
      <c r="LC34" t="s">
        <v>2291</v>
      </c>
      <c r="LD34" t="s">
        <v>2291</v>
      </c>
      <c r="LE34" t="s">
        <v>2291</v>
      </c>
      <c r="LF34" t="s">
        <v>2291</v>
      </c>
      <c r="LG34">
        <v>20</v>
      </c>
      <c r="LH34">
        <v>20</v>
      </c>
      <c r="LI34" t="s">
        <v>1017</v>
      </c>
      <c r="LJ34">
        <v>158773</v>
      </c>
      <c r="LK34" t="s">
        <v>1018</v>
      </c>
      <c r="LL34" t="s">
        <v>1019</v>
      </c>
      <c r="LM34">
        <v>75</v>
      </c>
      <c r="LN34" t="s">
        <v>2291</v>
      </c>
      <c r="LO34">
        <v>-1</v>
      </c>
      <c r="LP34" t="s">
        <v>2291</v>
      </c>
      <c r="LQ34" t="s">
        <v>2291</v>
      </c>
      <c r="LR34">
        <v>75</v>
      </c>
      <c r="LS34">
        <v>11</v>
      </c>
      <c r="LT34">
        <v>10</v>
      </c>
      <c r="LU34">
        <v>14</v>
      </c>
      <c r="LV34">
        <v>13</v>
      </c>
      <c r="LW34">
        <v>9</v>
      </c>
      <c r="LX34">
        <v>15</v>
      </c>
      <c r="LY34">
        <v>4</v>
      </c>
      <c r="LZ34">
        <v>2</v>
      </c>
      <c r="MA34">
        <v>20</v>
      </c>
      <c r="MB34">
        <v>21</v>
      </c>
      <c r="MC34">
        <v>1</v>
      </c>
      <c r="MD34">
        <v>1</v>
      </c>
      <c r="ME34">
        <v>121</v>
      </c>
      <c r="MF34" t="s">
        <v>568</v>
      </c>
      <c r="MG34" t="s">
        <v>1980</v>
      </c>
      <c r="MH34" t="s">
        <v>1981</v>
      </c>
      <c r="MI34" t="b">
        <v>1</v>
      </c>
      <c r="MJ34" t="b">
        <v>1</v>
      </c>
      <c r="MK34" t="b">
        <v>1</v>
      </c>
      <c r="ML34" t="s">
        <v>2291</v>
      </c>
    </row>
    <row r="35" spans="1:350" x14ac:dyDescent="0.3">
      <c r="A35" t="s">
        <v>1788</v>
      </c>
      <c r="B35" t="s">
        <v>691</v>
      </c>
      <c r="C35" t="s">
        <v>692</v>
      </c>
      <c r="D35">
        <v>43153</v>
      </c>
      <c r="E35" t="s">
        <v>693</v>
      </c>
      <c r="F35" t="s">
        <v>694</v>
      </c>
      <c r="G35" t="s">
        <v>2291</v>
      </c>
      <c r="H35" t="s">
        <v>2291</v>
      </c>
      <c r="I35">
        <v>43153</v>
      </c>
      <c r="J35" t="s">
        <v>695</v>
      </c>
      <c r="K35" t="s">
        <v>293</v>
      </c>
      <c r="L35" t="s">
        <v>294</v>
      </c>
      <c r="M35" t="s">
        <v>1934</v>
      </c>
      <c r="N35" t="s">
        <v>400</v>
      </c>
      <c r="O35" t="s">
        <v>1948</v>
      </c>
      <c r="P35" t="s">
        <v>401</v>
      </c>
      <c r="Q35" t="s">
        <v>429</v>
      </c>
      <c r="R35" t="s">
        <v>1788</v>
      </c>
      <c r="S35" t="s">
        <v>1788</v>
      </c>
      <c r="T35" t="s">
        <v>696</v>
      </c>
      <c r="U35">
        <v>14.4083167764</v>
      </c>
      <c r="V35">
        <v>13.5375822514</v>
      </c>
      <c r="W35">
        <v>298.00958631100002</v>
      </c>
      <c r="X35">
        <v>4</v>
      </c>
      <c r="Y35" t="s">
        <v>1983</v>
      </c>
      <c r="Z35" t="s">
        <v>429</v>
      </c>
      <c r="AA35">
        <v>9</v>
      </c>
      <c r="AB35" t="s">
        <v>2292</v>
      </c>
      <c r="AC35" t="s">
        <v>2291</v>
      </c>
      <c r="AD35" t="s">
        <v>1990</v>
      </c>
      <c r="AE35" t="s">
        <v>2291</v>
      </c>
      <c r="AF35" t="s">
        <v>2291</v>
      </c>
      <c r="AG35" t="s">
        <v>1955</v>
      </c>
      <c r="AH35" t="s">
        <v>1921</v>
      </c>
      <c r="AI35" t="s">
        <v>1920</v>
      </c>
      <c r="AJ35" t="s">
        <v>1921</v>
      </c>
      <c r="AK35" t="s">
        <v>2291</v>
      </c>
      <c r="AL35" t="s">
        <v>2291</v>
      </c>
      <c r="AM35" t="s">
        <v>2291</v>
      </c>
      <c r="AN35" t="s">
        <v>2291</v>
      </c>
      <c r="AO35" t="s">
        <v>2291</v>
      </c>
      <c r="AP35" t="s">
        <v>2291</v>
      </c>
      <c r="AQ35" t="s">
        <v>2291</v>
      </c>
      <c r="AR35" t="s">
        <v>2291</v>
      </c>
      <c r="AS35" t="s">
        <v>2291</v>
      </c>
      <c r="AT35" t="s">
        <v>2291</v>
      </c>
      <c r="AU35" t="s">
        <v>2291</v>
      </c>
      <c r="AV35" t="s">
        <v>2291</v>
      </c>
      <c r="AW35">
        <v>319</v>
      </c>
      <c r="AX35">
        <v>1333</v>
      </c>
      <c r="AY35" t="s">
        <v>697</v>
      </c>
      <c r="AZ35" t="s">
        <v>1928</v>
      </c>
      <c r="BA35" t="s">
        <v>294</v>
      </c>
      <c r="BB35" t="s">
        <v>1934</v>
      </c>
      <c r="BC35" t="s">
        <v>698</v>
      </c>
      <c r="BD35" t="s">
        <v>333</v>
      </c>
      <c r="BE35" t="s">
        <v>2291</v>
      </c>
      <c r="BF35" t="s">
        <v>2291</v>
      </c>
      <c r="BG35" t="s">
        <v>2291</v>
      </c>
      <c r="BH35">
        <v>319</v>
      </c>
      <c r="BI35">
        <v>1333</v>
      </c>
      <c r="BJ35">
        <v>42036</v>
      </c>
      <c r="BK35" t="s">
        <v>2291</v>
      </c>
      <c r="BL35" t="s">
        <v>2291</v>
      </c>
      <c r="BM35" t="s">
        <v>2291</v>
      </c>
      <c r="BN35" t="s">
        <v>2291</v>
      </c>
      <c r="BO35" t="s">
        <v>2291</v>
      </c>
      <c r="BP35" t="s">
        <v>2291</v>
      </c>
      <c r="BQ35" t="s">
        <v>2291</v>
      </c>
      <c r="BR35" t="s">
        <v>2291</v>
      </c>
      <c r="BS35" t="s">
        <v>2291</v>
      </c>
      <c r="BT35" t="s">
        <v>2291</v>
      </c>
      <c r="BU35" t="s">
        <v>2291</v>
      </c>
      <c r="BV35" t="s">
        <v>2291</v>
      </c>
      <c r="BW35" t="s">
        <v>2291</v>
      </c>
      <c r="BX35" t="s">
        <v>2291</v>
      </c>
      <c r="BY35">
        <v>35</v>
      </c>
      <c r="BZ35">
        <v>150</v>
      </c>
      <c r="CA35">
        <v>0</v>
      </c>
      <c r="CB35">
        <v>230</v>
      </c>
      <c r="CC35">
        <v>0</v>
      </c>
      <c r="CD35">
        <v>100</v>
      </c>
      <c r="CE35">
        <v>0</v>
      </c>
      <c r="CF35" t="s">
        <v>1998</v>
      </c>
      <c r="CG35" t="s">
        <v>2291</v>
      </c>
      <c r="CH35" t="s">
        <v>699</v>
      </c>
      <c r="CI35" t="s">
        <v>1921</v>
      </c>
      <c r="CJ35" t="s">
        <v>1920</v>
      </c>
      <c r="CK35" t="s">
        <v>1921</v>
      </c>
      <c r="CL35" t="s">
        <v>1920</v>
      </c>
      <c r="CM35" t="s">
        <v>1921</v>
      </c>
      <c r="CN35" t="s">
        <v>1921</v>
      </c>
      <c r="CO35" t="s">
        <v>1921</v>
      </c>
      <c r="CP35" t="s">
        <v>1920</v>
      </c>
      <c r="CQ35" t="s">
        <v>1920</v>
      </c>
      <c r="CR35" t="s">
        <v>1920</v>
      </c>
      <c r="CS35" t="s">
        <v>1921</v>
      </c>
      <c r="CT35" t="s">
        <v>320</v>
      </c>
      <c r="CU35" t="s">
        <v>1921</v>
      </c>
      <c r="CV35" t="s">
        <v>1921</v>
      </c>
      <c r="CW35" t="s">
        <v>1921</v>
      </c>
      <c r="CX35" t="s">
        <v>1920</v>
      </c>
      <c r="CY35" t="s">
        <v>1921</v>
      </c>
      <c r="CZ35" t="s">
        <v>2291</v>
      </c>
      <c r="DA35" t="s">
        <v>2029</v>
      </c>
      <c r="DB35" t="s">
        <v>2291</v>
      </c>
      <c r="DC35" t="s">
        <v>2291</v>
      </c>
      <c r="DD35" t="s">
        <v>2291</v>
      </c>
      <c r="DE35" t="s">
        <v>2291</v>
      </c>
      <c r="DF35" t="s">
        <v>2291</v>
      </c>
      <c r="DG35" t="s">
        <v>2291</v>
      </c>
      <c r="DH35" t="s">
        <v>2291</v>
      </c>
      <c r="DI35" t="s">
        <v>2291</v>
      </c>
      <c r="DJ35" t="s">
        <v>320</v>
      </c>
      <c r="DK35" t="s">
        <v>1921</v>
      </c>
      <c r="DL35" t="s">
        <v>1921</v>
      </c>
      <c r="DM35" t="s">
        <v>1921</v>
      </c>
      <c r="DN35" t="s">
        <v>1920</v>
      </c>
      <c r="DO35" t="s">
        <v>1921</v>
      </c>
      <c r="DP35" t="s">
        <v>2291</v>
      </c>
      <c r="DQ35" t="s">
        <v>2029</v>
      </c>
      <c r="DR35" t="s">
        <v>2291</v>
      </c>
      <c r="DS35" t="s">
        <v>2291</v>
      </c>
      <c r="DT35" t="s">
        <v>2291</v>
      </c>
      <c r="DU35" t="s">
        <v>2291</v>
      </c>
      <c r="DV35" t="s">
        <v>2291</v>
      </c>
      <c r="DW35" t="s">
        <v>2291</v>
      </c>
      <c r="DX35" t="s">
        <v>2291</v>
      </c>
      <c r="DY35" t="s">
        <v>2291</v>
      </c>
      <c r="DZ35" t="s">
        <v>2291</v>
      </c>
      <c r="EA35" t="s">
        <v>2291</v>
      </c>
      <c r="EB35" t="s">
        <v>2291</v>
      </c>
      <c r="EC35" t="s">
        <v>2291</v>
      </c>
      <c r="ED35" t="s">
        <v>2291</v>
      </c>
      <c r="EE35" t="s">
        <v>2291</v>
      </c>
      <c r="EF35" t="s">
        <v>2291</v>
      </c>
      <c r="EG35" t="s">
        <v>2291</v>
      </c>
      <c r="EH35" t="s">
        <v>320</v>
      </c>
      <c r="EI35" t="s">
        <v>1921</v>
      </c>
      <c r="EJ35" t="s">
        <v>1921</v>
      </c>
      <c r="EK35" t="s">
        <v>1921</v>
      </c>
      <c r="EL35" t="s">
        <v>1920</v>
      </c>
      <c r="EM35" t="s">
        <v>1921</v>
      </c>
      <c r="EN35" t="s">
        <v>2291</v>
      </c>
      <c r="EO35" t="s">
        <v>1997</v>
      </c>
      <c r="EP35" t="s">
        <v>2291</v>
      </c>
      <c r="EQ35" t="s">
        <v>2291</v>
      </c>
      <c r="ER35" t="s">
        <v>2291</v>
      </c>
      <c r="ES35" t="s">
        <v>2291</v>
      </c>
      <c r="ET35" t="s">
        <v>2291</v>
      </c>
      <c r="EU35" t="s">
        <v>2291</v>
      </c>
      <c r="EV35" t="s">
        <v>2291</v>
      </c>
      <c r="EW35" t="s">
        <v>2291</v>
      </c>
      <c r="EX35" t="s">
        <v>2291</v>
      </c>
      <c r="EY35" t="s">
        <v>2291</v>
      </c>
      <c r="EZ35" t="s">
        <v>2291</v>
      </c>
      <c r="FA35" t="s">
        <v>2291</v>
      </c>
      <c r="FB35" t="s">
        <v>2291</v>
      </c>
      <c r="FC35" t="s">
        <v>2291</v>
      </c>
      <c r="FD35" t="s">
        <v>2291</v>
      </c>
      <c r="FE35" t="s">
        <v>2291</v>
      </c>
      <c r="FF35" t="s">
        <v>320</v>
      </c>
      <c r="FG35" t="s">
        <v>1921</v>
      </c>
      <c r="FH35" t="s">
        <v>1921</v>
      </c>
      <c r="FI35" t="s">
        <v>1921</v>
      </c>
      <c r="FJ35" t="s">
        <v>1920</v>
      </c>
      <c r="FK35" t="s">
        <v>1921</v>
      </c>
      <c r="FL35" t="s">
        <v>2291</v>
      </c>
      <c r="FM35" t="s">
        <v>1996</v>
      </c>
      <c r="FN35" t="s">
        <v>320</v>
      </c>
      <c r="FO35" t="s">
        <v>1921</v>
      </c>
      <c r="FP35" t="s">
        <v>1921</v>
      </c>
      <c r="FQ35" t="s">
        <v>1921</v>
      </c>
      <c r="FR35" t="s">
        <v>1920</v>
      </c>
      <c r="FS35" t="s">
        <v>1921</v>
      </c>
      <c r="FT35" t="s">
        <v>2291</v>
      </c>
      <c r="FU35" t="s">
        <v>1997</v>
      </c>
      <c r="FV35">
        <v>90</v>
      </c>
      <c r="FW35">
        <v>150</v>
      </c>
      <c r="FX35" t="s">
        <v>2291</v>
      </c>
      <c r="FY35">
        <v>30</v>
      </c>
      <c r="FZ35">
        <v>4</v>
      </c>
      <c r="GA35">
        <v>20</v>
      </c>
      <c r="GB35" t="s">
        <v>2291</v>
      </c>
      <c r="GC35" t="s">
        <v>2291</v>
      </c>
      <c r="GD35" t="s">
        <v>2291</v>
      </c>
      <c r="GE35">
        <v>7</v>
      </c>
      <c r="GF35">
        <v>1</v>
      </c>
      <c r="GG35" t="s">
        <v>2291</v>
      </c>
      <c r="GH35">
        <v>100</v>
      </c>
      <c r="GI35" t="s">
        <v>1920</v>
      </c>
      <c r="GJ35" t="s">
        <v>1920</v>
      </c>
      <c r="GK35" t="s">
        <v>1920</v>
      </c>
      <c r="GL35" t="s">
        <v>2291</v>
      </c>
      <c r="GM35" t="s">
        <v>2291</v>
      </c>
      <c r="GN35" t="s">
        <v>2291</v>
      </c>
      <c r="GO35" t="s">
        <v>1920</v>
      </c>
      <c r="GP35" t="s">
        <v>2291</v>
      </c>
      <c r="GQ35" t="s">
        <v>2291</v>
      </c>
      <c r="GR35" t="s">
        <v>2291</v>
      </c>
      <c r="GS35" t="s">
        <v>302</v>
      </c>
      <c r="GT35" t="s">
        <v>1921</v>
      </c>
      <c r="GU35" t="s">
        <v>1921</v>
      </c>
      <c r="GV35" t="s">
        <v>1921</v>
      </c>
      <c r="GW35" t="s">
        <v>1921</v>
      </c>
      <c r="GX35" t="s">
        <v>1920</v>
      </c>
      <c r="GY35" t="s">
        <v>1921</v>
      </c>
      <c r="GZ35" t="s">
        <v>1921</v>
      </c>
      <c r="HA35" t="s">
        <v>1921</v>
      </c>
      <c r="HB35" t="s">
        <v>2291</v>
      </c>
      <c r="HC35" t="s">
        <v>2291</v>
      </c>
      <c r="HD35">
        <v>5</v>
      </c>
      <c r="HE35" t="s">
        <v>2291</v>
      </c>
      <c r="HF35" t="s">
        <v>2291</v>
      </c>
      <c r="HG35" t="s">
        <v>2291</v>
      </c>
      <c r="HH35" t="s">
        <v>2291</v>
      </c>
      <c r="HI35" t="s">
        <v>2291</v>
      </c>
      <c r="HJ35" t="s">
        <v>2291</v>
      </c>
      <c r="HK35" t="s">
        <v>2291</v>
      </c>
      <c r="HL35" t="s">
        <v>2291</v>
      </c>
      <c r="HM35" t="s">
        <v>2291</v>
      </c>
      <c r="HN35" t="s">
        <v>2291</v>
      </c>
      <c r="HO35" t="s">
        <v>2291</v>
      </c>
      <c r="HP35" t="s">
        <v>2291</v>
      </c>
      <c r="HQ35" t="s">
        <v>2291</v>
      </c>
      <c r="HR35" t="s">
        <v>869</v>
      </c>
      <c r="HS35" t="s">
        <v>2112</v>
      </c>
      <c r="HT35" t="s">
        <v>1921</v>
      </c>
      <c r="HU35" t="s">
        <v>1920</v>
      </c>
      <c r="HV35" t="s">
        <v>1920</v>
      </c>
      <c r="HW35" t="s">
        <v>1921</v>
      </c>
      <c r="HX35" t="s">
        <v>1921</v>
      </c>
      <c r="HY35" t="s">
        <v>2122</v>
      </c>
      <c r="HZ35" t="s">
        <v>1920</v>
      </c>
      <c r="IA35" t="s">
        <v>1921</v>
      </c>
      <c r="IB35" t="s">
        <v>1921</v>
      </c>
      <c r="IC35">
        <v>95</v>
      </c>
      <c r="ID35" t="s">
        <v>2291</v>
      </c>
      <c r="IE35" t="s">
        <v>2046</v>
      </c>
      <c r="IF35" t="s">
        <v>1921</v>
      </c>
      <c r="IG35" t="s">
        <v>1964</v>
      </c>
      <c r="IH35" t="s">
        <v>2126</v>
      </c>
      <c r="II35" t="s">
        <v>1921</v>
      </c>
      <c r="IJ35" t="s">
        <v>1920</v>
      </c>
      <c r="IK35" t="s">
        <v>2291</v>
      </c>
      <c r="IL35">
        <v>320</v>
      </c>
      <c r="IM35" t="s">
        <v>1920</v>
      </c>
      <c r="IN35" t="s">
        <v>2291</v>
      </c>
      <c r="IO35" t="s">
        <v>2291</v>
      </c>
      <c r="IP35" t="s">
        <v>2291</v>
      </c>
      <c r="IQ35" t="s">
        <v>2291</v>
      </c>
      <c r="IR35" t="s">
        <v>2291</v>
      </c>
      <c r="IS35" t="s">
        <v>2291</v>
      </c>
      <c r="IT35" t="s">
        <v>2291</v>
      </c>
      <c r="IU35" t="s">
        <v>2291</v>
      </c>
      <c r="IV35" t="s">
        <v>1952</v>
      </c>
      <c r="IW35" t="s">
        <v>2291</v>
      </c>
      <c r="IX35" t="s">
        <v>2291</v>
      </c>
      <c r="IY35" t="s">
        <v>2186</v>
      </c>
      <c r="IZ35" t="s">
        <v>1788</v>
      </c>
      <c r="JA35" t="s">
        <v>1957</v>
      </c>
      <c r="JB35" t="s">
        <v>2291</v>
      </c>
      <c r="JC35" t="s">
        <v>1920</v>
      </c>
      <c r="JD35" t="s">
        <v>2002</v>
      </c>
      <c r="JE35" t="s">
        <v>1920</v>
      </c>
      <c r="JF35" t="s">
        <v>1921</v>
      </c>
      <c r="JG35" t="s">
        <v>1921</v>
      </c>
      <c r="JH35" t="s">
        <v>1921</v>
      </c>
      <c r="JI35" t="s">
        <v>1921</v>
      </c>
      <c r="JJ35" t="s">
        <v>2291</v>
      </c>
      <c r="JK35" t="s">
        <v>869</v>
      </c>
      <c r="JL35" t="s">
        <v>2291</v>
      </c>
      <c r="JM35" t="s">
        <v>700</v>
      </c>
      <c r="JN35" t="s">
        <v>1920</v>
      </c>
      <c r="JO35" t="s">
        <v>1920</v>
      </c>
      <c r="JP35" t="s">
        <v>1921</v>
      </c>
      <c r="JQ35" t="s">
        <v>1921</v>
      </c>
      <c r="JR35" t="s">
        <v>1921</v>
      </c>
      <c r="JS35" t="s">
        <v>1921</v>
      </c>
      <c r="JT35" t="s">
        <v>1921</v>
      </c>
      <c r="JU35" t="s">
        <v>1921</v>
      </c>
      <c r="JV35" t="s">
        <v>1920</v>
      </c>
      <c r="JW35" t="s">
        <v>1921</v>
      </c>
      <c r="JX35" t="s">
        <v>1921</v>
      </c>
      <c r="JY35" t="s">
        <v>1921</v>
      </c>
      <c r="JZ35" t="s">
        <v>1921</v>
      </c>
      <c r="KA35" t="s">
        <v>1921</v>
      </c>
      <c r="KB35" t="s">
        <v>2291</v>
      </c>
      <c r="KC35" t="s">
        <v>2291</v>
      </c>
      <c r="KD35" t="s">
        <v>2298</v>
      </c>
      <c r="KE35" t="s">
        <v>1920</v>
      </c>
      <c r="KF35" t="s">
        <v>1921</v>
      </c>
      <c r="KG35" t="s">
        <v>1921</v>
      </c>
      <c r="KH35" t="s">
        <v>1921</v>
      </c>
      <c r="KI35" t="s">
        <v>1921</v>
      </c>
      <c r="KJ35" t="s">
        <v>1920</v>
      </c>
      <c r="KK35" t="s">
        <v>1921</v>
      </c>
      <c r="KL35" t="s">
        <v>2291</v>
      </c>
      <c r="KM35" t="s">
        <v>1972</v>
      </c>
      <c r="KN35" t="s">
        <v>1921</v>
      </c>
      <c r="KO35" t="s">
        <v>1920</v>
      </c>
      <c r="KP35" t="s">
        <v>1512</v>
      </c>
      <c r="KQ35" t="s">
        <v>1967</v>
      </c>
      <c r="KR35" t="s">
        <v>1923</v>
      </c>
      <c r="KS35" t="s">
        <v>2291</v>
      </c>
      <c r="KT35" t="s">
        <v>1920</v>
      </c>
      <c r="KU35" t="s">
        <v>409</v>
      </c>
      <c r="KV35" t="s">
        <v>1921</v>
      </c>
      <c r="KW35" t="s">
        <v>1921</v>
      </c>
      <c r="KX35" t="s">
        <v>1920</v>
      </c>
      <c r="KY35" t="s">
        <v>2291</v>
      </c>
      <c r="KZ35" t="s">
        <v>2291</v>
      </c>
      <c r="LA35">
        <v>3</v>
      </c>
      <c r="LB35" t="s">
        <v>304</v>
      </c>
      <c r="LC35" t="s">
        <v>701</v>
      </c>
      <c r="LD35" t="s">
        <v>2291</v>
      </c>
      <c r="LE35" t="s">
        <v>2291</v>
      </c>
      <c r="LF35" t="s">
        <v>2291</v>
      </c>
      <c r="LG35">
        <v>10</v>
      </c>
      <c r="LH35">
        <v>10</v>
      </c>
      <c r="LI35" t="s">
        <v>702</v>
      </c>
      <c r="LJ35">
        <v>147012</v>
      </c>
      <c r="LK35" t="s">
        <v>703</v>
      </c>
      <c r="LL35" t="s">
        <v>704</v>
      </c>
      <c r="LM35">
        <v>38</v>
      </c>
      <c r="LN35" t="s">
        <v>2291</v>
      </c>
      <c r="LO35">
        <v>-1</v>
      </c>
      <c r="LP35" t="s">
        <v>2291</v>
      </c>
      <c r="LQ35" t="s">
        <v>2291</v>
      </c>
      <c r="LR35">
        <v>38</v>
      </c>
      <c r="LS35">
        <v>3</v>
      </c>
      <c r="LT35">
        <v>3</v>
      </c>
      <c r="LU35">
        <v>6</v>
      </c>
      <c r="LV35">
        <v>10</v>
      </c>
      <c r="LW35">
        <v>6</v>
      </c>
      <c r="LX35">
        <v>14</v>
      </c>
      <c r="LY35">
        <v>5</v>
      </c>
      <c r="LZ35">
        <v>3</v>
      </c>
      <c r="MA35">
        <v>8</v>
      </c>
      <c r="MB35">
        <v>11</v>
      </c>
      <c r="MC35">
        <v>2</v>
      </c>
      <c r="MD35">
        <v>2</v>
      </c>
      <c r="ME35">
        <v>73</v>
      </c>
      <c r="MF35" t="s">
        <v>1975</v>
      </c>
      <c r="MG35" t="s">
        <v>1976</v>
      </c>
      <c r="MH35" t="s">
        <v>1981</v>
      </c>
      <c r="MI35" t="b">
        <v>0</v>
      </c>
      <c r="MJ35" t="b">
        <v>0</v>
      </c>
      <c r="MK35" t="b">
        <v>0</v>
      </c>
      <c r="ML35" t="s">
        <v>2291</v>
      </c>
    </row>
    <row r="36" spans="1:350" x14ac:dyDescent="0.3">
      <c r="A36" t="s">
        <v>541</v>
      </c>
      <c r="B36" t="s">
        <v>539</v>
      </c>
      <c r="C36" t="s">
        <v>540</v>
      </c>
      <c r="D36">
        <v>43159</v>
      </c>
      <c r="E36" t="s">
        <v>464</v>
      </c>
      <c r="F36" t="s">
        <v>2291</v>
      </c>
      <c r="G36" t="s">
        <v>2291</v>
      </c>
      <c r="H36" t="s">
        <v>2291</v>
      </c>
      <c r="I36">
        <v>43153</v>
      </c>
      <c r="J36" t="s">
        <v>477</v>
      </c>
      <c r="K36" t="s">
        <v>293</v>
      </c>
      <c r="L36" t="s">
        <v>294</v>
      </c>
      <c r="M36" t="s">
        <v>1934</v>
      </c>
      <c r="N36" t="s">
        <v>400</v>
      </c>
      <c r="O36" t="s">
        <v>1948</v>
      </c>
      <c r="P36" t="s">
        <v>401</v>
      </c>
      <c r="Q36" t="s">
        <v>429</v>
      </c>
      <c r="R36" t="s">
        <v>429</v>
      </c>
      <c r="S36" t="s">
        <v>541</v>
      </c>
      <c r="T36" t="s">
        <v>1844</v>
      </c>
      <c r="U36">
        <v>14.4030708395</v>
      </c>
      <c r="V36">
        <v>13.515438360799999</v>
      </c>
      <c r="W36">
        <v>306.78770180999999</v>
      </c>
      <c r="X36">
        <v>32</v>
      </c>
      <c r="Y36" t="s">
        <v>1983</v>
      </c>
      <c r="Z36" t="s">
        <v>542</v>
      </c>
      <c r="AA36">
        <v>7</v>
      </c>
      <c r="AB36" t="s">
        <v>2292</v>
      </c>
      <c r="AC36" t="s">
        <v>2291</v>
      </c>
      <c r="AD36" t="s">
        <v>1982</v>
      </c>
      <c r="AE36" t="s">
        <v>2291</v>
      </c>
      <c r="AF36" t="s">
        <v>2291</v>
      </c>
      <c r="AG36" t="s">
        <v>2093</v>
      </c>
      <c r="AH36" t="s">
        <v>1920</v>
      </c>
      <c r="AI36" t="s">
        <v>1920</v>
      </c>
      <c r="AJ36" t="s">
        <v>1921</v>
      </c>
      <c r="AK36" t="s">
        <v>2291</v>
      </c>
      <c r="AL36">
        <v>250</v>
      </c>
      <c r="AM36">
        <v>1250</v>
      </c>
      <c r="AN36" t="s">
        <v>294</v>
      </c>
      <c r="AO36" t="s">
        <v>1934</v>
      </c>
      <c r="AP36" t="s">
        <v>400</v>
      </c>
      <c r="AQ36" t="s">
        <v>1948</v>
      </c>
      <c r="AR36" t="s">
        <v>404</v>
      </c>
      <c r="AS36" t="s">
        <v>2010</v>
      </c>
      <c r="AT36">
        <v>250</v>
      </c>
      <c r="AU36">
        <v>1250</v>
      </c>
      <c r="AV36">
        <v>42401</v>
      </c>
      <c r="AW36">
        <v>33</v>
      </c>
      <c r="AX36">
        <v>140</v>
      </c>
      <c r="AY36" t="s">
        <v>298</v>
      </c>
      <c r="AZ36" t="s">
        <v>1926</v>
      </c>
      <c r="BA36" t="s">
        <v>299</v>
      </c>
      <c r="BB36" t="s">
        <v>1931</v>
      </c>
      <c r="BC36" t="s">
        <v>501</v>
      </c>
      <c r="BD36" t="s">
        <v>1938</v>
      </c>
      <c r="BE36" t="s">
        <v>2291</v>
      </c>
      <c r="BF36" t="s">
        <v>2291</v>
      </c>
      <c r="BG36" t="s">
        <v>2291</v>
      </c>
      <c r="BH36">
        <v>33</v>
      </c>
      <c r="BI36">
        <v>140</v>
      </c>
      <c r="BJ36">
        <v>42401</v>
      </c>
      <c r="BK36" t="s">
        <v>2291</v>
      </c>
      <c r="BL36" t="s">
        <v>2291</v>
      </c>
      <c r="BM36" t="s">
        <v>2291</v>
      </c>
      <c r="BN36" t="s">
        <v>2291</v>
      </c>
      <c r="BO36" t="s">
        <v>2291</v>
      </c>
      <c r="BP36" t="s">
        <v>2291</v>
      </c>
      <c r="BQ36" t="s">
        <v>2291</v>
      </c>
      <c r="BR36" t="s">
        <v>2291</v>
      </c>
      <c r="BS36" t="s">
        <v>2291</v>
      </c>
      <c r="BT36" t="s">
        <v>2291</v>
      </c>
      <c r="BU36" t="s">
        <v>2291</v>
      </c>
      <c r="BV36" t="s">
        <v>2291</v>
      </c>
      <c r="BW36" t="s">
        <v>2291</v>
      </c>
      <c r="BX36" t="s">
        <v>2291</v>
      </c>
      <c r="BY36" t="s">
        <v>2291</v>
      </c>
      <c r="BZ36" t="s">
        <v>2291</v>
      </c>
      <c r="CA36">
        <v>0</v>
      </c>
      <c r="CB36">
        <v>300</v>
      </c>
      <c r="CC36">
        <v>0</v>
      </c>
      <c r="CD36">
        <v>0</v>
      </c>
      <c r="CE36">
        <v>0</v>
      </c>
      <c r="CF36" t="s">
        <v>1998</v>
      </c>
      <c r="CG36" t="s">
        <v>2291</v>
      </c>
      <c r="CH36" t="s">
        <v>391</v>
      </c>
      <c r="CI36" t="s">
        <v>1921</v>
      </c>
      <c r="CJ36" t="s">
        <v>1920</v>
      </c>
      <c r="CK36" t="s">
        <v>1921</v>
      </c>
      <c r="CL36" t="s">
        <v>1921</v>
      </c>
      <c r="CM36" t="s">
        <v>1921</v>
      </c>
      <c r="CN36" t="s">
        <v>1921</v>
      </c>
      <c r="CO36" t="s">
        <v>1921</v>
      </c>
      <c r="CP36" t="s">
        <v>1921</v>
      </c>
      <c r="CQ36" t="s">
        <v>1921</v>
      </c>
      <c r="CR36" t="s">
        <v>1920</v>
      </c>
      <c r="CS36" t="s">
        <v>1921</v>
      </c>
      <c r="CT36" t="s">
        <v>2291</v>
      </c>
      <c r="CU36" t="s">
        <v>2291</v>
      </c>
      <c r="CV36" t="s">
        <v>2291</v>
      </c>
      <c r="CW36" t="s">
        <v>2291</v>
      </c>
      <c r="CX36" t="s">
        <v>2291</v>
      </c>
      <c r="CY36" t="s">
        <v>2291</v>
      </c>
      <c r="CZ36" t="s">
        <v>2291</v>
      </c>
      <c r="DA36" t="s">
        <v>2291</v>
      </c>
      <c r="DB36" t="s">
        <v>2291</v>
      </c>
      <c r="DC36" t="s">
        <v>2291</v>
      </c>
      <c r="DD36" t="s">
        <v>2291</v>
      </c>
      <c r="DE36" t="s">
        <v>2291</v>
      </c>
      <c r="DF36" t="s">
        <v>2291</v>
      </c>
      <c r="DG36" t="s">
        <v>2291</v>
      </c>
      <c r="DH36" t="s">
        <v>2291</v>
      </c>
      <c r="DI36" t="s">
        <v>2291</v>
      </c>
      <c r="DJ36" t="s">
        <v>320</v>
      </c>
      <c r="DK36" t="s">
        <v>1921</v>
      </c>
      <c r="DL36" t="s">
        <v>1921</v>
      </c>
      <c r="DM36" t="s">
        <v>1921</v>
      </c>
      <c r="DN36" t="s">
        <v>1920</v>
      </c>
      <c r="DO36" t="s">
        <v>1921</v>
      </c>
      <c r="DP36" t="s">
        <v>480</v>
      </c>
      <c r="DQ36" t="s">
        <v>2029</v>
      </c>
      <c r="DR36" t="s">
        <v>2291</v>
      </c>
      <c r="DS36" t="s">
        <v>2291</v>
      </c>
      <c r="DT36" t="s">
        <v>2291</v>
      </c>
      <c r="DU36" t="s">
        <v>2291</v>
      </c>
      <c r="DV36" t="s">
        <v>2291</v>
      </c>
      <c r="DW36" t="s">
        <v>2291</v>
      </c>
      <c r="DX36" t="s">
        <v>2291</v>
      </c>
      <c r="DY36" t="s">
        <v>2291</v>
      </c>
      <c r="DZ36" t="s">
        <v>2291</v>
      </c>
      <c r="EA36" t="s">
        <v>2291</v>
      </c>
      <c r="EB36" t="s">
        <v>2291</v>
      </c>
      <c r="EC36" t="s">
        <v>2291</v>
      </c>
      <c r="ED36" t="s">
        <v>2291</v>
      </c>
      <c r="EE36" t="s">
        <v>2291</v>
      </c>
      <c r="EF36" t="s">
        <v>2291</v>
      </c>
      <c r="EG36" t="s">
        <v>2291</v>
      </c>
      <c r="EH36" t="s">
        <v>2291</v>
      </c>
      <c r="EI36" t="s">
        <v>2291</v>
      </c>
      <c r="EJ36" t="s">
        <v>2291</v>
      </c>
      <c r="EK36" t="s">
        <v>2291</v>
      </c>
      <c r="EL36" t="s">
        <v>2291</v>
      </c>
      <c r="EM36" t="s">
        <v>2291</v>
      </c>
      <c r="EN36" t="s">
        <v>2291</v>
      </c>
      <c r="EO36" t="s">
        <v>2291</v>
      </c>
      <c r="EP36" t="s">
        <v>2291</v>
      </c>
      <c r="EQ36" t="s">
        <v>2291</v>
      </c>
      <c r="ER36" t="s">
        <v>2291</v>
      </c>
      <c r="ES36" t="s">
        <v>2291</v>
      </c>
      <c r="ET36" t="s">
        <v>2291</v>
      </c>
      <c r="EU36" t="s">
        <v>2291</v>
      </c>
      <c r="EV36" t="s">
        <v>2291</v>
      </c>
      <c r="EW36" t="s">
        <v>2291</v>
      </c>
      <c r="EX36" t="s">
        <v>2291</v>
      </c>
      <c r="EY36" t="s">
        <v>2291</v>
      </c>
      <c r="EZ36" t="s">
        <v>2291</v>
      </c>
      <c r="FA36" t="s">
        <v>2291</v>
      </c>
      <c r="FB36" t="s">
        <v>2291</v>
      </c>
      <c r="FC36" t="s">
        <v>2291</v>
      </c>
      <c r="FD36" t="s">
        <v>2291</v>
      </c>
      <c r="FE36" t="s">
        <v>2291</v>
      </c>
      <c r="FF36" t="s">
        <v>2291</v>
      </c>
      <c r="FG36" t="s">
        <v>2291</v>
      </c>
      <c r="FH36" t="s">
        <v>2291</v>
      </c>
      <c r="FI36" t="s">
        <v>2291</v>
      </c>
      <c r="FJ36" t="s">
        <v>2291</v>
      </c>
      <c r="FK36" t="s">
        <v>2291</v>
      </c>
      <c r="FL36" t="s">
        <v>2291</v>
      </c>
      <c r="FM36" t="s">
        <v>2291</v>
      </c>
      <c r="FN36" t="s">
        <v>320</v>
      </c>
      <c r="FO36" t="s">
        <v>1921</v>
      </c>
      <c r="FP36" t="s">
        <v>1921</v>
      </c>
      <c r="FQ36" t="s">
        <v>1921</v>
      </c>
      <c r="FR36" t="s">
        <v>1920</v>
      </c>
      <c r="FS36" t="s">
        <v>1921</v>
      </c>
      <c r="FT36" t="s">
        <v>480</v>
      </c>
      <c r="FU36" t="s">
        <v>1997</v>
      </c>
      <c r="FV36">
        <v>20</v>
      </c>
      <c r="FW36">
        <v>30</v>
      </c>
      <c r="FX36">
        <v>2</v>
      </c>
      <c r="FY36">
        <v>1</v>
      </c>
      <c r="FZ36">
        <v>2</v>
      </c>
      <c r="GA36" t="s">
        <v>2291</v>
      </c>
      <c r="GB36" t="s">
        <v>2291</v>
      </c>
      <c r="GC36" t="s">
        <v>2291</v>
      </c>
      <c r="GD36">
        <v>5</v>
      </c>
      <c r="GE36">
        <v>14</v>
      </c>
      <c r="GF36">
        <v>18</v>
      </c>
      <c r="GG36" t="s">
        <v>2291</v>
      </c>
      <c r="GH36">
        <v>20</v>
      </c>
      <c r="GI36" t="s">
        <v>1920</v>
      </c>
      <c r="GJ36" t="s">
        <v>1920</v>
      </c>
      <c r="GK36" t="s">
        <v>1920</v>
      </c>
      <c r="GL36" t="s">
        <v>2291</v>
      </c>
      <c r="GM36" t="s">
        <v>2291</v>
      </c>
      <c r="GN36" t="s">
        <v>2291</v>
      </c>
      <c r="GO36" t="s">
        <v>1920</v>
      </c>
      <c r="GP36" t="s">
        <v>2291</v>
      </c>
      <c r="GQ36" t="s">
        <v>2291</v>
      </c>
      <c r="GR36" t="s">
        <v>2291</v>
      </c>
      <c r="GS36" t="s">
        <v>302</v>
      </c>
      <c r="GT36" t="s">
        <v>1921</v>
      </c>
      <c r="GU36" t="s">
        <v>1921</v>
      </c>
      <c r="GV36" t="s">
        <v>1921</v>
      </c>
      <c r="GW36" t="s">
        <v>1921</v>
      </c>
      <c r="GX36" t="s">
        <v>1920</v>
      </c>
      <c r="GY36" t="s">
        <v>1921</v>
      </c>
      <c r="GZ36" t="s">
        <v>1921</v>
      </c>
      <c r="HA36" t="s">
        <v>1921</v>
      </c>
      <c r="HB36" t="s">
        <v>2291</v>
      </c>
      <c r="HC36" t="s">
        <v>2291</v>
      </c>
      <c r="HD36">
        <v>2</v>
      </c>
      <c r="HE36" t="s">
        <v>2291</v>
      </c>
      <c r="HF36" t="s">
        <v>2291</v>
      </c>
      <c r="HG36" t="s">
        <v>2291</v>
      </c>
      <c r="HH36" t="s">
        <v>2291</v>
      </c>
      <c r="HI36" t="s">
        <v>2291</v>
      </c>
      <c r="HJ36" t="s">
        <v>2291</v>
      </c>
      <c r="HK36" t="s">
        <v>2291</v>
      </c>
      <c r="HL36" t="s">
        <v>2291</v>
      </c>
      <c r="HM36" t="s">
        <v>2291</v>
      </c>
      <c r="HN36" t="s">
        <v>2291</v>
      </c>
      <c r="HO36" t="s">
        <v>2291</v>
      </c>
      <c r="HP36" t="s">
        <v>2291</v>
      </c>
      <c r="HQ36" t="s">
        <v>2291</v>
      </c>
      <c r="HR36" t="s">
        <v>869</v>
      </c>
      <c r="HS36" t="s">
        <v>2119</v>
      </c>
      <c r="HT36" t="s">
        <v>1921</v>
      </c>
      <c r="HU36" t="s">
        <v>1920</v>
      </c>
      <c r="HV36" t="s">
        <v>1921</v>
      </c>
      <c r="HW36" t="s">
        <v>1920</v>
      </c>
      <c r="HX36" t="s">
        <v>1921</v>
      </c>
      <c r="HY36" t="s">
        <v>2122</v>
      </c>
      <c r="HZ36" t="s">
        <v>1920</v>
      </c>
      <c r="IA36" t="s">
        <v>1921</v>
      </c>
      <c r="IB36" t="s">
        <v>1921</v>
      </c>
      <c r="IC36">
        <v>36</v>
      </c>
      <c r="ID36" t="s">
        <v>2291</v>
      </c>
      <c r="IE36" t="s">
        <v>2046</v>
      </c>
      <c r="IF36" t="s">
        <v>2001</v>
      </c>
      <c r="IG36" t="s">
        <v>1962</v>
      </c>
      <c r="IH36" t="s">
        <v>2127</v>
      </c>
      <c r="II36" t="s">
        <v>1920</v>
      </c>
      <c r="IJ36" t="s">
        <v>1921</v>
      </c>
      <c r="IK36">
        <v>36</v>
      </c>
      <c r="IL36" t="s">
        <v>2291</v>
      </c>
      <c r="IM36" t="s">
        <v>1920</v>
      </c>
      <c r="IN36" t="s">
        <v>2291</v>
      </c>
      <c r="IO36" t="s">
        <v>2291</v>
      </c>
      <c r="IP36" t="s">
        <v>2291</v>
      </c>
      <c r="IQ36" t="s">
        <v>2291</v>
      </c>
      <c r="IR36" t="s">
        <v>2291</v>
      </c>
      <c r="IS36" t="s">
        <v>2291</v>
      </c>
      <c r="IT36" t="s">
        <v>2291</v>
      </c>
      <c r="IU36" t="s">
        <v>2291</v>
      </c>
      <c r="IV36" t="s">
        <v>1949</v>
      </c>
      <c r="IW36" t="s">
        <v>1991</v>
      </c>
      <c r="IX36" t="s">
        <v>2291</v>
      </c>
      <c r="IY36" t="s">
        <v>2291</v>
      </c>
      <c r="IZ36" t="s">
        <v>2291</v>
      </c>
      <c r="JA36" t="s">
        <v>2291</v>
      </c>
      <c r="JB36" t="s">
        <v>2291</v>
      </c>
      <c r="JC36" t="s">
        <v>1921</v>
      </c>
      <c r="JD36" t="s">
        <v>2291</v>
      </c>
      <c r="JE36" t="s">
        <v>2291</v>
      </c>
      <c r="JF36" t="s">
        <v>2291</v>
      </c>
      <c r="JG36" t="s">
        <v>2291</v>
      </c>
      <c r="JH36" t="s">
        <v>2291</v>
      </c>
      <c r="JI36" t="s">
        <v>2291</v>
      </c>
      <c r="JJ36" t="s">
        <v>2291</v>
      </c>
      <c r="JK36" t="s">
        <v>2291</v>
      </c>
      <c r="JL36" t="s">
        <v>2291</v>
      </c>
      <c r="JM36" t="s">
        <v>543</v>
      </c>
      <c r="JN36" t="s">
        <v>1921</v>
      </c>
      <c r="JO36" t="s">
        <v>1920</v>
      </c>
      <c r="JP36" t="s">
        <v>1921</v>
      </c>
      <c r="JQ36" t="s">
        <v>1921</v>
      </c>
      <c r="JR36" t="s">
        <v>1920</v>
      </c>
      <c r="JS36" t="s">
        <v>1921</v>
      </c>
      <c r="JT36" t="s">
        <v>1920</v>
      </c>
      <c r="JU36" t="s">
        <v>1921</v>
      </c>
      <c r="JV36" t="s">
        <v>1921</v>
      </c>
      <c r="JW36" t="s">
        <v>1921</v>
      </c>
      <c r="JX36" t="s">
        <v>1921</v>
      </c>
      <c r="JY36" t="s">
        <v>1921</v>
      </c>
      <c r="JZ36" t="s">
        <v>1921</v>
      </c>
      <c r="KA36" t="s">
        <v>1921</v>
      </c>
      <c r="KB36" t="s">
        <v>2291</v>
      </c>
      <c r="KC36" t="s">
        <v>2291</v>
      </c>
      <c r="KD36" t="s">
        <v>2295</v>
      </c>
      <c r="KE36" t="s">
        <v>1920</v>
      </c>
      <c r="KF36" t="s">
        <v>1921</v>
      </c>
      <c r="KG36" t="s">
        <v>1921</v>
      </c>
      <c r="KH36" t="s">
        <v>1921</v>
      </c>
      <c r="KI36" t="s">
        <v>1921</v>
      </c>
      <c r="KJ36" t="s">
        <v>1921</v>
      </c>
      <c r="KK36" t="s">
        <v>1921</v>
      </c>
      <c r="KL36" t="s">
        <v>2291</v>
      </c>
      <c r="KM36" t="s">
        <v>1971</v>
      </c>
      <c r="KN36" t="s">
        <v>2291</v>
      </c>
      <c r="KO36" t="s">
        <v>1920</v>
      </c>
      <c r="KP36" t="s">
        <v>2144</v>
      </c>
      <c r="KQ36" t="s">
        <v>1967</v>
      </c>
      <c r="KR36" t="s">
        <v>1988</v>
      </c>
      <c r="KS36" t="s">
        <v>2291</v>
      </c>
      <c r="KT36" t="s">
        <v>1920</v>
      </c>
      <c r="KU36" t="s">
        <v>409</v>
      </c>
      <c r="KV36" t="s">
        <v>1921</v>
      </c>
      <c r="KW36" t="s">
        <v>1921</v>
      </c>
      <c r="KX36" t="s">
        <v>1920</v>
      </c>
      <c r="KY36" t="s">
        <v>2291</v>
      </c>
      <c r="KZ36" t="s">
        <v>2291</v>
      </c>
      <c r="LA36">
        <v>3</v>
      </c>
      <c r="LB36" t="s">
        <v>304</v>
      </c>
      <c r="LC36" t="s">
        <v>492</v>
      </c>
      <c r="LD36" t="s">
        <v>2291</v>
      </c>
      <c r="LE36" t="s">
        <v>2291</v>
      </c>
      <c r="LF36" t="s">
        <v>2291</v>
      </c>
      <c r="LG36">
        <v>20</v>
      </c>
      <c r="LH36">
        <v>20</v>
      </c>
      <c r="LI36" t="s">
        <v>544</v>
      </c>
      <c r="LJ36">
        <v>146969</v>
      </c>
      <c r="LK36" t="s">
        <v>545</v>
      </c>
      <c r="LL36" t="s">
        <v>546</v>
      </c>
      <c r="LM36">
        <v>22</v>
      </c>
      <c r="LN36" t="s">
        <v>2291</v>
      </c>
      <c r="LO36">
        <v>-1</v>
      </c>
      <c r="LP36" t="s">
        <v>2291</v>
      </c>
      <c r="LQ36" t="s">
        <v>2291</v>
      </c>
      <c r="LR36">
        <v>22</v>
      </c>
      <c r="LS36">
        <v>4</v>
      </c>
      <c r="LT36">
        <v>7</v>
      </c>
      <c r="LU36">
        <v>14</v>
      </c>
      <c r="LV36">
        <v>5</v>
      </c>
      <c r="LW36">
        <v>20</v>
      </c>
      <c r="LX36">
        <v>13</v>
      </c>
      <c r="LY36">
        <v>16</v>
      </c>
      <c r="LZ36">
        <v>18</v>
      </c>
      <c r="MA36">
        <v>20</v>
      </c>
      <c r="MB36">
        <v>19</v>
      </c>
      <c r="MC36">
        <v>2</v>
      </c>
      <c r="MD36">
        <v>2</v>
      </c>
      <c r="ME36">
        <v>140</v>
      </c>
      <c r="MF36" t="s">
        <v>1976</v>
      </c>
      <c r="MG36" t="s">
        <v>1978</v>
      </c>
      <c r="MH36" t="s">
        <v>568</v>
      </c>
      <c r="MI36" t="b">
        <v>1</v>
      </c>
      <c r="MJ36" t="b">
        <v>1</v>
      </c>
      <c r="MK36" t="b">
        <v>0</v>
      </c>
      <c r="ML36" t="s">
        <v>2291</v>
      </c>
    </row>
    <row r="37" spans="1:350" x14ac:dyDescent="0.3">
      <c r="A37" t="s">
        <v>634</v>
      </c>
      <c r="B37" t="s">
        <v>630</v>
      </c>
      <c r="C37" t="s">
        <v>631</v>
      </c>
      <c r="D37">
        <v>43153</v>
      </c>
      <c r="E37" t="s">
        <v>632</v>
      </c>
      <c r="F37" t="s">
        <v>2291</v>
      </c>
      <c r="G37" t="s">
        <v>2291</v>
      </c>
      <c r="H37" t="s">
        <v>2291</v>
      </c>
      <c r="I37">
        <v>43153</v>
      </c>
      <c r="J37" t="s">
        <v>633</v>
      </c>
      <c r="K37" t="s">
        <v>293</v>
      </c>
      <c r="L37" t="s">
        <v>294</v>
      </c>
      <c r="M37" t="s">
        <v>1934</v>
      </c>
      <c r="N37" t="s">
        <v>400</v>
      </c>
      <c r="O37" t="s">
        <v>1948</v>
      </c>
      <c r="P37" t="s">
        <v>401</v>
      </c>
      <c r="Q37" t="s">
        <v>429</v>
      </c>
      <c r="R37" t="s">
        <v>429</v>
      </c>
      <c r="S37" t="s">
        <v>634</v>
      </c>
      <c r="T37" t="s">
        <v>635</v>
      </c>
      <c r="U37">
        <v>14.4016604132</v>
      </c>
      <c r="V37">
        <v>13.6020117357</v>
      </c>
      <c r="W37">
        <v>308.02496929599999</v>
      </c>
      <c r="X37">
        <v>4</v>
      </c>
      <c r="Y37" t="s">
        <v>1984</v>
      </c>
      <c r="Z37" t="s">
        <v>2291</v>
      </c>
      <c r="AA37" t="s">
        <v>2291</v>
      </c>
      <c r="AB37" t="s">
        <v>2292</v>
      </c>
      <c r="AC37" t="s">
        <v>2291</v>
      </c>
      <c r="AD37" t="s">
        <v>1982</v>
      </c>
      <c r="AE37" t="s">
        <v>2291</v>
      </c>
      <c r="AF37" t="s">
        <v>2291</v>
      </c>
      <c r="AG37" t="s">
        <v>2093</v>
      </c>
      <c r="AH37" t="s">
        <v>1920</v>
      </c>
      <c r="AI37" t="s">
        <v>1920</v>
      </c>
      <c r="AJ37" t="s">
        <v>1921</v>
      </c>
      <c r="AK37" t="s">
        <v>2291</v>
      </c>
      <c r="AL37">
        <v>90</v>
      </c>
      <c r="AM37">
        <v>310</v>
      </c>
      <c r="AN37" t="s">
        <v>294</v>
      </c>
      <c r="AO37" t="s">
        <v>1934</v>
      </c>
      <c r="AP37" t="s">
        <v>400</v>
      </c>
      <c r="AQ37" t="s">
        <v>1948</v>
      </c>
      <c r="AR37" t="s">
        <v>404</v>
      </c>
      <c r="AS37" t="s">
        <v>2010</v>
      </c>
      <c r="AT37">
        <v>90</v>
      </c>
      <c r="AU37">
        <v>310</v>
      </c>
      <c r="AV37">
        <v>41640</v>
      </c>
      <c r="AW37">
        <v>4</v>
      </c>
      <c r="AX37">
        <v>20</v>
      </c>
      <c r="AY37" t="s">
        <v>298</v>
      </c>
      <c r="AZ37" t="s">
        <v>1926</v>
      </c>
      <c r="BA37" t="s">
        <v>299</v>
      </c>
      <c r="BB37" t="s">
        <v>1931</v>
      </c>
      <c r="BC37" t="s">
        <v>300</v>
      </c>
      <c r="BD37" t="s">
        <v>1931</v>
      </c>
      <c r="BE37" t="s">
        <v>2291</v>
      </c>
      <c r="BF37" t="s">
        <v>2291</v>
      </c>
      <c r="BG37" t="s">
        <v>2291</v>
      </c>
      <c r="BH37">
        <v>4</v>
      </c>
      <c r="BI37">
        <v>20</v>
      </c>
      <c r="BJ37">
        <v>43374</v>
      </c>
      <c r="BK37" t="s">
        <v>2291</v>
      </c>
      <c r="BL37" t="s">
        <v>2291</v>
      </c>
      <c r="BM37" t="s">
        <v>2291</v>
      </c>
      <c r="BN37" t="s">
        <v>2291</v>
      </c>
      <c r="BO37" t="s">
        <v>2291</v>
      </c>
      <c r="BP37" t="s">
        <v>2291</v>
      </c>
      <c r="BQ37" t="s">
        <v>2291</v>
      </c>
      <c r="BR37" t="s">
        <v>2291</v>
      </c>
      <c r="BS37" t="s">
        <v>2291</v>
      </c>
      <c r="BT37" t="s">
        <v>2291</v>
      </c>
      <c r="BU37" t="s">
        <v>2291</v>
      </c>
      <c r="BV37" t="s">
        <v>2291</v>
      </c>
      <c r="BW37" t="s">
        <v>2291</v>
      </c>
      <c r="BX37" t="s">
        <v>2291</v>
      </c>
      <c r="BY37" t="s">
        <v>2291</v>
      </c>
      <c r="BZ37" t="s">
        <v>2291</v>
      </c>
      <c r="CA37">
        <v>0</v>
      </c>
      <c r="CB37">
        <v>100</v>
      </c>
      <c r="CC37">
        <v>0</v>
      </c>
      <c r="CD37">
        <v>0</v>
      </c>
      <c r="CE37">
        <v>0</v>
      </c>
      <c r="CF37" t="s">
        <v>1998</v>
      </c>
      <c r="CG37" t="s">
        <v>2291</v>
      </c>
      <c r="CH37" t="s">
        <v>445</v>
      </c>
      <c r="CI37" t="s">
        <v>1920</v>
      </c>
      <c r="CJ37" t="s">
        <v>1920</v>
      </c>
      <c r="CK37" t="s">
        <v>1920</v>
      </c>
      <c r="CL37" t="s">
        <v>1921</v>
      </c>
      <c r="CM37" t="s">
        <v>1921</v>
      </c>
      <c r="CN37" t="s">
        <v>1921</v>
      </c>
      <c r="CO37" t="s">
        <v>1921</v>
      </c>
      <c r="CP37" t="s">
        <v>1921</v>
      </c>
      <c r="CQ37" t="s">
        <v>1920</v>
      </c>
      <c r="CR37" t="s">
        <v>1920</v>
      </c>
      <c r="CS37" t="s">
        <v>1921</v>
      </c>
      <c r="CT37" t="s">
        <v>320</v>
      </c>
      <c r="CU37" t="s">
        <v>1921</v>
      </c>
      <c r="CV37" t="s">
        <v>1921</v>
      </c>
      <c r="CW37" t="s">
        <v>1921</v>
      </c>
      <c r="CX37" t="s">
        <v>1920</v>
      </c>
      <c r="CY37" t="s">
        <v>1921</v>
      </c>
      <c r="CZ37" t="s">
        <v>2291</v>
      </c>
      <c r="DA37" t="s">
        <v>2029</v>
      </c>
      <c r="DB37" t="s">
        <v>320</v>
      </c>
      <c r="DC37" t="s">
        <v>1921</v>
      </c>
      <c r="DD37" t="s">
        <v>1921</v>
      </c>
      <c r="DE37" t="s">
        <v>1921</v>
      </c>
      <c r="DF37" t="s">
        <v>1920</v>
      </c>
      <c r="DG37" t="s">
        <v>1921</v>
      </c>
      <c r="DH37" t="s">
        <v>2291</v>
      </c>
      <c r="DI37" t="s">
        <v>2029</v>
      </c>
      <c r="DJ37" t="s">
        <v>320</v>
      </c>
      <c r="DK37" t="s">
        <v>1921</v>
      </c>
      <c r="DL37" t="s">
        <v>1921</v>
      </c>
      <c r="DM37" t="s">
        <v>1921</v>
      </c>
      <c r="DN37" t="s">
        <v>1920</v>
      </c>
      <c r="DO37" t="s">
        <v>1921</v>
      </c>
      <c r="DP37" t="s">
        <v>2291</v>
      </c>
      <c r="DQ37" t="s">
        <v>2029</v>
      </c>
      <c r="DR37" t="s">
        <v>2291</v>
      </c>
      <c r="DS37" t="s">
        <v>2291</v>
      </c>
      <c r="DT37" t="s">
        <v>2291</v>
      </c>
      <c r="DU37" t="s">
        <v>2291</v>
      </c>
      <c r="DV37" t="s">
        <v>2291</v>
      </c>
      <c r="DW37" t="s">
        <v>2291</v>
      </c>
      <c r="DX37" t="s">
        <v>2291</v>
      </c>
      <c r="DY37" t="s">
        <v>2291</v>
      </c>
      <c r="DZ37" t="s">
        <v>2291</v>
      </c>
      <c r="EA37" t="s">
        <v>2291</v>
      </c>
      <c r="EB37" t="s">
        <v>2291</v>
      </c>
      <c r="EC37" t="s">
        <v>2291</v>
      </c>
      <c r="ED37" t="s">
        <v>2291</v>
      </c>
      <c r="EE37" t="s">
        <v>2291</v>
      </c>
      <c r="EF37" t="s">
        <v>2291</v>
      </c>
      <c r="EG37" t="s">
        <v>2291</v>
      </c>
      <c r="EH37" t="s">
        <v>2291</v>
      </c>
      <c r="EI37" t="s">
        <v>2291</v>
      </c>
      <c r="EJ37" t="s">
        <v>2291</v>
      </c>
      <c r="EK37" t="s">
        <v>2291</v>
      </c>
      <c r="EL37" t="s">
        <v>2291</v>
      </c>
      <c r="EM37" t="s">
        <v>2291</v>
      </c>
      <c r="EN37" t="s">
        <v>2291</v>
      </c>
      <c r="EO37" t="s">
        <v>2291</v>
      </c>
      <c r="EP37" t="s">
        <v>2291</v>
      </c>
      <c r="EQ37" t="s">
        <v>2291</v>
      </c>
      <c r="ER37" t="s">
        <v>2291</v>
      </c>
      <c r="ES37" t="s">
        <v>2291</v>
      </c>
      <c r="ET37" t="s">
        <v>2291</v>
      </c>
      <c r="EU37" t="s">
        <v>2291</v>
      </c>
      <c r="EV37" t="s">
        <v>2291</v>
      </c>
      <c r="EW37" t="s">
        <v>2291</v>
      </c>
      <c r="EX37" t="s">
        <v>320</v>
      </c>
      <c r="EY37" t="s">
        <v>1921</v>
      </c>
      <c r="EZ37" t="s">
        <v>1921</v>
      </c>
      <c r="FA37" t="s">
        <v>1921</v>
      </c>
      <c r="FB37" t="s">
        <v>1920</v>
      </c>
      <c r="FC37" t="s">
        <v>1921</v>
      </c>
      <c r="FD37" t="s">
        <v>2291</v>
      </c>
      <c r="FE37" t="s">
        <v>1997</v>
      </c>
      <c r="FF37" t="s">
        <v>2291</v>
      </c>
      <c r="FG37" t="s">
        <v>2291</v>
      </c>
      <c r="FH37" t="s">
        <v>2291</v>
      </c>
      <c r="FI37" t="s">
        <v>2291</v>
      </c>
      <c r="FJ37" t="s">
        <v>2291</v>
      </c>
      <c r="FK37" t="s">
        <v>2291</v>
      </c>
      <c r="FL37" t="s">
        <v>2291</v>
      </c>
      <c r="FM37" t="s">
        <v>2291</v>
      </c>
      <c r="FN37" t="s">
        <v>320</v>
      </c>
      <c r="FO37" t="s">
        <v>1921</v>
      </c>
      <c r="FP37" t="s">
        <v>1921</v>
      </c>
      <c r="FQ37" t="s">
        <v>1921</v>
      </c>
      <c r="FR37" t="s">
        <v>1920</v>
      </c>
      <c r="FS37" t="s">
        <v>1921</v>
      </c>
      <c r="FT37" t="s">
        <v>2291</v>
      </c>
      <c r="FU37" t="s">
        <v>1997</v>
      </c>
      <c r="FV37">
        <v>20</v>
      </c>
      <c r="FW37">
        <v>50</v>
      </c>
      <c r="FX37">
        <v>5</v>
      </c>
      <c r="FY37">
        <v>5</v>
      </c>
      <c r="FZ37">
        <v>5</v>
      </c>
      <c r="GA37">
        <v>5</v>
      </c>
      <c r="GB37" t="s">
        <v>2291</v>
      </c>
      <c r="GC37" t="s">
        <v>2291</v>
      </c>
      <c r="GD37">
        <v>10</v>
      </c>
      <c r="GE37">
        <v>20</v>
      </c>
      <c r="GF37">
        <v>5</v>
      </c>
      <c r="GG37" t="s">
        <v>2291</v>
      </c>
      <c r="GH37">
        <v>10</v>
      </c>
      <c r="GI37" t="s">
        <v>1920</v>
      </c>
      <c r="GJ37" t="s">
        <v>1920</v>
      </c>
      <c r="GK37" t="s">
        <v>1920</v>
      </c>
      <c r="GL37" t="s">
        <v>2291</v>
      </c>
      <c r="GM37" t="s">
        <v>2291</v>
      </c>
      <c r="GN37" t="s">
        <v>2291</v>
      </c>
      <c r="GO37" t="s">
        <v>1920</v>
      </c>
      <c r="GP37" t="s">
        <v>2291</v>
      </c>
      <c r="GQ37" t="s">
        <v>2291</v>
      </c>
      <c r="GR37" t="s">
        <v>2291</v>
      </c>
      <c r="GS37" t="s">
        <v>302</v>
      </c>
      <c r="GT37" t="s">
        <v>1921</v>
      </c>
      <c r="GU37" t="s">
        <v>1921</v>
      </c>
      <c r="GV37" t="s">
        <v>1921</v>
      </c>
      <c r="GW37" t="s">
        <v>1921</v>
      </c>
      <c r="GX37" t="s">
        <v>1920</v>
      </c>
      <c r="GY37" t="s">
        <v>1921</v>
      </c>
      <c r="GZ37" t="s">
        <v>1921</v>
      </c>
      <c r="HA37" t="s">
        <v>1921</v>
      </c>
      <c r="HB37" t="s">
        <v>2291</v>
      </c>
      <c r="HC37" t="s">
        <v>2291</v>
      </c>
      <c r="HD37">
        <v>1</v>
      </c>
      <c r="HE37" t="s">
        <v>2291</v>
      </c>
      <c r="HF37" t="s">
        <v>2291</v>
      </c>
      <c r="HG37" t="s">
        <v>2291</v>
      </c>
      <c r="HH37" t="s">
        <v>2291</v>
      </c>
      <c r="HI37" t="s">
        <v>2291</v>
      </c>
      <c r="HJ37" t="s">
        <v>2291</v>
      </c>
      <c r="HK37" t="s">
        <v>2291</v>
      </c>
      <c r="HL37" t="s">
        <v>2291</v>
      </c>
      <c r="HM37" t="s">
        <v>2291</v>
      </c>
      <c r="HN37" t="s">
        <v>2291</v>
      </c>
      <c r="HO37" t="s">
        <v>2291</v>
      </c>
      <c r="HP37" t="s">
        <v>2291</v>
      </c>
      <c r="HQ37" t="s">
        <v>2291</v>
      </c>
      <c r="HR37" t="s">
        <v>869</v>
      </c>
      <c r="HS37" t="s">
        <v>2120</v>
      </c>
      <c r="HT37" t="s">
        <v>1921</v>
      </c>
      <c r="HU37" t="s">
        <v>1920</v>
      </c>
      <c r="HV37" t="s">
        <v>1921</v>
      </c>
      <c r="HW37" t="s">
        <v>1920</v>
      </c>
      <c r="HX37" t="s">
        <v>1920</v>
      </c>
      <c r="HY37" t="s">
        <v>2122</v>
      </c>
      <c r="HZ37" t="s">
        <v>1920</v>
      </c>
      <c r="IA37" t="s">
        <v>1921</v>
      </c>
      <c r="IB37" t="s">
        <v>1921</v>
      </c>
      <c r="IC37">
        <v>16</v>
      </c>
      <c r="ID37" t="s">
        <v>2291</v>
      </c>
      <c r="IE37" t="s">
        <v>2046</v>
      </c>
      <c r="IF37" t="s">
        <v>1921</v>
      </c>
      <c r="IG37" t="s">
        <v>1962</v>
      </c>
      <c r="IH37" t="s">
        <v>2126</v>
      </c>
      <c r="II37" t="s">
        <v>1921</v>
      </c>
      <c r="IJ37" t="s">
        <v>1920</v>
      </c>
      <c r="IK37" t="s">
        <v>2291</v>
      </c>
      <c r="IL37">
        <v>70</v>
      </c>
      <c r="IM37" t="s">
        <v>1961</v>
      </c>
      <c r="IN37" t="s">
        <v>2291</v>
      </c>
      <c r="IO37" t="s">
        <v>2291</v>
      </c>
      <c r="IP37" t="s">
        <v>2291</v>
      </c>
      <c r="IQ37" t="s">
        <v>2291</v>
      </c>
      <c r="IR37" t="s">
        <v>2291</v>
      </c>
      <c r="IS37" t="s">
        <v>2291</v>
      </c>
      <c r="IT37" t="s">
        <v>2291</v>
      </c>
      <c r="IU37" t="s">
        <v>2291</v>
      </c>
      <c r="IV37" t="s">
        <v>1952</v>
      </c>
      <c r="IW37" t="s">
        <v>2291</v>
      </c>
      <c r="IX37" t="s">
        <v>2291</v>
      </c>
      <c r="IY37" t="s">
        <v>2161</v>
      </c>
      <c r="IZ37" t="s">
        <v>429</v>
      </c>
      <c r="JA37" t="s">
        <v>1956</v>
      </c>
      <c r="JB37" t="s">
        <v>2291</v>
      </c>
      <c r="JC37" t="s">
        <v>1920</v>
      </c>
      <c r="JD37" t="s">
        <v>2002</v>
      </c>
      <c r="JE37" t="s">
        <v>1920</v>
      </c>
      <c r="JF37" t="s">
        <v>1921</v>
      </c>
      <c r="JG37" t="s">
        <v>1921</v>
      </c>
      <c r="JH37" t="s">
        <v>1921</v>
      </c>
      <c r="JI37" t="s">
        <v>1921</v>
      </c>
      <c r="JJ37" t="s">
        <v>2291</v>
      </c>
      <c r="JK37" t="s">
        <v>1974</v>
      </c>
      <c r="JL37" t="s">
        <v>1969</v>
      </c>
      <c r="JM37" t="s">
        <v>470</v>
      </c>
      <c r="JN37" t="s">
        <v>1920</v>
      </c>
      <c r="JO37" t="s">
        <v>1920</v>
      </c>
      <c r="JP37" t="s">
        <v>1921</v>
      </c>
      <c r="JQ37" t="s">
        <v>1921</v>
      </c>
      <c r="JR37" t="s">
        <v>1921</v>
      </c>
      <c r="JS37" t="s">
        <v>1921</v>
      </c>
      <c r="JT37" t="s">
        <v>1921</v>
      </c>
      <c r="JU37" t="s">
        <v>1920</v>
      </c>
      <c r="JV37" t="s">
        <v>1921</v>
      </c>
      <c r="JW37" t="s">
        <v>1921</v>
      </c>
      <c r="JX37" t="s">
        <v>1921</v>
      </c>
      <c r="JY37" t="s">
        <v>1921</v>
      </c>
      <c r="JZ37" t="s">
        <v>1921</v>
      </c>
      <c r="KA37" t="s">
        <v>1921</v>
      </c>
      <c r="KB37" t="s">
        <v>2291</v>
      </c>
      <c r="KC37" t="s">
        <v>2291</v>
      </c>
      <c r="KD37" t="s">
        <v>2297</v>
      </c>
      <c r="KE37" t="s">
        <v>1920</v>
      </c>
      <c r="KF37" t="s">
        <v>1921</v>
      </c>
      <c r="KG37" t="s">
        <v>1921</v>
      </c>
      <c r="KH37" t="s">
        <v>1920</v>
      </c>
      <c r="KI37" t="s">
        <v>1921</v>
      </c>
      <c r="KJ37" t="s">
        <v>1921</v>
      </c>
      <c r="KK37" t="s">
        <v>1921</v>
      </c>
      <c r="KL37" t="s">
        <v>2291</v>
      </c>
      <c r="KM37" t="s">
        <v>1973</v>
      </c>
      <c r="KN37" t="s">
        <v>2291</v>
      </c>
      <c r="KO37" t="s">
        <v>1920</v>
      </c>
      <c r="KP37" t="s">
        <v>408</v>
      </c>
      <c r="KQ37" t="s">
        <v>1965</v>
      </c>
      <c r="KR37" t="s">
        <v>1923</v>
      </c>
      <c r="KS37" t="s">
        <v>2291</v>
      </c>
      <c r="KT37" t="s">
        <v>1920</v>
      </c>
      <c r="KU37" t="s">
        <v>409</v>
      </c>
      <c r="KV37" t="s">
        <v>1921</v>
      </c>
      <c r="KW37" t="s">
        <v>1921</v>
      </c>
      <c r="KX37" t="s">
        <v>1920</v>
      </c>
      <c r="KY37" t="s">
        <v>2291</v>
      </c>
      <c r="KZ37" t="s">
        <v>2291</v>
      </c>
      <c r="LA37">
        <v>3</v>
      </c>
      <c r="LB37" t="s">
        <v>304</v>
      </c>
      <c r="LC37" t="s">
        <v>636</v>
      </c>
      <c r="LD37" t="s">
        <v>2291</v>
      </c>
      <c r="LE37" t="s">
        <v>2291</v>
      </c>
      <c r="LF37" t="s">
        <v>2291</v>
      </c>
      <c r="LG37">
        <v>20</v>
      </c>
      <c r="LH37">
        <v>20</v>
      </c>
      <c r="LI37" t="s">
        <v>637</v>
      </c>
      <c r="LJ37">
        <v>146994</v>
      </c>
      <c r="LK37" t="s">
        <v>638</v>
      </c>
      <c r="LL37" t="s">
        <v>639</v>
      </c>
      <c r="LM37">
        <v>31</v>
      </c>
      <c r="LN37" t="s">
        <v>2291</v>
      </c>
      <c r="LO37">
        <v>-1</v>
      </c>
      <c r="LP37" t="s">
        <v>2291</v>
      </c>
      <c r="LQ37" t="s">
        <v>2291</v>
      </c>
      <c r="LR37">
        <v>31</v>
      </c>
      <c r="LS37">
        <v>6</v>
      </c>
      <c r="LT37">
        <v>17</v>
      </c>
      <c r="LU37">
        <v>8</v>
      </c>
      <c r="LV37">
        <v>15</v>
      </c>
      <c r="LW37">
        <v>10</v>
      </c>
      <c r="LX37">
        <v>16</v>
      </c>
      <c r="LY37">
        <v>8</v>
      </c>
      <c r="LZ37">
        <v>11</v>
      </c>
      <c r="MA37">
        <v>26</v>
      </c>
      <c r="MB37">
        <v>22</v>
      </c>
      <c r="MC37">
        <v>13</v>
      </c>
      <c r="MD37">
        <v>13</v>
      </c>
      <c r="ME37">
        <v>165</v>
      </c>
      <c r="MF37" t="s">
        <v>1975</v>
      </c>
      <c r="MG37" t="s">
        <v>1976</v>
      </c>
      <c r="MH37" t="s">
        <v>1980</v>
      </c>
      <c r="MI37" t="b">
        <v>1</v>
      </c>
      <c r="MJ37" t="b">
        <v>1</v>
      </c>
      <c r="MK37" t="b">
        <v>0</v>
      </c>
      <c r="ML37" t="s">
        <v>2291</v>
      </c>
    </row>
    <row r="38" spans="1:350" x14ac:dyDescent="0.3">
      <c r="A38" t="s">
        <v>488</v>
      </c>
      <c r="B38" t="s">
        <v>486</v>
      </c>
      <c r="C38" t="s">
        <v>487</v>
      </c>
      <c r="D38">
        <v>43154</v>
      </c>
      <c r="E38" t="s">
        <v>464</v>
      </c>
      <c r="F38" t="s">
        <v>2291</v>
      </c>
      <c r="G38" t="s">
        <v>2291</v>
      </c>
      <c r="H38" t="s">
        <v>2291</v>
      </c>
      <c r="I38">
        <v>43154</v>
      </c>
      <c r="J38" t="s">
        <v>477</v>
      </c>
      <c r="K38" t="s">
        <v>293</v>
      </c>
      <c r="L38" t="s">
        <v>294</v>
      </c>
      <c r="M38" t="s">
        <v>1934</v>
      </c>
      <c r="N38" t="s">
        <v>400</v>
      </c>
      <c r="O38" t="s">
        <v>1948</v>
      </c>
      <c r="P38" t="s">
        <v>401</v>
      </c>
      <c r="Q38" t="s">
        <v>429</v>
      </c>
      <c r="R38" t="s">
        <v>429</v>
      </c>
      <c r="S38" t="s">
        <v>488</v>
      </c>
      <c r="T38" t="s">
        <v>489</v>
      </c>
      <c r="U38">
        <v>14.4248523028</v>
      </c>
      <c r="V38">
        <v>13.6084858788</v>
      </c>
      <c r="W38">
        <v>316.27029352</v>
      </c>
      <c r="X38">
        <v>8</v>
      </c>
      <c r="Y38" t="s">
        <v>1984</v>
      </c>
      <c r="Z38" t="s">
        <v>2291</v>
      </c>
      <c r="AA38" t="s">
        <v>2291</v>
      </c>
      <c r="AB38" t="s">
        <v>2292</v>
      </c>
      <c r="AC38" t="s">
        <v>2291</v>
      </c>
      <c r="AD38" t="s">
        <v>1982</v>
      </c>
      <c r="AE38" t="s">
        <v>2291</v>
      </c>
      <c r="AF38" t="s">
        <v>2291</v>
      </c>
      <c r="AG38" t="s">
        <v>2089</v>
      </c>
      <c r="AH38" t="s">
        <v>1920</v>
      </c>
      <c r="AI38" t="s">
        <v>1921</v>
      </c>
      <c r="AJ38" t="s">
        <v>1921</v>
      </c>
      <c r="AK38" t="s">
        <v>2291</v>
      </c>
      <c r="AL38">
        <v>24</v>
      </c>
      <c r="AM38">
        <v>71</v>
      </c>
      <c r="AN38" t="s">
        <v>294</v>
      </c>
      <c r="AO38" t="s">
        <v>1934</v>
      </c>
      <c r="AP38" t="s">
        <v>400</v>
      </c>
      <c r="AQ38" t="s">
        <v>1948</v>
      </c>
      <c r="AR38" t="s">
        <v>404</v>
      </c>
      <c r="AS38" t="s">
        <v>2010</v>
      </c>
      <c r="AT38">
        <v>24</v>
      </c>
      <c r="AU38">
        <v>71</v>
      </c>
      <c r="AV38">
        <v>42401</v>
      </c>
      <c r="AW38" t="s">
        <v>2291</v>
      </c>
      <c r="AX38" t="s">
        <v>2291</v>
      </c>
      <c r="AY38" t="s">
        <v>2291</v>
      </c>
      <c r="AZ38" t="s">
        <v>2291</v>
      </c>
      <c r="BA38" t="s">
        <v>2291</v>
      </c>
      <c r="BB38" t="s">
        <v>2291</v>
      </c>
      <c r="BC38" t="s">
        <v>2291</v>
      </c>
      <c r="BD38" t="s">
        <v>2291</v>
      </c>
      <c r="BE38" t="s">
        <v>2291</v>
      </c>
      <c r="BF38" t="s">
        <v>2291</v>
      </c>
      <c r="BG38" t="s">
        <v>2291</v>
      </c>
      <c r="BH38" t="s">
        <v>2291</v>
      </c>
      <c r="BI38" t="s">
        <v>2291</v>
      </c>
      <c r="BJ38" t="s">
        <v>2291</v>
      </c>
      <c r="BK38" t="s">
        <v>2291</v>
      </c>
      <c r="BL38" t="s">
        <v>2291</v>
      </c>
      <c r="BM38" t="s">
        <v>2291</v>
      </c>
      <c r="BN38" t="s">
        <v>2291</v>
      </c>
      <c r="BO38" t="s">
        <v>2291</v>
      </c>
      <c r="BP38" t="s">
        <v>2291</v>
      </c>
      <c r="BQ38" t="s">
        <v>2291</v>
      </c>
      <c r="BR38" t="s">
        <v>2291</v>
      </c>
      <c r="BS38" t="s">
        <v>2291</v>
      </c>
      <c r="BT38" t="s">
        <v>2291</v>
      </c>
      <c r="BU38" t="s">
        <v>2291</v>
      </c>
      <c r="BV38" t="s">
        <v>2291</v>
      </c>
      <c r="BW38" t="s">
        <v>2291</v>
      </c>
      <c r="BX38" t="s">
        <v>2291</v>
      </c>
      <c r="BY38" t="s">
        <v>2291</v>
      </c>
      <c r="BZ38" t="s">
        <v>2291</v>
      </c>
      <c r="CA38">
        <v>0</v>
      </c>
      <c r="CB38">
        <v>50</v>
      </c>
      <c r="CC38">
        <v>0</v>
      </c>
      <c r="CD38">
        <v>0</v>
      </c>
      <c r="CE38">
        <v>0</v>
      </c>
      <c r="CF38" t="s">
        <v>1998</v>
      </c>
      <c r="CG38" t="s">
        <v>2291</v>
      </c>
      <c r="CH38" t="s">
        <v>490</v>
      </c>
      <c r="CI38" t="s">
        <v>1921</v>
      </c>
      <c r="CJ38" t="s">
        <v>1920</v>
      </c>
      <c r="CK38" t="s">
        <v>1921</v>
      </c>
      <c r="CL38" t="s">
        <v>1921</v>
      </c>
      <c r="CM38" t="s">
        <v>1921</v>
      </c>
      <c r="CN38" t="s">
        <v>1921</v>
      </c>
      <c r="CO38" t="s">
        <v>1921</v>
      </c>
      <c r="CP38" t="s">
        <v>1920</v>
      </c>
      <c r="CQ38" t="s">
        <v>1921</v>
      </c>
      <c r="CR38" t="s">
        <v>1920</v>
      </c>
      <c r="CS38" t="s">
        <v>1921</v>
      </c>
      <c r="CT38" t="s">
        <v>2291</v>
      </c>
      <c r="CU38" t="s">
        <v>2291</v>
      </c>
      <c r="CV38" t="s">
        <v>2291</v>
      </c>
      <c r="CW38" t="s">
        <v>2291</v>
      </c>
      <c r="CX38" t="s">
        <v>2291</v>
      </c>
      <c r="CY38" t="s">
        <v>2291</v>
      </c>
      <c r="CZ38" t="s">
        <v>2291</v>
      </c>
      <c r="DA38" t="s">
        <v>2291</v>
      </c>
      <c r="DB38" t="s">
        <v>2291</v>
      </c>
      <c r="DC38" t="s">
        <v>2291</v>
      </c>
      <c r="DD38" t="s">
        <v>2291</v>
      </c>
      <c r="DE38" t="s">
        <v>2291</v>
      </c>
      <c r="DF38" t="s">
        <v>2291</v>
      </c>
      <c r="DG38" t="s">
        <v>2291</v>
      </c>
      <c r="DH38" t="s">
        <v>2291</v>
      </c>
      <c r="DI38" t="s">
        <v>2291</v>
      </c>
      <c r="DJ38" t="s">
        <v>320</v>
      </c>
      <c r="DK38" t="s">
        <v>1921</v>
      </c>
      <c r="DL38" t="s">
        <v>1921</v>
      </c>
      <c r="DM38" t="s">
        <v>1921</v>
      </c>
      <c r="DN38" t="s">
        <v>1920</v>
      </c>
      <c r="DO38" t="s">
        <v>1921</v>
      </c>
      <c r="DP38" t="s">
        <v>480</v>
      </c>
      <c r="DQ38" t="s">
        <v>2029</v>
      </c>
      <c r="DR38" t="s">
        <v>2291</v>
      </c>
      <c r="DS38" t="s">
        <v>2291</v>
      </c>
      <c r="DT38" t="s">
        <v>2291</v>
      </c>
      <c r="DU38" t="s">
        <v>2291</v>
      </c>
      <c r="DV38" t="s">
        <v>2291</v>
      </c>
      <c r="DW38" t="s">
        <v>2291</v>
      </c>
      <c r="DX38" t="s">
        <v>2291</v>
      </c>
      <c r="DY38" t="s">
        <v>2291</v>
      </c>
      <c r="DZ38" t="s">
        <v>2291</v>
      </c>
      <c r="EA38" t="s">
        <v>2291</v>
      </c>
      <c r="EB38" t="s">
        <v>2291</v>
      </c>
      <c r="EC38" t="s">
        <v>2291</v>
      </c>
      <c r="ED38" t="s">
        <v>2291</v>
      </c>
      <c r="EE38" t="s">
        <v>2291</v>
      </c>
      <c r="EF38" t="s">
        <v>2291</v>
      </c>
      <c r="EG38" t="s">
        <v>2291</v>
      </c>
      <c r="EH38" t="s">
        <v>320</v>
      </c>
      <c r="EI38" t="s">
        <v>1921</v>
      </c>
      <c r="EJ38" t="s">
        <v>1921</v>
      </c>
      <c r="EK38" t="s">
        <v>1921</v>
      </c>
      <c r="EL38" t="s">
        <v>1920</v>
      </c>
      <c r="EM38" t="s">
        <v>1921</v>
      </c>
      <c r="EN38" t="s">
        <v>480</v>
      </c>
      <c r="EO38" t="s">
        <v>1997</v>
      </c>
      <c r="EP38" t="s">
        <v>2291</v>
      </c>
      <c r="EQ38" t="s">
        <v>2291</v>
      </c>
      <c r="ER38" t="s">
        <v>2291</v>
      </c>
      <c r="ES38" t="s">
        <v>2291</v>
      </c>
      <c r="ET38" t="s">
        <v>2291</v>
      </c>
      <c r="EU38" t="s">
        <v>2291</v>
      </c>
      <c r="EV38" t="s">
        <v>2291</v>
      </c>
      <c r="EW38" t="s">
        <v>2291</v>
      </c>
      <c r="EX38" t="s">
        <v>2291</v>
      </c>
      <c r="EY38" t="s">
        <v>2291</v>
      </c>
      <c r="EZ38" t="s">
        <v>2291</v>
      </c>
      <c r="FA38" t="s">
        <v>2291</v>
      </c>
      <c r="FB38" t="s">
        <v>2291</v>
      </c>
      <c r="FC38" t="s">
        <v>2291</v>
      </c>
      <c r="FD38" t="s">
        <v>2291</v>
      </c>
      <c r="FE38" t="s">
        <v>2291</v>
      </c>
      <c r="FF38" t="s">
        <v>2291</v>
      </c>
      <c r="FG38" t="s">
        <v>2291</v>
      </c>
      <c r="FH38" t="s">
        <v>2291</v>
      </c>
      <c r="FI38" t="s">
        <v>2291</v>
      </c>
      <c r="FJ38" t="s">
        <v>2291</v>
      </c>
      <c r="FK38" t="s">
        <v>2291</v>
      </c>
      <c r="FL38" t="s">
        <v>2291</v>
      </c>
      <c r="FM38" t="s">
        <v>2291</v>
      </c>
      <c r="FN38" t="s">
        <v>320</v>
      </c>
      <c r="FO38" t="s">
        <v>1921</v>
      </c>
      <c r="FP38" t="s">
        <v>1921</v>
      </c>
      <c r="FQ38" t="s">
        <v>1921</v>
      </c>
      <c r="FR38" t="s">
        <v>1920</v>
      </c>
      <c r="FS38" t="s">
        <v>1921</v>
      </c>
      <c r="FT38" t="s">
        <v>480</v>
      </c>
      <c r="FU38" t="s">
        <v>1997</v>
      </c>
      <c r="FV38">
        <v>6</v>
      </c>
      <c r="FW38">
        <v>3</v>
      </c>
      <c r="FX38" t="s">
        <v>2291</v>
      </c>
      <c r="FY38" t="s">
        <v>2291</v>
      </c>
      <c r="FZ38" t="s">
        <v>2291</v>
      </c>
      <c r="GA38" t="s">
        <v>2291</v>
      </c>
      <c r="GB38" t="s">
        <v>2291</v>
      </c>
      <c r="GC38">
        <v>1</v>
      </c>
      <c r="GD38">
        <v>2</v>
      </c>
      <c r="GE38">
        <v>5</v>
      </c>
      <c r="GF38">
        <v>1</v>
      </c>
      <c r="GG38" t="s">
        <v>2291</v>
      </c>
      <c r="GH38">
        <v>4</v>
      </c>
      <c r="GI38" t="s">
        <v>1920</v>
      </c>
      <c r="GJ38" t="s">
        <v>1920</v>
      </c>
      <c r="GK38" t="s">
        <v>1920</v>
      </c>
      <c r="GL38" t="s">
        <v>2291</v>
      </c>
      <c r="GM38" t="s">
        <v>2291</v>
      </c>
      <c r="GN38" t="s">
        <v>2291</v>
      </c>
      <c r="GO38" t="s">
        <v>1920</v>
      </c>
      <c r="GP38" t="s">
        <v>2291</v>
      </c>
      <c r="GQ38" t="s">
        <v>2291</v>
      </c>
      <c r="GR38" t="s">
        <v>2291</v>
      </c>
      <c r="GS38" t="s">
        <v>302</v>
      </c>
      <c r="GT38" t="s">
        <v>1921</v>
      </c>
      <c r="GU38" t="s">
        <v>1921</v>
      </c>
      <c r="GV38" t="s">
        <v>1921</v>
      </c>
      <c r="GW38" t="s">
        <v>1921</v>
      </c>
      <c r="GX38" t="s">
        <v>1920</v>
      </c>
      <c r="GY38" t="s">
        <v>1921</v>
      </c>
      <c r="GZ38" t="s">
        <v>1921</v>
      </c>
      <c r="HA38" t="s">
        <v>1921</v>
      </c>
      <c r="HB38" t="s">
        <v>2291</v>
      </c>
      <c r="HC38" t="s">
        <v>2291</v>
      </c>
      <c r="HD38">
        <v>1</v>
      </c>
      <c r="HE38" t="s">
        <v>2291</v>
      </c>
      <c r="HF38" t="s">
        <v>2291</v>
      </c>
      <c r="HG38" t="s">
        <v>2291</v>
      </c>
      <c r="HH38" t="s">
        <v>2291</v>
      </c>
      <c r="HI38" t="s">
        <v>2291</v>
      </c>
      <c r="HJ38" t="s">
        <v>2291</v>
      </c>
      <c r="HK38" t="s">
        <v>2291</v>
      </c>
      <c r="HL38" t="s">
        <v>2291</v>
      </c>
      <c r="HM38" t="s">
        <v>2291</v>
      </c>
      <c r="HN38" t="s">
        <v>2291</v>
      </c>
      <c r="HO38" t="s">
        <v>2291</v>
      </c>
      <c r="HP38" t="s">
        <v>2291</v>
      </c>
      <c r="HQ38" t="s">
        <v>2291</v>
      </c>
      <c r="HR38" t="s">
        <v>869</v>
      </c>
      <c r="HS38" t="s">
        <v>2117</v>
      </c>
      <c r="HT38" t="s">
        <v>1921</v>
      </c>
      <c r="HU38" t="s">
        <v>1921</v>
      </c>
      <c r="HV38" t="s">
        <v>1920</v>
      </c>
      <c r="HW38" t="s">
        <v>1920</v>
      </c>
      <c r="HX38" t="s">
        <v>1921</v>
      </c>
      <c r="HY38" t="s">
        <v>2125</v>
      </c>
      <c r="HZ38" t="s">
        <v>1921</v>
      </c>
      <c r="IA38" t="s">
        <v>1921</v>
      </c>
      <c r="IB38" t="s">
        <v>1920</v>
      </c>
      <c r="IC38" t="s">
        <v>2291</v>
      </c>
      <c r="ID38" t="s">
        <v>2291</v>
      </c>
      <c r="IE38" t="s">
        <v>2291</v>
      </c>
      <c r="IF38" t="s">
        <v>2291</v>
      </c>
      <c r="IG38" t="s">
        <v>2291</v>
      </c>
      <c r="IH38" t="s">
        <v>2126</v>
      </c>
      <c r="II38" t="s">
        <v>1921</v>
      </c>
      <c r="IJ38" t="s">
        <v>1920</v>
      </c>
      <c r="IK38" t="s">
        <v>2291</v>
      </c>
      <c r="IL38" t="s">
        <v>2291</v>
      </c>
      <c r="IM38" t="s">
        <v>1961</v>
      </c>
      <c r="IN38" t="s">
        <v>2291</v>
      </c>
      <c r="IO38" t="s">
        <v>2291</v>
      </c>
      <c r="IP38" t="s">
        <v>2291</v>
      </c>
      <c r="IQ38" t="s">
        <v>2291</v>
      </c>
      <c r="IR38" t="s">
        <v>2291</v>
      </c>
      <c r="IS38" t="s">
        <v>2291</v>
      </c>
      <c r="IT38" t="s">
        <v>2291</v>
      </c>
      <c r="IU38" t="s">
        <v>2291</v>
      </c>
      <c r="IV38" t="s">
        <v>1949</v>
      </c>
      <c r="IW38" t="s">
        <v>1992</v>
      </c>
      <c r="IX38" t="s">
        <v>2291</v>
      </c>
      <c r="IY38" t="s">
        <v>2291</v>
      </c>
      <c r="IZ38" t="s">
        <v>2291</v>
      </c>
      <c r="JA38" t="s">
        <v>2291</v>
      </c>
      <c r="JB38" t="s">
        <v>2291</v>
      </c>
      <c r="JC38" t="s">
        <v>1921</v>
      </c>
      <c r="JD38" t="s">
        <v>2291</v>
      </c>
      <c r="JE38" t="s">
        <v>2291</v>
      </c>
      <c r="JF38" t="s">
        <v>2291</v>
      </c>
      <c r="JG38" t="s">
        <v>2291</v>
      </c>
      <c r="JH38" t="s">
        <v>2291</v>
      </c>
      <c r="JI38" t="s">
        <v>2291</v>
      </c>
      <c r="JJ38" t="s">
        <v>2291</v>
      </c>
      <c r="JK38" t="s">
        <v>2291</v>
      </c>
      <c r="JL38" t="s">
        <v>2291</v>
      </c>
      <c r="JM38" t="s">
        <v>491</v>
      </c>
      <c r="JN38" t="s">
        <v>1921</v>
      </c>
      <c r="JO38" t="s">
        <v>1920</v>
      </c>
      <c r="JP38" t="s">
        <v>1921</v>
      </c>
      <c r="JQ38" t="s">
        <v>1921</v>
      </c>
      <c r="JR38" t="s">
        <v>1920</v>
      </c>
      <c r="JS38" t="s">
        <v>1921</v>
      </c>
      <c r="JT38" t="s">
        <v>1921</v>
      </c>
      <c r="JU38" t="s">
        <v>1920</v>
      </c>
      <c r="JV38" t="s">
        <v>1921</v>
      </c>
      <c r="JW38" t="s">
        <v>1921</v>
      </c>
      <c r="JX38" t="s">
        <v>1921</v>
      </c>
      <c r="JY38" t="s">
        <v>1921</v>
      </c>
      <c r="JZ38" t="s">
        <v>1921</v>
      </c>
      <c r="KA38" t="s">
        <v>1921</v>
      </c>
      <c r="KB38" t="s">
        <v>2291</v>
      </c>
      <c r="KC38" t="s">
        <v>2291</v>
      </c>
      <c r="KD38" t="s">
        <v>2295</v>
      </c>
      <c r="KE38" t="s">
        <v>1920</v>
      </c>
      <c r="KF38" t="s">
        <v>1921</v>
      </c>
      <c r="KG38" t="s">
        <v>1921</v>
      </c>
      <c r="KH38" t="s">
        <v>1921</v>
      </c>
      <c r="KI38" t="s">
        <v>1921</v>
      </c>
      <c r="KJ38" t="s">
        <v>1921</v>
      </c>
      <c r="KK38" t="s">
        <v>1921</v>
      </c>
      <c r="KL38" t="s">
        <v>2291</v>
      </c>
      <c r="KM38" t="s">
        <v>1971</v>
      </c>
      <c r="KN38" t="s">
        <v>2291</v>
      </c>
      <c r="KO38" t="s">
        <v>1920</v>
      </c>
      <c r="KP38" t="s">
        <v>408</v>
      </c>
      <c r="KQ38" t="s">
        <v>1965</v>
      </c>
      <c r="KR38" t="s">
        <v>1988</v>
      </c>
      <c r="KS38" t="s">
        <v>2291</v>
      </c>
      <c r="KT38" t="s">
        <v>1920</v>
      </c>
      <c r="KU38" t="s">
        <v>409</v>
      </c>
      <c r="KV38" t="s">
        <v>1921</v>
      </c>
      <c r="KW38" t="s">
        <v>1921</v>
      </c>
      <c r="KX38" t="s">
        <v>1920</v>
      </c>
      <c r="KY38" t="s">
        <v>2291</v>
      </c>
      <c r="KZ38" t="s">
        <v>2291</v>
      </c>
      <c r="LA38">
        <v>2</v>
      </c>
      <c r="LB38" t="s">
        <v>310</v>
      </c>
      <c r="LC38" t="s">
        <v>492</v>
      </c>
      <c r="LD38" t="s">
        <v>2291</v>
      </c>
      <c r="LE38" t="s">
        <v>2291</v>
      </c>
      <c r="LF38" t="s">
        <v>2291</v>
      </c>
      <c r="LG38">
        <v>20</v>
      </c>
      <c r="LH38">
        <v>20</v>
      </c>
      <c r="LI38" t="s">
        <v>493</v>
      </c>
      <c r="LJ38">
        <v>146964</v>
      </c>
      <c r="LK38" t="s">
        <v>494</v>
      </c>
      <c r="LL38" t="s">
        <v>495</v>
      </c>
      <c r="LM38">
        <v>17</v>
      </c>
      <c r="LN38" t="s">
        <v>2291</v>
      </c>
      <c r="LO38">
        <v>-1</v>
      </c>
      <c r="LP38" t="s">
        <v>2291</v>
      </c>
      <c r="LQ38" t="s">
        <v>2291</v>
      </c>
      <c r="LR38">
        <v>17</v>
      </c>
      <c r="LS38">
        <v>4</v>
      </c>
      <c r="LT38">
        <v>8</v>
      </c>
      <c r="LU38">
        <v>8</v>
      </c>
      <c r="LV38">
        <v>8</v>
      </c>
      <c r="LW38">
        <v>26</v>
      </c>
      <c r="LX38">
        <v>8</v>
      </c>
      <c r="LY38">
        <v>14</v>
      </c>
      <c r="LZ38">
        <v>4</v>
      </c>
      <c r="MA38">
        <v>28</v>
      </c>
      <c r="MB38">
        <v>20</v>
      </c>
      <c r="MC38">
        <v>3</v>
      </c>
      <c r="MD38">
        <v>1</v>
      </c>
      <c r="ME38">
        <v>132</v>
      </c>
      <c r="MF38" t="s">
        <v>1976</v>
      </c>
      <c r="MG38" t="s">
        <v>1978</v>
      </c>
      <c r="MH38" t="s">
        <v>1980</v>
      </c>
      <c r="MI38" t="b">
        <v>1</v>
      </c>
      <c r="MJ38" t="b">
        <v>1</v>
      </c>
      <c r="MK38" t="b">
        <v>0</v>
      </c>
      <c r="ML38" t="s">
        <v>2291</v>
      </c>
    </row>
    <row r="39" spans="1:350" x14ac:dyDescent="0.3">
      <c r="A39" t="s">
        <v>1796</v>
      </c>
      <c r="B39" t="s">
        <v>1238</v>
      </c>
      <c r="C39" t="s">
        <v>1239</v>
      </c>
      <c r="D39">
        <v>43162</v>
      </c>
      <c r="E39" t="s">
        <v>353</v>
      </c>
      <c r="F39" t="s">
        <v>2291</v>
      </c>
      <c r="G39" t="s">
        <v>2291</v>
      </c>
      <c r="H39" t="s">
        <v>2291</v>
      </c>
      <c r="I39">
        <v>43162</v>
      </c>
      <c r="J39" t="s">
        <v>354</v>
      </c>
      <c r="K39" t="s">
        <v>293</v>
      </c>
      <c r="L39" t="s">
        <v>294</v>
      </c>
      <c r="M39" t="s">
        <v>1934</v>
      </c>
      <c r="N39" t="s">
        <v>295</v>
      </c>
      <c r="O39" t="s">
        <v>1947</v>
      </c>
      <c r="P39" t="s">
        <v>810</v>
      </c>
      <c r="Q39" t="s">
        <v>1230</v>
      </c>
      <c r="R39" t="s">
        <v>1796</v>
      </c>
      <c r="S39" t="s">
        <v>1796</v>
      </c>
      <c r="T39" t="s">
        <v>1240</v>
      </c>
      <c r="U39">
        <v>13.4219410131</v>
      </c>
      <c r="V39">
        <v>14.454645319899999</v>
      </c>
      <c r="W39">
        <v>309.416464894</v>
      </c>
      <c r="X39">
        <v>4</v>
      </c>
      <c r="Y39" t="s">
        <v>1983</v>
      </c>
      <c r="Z39" t="s">
        <v>1779</v>
      </c>
      <c r="AA39">
        <v>7</v>
      </c>
      <c r="AB39" t="s">
        <v>2296</v>
      </c>
      <c r="AC39" t="s">
        <v>2291</v>
      </c>
      <c r="AD39" t="s">
        <v>1982</v>
      </c>
      <c r="AE39" t="s">
        <v>2291</v>
      </c>
      <c r="AF39" t="s">
        <v>2291</v>
      </c>
      <c r="AG39" t="s">
        <v>1955</v>
      </c>
      <c r="AH39" t="s">
        <v>1921</v>
      </c>
      <c r="AI39" t="s">
        <v>1920</v>
      </c>
      <c r="AJ39" t="s">
        <v>1921</v>
      </c>
      <c r="AK39" t="s">
        <v>2291</v>
      </c>
      <c r="AL39" t="s">
        <v>2291</v>
      </c>
      <c r="AM39" t="s">
        <v>2291</v>
      </c>
      <c r="AN39" t="s">
        <v>2291</v>
      </c>
      <c r="AO39" t="s">
        <v>2291</v>
      </c>
      <c r="AP39" t="s">
        <v>2291</v>
      </c>
      <c r="AQ39" t="s">
        <v>2291</v>
      </c>
      <c r="AR39" t="s">
        <v>2291</v>
      </c>
      <c r="AS39" t="s">
        <v>2291</v>
      </c>
      <c r="AT39" t="s">
        <v>2291</v>
      </c>
      <c r="AU39" t="s">
        <v>2291</v>
      </c>
      <c r="AV39" t="s">
        <v>2291</v>
      </c>
      <c r="AW39">
        <v>100</v>
      </c>
      <c r="AX39">
        <v>418</v>
      </c>
      <c r="AY39" t="s">
        <v>697</v>
      </c>
      <c r="AZ39" t="s">
        <v>1928</v>
      </c>
      <c r="BA39" t="s">
        <v>294</v>
      </c>
      <c r="BB39" t="s">
        <v>1934</v>
      </c>
      <c r="BC39" t="s">
        <v>295</v>
      </c>
      <c r="BD39" t="s">
        <v>1947</v>
      </c>
      <c r="BE39" t="s">
        <v>2291</v>
      </c>
      <c r="BF39" t="s">
        <v>2291</v>
      </c>
      <c r="BG39" t="s">
        <v>2291</v>
      </c>
      <c r="BH39">
        <v>100</v>
      </c>
      <c r="BI39">
        <v>418</v>
      </c>
      <c r="BJ39">
        <v>42370</v>
      </c>
      <c r="BK39" t="s">
        <v>2291</v>
      </c>
      <c r="BL39" t="s">
        <v>2291</v>
      </c>
      <c r="BM39" t="s">
        <v>2291</v>
      </c>
      <c r="BN39" t="s">
        <v>2291</v>
      </c>
      <c r="BO39" t="s">
        <v>2291</v>
      </c>
      <c r="BP39" t="s">
        <v>2291</v>
      </c>
      <c r="BQ39" t="s">
        <v>2291</v>
      </c>
      <c r="BR39" t="s">
        <v>2291</v>
      </c>
      <c r="BS39" t="s">
        <v>2291</v>
      </c>
      <c r="BT39" t="s">
        <v>2291</v>
      </c>
      <c r="BU39" t="s">
        <v>2291</v>
      </c>
      <c r="BV39" t="s">
        <v>2291</v>
      </c>
      <c r="BW39" t="s">
        <v>2291</v>
      </c>
      <c r="BX39" t="s">
        <v>2291</v>
      </c>
      <c r="BY39">
        <v>200</v>
      </c>
      <c r="BZ39">
        <v>836</v>
      </c>
      <c r="CA39">
        <v>0</v>
      </c>
      <c r="CB39">
        <v>81</v>
      </c>
      <c r="CC39">
        <v>0</v>
      </c>
      <c r="CD39">
        <v>19</v>
      </c>
      <c r="CE39">
        <v>0</v>
      </c>
      <c r="CF39" t="s">
        <v>1998</v>
      </c>
      <c r="CG39" t="s">
        <v>2291</v>
      </c>
      <c r="CH39" t="s">
        <v>469</v>
      </c>
      <c r="CI39" t="s">
        <v>1921</v>
      </c>
      <c r="CJ39" t="s">
        <v>1921</v>
      </c>
      <c r="CK39" t="s">
        <v>1921</v>
      </c>
      <c r="CL39" t="s">
        <v>1921</v>
      </c>
      <c r="CM39" t="s">
        <v>1921</v>
      </c>
      <c r="CN39" t="s">
        <v>1921</v>
      </c>
      <c r="CO39" t="s">
        <v>1921</v>
      </c>
      <c r="CP39" t="s">
        <v>1921</v>
      </c>
      <c r="CQ39" t="s">
        <v>1921</v>
      </c>
      <c r="CR39" t="s">
        <v>1921</v>
      </c>
      <c r="CS39" t="s">
        <v>1920</v>
      </c>
      <c r="CT39" t="s">
        <v>2291</v>
      </c>
      <c r="CU39" t="s">
        <v>2291</v>
      </c>
      <c r="CV39" t="s">
        <v>2291</v>
      </c>
      <c r="CW39" t="s">
        <v>2291</v>
      </c>
      <c r="CX39" t="s">
        <v>2291</v>
      </c>
      <c r="CY39" t="s">
        <v>2291</v>
      </c>
      <c r="CZ39" t="s">
        <v>2291</v>
      </c>
      <c r="DA39" t="s">
        <v>2291</v>
      </c>
      <c r="DB39" t="s">
        <v>2291</v>
      </c>
      <c r="DC39" t="s">
        <v>2291</v>
      </c>
      <c r="DD39" t="s">
        <v>2291</v>
      </c>
      <c r="DE39" t="s">
        <v>2291</v>
      </c>
      <c r="DF39" t="s">
        <v>2291</v>
      </c>
      <c r="DG39" t="s">
        <v>2291</v>
      </c>
      <c r="DH39" t="s">
        <v>2291</v>
      </c>
      <c r="DI39" t="s">
        <v>2291</v>
      </c>
      <c r="DJ39" t="s">
        <v>2291</v>
      </c>
      <c r="DK39" t="s">
        <v>2291</v>
      </c>
      <c r="DL39" t="s">
        <v>2291</v>
      </c>
      <c r="DM39" t="s">
        <v>2291</v>
      </c>
      <c r="DN39" t="s">
        <v>2291</v>
      </c>
      <c r="DO39" t="s">
        <v>2291</v>
      </c>
      <c r="DP39" t="s">
        <v>2291</v>
      </c>
      <c r="DQ39" t="s">
        <v>2291</v>
      </c>
      <c r="DR39" t="s">
        <v>2291</v>
      </c>
      <c r="DS39" t="s">
        <v>2291</v>
      </c>
      <c r="DT39" t="s">
        <v>2291</v>
      </c>
      <c r="DU39" t="s">
        <v>2291</v>
      </c>
      <c r="DV39" t="s">
        <v>2291</v>
      </c>
      <c r="DW39" t="s">
        <v>2291</v>
      </c>
      <c r="DX39" t="s">
        <v>2291</v>
      </c>
      <c r="DY39" t="s">
        <v>2291</v>
      </c>
      <c r="DZ39" t="s">
        <v>2291</v>
      </c>
      <c r="EA39" t="s">
        <v>2291</v>
      </c>
      <c r="EB39" t="s">
        <v>2291</v>
      </c>
      <c r="EC39" t="s">
        <v>2291</v>
      </c>
      <c r="ED39" t="s">
        <v>2291</v>
      </c>
      <c r="EE39" t="s">
        <v>2291</v>
      </c>
      <c r="EF39" t="s">
        <v>2291</v>
      </c>
      <c r="EG39" t="s">
        <v>2291</v>
      </c>
      <c r="EH39" t="s">
        <v>2291</v>
      </c>
      <c r="EI39" t="s">
        <v>2291</v>
      </c>
      <c r="EJ39" t="s">
        <v>2291</v>
      </c>
      <c r="EK39" t="s">
        <v>2291</v>
      </c>
      <c r="EL39" t="s">
        <v>2291</v>
      </c>
      <c r="EM39" t="s">
        <v>2291</v>
      </c>
      <c r="EN39" t="s">
        <v>2291</v>
      </c>
      <c r="EO39" t="s">
        <v>2291</v>
      </c>
      <c r="EP39" t="s">
        <v>2291</v>
      </c>
      <c r="EQ39" t="s">
        <v>2291</v>
      </c>
      <c r="ER39" t="s">
        <v>2291</v>
      </c>
      <c r="ES39" t="s">
        <v>2291</v>
      </c>
      <c r="ET39" t="s">
        <v>2291</v>
      </c>
      <c r="EU39" t="s">
        <v>2291</v>
      </c>
      <c r="EV39" t="s">
        <v>2291</v>
      </c>
      <c r="EW39" t="s">
        <v>2291</v>
      </c>
      <c r="EX39" t="s">
        <v>2291</v>
      </c>
      <c r="EY39" t="s">
        <v>2291</v>
      </c>
      <c r="EZ39" t="s">
        <v>2291</v>
      </c>
      <c r="FA39" t="s">
        <v>2291</v>
      </c>
      <c r="FB39" t="s">
        <v>2291</v>
      </c>
      <c r="FC39" t="s">
        <v>2291</v>
      </c>
      <c r="FD39" t="s">
        <v>2291</v>
      </c>
      <c r="FE39" t="s">
        <v>2291</v>
      </c>
      <c r="FF39" t="s">
        <v>2291</v>
      </c>
      <c r="FG39" t="s">
        <v>2291</v>
      </c>
      <c r="FH39" t="s">
        <v>2291</v>
      </c>
      <c r="FI39" t="s">
        <v>2291</v>
      </c>
      <c r="FJ39" t="s">
        <v>2291</v>
      </c>
      <c r="FK39" t="s">
        <v>2291</v>
      </c>
      <c r="FL39" t="s">
        <v>2291</v>
      </c>
      <c r="FM39" t="s">
        <v>2291</v>
      </c>
      <c r="FN39" t="s">
        <v>2291</v>
      </c>
      <c r="FO39" t="s">
        <v>2291</v>
      </c>
      <c r="FP39" t="s">
        <v>2291</v>
      </c>
      <c r="FQ39" t="s">
        <v>2291</v>
      </c>
      <c r="FR39" t="s">
        <v>2291</v>
      </c>
      <c r="FS39" t="s">
        <v>2291</v>
      </c>
      <c r="FT39" t="s">
        <v>2291</v>
      </c>
      <c r="FU39" t="s">
        <v>2291</v>
      </c>
      <c r="FV39">
        <v>30</v>
      </c>
      <c r="FW39">
        <v>65</v>
      </c>
      <c r="FX39">
        <v>5</v>
      </c>
      <c r="FY39">
        <v>10</v>
      </c>
      <c r="FZ39">
        <v>15</v>
      </c>
      <c r="GA39">
        <v>30</v>
      </c>
      <c r="GB39" t="s">
        <v>2291</v>
      </c>
      <c r="GC39" t="s">
        <v>2291</v>
      </c>
      <c r="GD39">
        <v>10</v>
      </c>
      <c r="GE39">
        <v>30</v>
      </c>
      <c r="GF39">
        <v>7</v>
      </c>
      <c r="GG39" t="s">
        <v>2291</v>
      </c>
      <c r="GH39">
        <v>60</v>
      </c>
      <c r="GI39" t="s">
        <v>1920</v>
      </c>
      <c r="GJ39" t="s">
        <v>1920</v>
      </c>
      <c r="GK39" t="s">
        <v>1920</v>
      </c>
      <c r="GL39" t="s">
        <v>2291</v>
      </c>
      <c r="GM39" t="s">
        <v>2291</v>
      </c>
      <c r="GN39" t="s">
        <v>2291</v>
      </c>
      <c r="GO39" t="s">
        <v>1920</v>
      </c>
      <c r="GP39" t="s">
        <v>2291</v>
      </c>
      <c r="GQ39" t="s">
        <v>2291</v>
      </c>
      <c r="GR39" t="s">
        <v>2291</v>
      </c>
      <c r="GS39" t="s">
        <v>1223</v>
      </c>
      <c r="GT39" t="s">
        <v>1921</v>
      </c>
      <c r="GU39" t="s">
        <v>1921</v>
      </c>
      <c r="GV39" t="s">
        <v>1920</v>
      </c>
      <c r="GW39" t="s">
        <v>1921</v>
      </c>
      <c r="GX39" t="s">
        <v>1921</v>
      </c>
      <c r="GY39" t="s">
        <v>1921</v>
      </c>
      <c r="GZ39" t="s">
        <v>1921</v>
      </c>
      <c r="HA39" t="s">
        <v>1921</v>
      </c>
      <c r="HB39" t="s">
        <v>2291</v>
      </c>
      <c r="HC39" t="s">
        <v>2291</v>
      </c>
      <c r="HD39" t="s">
        <v>2291</v>
      </c>
      <c r="HE39" t="s">
        <v>2291</v>
      </c>
      <c r="HF39" t="s">
        <v>2291</v>
      </c>
      <c r="HG39" t="s">
        <v>2291</v>
      </c>
      <c r="HH39" t="s">
        <v>2291</v>
      </c>
      <c r="HI39" t="s">
        <v>2291</v>
      </c>
      <c r="HJ39">
        <v>1</v>
      </c>
      <c r="HK39" t="s">
        <v>2291</v>
      </c>
      <c r="HL39" t="s">
        <v>2291</v>
      </c>
      <c r="HM39" t="s">
        <v>2291</v>
      </c>
      <c r="HN39" t="s">
        <v>2291</v>
      </c>
      <c r="HO39" t="s">
        <v>2291</v>
      </c>
      <c r="HP39" t="s">
        <v>2291</v>
      </c>
      <c r="HQ39" t="s">
        <v>2291</v>
      </c>
      <c r="HR39" t="s">
        <v>1957</v>
      </c>
      <c r="HS39" t="s">
        <v>2116</v>
      </c>
      <c r="HT39" t="s">
        <v>1921</v>
      </c>
      <c r="HU39" t="s">
        <v>1921</v>
      </c>
      <c r="HV39" t="s">
        <v>1921</v>
      </c>
      <c r="HW39" t="s">
        <v>1920</v>
      </c>
      <c r="HX39" t="s">
        <v>1921</v>
      </c>
      <c r="HY39" t="s">
        <v>2125</v>
      </c>
      <c r="HZ39" t="s">
        <v>1921</v>
      </c>
      <c r="IA39" t="s">
        <v>1921</v>
      </c>
      <c r="IB39" t="s">
        <v>1920</v>
      </c>
      <c r="IC39" t="s">
        <v>2291</v>
      </c>
      <c r="ID39" t="s">
        <v>2291</v>
      </c>
      <c r="IE39" t="s">
        <v>2291</v>
      </c>
      <c r="IF39" t="s">
        <v>2291</v>
      </c>
      <c r="IG39" t="s">
        <v>2291</v>
      </c>
      <c r="IH39" t="s">
        <v>2126</v>
      </c>
      <c r="II39" t="s">
        <v>1921</v>
      </c>
      <c r="IJ39" t="s">
        <v>1920</v>
      </c>
      <c r="IK39" t="s">
        <v>2291</v>
      </c>
      <c r="IL39">
        <v>300</v>
      </c>
      <c r="IM39" t="s">
        <v>1920</v>
      </c>
      <c r="IN39" t="s">
        <v>2291</v>
      </c>
      <c r="IO39" t="s">
        <v>2291</v>
      </c>
      <c r="IP39" t="s">
        <v>2291</v>
      </c>
      <c r="IQ39" t="s">
        <v>2291</v>
      </c>
      <c r="IR39" t="s">
        <v>2291</v>
      </c>
      <c r="IS39" t="s">
        <v>2291</v>
      </c>
      <c r="IT39" t="s">
        <v>2291</v>
      </c>
      <c r="IU39" t="s">
        <v>2291</v>
      </c>
      <c r="IV39" t="s">
        <v>1949</v>
      </c>
      <c r="IW39" t="s">
        <v>1991</v>
      </c>
      <c r="IX39" t="s">
        <v>2291</v>
      </c>
      <c r="IY39" t="s">
        <v>2291</v>
      </c>
      <c r="IZ39" t="s">
        <v>2291</v>
      </c>
      <c r="JA39" t="s">
        <v>2291</v>
      </c>
      <c r="JB39" t="s">
        <v>2291</v>
      </c>
      <c r="JC39" t="s">
        <v>1921</v>
      </c>
      <c r="JD39" t="s">
        <v>2291</v>
      </c>
      <c r="JE39" t="s">
        <v>2291</v>
      </c>
      <c r="JF39" t="s">
        <v>2291</v>
      </c>
      <c r="JG39" t="s">
        <v>2291</v>
      </c>
      <c r="JH39" t="s">
        <v>2291</v>
      </c>
      <c r="JI39" t="s">
        <v>2291</v>
      </c>
      <c r="JJ39" t="s">
        <v>2291</v>
      </c>
      <c r="JK39" t="s">
        <v>2291</v>
      </c>
      <c r="JL39" t="s">
        <v>2291</v>
      </c>
      <c r="JM39" t="s">
        <v>763</v>
      </c>
      <c r="JN39" t="s">
        <v>1920</v>
      </c>
      <c r="JO39" t="s">
        <v>1921</v>
      </c>
      <c r="JP39" t="s">
        <v>1921</v>
      </c>
      <c r="JQ39" t="s">
        <v>1921</v>
      </c>
      <c r="JR39" t="s">
        <v>1921</v>
      </c>
      <c r="JS39" t="s">
        <v>1920</v>
      </c>
      <c r="JT39" t="s">
        <v>1920</v>
      </c>
      <c r="JU39" t="s">
        <v>1921</v>
      </c>
      <c r="JV39" t="s">
        <v>1921</v>
      </c>
      <c r="JW39" t="s">
        <v>1921</v>
      </c>
      <c r="JX39" t="s">
        <v>1921</v>
      </c>
      <c r="JY39" t="s">
        <v>1921</v>
      </c>
      <c r="JZ39" t="s">
        <v>1921</v>
      </c>
      <c r="KA39" t="s">
        <v>1921</v>
      </c>
      <c r="KB39" t="s">
        <v>2291</v>
      </c>
      <c r="KC39" t="s">
        <v>2291</v>
      </c>
      <c r="KD39" t="s">
        <v>2295</v>
      </c>
      <c r="KE39" t="s">
        <v>1920</v>
      </c>
      <c r="KF39" t="s">
        <v>1921</v>
      </c>
      <c r="KG39" t="s">
        <v>1921</v>
      </c>
      <c r="KH39" t="s">
        <v>1921</v>
      </c>
      <c r="KI39" t="s">
        <v>1921</v>
      </c>
      <c r="KJ39" t="s">
        <v>1921</v>
      </c>
      <c r="KK39" t="s">
        <v>1921</v>
      </c>
      <c r="KL39" t="s">
        <v>2291</v>
      </c>
      <c r="KM39" t="s">
        <v>1973</v>
      </c>
      <c r="KN39" t="s">
        <v>2291</v>
      </c>
      <c r="KO39" t="s">
        <v>1920</v>
      </c>
      <c r="KP39" t="s">
        <v>2141</v>
      </c>
      <c r="KQ39" t="s">
        <v>1967</v>
      </c>
      <c r="KR39" t="s">
        <v>1923</v>
      </c>
      <c r="KS39" t="s">
        <v>2291</v>
      </c>
      <c r="KT39" t="s">
        <v>1920</v>
      </c>
      <c r="KU39" t="s">
        <v>2044</v>
      </c>
      <c r="KV39" t="s">
        <v>1920</v>
      </c>
      <c r="KW39" t="s">
        <v>1921</v>
      </c>
      <c r="KX39" t="s">
        <v>1920</v>
      </c>
      <c r="KY39" t="s">
        <v>2291</v>
      </c>
      <c r="KZ39" t="s">
        <v>2291</v>
      </c>
      <c r="LA39">
        <v>2</v>
      </c>
      <c r="LB39" t="s">
        <v>310</v>
      </c>
      <c r="LC39" t="s">
        <v>305</v>
      </c>
      <c r="LD39" t="s">
        <v>2291</v>
      </c>
      <c r="LE39" t="s">
        <v>2291</v>
      </c>
      <c r="LF39" t="s">
        <v>2291</v>
      </c>
      <c r="LG39">
        <v>20</v>
      </c>
      <c r="LH39">
        <v>20</v>
      </c>
      <c r="LI39" t="s">
        <v>1241</v>
      </c>
      <c r="LJ39">
        <v>161895</v>
      </c>
      <c r="LK39" t="s">
        <v>1242</v>
      </c>
      <c r="LL39" t="s">
        <v>1243</v>
      </c>
      <c r="LM39">
        <v>101</v>
      </c>
      <c r="LN39" t="s">
        <v>2291</v>
      </c>
      <c r="LO39">
        <v>-1</v>
      </c>
      <c r="LP39" t="s">
        <v>2291</v>
      </c>
      <c r="LQ39" t="s">
        <v>2291</v>
      </c>
      <c r="LR39">
        <v>101</v>
      </c>
      <c r="LS39">
        <v>10</v>
      </c>
      <c r="LT39">
        <v>10</v>
      </c>
      <c r="LU39">
        <v>22</v>
      </c>
      <c r="LV39">
        <v>18</v>
      </c>
      <c r="LW39">
        <v>11</v>
      </c>
      <c r="LX39">
        <v>9</v>
      </c>
      <c r="LY39">
        <v>1</v>
      </c>
      <c r="LZ39">
        <v>3</v>
      </c>
      <c r="MA39">
        <v>17</v>
      </c>
      <c r="MB39">
        <v>20</v>
      </c>
      <c r="MC39">
        <v>3</v>
      </c>
      <c r="MD39">
        <v>3</v>
      </c>
      <c r="ME39">
        <v>127</v>
      </c>
      <c r="MF39" t="s">
        <v>1975</v>
      </c>
      <c r="MG39" t="s">
        <v>1979</v>
      </c>
      <c r="MH39" t="s">
        <v>568</v>
      </c>
      <c r="MI39" t="b">
        <v>0</v>
      </c>
      <c r="MJ39" t="b">
        <v>0</v>
      </c>
      <c r="MK39" t="b">
        <v>0</v>
      </c>
      <c r="ML39" t="s">
        <v>2291</v>
      </c>
    </row>
    <row r="40" spans="1:350" x14ac:dyDescent="0.3">
      <c r="A40" t="s">
        <v>1797</v>
      </c>
      <c r="B40" t="s">
        <v>1674</v>
      </c>
      <c r="C40" t="s">
        <v>1675</v>
      </c>
      <c r="D40">
        <v>43171</v>
      </c>
      <c r="E40" t="s">
        <v>316</v>
      </c>
      <c r="F40" t="s">
        <v>2291</v>
      </c>
      <c r="G40" t="s">
        <v>2291</v>
      </c>
      <c r="H40" t="s">
        <v>2291</v>
      </c>
      <c r="I40">
        <v>43173</v>
      </c>
      <c r="J40" t="s">
        <v>317</v>
      </c>
      <c r="K40" t="s">
        <v>293</v>
      </c>
      <c r="L40" t="s">
        <v>294</v>
      </c>
      <c r="M40" t="s">
        <v>1934</v>
      </c>
      <c r="N40" t="s">
        <v>698</v>
      </c>
      <c r="O40" t="s">
        <v>333</v>
      </c>
      <c r="P40" t="s">
        <v>818</v>
      </c>
      <c r="Q40" t="s">
        <v>1470</v>
      </c>
      <c r="R40" t="s">
        <v>2055</v>
      </c>
      <c r="S40" t="s">
        <v>1797</v>
      </c>
      <c r="T40" t="s">
        <v>1676</v>
      </c>
      <c r="U40">
        <v>13.5180526556</v>
      </c>
      <c r="V40">
        <v>14.100721891799999</v>
      </c>
      <c r="W40">
        <v>296.82150760000002</v>
      </c>
      <c r="X40">
        <v>4</v>
      </c>
      <c r="Y40" t="s">
        <v>1983</v>
      </c>
      <c r="Z40" t="s">
        <v>2055</v>
      </c>
      <c r="AA40">
        <v>1</v>
      </c>
      <c r="AB40" t="s">
        <v>2292</v>
      </c>
      <c r="AC40" t="s">
        <v>2291</v>
      </c>
      <c r="AD40" t="s">
        <v>1982</v>
      </c>
      <c r="AE40" t="s">
        <v>2291</v>
      </c>
      <c r="AF40" t="s">
        <v>2291</v>
      </c>
      <c r="AG40" t="s">
        <v>2089</v>
      </c>
      <c r="AH40" t="s">
        <v>1920</v>
      </c>
      <c r="AI40" t="s">
        <v>1921</v>
      </c>
      <c r="AJ40" t="s">
        <v>1921</v>
      </c>
      <c r="AK40" t="s">
        <v>2291</v>
      </c>
      <c r="AL40">
        <v>78</v>
      </c>
      <c r="AM40">
        <v>326</v>
      </c>
      <c r="AN40" t="s">
        <v>294</v>
      </c>
      <c r="AO40" t="s">
        <v>1934</v>
      </c>
      <c r="AP40" t="s">
        <v>698</v>
      </c>
      <c r="AQ40" t="s">
        <v>333</v>
      </c>
      <c r="AR40" t="s">
        <v>818</v>
      </c>
      <c r="AS40" t="s">
        <v>1470</v>
      </c>
      <c r="AT40">
        <v>78</v>
      </c>
      <c r="AU40">
        <v>326</v>
      </c>
      <c r="AV40">
        <v>42005</v>
      </c>
      <c r="AW40" t="s">
        <v>2291</v>
      </c>
      <c r="AX40" t="s">
        <v>2291</v>
      </c>
      <c r="AY40" t="s">
        <v>2291</v>
      </c>
      <c r="AZ40" t="s">
        <v>2291</v>
      </c>
      <c r="BA40" t="s">
        <v>2291</v>
      </c>
      <c r="BB40" t="s">
        <v>2291</v>
      </c>
      <c r="BC40" t="s">
        <v>2291</v>
      </c>
      <c r="BD40" t="s">
        <v>2291</v>
      </c>
      <c r="BE40" t="s">
        <v>2291</v>
      </c>
      <c r="BF40" t="s">
        <v>2291</v>
      </c>
      <c r="BG40" t="s">
        <v>2291</v>
      </c>
      <c r="BH40" t="s">
        <v>2291</v>
      </c>
      <c r="BI40" t="s">
        <v>2291</v>
      </c>
      <c r="BJ40" t="s">
        <v>2291</v>
      </c>
      <c r="BK40" t="s">
        <v>2291</v>
      </c>
      <c r="BL40" t="s">
        <v>2291</v>
      </c>
      <c r="BM40" t="s">
        <v>2291</v>
      </c>
      <c r="BN40" t="s">
        <v>2291</v>
      </c>
      <c r="BO40" t="s">
        <v>2291</v>
      </c>
      <c r="BP40" t="s">
        <v>2291</v>
      </c>
      <c r="BQ40" t="s">
        <v>2291</v>
      </c>
      <c r="BR40" t="s">
        <v>2291</v>
      </c>
      <c r="BS40" t="s">
        <v>2291</v>
      </c>
      <c r="BT40" t="s">
        <v>2291</v>
      </c>
      <c r="BU40" t="s">
        <v>2291</v>
      </c>
      <c r="BV40" t="s">
        <v>2291</v>
      </c>
      <c r="BW40" t="s">
        <v>2291</v>
      </c>
      <c r="BX40" t="s">
        <v>2291</v>
      </c>
      <c r="BY40" t="s">
        <v>2291</v>
      </c>
      <c r="BZ40" t="s">
        <v>2291</v>
      </c>
      <c r="CA40">
        <v>0</v>
      </c>
      <c r="CB40">
        <v>78</v>
      </c>
      <c r="CC40">
        <v>0</v>
      </c>
      <c r="CD40">
        <v>0</v>
      </c>
      <c r="CE40">
        <v>0</v>
      </c>
      <c r="CF40" t="s">
        <v>1998</v>
      </c>
      <c r="CG40" t="s">
        <v>2291</v>
      </c>
      <c r="CH40" t="s">
        <v>868</v>
      </c>
      <c r="CI40" t="s">
        <v>1920</v>
      </c>
      <c r="CJ40" t="s">
        <v>1921</v>
      </c>
      <c r="CK40" t="s">
        <v>1921</v>
      </c>
      <c r="CL40" t="s">
        <v>1921</v>
      </c>
      <c r="CM40" t="s">
        <v>1921</v>
      </c>
      <c r="CN40" t="s">
        <v>1921</v>
      </c>
      <c r="CO40" t="s">
        <v>1921</v>
      </c>
      <c r="CP40" t="s">
        <v>1921</v>
      </c>
      <c r="CQ40" t="s">
        <v>1920</v>
      </c>
      <c r="CR40" t="s">
        <v>1921</v>
      </c>
      <c r="CS40" t="s">
        <v>1921</v>
      </c>
      <c r="CT40" t="s">
        <v>1953</v>
      </c>
      <c r="CU40" t="s">
        <v>1921</v>
      </c>
      <c r="CV40" t="s">
        <v>1921</v>
      </c>
      <c r="CW40" t="s">
        <v>1920</v>
      </c>
      <c r="CX40" t="s">
        <v>1921</v>
      </c>
      <c r="CY40" t="s">
        <v>1921</v>
      </c>
      <c r="CZ40" t="s">
        <v>2291</v>
      </c>
      <c r="DA40" t="s">
        <v>2029</v>
      </c>
      <c r="DB40" t="s">
        <v>320</v>
      </c>
      <c r="DC40" t="s">
        <v>1921</v>
      </c>
      <c r="DD40" t="s">
        <v>1921</v>
      </c>
      <c r="DE40" t="s">
        <v>1921</v>
      </c>
      <c r="DF40" t="s">
        <v>1920</v>
      </c>
      <c r="DG40" t="s">
        <v>1921</v>
      </c>
      <c r="DH40" t="s">
        <v>2291</v>
      </c>
      <c r="DI40" t="s">
        <v>2029</v>
      </c>
      <c r="DJ40" t="s">
        <v>2291</v>
      </c>
      <c r="DK40" t="s">
        <v>2291</v>
      </c>
      <c r="DL40" t="s">
        <v>2291</v>
      </c>
      <c r="DM40" t="s">
        <v>2291</v>
      </c>
      <c r="DN40" t="s">
        <v>2291</v>
      </c>
      <c r="DO40" t="s">
        <v>2291</v>
      </c>
      <c r="DP40" t="s">
        <v>2291</v>
      </c>
      <c r="DQ40" t="s">
        <v>2291</v>
      </c>
      <c r="DR40" t="s">
        <v>2291</v>
      </c>
      <c r="DS40" t="s">
        <v>2291</v>
      </c>
      <c r="DT40" t="s">
        <v>2291</v>
      </c>
      <c r="DU40" t="s">
        <v>2291</v>
      </c>
      <c r="DV40" t="s">
        <v>2291</v>
      </c>
      <c r="DW40" t="s">
        <v>2291</v>
      </c>
      <c r="DX40" t="s">
        <v>2291</v>
      </c>
      <c r="DY40" t="s">
        <v>2291</v>
      </c>
      <c r="DZ40" t="s">
        <v>2291</v>
      </c>
      <c r="EA40" t="s">
        <v>2291</v>
      </c>
      <c r="EB40" t="s">
        <v>2291</v>
      </c>
      <c r="EC40" t="s">
        <v>2291</v>
      </c>
      <c r="ED40" t="s">
        <v>2291</v>
      </c>
      <c r="EE40" t="s">
        <v>2291</v>
      </c>
      <c r="EF40" t="s">
        <v>2291</v>
      </c>
      <c r="EG40" t="s">
        <v>2291</v>
      </c>
      <c r="EH40" t="s">
        <v>2291</v>
      </c>
      <c r="EI40" t="s">
        <v>2291</v>
      </c>
      <c r="EJ40" t="s">
        <v>2291</v>
      </c>
      <c r="EK40" t="s">
        <v>2291</v>
      </c>
      <c r="EL40" t="s">
        <v>2291</v>
      </c>
      <c r="EM40" t="s">
        <v>2291</v>
      </c>
      <c r="EN40" t="s">
        <v>2291</v>
      </c>
      <c r="EO40" t="s">
        <v>2291</v>
      </c>
      <c r="EP40" t="s">
        <v>2291</v>
      </c>
      <c r="EQ40" t="s">
        <v>2291</v>
      </c>
      <c r="ER40" t="s">
        <v>2291</v>
      </c>
      <c r="ES40" t="s">
        <v>2291</v>
      </c>
      <c r="ET40" t="s">
        <v>2291</v>
      </c>
      <c r="EU40" t="s">
        <v>2291</v>
      </c>
      <c r="EV40" t="s">
        <v>2291</v>
      </c>
      <c r="EW40" t="s">
        <v>2291</v>
      </c>
      <c r="EX40" t="s">
        <v>2291</v>
      </c>
      <c r="EY40" t="s">
        <v>2291</v>
      </c>
      <c r="EZ40" t="s">
        <v>2291</v>
      </c>
      <c r="FA40" t="s">
        <v>2291</v>
      </c>
      <c r="FB40" t="s">
        <v>2291</v>
      </c>
      <c r="FC40" t="s">
        <v>2291</v>
      </c>
      <c r="FD40" t="s">
        <v>2291</v>
      </c>
      <c r="FE40" t="s">
        <v>2291</v>
      </c>
      <c r="FF40" t="s">
        <v>2291</v>
      </c>
      <c r="FG40" t="s">
        <v>2291</v>
      </c>
      <c r="FH40" t="s">
        <v>2291</v>
      </c>
      <c r="FI40" t="s">
        <v>2291</v>
      </c>
      <c r="FJ40" t="s">
        <v>2291</v>
      </c>
      <c r="FK40" t="s">
        <v>2291</v>
      </c>
      <c r="FL40" t="s">
        <v>2291</v>
      </c>
      <c r="FM40" t="s">
        <v>2291</v>
      </c>
      <c r="FN40" t="s">
        <v>2291</v>
      </c>
      <c r="FO40" t="s">
        <v>2291</v>
      </c>
      <c r="FP40" t="s">
        <v>2291</v>
      </c>
      <c r="FQ40" t="s">
        <v>2291</v>
      </c>
      <c r="FR40" t="s">
        <v>2291</v>
      </c>
      <c r="FS40" t="s">
        <v>2291</v>
      </c>
      <c r="FT40" t="s">
        <v>2291</v>
      </c>
      <c r="FU40" t="s">
        <v>2291</v>
      </c>
      <c r="FV40">
        <v>8</v>
      </c>
      <c r="FW40">
        <v>25</v>
      </c>
      <c r="FX40" t="s">
        <v>2291</v>
      </c>
      <c r="FY40">
        <v>1</v>
      </c>
      <c r="FZ40">
        <v>2</v>
      </c>
      <c r="GA40" t="s">
        <v>2291</v>
      </c>
      <c r="GB40" t="s">
        <v>2291</v>
      </c>
      <c r="GC40" t="s">
        <v>2291</v>
      </c>
      <c r="GD40" t="s">
        <v>2291</v>
      </c>
      <c r="GE40">
        <v>10</v>
      </c>
      <c r="GF40">
        <v>3</v>
      </c>
      <c r="GG40" t="s">
        <v>2291</v>
      </c>
      <c r="GH40">
        <v>15</v>
      </c>
      <c r="GI40" t="s">
        <v>1920</v>
      </c>
      <c r="GJ40" t="s">
        <v>1920</v>
      </c>
      <c r="GK40" t="s">
        <v>1920</v>
      </c>
      <c r="GL40" t="s">
        <v>2291</v>
      </c>
      <c r="GM40" t="s">
        <v>2291</v>
      </c>
      <c r="GN40" t="s">
        <v>2291</v>
      </c>
      <c r="GO40" t="s">
        <v>1920</v>
      </c>
      <c r="GP40" t="s">
        <v>2291</v>
      </c>
      <c r="GQ40" t="s">
        <v>2291</v>
      </c>
      <c r="GR40" t="s">
        <v>2291</v>
      </c>
      <c r="GS40" t="s">
        <v>322</v>
      </c>
      <c r="GT40" t="s">
        <v>1921</v>
      </c>
      <c r="GU40" t="s">
        <v>1921</v>
      </c>
      <c r="GV40" t="s">
        <v>1920</v>
      </c>
      <c r="GW40" t="s">
        <v>1921</v>
      </c>
      <c r="GX40" t="s">
        <v>1920</v>
      </c>
      <c r="GY40" t="s">
        <v>1921</v>
      </c>
      <c r="GZ40" t="s">
        <v>1921</v>
      </c>
      <c r="HA40" t="s">
        <v>1921</v>
      </c>
      <c r="HB40" t="s">
        <v>2291</v>
      </c>
      <c r="HC40" t="s">
        <v>2291</v>
      </c>
      <c r="HD40">
        <v>1</v>
      </c>
      <c r="HE40">
        <v>1</v>
      </c>
      <c r="HF40" t="s">
        <v>2291</v>
      </c>
      <c r="HG40" t="s">
        <v>2291</v>
      </c>
      <c r="HH40" t="s">
        <v>2291</v>
      </c>
      <c r="HI40" t="s">
        <v>2291</v>
      </c>
      <c r="HJ40">
        <v>1</v>
      </c>
      <c r="HK40" t="s">
        <v>2291</v>
      </c>
      <c r="HL40" t="s">
        <v>2291</v>
      </c>
      <c r="HM40" t="s">
        <v>2291</v>
      </c>
      <c r="HN40" t="s">
        <v>2291</v>
      </c>
      <c r="HO40" t="s">
        <v>2291</v>
      </c>
      <c r="HP40" t="s">
        <v>2291</v>
      </c>
      <c r="HQ40" t="s">
        <v>2291</v>
      </c>
      <c r="HR40" t="s">
        <v>1956</v>
      </c>
      <c r="HS40" t="s">
        <v>2116</v>
      </c>
      <c r="HT40" t="s">
        <v>1921</v>
      </c>
      <c r="HU40" t="s">
        <v>1921</v>
      </c>
      <c r="HV40" t="s">
        <v>1921</v>
      </c>
      <c r="HW40" t="s">
        <v>1920</v>
      </c>
      <c r="HX40" t="s">
        <v>1921</v>
      </c>
      <c r="HY40" t="s">
        <v>2125</v>
      </c>
      <c r="HZ40" t="s">
        <v>1921</v>
      </c>
      <c r="IA40" t="s">
        <v>1921</v>
      </c>
      <c r="IB40" t="s">
        <v>1920</v>
      </c>
      <c r="IC40" t="s">
        <v>2291</v>
      </c>
      <c r="ID40" t="s">
        <v>2291</v>
      </c>
      <c r="IE40" t="s">
        <v>2291</v>
      </c>
      <c r="IF40" t="s">
        <v>2291</v>
      </c>
      <c r="IG40" t="s">
        <v>2291</v>
      </c>
      <c r="IH40" t="s">
        <v>2126</v>
      </c>
      <c r="II40" t="s">
        <v>1921</v>
      </c>
      <c r="IJ40" t="s">
        <v>1920</v>
      </c>
      <c r="IK40" t="s">
        <v>2291</v>
      </c>
      <c r="IL40">
        <v>78</v>
      </c>
      <c r="IM40" t="s">
        <v>1920</v>
      </c>
      <c r="IN40" t="s">
        <v>2291</v>
      </c>
      <c r="IO40" t="s">
        <v>2291</v>
      </c>
      <c r="IP40" t="s">
        <v>2291</v>
      </c>
      <c r="IQ40" t="s">
        <v>2291</v>
      </c>
      <c r="IR40" t="s">
        <v>2291</v>
      </c>
      <c r="IS40" t="s">
        <v>2291</v>
      </c>
      <c r="IT40" t="s">
        <v>2291</v>
      </c>
      <c r="IU40" t="s">
        <v>2291</v>
      </c>
      <c r="IV40" t="s">
        <v>1949</v>
      </c>
      <c r="IW40" t="s">
        <v>1992</v>
      </c>
      <c r="IX40" t="s">
        <v>2291</v>
      </c>
      <c r="IY40" t="s">
        <v>2291</v>
      </c>
      <c r="IZ40" t="s">
        <v>2291</v>
      </c>
      <c r="JA40" t="s">
        <v>2291</v>
      </c>
      <c r="JB40" t="s">
        <v>2291</v>
      </c>
      <c r="JC40" t="s">
        <v>1921</v>
      </c>
      <c r="JD40" t="s">
        <v>2291</v>
      </c>
      <c r="JE40" t="s">
        <v>2291</v>
      </c>
      <c r="JF40" t="s">
        <v>2291</v>
      </c>
      <c r="JG40" t="s">
        <v>2291</v>
      </c>
      <c r="JH40" t="s">
        <v>2291</v>
      </c>
      <c r="JI40" t="s">
        <v>2291</v>
      </c>
      <c r="JJ40" t="s">
        <v>2291</v>
      </c>
      <c r="JK40" t="s">
        <v>2291</v>
      </c>
      <c r="JL40" t="s">
        <v>2291</v>
      </c>
      <c r="JM40" t="s">
        <v>1677</v>
      </c>
      <c r="JN40" t="s">
        <v>1921</v>
      </c>
      <c r="JO40" t="s">
        <v>1921</v>
      </c>
      <c r="JP40" t="s">
        <v>1921</v>
      </c>
      <c r="JQ40" t="s">
        <v>1921</v>
      </c>
      <c r="JR40" t="s">
        <v>1921</v>
      </c>
      <c r="JS40" t="s">
        <v>1920</v>
      </c>
      <c r="JT40" t="s">
        <v>1921</v>
      </c>
      <c r="JU40" t="s">
        <v>1921</v>
      </c>
      <c r="JV40" t="s">
        <v>1921</v>
      </c>
      <c r="JW40" t="s">
        <v>1921</v>
      </c>
      <c r="JX40" t="s">
        <v>1921</v>
      </c>
      <c r="JY40" t="s">
        <v>1920</v>
      </c>
      <c r="JZ40" t="s">
        <v>1921</v>
      </c>
      <c r="KA40" t="s">
        <v>1921</v>
      </c>
      <c r="KB40" t="s">
        <v>2291</v>
      </c>
      <c r="KC40" t="s">
        <v>2291</v>
      </c>
      <c r="KD40" t="s">
        <v>2298</v>
      </c>
      <c r="KE40" t="s">
        <v>1920</v>
      </c>
      <c r="KF40" t="s">
        <v>1921</v>
      </c>
      <c r="KG40" t="s">
        <v>1921</v>
      </c>
      <c r="KH40" t="s">
        <v>1921</v>
      </c>
      <c r="KI40" t="s">
        <v>1921</v>
      </c>
      <c r="KJ40" t="s">
        <v>1920</v>
      </c>
      <c r="KK40" t="s">
        <v>1921</v>
      </c>
      <c r="KL40" t="s">
        <v>2291</v>
      </c>
      <c r="KM40" t="s">
        <v>2294</v>
      </c>
      <c r="KN40" t="s">
        <v>2291</v>
      </c>
      <c r="KO40" t="s">
        <v>1920</v>
      </c>
      <c r="KP40" t="s">
        <v>1503</v>
      </c>
      <c r="KQ40" t="s">
        <v>1967</v>
      </c>
      <c r="KR40" t="s">
        <v>1988</v>
      </c>
      <c r="KS40" t="s">
        <v>2291</v>
      </c>
      <c r="KT40" t="s">
        <v>1920</v>
      </c>
      <c r="KU40" t="s">
        <v>2044</v>
      </c>
      <c r="KV40" t="s">
        <v>1920</v>
      </c>
      <c r="KW40" t="s">
        <v>1921</v>
      </c>
      <c r="KX40" t="s">
        <v>1920</v>
      </c>
      <c r="KY40" t="s">
        <v>2291</v>
      </c>
      <c r="KZ40" t="s">
        <v>2291</v>
      </c>
      <c r="LA40">
        <v>2</v>
      </c>
      <c r="LB40" t="s">
        <v>310</v>
      </c>
      <c r="LC40" t="s">
        <v>1678</v>
      </c>
      <c r="LD40" t="s">
        <v>2291</v>
      </c>
      <c r="LE40" t="s">
        <v>2291</v>
      </c>
      <c r="LF40" t="s">
        <v>2291</v>
      </c>
      <c r="LG40">
        <v>20</v>
      </c>
      <c r="LH40">
        <v>20</v>
      </c>
      <c r="LI40" t="s">
        <v>1679</v>
      </c>
      <c r="LJ40">
        <v>177399</v>
      </c>
      <c r="LK40" t="s">
        <v>1680</v>
      </c>
      <c r="LL40" t="s">
        <v>1681</v>
      </c>
      <c r="LM40">
        <v>160</v>
      </c>
      <c r="LN40" t="s">
        <v>2291</v>
      </c>
      <c r="LO40">
        <v>-1</v>
      </c>
      <c r="LP40" t="s">
        <v>2291</v>
      </c>
      <c r="LQ40" t="s">
        <v>2291</v>
      </c>
      <c r="LR40">
        <v>160</v>
      </c>
      <c r="LS40">
        <v>7</v>
      </c>
      <c r="LT40">
        <v>10</v>
      </c>
      <c r="LU40">
        <v>12</v>
      </c>
      <c r="LV40">
        <v>15</v>
      </c>
      <c r="LW40">
        <v>14</v>
      </c>
      <c r="LX40">
        <v>13</v>
      </c>
      <c r="LY40">
        <v>8</v>
      </c>
      <c r="LZ40">
        <v>9</v>
      </c>
      <c r="MA40">
        <v>20</v>
      </c>
      <c r="MB40">
        <v>23</v>
      </c>
      <c r="MC40">
        <v>1</v>
      </c>
      <c r="MD40">
        <v>1</v>
      </c>
      <c r="ME40">
        <v>133</v>
      </c>
      <c r="MF40" t="s">
        <v>1979</v>
      </c>
      <c r="MG40" t="s">
        <v>2035</v>
      </c>
      <c r="MH40" t="s">
        <v>2291</v>
      </c>
      <c r="MI40" t="b">
        <v>1</v>
      </c>
      <c r="MJ40" t="b">
        <v>1</v>
      </c>
      <c r="MK40" t="b">
        <v>1</v>
      </c>
      <c r="ML40" t="s">
        <v>2291</v>
      </c>
    </row>
    <row r="41" spans="1:350" x14ac:dyDescent="0.3">
      <c r="A41" t="s">
        <v>426</v>
      </c>
      <c r="B41" t="s">
        <v>424</v>
      </c>
      <c r="C41" t="s">
        <v>425</v>
      </c>
      <c r="D41">
        <v>43154</v>
      </c>
      <c r="E41" t="s">
        <v>398</v>
      </c>
      <c r="F41" t="s">
        <v>2291</v>
      </c>
      <c r="G41" t="s">
        <v>2291</v>
      </c>
      <c r="H41" t="s">
        <v>2291</v>
      </c>
      <c r="I41">
        <v>43154</v>
      </c>
      <c r="J41" t="s">
        <v>399</v>
      </c>
      <c r="K41" t="s">
        <v>293</v>
      </c>
      <c r="L41" t="s">
        <v>294</v>
      </c>
      <c r="M41" t="s">
        <v>1934</v>
      </c>
      <c r="N41" t="s">
        <v>400</v>
      </c>
      <c r="O41" t="s">
        <v>1948</v>
      </c>
      <c r="P41" t="s">
        <v>401</v>
      </c>
      <c r="Q41" t="s">
        <v>429</v>
      </c>
      <c r="R41" t="s">
        <v>429</v>
      </c>
      <c r="S41" t="s">
        <v>426</v>
      </c>
      <c r="T41" t="s">
        <v>427</v>
      </c>
      <c r="U41">
        <v>14.418713526499999</v>
      </c>
      <c r="V41">
        <v>13.6107074504</v>
      </c>
      <c r="W41">
        <v>544.34500916699994</v>
      </c>
      <c r="X41">
        <v>8</v>
      </c>
      <c r="Y41" t="s">
        <v>1985</v>
      </c>
      <c r="Z41" t="s">
        <v>2291</v>
      </c>
      <c r="AA41" t="s">
        <v>2291</v>
      </c>
      <c r="AB41" t="s">
        <v>2292</v>
      </c>
      <c r="AC41" t="s">
        <v>2291</v>
      </c>
      <c r="AD41" t="s">
        <v>1982</v>
      </c>
      <c r="AE41" t="s">
        <v>2291</v>
      </c>
      <c r="AF41" t="s">
        <v>2291</v>
      </c>
      <c r="AG41" t="s">
        <v>2093</v>
      </c>
      <c r="AH41" t="s">
        <v>1920</v>
      </c>
      <c r="AI41" t="s">
        <v>1920</v>
      </c>
      <c r="AJ41" t="s">
        <v>1921</v>
      </c>
      <c r="AK41" t="s">
        <v>2291</v>
      </c>
      <c r="AL41">
        <v>44</v>
      </c>
      <c r="AM41">
        <v>184</v>
      </c>
      <c r="AN41" t="s">
        <v>294</v>
      </c>
      <c r="AO41" t="s">
        <v>1934</v>
      </c>
      <c r="AP41" t="s">
        <v>400</v>
      </c>
      <c r="AQ41" t="s">
        <v>1948</v>
      </c>
      <c r="AR41" t="s">
        <v>404</v>
      </c>
      <c r="AS41" t="s">
        <v>2010</v>
      </c>
      <c r="AT41">
        <v>44</v>
      </c>
      <c r="AU41">
        <v>184</v>
      </c>
      <c r="AV41">
        <v>42309</v>
      </c>
      <c r="AW41">
        <v>49</v>
      </c>
      <c r="AX41">
        <v>205</v>
      </c>
      <c r="AY41" t="s">
        <v>298</v>
      </c>
      <c r="AZ41" t="s">
        <v>1926</v>
      </c>
      <c r="BA41" t="s">
        <v>299</v>
      </c>
      <c r="BB41" t="s">
        <v>1931</v>
      </c>
      <c r="BC41" t="s">
        <v>300</v>
      </c>
      <c r="BD41" t="s">
        <v>1931</v>
      </c>
      <c r="BE41" t="s">
        <v>2291</v>
      </c>
      <c r="BF41" t="s">
        <v>2291</v>
      </c>
      <c r="BG41" t="s">
        <v>2291</v>
      </c>
      <c r="BH41">
        <v>49</v>
      </c>
      <c r="BI41">
        <v>205</v>
      </c>
      <c r="BJ41">
        <v>42309</v>
      </c>
      <c r="BK41" t="s">
        <v>2291</v>
      </c>
      <c r="BL41" t="s">
        <v>2291</v>
      </c>
      <c r="BM41" t="s">
        <v>2291</v>
      </c>
      <c r="BN41" t="s">
        <v>2291</v>
      </c>
      <c r="BO41" t="s">
        <v>2291</v>
      </c>
      <c r="BP41" t="s">
        <v>2291</v>
      </c>
      <c r="BQ41" t="s">
        <v>2291</v>
      </c>
      <c r="BR41" t="s">
        <v>2291</v>
      </c>
      <c r="BS41" t="s">
        <v>2291</v>
      </c>
      <c r="BT41" t="s">
        <v>2291</v>
      </c>
      <c r="BU41" t="s">
        <v>2291</v>
      </c>
      <c r="BV41" t="s">
        <v>2291</v>
      </c>
      <c r="BW41" t="s">
        <v>2291</v>
      </c>
      <c r="BX41" t="s">
        <v>2291</v>
      </c>
      <c r="BY41" t="s">
        <v>2291</v>
      </c>
      <c r="BZ41" t="s">
        <v>2291</v>
      </c>
      <c r="CA41">
        <v>0</v>
      </c>
      <c r="CB41">
        <v>93</v>
      </c>
      <c r="CC41">
        <v>0</v>
      </c>
      <c r="CD41">
        <v>0</v>
      </c>
      <c r="CE41">
        <v>0</v>
      </c>
      <c r="CF41" t="s">
        <v>1998</v>
      </c>
      <c r="CG41" t="s">
        <v>2291</v>
      </c>
      <c r="CH41" t="s">
        <v>428</v>
      </c>
      <c r="CI41" t="s">
        <v>1920</v>
      </c>
      <c r="CJ41" t="s">
        <v>1920</v>
      </c>
      <c r="CK41" t="s">
        <v>1920</v>
      </c>
      <c r="CL41" t="s">
        <v>1921</v>
      </c>
      <c r="CM41" t="s">
        <v>1921</v>
      </c>
      <c r="CN41" t="s">
        <v>1921</v>
      </c>
      <c r="CO41" t="s">
        <v>1921</v>
      </c>
      <c r="CP41" t="s">
        <v>1921</v>
      </c>
      <c r="CQ41" t="s">
        <v>1921</v>
      </c>
      <c r="CR41" t="s">
        <v>1920</v>
      </c>
      <c r="CS41" t="s">
        <v>1921</v>
      </c>
      <c r="CT41" t="s">
        <v>2291</v>
      </c>
      <c r="CU41" t="s">
        <v>2291</v>
      </c>
      <c r="CV41" t="s">
        <v>2291</v>
      </c>
      <c r="CW41" t="s">
        <v>2291</v>
      </c>
      <c r="CX41" t="s">
        <v>2291</v>
      </c>
      <c r="CY41" t="s">
        <v>2291</v>
      </c>
      <c r="CZ41" t="s">
        <v>2291</v>
      </c>
      <c r="DA41" t="s">
        <v>2291</v>
      </c>
      <c r="DB41" t="s">
        <v>320</v>
      </c>
      <c r="DC41" t="s">
        <v>1921</v>
      </c>
      <c r="DD41" t="s">
        <v>1921</v>
      </c>
      <c r="DE41" t="s">
        <v>1921</v>
      </c>
      <c r="DF41" t="s">
        <v>1920</v>
      </c>
      <c r="DG41" t="s">
        <v>1921</v>
      </c>
      <c r="DH41" t="s">
        <v>2291</v>
      </c>
      <c r="DI41" t="s">
        <v>2029</v>
      </c>
      <c r="DJ41" t="s">
        <v>320</v>
      </c>
      <c r="DK41" t="s">
        <v>1921</v>
      </c>
      <c r="DL41" t="s">
        <v>1921</v>
      </c>
      <c r="DM41" t="s">
        <v>1921</v>
      </c>
      <c r="DN41" t="s">
        <v>1920</v>
      </c>
      <c r="DO41" t="s">
        <v>1921</v>
      </c>
      <c r="DP41" t="s">
        <v>2291</v>
      </c>
      <c r="DQ41" t="s">
        <v>2029</v>
      </c>
      <c r="DR41" t="s">
        <v>2291</v>
      </c>
      <c r="DS41" t="s">
        <v>2291</v>
      </c>
      <c r="DT41" t="s">
        <v>2291</v>
      </c>
      <c r="DU41" t="s">
        <v>2291</v>
      </c>
      <c r="DV41" t="s">
        <v>2291</v>
      </c>
      <c r="DW41" t="s">
        <v>2291</v>
      </c>
      <c r="DX41" t="s">
        <v>2291</v>
      </c>
      <c r="DY41" t="s">
        <v>2291</v>
      </c>
      <c r="DZ41" t="s">
        <v>2291</v>
      </c>
      <c r="EA41" t="s">
        <v>2291</v>
      </c>
      <c r="EB41" t="s">
        <v>2291</v>
      </c>
      <c r="EC41" t="s">
        <v>2291</v>
      </c>
      <c r="ED41" t="s">
        <v>2291</v>
      </c>
      <c r="EE41" t="s">
        <v>2291</v>
      </c>
      <c r="EF41" t="s">
        <v>2291</v>
      </c>
      <c r="EG41" t="s">
        <v>2291</v>
      </c>
      <c r="EH41" t="s">
        <v>2291</v>
      </c>
      <c r="EI41" t="s">
        <v>2291</v>
      </c>
      <c r="EJ41" t="s">
        <v>2291</v>
      </c>
      <c r="EK41" t="s">
        <v>2291</v>
      </c>
      <c r="EL41" t="s">
        <v>2291</v>
      </c>
      <c r="EM41" t="s">
        <v>2291</v>
      </c>
      <c r="EN41" t="s">
        <v>2291</v>
      </c>
      <c r="EO41" t="s">
        <v>2291</v>
      </c>
      <c r="EP41" t="s">
        <v>2291</v>
      </c>
      <c r="EQ41" t="s">
        <v>2291</v>
      </c>
      <c r="ER41" t="s">
        <v>2291</v>
      </c>
      <c r="ES41" t="s">
        <v>2291</v>
      </c>
      <c r="ET41" t="s">
        <v>2291</v>
      </c>
      <c r="EU41" t="s">
        <v>2291</v>
      </c>
      <c r="EV41" t="s">
        <v>2291</v>
      </c>
      <c r="EW41" t="s">
        <v>2291</v>
      </c>
      <c r="EX41" t="s">
        <v>320</v>
      </c>
      <c r="EY41" t="s">
        <v>1921</v>
      </c>
      <c r="EZ41" t="s">
        <v>1921</v>
      </c>
      <c r="FA41" t="s">
        <v>1921</v>
      </c>
      <c r="FB41" t="s">
        <v>1920</v>
      </c>
      <c r="FC41" t="s">
        <v>1921</v>
      </c>
      <c r="FD41" t="s">
        <v>2291</v>
      </c>
      <c r="FE41" t="s">
        <v>1996</v>
      </c>
      <c r="FF41" t="s">
        <v>2291</v>
      </c>
      <c r="FG41" t="s">
        <v>2291</v>
      </c>
      <c r="FH41" t="s">
        <v>2291</v>
      </c>
      <c r="FI41" t="s">
        <v>2291</v>
      </c>
      <c r="FJ41" t="s">
        <v>2291</v>
      </c>
      <c r="FK41" t="s">
        <v>2291</v>
      </c>
      <c r="FL41" t="s">
        <v>2291</v>
      </c>
      <c r="FM41" t="s">
        <v>2291</v>
      </c>
      <c r="FN41" t="s">
        <v>320</v>
      </c>
      <c r="FO41" t="s">
        <v>1921</v>
      </c>
      <c r="FP41" t="s">
        <v>1921</v>
      </c>
      <c r="FQ41" t="s">
        <v>1921</v>
      </c>
      <c r="FR41" t="s">
        <v>1920</v>
      </c>
      <c r="FS41" t="s">
        <v>1921</v>
      </c>
      <c r="FT41" t="s">
        <v>2291</v>
      </c>
      <c r="FU41" t="s">
        <v>1997</v>
      </c>
      <c r="FV41">
        <v>10</v>
      </c>
      <c r="FW41">
        <v>20</v>
      </c>
      <c r="FX41">
        <v>3</v>
      </c>
      <c r="FY41">
        <v>1</v>
      </c>
      <c r="FZ41" t="s">
        <v>2291</v>
      </c>
      <c r="GA41" t="s">
        <v>2291</v>
      </c>
      <c r="GB41" t="s">
        <v>2291</v>
      </c>
      <c r="GC41" t="s">
        <v>2291</v>
      </c>
      <c r="GD41">
        <v>5</v>
      </c>
      <c r="GE41">
        <v>4</v>
      </c>
      <c r="GF41">
        <v>5</v>
      </c>
      <c r="GG41" t="s">
        <v>2291</v>
      </c>
      <c r="GH41">
        <v>10</v>
      </c>
      <c r="GI41" t="s">
        <v>1920</v>
      </c>
      <c r="GJ41" t="s">
        <v>1920</v>
      </c>
      <c r="GK41" t="s">
        <v>1920</v>
      </c>
      <c r="GL41" t="s">
        <v>2291</v>
      </c>
      <c r="GM41" t="s">
        <v>2291</v>
      </c>
      <c r="GN41" t="s">
        <v>2291</v>
      </c>
      <c r="GO41" t="s">
        <v>1920</v>
      </c>
      <c r="GP41" t="s">
        <v>2291</v>
      </c>
      <c r="GQ41" t="s">
        <v>2291</v>
      </c>
      <c r="GR41" t="s">
        <v>2291</v>
      </c>
      <c r="GS41" t="s">
        <v>302</v>
      </c>
      <c r="GT41" t="s">
        <v>1921</v>
      </c>
      <c r="GU41" t="s">
        <v>1921</v>
      </c>
      <c r="GV41" t="s">
        <v>1921</v>
      </c>
      <c r="GW41" t="s">
        <v>1921</v>
      </c>
      <c r="GX41" t="s">
        <v>1920</v>
      </c>
      <c r="GY41" t="s">
        <v>1921</v>
      </c>
      <c r="GZ41" t="s">
        <v>1921</v>
      </c>
      <c r="HA41" t="s">
        <v>1921</v>
      </c>
      <c r="HB41" t="s">
        <v>2291</v>
      </c>
      <c r="HC41" t="s">
        <v>2291</v>
      </c>
      <c r="HD41">
        <v>1</v>
      </c>
      <c r="HE41" t="s">
        <v>2291</v>
      </c>
      <c r="HF41" t="s">
        <v>2291</v>
      </c>
      <c r="HG41" t="s">
        <v>2291</v>
      </c>
      <c r="HH41" t="s">
        <v>2291</v>
      </c>
      <c r="HI41" t="s">
        <v>2291</v>
      </c>
      <c r="HJ41" t="s">
        <v>2291</v>
      </c>
      <c r="HK41" t="s">
        <v>2291</v>
      </c>
      <c r="HL41" t="s">
        <v>2291</v>
      </c>
      <c r="HM41" t="s">
        <v>2291</v>
      </c>
      <c r="HN41" t="s">
        <v>2291</v>
      </c>
      <c r="HO41" t="s">
        <v>2291</v>
      </c>
      <c r="HP41" t="s">
        <v>2291</v>
      </c>
      <c r="HQ41" t="s">
        <v>2291</v>
      </c>
      <c r="HR41" t="s">
        <v>869</v>
      </c>
      <c r="HS41" t="s">
        <v>371</v>
      </c>
      <c r="HT41" t="s">
        <v>1920</v>
      </c>
      <c r="HU41" t="s">
        <v>1921</v>
      </c>
      <c r="HV41" t="s">
        <v>1921</v>
      </c>
      <c r="HW41" t="s">
        <v>1921</v>
      </c>
      <c r="HX41" t="s">
        <v>1921</v>
      </c>
      <c r="HY41" t="s">
        <v>2125</v>
      </c>
      <c r="HZ41" t="s">
        <v>1921</v>
      </c>
      <c r="IA41" t="s">
        <v>1921</v>
      </c>
      <c r="IB41" t="s">
        <v>1920</v>
      </c>
      <c r="IC41" t="s">
        <v>2291</v>
      </c>
      <c r="ID41" t="s">
        <v>2291</v>
      </c>
      <c r="IE41" t="s">
        <v>2291</v>
      </c>
      <c r="IF41" t="s">
        <v>2291</v>
      </c>
      <c r="IG41" t="s">
        <v>2291</v>
      </c>
      <c r="IH41" t="s">
        <v>2126</v>
      </c>
      <c r="II41" t="s">
        <v>1921</v>
      </c>
      <c r="IJ41" t="s">
        <v>1920</v>
      </c>
      <c r="IK41" t="s">
        <v>2291</v>
      </c>
      <c r="IL41">
        <v>80</v>
      </c>
      <c r="IM41" t="s">
        <v>1920</v>
      </c>
      <c r="IN41" t="s">
        <v>2291</v>
      </c>
      <c r="IO41" t="s">
        <v>2291</v>
      </c>
      <c r="IP41" t="s">
        <v>2291</v>
      </c>
      <c r="IQ41" t="s">
        <v>2291</v>
      </c>
      <c r="IR41" t="s">
        <v>2291</v>
      </c>
      <c r="IS41" t="s">
        <v>2291</v>
      </c>
      <c r="IT41" t="s">
        <v>2291</v>
      </c>
      <c r="IU41" t="s">
        <v>2291</v>
      </c>
      <c r="IV41" t="s">
        <v>1952</v>
      </c>
      <c r="IW41" t="s">
        <v>2291</v>
      </c>
      <c r="IX41" t="s">
        <v>2291</v>
      </c>
      <c r="IY41" t="s">
        <v>2161</v>
      </c>
      <c r="IZ41" t="s">
        <v>429</v>
      </c>
      <c r="JA41" t="s">
        <v>1957</v>
      </c>
      <c r="JB41" t="s">
        <v>2291</v>
      </c>
      <c r="JC41" t="s">
        <v>1920</v>
      </c>
      <c r="JD41" t="s">
        <v>2002</v>
      </c>
      <c r="JE41" t="s">
        <v>1920</v>
      </c>
      <c r="JF41" t="s">
        <v>1921</v>
      </c>
      <c r="JG41" t="s">
        <v>1921</v>
      </c>
      <c r="JH41" t="s">
        <v>1921</v>
      </c>
      <c r="JI41" t="s">
        <v>1921</v>
      </c>
      <c r="JJ41" t="s">
        <v>2291</v>
      </c>
      <c r="JK41" t="s">
        <v>1974</v>
      </c>
      <c r="JL41" t="s">
        <v>1968</v>
      </c>
      <c r="JM41" t="s">
        <v>339</v>
      </c>
      <c r="JN41" t="s">
        <v>1920</v>
      </c>
      <c r="JO41" t="s">
        <v>1920</v>
      </c>
      <c r="JP41" t="s">
        <v>1921</v>
      </c>
      <c r="JQ41" t="s">
        <v>1921</v>
      </c>
      <c r="JR41" t="s">
        <v>1921</v>
      </c>
      <c r="JS41" t="s">
        <v>1920</v>
      </c>
      <c r="JT41" t="s">
        <v>1921</v>
      </c>
      <c r="JU41" t="s">
        <v>1921</v>
      </c>
      <c r="JV41" t="s">
        <v>1921</v>
      </c>
      <c r="JW41" t="s">
        <v>1921</v>
      </c>
      <c r="JX41" t="s">
        <v>1921</v>
      </c>
      <c r="JY41" t="s">
        <v>1921</v>
      </c>
      <c r="JZ41" t="s">
        <v>1921</v>
      </c>
      <c r="KA41" t="s">
        <v>1921</v>
      </c>
      <c r="KB41" t="s">
        <v>2291</v>
      </c>
      <c r="KC41" t="s">
        <v>2291</v>
      </c>
      <c r="KD41" t="s">
        <v>2295</v>
      </c>
      <c r="KE41" t="s">
        <v>1920</v>
      </c>
      <c r="KF41" t="s">
        <v>1921</v>
      </c>
      <c r="KG41" t="s">
        <v>1921</v>
      </c>
      <c r="KH41" t="s">
        <v>1921</v>
      </c>
      <c r="KI41" t="s">
        <v>1921</v>
      </c>
      <c r="KJ41" t="s">
        <v>1921</v>
      </c>
      <c r="KK41" t="s">
        <v>1921</v>
      </c>
      <c r="KL41" t="s">
        <v>2291</v>
      </c>
      <c r="KM41" t="s">
        <v>2294</v>
      </c>
      <c r="KN41" t="s">
        <v>2291</v>
      </c>
      <c r="KO41" t="s">
        <v>1920</v>
      </c>
      <c r="KP41" t="s">
        <v>408</v>
      </c>
      <c r="KQ41" t="s">
        <v>1968</v>
      </c>
      <c r="KR41" t="s">
        <v>1923</v>
      </c>
      <c r="KS41" t="s">
        <v>2291</v>
      </c>
      <c r="KT41" t="s">
        <v>1920</v>
      </c>
      <c r="KU41" t="s">
        <v>409</v>
      </c>
      <c r="KV41" t="s">
        <v>1921</v>
      </c>
      <c r="KW41" t="s">
        <v>1921</v>
      </c>
      <c r="KX41" t="s">
        <v>1920</v>
      </c>
      <c r="KY41" t="s">
        <v>2291</v>
      </c>
      <c r="KZ41" t="s">
        <v>2291</v>
      </c>
      <c r="LA41">
        <v>3</v>
      </c>
      <c r="LB41" t="s">
        <v>304</v>
      </c>
      <c r="LC41" t="s">
        <v>2291</v>
      </c>
      <c r="LD41" t="s">
        <v>2291</v>
      </c>
      <c r="LE41" t="s">
        <v>2291</v>
      </c>
      <c r="LF41" t="s">
        <v>2291</v>
      </c>
      <c r="LG41">
        <v>19</v>
      </c>
      <c r="LH41">
        <v>19</v>
      </c>
      <c r="LI41" t="s">
        <v>430</v>
      </c>
      <c r="LJ41">
        <v>146942</v>
      </c>
      <c r="LK41" t="s">
        <v>431</v>
      </c>
      <c r="LL41" t="s">
        <v>432</v>
      </c>
      <c r="LM41">
        <v>11</v>
      </c>
      <c r="LN41" t="s">
        <v>2291</v>
      </c>
      <c r="LO41">
        <v>-1</v>
      </c>
      <c r="LP41" t="s">
        <v>2291</v>
      </c>
      <c r="LQ41" t="s">
        <v>2291</v>
      </c>
      <c r="LR41">
        <v>11</v>
      </c>
      <c r="LS41">
        <v>1</v>
      </c>
      <c r="LT41">
        <v>6</v>
      </c>
      <c r="LU41">
        <v>7</v>
      </c>
      <c r="LV41">
        <v>7</v>
      </c>
      <c r="LW41">
        <v>6</v>
      </c>
      <c r="LX41">
        <v>12</v>
      </c>
      <c r="LY41">
        <v>12</v>
      </c>
      <c r="LZ41">
        <v>7</v>
      </c>
      <c r="MA41">
        <v>14</v>
      </c>
      <c r="MB41">
        <v>16</v>
      </c>
      <c r="MC41">
        <v>3</v>
      </c>
      <c r="MD41">
        <v>3</v>
      </c>
      <c r="ME41">
        <v>94</v>
      </c>
      <c r="MF41" t="s">
        <v>1975</v>
      </c>
      <c r="MG41" t="s">
        <v>1976</v>
      </c>
      <c r="MH41" t="s">
        <v>1979</v>
      </c>
      <c r="MI41" t="b">
        <v>1</v>
      </c>
      <c r="MJ41" t="b">
        <v>1</v>
      </c>
      <c r="MK41" t="b">
        <v>0</v>
      </c>
      <c r="ML41" t="s">
        <v>2291</v>
      </c>
    </row>
    <row r="42" spans="1:350" x14ac:dyDescent="0.3">
      <c r="A42" t="s">
        <v>467</v>
      </c>
      <c r="B42" t="s">
        <v>462</v>
      </c>
      <c r="C42" t="s">
        <v>463</v>
      </c>
      <c r="D42">
        <v>43153</v>
      </c>
      <c r="E42" t="s">
        <v>464</v>
      </c>
      <c r="F42" t="s">
        <v>2291</v>
      </c>
      <c r="G42" t="s">
        <v>2291</v>
      </c>
      <c r="H42" t="s">
        <v>2291</v>
      </c>
      <c r="I42">
        <v>43153</v>
      </c>
      <c r="J42" t="s">
        <v>465</v>
      </c>
      <c r="K42" t="s">
        <v>293</v>
      </c>
      <c r="L42" t="s">
        <v>294</v>
      </c>
      <c r="M42" t="s">
        <v>1934</v>
      </c>
      <c r="N42" t="s">
        <v>400</v>
      </c>
      <c r="O42" t="s">
        <v>1948</v>
      </c>
      <c r="P42" t="s">
        <v>401</v>
      </c>
      <c r="Q42" t="s">
        <v>429</v>
      </c>
      <c r="R42" t="s">
        <v>466</v>
      </c>
      <c r="S42" t="s">
        <v>467</v>
      </c>
      <c r="T42" t="s">
        <v>468</v>
      </c>
      <c r="U42">
        <v>14.392372074000001</v>
      </c>
      <c r="V42">
        <v>13.574466256699999</v>
      </c>
      <c r="W42">
        <v>301.22416085399999</v>
      </c>
      <c r="X42">
        <v>8</v>
      </c>
      <c r="Y42" t="s">
        <v>1983</v>
      </c>
      <c r="Z42" t="s">
        <v>429</v>
      </c>
      <c r="AA42">
        <v>9</v>
      </c>
      <c r="AB42" t="s">
        <v>2292</v>
      </c>
      <c r="AC42" t="s">
        <v>2291</v>
      </c>
      <c r="AD42" t="s">
        <v>1982</v>
      </c>
      <c r="AE42" t="s">
        <v>2291</v>
      </c>
      <c r="AF42" t="s">
        <v>2291</v>
      </c>
      <c r="AG42" t="s">
        <v>2089</v>
      </c>
      <c r="AH42" t="s">
        <v>1920</v>
      </c>
      <c r="AI42" t="s">
        <v>1921</v>
      </c>
      <c r="AJ42" t="s">
        <v>1921</v>
      </c>
      <c r="AK42" t="s">
        <v>2291</v>
      </c>
      <c r="AL42">
        <v>34</v>
      </c>
      <c r="AM42">
        <v>134</v>
      </c>
      <c r="AN42" t="s">
        <v>294</v>
      </c>
      <c r="AO42" t="s">
        <v>1934</v>
      </c>
      <c r="AP42" t="s">
        <v>400</v>
      </c>
      <c r="AQ42" t="s">
        <v>1948</v>
      </c>
      <c r="AR42" t="s">
        <v>401</v>
      </c>
      <c r="AS42" t="s">
        <v>429</v>
      </c>
      <c r="AT42">
        <v>34</v>
      </c>
      <c r="AU42">
        <v>134</v>
      </c>
      <c r="AV42">
        <v>42036</v>
      </c>
      <c r="AW42" t="s">
        <v>2291</v>
      </c>
      <c r="AX42" t="s">
        <v>2291</v>
      </c>
      <c r="AY42" t="s">
        <v>2291</v>
      </c>
      <c r="AZ42" t="s">
        <v>2291</v>
      </c>
      <c r="BA42" t="s">
        <v>2291</v>
      </c>
      <c r="BB42" t="s">
        <v>2291</v>
      </c>
      <c r="BC42" t="s">
        <v>2291</v>
      </c>
      <c r="BD42" t="s">
        <v>2291</v>
      </c>
      <c r="BE42" t="s">
        <v>2291</v>
      </c>
      <c r="BF42" t="s">
        <v>2291</v>
      </c>
      <c r="BG42" t="s">
        <v>2291</v>
      </c>
      <c r="BH42" t="s">
        <v>2291</v>
      </c>
      <c r="BI42" t="s">
        <v>2291</v>
      </c>
      <c r="BJ42" t="s">
        <v>2291</v>
      </c>
      <c r="BK42" t="s">
        <v>2291</v>
      </c>
      <c r="BL42" t="s">
        <v>2291</v>
      </c>
      <c r="BM42" t="s">
        <v>2291</v>
      </c>
      <c r="BN42" t="s">
        <v>2291</v>
      </c>
      <c r="BO42" t="s">
        <v>2291</v>
      </c>
      <c r="BP42" t="s">
        <v>2291</v>
      </c>
      <c r="BQ42" t="s">
        <v>2291</v>
      </c>
      <c r="BR42" t="s">
        <v>2291</v>
      </c>
      <c r="BS42" t="s">
        <v>2291</v>
      </c>
      <c r="BT42" t="s">
        <v>2291</v>
      </c>
      <c r="BU42" t="s">
        <v>2291</v>
      </c>
      <c r="BV42" t="s">
        <v>2291</v>
      </c>
      <c r="BW42" t="s">
        <v>2291</v>
      </c>
      <c r="BX42" t="s">
        <v>2291</v>
      </c>
      <c r="BY42" t="s">
        <v>2291</v>
      </c>
      <c r="BZ42" t="s">
        <v>2291</v>
      </c>
      <c r="CA42">
        <v>0</v>
      </c>
      <c r="CB42">
        <v>24</v>
      </c>
      <c r="CC42">
        <v>0</v>
      </c>
      <c r="CD42">
        <v>0</v>
      </c>
      <c r="CE42">
        <v>10</v>
      </c>
      <c r="CF42" t="s">
        <v>1998</v>
      </c>
      <c r="CG42" t="s">
        <v>2291</v>
      </c>
      <c r="CH42" t="s">
        <v>469</v>
      </c>
      <c r="CI42" t="s">
        <v>1921</v>
      </c>
      <c r="CJ42" t="s">
        <v>1921</v>
      </c>
      <c r="CK42" t="s">
        <v>1921</v>
      </c>
      <c r="CL42" t="s">
        <v>1921</v>
      </c>
      <c r="CM42" t="s">
        <v>1921</v>
      </c>
      <c r="CN42" t="s">
        <v>1921</v>
      </c>
      <c r="CO42" t="s">
        <v>1921</v>
      </c>
      <c r="CP42" t="s">
        <v>1921</v>
      </c>
      <c r="CQ42" t="s">
        <v>1921</v>
      </c>
      <c r="CR42" t="s">
        <v>1921</v>
      </c>
      <c r="CS42" t="s">
        <v>1920</v>
      </c>
      <c r="CT42" t="s">
        <v>2291</v>
      </c>
      <c r="CU42" t="s">
        <v>2291</v>
      </c>
      <c r="CV42" t="s">
        <v>2291</v>
      </c>
      <c r="CW42" t="s">
        <v>2291</v>
      </c>
      <c r="CX42" t="s">
        <v>2291</v>
      </c>
      <c r="CY42" t="s">
        <v>2291</v>
      </c>
      <c r="CZ42" t="s">
        <v>2291</v>
      </c>
      <c r="DA42" t="s">
        <v>2291</v>
      </c>
      <c r="DB42" t="s">
        <v>2291</v>
      </c>
      <c r="DC42" t="s">
        <v>2291</v>
      </c>
      <c r="DD42" t="s">
        <v>2291</v>
      </c>
      <c r="DE42" t="s">
        <v>2291</v>
      </c>
      <c r="DF42" t="s">
        <v>2291</v>
      </c>
      <c r="DG42" t="s">
        <v>2291</v>
      </c>
      <c r="DH42" t="s">
        <v>2291</v>
      </c>
      <c r="DI42" t="s">
        <v>2291</v>
      </c>
      <c r="DJ42" t="s">
        <v>2291</v>
      </c>
      <c r="DK42" t="s">
        <v>2291</v>
      </c>
      <c r="DL42" t="s">
        <v>2291</v>
      </c>
      <c r="DM42" t="s">
        <v>2291</v>
      </c>
      <c r="DN42" t="s">
        <v>2291</v>
      </c>
      <c r="DO42" t="s">
        <v>2291</v>
      </c>
      <c r="DP42" t="s">
        <v>2291</v>
      </c>
      <c r="DQ42" t="s">
        <v>2291</v>
      </c>
      <c r="DR42" t="s">
        <v>2291</v>
      </c>
      <c r="DS42" t="s">
        <v>2291</v>
      </c>
      <c r="DT42" t="s">
        <v>2291</v>
      </c>
      <c r="DU42" t="s">
        <v>2291</v>
      </c>
      <c r="DV42" t="s">
        <v>2291</v>
      </c>
      <c r="DW42" t="s">
        <v>2291</v>
      </c>
      <c r="DX42" t="s">
        <v>2291</v>
      </c>
      <c r="DY42" t="s">
        <v>2291</v>
      </c>
      <c r="DZ42" t="s">
        <v>2291</v>
      </c>
      <c r="EA42" t="s">
        <v>2291</v>
      </c>
      <c r="EB42" t="s">
        <v>2291</v>
      </c>
      <c r="EC42" t="s">
        <v>2291</v>
      </c>
      <c r="ED42" t="s">
        <v>2291</v>
      </c>
      <c r="EE42" t="s">
        <v>2291</v>
      </c>
      <c r="EF42" t="s">
        <v>2291</v>
      </c>
      <c r="EG42" t="s">
        <v>2291</v>
      </c>
      <c r="EH42" t="s">
        <v>2291</v>
      </c>
      <c r="EI42" t="s">
        <v>2291</v>
      </c>
      <c r="EJ42" t="s">
        <v>2291</v>
      </c>
      <c r="EK42" t="s">
        <v>2291</v>
      </c>
      <c r="EL42" t="s">
        <v>2291</v>
      </c>
      <c r="EM42" t="s">
        <v>2291</v>
      </c>
      <c r="EN42" t="s">
        <v>2291</v>
      </c>
      <c r="EO42" t="s">
        <v>2291</v>
      </c>
      <c r="EP42" t="s">
        <v>2291</v>
      </c>
      <c r="EQ42" t="s">
        <v>2291</v>
      </c>
      <c r="ER42" t="s">
        <v>2291</v>
      </c>
      <c r="ES42" t="s">
        <v>2291</v>
      </c>
      <c r="ET42" t="s">
        <v>2291</v>
      </c>
      <c r="EU42" t="s">
        <v>2291</v>
      </c>
      <c r="EV42" t="s">
        <v>2291</v>
      </c>
      <c r="EW42" t="s">
        <v>2291</v>
      </c>
      <c r="EX42" t="s">
        <v>2291</v>
      </c>
      <c r="EY42" t="s">
        <v>2291</v>
      </c>
      <c r="EZ42" t="s">
        <v>2291</v>
      </c>
      <c r="FA42" t="s">
        <v>2291</v>
      </c>
      <c r="FB42" t="s">
        <v>2291</v>
      </c>
      <c r="FC42" t="s">
        <v>2291</v>
      </c>
      <c r="FD42" t="s">
        <v>2291</v>
      </c>
      <c r="FE42" t="s">
        <v>2291</v>
      </c>
      <c r="FF42" t="s">
        <v>2291</v>
      </c>
      <c r="FG42" t="s">
        <v>2291</v>
      </c>
      <c r="FH42" t="s">
        <v>2291</v>
      </c>
      <c r="FI42" t="s">
        <v>2291</v>
      </c>
      <c r="FJ42" t="s">
        <v>2291</v>
      </c>
      <c r="FK42" t="s">
        <v>2291</v>
      </c>
      <c r="FL42" t="s">
        <v>2291</v>
      </c>
      <c r="FM42" t="s">
        <v>2291</v>
      </c>
      <c r="FN42" t="s">
        <v>2291</v>
      </c>
      <c r="FO42" t="s">
        <v>2291</v>
      </c>
      <c r="FP42" t="s">
        <v>2291</v>
      </c>
      <c r="FQ42" t="s">
        <v>2291</v>
      </c>
      <c r="FR42" t="s">
        <v>2291</v>
      </c>
      <c r="FS42" t="s">
        <v>2291</v>
      </c>
      <c r="FT42" t="s">
        <v>2291</v>
      </c>
      <c r="FU42" t="s">
        <v>2291</v>
      </c>
      <c r="FV42">
        <v>5</v>
      </c>
      <c r="FW42">
        <v>10</v>
      </c>
      <c r="FX42" t="s">
        <v>2291</v>
      </c>
      <c r="FY42" t="s">
        <v>2291</v>
      </c>
      <c r="FZ42">
        <v>2</v>
      </c>
      <c r="GA42">
        <v>3</v>
      </c>
      <c r="GB42" t="s">
        <v>2291</v>
      </c>
      <c r="GC42" t="s">
        <v>2291</v>
      </c>
      <c r="GD42">
        <v>2</v>
      </c>
      <c r="GE42">
        <v>2</v>
      </c>
      <c r="GF42">
        <v>1</v>
      </c>
      <c r="GG42" t="s">
        <v>2291</v>
      </c>
      <c r="GH42">
        <v>5</v>
      </c>
      <c r="GI42" t="s">
        <v>1920</v>
      </c>
      <c r="GJ42" t="s">
        <v>1920</v>
      </c>
      <c r="GK42" t="s">
        <v>1920</v>
      </c>
      <c r="GL42" t="s">
        <v>2291</v>
      </c>
      <c r="GM42" t="s">
        <v>2291</v>
      </c>
      <c r="GN42" t="s">
        <v>2291</v>
      </c>
      <c r="GO42" t="s">
        <v>1920</v>
      </c>
      <c r="GP42" t="s">
        <v>2291</v>
      </c>
      <c r="GQ42" t="s">
        <v>2291</v>
      </c>
      <c r="GR42" t="s">
        <v>2291</v>
      </c>
      <c r="GS42" t="s">
        <v>406</v>
      </c>
      <c r="GT42" t="s">
        <v>1921</v>
      </c>
      <c r="GU42" t="s">
        <v>1921</v>
      </c>
      <c r="GV42" t="s">
        <v>1921</v>
      </c>
      <c r="GW42" t="s">
        <v>1921</v>
      </c>
      <c r="GX42" t="s">
        <v>1921</v>
      </c>
      <c r="GY42" t="s">
        <v>1921</v>
      </c>
      <c r="GZ42" t="s">
        <v>1920</v>
      </c>
      <c r="HA42" t="s">
        <v>1921</v>
      </c>
      <c r="HB42">
        <v>1</v>
      </c>
      <c r="HC42" t="s">
        <v>2291</v>
      </c>
      <c r="HD42" t="s">
        <v>2291</v>
      </c>
      <c r="HE42" t="s">
        <v>2291</v>
      </c>
      <c r="HF42" t="s">
        <v>2291</v>
      </c>
      <c r="HG42" t="s">
        <v>2291</v>
      </c>
      <c r="HH42" t="s">
        <v>2291</v>
      </c>
      <c r="HI42" t="s">
        <v>2291</v>
      </c>
      <c r="HJ42" t="s">
        <v>2291</v>
      </c>
      <c r="HK42" t="s">
        <v>2291</v>
      </c>
      <c r="HL42" t="s">
        <v>2291</v>
      </c>
      <c r="HM42" t="s">
        <v>2291</v>
      </c>
      <c r="HN42" t="s">
        <v>2291</v>
      </c>
      <c r="HO42" t="s">
        <v>2291</v>
      </c>
      <c r="HP42" t="s">
        <v>2291</v>
      </c>
      <c r="HQ42" t="s">
        <v>2291</v>
      </c>
      <c r="HR42" t="s">
        <v>1956</v>
      </c>
      <c r="HS42" t="s">
        <v>2111</v>
      </c>
      <c r="HT42" t="s">
        <v>1921</v>
      </c>
      <c r="HU42" t="s">
        <v>1920</v>
      </c>
      <c r="HV42" t="s">
        <v>1921</v>
      </c>
      <c r="HW42" t="s">
        <v>1921</v>
      </c>
      <c r="HX42" t="s">
        <v>1920</v>
      </c>
      <c r="HY42" t="s">
        <v>2125</v>
      </c>
      <c r="HZ42" t="s">
        <v>1921</v>
      </c>
      <c r="IA42" t="s">
        <v>1921</v>
      </c>
      <c r="IB42" t="s">
        <v>1920</v>
      </c>
      <c r="IC42" t="s">
        <v>2291</v>
      </c>
      <c r="ID42" t="s">
        <v>2291</v>
      </c>
      <c r="IE42" t="s">
        <v>2291</v>
      </c>
      <c r="IF42" t="s">
        <v>2291</v>
      </c>
      <c r="IG42" t="s">
        <v>2291</v>
      </c>
      <c r="IH42" t="s">
        <v>2127</v>
      </c>
      <c r="II42" t="s">
        <v>1920</v>
      </c>
      <c r="IJ42" t="s">
        <v>1921</v>
      </c>
      <c r="IK42" t="s">
        <v>2291</v>
      </c>
      <c r="IL42" t="s">
        <v>2291</v>
      </c>
      <c r="IM42" t="s">
        <v>1961</v>
      </c>
      <c r="IN42" t="s">
        <v>2291</v>
      </c>
      <c r="IO42" t="s">
        <v>2291</v>
      </c>
      <c r="IP42" t="s">
        <v>2291</v>
      </c>
      <c r="IQ42" t="s">
        <v>2291</v>
      </c>
      <c r="IR42" t="s">
        <v>2291</v>
      </c>
      <c r="IS42" t="s">
        <v>2291</v>
      </c>
      <c r="IT42" t="s">
        <v>2291</v>
      </c>
      <c r="IU42" t="s">
        <v>2291</v>
      </c>
      <c r="IV42" t="s">
        <v>1949</v>
      </c>
      <c r="IW42" t="s">
        <v>1991</v>
      </c>
      <c r="IX42" t="s">
        <v>2291</v>
      </c>
      <c r="IY42" t="s">
        <v>2291</v>
      </c>
      <c r="IZ42" t="s">
        <v>2291</v>
      </c>
      <c r="JA42" t="s">
        <v>2291</v>
      </c>
      <c r="JB42" t="s">
        <v>2291</v>
      </c>
      <c r="JC42" t="s">
        <v>1921</v>
      </c>
      <c r="JD42" t="s">
        <v>2291</v>
      </c>
      <c r="JE42" t="s">
        <v>2291</v>
      </c>
      <c r="JF42" t="s">
        <v>2291</v>
      </c>
      <c r="JG42" t="s">
        <v>2291</v>
      </c>
      <c r="JH42" t="s">
        <v>2291</v>
      </c>
      <c r="JI42" t="s">
        <v>2291</v>
      </c>
      <c r="JJ42" t="s">
        <v>2291</v>
      </c>
      <c r="JK42" t="s">
        <v>2291</v>
      </c>
      <c r="JL42" t="s">
        <v>2291</v>
      </c>
      <c r="JM42" t="s">
        <v>470</v>
      </c>
      <c r="JN42" t="s">
        <v>1920</v>
      </c>
      <c r="JO42" t="s">
        <v>1920</v>
      </c>
      <c r="JP42" t="s">
        <v>1921</v>
      </c>
      <c r="JQ42" t="s">
        <v>1921</v>
      </c>
      <c r="JR42" t="s">
        <v>1921</v>
      </c>
      <c r="JS42" t="s">
        <v>1921</v>
      </c>
      <c r="JT42" t="s">
        <v>1921</v>
      </c>
      <c r="JU42" t="s">
        <v>1920</v>
      </c>
      <c r="JV42" t="s">
        <v>1921</v>
      </c>
      <c r="JW42" t="s">
        <v>1921</v>
      </c>
      <c r="JX42" t="s">
        <v>1921</v>
      </c>
      <c r="JY42" t="s">
        <v>1921</v>
      </c>
      <c r="JZ42" t="s">
        <v>1921</v>
      </c>
      <c r="KA42" t="s">
        <v>1921</v>
      </c>
      <c r="KB42" t="s">
        <v>2291</v>
      </c>
      <c r="KC42" t="s">
        <v>2291</v>
      </c>
      <c r="KD42" t="s">
        <v>2295</v>
      </c>
      <c r="KE42" t="s">
        <v>1920</v>
      </c>
      <c r="KF42" t="s">
        <v>1921</v>
      </c>
      <c r="KG42" t="s">
        <v>1921</v>
      </c>
      <c r="KH42" t="s">
        <v>1921</v>
      </c>
      <c r="KI42" t="s">
        <v>1921</v>
      </c>
      <c r="KJ42" t="s">
        <v>1921</v>
      </c>
      <c r="KK42" t="s">
        <v>1921</v>
      </c>
      <c r="KL42" t="s">
        <v>2291</v>
      </c>
      <c r="KM42" t="s">
        <v>1972</v>
      </c>
      <c r="KN42" t="s">
        <v>1921</v>
      </c>
      <c r="KO42" t="s">
        <v>1920</v>
      </c>
      <c r="KP42" t="s">
        <v>408</v>
      </c>
      <c r="KQ42" t="s">
        <v>1967</v>
      </c>
      <c r="KR42" t="s">
        <v>1987</v>
      </c>
      <c r="KS42" t="s">
        <v>2291</v>
      </c>
      <c r="KT42" t="s">
        <v>1920</v>
      </c>
      <c r="KU42" t="s">
        <v>409</v>
      </c>
      <c r="KV42" t="s">
        <v>1921</v>
      </c>
      <c r="KW42" t="s">
        <v>1921</v>
      </c>
      <c r="KX42" t="s">
        <v>1920</v>
      </c>
      <c r="KY42" t="s">
        <v>2291</v>
      </c>
      <c r="KZ42" t="s">
        <v>2291</v>
      </c>
      <c r="LA42">
        <v>3</v>
      </c>
      <c r="LB42" t="s">
        <v>304</v>
      </c>
      <c r="LC42" t="s">
        <v>471</v>
      </c>
      <c r="LD42" t="s">
        <v>2291</v>
      </c>
      <c r="LE42" t="s">
        <v>2291</v>
      </c>
      <c r="LF42" t="s">
        <v>2291</v>
      </c>
      <c r="LG42">
        <v>20</v>
      </c>
      <c r="LH42">
        <v>20</v>
      </c>
      <c r="LI42" t="s">
        <v>472</v>
      </c>
      <c r="LJ42">
        <v>146962</v>
      </c>
      <c r="LK42" t="s">
        <v>473</v>
      </c>
      <c r="LL42" t="s">
        <v>474</v>
      </c>
      <c r="LM42">
        <v>15</v>
      </c>
      <c r="LN42" t="s">
        <v>2291</v>
      </c>
      <c r="LO42">
        <v>-1</v>
      </c>
      <c r="LP42" t="s">
        <v>2291</v>
      </c>
      <c r="LQ42" t="s">
        <v>2291</v>
      </c>
      <c r="LR42">
        <v>15</v>
      </c>
      <c r="LS42">
        <v>5</v>
      </c>
      <c r="LT42">
        <v>5</v>
      </c>
      <c r="LU42">
        <v>5</v>
      </c>
      <c r="LV42">
        <v>4</v>
      </c>
      <c r="LW42">
        <v>2</v>
      </c>
      <c r="LX42">
        <v>17</v>
      </c>
      <c r="LY42">
        <v>6</v>
      </c>
      <c r="LZ42">
        <v>13</v>
      </c>
      <c r="MA42">
        <v>18</v>
      </c>
      <c r="MB42">
        <v>22</v>
      </c>
      <c r="MC42">
        <v>2</v>
      </c>
      <c r="MD42">
        <v>0</v>
      </c>
      <c r="ME42">
        <v>99</v>
      </c>
      <c r="MF42" t="s">
        <v>1975</v>
      </c>
      <c r="MG42" t="s">
        <v>1976</v>
      </c>
      <c r="MH42" t="s">
        <v>1980</v>
      </c>
      <c r="MI42" t="b">
        <v>1</v>
      </c>
      <c r="MJ42" t="b">
        <v>1</v>
      </c>
      <c r="MK42" t="b">
        <v>1</v>
      </c>
      <c r="ML42" t="s">
        <v>2291</v>
      </c>
    </row>
    <row r="43" spans="1:350" x14ac:dyDescent="0.3">
      <c r="A43" t="s">
        <v>1798</v>
      </c>
      <c r="B43" t="s">
        <v>715</v>
      </c>
      <c r="C43" t="s">
        <v>716</v>
      </c>
      <c r="D43">
        <v>43154</v>
      </c>
      <c r="E43" t="s">
        <v>693</v>
      </c>
      <c r="F43" t="s">
        <v>694</v>
      </c>
      <c r="G43" t="s">
        <v>2291</v>
      </c>
      <c r="H43" t="s">
        <v>2291</v>
      </c>
      <c r="I43">
        <v>43154</v>
      </c>
      <c r="J43" t="s">
        <v>695</v>
      </c>
      <c r="K43" t="s">
        <v>293</v>
      </c>
      <c r="L43" t="s">
        <v>294</v>
      </c>
      <c r="M43" t="s">
        <v>1934</v>
      </c>
      <c r="N43" t="s">
        <v>400</v>
      </c>
      <c r="O43" t="s">
        <v>1948</v>
      </c>
      <c r="P43" t="s">
        <v>401</v>
      </c>
      <c r="Q43" t="s">
        <v>429</v>
      </c>
      <c r="R43" t="s">
        <v>1798</v>
      </c>
      <c r="S43" t="s">
        <v>1798</v>
      </c>
      <c r="T43" t="s">
        <v>717</v>
      </c>
      <c r="U43">
        <v>14.4015174925</v>
      </c>
      <c r="V43">
        <v>13.638703209699999</v>
      </c>
      <c r="W43">
        <v>307.22531165300001</v>
      </c>
      <c r="X43">
        <v>4</v>
      </c>
      <c r="Y43" t="s">
        <v>1983</v>
      </c>
      <c r="Z43" t="s">
        <v>429</v>
      </c>
      <c r="AA43">
        <v>5</v>
      </c>
      <c r="AB43" t="s">
        <v>2292</v>
      </c>
      <c r="AC43" t="s">
        <v>2291</v>
      </c>
      <c r="AD43" t="s">
        <v>1982</v>
      </c>
      <c r="AE43" t="s">
        <v>2291</v>
      </c>
      <c r="AF43" t="s">
        <v>2291</v>
      </c>
      <c r="AG43" t="s">
        <v>2089</v>
      </c>
      <c r="AH43" t="s">
        <v>1920</v>
      </c>
      <c r="AI43" t="s">
        <v>1921</v>
      </c>
      <c r="AJ43" t="s">
        <v>1921</v>
      </c>
      <c r="AK43" t="s">
        <v>2291</v>
      </c>
      <c r="AL43">
        <v>150</v>
      </c>
      <c r="AM43">
        <v>627</v>
      </c>
      <c r="AN43" t="s">
        <v>294</v>
      </c>
      <c r="AO43" t="s">
        <v>1934</v>
      </c>
      <c r="AP43" t="s">
        <v>400</v>
      </c>
      <c r="AQ43" t="s">
        <v>1948</v>
      </c>
      <c r="AR43" t="s">
        <v>404</v>
      </c>
      <c r="AS43" t="s">
        <v>2010</v>
      </c>
      <c r="AT43">
        <v>150</v>
      </c>
      <c r="AU43">
        <v>627</v>
      </c>
      <c r="AV43">
        <v>42036</v>
      </c>
      <c r="AW43" t="s">
        <v>2291</v>
      </c>
      <c r="AX43" t="s">
        <v>2291</v>
      </c>
      <c r="AY43" t="s">
        <v>2291</v>
      </c>
      <c r="AZ43" t="s">
        <v>2291</v>
      </c>
      <c r="BA43" t="s">
        <v>2291</v>
      </c>
      <c r="BB43" t="s">
        <v>2291</v>
      </c>
      <c r="BC43" t="s">
        <v>2291</v>
      </c>
      <c r="BD43" t="s">
        <v>2291</v>
      </c>
      <c r="BE43" t="s">
        <v>2291</v>
      </c>
      <c r="BF43" t="s">
        <v>2291</v>
      </c>
      <c r="BG43" t="s">
        <v>2291</v>
      </c>
      <c r="BH43" t="s">
        <v>2291</v>
      </c>
      <c r="BI43" t="s">
        <v>2291</v>
      </c>
      <c r="BJ43" t="s">
        <v>2291</v>
      </c>
      <c r="BK43" t="s">
        <v>2291</v>
      </c>
      <c r="BL43" t="s">
        <v>2291</v>
      </c>
      <c r="BM43" t="s">
        <v>2291</v>
      </c>
      <c r="BN43" t="s">
        <v>2291</v>
      </c>
      <c r="BO43" t="s">
        <v>2291</v>
      </c>
      <c r="BP43" t="s">
        <v>2291</v>
      </c>
      <c r="BQ43" t="s">
        <v>2291</v>
      </c>
      <c r="BR43" t="s">
        <v>2291</v>
      </c>
      <c r="BS43" t="s">
        <v>2291</v>
      </c>
      <c r="BT43" t="s">
        <v>2291</v>
      </c>
      <c r="BU43" t="s">
        <v>2291</v>
      </c>
      <c r="BV43" t="s">
        <v>2291</v>
      </c>
      <c r="BW43" t="s">
        <v>2291</v>
      </c>
      <c r="BX43" t="s">
        <v>2291</v>
      </c>
      <c r="BY43">
        <v>20</v>
      </c>
      <c r="BZ43">
        <v>84</v>
      </c>
      <c r="CA43">
        <v>0</v>
      </c>
      <c r="CB43">
        <v>155</v>
      </c>
      <c r="CC43">
        <v>0</v>
      </c>
      <c r="CD43">
        <v>0</v>
      </c>
      <c r="CE43">
        <v>0</v>
      </c>
      <c r="CF43" t="s">
        <v>1998</v>
      </c>
      <c r="CG43" t="s">
        <v>2291</v>
      </c>
      <c r="CH43" t="s">
        <v>708</v>
      </c>
      <c r="CI43" t="s">
        <v>1920</v>
      </c>
      <c r="CJ43" t="s">
        <v>1921</v>
      </c>
      <c r="CK43" t="s">
        <v>1921</v>
      </c>
      <c r="CL43" t="s">
        <v>1921</v>
      </c>
      <c r="CM43" t="s">
        <v>1921</v>
      </c>
      <c r="CN43" t="s">
        <v>1921</v>
      </c>
      <c r="CO43" t="s">
        <v>1921</v>
      </c>
      <c r="CP43" t="s">
        <v>1921</v>
      </c>
      <c r="CQ43" t="s">
        <v>1920</v>
      </c>
      <c r="CR43" t="s">
        <v>1920</v>
      </c>
      <c r="CS43" t="s">
        <v>1921</v>
      </c>
      <c r="CT43" t="s">
        <v>320</v>
      </c>
      <c r="CU43" t="s">
        <v>1921</v>
      </c>
      <c r="CV43" t="s">
        <v>1921</v>
      </c>
      <c r="CW43" t="s">
        <v>1921</v>
      </c>
      <c r="CX43" t="s">
        <v>1920</v>
      </c>
      <c r="CY43" t="s">
        <v>1921</v>
      </c>
      <c r="CZ43" t="s">
        <v>2291</v>
      </c>
      <c r="DA43" t="s">
        <v>2029</v>
      </c>
      <c r="DB43" t="s">
        <v>320</v>
      </c>
      <c r="DC43" t="s">
        <v>1921</v>
      </c>
      <c r="DD43" t="s">
        <v>1921</v>
      </c>
      <c r="DE43" t="s">
        <v>1921</v>
      </c>
      <c r="DF43" t="s">
        <v>1920</v>
      </c>
      <c r="DG43" t="s">
        <v>1921</v>
      </c>
      <c r="DH43" t="s">
        <v>2291</v>
      </c>
      <c r="DI43" t="s">
        <v>2029</v>
      </c>
      <c r="DJ43" t="s">
        <v>2291</v>
      </c>
      <c r="DK43" t="s">
        <v>2291</v>
      </c>
      <c r="DL43" t="s">
        <v>2291</v>
      </c>
      <c r="DM43" t="s">
        <v>2291</v>
      </c>
      <c r="DN43" t="s">
        <v>2291</v>
      </c>
      <c r="DO43" t="s">
        <v>2291</v>
      </c>
      <c r="DP43" t="s">
        <v>2291</v>
      </c>
      <c r="DQ43" t="s">
        <v>2291</v>
      </c>
      <c r="DR43" t="s">
        <v>2291</v>
      </c>
      <c r="DS43" t="s">
        <v>2291</v>
      </c>
      <c r="DT43" t="s">
        <v>2291</v>
      </c>
      <c r="DU43" t="s">
        <v>2291</v>
      </c>
      <c r="DV43" t="s">
        <v>2291</v>
      </c>
      <c r="DW43" t="s">
        <v>2291</v>
      </c>
      <c r="DX43" t="s">
        <v>2291</v>
      </c>
      <c r="DY43" t="s">
        <v>2291</v>
      </c>
      <c r="DZ43" t="s">
        <v>2291</v>
      </c>
      <c r="EA43" t="s">
        <v>2291</v>
      </c>
      <c r="EB43" t="s">
        <v>2291</v>
      </c>
      <c r="EC43" t="s">
        <v>2291</v>
      </c>
      <c r="ED43" t="s">
        <v>2291</v>
      </c>
      <c r="EE43" t="s">
        <v>2291</v>
      </c>
      <c r="EF43" t="s">
        <v>2291</v>
      </c>
      <c r="EG43" t="s">
        <v>2291</v>
      </c>
      <c r="EH43" t="s">
        <v>2291</v>
      </c>
      <c r="EI43" t="s">
        <v>2291</v>
      </c>
      <c r="EJ43" t="s">
        <v>2291</v>
      </c>
      <c r="EK43" t="s">
        <v>2291</v>
      </c>
      <c r="EL43" t="s">
        <v>2291</v>
      </c>
      <c r="EM43" t="s">
        <v>2291</v>
      </c>
      <c r="EN43" t="s">
        <v>2291</v>
      </c>
      <c r="EO43" t="s">
        <v>2291</v>
      </c>
      <c r="EP43" t="s">
        <v>2291</v>
      </c>
      <c r="EQ43" t="s">
        <v>2291</v>
      </c>
      <c r="ER43" t="s">
        <v>2291</v>
      </c>
      <c r="ES43" t="s">
        <v>2291</v>
      </c>
      <c r="ET43" t="s">
        <v>2291</v>
      </c>
      <c r="EU43" t="s">
        <v>2291</v>
      </c>
      <c r="EV43" t="s">
        <v>2291</v>
      </c>
      <c r="EW43" t="s">
        <v>2291</v>
      </c>
      <c r="EX43" t="s">
        <v>2291</v>
      </c>
      <c r="EY43" t="s">
        <v>2291</v>
      </c>
      <c r="EZ43" t="s">
        <v>2291</v>
      </c>
      <c r="FA43" t="s">
        <v>2291</v>
      </c>
      <c r="FB43" t="s">
        <v>2291</v>
      </c>
      <c r="FC43" t="s">
        <v>2291</v>
      </c>
      <c r="FD43" t="s">
        <v>2291</v>
      </c>
      <c r="FE43" t="s">
        <v>2291</v>
      </c>
      <c r="FF43" t="s">
        <v>2291</v>
      </c>
      <c r="FG43" t="s">
        <v>2291</v>
      </c>
      <c r="FH43" t="s">
        <v>2291</v>
      </c>
      <c r="FI43" t="s">
        <v>2291</v>
      </c>
      <c r="FJ43" t="s">
        <v>2291</v>
      </c>
      <c r="FK43" t="s">
        <v>2291</v>
      </c>
      <c r="FL43" t="s">
        <v>2291</v>
      </c>
      <c r="FM43" t="s">
        <v>2291</v>
      </c>
      <c r="FN43" t="s">
        <v>320</v>
      </c>
      <c r="FO43" t="s">
        <v>1921</v>
      </c>
      <c r="FP43" t="s">
        <v>1921</v>
      </c>
      <c r="FQ43" t="s">
        <v>1921</v>
      </c>
      <c r="FR43" t="s">
        <v>1920</v>
      </c>
      <c r="FS43" t="s">
        <v>1921</v>
      </c>
      <c r="FT43" t="s">
        <v>2291</v>
      </c>
      <c r="FU43" t="s">
        <v>1997</v>
      </c>
      <c r="FV43">
        <v>20</v>
      </c>
      <c r="FW43">
        <v>40</v>
      </c>
      <c r="FX43">
        <v>3</v>
      </c>
      <c r="FY43">
        <v>7</v>
      </c>
      <c r="FZ43">
        <v>2</v>
      </c>
      <c r="GA43">
        <v>5</v>
      </c>
      <c r="GB43" t="s">
        <v>2291</v>
      </c>
      <c r="GC43" t="s">
        <v>2291</v>
      </c>
      <c r="GD43" t="s">
        <v>2291</v>
      </c>
      <c r="GE43">
        <v>6</v>
      </c>
      <c r="GF43" t="s">
        <v>2291</v>
      </c>
      <c r="GG43" t="s">
        <v>2291</v>
      </c>
      <c r="GH43">
        <v>39</v>
      </c>
      <c r="GI43" t="s">
        <v>1920</v>
      </c>
      <c r="GJ43" t="s">
        <v>1920</v>
      </c>
      <c r="GK43" t="s">
        <v>1920</v>
      </c>
      <c r="GL43" t="s">
        <v>2291</v>
      </c>
      <c r="GM43" t="s">
        <v>2291</v>
      </c>
      <c r="GN43" t="s">
        <v>2291</v>
      </c>
      <c r="GO43" t="s">
        <v>1920</v>
      </c>
      <c r="GP43" t="s">
        <v>2291</v>
      </c>
      <c r="GQ43" t="s">
        <v>2291</v>
      </c>
      <c r="GR43" t="s">
        <v>2291</v>
      </c>
      <c r="GS43" t="s">
        <v>302</v>
      </c>
      <c r="GT43" t="s">
        <v>1921</v>
      </c>
      <c r="GU43" t="s">
        <v>1921</v>
      </c>
      <c r="GV43" t="s">
        <v>1921</v>
      </c>
      <c r="GW43" t="s">
        <v>1921</v>
      </c>
      <c r="GX43" t="s">
        <v>1920</v>
      </c>
      <c r="GY43" t="s">
        <v>1921</v>
      </c>
      <c r="GZ43" t="s">
        <v>1921</v>
      </c>
      <c r="HA43" t="s">
        <v>1921</v>
      </c>
      <c r="HB43" t="s">
        <v>2291</v>
      </c>
      <c r="HC43" t="s">
        <v>2291</v>
      </c>
      <c r="HD43">
        <v>3</v>
      </c>
      <c r="HE43">
        <v>1</v>
      </c>
      <c r="HF43" t="s">
        <v>2291</v>
      </c>
      <c r="HG43" t="s">
        <v>2291</v>
      </c>
      <c r="HH43" t="s">
        <v>2291</v>
      </c>
      <c r="HI43" t="s">
        <v>2291</v>
      </c>
      <c r="HJ43" t="s">
        <v>2291</v>
      </c>
      <c r="HK43" t="s">
        <v>2291</v>
      </c>
      <c r="HL43" t="s">
        <v>2291</v>
      </c>
      <c r="HM43" t="s">
        <v>2291</v>
      </c>
      <c r="HN43" t="s">
        <v>2291</v>
      </c>
      <c r="HO43" t="s">
        <v>2291</v>
      </c>
      <c r="HP43" t="s">
        <v>2291</v>
      </c>
      <c r="HQ43" t="s">
        <v>2291</v>
      </c>
      <c r="HR43" t="s">
        <v>869</v>
      </c>
      <c r="HS43" t="s">
        <v>2112</v>
      </c>
      <c r="HT43" t="s">
        <v>1921</v>
      </c>
      <c r="HU43" t="s">
        <v>1920</v>
      </c>
      <c r="HV43" t="s">
        <v>1920</v>
      </c>
      <c r="HW43" t="s">
        <v>1921</v>
      </c>
      <c r="HX43" t="s">
        <v>1921</v>
      </c>
      <c r="HY43" t="s">
        <v>2122</v>
      </c>
      <c r="HZ43" t="s">
        <v>1920</v>
      </c>
      <c r="IA43" t="s">
        <v>1921</v>
      </c>
      <c r="IB43" t="s">
        <v>1921</v>
      </c>
      <c r="IC43">
        <v>14</v>
      </c>
      <c r="ID43" t="s">
        <v>2291</v>
      </c>
      <c r="IE43" t="s">
        <v>2046</v>
      </c>
      <c r="IF43" t="s">
        <v>1921</v>
      </c>
      <c r="IG43" t="s">
        <v>1964</v>
      </c>
      <c r="IH43" t="s">
        <v>2126</v>
      </c>
      <c r="II43" t="s">
        <v>1921</v>
      </c>
      <c r="IJ43" t="s">
        <v>1920</v>
      </c>
      <c r="IK43" t="s">
        <v>2291</v>
      </c>
      <c r="IL43">
        <v>150</v>
      </c>
      <c r="IM43" t="s">
        <v>1920</v>
      </c>
      <c r="IN43" t="s">
        <v>2291</v>
      </c>
      <c r="IO43" t="s">
        <v>2291</v>
      </c>
      <c r="IP43" t="s">
        <v>2291</v>
      </c>
      <c r="IQ43" t="s">
        <v>2291</v>
      </c>
      <c r="IR43" t="s">
        <v>2291</v>
      </c>
      <c r="IS43" t="s">
        <v>2291</v>
      </c>
      <c r="IT43" t="s">
        <v>2291</v>
      </c>
      <c r="IU43" t="s">
        <v>2291</v>
      </c>
      <c r="IV43" t="s">
        <v>1952</v>
      </c>
      <c r="IW43" t="s">
        <v>2291</v>
      </c>
      <c r="IX43" t="s">
        <v>2291</v>
      </c>
      <c r="IY43" t="s">
        <v>2187</v>
      </c>
      <c r="IZ43" t="s">
        <v>2207</v>
      </c>
      <c r="JA43" t="s">
        <v>1957</v>
      </c>
      <c r="JB43" t="s">
        <v>2291</v>
      </c>
      <c r="JC43" t="s">
        <v>1920</v>
      </c>
      <c r="JD43" t="s">
        <v>2002</v>
      </c>
      <c r="JE43" t="s">
        <v>1920</v>
      </c>
      <c r="JF43" t="s">
        <v>1921</v>
      </c>
      <c r="JG43" t="s">
        <v>1921</v>
      </c>
      <c r="JH43" t="s">
        <v>1921</v>
      </c>
      <c r="JI43" t="s">
        <v>1921</v>
      </c>
      <c r="JJ43" t="s">
        <v>2291</v>
      </c>
      <c r="JK43" t="s">
        <v>1974</v>
      </c>
      <c r="JL43" t="s">
        <v>1967</v>
      </c>
      <c r="JM43" t="s">
        <v>718</v>
      </c>
      <c r="JN43" t="s">
        <v>1921</v>
      </c>
      <c r="JO43" t="s">
        <v>1921</v>
      </c>
      <c r="JP43" t="s">
        <v>1921</v>
      </c>
      <c r="JQ43" t="s">
        <v>1921</v>
      </c>
      <c r="JR43" t="s">
        <v>1921</v>
      </c>
      <c r="JS43" t="s">
        <v>1920</v>
      </c>
      <c r="JT43" t="s">
        <v>1920</v>
      </c>
      <c r="JU43" t="s">
        <v>1921</v>
      </c>
      <c r="JV43" t="s">
        <v>1920</v>
      </c>
      <c r="JW43" t="s">
        <v>1921</v>
      </c>
      <c r="JX43" t="s">
        <v>1921</v>
      </c>
      <c r="JY43" t="s">
        <v>1921</v>
      </c>
      <c r="JZ43" t="s">
        <v>1921</v>
      </c>
      <c r="KA43" t="s">
        <v>1921</v>
      </c>
      <c r="KB43" t="s">
        <v>2291</v>
      </c>
      <c r="KC43" t="s">
        <v>2291</v>
      </c>
      <c r="KD43" t="s">
        <v>2295</v>
      </c>
      <c r="KE43" t="s">
        <v>1920</v>
      </c>
      <c r="KF43" t="s">
        <v>1921</v>
      </c>
      <c r="KG43" t="s">
        <v>1921</v>
      </c>
      <c r="KH43" t="s">
        <v>1921</v>
      </c>
      <c r="KI43" t="s">
        <v>1921</v>
      </c>
      <c r="KJ43" t="s">
        <v>1921</v>
      </c>
      <c r="KK43" t="s">
        <v>1921</v>
      </c>
      <c r="KL43" t="s">
        <v>2291</v>
      </c>
      <c r="KM43" t="s">
        <v>1972</v>
      </c>
      <c r="KN43" t="s">
        <v>1921</v>
      </c>
      <c r="KO43" t="s">
        <v>1920</v>
      </c>
      <c r="KP43" t="s">
        <v>2144</v>
      </c>
      <c r="KQ43" t="s">
        <v>1968</v>
      </c>
      <c r="KR43" t="s">
        <v>1923</v>
      </c>
      <c r="KS43" t="s">
        <v>2291</v>
      </c>
      <c r="KT43" t="s">
        <v>1920</v>
      </c>
      <c r="KU43" t="s">
        <v>409</v>
      </c>
      <c r="KV43" t="s">
        <v>1921</v>
      </c>
      <c r="KW43" t="s">
        <v>1921</v>
      </c>
      <c r="KX43" t="s">
        <v>1920</v>
      </c>
      <c r="KY43" t="s">
        <v>2291</v>
      </c>
      <c r="KZ43" t="s">
        <v>2291</v>
      </c>
      <c r="LA43">
        <v>3</v>
      </c>
      <c r="LB43" t="s">
        <v>304</v>
      </c>
      <c r="LC43" t="s">
        <v>719</v>
      </c>
      <c r="LD43" t="s">
        <v>2291</v>
      </c>
      <c r="LE43" t="s">
        <v>2291</v>
      </c>
      <c r="LF43" t="s">
        <v>2291</v>
      </c>
      <c r="LG43">
        <v>15</v>
      </c>
      <c r="LH43">
        <v>15</v>
      </c>
      <c r="LI43" t="s">
        <v>720</v>
      </c>
      <c r="LJ43">
        <v>147014</v>
      </c>
      <c r="LK43" t="s">
        <v>721</v>
      </c>
      <c r="LL43" t="s">
        <v>722</v>
      </c>
      <c r="LM43">
        <v>40</v>
      </c>
      <c r="LN43" t="s">
        <v>2291</v>
      </c>
      <c r="LO43">
        <v>-1</v>
      </c>
      <c r="LP43" t="s">
        <v>2291</v>
      </c>
      <c r="LQ43" t="s">
        <v>2291</v>
      </c>
      <c r="LR43">
        <v>40</v>
      </c>
      <c r="LS43">
        <v>6</v>
      </c>
      <c r="LT43">
        <v>1</v>
      </c>
      <c r="LU43">
        <v>6</v>
      </c>
      <c r="LV43">
        <v>5</v>
      </c>
      <c r="LW43">
        <v>11</v>
      </c>
      <c r="LX43">
        <v>9</v>
      </c>
      <c r="LY43">
        <v>4</v>
      </c>
      <c r="LZ43">
        <v>10</v>
      </c>
      <c r="MA43">
        <v>15</v>
      </c>
      <c r="MB43">
        <v>14</v>
      </c>
      <c r="MC43">
        <v>2</v>
      </c>
      <c r="MD43">
        <v>3</v>
      </c>
      <c r="ME43">
        <v>86</v>
      </c>
      <c r="MF43" t="s">
        <v>1979</v>
      </c>
      <c r="MG43" t="s">
        <v>568</v>
      </c>
      <c r="MH43" t="s">
        <v>1981</v>
      </c>
      <c r="MI43" t="b">
        <v>1</v>
      </c>
      <c r="MJ43" t="b">
        <v>1</v>
      </c>
      <c r="MK43" t="b">
        <v>0</v>
      </c>
      <c r="ML43" t="s">
        <v>2291</v>
      </c>
    </row>
    <row r="44" spans="1:350" x14ac:dyDescent="0.3">
      <c r="A44" t="s">
        <v>1115</v>
      </c>
      <c r="B44" t="s">
        <v>1113</v>
      </c>
      <c r="C44" t="s">
        <v>1114</v>
      </c>
      <c r="D44">
        <v>43161</v>
      </c>
      <c r="E44" t="s">
        <v>398</v>
      </c>
      <c r="F44" t="s">
        <v>2291</v>
      </c>
      <c r="G44" t="s">
        <v>2291</v>
      </c>
      <c r="H44" t="s">
        <v>2291</v>
      </c>
      <c r="I44">
        <v>43161</v>
      </c>
      <c r="J44" t="s">
        <v>477</v>
      </c>
      <c r="K44" t="s">
        <v>293</v>
      </c>
      <c r="L44" t="s">
        <v>294</v>
      </c>
      <c r="M44" t="s">
        <v>1934</v>
      </c>
      <c r="N44" t="s">
        <v>400</v>
      </c>
      <c r="O44" t="s">
        <v>1948</v>
      </c>
      <c r="P44" t="s">
        <v>915</v>
      </c>
      <c r="Q44" t="s">
        <v>1057</v>
      </c>
      <c r="R44" t="s">
        <v>960</v>
      </c>
      <c r="S44" t="s">
        <v>1115</v>
      </c>
      <c r="T44" t="s">
        <v>1116</v>
      </c>
      <c r="U44">
        <v>13.801132920000001</v>
      </c>
      <c r="V44">
        <v>14.112235629800001</v>
      </c>
      <c r="W44">
        <v>297.01791970400001</v>
      </c>
      <c r="X44">
        <v>8</v>
      </c>
      <c r="Y44" t="s">
        <v>1983</v>
      </c>
      <c r="Z44" t="s">
        <v>960</v>
      </c>
      <c r="AA44">
        <v>2</v>
      </c>
      <c r="AB44" t="s">
        <v>2292</v>
      </c>
      <c r="AC44" t="s">
        <v>2291</v>
      </c>
      <c r="AD44" t="s">
        <v>1982</v>
      </c>
      <c r="AE44" t="s">
        <v>2291</v>
      </c>
      <c r="AF44" t="s">
        <v>2291</v>
      </c>
      <c r="AG44" t="s">
        <v>2093</v>
      </c>
      <c r="AH44" t="s">
        <v>1920</v>
      </c>
      <c r="AI44" t="s">
        <v>1920</v>
      </c>
      <c r="AJ44" t="s">
        <v>1921</v>
      </c>
      <c r="AK44" t="s">
        <v>2291</v>
      </c>
      <c r="AL44">
        <v>42</v>
      </c>
      <c r="AM44">
        <v>175</v>
      </c>
      <c r="AN44" t="s">
        <v>294</v>
      </c>
      <c r="AO44" t="s">
        <v>1934</v>
      </c>
      <c r="AP44" t="s">
        <v>400</v>
      </c>
      <c r="AQ44" t="s">
        <v>1948</v>
      </c>
      <c r="AR44" t="s">
        <v>915</v>
      </c>
      <c r="AS44" t="s">
        <v>1057</v>
      </c>
      <c r="AT44">
        <v>42</v>
      </c>
      <c r="AU44">
        <v>175</v>
      </c>
      <c r="AV44">
        <v>41640</v>
      </c>
      <c r="AW44">
        <v>5</v>
      </c>
      <c r="AX44">
        <v>20</v>
      </c>
      <c r="AY44" t="s">
        <v>335</v>
      </c>
      <c r="AZ44" t="s">
        <v>1927</v>
      </c>
      <c r="BA44" t="s">
        <v>336</v>
      </c>
      <c r="BB44" t="s">
        <v>1932</v>
      </c>
      <c r="BC44" t="s">
        <v>835</v>
      </c>
      <c r="BD44" t="s">
        <v>1939</v>
      </c>
      <c r="BE44" t="s">
        <v>2291</v>
      </c>
      <c r="BF44" t="s">
        <v>2291</v>
      </c>
      <c r="BG44" t="s">
        <v>2291</v>
      </c>
      <c r="BH44">
        <v>5</v>
      </c>
      <c r="BI44">
        <v>20</v>
      </c>
      <c r="BJ44">
        <v>42522</v>
      </c>
      <c r="BK44" t="s">
        <v>2291</v>
      </c>
      <c r="BL44" t="s">
        <v>2291</v>
      </c>
      <c r="BM44" t="s">
        <v>2291</v>
      </c>
      <c r="BN44" t="s">
        <v>2291</v>
      </c>
      <c r="BO44" t="s">
        <v>2291</v>
      </c>
      <c r="BP44" t="s">
        <v>2291</v>
      </c>
      <c r="BQ44" t="s">
        <v>2291</v>
      </c>
      <c r="BR44" t="s">
        <v>2291</v>
      </c>
      <c r="BS44" t="s">
        <v>2291</v>
      </c>
      <c r="BT44" t="s">
        <v>2291</v>
      </c>
      <c r="BU44" t="s">
        <v>2291</v>
      </c>
      <c r="BV44" t="s">
        <v>2291</v>
      </c>
      <c r="BW44" t="s">
        <v>2291</v>
      </c>
      <c r="BX44" t="s">
        <v>2291</v>
      </c>
      <c r="BY44" t="s">
        <v>2291</v>
      </c>
      <c r="BZ44" t="s">
        <v>2291</v>
      </c>
      <c r="CA44">
        <v>0</v>
      </c>
      <c r="CB44">
        <v>195</v>
      </c>
      <c r="CC44">
        <v>0</v>
      </c>
      <c r="CD44">
        <v>0</v>
      </c>
      <c r="CE44">
        <v>0</v>
      </c>
      <c r="CF44" t="s">
        <v>1998</v>
      </c>
      <c r="CG44" t="s">
        <v>2291</v>
      </c>
      <c r="CH44" t="s">
        <v>533</v>
      </c>
      <c r="CI44" t="s">
        <v>1921</v>
      </c>
      <c r="CJ44" t="s">
        <v>1921</v>
      </c>
      <c r="CK44" t="s">
        <v>1921</v>
      </c>
      <c r="CL44" t="s">
        <v>1921</v>
      </c>
      <c r="CM44" t="s">
        <v>1921</v>
      </c>
      <c r="CN44" t="s">
        <v>1921</v>
      </c>
      <c r="CO44" t="s">
        <v>1921</v>
      </c>
      <c r="CP44" t="s">
        <v>1921</v>
      </c>
      <c r="CQ44" t="s">
        <v>1920</v>
      </c>
      <c r="CR44" t="s">
        <v>1921</v>
      </c>
      <c r="CS44" t="s">
        <v>1921</v>
      </c>
      <c r="CT44" t="s">
        <v>1953</v>
      </c>
      <c r="CU44" t="s">
        <v>1921</v>
      </c>
      <c r="CV44" t="s">
        <v>1921</v>
      </c>
      <c r="CW44" t="s">
        <v>1920</v>
      </c>
      <c r="CX44" t="s">
        <v>1921</v>
      </c>
      <c r="CY44" t="s">
        <v>1921</v>
      </c>
      <c r="CZ44" t="s">
        <v>837</v>
      </c>
      <c r="DA44" t="s">
        <v>2030</v>
      </c>
      <c r="DB44" t="s">
        <v>2291</v>
      </c>
      <c r="DC44" t="s">
        <v>2291</v>
      </c>
      <c r="DD44" t="s">
        <v>2291</v>
      </c>
      <c r="DE44" t="s">
        <v>2291</v>
      </c>
      <c r="DF44" t="s">
        <v>2291</v>
      </c>
      <c r="DG44" t="s">
        <v>2291</v>
      </c>
      <c r="DH44" t="s">
        <v>2291</v>
      </c>
      <c r="DI44" t="s">
        <v>2291</v>
      </c>
      <c r="DJ44" t="s">
        <v>2291</v>
      </c>
      <c r="DK44" t="s">
        <v>2291</v>
      </c>
      <c r="DL44" t="s">
        <v>2291</v>
      </c>
      <c r="DM44" t="s">
        <v>2291</v>
      </c>
      <c r="DN44" t="s">
        <v>2291</v>
      </c>
      <c r="DO44" t="s">
        <v>2291</v>
      </c>
      <c r="DP44" t="s">
        <v>2291</v>
      </c>
      <c r="DQ44" t="s">
        <v>2291</v>
      </c>
      <c r="DR44" t="s">
        <v>2291</v>
      </c>
      <c r="DS44" t="s">
        <v>2291</v>
      </c>
      <c r="DT44" t="s">
        <v>2291</v>
      </c>
      <c r="DU44" t="s">
        <v>2291</v>
      </c>
      <c r="DV44" t="s">
        <v>2291</v>
      </c>
      <c r="DW44" t="s">
        <v>2291</v>
      </c>
      <c r="DX44" t="s">
        <v>2291</v>
      </c>
      <c r="DY44" t="s">
        <v>2291</v>
      </c>
      <c r="DZ44" t="s">
        <v>2291</v>
      </c>
      <c r="EA44" t="s">
        <v>2291</v>
      </c>
      <c r="EB44" t="s">
        <v>2291</v>
      </c>
      <c r="EC44" t="s">
        <v>2291</v>
      </c>
      <c r="ED44" t="s">
        <v>2291</v>
      </c>
      <c r="EE44" t="s">
        <v>2291</v>
      </c>
      <c r="EF44" t="s">
        <v>2291</v>
      </c>
      <c r="EG44" t="s">
        <v>2291</v>
      </c>
      <c r="EH44" t="s">
        <v>2291</v>
      </c>
      <c r="EI44" t="s">
        <v>2291</v>
      </c>
      <c r="EJ44" t="s">
        <v>2291</v>
      </c>
      <c r="EK44" t="s">
        <v>2291</v>
      </c>
      <c r="EL44" t="s">
        <v>2291</v>
      </c>
      <c r="EM44" t="s">
        <v>2291</v>
      </c>
      <c r="EN44" t="s">
        <v>2291</v>
      </c>
      <c r="EO44" t="s">
        <v>2291</v>
      </c>
      <c r="EP44" t="s">
        <v>2291</v>
      </c>
      <c r="EQ44" t="s">
        <v>2291</v>
      </c>
      <c r="ER44" t="s">
        <v>2291</v>
      </c>
      <c r="ES44" t="s">
        <v>2291</v>
      </c>
      <c r="ET44" t="s">
        <v>2291</v>
      </c>
      <c r="EU44" t="s">
        <v>2291</v>
      </c>
      <c r="EV44" t="s">
        <v>2291</v>
      </c>
      <c r="EW44" t="s">
        <v>2291</v>
      </c>
      <c r="EX44" t="s">
        <v>2291</v>
      </c>
      <c r="EY44" t="s">
        <v>2291</v>
      </c>
      <c r="EZ44" t="s">
        <v>2291</v>
      </c>
      <c r="FA44" t="s">
        <v>2291</v>
      </c>
      <c r="FB44" t="s">
        <v>2291</v>
      </c>
      <c r="FC44" t="s">
        <v>2291</v>
      </c>
      <c r="FD44" t="s">
        <v>2291</v>
      </c>
      <c r="FE44" t="s">
        <v>2291</v>
      </c>
      <c r="FF44" t="s">
        <v>2291</v>
      </c>
      <c r="FG44" t="s">
        <v>2291</v>
      </c>
      <c r="FH44" t="s">
        <v>2291</v>
      </c>
      <c r="FI44" t="s">
        <v>2291</v>
      </c>
      <c r="FJ44" t="s">
        <v>2291</v>
      </c>
      <c r="FK44" t="s">
        <v>2291</v>
      </c>
      <c r="FL44" t="s">
        <v>2291</v>
      </c>
      <c r="FM44" t="s">
        <v>2291</v>
      </c>
      <c r="FN44" t="s">
        <v>2291</v>
      </c>
      <c r="FO44" t="s">
        <v>2291</v>
      </c>
      <c r="FP44" t="s">
        <v>2291</v>
      </c>
      <c r="FQ44" t="s">
        <v>2291</v>
      </c>
      <c r="FR44" t="s">
        <v>2291</v>
      </c>
      <c r="FS44" t="s">
        <v>2291</v>
      </c>
      <c r="FT44" t="s">
        <v>2291</v>
      </c>
      <c r="FU44" t="s">
        <v>2291</v>
      </c>
      <c r="FV44">
        <v>5</v>
      </c>
      <c r="FW44">
        <v>30</v>
      </c>
      <c r="FX44">
        <v>1</v>
      </c>
      <c r="FY44">
        <v>1</v>
      </c>
      <c r="FZ44">
        <v>3</v>
      </c>
      <c r="GA44">
        <v>3</v>
      </c>
      <c r="GB44">
        <v>2</v>
      </c>
      <c r="GC44" t="s">
        <v>2291</v>
      </c>
      <c r="GD44" t="s">
        <v>2291</v>
      </c>
      <c r="GE44">
        <v>6</v>
      </c>
      <c r="GF44" t="s">
        <v>2291</v>
      </c>
      <c r="GG44">
        <v>2</v>
      </c>
      <c r="GH44">
        <v>4</v>
      </c>
      <c r="GI44" t="s">
        <v>1920</v>
      </c>
      <c r="GJ44" t="s">
        <v>1920</v>
      </c>
      <c r="GK44" t="s">
        <v>1920</v>
      </c>
      <c r="GL44" t="s">
        <v>2291</v>
      </c>
      <c r="GM44" t="s">
        <v>2291</v>
      </c>
      <c r="GN44" t="s">
        <v>2291</v>
      </c>
      <c r="GO44" t="s">
        <v>1921</v>
      </c>
      <c r="GP44" t="s">
        <v>775</v>
      </c>
      <c r="GQ44" t="s">
        <v>1117</v>
      </c>
      <c r="GR44" t="s">
        <v>2291</v>
      </c>
      <c r="GS44" t="s">
        <v>406</v>
      </c>
      <c r="GT44" t="s">
        <v>1921</v>
      </c>
      <c r="GU44" t="s">
        <v>1921</v>
      </c>
      <c r="GV44" t="s">
        <v>1921</v>
      </c>
      <c r="GW44" t="s">
        <v>1921</v>
      </c>
      <c r="GX44" t="s">
        <v>1921</v>
      </c>
      <c r="GY44" t="s">
        <v>1921</v>
      </c>
      <c r="GZ44" t="s">
        <v>1920</v>
      </c>
      <c r="HA44" t="s">
        <v>1921</v>
      </c>
      <c r="HB44">
        <v>1</v>
      </c>
      <c r="HC44" t="s">
        <v>2291</v>
      </c>
      <c r="HD44" t="s">
        <v>2291</v>
      </c>
      <c r="HE44" t="s">
        <v>2291</v>
      </c>
      <c r="HF44" t="s">
        <v>2291</v>
      </c>
      <c r="HG44" t="s">
        <v>2291</v>
      </c>
      <c r="HH44" t="s">
        <v>2291</v>
      </c>
      <c r="HI44" t="s">
        <v>2291</v>
      </c>
      <c r="HJ44" t="s">
        <v>2291</v>
      </c>
      <c r="HK44" t="s">
        <v>2291</v>
      </c>
      <c r="HL44" t="s">
        <v>2291</v>
      </c>
      <c r="HM44" t="s">
        <v>2291</v>
      </c>
      <c r="HN44" t="s">
        <v>2291</v>
      </c>
      <c r="HO44" t="s">
        <v>2291</v>
      </c>
      <c r="HP44" t="s">
        <v>2291</v>
      </c>
      <c r="HQ44" t="s">
        <v>2291</v>
      </c>
      <c r="HR44" t="s">
        <v>1958</v>
      </c>
      <c r="HS44" t="s">
        <v>2117</v>
      </c>
      <c r="HT44" t="s">
        <v>1921</v>
      </c>
      <c r="HU44" t="s">
        <v>1921</v>
      </c>
      <c r="HV44" t="s">
        <v>1920</v>
      </c>
      <c r="HW44" t="s">
        <v>1920</v>
      </c>
      <c r="HX44" t="s">
        <v>1921</v>
      </c>
      <c r="HY44" t="s">
        <v>2125</v>
      </c>
      <c r="HZ44" t="s">
        <v>1921</v>
      </c>
      <c r="IA44" t="s">
        <v>1921</v>
      </c>
      <c r="IB44" t="s">
        <v>1920</v>
      </c>
      <c r="IC44" t="s">
        <v>2291</v>
      </c>
      <c r="ID44" t="s">
        <v>2291</v>
      </c>
      <c r="IE44" t="s">
        <v>2291</v>
      </c>
      <c r="IF44" t="s">
        <v>2291</v>
      </c>
      <c r="IG44" t="s">
        <v>2291</v>
      </c>
      <c r="IH44" t="s">
        <v>2126</v>
      </c>
      <c r="II44" t="s">
        <v>1921</v>
      </c>
      <c r="IJ44" t="s">
        <v>1920</v>
      </c>
      <c r="IK44" t="s">
        <v>2291</v>
      </c>
      <c r="IL44">
        <v>95</v>
      </c>
      <c r="IM44" t="s">
        <v>1920</v>
      </c>
      <c r="IN44" t="s">
        <v>2291</v>
      </c>
      <c r="IO44" t="s">
        <v>2291</v>
      </c>
      <c r="IP44" t="s">
        <v>2291</v>
      </c>
      <c r="IQ44" t="s">
        <v>2291</v>
      </c>
      <c r="IR44" t="s">
        <v>2291</v>
      </c>
      <c r="IS44" t="s">
        <v>2291</v>
      </c>
      <c r="IT44" t="s">
        <v>2291</v>
      </c>
      <c r="IU44" t="s">
        <v>2291</v>
      </c>
      <c r="IV44" t="s">
        <v>1952</v>
      </c>
      <c r="IW44" t="s">
        <v>2291</v>
      </c>
      <c r="IX44" t="s">
        <v>2291</v>
      </c>
      <c r="IY44" t="s">
        <v>2179</v>
      </c>
      <c r="IZ44" t="s">
        <v>960</v>
      </c>
      <c r="JA44" t="s">
        <v>1960</v>
      </c>
      <c r="JB44" t="s">
        <v>2291</v>
      </c>
      <c r="JC44" t="s">
        <v>1921</v>
      </c>
      <c r="JD44" t="s">
        <v>2291</v>
      </c>
      <c r="JE44" t="s">
        <v>2291</v>
      </c>
      <c r="JF44" t="s">
        <v>2291</v>
      </c>
      <c r="JG44" t="s">
        <v>2291</v>
      </c>
      <c r="JH44" t="s">
        <v>2291</v>
      </c>
      <c r="JI44" t="s">
        <v>2291</v>
      </c>
      <c r="JJ44" t="s">
        <v>2291</v>
      </c>
      <c r="JK44" t="s">
        <v>2291</v>
      </c>
      <c r="JL44" t="s">
        <v>2291</v>
      </c>
      <c r="JM44" t="s">
        <v>1118</v>
      </c>
      <c r="JN44" t="s">
        <v>1921</v>
      </c>
      <c r="JO44" t="s">
        <v>1920</v>
      </c>
      <c r="JP44" t="s">
        <v>1921</v>
      </c>
      <c r="JQ44" t="s">
        <v>1921</v>
      </c>
      <c r="JR44" t="s">
        <v>1921</v>
      </c>
      <c r="JS44" t="s">
        <v>1921</v>
      </c>
      <c r="JT44" t="s">
        <v>1921</v>
      </c>
      <c r="JU44" t="s">
        <v>1920</v>
      </c>
      <c r="JV44" t="s">
        <v>1920</v>
      </c>
      <c r="JW44" t="s">
        <v>1921</v>
      </c>
      <c r="JX44" t="s">
        <v>1921</v>
      </c>
      <c r="JY44" t="s">
        <v>1921</v>
      </c>
      <c r="JZ44" t="s">
        <v>1921</v>
      </c>
      <c r="KA44" t="s">
        <v>1921</v>
      </c>
      <c r="KB44" t="s">
        <v>2291</v>
      </c>
      <c r="KC44" t="s">
        <v>2291</v>
      </c>
      <c r="KD44" t="s">
        <v>2295</v>
      </c>
      <c r="KE44" t="s">
        <v>1920</v>
      </c>
      <c r="KF44" t="s">
        <v>1921</v>
      </c>
      <c r="KG44" t="s">
        <v>1921</v>
      </c>
      <c r="KH44" t="s">
        <v>1921</v>
      </c>
      <c r="KI44" t="s">
        <v>1921</v>
      </c>
      <c r="KJ44" t="s">
        <v>1921</v>
      </c>
      <c r="KK44" t="s">
        <v>1921</v>
      </c>
      <c r="KL44" t="s">
        <v>2291</v>
      </c>
      <c r="KM44" t="s">
        <v>1971</v>
      </c>
      <c r="KN44" t="s">
        <v>2291</v>
      </c>
      <c r="KO44" t="s">
        <v>1920</v>
      </c>
      <c r="KP44" t="s">
        <v>2145</v>
      </c>
      <c r="KQ44" t="s">
        <v>1967</v>
      </c>
      <c r="KR44" t="s">
        <v>1988</v>
      </c>
      <c r="KS44" t="s">
        <v>2291</v>
      </c>
      <c r="KT44" t="s">
        <v>1920</v>
      </c>
      <c r="KU44" t="s">
        <v>409</v>
      </c>
      <c r="KV44" t="s">
        <v>1921</v>
      </c>
      <c r="KW44" t="s">
        <v>1921</v>
      </c>
      <c r="KX44" t="s">
        <v>1920</v>
      </c>
      <c r="KY44" t="s">
        <v>2291</v>
      </c>
      <c r="KZ44" t="s">
        <v>2291</v>
      </c>
      <c r="LA44">
        <v>3</v>
      </c>
      <c r="LB44" t="s">
        <v>304</v>
      </c>
      <c r="LC44" t="s">
        <v>1119</v>
      </c>
      <c r="LD44" t="s">
        <v>2291</v>
      </c>
      <c r="LE44" t="s">
        <v>2291</v>
      </c>
      <c r="LF44" t="s">
        <v>2291</v>
      </c>
      <c r="LG44">
        <v>20</v>
      </c>
      <c r="LH44">
        <v>20</v>
      </c>
      <c r="LI44" t="s">
        <v>1120</v>
      </c>
      <c r="LJ44">
        <v>158784</v>
      </c>
      <c r="LK44" t="s">
        <v>1121</v>
      </c>
      <c r="LL44" t="s">
        <v>1122</v>
      </c>
      <c r="LM44">
        <v>86</v>
      </c>
      <c r="LN44" t="s">
        <v>2291</v>
      </c>
      <c r="LO44">
        <v>-1</v>
      </c>
      <c r="LP44" t="s">
        <v>2291</v>
      </c>
      <c r="LQ44" t="s">
        <v>2291</v>
      </c>
      <c r="LR44">
        <v>86</v>
      </c>
      <c r="LS44">
        <v>5</v>
      </c>
      <c r="LT44">
        <v>7</v>
      </c>
      <c r="LU44">
        <v>5</v>
      </c>
      <c r="LV44">
        <v>17</v>
      </c>
      <c r="LW44">
        <v>22</v>
      </c>
      <c r="LX44">
        <v>18</v>
      </c>
      <c r="LY44">
        <v>5</v>
      </c>
      <c r="LZ44">
        <v>16</v>
      </c>
      <c r="MA44">
        <v>33</v>
      </c>
      <c r="MB44">
        <v>28</v>
      </c>
      <c r="MC44">
        <v>2</v>
      </c>
      <c r="MD44">
        <v>2</v>
      </c>
      <c r="ME44">
        <v>160</v>
      </c>
      <c r="MF44" t="s">
        <v>1976</v>
      </c>
      <c r="MG44" t="s">
        <v>1980</v>
      </c>
      <c r="MH44" t="s">
        <v>1981</v>
      </c>
      <c r="MI44" t="b">
        <v>1</v>
      </c>
      <c r="MJ44" t="b">
        <v>1</v>
      </c>
      <c r="MK44" t="b">
        <v>1</v>
      </c>
      <c r="ML44" t="s">
        <v>2291</v>
      </c>
    </row>
    <row r="45" spans="1:350" x14ac:dyDescent="0.3">
      <c r="A45" t="s">
        <v>2300</v>
      </c>
      <c r="B45" t="s">
        <v>1309</v>
      </c>
      <c r="C45" t="s">
        <v>1310</v>
      </c>
      <c r="D45">
        <v>43162</v>
      </c>
      <c r="E45" t="s">
        <v>316</v>
      </c>
      <c r="F45" t="s">
        <v>2291</v>
      </c>
      <c r="G45" t="s">
        <v>2291</v>
      </c>
      <c r="H45" t="s">
        <v>2291</v>
      </c>
      <c r="I45">
        <v>43162</v>
      </c>
      <c r="J45" t="s">
        <v>317</v>
      </c>
      <c r="K45" t="s">
        <v>293</v>
      </c>
      <c r="L45" t="s">
        <v>294</v>
      </c>
      <c r="M45" t="s">
        <v>1934</v>
      </c>
      <c r="N45" t="s">
        <v>698</v>
      </c>
      <c r="O45" t="s">
        <v>333</v>
      </c>
      <c r="P45" t="s">
        <v>781</v>
      </c>
      <c r="Q45" t="s">
        <v>2009</v>
      </c>
      <c r="R45" t="s">
        <v>782</v>
      </c>
      <c r="S45" t="s">
        <v>1115</v>
      </c>
      <c r="T45" t="s">
        <v>1311</v>
      </c>
      <c r="U45">
        <v>13.4332059556</v>
      </c>
      <c r="V45">
        <v>14.4317284301</v>
      </c>
      <c r="W45">
        <v>293.44774737900002</v>
      </c>
      <c r="X45">
        <v>4</v>
      </c>
      <c r="Y45" t="s">
        <v>1984</v>
      </c>
      <c r="Z45" t="s">
        <v>2291</v>
      </c>
      <c r="AA45" t="s">
        <v>2291</v>
      </c>
      <c r="AB45" t="s">
        <v>2292</v>
      </c>
      <c r="AC45" t="s">
        <v>2291</v>
      </c>
      <c r="AD45" t="s">
        <v>1982</v>
      </c>
      <c r="AE45" t="s">
        <v>2291</v>
      </c>
      <c r="AF45" t="s">
        <v>2291</v>
      </c>
      <c r="AG45" t="s">
        <v>2089</v>
      </c>
      <c r="AH45" t="s">
        <v>1920</v>
      </c>
      <c r="AI45" t="s">
        <v>1921</v>
      </c>
      <c r="AJ45" t="s">
        <v>1921</v>
      </c>
      <c r="AK45" t="s">
        <v>2291</v>
      </c>
      <c r="AL45">
        <v>65</v>
      </c>
      <c r="AM45">
        <v>272</v>
      </c>
      <c r="AN45" t="s">
        <v>294</v>
      </c>
      <c r="AO45" t="s">
        <v>1934</v>
      </c>
      <c r="AP45" t="s">
        <v>400</v>
      </c>
      <c r="AQ45" t="s">
        <v>1948</v>
      </c>
      <c r="AR45" t="s">
        <v>404</v>
      </c>
      <c r="AS45" t="s">
        <v>2010</v>
      </c>
      <c r="AT45">
        <v>65</v>
      </c>
      <c r="AU45">
        <v>272</v>
      </c>
      <c r="AV45">
        <v>42005</v>
      </c>
      <c r="AW45" t="s">
        <v>2291</v>
      </c>
      <c r="AX45" t="s">
        <v>2291</v>
      </c>
      <c r="AY45" t="s">
        <v>2291</v>
      </c>
      <c r="AZ45" t="s">
        <v>2291</v>
      </c>
      <c r="BA45" t="s">
        <v>2291</v>
      </c>
      <c r="BB45" t="s">
        <v>2291</v>
      </c>
      <c r="BC45" t="s">
        <v>2291</v>
      </c>
      <c r="BD45" t="s">
        <v>2291</v>
      </c>
      <c r="BE45" t="s">
        <v>2291</v>
      </c>
      <c r="BF45" t="s">
        <v>2291</v>
      </c>
      <c r="BG45" t="s">
        <v>2291</v>
      </c>
      <c r="BH45" t="s">
        <v>2291</v>
      </c>
      <c r="BI45" t="s">
        <v>2291</v>
      </c>
      <c r="BJ45" t="s">
        <v>2291</v>
      </c>
      <c r="BK45" t="s">
        <v>2291</v>
      </c>
      <c r="BL45" t="s">
        <v>2291</v>
      </c>
      <c r="BM45" t="s">
        <v>2291</v>
      </c>
      <c r="BN45" t="s">
        <v>2291</v>
      </c>
      <c r="BO45" t="s">
        <v>2291</v>
      </c>
      <c r="BP45" t="s">
        <v>2291</v>
      </c>
      <c r="BQ45" t="s">
        <v>2291</v>
      </c>
      <c r="BR45" t="s">
        <v>2291</v>
      </c>
      <c r="BS45" t="s">
        <v>2291</v>
      </c>
      <c r="BT45" t="s">
        <v>2291</v>
      </c>
      <c r="BU45" t="s">
        <v>2291</v>
      </c>
      <c r="BV45" t="s">
        <v>2291</v>
      </c>
      <c r="BW45" t="s">
        <v>2291</v>
      </c>
      <c r="BX45" t="s">
        <v>2291</v>
      </c>
      <c r="BY45" t="s">
        <v>2291</v>
      </c>
      <c r="BZ45" t="s">
        <v>2291</v>
      </c>
      <c r="CA45">
        <v>0</v>
      </c>
      <c r="CB45">
        <v>65</v>
      </c>
      <c r="CC45">
        <v>0</v>
      </c>
      <c r="CD45">
        <v>0</v>
      </c>
      <c r="CE45">
        <v>0</v>
      </c>
      <c r="CF45" t="s">
        <v>1998</v>
      </c>
      <c r="CG45" t="s">
        <v>2291</v>
      </c>
      <c r="CH45" t="s">
        <v>469</v>
      </c>
      <c r="CI45" t="s">
        <v>1921</v>
      </c>
      <c r="CJ45" t="s">
        <v>1921</v>
      </c>
      <c r="CK45" t="s">
        <v>1921</v>
      </c>
      <c r="CL45" t="s">
        <v>1921</v>
      </c>
      <c r="CM45" t="s">
        <v>1921</v>
      </c>
      <c r="CN45" t="s">
        <v>1921</v>
      </c>
      <c r="CO45" t="s">
        <v>1921</v>
      </c>
      <c r="CP45" t="s">
        <v>1921</v>
      </c>
      <c r="CQ45" t="s">
        <v>1921</v>
      </c>
      <c r="CR45" t="s">
        <v>1921</v>
      </c>
      <c r="CS45" t="s">
        <v>1920</v>
      </c>
      <c r="CT45" t="s">
        <v>2291</v>
      </c>
      <c r="CU45" t="s">
        <v>2291</v>
      </c>
      <c r="CV45" t="s">
        <v>2291</v>
      </c>
      <c r="CW45" t="s">
        <v>2291</v>
      </c>
      <c r="CX45" t="s">
        <v>2291</v>
      </c>
      <c r="CY45" t="s">
        <v>2291</v>
      </c>
      <c r="CZ45" t="s">
        <v>2291</v>
      </c>
      <c r="DA45" t="s">
        <v>2291</v>
      </c>
      <c r="DB45" t="s">
        <v>2291</v>
      </c>
      <c r="DC45" t="s">
        <v>2291</v>
      </c>
      <c r="DD45" t="s">
        <v>2291</v>
      </c>
      <c r="DE45" t="s">
        <v>2291</v>
      </c>
      <c r="DF45" t="s">
        <v>2291</v>
      </c>
      <c r="DG45" t="s">
        <v>2291</v>
      </c>
      <c r="DH45" t="s">
        <v>2291</v>
      </c>
      <c r="DI45" t="s">
        <v>2291</v>
      </c>
      <c r="DJ45" t="s">
        <v>2291</v>
      </c>
      <c r="DK45" t="s">
        <v>2291</v>
      </c>
      <c r="DL45" t="s">
        <v>2291</v>
      </c>
      <c r="DM45" t="s">
        <v>2291</v>
      </c>
      <c r="DN45" t="s">
        <v>2291</v>
      </c>
      <c r="DO45" t="s">
        <v>2291</v>
      </c>
      <c r="DP45" t="s">
        <v>2291</v>
      </c>
      <c r="DQ45" t="s">
        <v>2291</v>
      </c>
      <c r="DR45" t="s">
        <v>2291</v>
      </c>
      <c r="DS45" t="s">
        <v>2291</v>
      </c>
      <c r="DT45" t="s">
        <v>2291</v>
      </c>
      <c r="DU45" t="s">
        <v>2291</v>
      </c>
      <c r="DV45" t="s">
        <v>2291</v>
      </c>
      <c r="DW45" t="s">
        <v>2291</v>
      </c>
      <c r="DX45" t="s">
        <v>2291</v>
      </c>
      <c r="DY45" t="s">
        <v>2291</v>
      </c>
      <c r="DZ45" t="s">
        <v>2291</v>
      </c>
      <c r="EA45" t="s">
        <v>2291</v>
      </c>
      <c r="EB45" t="s">
        <v>2291</v>
      </c>
      <c r="EC45" t="s">
        <v>2291</v>
      </c>
      <c r="ED45" t="s">
        <v>2291</v>
      </c>
      <c r="EE45" t="s">
        <v>2291</v>
      </c>
      <c r="EF45" t="s">
        <v>2291</v>
      </c>
      <c r="EG45" t="s">
        <v>2291</v>
      </c>
      <c r="EH45" t="s">
        <v>2291</v>
      </c>
      <c r="EI45" t="s">
        <v>2291</v>
      </c>
      <c r="EJ45" t="s">
        <v>2291</v>
      </c>
      <c r="EK45" t="s">
        <v>2291</v>
      </c>
      <c r="EL45" t="s">
        <v>2291</v>
      </c>
      <c r="EM45" t="s">
        <v>2291</v>
      </c>
      <c r="EN45" t="s">
        <v>2291</v>
      </c>
      <c r="EO45" t="s">
        <v>2291</v>
      </c>
      <c r="EP45" t="s">
        <v>2291</v>
      </c>
      <c r="EQ45" t="s">
        <v>2291</v>
      </c>
      <c r="ER45" t="s">
        <v>2291</v>
      </c>
      <c r="ES45" t="s">
        <v>2291</v>
      </c>
      <c r="ET45" t="s">
        <v>2291</v>
      </c>
      <c r="EU45" t="s">
        <v>2291</v>
      </c>
      <c r="EV45" t="s">
        <v>2291</v>
      </c>
      <c r="EW45" t="s">
        <v>2291</v>
      </c>
      <c r="EX45" t="s">
        <v>2291</v>
      </c>
      <c r="EY45" t="s">
        <v>2291</v>
      </c>
      <c r="EZ45" t="s">
        <v>2291</v>
      </c>
      <c r="FA45" t="s">
        <v>2291</v>
      </c>
      <c r="FB45" t="s">
        <v>2291</v>
      </c>
      <c r="FC45" t="s">
        <v>2291</v>
      </c>
      <c r="FD45" t="s">
        <v>2291</v>
      </c>
      <c r="FE45" t="s">
        <v>2291</v>
      </c>
      <c r="FF45" t="s">
        <v>2291</v>
      </c>
      <c r="FG45" t="s">
        <v>2291</v>
      </c>
      <c r="FH45" t="s">
        <v>2291</v>
      </c>
      <c r="FI45" t="s">
        <v>2291</v>
      </c>
      <c r="FJ45" t="s">
        <v>2291</v>
      </c>
      <c r="FK45" t="s">
        <v>2291</v>
      </c>
      <c r="FL45" t="s">
        <v>2291</v>
      </c>
      <c r="FM45" t="s">
        <v>2291</v>
      </c>
      <c r="FN45" t="s">
        <v>2291</v>
      </c>
      <c r="FO45" t="s">
        <v>2291</v>
      </c>
      <c r="FP45" t="s">
        <v>2291</v>
      </c>
      <c r="FQ45" t="s">
        <v>2291</v>
      </c>
      <c r="FR45" t="s">
        <v>2291</v>
      </c>
      <c r="FS45" t="s">
        <v>2291</v>
      </c>
      <c r="FT45" t="s">
        <v>2291</v>
      </c>
      <c r="FU45" t="s">
        <v>2291</v>
      </c>
      <c r="FV45">
        <v>20</v>
      </c>
      <c r="FW45">
        <v>50</v>
      </c>
      <c r="FX45">
        <v>4</v>
      </c>
      <c r="FY45" t="s">
        <v>2291</v>
      </c>
      <c r="FZ45">
        <v>10</v>
      </c>
      <c r="GA45">
        <v>2</v>
      </c>
      <c r="GB45" t="s">
        <v>2291</v>
      </c>
      <c r="GC45" t="s">
        <v>2291</v>
      </c>
      <c r="GD45" t="s">
        <v>2291</v>
      </c>
      <c r="GE45">
        <v>3</v>
      </c>
      <c r="GF45">
        <v>4</v>
      </c>
      <c r="GG45" t="s">
        <v>2291</v>
      </c>
      <c r="GH45">
        <v>8</v>
      </c>
      <c r="GI45" t="s">
        <v>1920</v>
      </c>
      <c r="GJ45" t="s">
        <v>1920</v>
      </c>
      <c r="GK45" t="s">
        <v>1920</v>
      </c>
      <c r="GL45" t="s">
        <v>2291</v>
      </c>
      <c r="GM45" t="s">
        <v>2291</v>
      </c>
      <c r="GN45" t="s">
        <v>2291</v>
      </c>
      <c r="GO45" t="s">
        <v>1920</v>
      </c>
      <c r="GP45" t="s">
        <v>2291</v>
      </c>
      <c r="GQ45" t="s">
        <v>2291</v>
      </c>
      <c r="GR45" t="s">
        <v>2291</v>
      </c>
      <c r="GS45" t="s">
        <v>1223</v>
      </c>
      <c r="GT45" t="s">
        <v>1921</v>
      </c>
      <c r="GU45" t="s">
        <v>1921</v>
      </c>
      <c r="GV45" t="s">
        <v>1920</v>
      </c>
      <c r="GW45" t="s">
        <v>1921</v>
      </c>
      <c r="GX45" t="s">
        <v>1921</v>
      </c>
      <c r="GY45" t="s">
        <v>1921</v>
      </c>
      <c r="GZ45" t="s">
        <v>1921</v>
      </c>
      <c r="HA45" t="s">
        <v>1921</v>
      </c>
      <c r="HB45" t="s">
        <v>2291</v>
      </c>
      <c r="HC45" t="s">
        <v>2291</v>
      </c>
      <c r="HD45" t="s">
        <v>2291</v>
      </c>
      <c r="HE45" t="s">
        <v>2291</v>
      </c>
      <c r="HF45" t="s">
        <v>2291</v>
      </c>
      <c r="HG45" t="s">
        <v>2291</v>
      </c>
      <c r="HH45" t="s">
        <v>2291</v>
      </c>
      <c r="HI45" t="s">
        <v>2291</v>
      </c>
      <c r="HJ45" t="s">
        <v>2291</v>
      </c>
      <c r="HK45" t="s">
        <v>2291</v>
      </c>
      <c r="HL45" t="s">
        <v>2291</v>
      </c>
      <c r="HM45" t="s">
        <v>2291</v>
      </c>
      <c r="HN45" t="s">
        <v>2291</v>
      </c>
      <c r="HO45" t="s">
        <v>2291</v>
      </c>
      <c r="HP45" t="s">
        <v>2291</v>
      </c>
      <c r="HQ45" t="s">
        <v>2291</v>
      </c>
      <c r="HR45" t="s">
        <v>869</v>
      </c>
      <c r="HS45" t="s">
        <v>2116</v>
      </c>
      <c r="HT45" t="s">
        <v>1921</v>
      </c>
      <c r="HU45" t="s">
        <v>1921</v>
      </c>
      <c r="HV45" t="s">
        <v>1921</v>
      </c>
      <c r="HW45" t="s">
        <v>1920</v>
      </c>
      <c r="HX45" t="s">
        <v>1921</v>
      </c>
      <c r="HY45" t="s">
        <v>2125</v>
      </c>
      <c r="HZ45" t="s">
        <v>1921</v>
      </c>
      <c r="IA45" t="s">
        <v>1921</v>
      </c>
      <c r="IB45" t="s">
        <v>1920</v>
      </c>
      <c r="IC45" t="s">
        <v>2291</v>
      </c>
      <c r="ID45" t="s">
        <v>2291</v>
      </c>
      <c r="IE45" t="s">
        <v>2291</v>
      </c>
      <c r="IF45" t="s">
        <v>2291</v>
      </c>
      <c r="IG45" t="s">
        <v>2291</v>
      </c>
      <c r="IH45" t="s">
        <v>2126</v>
      </c>
      <c r="II45" t="s">
        <v>1921</v>
      </c>
      <c r="IJ45" t="s">
        <v>1920</v>
      </c>
      <c r="IK45" t="s">
        <v>2291</v>
      </c>
      <c r="IL45">
        <v>65</v>
      </c>
      <c r="IM45" t="s">
        <v>1920</v>
      </c>
      <c r="IN45" t="s">
        <v>2291</v>
      </c>
      <c r="IO45" t="s">
        <v>2291</v>
      </c>
      <c r="IP45" t="s">
        <v>2291</v>
      </c>
      <c r="IQ45" t="s">
        <v>2291</v>
      </c>
      <c r="IR45" t="s">
        <v>2291</v>
      </c>
      <c r="IS45" t="s">
        <v>2291</v>
      </c>
      <c r="IT45" t="s">
        <v>2291</v>
      </c>
      <c r="IU45" t="s">
        <v>2291</v>
      </c>
      <c r="IV45" t="s">
        <v>1949</v>
      </c>
      <c r="IW45" t="s">
        <v>1991</v>
      </c>
      <c r="IX45" t="s">
        <v>2291</v>
      </c>
      <c r="IY45" t="s">
        <v>2291</v>
      </c>
      <c r="IZ45" t="s">
        <v>2291</v>
      </c>
      <c r="JA45" t="s">
        <v>2291</v>
      </c>
      <c r="JB45" t="s">
        <v>2291</v>
      </c>
      <c r="JC45" t="s">
        <v>1921</v>
      </c>
      <c r="JD45" t="s">
        <v>2291</v>
      </c>
      <c r="JE45" t="s">
        <v>2291</v>
      </c>
      <c r="JF45" t="s">
        <v>2291</v>
      </c>
      <c r="JG45" t="s">
        <v>2291</v>
      </c>
      <c r="JH45" t="s">
        <v>2291</v>
      </c>
      <c r="JI45" t="s">
        <v>2291</v>
      </c>
      <c r="JJ45" t="s">
        <v>2291</v>
      </c>
      <c r="JK45" t="s">
        <v>2291</v>
      </c>
      <c r="JL45" t="s">
        <v>2291</v>
      </c>
      <c r="JM45" t="s">
        <v>392</v>
      </c>
      <c r="JN45" t="s">
        <v>1921</v>
      </c>
      <c r="JO45" t="s">
        <v>1921</v>
      </c>
      <c r="JP45" t="s">
        <v>1921</v>
      </c>
      <c r="JQ45" t="s">
        <v>1921</v>
      </c>
      <c r="JR45" t="s">
        <v>1921</v>
      </c>
      <c r="JS45" t="s">
        <v>1920</v>
      </c>
      <c r="JT45" t="s">
        <v>1921</v>
      </c>
      <c r="JU45" t="s">
        <v>1920</v>
      </c>
      <c r="JV45" t="s">
        <v>1920</v>
      </c>
      <c r="JW45" t="s">
        <v>1921</v>
      </c>
      <c r="JX45" t="s">
        <v>1921</v>
      </c>
      <c r="JY45" t="s">
        <v>1921</v>
      </c>
      <c r="JZ45" t="s">
        <v>1921</v>
      </c>
      <c r="KA45" t="s">
        <v>1921</v>
      </c>
      <c r="KB45" t="s">
        <v>2291</v>
      </c>
      <c r="KC45" t="s">
        <v>2291</v>
      </c>
      <c r="KD45" t="s">
        <v>2295</v>
      </c>
      <c r="KE45" t="s">
        <v>1920</v>
      </c>
      <c r="KF45" t="s">
        <v>1921</v>
      </c>
      <c r="KG45" t="s">
        <v>1921</v>
      </c>
      <c r="KH45" t="s">
        <v>1921</v>
      </c>
      <c r="KI45" t="s">
        <v>1921</v>
      </c>
      <c r="KJ45" t="s">
        <v>1921</v>
      </c>
      <c r="KK45" t="s">
        <v>1921</v>
      </c>
      <c r="KL45" t="s">
        <v>2291</v>
      </c>
      <c r="KM45" t="s">
        <v>1971</v>
      </c>
      <c r="KN45" t="s">
        <v>2291</v>
      </c>
      <c r="KO45" t="s">
        <v>1920</v>
      </c>
      <c r="KP45" t="s">
        <v>2141</v>
      </c>
      <c r="KQ45" t="s">
        <v>1967</v>
      </c>
      <c r="KR45" t="s">
        <v>1988</v>
      </c>
      <c r="KS45" t="s">
        <v>2291</v>
      </c>
      <c r="KT45" t="s">
        <v>1920</v>
      </c>
      <c r="KU45" t="s">
        <v>2044</v>
      </c>
      <c r="KV45" t="s">
        <v>1920</v>
      </c>
      <c r="KW45" t="s">
        <v>1921</v>
      </c>
      <c r="KX45" t="s">
        <v>1920</v>
      </c>
      <c r="KY45" t="s">
        <v>2291</v>
      </c>
      <c r="KZ45" t="s">
        <v>2291</v>
      </c>
      <c r="LA45">
        <v>1</v>
      </c>
      <c r="LB45" t="s">
        <v>313</v>
      </c>
      <c r="LC45" t="s">
        <v>1312</v>
      </c>
      <c r="LD45" t="s">
        <v>2291</v>
      </c>
      <c r="LE45" t="s">
        <v>2291</v>
      </c>
      <c r="LF45" t="s">
        <v>2291</v>
      </c>
      <c r="LG45">
        <v>20</v>
      </c>
      <c r="LH45">
        <v>20</v>
      </c>
      <c r="LI45" t="s">
        <v>1313</v>
      </c>
      <c r="LJ45">
        <v>161905</v>
      </c>
      <c r="LK45" t="s">
        <v>1314</v>
      </c>
      <c r="LL45" t="s">
        <v>1315</v>
      </c>
      <c r="LM45">
        <v>111</v>
      </c>
      <c r="LN45" t="s">
        <v>2291</v>
      </c>
      <c r="LO45">
        <v>-1</v>
      </c>
      <c r="LP45" t="s">
        <v>2291</v>
      </c>
      <c r="LQ45" t="s">
        <v>2291</v>
      </c>
      <c r="LR45">
        <v>111</v>
      </c>
      <c r="LS45">
        <v>15</v>
      </c>
      <c r="LT45">
        <v>15</v>
      </c>
      <c r="LU45">
        <v>21</v>
      </c>
      <c r="LV45">
        <v>20</v>
      </c>
      <c r="LW45">
        <v>19</v>
      </c>
      <c r="LX45">
        <v>18</v>
      </c>
      <c r="LY45">
        <v>15</v>
      </c>
      <c r="LZ45">
        <v>10</v>
      </c>
      <c r="MA45">
        <v>18</v>
      </c>
      <c r="MB45">
        <v>28</v>
      </c>
      <c r="MC45">
        <v>1</v>
      </c>
      <c r="MD45">
        <v>2</v>
      </c>
      <c r="ME45">
        <v>182</v>
      </c>
      <c r="MF45" t="s">
        <v>1979</v>
      </c>
      <c r="MG45" t="s">
        <v>1980</v>
      </c>
      <c r="MH45" t="s">
        <v>1981</v>
      </c>
      <c r="MI45" t="b">
        <v>1</v>
      </c>
      <c r="MJ45" t="b">
        <v>0</v>
      </c>
      <c r="MK45" t="b">
        <v>0</v>
      </c>
      <c r="ML45" t="s">
        <v>2291</v>
      </c>
    </row>
    <row r="46" spans="1:350" x14ac:dyDescent="0.3">
      <c r="A46" t="s">
        <v>972</v>
      </c>
      <c r="B46" t="s">
        <v>968</v>
      </c>
      <c r="C46" t="s">
        <v>969</v>
      </c>
      <c r="D46">
        <v>43161</v>
      </c>
      <c r="E46" t="s">
        <v>549</v>
      </c>
      <c r="F46" t="s">
        <v>970</v>
      </c>
      <c r="G46" t="s">
        <v>971</v>
      </c>
      <c r="H46" t="s">
        <v>2291</v>
      </c>
      <c r="I46">
        <v>43161</v>
      </c>
      <c r="J46" t="s">
        <v>551</v>
      </c>
      <c r="K46" t="s">
        <v>293</v>
      </c>
      <c r="L46" t="s">
        <v>294</v>
      </c>
      <c r="M46" t="s">
        <v>1934</v>
      </c>
      <c r="N46" t="s">
        <v>400</v>
      </c>
      <c r="O46" t="s">
        <v>1948</v>
      </c>
      <c r="P46" t="s">
        <v>915</v>
      </c>
      <c r="Q46" t="s">
        <v>1057</v>
      </c>
      <c r="R46" t="s">
        <v>960</v>
      </c>
      <c r="S46" t="s">
        <v>972</v>
      </c>
      <c r="T46" t="s">
        <v>973</v>
      </c>
      <c r="U46">
        <v>13.757790394800001</v>
      </c>
      <c r="V46">
        <v>14.1202271934</v>
      </c>
      <c r="W46">
        <v>295.53016843299997</v>
      </c>
      <c r="X46">
        <v>6</v>
      </c>
      <c r="Y46" t="s">
        <v>1983</v>
      </c>
      <c r="Z46" t="s">
        <v>960</v>
      </c>
      <c r="AA46">
        <v>8</v>
      </c>
      <c r="AB46" t="s">
        <v>2292</v>
      </c>
      <c r="AC46" t="s">
        <v>2291</v>
      </c>
      <c r="AD46" t="s">
        <v>1982</v>
      </c>
      <c r="AE46" t="s">
        <v>2291</v>
      </c>
      <c r="AF46" t="s">
        <v>2291</v>
      </c>
      <c r="AG46" t="s">
        <v>2089</v>
      </c>
      <c r="AH46" t="s">
        <v>1920</v>
      </c>
      <c r="AI46" t="s">
        <v>1921</v>
      </c>
      <c r="AJ46" t="s">
        <v>1921</v>
      </c>
      <c r="AK46" t="s">
        <v>2291</v>
      </c>
      <c r="AL46">
        <v>135</v>
      </c>
      <c r="AM46">
        <v>400</v>
      </c>
      <c r="AN46" t="s">
        <v>294</v>
      </c>
      <c r="AO46" t="s">
        <v>1934</v>
      </c>
      <c r="AP46" t="s">
        <v>400</v>
      </c>
      <c r="AQ46" t="s">
        <v>1948</v>
      </c>
      <c r="AR46" t="s">
        <v>915</v>
      </c>
      <c r="AS46" t="s">
        <v>1057</v>
      </c>
      <c r="AT46">
        <v>135</v>
      </c>
      <c r="AU46">
        <v>400</v>
      </c>
      <c r="AV46">
        <v>42005</v>
      </c>
      <c r="AW46" t="s">
        <v>2291</v>
      </c>
      <c r="AX46" t="s">
        <v>2291</v>
      </c>
      <c r="AY46" t="s">
        <v>2291</v>
      </c>
      <c r="AZ46" t="s">
        <v>2291</v>
      </c>
      <c r="BA46" t="s">
        <v>2291</v>
      </c>
      <c r="BB46" t="s">
        <v>2291</v>
      </c>
      <c r="BC46" t="s">
        <v>2291</v>
      </c>
      <c r="BD46" t="s">
        <v>2291</v>
      </c>
      <c r="BE46" t="s">
        <v>2291</v>
      </c>
      <c r="BF46" t="s">
        <v>2291</v>
      </c>
      <c r="BG46" t="s">
        <v>2291</v>
      </c>
      <c r="BH46" t="s">
        <v>2291</v>
      </c>
      <c r="BI46" t="s">
        <v>2291</v>
      </c>
      <c r="BJ46" t="s">
        <v>2291</v>
      </c>
      <c r="BK46" t="s">
        <v>2291</v>
      </c>
      <c r="BL46" t="s">
        <v>2291</v>
      </c>
      <c r="BM46" t="s">
        <v>2291</v>
      </c>
      <c r="BN46" t="s">
        <v>2291</v>
      </c>
      <c r="BO46" t="s">
        <v>2291</v>
      </c>
      <c r="BP46" t="s">
        <v>2291</v>
      </c>
      <c r="BQ46" t="s">
        <v>2291</v>
      </c>
      <c r="BR46" t="s">
        <v>2291</v>
      </c>
      <c r="BS46" t="s">
        <v>2291</v>
      </c>
      <c r="BT46" t="s">
        <v>2291</v>
      </c>
      <c r="BU46" t="s">
        <v>2291</v>
      </c>
      <c r="BV46" t="s">
        <v>2291</v>
      </c>
      <c r="BW46" t="s">
        <v>2291</v>
      </c>
      <c r="BX46" t="s">
        <v>2291</v>
      </c>
      <c r="BY46" t="s">
        <v>2291</v>
      </c>
      <c r="BZ46" t="s">
        <v>2291</v>
      </c>
      <c r="CA46">
        <v>0</v>
      </c>
      <c r="CB46">
        <v>150</v>
      </c>
      <c r="CC46">
        <v>0</v>
      </c>
      <c r="CD46">
        <v>1</v>
      </c>
      <c r="CE46">
        <v>0</v>
      </c>
      <c r="CF46" t="s">
        <v>1999</v>
      </c>
      <c r="CG46" t="s">
        <v>2291</v>
      </c>
      <c r="CH46" t="s">
        <v>974</v>
      </c>
      <c r="CI46" t="s">
        <v>1921</v>
      </c>
      <c r="CJ46" t="s">
        <v>1921</v>
      </c>
      <c r="CK46" t="s">
        <v>1920</v>
      </c>
      <c r="CL46" t="s">
        <v>1921</v>
      </c>
      <c r="CM46" t="s">
        <v>1921</v>
      </c>
      <c r="CN46" t="s">
        <v>1921</v>
      </c>
      <c r="CO46" t="s">
        <v>1921</v>
      </c>
      <c r="CP46" t="s">
        <v>1920</v>
      </c>
      <c r="CQ46" t="s">
        <v>1920</v>
      </c>
      <c r="CR46" t="s">
        <v>1921</v>
      </c>
      <c r="CS46" t="s">
        <v>1921</v>
      </c>
      <c r="CT46" t="s">
        <v>320</v>
      </c>
      <c r="CU46" t="s">
        <v>1921</v>
      </c>
      <c r="CV46" t="s">
        <v>1921</v>
      </c>
      <c r="CW46" t="s">
        <v>1921</v>
      </c>
      <c r="CX46" t="s">
        <v>1920</v>
      </c>
      <c r="CY46" t="s">
        <v>1921</v>
      </c>
      <c r="CZ46" t="s">
        <v>2291</v>
      </c>
      <c r="DA46" t="s">
        <v>2029</v>
      </c>
      <c r="DB46" t="s">
        <v>2291</v>
      </c>
      <c r="DC46" t="s">
        <v>2291</v>
      </c>
      <c r="DD46" t="s">
        <v>2291</v>
      </c>
      <c r="DE46" t="s">
        <v>2291</v>
      </c>
      <c r="DF46" t="s">
        <v>2291</v>
      </c>
      <c r="DG46" t="s">
        <v>2291</v>
      </c>
      <c r="DH46" t="s">
        <v>2291</v>
      </c>
      <c r="DI46" t="s">
        <v>2291</v>
      </c>
      <c r="DJ46" t="s">
        <v>2291</v>
      </c>
      <c r="DK46" t="s">
        <v>2291</v>
      </c>
      <c r="DL46" t="s">
        <v>2291</v>
      </c>
      <c r="DM46" t="s">
        <v>2291</v>
      </c>
      <c r="DN46" t="s">
        <v>2291</v>
      </c>
      <c r="DO46" t="s">
        <v>2291</v>
      </c>
      <c r="DP46" t="s">
        <v>2291</v>
      </c>
      <c r="DQ46" t="s">
        <v>2291</v>
      </c>
      <c r="DR46" t="s">
        <v>2291</v>
      </c>
      <c r="DS46" t="s">
        <v>2291</v>
      </c>
      <c r="DT46" t="s">
        <v>2291</v>
      </c>
      <c r="DU46" t="s">
        <v>2291</v>
      </c>
      <c r="DV46" t="s">
        <v>2291</v>
      </c>
      <c r="DW46" t="s">
        <v>2291</v>
      </c>
      <c r="DX46" t="s">
        <v>2291</v>
      </c>
      <c r="DY46" t="s">
        <v>2291</v>
      </c>
      <c r="DZ46" t="s">
        <v>2291</v>
      </c>
      <c r="EA46" t="s">
        <v>2291</v>
      </c>
      <c r="EB46" t="s">
        <v>2291</v>
      </c>
      <c r="EC46" t="s">
        <v>2291</v>
      </c>
      <c r="ED46" t="s">
        <v>2291</v>
      </c>
      <c r="EE46" t="s">
        <v>2291</v>
      </c>
      <c r="EF46" t="s">
        <v>2291</v>
      </c>
      <c r="EG46" t="s">
        <v>2291</v>
      </c>
      <c r="EH46" t="s">
        <v>320</v>
      </c>
      <c r="EI46" t="s">
        <v>1921</v>
      </c>
      <c r="EJ46" t="s">
        <v>1921</v>
      </c>
      <c r="EK46" t="s">
        <v>1921</v>
      </c>
      <c r="EL46" t="s">
        <v>1920</v>
      </c>
      <c r="EM46" t="s">
        <v>1921</v>
      </c>
      <c r="EN46" t="s">
        <v>2291</v>
      </c>
      <c r="EO46" t="s">
        <v>1996</v>
      </c>
      <c r="EP46" t="s">
        <v>2291</v>
      </c>
      <c r="EQ46" t="s">
        <v>2291</v>
      </c>
      <c r="ER46" t="s">
        <v>2291</v>
      </c>
      <c r="ES46" t="s">
        <v>2291</v>
      </c>
      <c r="ET46" t="s">
        <v>2291</v>
      </c>
      <c r="EU46" t="s">
        <v>2291</v>
      </c>
      <c r="EV46" t="s">
        <v>2291</v>
      </c>
      <c r="EW46" t="s">
        <v>2291</v>
      </c>
      <c r="EX46" t="s">
        <v>320</v>
      </c>
      <c r="EY46" t="s">
        <v>1921</v>
      </c>
      <c r="EZ46" t="s">
        <v>1921</v>
      </c>
      <c r="FA46" t="s">
        <v>1921</v>
      </c>
      <c r="FB46" t="s">
        <v>1920</v>
      </c>
      <c r="FC46" t="s">
        <v>1921</v>
      </c>
      <c r="FD46" t="s">
        <v>2291</v>
      </c>
      <c r="FE46" t="s">
        <v>1996</v>
      </c>
      <c r="FF46" t="s">
        <v>2291</v>
      </c>
      <c r="FG46" t="s">
        <v>2291</v>
      </c>
      <c r="FH46" t="s">
        <v>2291</v>
      </c>
      <c r="FI46" t="s">
        <v>2291</v>
      </c>
      <c r="FJ46" t="s">
        <v>2291</v>
      </c>
      <c r="FK46" t="s">
        <v>2291</v>
      </c>
      <c r="FL46" t="s">
        <v>2291</v>
      </c>
      <c r="FM46" t="s">
        <v>2291</v>
      </c>
      <c r="FN46" t="s">
        <v>2291</v>
      </c>
      <c r="FO46" t="s">
        <v>2291</v>
      </c>
      <c r="FP46" t="s">
        <v>2291</v>
      </c>
      <c r="FQ46" t="s">
        <v>2291</v>
      </c>
      <c r="FR46" t="s">
        <v>2291</v>
      </c>
      <c r="FS46" t="s">
        <v>2291</v>
      </c>
      <c r="FT46" t="s">
        <v>2291</v>
      </c>
      <c r="FU46" t="s">
        <v>2291</v>
      </c>
      <c r="FV46">
        <v>30</v>
      </c>
      <c r="FW46">
        <v>40</v>
      </c>
      <c r="FX46">
        <v>1</v>
      </c>
      <c r="FY46" t="s">
        <v>2291</v>
      </c>
      <c r="FZ46">
        <v>3</v>
      </c>
      <c r="GA46">
        <v>2</v>
      </c>
      <c r="GB46" t="s">
        <v>2291</v>
      </c>
      <c r="GC46" t="s">
        <v>2291</v>
      </c>
      <c r="GD46" t="s">
        <v>2291</v>
      </c>
      <c r="GE46">
        <v>20</v>
      </c>
      <c r="GF46">
        <v>1</v>
      </c>
      <c r="GG46" t="s">
        <v>2291</v>
      </c>
      <c r="GH46">
        <v>20</v>
      </c>
      <c r="GI46" t="s">
        <v>1920</v>
      </c>
      <c r="GJ46" t="s">
        <v>1920</v>
      </c>
      <c r="GK46" t="s">
        <v>1920</v>
      </c>
      <c r="GL46" t="s">
        <v>2291</v>
      </c>
      <c r="GM46" t="s">
        <v>2291</v>
      </c>
      <c r="GN46" t="s">
        <v>2291</v>
      </c>
      <c r="GO46" t="s">
        <v>1920</v>
      </c>
      <c r="GP46" t="s">
        <v>2291</v>
      </c>
      <c r="GQ46" t="s">
        <v>2291</v>
      </c>
      <c r="GR46" t="s">
        <v>2291</v>
      </c>
      <c r="GS46" t="s">
        <v>975</v>
      </c>
      <c r="GT46" t="s">
        <v>1921</v>
      </c>
      <c r="GU46" t="s">
        <v>1921</v>
      </c>
      <c r="GV46" t="s">
        <v>1921</v>
      </c>
      <c r="GW46" t="s">
        <v>1921</v>
      </c>
      <c r="GX46" t="s">
        <v>1920</v>
      </c>
      <c r="GY46" t="s">
        <v>1920</v>
      </c>
      <c r="GZ46" t="s">
        <v>1920</v>
      </c>
      <c r="HA46" t="s">
        <v>1921</v>
      </c>
      <c r="HB46">
        <v>1</v>
      </c>
      <c r="HC46" t="s">
        <v>2291</v>
      </c>
      <c r="HD46">
        <v>1</v>
      </c>
      <c r="HE46">
        <v>1</v>
      </c>
      <c r="HF46">
        <v>1</v>
      </c>
      <c r="HG46" t="s">
        <v>2291</v>
      </c>
      <c r="HH46" t="s">
        <v>2291</v>
      </c>
      <c r="HI46" t="s">
        <v>2291</v>
      </c>
      <c r="HJ46" t="s">
        <v>2291</v>
      </c>
      <c r="HK46" t="s">
        <v>2291</v>
      </c>
      <c r="HL46" t="s">
        <v>2291</v>
      </c>
      <c r="HM46" t="s">
        <v>2291</v>
      </c>
      <c r="HN46" t="s">
        <v>2291</v>
      </c>
      <c r="HO46" t="s">
        <v>2291</v>
      </c>
      <c r="HP46" t="s">
        <v>2291</v>
      </c>
      <c r="HQ46" t="s">
        <v>2291</v>
      </c>
      <c r="HR46" t="s">
        <v>869</v>
      </c>
      <c r="HS46" t="s">
        <v>2115</v>
      </c>
      <c r="HT46" t="s">
        <v>1921</v>
      </c>
      <c r="HU46" t="s">
        <v>1920</v>
      </c>
      <c r="HV46" t="s">
        <v>1920</v>
      </c>
      <c r="HW46" t="s">
        <v>1920</v>
      </c>
      <c r="HX46" t="s">
        <v>1921</v>
      </c>
      <c r="HY46" t="s">
        <v>2125</v>
      </c>
      <c r="HZ46" t="s">
        <v>1921</v>
      </c>
      <c r="IA46" t="s">
        <v>1921</v>
      </c>
      <c r="IB46" t="s">
        <v>1920</v>
      </c>
      <c r="IC46" t="s">
        <v>2291</v>
      </c>
      <c r="ID46" t="s">
        <v>2291</v>
      </c>
      <c r="IE46" t="s">
        <v>2291</v>
      </c>
      <c r="IF46" t="s">
        <v>2291</v>
      </c>
      <c r="IG46" t="s">
        <v>2291</v>
      </c>
      <c r="IH46" t="s">
        <v>2126</v>
      </c>
      <c r="II46" t="s">
        <v>1921</v>
      </c>
      <c r="IJ46" t="s">
        <v>1920</v>
      </c>
      <c r="IK46" t="s">
        <v>2291</v>
      </c>
      <c r="IL46">
        <v>54</v>
      </c>
      <c r="IM46" t="s">
        <v>1961</v>
      </c>
      <c r="IN46" t="s">
        <v>2291</v>
      </c>
      <c r="IO46" t="s">
        <v>2291</v>
      </c>
      <c r="IP46" t="s">
        <v>2291</v>
      </c>
      <c r="IQ46" t="s">
        <v>2291</v>
      </c>
      <c r="IR46" t="s">
        <v>2291</v>
      </c>
      <c r="IS46" t="s">
        <v>2291</v>
      </c>
      <c r="IT46" t="s">
        <v>2291</v>
      </c>
      <c r="IU46" t="s">
        <v>2291</v>
      </c>
      <c r="IV46" t="s">
        <v>1949</v>
      </c>
      <c r="IW46" t="s">
        <v>1991</v>
      </c>
      <c r="IX46" t="s">
        <v>2291</v>
      </c>
      <c r="IY46" t="s">
        <v>2291</v>
      </c>
      <c r="IZ46" t="s">
        <v>2291</v>
      </c>
      <c r="JA46" t="s">
        <v>2291</v>
      </c>
      <c r="JB46" t="s">
        <v>2291</v>
      </c>
      <c r="JC46" t="s">
        <v>1921</v>
      </c>
      <c r="JD46" t="s">
        <v>2291</v>
      </c>
      <c r="JE46" t="s">
        <v>2291</v>
      </c>
      <c r="JF46" t="s">
        <v>2291</v>
      </c>
      <c r="JG46" t="s">
        <v>2291</v>
      </c>
      <c r="JH46" t="s">
        <v>2291</v>
      </c>
      <c r="JI46" t="s">
        <v>2291</v>
      </c>
      <c r="JJ46" t="s">
        <v>2291</v>
      </c>
      <c r="JK46" t="s">
        <v>2291</v>
      </c>
      <c r="JL46" t="s">
        <v>2291</v>
      </c>
      <c r="JM46" t="s">
        <v>976</v>
      </c>
      <c r="JN46" t="s">
        <v>1921</v>
      </c>
      <c r="JO46" t="s">
        <v>1921</v>
      </c>
      <c r="JP46" t="s">
        <v>1921</v>
      </c>
      <c r="JQ46" t="s">
        <v>1921</v>
      </c>
      <c r="JR46" t="s">
        <v>1921</v>
      </c>
      <c r="JS46" t="s">
        <v>1921</v>
      </c>
      <c r="JT46" t="s">
        <v>1921</v>
      </c>
      <c r="JU46" t="s">
        <v>1920</v>
      </c>
      <c r="JV46" t="s">
        <v>1920</v>
      </c>
      <c r="JW46" t="s">
        <v>1921</v>
      </c>
      <c r="JX46" t="s">
        <v>1921</v>
      </c>
      <c r="JY46" t="s">
        <v>1921</v>
      </c>
      <c r="JZ46" t="s">
        <v>1921</v>
      </c>
      <c r="KA46" t="s">
        <v>1921</v>
      </c>
      <c r="KB46" t="s">
        <v>2291</v>
      </c>
      <c r="KC46" t="s">
        <v>2291</v>
      </c>
      <c r="KD46" t="s">
        <v>2301</v>
      </c>
      <c r="KE46" t="s">
        <v>1921</v>
      </c>
      <c r="KF46" t="s">
        <v>1921</v>
      </c>
      <c r="KG46" t="s">
        <v>1921</v>
      </c>
      <c r="KH46" t="s">
        <v>1920</v>
      </c>
      <c r="KI46" t="s">
        <v>1920</v>
      </c>
      <c r="KJ46" t="s">
        <v>1921</v>
      </c>
      <c r="KK46" t="s">
        <v>1921</v>
      </c>
      <c r="KL46" t="s">
        <v>2291</v>
      </c>
      <c r="KM46" t="s">
        <v>1973</v>
      </c>
      <c r="KN46" t="s">
        <v>2291</v>
      </c>
      <c r="KO46" t="s">
        <v>1920</v>
      </c>
      <c r="KP46" t="s">
        <v>2145</v>
      </c>
      <c r="KQ46" t="s">
        <v>1967</v>
      </c>
      <c r="KR46" t="s">
        <v>1987</v>
      </c>
      <c r="KS46" t="s">
        <v>2291</v>
      </c>
      <c r="KT46" t="s">
        <v>1920</v>
      </c>
      <c r="KU46" t="s">
        <v>409</v>
      </c>
      <c r="KV46" t="s">
        <v>1921</v>
      </c>
      <c r="KW46" t="s">
        <v>1921</v>
      </c>
      <c r="KX46" t="s">
        <v>1920</v>
      </c>
      <c r="KY46" t="s">
        <v>2291</v>
      </c>
      <c r="KZ46" t="s">
        <v>2291</v>
      </c>
      <c r="LA46">
        <v>3</v>
      </c>
      <c r="LB46" t="s">
        <v>304</v>
      </c>
      <c r="LC46" t="s">
        <v>2291</v>
      </c>
      <c r="LD46" t="s">
        <v>2291</v>
      </c>
      <c r="LE46" t="s">
        <v>2291</v>
      </c>
      <c r="LF46" t="s">
        <v>2291</v>
      </c>
      <c r="LG46">
        <v>20</v>
      </c>
      <c r="LH46">
        <v>20</v>
      </c>
      <c r="LI46" t="s">
        <v>977</v>
      </c>
      <c r="LJ46">
        <v>158769</v>
      </c>
      <c r="LK46" t="s">
        <v>978</v>
      </c>
      <c r="LL46" t="s">
        <v>979</v>
      </c>
      <c r="LM46">
        <v>71</v>
      </c>
      <c r="LN46" t="s">
        <v>2291</v>
      </c>
      <c r="LO46">
        <v>-1</v>
      </c>
      <c r="LP46" t="s">
        <v>2291</v>
      </c>
      <c r="LQ46" t="s">
        <v>2291</v>
      </c>
      <c r="LR46">
        <v>71</v>
      </c>
      <c r="LS46">
        <v>4</v>
      </c>
      <c r="LT46">
        <v>8</v>
      </c>
      <c r="LU46">
        <v>9</v>
      </c>
      <c r="LV46">
        <v>8</v>
      </c>
      <c r="LW46">
        <v>14</v>
      </c>
      <c r="LX46">
        <v>20</v>
      </c>
      <c r="LY46">
        <v>7</v>
      </c>
      <c r="LZ46">
        <v>4</v>
      </c>
      <c r="MA46">
        <v>17</v>
      </c>
      <c r="MB46">
        <v>20</v>
      </c>
      <c r="MC46">
        <v>2</v>
      </c>
      <c r="MD46">
        <v>0</v>
      </c>
      <c r="ME46">
        <v>113</v>
      </c>
      <c r="MF46" t="s">
        <v>1980</v>
      </c>
      <c r="MG46" t="s">
        <v>1981</v>
      </c>
      <c r="MH46" t="s">
        <v>2291</v>
      </c>
      <c r="MI46" t="b">
        <v>1</v>
      </c>
      <c r="MJ46" t="b">
        <v>1</v>
      </c>
      <c r="MK46" t="b">
        <v>1</v>
      </c>
      <c r="ML46" t="s">
        <v>2291</v>
      </c>
    </row>
    <row r="47" spans="1:350" x14ac:dyDescent="0.3">
      <c r="A47" t="s">
        <v>1799</v>
      </c>
      <c r="B47" t="s">
        <v>1175</v>
      </c>
      <c r="C47" t="s">
        <v>1176</v>
      </c>
      <c r="D47">
        <v>43161</v>
      </c>
      <c r="E47" t="s">
        <v>366</v>
      </c>
      <c r="F47" t="s">
        <v>2291</v>
      </c>
      <c r="G47" t="s">
        <v>2291</v>
      </c>
      <c r="H47" t="s">
        <v>2291</v>
      </c>
      <c r="I47">
        <v>43161</v>
      </c>
      <c r="J47" t="s">
        <v>1177</v>
      </c>
      <c r="K47" t="s">
        <v>293</v>
      </c>
      <c r="L47" t="s">
        <v>294</v>
      </c>
      <c r="M47" t="s">
        <v>1934</v>
      </c>
      <c r="N47" t="s">
        <v>400</v>
      </c>
      <c r="O47" t="s">
        <v>1948</v>
      </c>
      <c r="P47" t="s">
        <v>915</v>
      </c>
      <c r="Q47" t="s">
        <v>1057</v>
      </c>
      <c r="R47" t="s">
        <v>960</v>
      </c>
      <c r="S47" t="s">
        <v>1799</v>
      </c>
      <c r="T47" t="s">
        <v>1178</v>
      </c>
      <c r="U47">
        <v>13.727803825900001</v>
      </c>
      <c r="V47">
        <v>14.1171548867</v>
      </c>
      <c r="W47">
        <v>311.21413026499999</v>
      </c>
      <c r="X47">
        <v>4</v>
      </c>
      <c r="Y47" t="s">
        <v>1983</v>
      </c>
      <c r="Z47" t="s">
        <v>972</v>
      </c>
      <c r="AA47">
        <v>1</v>
      </c>
      <c r="AB47" t="s">
        <v>2292</v>
      </c>
      <c r="AC47" t="s">
        <v>2291</v>
      </c>
      <c r="AD47" t="s">
        <v>1982</v>
      </c>
      <c r="AE47" t="s">
        <v>2291</v>
      </c>
      <c r="AF47" t="s">
        <v>2291</v>
      </c>
      <c r="AG47" t="s">
        <v>2089</v>
      </c>
      <c r="AH47" t="s">
        <v>1920</v>
      </c>
      <c r="AI47" t="s">
        <v>1921</v>
      </c>
      <c r="AJ47" t="s">
        <v>1921</v>
      </c>
      <c r="AK47" t="s">
        <v>2291</v>
      </c>
      <c r="AL47">
        <v>84</v>
      </c>
      <c r="AM47">
        <v>351</v>
      </c>
      <c r="AN47" t="s">
        <v>294</v>
      </c>
      <c r="AO47" t="s">
        <v>1934</v>
      </c>
      <c r="AP47" t="s">
        <v>400</v>
      </c>
      <c r="AQ47" t="s">
        <v>1948</v>
      </c>
      <c r="AR47" t="s">
        <v>915</v>
      </c>
      <c r="AS47" t="s">
        <v>1057</v>
      </c>
      <c r="AT47">
        <v>84</v>
      </c>
      <c r="AU47">
        <v>351</v>
      </c>
      <c r="AV47">
        <v>42795</v>
      </c>
      <c r="AW47" t="s">
        <v>2291</v>
      </c>
      <c r="AX47" t="s">
        <v>2291</v>
      </c>
      <c r="AY47" t="s">
        <v>2291</v>
      </c>
      <c r="AZ47" t="s">
        <v>2291</v>
      </c>
      <c r="BA47" t="s">
        <v>2291</v>
      </c>
      <c r="BB47" t="s">
        <v>2291</v>
      </c>
      <c r="BC47" t="s">
        <v>2291</v>
      </c>
      <c r="BD47" t="s">
        <v>2291</v>
      </c>
      <c r="BE47" t="s">
        <v>2291</v>
      </c>
      <c r="BF47" t="s">
        <v>2291</v>
      </c>
      <c r="BG47" t="s">
        <v>2291</v>
      </c>
      <c r="BH47" t="s">
        <v>2291</v>
      </c>
      <c r="BI47" t="s">
        <v>2291</v>
      </c>
      <c r="BJ47" t="s">
        <v>2291</v>
      </c>
      <c r="BK47" t="s">
        <v>2291</v>
      </c>
      <c r="BL47" t="s">
        <v>2291</v>
      </c>
      <c r="BM47" t="s">
        <v>2291</v>
      </c>
      <c r="BN47" t="s">
        <v>2291</v>
      </c>
      <c r="BO47" t="s">
        <v>2291</v>
      </c>
      <c r="BP47" t="s">
        <v>2291</v>
      </c>
      <c r="BQ47" t="s">
        <v>2291</v>
      </c>
      <c r="BR47" t="s">
        <v>2291</v>
      </c>
      <c r="BS47" t="s">
        <v>2291</v>
      </c>
      <c r="BT47" t="s">
        <v>2291</v>
      </c>
      <c r="BU47" t="s">
        <v>2291</v>
      </c>
      <c r="BV47" t="s">
        <v>2291</v>
      </c>
      <c r="BW47" t="s">
        <v>2291</v>
      </c>
      <c r="BX47" t="s">
        <v>2291</v>
      </c>
      <c r="BY47" t="s">
        <v>2291</v>
      </c>
      <c r="BZ47" t="s">
        <v>2291</v>
      </c>
      <c r="CA47">
        <v>0</v>
      </c>
      <c r="CB47">
        <v>84</v>
      </c>
      <c r="CC47">
        <v>0</v>
      </c>
      <c r="CD47">
        <v>0</v>
      </c>
      <c r="CE47">
        <v>0</v>
      </c>
      <c r="CF47" t="s">
        <v>1998</v>
      </c>
      <c r="CG47" t="s">
        <v>2291</v>
      </c>
      <c r="CH47" t="s">
        <v>469</v>
      </c>
      <c r="CI47" t="s">
        <v>1921</v>
      </c>
      <c r="CJ47" t="s">
        <v>1921</v>
      </c>
      <c r="CK47" t="s">
        <v>1921</v>
      </c>
      <c r="CL47" t="s">
        <v>1921</v>
      </c>
      <c r="CM47" t="s">
        <v>1921</v>
      </c>
      <c r="CN47" t="s">
        <v>1921</v>
      </c>
      <c r="CO47" t="s">
        <v>1921</v>
      </c>
      <c r="CP47" t="s">
        <v>1921</v>
      </c>
      <c r="CQ47" t="s">
        <v>1921</v>
      </c>
      <c r="CR47" t="s">
        <v>1921</v>
      </c>
      <c r="CS47" t="s">
        <v>1920</v>
      </c>
      <c r="CT47" t="s">
        <v>2291</v>
      </c>
      <c r="CU47" t="s">
        <v>2291</v>
      </c>
      <c r="CV47" t="s">
        <v>2291</v>
      </c>
      <c r="CW47" t="s">
        <v>2291</v>
      </c>
      <c r="CX47" t="s">
        <v>2291</v>
      </c>
      <c r="CY47" t="s">
        <v>2291</v>
      </c>
      <c r="CZ47" t="s">
        <v>2291</v>
      </c>
      <c r="DA47" t="s">
        <v>2291</v>
      </c>
      <c r="DB47" t="s">
        <v>2291</v>
      </c>
      <c r="DC47" t="s">
        <v>2291</v>
      </c>
      <c r="DD47" t="s">
        <v>2291</v>
      </c>
      <c r="DE47" t="s">
        <v>2291</v>
      </c>
      <c r="DF47" t="s">
        <v>2291</v>
      </c>
      <c r="DG47" t="s">
        <v>2291</v>
      </c>
      <c r="DH47" t="s">
        <v>2291</v>
      </c>
      <c r="DI47" t="s">
        <v>2291</v>
      </c>
      <c r="DJ47" t="s">
        <v>2291</v>
      </c>
      <c r="DK47" t="s">
        <v>2291</v>
      </c>
      <c r="DL47" t="s">
        <v>2291</v>
      </c>
      <c r="DM47" t="s">
        <v>2291</v>
      </c>
      <c r="DN47" t="s">
        <v>2291</v>
      </c>
      <c r="DO47" t="s">
        <v>2291</v>
      </c>
      <c r="DP47" t="s">
        <v>2291</v>
      </c>
      <c r="DQ47" t="s">
        <v>2291</v>
      </c>
      <c r="DR47" t="s">
        <v>2291</v>
      </c>
      <c r="DS47" t="s">
        <v>2291</v>
      </c>
      <c r="DT47" t="s">
        <v>2291</v>
      </c>
      <c r="DU47" t="s">
        <v>2291</v>
      </c>
      <c r="DV47" t="s">
        <v>2291</v>
      </c>
      <c r="DW47" t="s">
        <v>2291</v>
      </c>
      <c r="DX47" t="s">
        <v>2291</v>
      </c>
      <c r="DY47" t="s">
        <v>2291</v>
      </c>
      <c r="DZ47" t="s">
        <v>2291</v>
      </c>
      <c r="EA47" t="s">
        <v>2291</v>
      </c>
      <c r="EB47" t="s">
        <v>2291</v>
      </c>
      <c r="EC47" t="s">
        <v>2291</v>
      </c>
      <c r="ED47" t="s">
        <v>2291</v>
      </c>
      <c r="EE47" t="s">
        <v>2291</v>
      </c>
      <c r="EF47" t="s">
        <v>2291</v>
      </c>
      <c r="EG47" t="s">
        <v>2291</v>
      </c>
      <c r="EH47" t="s">
        <v>2291</v>
      </c>
      <c r="EI47" t="s">
        <v>2291</v>
      </c>
      <c r="EJ47" t="s">
        <v>2291</v>
      </c>
      <c r="EK47" t="s">
        <v>2291</v>
      </c>
      <c r="EL47" t="s">
        <v>2291</v>
      </c>
      <c r="EM47" t="s">
        <v>2291</v>
      </c>
      <c r="EN47" t="s">
        <v>2291</v>
      </c>
      <c r="EO47" t="s">
        <v>2291</v>
      </c>
      <c r="EP47" t="s">
        <v>2291</v>
      </c>
      <c r="EQ47" t="s">
        <v>2291</v>
      </c>
      <c r="ER47" t="s">
        <v>2291</v>
      </c>
      <c r="ES47" t="s">
        <v>2291</v>
      </c>
      <c r="ET47" t="s">
        <v>2291</v>
      </c>
      <c r="EU47" t="s">
        <v>2291</v>
      </c>
      <c r="EV47" t="s">
        <v>2291</v>
      </c>
      <c r="EW47" t="s">
        <v>2291</v>
      </c>
      <c r="EX47" t="s">
        <v>2291</v>
      </c>
      <c r="EY47" t="s">
        <v>2291</v>
      </c>
      <c r="EZ47" t="s">
        <v>2291</v>
      </c>
      <c r="FA47" t="s">
        <v>2291</v>
      </c>
      <c r="FB47" t="s">
        <v>2291</v>
      </c>
      <c r="FC47" t="s">
        <v>2291</v>
      </c>
      <c r="FD47" t="s">
        <v>2291</v>
      </c>
      <c r="FE47" t="s">
        <v>2291</v>
      </c>
      <c r="FF47" t="s">
        <v>2291</v>
      </c>
      <c r="FG47" t="s">
        <v>2291</v>
      </c>
      <c r="FH47" t="s">
        <v>2291</v>
      </c>
      <c r="FI47" t="s">
        <v>2291</v>
      </c>
      <c r="FJ47" t="s">
        <v>2291</v>
      </c>
      <c r="FK47" t="s">
        <v>2291</v>
      </c>
      <c r="FL47" t="s">
        <v>2291</v>
      </c>
      <c r="FM47" t="s">
        <v>2291</v>
      </c>
      <c r="FN47" t="s">
        <v>2291</v>
      </c>
      <c r="FO47" t="s">
        <v>2291</v>
      </c>
      <c r="FP47" t="s">
        <v>2291</v>
      </c>
      <c r="FQ47" t="s">
        <v>2291</v>
      </c>
      <c r="FR47" t="s">
        <v>2291</v>
      </c>
      <c r="FS47" t="s">
        <v>2291</v>
      </c>
      <c r="FT47" t="s">
        <v>2291</v>
      </c>
      <c r="FU47" t="s">
        <v>2291</v>
      </c>
      <c r="FV47">
        <v>21</v>
      </c>
      <c r="FW47">
        <v>25</v>
      </c>
      <c r="FX47">
        <v>1</v>
      </c>
      <c r="FY47">
        <v>2</v>
      </c>
      <c r="FZ47">
        <v>6</v>
      </c>
      <c r="GA47">
        <v>6</v>
      </c>
      <c r="GB47" t="s">
        <v>2291</v>
      </c>
      <c r="GC47" t="s">
        <v>2291</v>
      </c>
      <c r="GD47">
        <v>6</v>
      </c>
      <c r="GE47">
        <v>10</v>
      </c>
      <c r="GF47">
        <v>2</v>
      </c>
      <c r="GG47" t="s">
        <v>2291</v>
      </c>
      <c r="GH47">
        <v>60</v>
      </c>
      <c r="GI47" t="s">
        <v>1920</v>
      </c>
      <c r="GJ47" t="s">
        <v>1920</v>
      </c>
      <c r="GK47" t="s">
        <v>1920</v>
      </c>
      <c r="GL47" t="s">
        <v>2291</v>
      </c>
      <c r="GM47" t="s">
        <v>2291</v>
      </c>
      <c r="GN47" t="s">
        <v>2291</v>
      </c>
      <c r="GO47" t="s">
        <v>1921</v>
      </c>
      <c r="GP47" t="s">
        <v>1868</v>
      </c>
      <c r="GQ47" t="s">
        <v>2291</v>
      </c>
      <c r="GR47" t="s">
        <v>2291</v>
      </c>
      <c r="GS47" t="s">
        <v>406</v>
      </c>
      <c r="GT47" t="s">
        <v>1921</v>
      </c>
      <c r="GU47" t="s">
        <v>1921</v>
      </c>
      <c r="GV47" t="s">
        <v>1921</v>
      </c>
      <c r="GW47" t="s">
        <v>1921</v>
      </c>
      <c r="GX47" t="s">
        <v>1921</v>
      </c>
      <c r="GY47" t="s">
        <v>1921</v>
      </c>
      <c r="GZ47" t="s">
        <v>1920</v>
      </c>
      <c r="HA47" t="s">
        <v>1921</v>
      </c>
      <c r="HB47">
        <v>1</v>
      </c>
      <c r="HC47" t="s">
        <v>2291</v>
      </c>
      <c r="HD47" t="s">
        <v>2291</v>
      </c>
      <c r="HE47" t="s">
        <v>2291</v>
      </c>
      <c r="HF47" t="s">
        <v>2291</v>
      </c>
      <c r="HG47" t="s">
        <v>2291</v>
      </c>
      <c r="HH47" t="s">
        <v>2291</v>
      </c>
      <c r="HI47" t="s">
        <v>2291</v>
      </c>
      <c r="HJ47" t="s">
        <v>2291</v>
      </c>
      <c r="HK47" t="s">
        <v>2291</v>
      </c>
      <c r="HL47" t="s">
        <v>2291</v>
      </c>
      <c r="HM47" t="s">
        <v>2291</v>
      </c>
      <c r="HN47" t="s">
        <v>2291</v>
      </c>
      <c r="HO47" t="s">
        <v>2291</v>
      </c>
      <c r="HP47" t="s">
        <v>2291</v>
      </c>
      <c r="HQ47" t="s">
        <v>2291</v>
      </c>
      <c r="HR47" t="s">
        <v>869</v>
      </c>
      <c r="HS47" t="s">
        <v>2121</v>
      </c>
      <c r="HT47" t="s">
        <v>1921</v>
      </c>
      <c r="HU47" t="s">
        <v>1920</v>
      </c>
      <c r="HV47" t="s">
        <v>1920</v>
      </c>
      <c r="HW47" t="s">
        <v>1920</v>
      </c>
      <c r="HX47" t="s">
        <v>1920</v>
      </c>
      <c r="HY47" t="s">
        <v>2125</v>
      </c>
      <c r="HZ47" t="s">
        <v>1921</v>
      </c>
      <c r="IA47" t="s">
        <v>1921</v>
      </c>
      <c r="IB47" t="s">
        <v>1920</v>
      </c>
      <c r="IC47" t="s">
        <v>2291</v>
      </c>
      <c r="ID47" t="s">
        <v>2291</v>
      </c>
      <c r="IE47" t="s">
        <v>2291</v>
      </c>
      <c r="IF47" t="s">
        <v>2291</v>
      </c>
      <c r="IG47" t="s">
        <v>2291</v>
      </c>
      <c r="IH47" t="s">
        <v>2126</v>
      </c>
      <c r="II47" t="s">
        <v>1921</v>
      </c>
      <c r="IJ47" t="s">
        <v>1920</v>
      </c>
      <c r="IK47" t="s">
        <v>2291</v>
      </c>
      <c r="IL47">
        <v>50</v>
      </c>
      <c r="IM47" t="s">
        <v>1920</v>
      </c>
      <c r="IN47" t="s">
        <v>2291</v>
      </c>
      <c r="IO47" t="s">
        <v>2291</v>
      </c>
      <c r="IP47" t="s">
        <v>2291</v>
      </c>
      <c r="IQ47" t="s">
        <v>2291</v>
      </c>
      <c r="IR47" t="s">
        <v>2291</v>
      </c>
      <c r="IS47" t="s">
        <v>2291</v>
      </c>
      <c r="IT47" t="s">
        <v>2291</v>
      </c>
      <c r="IU47" t="s">
        <v>2291</v>
      </c>
      <c r="IV47" t="s">
        <v>1949</v>
      </c>
      <c r="IW47" t="s">
        <v>1991</v>
      </c>
      <c r="IX47" t="s">
        <v>2291</v>
      </c>
      <c r="IY47" t="s">
        <v>2291</v>
      </c>
      <c r="IZ47" t="s">
        <v>2291</v>
      </c>
      <c r="JA47" t="s">
        <v>2291</v>
      </c>
      <c r="JB47" t="s">
        <v>2291</v>
      </c>
      <c r="JC47" t="s">
        <v>1921</v>
      </c>
      <c r="JD47" t="s">
        <v>2291</v>
      </c>
      <c r="JE47" t="s">
        <v>2291</v>
      </c>
      <c r="JF47" t="s">
        <v>2291</v>
      </c>
      <c r="JG47" t="s">
        <v>2291</v>
      </c>
      <c r="JH47" t="s">
        <v>2291</v>
      </c>
      <c r="JI47" t="s">
        <v>2291</v>
      </c>
      <c r="JJ47" t="s">
        <v>2291</v>
      </c>
      <c r="JK47" t="s">
        <v>2291</v>
      </c>
      <c r="JL47" t="s">
        <v>2291</v>
      </c>
      <c r="JM47" t="s">
        <v>1061</v>
      </c>
      <c r="JN47" t="s">
        <v>1920</v>
      </c>
      <c r="JO47" t="s">
        <v>1921</v>
      </c>
      <c r="JP47" t="s">
        <v>1921</v>
      </c>
      <c r="JQ47" t="s">
        <v>1921</v>
      </c>
      <c r="JR47" t="s">
        <v>1921</v>
      </c>
      <c r="JS47" t="s">
        <v>1920</v>
      </c>
      <c r="JT47" t="s">
        <v>1921</v>
      </c>
      <c r="JU47" t="s">
        <v>1921</v>
      </c>
      <c r="JV47" t="s">
        <v>1921</v>
      </c>
      <c r="JW47" t="s">
        <v>1921</v>
      </c>
      <c r="JX47" t="s">
        <v>1921</v>
      </c>
      <c r="JY47" t="s">
        <v>1921</v>
      </c>
      <c r="JZ47" t="s">
        <v>1920</v>
      </c>
      <c r="KA47" t="s">
        <v>1921</v>
      </c>
      <c r="KB47" t="s">
        <v>2135</v>
      </c>
      <c r="KC47" t="s">
        <v>2291</v>
      </c>
      <c r="KD47" t="s">
        <v>2295</v>
      </c>
      <c r="KE47" t="s">
        <v>1920</v>
      </c>
      <c r="KF47" t="s">
        <v>1921</v>
      </c>
      <c r="KG47" t="s">
        <v>1921</v>
      </c>
      <c r="KH47" t="s">
        <v>1921</v>
      </c>
      <c r="KI47" t="s">
        <v>1921</v>
      </c>
      <c r="KJ47" t="s">
        <v>1921</v>
      </c>
      <c r="KK47" t="s">
        <v>1921</v>
      </c>
      <c r="KL47" t="s">
        <v>2291</v>
      </c>
      <c r="KM47" t="s">
        <v>1971</v>
      </c>
      <c r="KN47" t="s">
        <v>2291</v>
      </c>
      <c r="KO47" t="s">
        <v>1920</v>
      </c>
      <c r="KP47" t="s">
        <v>2145</v>
      </c>
      <c r="KQ47" t="s">
        <v>1967</v>
      </c>
      <c r="KR47" t="s">
        <v>1988</v>
      </c>
      <c r="KS47" t="s">
        <v>2291</v>
      </c>
      <c r="KT47" t="s">
        <v>1920</v>
      </c>
      <c r="KU47" t="s">
        <v>409</v>
      </c>
      <c r="KV47" t="s">
        <v>1921</v>
      </c>
      <c r="KW47" t="s">
        <v>1921</v>
      </c>
      <c r="KX47" t="s">
        <v>1920</v>
      </c>
      <c r="KY47" t="s">
        <v>2291</v>
      </c>
      <c r="KZ47" t="s">
        <v>2291</v>
      </c>
      <c r="LA47">
        <v>3</v>
      </c>
      <c r="LB47" t="s">
        <v>304</v>
      </c>
      <c r="LC47" t="s">
        <v>2291</v>
      </c>
      <c r="LD47" t="s">
        <v>2291</v>
      </c>
      <c r="LE47" t="s">
        <v>2291</v>
      </c>
      <c r="LF47" t="s">
        <v>2291</v>
      </c>
      <c r="LG47">
        <v>20</v>
      </c>
      <c r="LH47">
        <v>20</v>
      </c>
      <c r="LI47" t="s">
        <v>1179</v>
      </c>
      <c r="LJ47">
        <v>160182</v>
      </c>
      <c r="LK47" t="s">
        <v>1180</v>
      </c>
      <c r="LL47" t="s">
        <v>1181</v>
      </c>
      <c r="LM47">
        <v>93</v>
      </c>
      <c r="LN47" t="s">
        <v>2291</v>
      </c>
      <c r="LO47">
        <v>-1</v>
      </c>
      <c r="LP47" t="s">
        <v>2291</v>
      </c>
      <c r="LQ47" t="s">
        <v>2291</v>
      </c>
      <c r="LR47">
        <v>93</v>
      </c>
      <c r="LS47">
        <v>4</v>
      </c>
      <c r="LT47">
        <v>3</v>
      </c>
      <c r="LU47">
        <v>4</v>
      </c>
      <c r="LV47">
        <v>9</v>
      </c>
      <c r="LW47">
        <v>6</v>
      </c>
      <c r="LX47">
        <v>11</v>
      </c>
      <c r="LY47">
        <v>7</v>
      </c>
      <c r="LZ47">
        <v>13</v>
      </c>
      <c r="MA47">
        <v>15</v>
      </c>
      <c r="MB47">
        <v>23</v>
      </c>
      <c r="MC47">
        <v>5</v>
      </c>
      <c r="MD47">
        <v>4</v>
      </c>
      <c r="ME47">
        <v>104</v>
      </c>
      <c r="MF47" t="s">
        <v>1975</v>
      </c>
      <c r="MG47" t="s">
        <v>1979</v>
      </c>
      <c r="MH47" t="s">
        <v>1922</v>
      </c>
      <c r="MI47" t="b">
        <v>1</v>
      </c>
      <c r="MJ47" t="b">
        <v>1</v>
      </c>
      <c r="MK47" t="b">
        <v>1</v>
      </c>
      <c r="ML47" t="s">
        <v>2291</v>
      </c>
    </row>
    <row r="48" spans="1:350" x14ac:dyDescent="0.3">
      <c r="A48" t="s">
        <v>1790</v>
      </c>
      <c r="B48" t="s">
        <v>344</v>
      </c>
      <c r="C48" t="s">
        <v>345</v>
      </c>
      <c r="D48">
        <v>43152</v>
      </c>
      <c r="E48" t="s">
        <v>291</v>
      </c>
      <c r="F48" t="s">
        <v>2291</v>
      </c>
      <c r="G48" t="s">
        <v>2291</v>
      </c>
      <c r="H48" t="s">
        <v>2291</v>
      </c>
      <c r="I48">
        <v>43152</v>
      </c>
      <c r="J48" t="s">
        <v>292</v>
      </c>
      <c r="K48" t="s">
        <v>293</v>
      </c>
      <c r="L48" t="s">
        <v>294</v>
      </c>
      <c r="M48" t="s">
        <v>1934</v>
      </c>
      <c r="N48" t="s">
        <v>295</v>
      </c>
      <c r="O48" t="s">
        <v>1947</v>
      </c>
      <c r="P48" t="s">
        <v>296</v>
      </c>
      <c r="Q48" t="s">
        <v>332</v>
      </c>
      <c r="R48" t="s">
        <v>332</v>
      </c>
      <c r="S48" t="s">
        <v>1790</v>
      </c>
      <c r="T48" t="s">
        <v>346</v>
      </c>
      <c r="U48">
        <v>13.530208998199999</v>
      </c>
      <c r="V48">
        <v>14.6269320371</v>
      </c>
      <c r="W48">
        <v>305.40773093199999</v>
      </c>
      <c r="X48">
        <v>8</v>
      </c>
      <c r="Y48" t="s">
        <v>1984</v>
      </c>
      <c r="Z48" t="s">
        <v>2291</v>
      </c>
      <c r="AA48" t="s">
        <v>2291</v>
      </c>
      <c r="AB48" t="s">
        <v>2292</v>
      </c>
      <c r="AC48" t="s">
        <v>2291</v>
      </c>
      <c r="AD48" t="s">
        <v>1982</v>
      </c>
      <c r="AE48" t="s">
        <v>2291</v>
      </c>
      <c r="AF48" t="s">
        <v>2291</v>
      </c>
      <c r="AG48" t="s">
        <v>2089</v>
      </c>
      <c r="AH48" t="s">
        <v>1920</v>
      </c>
      <c r="AI48" t="s">
        <v>1921</v>
      </c>
      <c r="AJ48" t="s">
        <v>1921</v>
      </c>
      <c r="AK48" t="s">
        <v>2291</v>
      </c>
      <c r="AL48">
        <v>503</v>
      </c>
      <c r="AM48">
        <v>2103</v>
      </c>
      <c r="AN48" t="s">
        <v>294</v>
      </c>
      <c r="AO48" t="s">
        <v>1934</v>
      </c>
      <c r="AP48" t="s">
        <v>295</v>
      </c>
      <c r="AQ48" t="s">
        <v>1947</v>
      </c>
      <c r="AR48" t="s">
        <v>296</v>
      </c>
      <c r="AS48" t="s">
        <v>332</v>
      </c>
      <c r="AT48">
        <v>503</v>
      </c>
      <c r="AU48">
        <v>2103</v>
      </c>
      <c r="AV48">
        <v>42005</v>
      </c>
      <c r="AW48" t="s">
        <v>2291</v>
      </c>
      <c r="AX48" t="s">
        <v>2291</v>
      </c>
      <c r="AY48" t="s">
        <v>2291</v>
      </c>
      <c r="AZ48" t="s">
        <v>2291</v>
      </c>
      <c r="BA48" t="s">
        <v>2291</v>
      </c>
      <c r="BB48" t="s">
        <v>2291</v>
      </c>
      <c r="BC48" t="s">
        <v>2291</v>
      </c>
      <c r="BD48" t="s">
        <v>2291</v>
      </c>
      <c r="BE48" t="s">
        <v>2291</v>
      </c>
      <c r="BF48" t="s">
        <v>2291</v>
      </c>
      <c r="BG48" t="s">
        <v>2291</v>
      </c>
      <c r="BH48" t="s">
        <v>2291</v>
      </c>
      <c r="BI48" t="s">
        <v>2291</v>
      </c>
      <c r="BJ48" t="s">
        <v>2291</v>
      </c>
      <c r="BK48" t="s">
        <v>2291</v>
      </c>
      <c r="BL48" t="s">
        <v>2291</v>
      </c>
      <c r="BM48" t="s">
        <v>2291</v>
      </c>
      <c r="BN48" t="s">
        <v>2291</v>
      </c>
      <c r="BO48" t="s">
        <v>2291</v>
      </c>
      <c r="BP48" t="s">
        <v>2291</v>
      </c>
      <c r="BQ48" t="s">
        <v>2291</v>
      </c>
      <c r="BR48" t="s">
        <v>2291</v>
      </c>
      <c r="BS48" t="s">
        <v>2291</v>
      </c>
      <c r="BT48" t="s">
        <v>2291</v>
      </c>
      <c r="BU48" t="s">
        <v>2291</v>
      </c>
      <c r="BV48" t="s">
        <v>2291</v>
      </c>
      <c r="BW48" t="s">
        <v>2291</v>
      </c>
      <c r="BX48" t="s">
        <v>2291</v>
      </c>
      <c r="BY48" t="s">
        <v>2291</v>
      </c>
      <c r="BZ48" t="s">
        <v>2291</v>
      </c>
      <c r="CA48">
        <v>0</v>
      </c>
      <c r="CB48">
        <v>503</v>
      </c>
      <c r="CC48">
        <v>0</v>
      </c>
      <c r="CD48">
        <v>0</v>
      </c>
      <c r="CE48">
        <v>0</v>
      </c>
      <c r="CF48" t="s">
        <v>1998</v>
      </c>
      <c r="CG48" t="s">
        <v>2291</v>
      </c>
      <c r="CH48" t="s">
        <v>301</v>
      </c>
      <c r="CI48" t="s">
        <v>1921</v>
      </c>
      <c r="CJ48" t="s">
        <v>1921</v>
      </c>
      <c r="CK48" t="s">
        <v>1921</v>
      </c>
      <c r="CL48" t="s">
        <v>1921</v>
      </c>
      <c r="CM48" t="s">
        <v>1921</v>
      </c>
      <c r="CN48" t="s">
        <v>1921</v>
      </c>
      <c r="CO48" t="s">
        <v>1921</v>
      </c>
      <c r="CP48" t="s">
        <v>1921</v>
      </c>
      <c r="CQ48" t="s">
        <v>1921</v>
      </c>
      <c r="CR48" t="s">
        <v>1920</v>
      </c>
      <c r="CS48" t="s">
        <v>1921</v>
      </c>
      <c r="CT48" t="s">
        <v>2291</v>
      </c>
      <c r="CU48" t="s">
        <v>2291</v>
      </c>
      <c r="CV48" t="s">
        <v>2291</v>
      </c>
      <c r="CW48" t="s">
        <v>2291</v>
      </c>
      <c r="CX48" t="s">
        <v>2291</v>
      </c>
      <c r="CY48" t="s">
        <v>2291</v>
      </c>
      <c r="CZ48" t="s">
        <v>2291</v>
      </c>
      <c r="DA48" t="s">
        <v>2291</v>
      </c>
      <c r="DB48" t="s">
        <v>2291</v>
      </c>
      <c r="DC48" t="s">
        <v>2291</v>
      </c>
      <c r="DD48" t="s">
        <v>2291</v>
      </c>
      <c r="DE48" t="s">
        <v>2291</v>
      </c>
      <c r="DF48" t="s">
        <v>2291</v>
      </c>
      <c r="DG48" t="s">
        <v>2291</v>
      </c>
      <c r="DH48" t="s">
        <v>2291</v>
      </c>
      <c r="DI48" t="s">
        <v>2291</v>
      </c>
      <c r="DJ48" t="s">
        <v>2291</v>
      </c>
      <c r="DK48" t="s">
        <v>2291</v>
      </c>
      <c r="DL48" t="s">
        <v>2291</v>
      </c>
      <c r="DM48" t="s">
        <v>2291</v>
      </c>
      <c r="DN48" t="s">
        <v>2291</v>
      </c>
      <c r="DO48" t="s">
        <v>2291</v>
      </c>
      <c r="DP48" t="s">
        <v>2291</v>
      </c>
      <c r="DQ48" t="s">
        <v>2291</v>
      </c>
      <c r="DR48" t="s">
        <v>2291</v>
      </c>
      <c r="DS48" t="s">
        <v>2291</v>
      </c>
      <c r="DT48" t="s">
        <v>2291</v>
      </c>
      <c r="DU48" t="s">
        <v>2291</v>
      </c>
      <c r="DV48" t="s">
        <v>2291</v>
      </c>
      <c r="DW48" t="s">
        <v>2291</v>
      </c>
      <c r="DX48" t="s">
        <v>2291</v>
      </c>
      <c r="DY48" t="s">
        <v>2291</v>
      </c>
      <c r="DZ48" t="s">
        <v>2291</v>
      </c>
      <c r="EA48" t="s">
        <v>2291</v>
      </c>
      <c r="EB48" t="s">
        <v>2291</v>
      </c>
      <c r="EC48" t="s">
        <v>2291</v>
      </c>
      <c r="ED48" t="s">
        <v>2291</v>
      </c>
      <c r="EE48" t="s">
        <v>2291</v>
      </c>
      <c r="EF48" t="s">
        <v>2291</v>
      </c>
      <c r="EG48" t="s">
        <v>2291</v>
      </c>
      <c r="EH48" t="s">
        <v>2291</v>
      </c>
      <c r="EI48" t="s">
        <v>2291</v>
      </c>
      <c r="EJ48" t="s">
        <v>2291</v>
      </c>
      <c r="EK48" t="s">
        <v>2291</v>
      </c>
      <c r="EL48" t="s">
        <v>2291</v>
      </c>
      <c r="EM48" t="s">
        <v>2291</v>
      </c>
      <c r="EN48" t="s">
        <v>2291</v>
      </c>
      <c r="EO48" t="s">
        <v>2291</v>
      </c>
      <c r="EP48" t="s">
        <v>2291</v>
      </c>
      <c r="EQ48" t="s">
        <v>2291</v>
      </c>
      <c r="ER48" t="s">
        <v>2291</v>
      </c>
      <c r="ES48" t="s">
        <v>2291</v>
      </c>
      <c r="ET48" t="s">
        <v>2291</v>
      </c>
      <c r="EU48" t="s">
        <v>2291</v>
      </c>
      <c r="EV48" t="s">
        <v>2291</v>
      </c>
      <c r="EW48" t="s">
        <v>2291</v>
      </c>
      <c r="EX48" t="s">
        <v>2291</v>
      </c>
      <c r="EY48" t="s">
        <v>2291</v>
      </c>
      <c r="EZ48" t="s">
        <v>2291</v>
      </c>
      <c r="FA48" t="s">
        <v>2291</v>
      </c>
      <c r="FB48" t="s">
        <v>2291</v>
      </c>
      <c r="FC48" t="s">
        <v>2291</v>
      </c>
      <c r="FD48" t="s">
        <v>2291</v>
      </c>
      <c r="FE48" t="s">
        <v>2291</v>
      </c>
      <c r="FF48" t="s">
        <v>2291</v>
      </c>
      <c r="FG48" t="s">
        <v>2291</v>
      </c>
      <c r="FH48" t="s">
        <v>2291</v>
      </c>
      <c r="FI48" t="s">
        <v>2291</v>
      </c>
      <c r="FJ48" t="s">
        <v>2291</v>
      </c>
      <c r="FK48" t="s">
        <v>2291</v>
      </c>
      <c r="FL48" t="s">
        <v>2291</v>
      </c>
      <c r="FM48" t="s">
        <v>2291</v>
      </c>
      <c r="FN48" t="s">
        <v>1953</v>
      </c>
      <c r="FO48" t="s">
        <v>1921</v>
      </c>
      <c r="FP48" t="s">
        <v>1921</v>
      </c>
      <c r="FQ48" t="s">
        <v>1920</v>
      </c>
      <c r="FR48" t="s">
        <v>1921</v>
      </c>
      <c r="FS48" t="s">
        <v>1921</v>
      </c>
      <c r="FT48" t="s">
        <v>2291</v>
      </c>
      <c r="FU48" t="s">
        <v>1997</v>
      </c>
      <c r="FV48">
        <v>40</v>
      </c>
      <c r="FW48">
        <v>70</v>
      </c>
      <c r="FX48">
        <v>6</v>
      </c>
      <c r="FY48">
        <v>9</v>
      </c>
      <c r="FZ48">
        <v>15</v>
      </c>
      <c r="GA48">
        <v>14</v>
      </c>
      <c r="GB48" t="s">
        <v>2291</v>
      </c>
      <c r="GC48" t="s">
        <v>2291</v>
      </c>
      <c r="GD48" t="s">
        <v>2291</v>
      </c>
      <c r="GE48">
        <v>18</v>
      </c>
      <c r="GF48">
        <v>11</v>
      </c>
      <c r="GG48">
        <v>3</v>
      </c>
      <c r="GH48">
        <v>130</v>
      </c>
      <c r="GI48" t="s">
        <v>1920</v>
      </c>
      <c r="GJ48" t="s">
        <v>1920</v>
      </c>
      <c r="GK48" t="s">
        <v>1920</v>
      </c>
      <c r="GL48" t="s">
        <v>2291</v>
      </c>
      <c r="GM48" t="s">
        <v>2291</v>
      </c>
      <c r="GN48" t="s">
        <v>2291</v>
      </c>
      <c r="GO48" t="s">
        <v>1920</v>
      </c>
      <c r="GP48" t="s">
        <v>2291</v>
      </c>
      <c r="GQ48" t="s">
        <v>2291</v>
      </c>
      <c r="GR48" t="s">
        <v>2291</v>
      </c>
      <c r="GS48" t="s">
        <v>302</v>
      </c>
      <c r="GT48" t="s">
        <v>1921</v>
      </c>
      <c r="GU48" t="s">
        <v>1921</v>
      </c>
      <c r="GV48" t="s">
        <v>1921</v>
      </c>
      <c r="GW48" t="s">
        <v>1921</v>
      </c>
      <c r="GX48" t="s">
        <v>1920</v>
      </c>
      <c r="GY48" t="s">
        <v>1921</v>
      </c>
      <c r="GZ48" t="s">
        <v>1921</v>
      </c>
      <c r="HA48" t="s">
        <v>1921</v>
      </c>
      <c r="HB48" t="s">
        <v>2291</v>
      </c>
      <c r="HC48" t="s">
        <v>2291</v>
      </c>
      <c r="HD48">
        <v>3</v>
      </c>
      <c r="HE48" t="s">
        <v>2291</v>
      </c>
      <c r="HF48" t="s">
        <v>2291</v>
      </c>
      <c r="HG48" t="s">
        <v>2291</v>
      </c>
      <c r="HH48" t="s">
        <v>2291</v>
      </c>
      <c r="HI48" t="s">
        <v>2291</v>
      </c>
      <c r="HJ48" t="s">
        <v>2291</v>
      </c>
      <c r="HK48" t="s">
        <v>2291</v>
      </c>
      <c r="HL48" t="s">
        <v>2291</v>
      </c>
      <c r="HM48" t="s">
        <v>2291</v>
      </c>
      <c r="HN48" t="s">
        <v>2291</v>
      </c>
      <c r="HO48" t="s">
        <v>2291</v>
      </c>
      <c r="HP48" t="s">
        <v>2291</v>
      </c>
      <c r="HQ48" t="s">
        <v>2291</v>
      </c>
      <c r="HR48" t="s">
        <v>869</v>
      </c>
      <c r="HS48" t="s">
        <v>1995</v>
      </c>
      <c r="HT48" t="s">
        <v>1921</v>
      </c>
      <c r="HU48" t="s">
        <v>1921</v>
      </c>
      <c r="HV48" t="s">
        <v>1920</v>
      </c>
      <c r="HW48" t="s">
        <v>1921</v>
      </c>
      <c r="HX48" t="s">
        <v>1921</v>
      </c>
      <c r="HY48" t="s">
        <v>2125</v>
      </c>
      <c r="HZ48" t="s">
        <v>1921</v>
      </c>
      <c r="IA48" t="s">
        <v>1921</v>
      </c>
      <c r="IB48" t="s">
        <v>1920</v>
      </c>
      <c r="IC48" t="s">
        <v>2291</v>
      </c>
      <c r="ID48" t="s">
        <v>2291</v>
      </c>
      <c r="IE48" t="s">
        <v>2291</v>
      </c>
      <c r="IF48" t="s">
        <v>2291</v>
      </c>
      <c r="IG48" t="s">
        <v>2291</v>
      </c>
      <c r="IH48" t="s">
        <v>2128</v>
      </c>
      <c r="II48" t="s">
        <v>1920</v>
      </c>
      <c r="IJ48" t="s">
        <v>1920</v>
      </c>
      <c r="IK48">
        <v>100</v>
      </c>
      <c r="IL48">
        <v>403</v>
      </c>
      <c r="IM48" t="s">
        <v>1920</v>
      </c>
      <c r="IN48" t="s">
        <v>2291</v>
      </c>
      <c r="IO48" t="s">
        <v>2291</v>
      </c>
      <c r="IP48" t="s">
        <v>2291</v>
      </c>
      <c r="IQ48" t="s">
        <v>2291</v>
      </c>
      <c r="IR48" t="s">
        <v>2291</v>
      </c>
      <c r="IS48" t="s">
        <v>2291</v>
      </c>
      <c r="IT48" t="s">
        <v>2291</v>
      </c>
      <c r="IU48" t="s">
        <v>2291</v>
      </c>
      <c r="IV48" t="s">
        <v>1952</v>
      </c>
      <c r="IW48" t="s">
        <v>2291</v>
      </c>
      <c r="IX48" t="s">
        <v>2291</v>
      </c>
      <c r="IY48" t="s">
        <v>2170</v>
      </c>
      <c r="IZ48" t="s">
        <v>1790</v>
      </c>
      <c r="JA48" t="s">
        <v>1957</v>
      </c>
      <c r="JB48" t="s">
        <v>2291</v>
      </c>
      <c r="JC48" t="s">
        <v>1921</v>
      </c>
      <c r="JD48" t="s">
        <v>2291</v>
      </c>
      <c r="JE48" t="s">
        <v>2291</v>
      </c>
      <c r="JF48" t="s">
        <v>2291</v>
      </c>
      <c r="JG48" t="s">
        <v>2291</v>
      </c>
      <c r="JH48" t="s">
        <v>2291</v>
      </c>
      <c r="JI48" t="s">
        <v>2291</v>
      </c>
      <c r="JJ48" t="s">
        <v>2291</v>
      </c>
      <c r="JK48" t="s">
        <v>2291</v>
      </c>
      <c r="JL48" t="s">
        <v>2291</v>
      </c>
      <c r="JM48" t="s">
        <v>347</v>
      </c>
      <c r="JN48" t="s">
        <v>1921</v>
      </c>
      <c r="JO48" t="s">
        <v>1920</v>
      </c>
      <c r="JP48" t="s">
        <v>1921</v>
      </c>
      <c r="JQ48" t="s">
        <v>1921</v>
      </c>
      <c r="JR48" t="s">
        <v>1921</v>
      </c>
      <c r="JS48" t="s">
        <v>1920</v>
      </c>
      <c r="JT48" t="s">
        <v>1921</v>
      </c>
      <c r="JU48" t="s">
        <v>1921</v>
      </c>
      <c r="JV48" t="s">
        <v>1921</v>
      </c>
      <c r="JW48" t="s">
        <v>1921</v>
      </c>
      <c r="JX48" t="s">
        <v>1921</v>
      </c>
      <c r="JY48" t="s">
        <v>1921</v>
      </c>
      <c r="JZ48" t="s">
        <v>1921</v>
      </c>
      <c r="KA48" t="s">
        <v>1921</v>
      </c>
      <c r="KB48" t="s">
        <v>2291</v>
      </c>
      <c r="KC48" t="s">
        <v>2291</v>
      </c>
      <c r="KD48" t="s">
        <v>2297</v>
      </c>
      <c r="KE48" t="s">
        <v>1920</v>
      </c>
      <c r="KF48" t="s">
        <v>1921</v>
      </c>
      <c r="KG48" t="s">
        <v>1921</v>
      </c>
      <c r="KH48" t="s">
        <v>1920</v>
      </c>
      <c r="KI48" t="s">
        <v>1921</v>
      </c>
      <c r="KJ48" t="s">
        <v>1921</v>
      </c>
      <c r="KK48" t="s">
        <v>1921</v>
      </c>
      <c r="KL48" t="s">
        <v>2291</v>
      </c>
      <c r="KM48" t="s">
        <v>1972</v>
      </c>
      <c r="KN48" t="s">
        <v>1921</v>
      </c>
      <c r="KO48" t="s">
        <v>1920</v>
      </c>
      <c r="KP48" t="s">
        <v>1720</v>
      </c>
      <c r="KQ48" t="s">
        <v>1967</v>
      </c>
      <c r="KR48" t="s">
        <v>1923</v>
      </c>
      <c r="KS48" t="s">
        <v>2291</v>
      </c>
      <c r="KT48" t="s">
        <v>1920</v>
      </c>
      <c r="KU48" t="s">
        <v>2044</v>
      </c>
      <c r="KV48" t="s">
        <v>1920</v>
      </c>
      <c r="KW48" t="s">
        <v>1921</v>
      </c>
      <c r="KX48" t="s">
        <v>1920</v>
      </c>
      <c r="KY48" t="s">
        <v>2291</v>
      </c>
      <c r="KZ48" t="s">
        <v>2291</v>
      </c>
      <c r="LA48">
        <v>3</v>
      </c>
      <c r="LB48" t="s">
        <v>304</v>
      </c>
      <c r="LC48" t="s">
        <v>305</v>
      </c>
      <c r="LD48" t="s">
        <v>2291</v>
      </c>
      <c r="LE48" t="s">
        <v>2291</v>
      </c>
      <c r="LF48" t="s">
        <v>2291</v>
      </c>
      <c r="LG48">
        <v>20</v>
      </c>
      <c r="LH48">
        <v>20</v>
      </c>
      <c r="LI48" t="s">
        <v>348</v>
      </c>
      <c r="LJ48">
        <v>133566</v>
      </c>
      <c r="LK48" t="s">
        <v>349</v>
      </c>
      <c r="LL48" t="s">
        <v>350</v>
      </c>
      <c r="LM48">
        <v>4</v>
      </c>
      <c r="LN48" t="s">
        <v>2291</v>
      </c>
      <c r="LO48">
        <v>-1</v>
      </c>
      <c r="LP48" t="s">
        <v>2291</v>
      </c>
      <c r="LQ48" t="s">
        <v>2291</v>
      </c>
      <c r="LR48">
        <v>4</v>
      </c>
      <c r="LS48">
        <v>9</v>
      </c>
      <c r="LT48">
        <v>9</v>
      </c>
      <c r="LU48">
        <v>19</v>
      </c>
      <c r="LV48">
        <v>16</v>
      </c>
      <c r="LW48">
        <v>23</v>
      </c>
      <c r="LX48">
        <v>27</v>
      </c>
      <c r="LY48">
        <v>13</v>
      </c>
      <c r="LZ48">
        <v>9</v>
      </c>
      <c r="MA48">
        <v>17</v>
      </c>
      <c r="MB48">
        <v>32</v>
      </c>
      <c r="MC48">
        <v>5</v>
      </c>
      <c r="MD48">
        <v>2</v>
      </c>
      <c r="ME48">
        <v>181</v>
      </c>
      <c r="MF48" t="s">
        <v>1976</v>
      </c>
      <c r="MG48" t="s">
        <v>1979</v>
      </c>
      <c r="MH48" t="s">
        <v>2291</v>
      </c>
      <c r="MI48" t="b">
        <v>1</v>
      </c>
      <c r="MJ48" t="b">
        <v>1</v>
      </c>
      <c r="MK48" t="b">
        <v>1</v>
      </c>
      <c r="ML48" t="s">
        <v>2291</v>
      </c>
    </row>
    <row r="49" spans="1:350" x14ac:dyDescent="0.3">
      <c r="A49" t="s">
        <v>1067</v>
      </c>
      <c r="B49" t="s">
        <v>1065</v>
      </c>
      <c r="C49" t="s">
        <v>1066</v>
      </c>
      <c r="D49">
        <v>43161</v>
      </c>
      <c r="E49" t="s">
        <v>632</v>
      </c>
      <c r="F49" t="s">
        <v>2291</v>
      </c>
      <c r="G49" t="s">
        <v>2291</v>
      </c>
      <c r="H49" t="s">
        <v>2291</v>
      </c>
      <c r="I49">
        <v>43161</v>
      </c>
      <c r="J49" t="s">
        <v>633</v>
      </c>
      <c r="K49" t="s">
        <v>293</v>
      </c>
      <c r="L49" t="s">
        <v>294</v>
      </c>
      <c r="M49" t="s">
        <v>1934</v>
      </c>
      <c r="N49" t="s">
        <v>400</v>
      </c>
      <c r="O49" t="s">
        <v>1948</v>
      </c>
      <c r="P49" t="s">
        <v>915</v>
      </c>
      <c r="Q49" t="s">
        <v>1057</v>
      </c>
      <c r="R49" t="s">
        <v>960</v>
      </c>
      <c r="S49" t="s">
        <v>1067</v>
      </c>
      <c r="T49" t="s">
        <v>1068</v>
      </c>
      <c r="U49">
        <v>13.7880671281</v>
      </c>
      <c r="V49">
        <v>14.1427884359</v>
      </c>
      <c r="W49">
        <v>301.48755490000002</v>
      </c>
      <c r="X49">
        <v>4</v>
      </c>
      <c r="Y49" t="s">
        <v>1984</v>
      </c>
      <c r="Z49" t="s">
        <v>2291</v>
      </c>
      <c r="AA49" t="s">
        <v>2291</v>
      </c>
      <c r="AB49" t="s">
        <v>2292</v>
      </c>
      <c r="AC49" t="s">
        <v>2291</v>
      </c>
      <c r="AD49" t="s">
        <v>1982</v>
      </c>
      <c r="AE49" t="s">
        <v>2291</v>
      </c>
      <c r="AF49" t="s">
        <v>2291</v>
      </c>
      <c r="AG49" t="s">
        <v>2089</v>
      </c>
      <c r="AH49" t="s">
        <v>1920</v>
      </c>
      <c r="AI49" t="s">
        <v>1921</v>
      </c>
      <c r="AJ49" t="s">
        <v>1921</v>
      </c>
      <c r="AK49" t="s">
        <v>2291</v>
      </c>
      <c r="AL49">
        <v>23</v>
      </c>
      <c r="AM49">
        <v>81</v>
      </c>
      <c r="AN49" t="s">
        <v>294</v>
      </c>
      <c r="AO49" t="s">
        <v>1934</v>
      </c>
      <c r="AP49" t="s">
        <v>400</v>
      </c>
      <c r="AQ49" t="s">
        <v>1948</v>
      </c>
      <c r="AR49" t="s">
        <v>915</v>
      </c>
      <c r="AS49" t="s">
        <v>1057</v>
      </c>
      <c r="AT49">
        <v>23</v>
      </c>
      <c r="AU49">
        <v>81</v>
      </c>
      <c r="AV49">
        <v>42005</v>
      </c>
      <c r="AW49" t="s">
        <v>2291</v>
      </c>
      <c r="AX49" t="s">
        <v>2291</v>
      </c>
      <c r="AY49" t="s">
        <v>2291</v>
      </c>
      <c r="AZ49" t="s">
        <v>2291</v>
      </c>
      <c r="BA49" t="s">
        <v>2291</v>
      </c>
      <c r="BB49" t="s">
        <v>2291</v>
      </c>
      <c r="BC49" t="s">
        <v>2291</v>
      </c>
      <c r="BD49" t="s">
        <v>2291</v>
      </c>
      <c r="BE49" t="s">
        <v>2291</v>
      </c>
      <c r="BF49" t="s">
        <v>2291</v>
      </c>
      <c r="BG49" t="s">
        <v>2291</v>
      </c>
      <c r="BH49" t="s">
        <v>2291</v>
      </c>
      <c r="BI49" t="s">
        <v>2291</v>
      </c>
      <c r="BJ49" t="s">
        <v>2291</v>
      </c>
      <c r="BK49" t="s">
        <v>2291</v>
      </c>
      <c r="BL49" t="s">
        <v>2291</v>
      </c>
      <c r="BM49" t="s">
        <v>2291</v>
      </c>
      <c r="BN49" t="s">
        <v>2291</v>
      </c>
      <c r="BO49" t="s">
        <v>2291</v>
      </c>
      <c r="BP49" t="s">
        <v>2291</v>
      </c>
      <c r="BQ49" t="s">
        <v>2291</v>
      </c>
      <c r="BR49" t="s">
        <v>2291</v>
      </c>
      <c r="BS49" t="s">
        <v>2291</v>
      </c>
      <c r="BT49" t="s">
        <v>2291</v>
      </c>
      <c r="BU49" t="s">
        <v>2291</v>
      </c>
      <c r="BV49" t="s">
        <v>2291</v>
      </c>
      <c r="BW49" t="s">
        <v>2291</v>
      </c>
      <c r="BX49" t="s">
        <v>2291</v>
      </c>
      <c r="BY49" t="s">
        <v>2291</v>
      </c>
      <c r="BZ49" t="s">
        <v>2291</v>
      </c>
      <c r="CA49">
        <v>0</v>
      </c>
      <c r="CB49">
        <v>23</v>
      </c>
      <c r="CC49">
        <v>0</v>
      </c>
      <c r="CD49">
        <v>0</v>
      </c>
      <c r="CE49">
        <v>0</v>
      </c>
      <c r="CF49" t="s">
        <v>1998</v>
      </c>
      <c r="CG49" t="s">
        <v>2291</v>
      </c>
      <c r="CH49" t="s">
        <v>469</v>
      </c>
      <c r="CI49" t="s">
        <v>1921</v>
      </c>
      <c r="CJ49" t="s">
        <v>1921</v>
      </c>
      <c r="CK49" t="s">
        <v>1921</v>
      </c>
      <c r="CL49" t="s">
        <v>1921</v>
      </c>
      <c r="CM49" t="s">
        <v>1921</v>
      </c>
      <c r="CN49" t="s">
        <v>1921</v>
      </c>
      <c r="CO49" t="s">
        <v>1921</v>
      </c>
      <c r="CP49" t="s">
        <v>1921</v>
      </c>
      <c r="CQ49" t="s">
        <v>1921</v>
      </c>
      <c r="CR49" t="s">
        <v>1921</v>
      </c>
      <c r="CS49" t="s">
        <v>1920</v>
      </c>
      <c r="CT49" t="s">
        <v>2291</v>
      </c>
      <c r="CU49" t="s">
        <v>2291</v>
      </c>
      <c r="CV49" t="s">
        <v>2291</v>
      </c>
      <c r="CW49" t="s">
        <v>2291</v>
      </c>
      <c r="CX49" t="s">
        <v>2291</v>
      </c>
      <c r="CY49" t="s">
        <v>2291</v>
      </c>
      <c r="CZ49" t="s">
        <v>2291</v>
      </c>
      <c r="DA49" t="s">
        <v>2291</v>
      </c>
      <c r="DB49" t="s">
        <v>2291</v>
      </c>
      <c r="DC49" t="s">
        <v>2291</v>
      </c>
      <c r="DD49" t="s">
        <v>2291</v>
      </c>
      <c r="DE49" t="s">
        <v>2291</v>
      </c>
      <c r="DF49" t="s">
        <v>2291</v>
      </c>
      <c r="DG49" t="s">
        <v>2291</v>
      </c>
      <c r="DH49" t="s">
        <v>2291</v>
      </c>
      <c r="DI49" t="s">
        <v>2291</v>
      </c>
      <c r="DJ49" t="s">
        <v>2291</v>
      </c>
      <c r="DK49" t="s">
        <v>2291</v>
      </c>
      <c r="DL49" t="s">
        <v>2291</v>
      </c>
      <c r="DM49" t="s">
        <v>2291</v>
      </c>
      <c r="DN49" t="s">
        <v>2291</v>
      </c>
      <c r="DO49" t="s">
        <v>2291</v>
      </c>
      <c r="DP49" t="s">
        <v>2291</v>
      </c>
      <c r="DQ49" t="s">
        <v>2291</v>
      </c>
      <c r="DR49" t="s">
        <v>2291</v>
      </c>
      <c r="DS49" t="s">
        <v>2291</v>
      </c>
      <c r="DT49" t="s">
        <v>2291</v>
      </c>
      <c r="DU49" t="s">
        <v>2291</v>
      </c>
      <c r="DV49" t="s">
        <v>2291</v>
      </c>
      <c r="DW49" t="s">
        <v>2291</v>
      </c>
      <c r="DX49" t="s">
        <v>2291</v>
      </c>
      <c r="DY49" t="s">
        <v>2291</v>
      </c>
      <c r="DZ49" t="s">
        <v>2291</v>
      </c>
      <c r="EA49" t="s">
        <v>2291</v>
      </c>
      <c r="EB49" t="s">
        <v>2291</v>
      </c>
      <c r="EC49" t="s">
        <v>2291</v>
      </c>
      <c r="ED49" t="s">
        <v>2291</v>
      </c>
      <c r="EE49" t="s">
        <v>2291</v>
      </c>
      <c r="EF49" t="s">
        <v>2291</v>
      </c>
      <c r="EG49" t="s">
        <v>2291</v>
      </c>
      <c r="EH49" t="s">
        <v>2291</v>
      </c>
      <c r="EI49" t="s">
        <v>2291</v>
      </c>
      <c r="EJ49" t="s">
        <v>2291</v>
      </c>
      <c r="EK49" t="s">
        <v>2291</v>
      </c>
      <c r="EL49" t="s">
        <v>2291</v>
      </c>
      <c r="EM49" t="s">
        <v>2291</v>
      </c>
      <c r="EN49" t="s">
        <v>2291</v>
      </c>
      <c r="EO49" t="s">
        <v>2291</v>
      </c>
      <c r="EP49" t="s">
        <v>2291</v>
      </c>
      <c r="EQ49" t="s">
        <v>2291</v>
      </c>
      <c r="ER49" t="s">
        <v>2291</v>
      </c>
      <c r="ES49" t="s">
        <v>2291</v>
      </c>
      <c r="ET49" t="s">
        <v>2291</v>
      </c>
      <c r="EU49" t="s">
        <v>2291</v>
      </c>
      <c r="EV49" t="s">
        <v>2291</v>
      </c>
      <c r="EW49" t="s">
        <v>2291</v>
      </c>
      <c r="EX49" t="s">
        <v>2291</v>
      </c>
      <c r="EY49" t="s">
        <v>2291</v>
      </c>
      <c r="EZ49" t="s">
        <v>2291</v>
      </c>
      <c r="FA49" t="s">
        <v>2291</v>
      </c>
      <c r="FB49" t="s">
        <v>2291</v>
      </c>
      <c r="FC49" t="s">
        <v>2291</v>
      </c>
      <c r="FD49" t="s">
        <v>2291</v>
      </c>
      <c r="FE49" t="s">
        <v>2291</v>
      </c>
      <c r="FF49" t="s">
        <v>2291</v>
      </c>
      <c r="FG49" t="s">
        <v>2291</v>
      </c>
      <c r="FH49" t="s">
        <v>2291</v>
      </c>
      <c r="FI49" t="s">
        <v>2291</v>
      </c>
      <c r="FJ49" t="s">
        <v>2291</v>
      </c>
      <c r="FK49" t="s">
        <v>2291</v>
      </c>
      <c r="FL49" t="s">
        <v>2291</v>
      </c>
      <c r="FM49" t="s">
        <v>2291</v>
      </c>
      <c r="FN49" t="s">
        <v>2291</v>
      </c>
      <c r="FO49" t="s">
        <v>2291</v>
      </c>
      <c r="FP49" t="s">
        <v>2291</v>
      </c>
      <c r="FQ49" t="s">
        <v>2291</v>
      </c>
      <c r="FR49" t="s">
        <v>2291</v>
      </c>
      <c r="FS49" t="s">
        <v>2291</v>
      </c>
      <c r="FT49" t="s">
        <v>2291</v>
      </c>
      <c r="FU49" t="s">
        <v>2291</v>
      </c>
      <c r="FV49">
        <v>2</v>
      </c>
      <c r="FW49">
        <v>4</v>
      </c>
      <c r="FX49">
        <v>8</v>
      </c>
      <c r="FY49">
        <v>3</v>
      </c>
      <c r="FZ49">
        <v>1</v>
      </c>
      <c r="GA49" t="s">
        <v>2291</v>
      </c>
      <c r="GB49" t="s">
        <v>2291</v>
      </c>
      <c r="GC49" t="s">
        <v>2291</v>
      </c>
      <c r="GD49">
        <v>4</v>
      </c>
      <c r="GE49">
        <v>4</v>
      </c>
      <c r="GF49" t="s">
        <v>2291</v>
      </c>
      <c r="GG49" t="s">
        <v>2291</v>
      </c>
      <c r="GH49">
        <v>10</v>
      </c>
      <c r="GI49" t="s">
        <v>1920</v>
      </c>
      <c r="GJ49" t="s">
        <v>1920</v>
      </c>
      <c r="GK49" t="s">
        <v>1920</v>
      </c>
      <c r="GL49" t="s">
        <v>2291</v>
      </c>
      <c r="GM49" t="s">
        <v>2291</v>
      </c>
      <c r="GN49" t="s">
        <v>2291</v>
      </c>
      <c r="GO49" t="s">
        <v>1920</v>
      </c>
      <c r="GP49" t="s">
        <v>2291</v>
      </c>
      <c r="GQ49" t="s">
        <v>2291</v>
      </c>
      <c r="GR49" t="s">
        <v>2291</v>
      </c>
      <c r="GS49" t="s">
        <v>406</v>
      </c>
      <c r="GT49" t="s">
        <v>1921</v>
      </c>
      <c r="GU49" t="s">
        <v>1921</v>
      </c>
      <c r="GV49" t="s">
        <v>1921</v>
      </c>
      <c r="GW49" t="s">
        <v>1921</v>
      </c>
      <c r="GX49" t="s">
        <v>1921</v>
      </c>
      <c r="GY49" t="s">
        <v>1921</v>
      </c>
      <c r="GZ49" t="s">
        <v>1920</v>
      </c>
      <c r="HA49" t="s">
        <v>1921</v>
      </c>
      <c r="HB49">
        <v>1</v>
      </c>
      <c r="HC49" t="s">
        <v>2291</v>
      </c>
      <c r="HD49" t="s">
        <v>2291</v>
      </c>
      <c r="HE49" t="s">
        <v>2291</v>
      </c>
      <c r="HF49" t="s">
        <v>2291</v>
      </c>
      <c r="HG49" t="s">
        <v>2291</v>
      </c>
      <c r="HH49" t="s">
        <v>2291</v>
      </c>
      <c r="HI49" t="s">
        <v>2291</v>
      </c>
      <c r="HJ49" t="s">
        <v>2291</v>
      </c>
      <c r="HK49" t="s">
        <v>2291</v>
      </c>
      <c r="HL49" t="s">
        <v>2291</v>
      </c>
      <c r="HM49" t="s">
        <v>2291</v>
      </c>
      <c r="HN49" t="s">
        <v>2291</v>
      </c>
      <c r="HO49" t="s">
        <v>2291</v>
      </c>
      <c r="HP49" t="s">
        <v>2291</v>
      </c>
      <c r="HQ49" t="s">
        <v>2291</v>
      </c>
      <c r="HR49" t="s">
        <v>1958</v>
      </c>
      <c r="HS49" t="s">
        <v>2115</v>
      </c>
      <c r="HT49" t="s">
        <v>1921</v>
      </c>
      <c r="HU49" t="s">
        <v>1920</v>
      </c>
      <c r="HV49" t="s">
        <v>1920</v>
      </c>
      <c r="HW49" t="s">
        <v>1920</v>
      </c>
      <c r="HX49" t="s">
        <v>1921</v>
      </c>
      <c r="HY49" t="s">
        <v>2125</v>
      </c>
      <c r="HZ49" t="s">
        <v>1921</v>
      </c>
      <c r="IA49" t="s">
        <v>1921</v>
      </c>
      <c r="IB49" t="s">
        <v>1920</v>
      </c>
      <c r="IC49" t="s">
        <v>2291</v>
      </c>
      <c r="ID49" t="s">
        <v>2291</v>
      </c>
      <c r="IE49" t="s">
        <v>2291</v>
      </c>
      <c r="IF49" t="s">
        <v>2291</v>
      </c>
      <c r="IG49" t="s">
        <v>2291</v>
      </c>
      <c r="IH49" t="s">
        <v>2126</v>
      </c>
      <c r="II49" t="s">
        <v>1921</v>
      </c>
      <c r="IJ49" t="s">
        <v>1920</v>
      </c>
      <c r="IK49" t="s">
        <v>2291</v>
      </c>
      <c r="IL49">
        <v>15</v>
      </c>
      <c r="IM49" t="s">
        <v>1961</v>
      </c>
      <c r="IN49" t="s">
        <v>2291</v>
      </c>
      <c r="IO49" t="s">
        <v>2291</v>
      </c>
      <c r="IP49" t="s">
        <v>2291</v>
      </c>
      <c r="IQ49" t="s">
        <v>2291</v>
      </c>
      <c r="IR49" t="s">
        <v>2291</v>
      </c>
      <c r="IS49" t="s">
        <v>2291</v>
      </c>
      <c r="IT49" t="s">
        <v>2291</v>
      </c>
      <c r="IU49" t="s">
        <v>2291</v>
      </c>
      <c r="IV49" t="s">
        <v>1949</v>
      </c>
      <c r="IW49" t="s">
        <v>1991</v>
      </c>
      <c r="IX49" t="s">
        <v>2291</v>
      </c>
      <c r="IY49" t="s">
        <v>2291</v>
      </c>
      <c r="IZ49" t="s">
        <v>2291</v>
      </c>
      <c r="JA49" t="s">
        <v>2291</v>
      </c>
      <c r="JB49" t="s">
        <v>2291</v>
      </c>
      <c r="JC49" t="s">
        <v>1921</v>
      </c>
      <c r="JD49" t="s">
        <v>2291</v>
      </c>
      <c r="JE49" t="s">
        <v>2291</v>
      </c>
      <c r="JF49" t="s">
        <v>2291</v>
      </c>
      <c r="JG49" t="s">
        <v>2291</v>
      </c>
      <c r="JH49" t="s">
        <v>2291</v>
      </c>
      <c r="JI49" t="s">
        <v>2291</v>
      </c>
      <c r="JJ49" t="s">
        <v>2291</v>
      </c>
      <c r="JK49" t="s">
        <v>2291</v>
      </c>
      <c r="JL49" t="s">
        <v>2291</v>
      </c>
      <c r="JM49" t="s">
        <v>687</v>
      </c>
      <c r="JN49" t="s">
        <v>1920</v>
      </c>
      <c r="JO49" t="s">
        <v>1921</v>
      </c>
      <c r="JP49" t="s">
        <v>1921</v>
      </c>
      <c r="JQ49" t="s">
        <v>1921</v>
      </c>
      <c r="JR49" t="s">
        <v>1921</v>
      </c>
      <c r="JS49" t="s">
        <v>1921</v>
      </c>
      <c r="JT49" t="s">
        <v>1921</v>
      </c>
      <c r="JU49" t="s">
        <v>1920</v>
      </c>
      <c r="JV49" t="s">
        <v>1920</v>
      </c>
      <c r="JW49" t="s">
        <v>1921</v>
      </c>
      <c r="JX49" t="s">
        <v>1921</v>
      </c>
      <c r="JY49" t="s">
        <v>1921</v>
      </c>
      <c r="JZ49" t="s">
        <v>1921</v>
      </c>
      <c r="KA49" t="s">
        <v>1921</v>
      </c>
      <c r="KB49" t="s">
        <v>2291</v>
      </c>
      <c r="KC49" t="s">
        <v>2291</v>
      </c>
      <c r="KD49" t="s">
        <v>2302</v>
      </c>
      <c r="KE49" t="s">
        <v>1921</v>
      </c>
      <c r="KF49" t="s">
        <v>1921</v>
      </c>
      <c r="KG49" t="s">
        <v>1921</v>
      </c>
      <c r="KH49" t="s">
        <v>1921</v>
      </c>
      <c r="KI49" t="s">
        <v>1920</v>
      </c>
      <c r="KJ49" t="s">
        <v>1920</v>
      </c>
      <c r="KK49" t="s">
        <v>1921</v>
      </c>
      <c r="KL49" t="s">
        <v>2291</v>
      </c>
      <c r="KM49" t="s">
        <v>1972</v>
      </c>
      <c r="KN49" t="s">
        <v>1921</v>
      </c>
      <c r="KO49" t="s">
        <v>1920</v>
      </c>
      <c r="KP49" t="s">
        <v>2145</v>
      </c>
      <c r="KQ49" t="s">
        <v>1965</v>
      </c>
      <c r="KR49" t="s">
        <v>1987</v>
      </c>
      <c r="KS49" t="s">
        <v>2291</v>
      </c>
      <c r="KT49" t="s">
        <v>1920</v>
      </c>
      <c r="KU49" t="s">
        <v>409</v>
      </c>
      <c r="KV49" t="s">
        <v>1921</v>
      </c>
      <c r="KW49" t="s">
        <v>1921</v>
      </c>
      <c r="KX49" t="s">
        <v>1920</v>
      </c>
      <c r="KY49" t="s">
        <v>2291</v>
      </c>
      <c r="KZ49" t="s">
        <v>2291</v>
      </c>
      <c r="LA49">
        <v>3</v>
      </c>
      <c r="LB49" t="s">
        <v>304</v>
      </c>
      <c r="LC49" t="s">
        <v>1069</v>
      </c>
      <c r="LD49" t="s">
        <v>2291</v>
      </c>
      <c r="LE49" t="s">
        <v>2291</v>
      </c>
      <c r="LF49" t="s">
        <v>2291</v>
      </c>
      <c r="LG49">
        <v>20</v>
      </c>
      <c r="LH49">
        <v>20</v>
      </c>
      <c r="LI49" t="s">
        <v>1070</v>
      </c>
      <c r="LJ49">
        <v>158779</v>
      </c>
      <c r="LK49" t="s">
        <v>1071</v>
      </c>
      <c r="LL49" t="s">
        <v>1072</v>
      </c>
      <c r="LM49">
        <v>81</v>
      </c>
      <c r="LN49" t="s">
        <v>2291</v>
      </c>
      <c r="LO49">
        <v>-1</v>
      </c>
      <c r="LP49" t="s">
        <v>2291</v>
      </c>
      <c r="LQ49" t="s">
        <v>2291</v>
      </c>
      <c r="LR49">
        <v>81</v>
      </c>
      <c r="LS49">
        <v>8</v>
      </c>
      <c r="LT49">
        <v>11</v>
      </c>
      <c r="LU49">
        <v>7</v>
      </c>
      <c r="LV49">
        <v>15</v>
      </c>
      <c r="LW49">
        <v>6</v>
      </c>
      <c r="LX49">
        <v>8</v>
      </c>
      <c r="LY49">
        <v>3</v>
      </c>
      <c r="LZ49">
        <v>2</v>
      </c>
      <c r="MA49">
        <v>23</v>
      </c>
      <c r="MB49">
        <v>20</v>
      </c>
      <c r="MC49">
        <v>3</v>
      </c>
      <c r="MD49">
        <v>8</v>
      </c>
      <c r="ME49">
        <v>114</v>
      </c>
      <c r="MF49" t="s">
        <v>1975</v>
      </c>
      <c r="MG49" t="s">
        <v>1980</v>
      </c>
      <c r="MH49" t="s">
        <v>1981</v>
      </c>
      <c r="MI49" t="b">
        <v>1</v>
      </c>
      <c r="MJ49" t="b">
        <v>1</v>
      </c>
      <c r="MK49" t="b">
        <v>1</v>
      </c>
      <c r="ML49" t="s">
        <v>2291</v>
      </c>
    </row>
    <row r="50" spans="1:350" x14ac:dyDescent="0.3">
      <c r="A50" t="s">
        <v>1563</v>
      </c>
      <c r="B50" t="s">
        <v>1559</v>
      </c>
      <c r="C50" t="s">
        <v>1560</v>
      </c>
      <c r="D50">
        <v>43171</v>
      </c>
      <c r="E50" t="s">
        <v>353</v>
      </c>
      <c r="F50" t="s">
        <v>2291</v>
      </c>
      <c r="G50" t="s">
        <v>2291</v>
      </c>
      <c r="H50" t="s">
        <v>2291</v>
      </c>
      <c r="I50">
        <v>43171</v>
      </c>
      <c r="J50" t="s">
        <v>1561</v>
      </c>
      <c r="K50" t="s">
        <v>293</v>
      </c>
      <c r="L50" t="s">
        <v>294</v>
      </c>
      <c r="M50" t="s">
        <v>1934</v>
      </c>
      <c r="N50" t="s">
        <v>698</v>
      </c>
      <c r="O50" t="s">
        <v>333</v>
      </c>
      <c r="P50" t="s">
        <v>818</v>
      </c>
      <c r="Q50" t="s">
        <v>1470</v>
      </c>
      <c r="R50" t="s">
        <v>1563</v>
      </c>
      <c r="S50" t="s">
        <v>1563</v>
      </c>
      <c r="T50" t="s">
        <v>1562</v>
      </c>
      <c r="U50">
        <v>13.6026262534</v>
      </c>
      <c r="V50">
        <v>14.1349885004</v>
      </c>
      <c r="W50">
        <v>357.31027713499998</v>
      </c>
      <c r="X50">
        <v>12</v>
      </c>
      <c r="Y50" t="s">
        <v>1983</v>
      </c>
      <c r="Z50" t="s">
        <v>1470</v>
      </c>
      <c r="AA50">
        <v>20</v>
      </c>
      <c r="AB50" t="s">
        <v>2296</v>
      </c>
      <c r="AC50" t="s">
        <v>2291</v>
      </c>
      <c r="AD50" t="s">
        <v>1982</v>
      </c>
      <c r="AE50" t="s">
        <v>2291</v>
      </c>
      <c r="AF50" t="s">
        <v>2291</v>
      </c>
      <c r="AG50" t="s">
        <v>2089</v>
      </c>
      <c r="AH50" t="s">
        <v>1920</v>
      </c>
      <c r="AI50" t="s">
        <v>1921</v>
      </c>
      <c r="AJ50" t="s">
        <v>1921</v>
      </c>
      <c r="AK50" t="s">
        <v>2291</v>
      </c>
      <c r="AL50">
        <v>1424</v>
      </c>
      <c r="AM50">
        <v>5256</v>
      </c>
      <c r="AN50" t="s">
        <v>294</v>
      </c>
      <c r="AO50" t="s">
        <v>1934</v>
      </c>
      <c r="AP50" t="s">
        <v>698</v>
      </c>
      <c r="AQ50" t="s">
        <v>333</v>
      </c>
      <c r="AR50" t="s">
        <v>818</v>
      </c>
      <c r="AS50" t="s">
        <v>1470</v>
      </c>
      <c r="AT50">
        <v>1424</v>
      </c>
      <c r="AU50">
        <v>5256</v>
      </c>
      <c r="AV50">
        <v>42005</v>
      </c>
      <c r="AW50" t="s">
        <v>2291</v>
      </c>
      <c r="AX50" t="s">
        <v>2291</v>
      </c>
      <c r="AY50" t="s">
        <v>2291</v>
      </c>
      <c r="AZ50" t="s">
        <v>2291</v>
      </c>
      <c r="BA50" t="s">
        <v>2291</v>
      </c>
      <c r="BB50" t="s">
        <v>2291</v>
      </c>
      <c r="BC50" t="s">
        <v>2291</v>
      </c>
      <c r="BD50" t="s">
        <v>2291</v>
      </c>
      <c r="BE50" t="s">
        <v>2291</v>
      </c>
      <c r="BF50" t="s">
        <v>2291</v>
      </c>
      <c r="BG50" t="s">
        <v>2291</v>
      </c>
      <c r="BH50" t="s">
        <v>2291</v>
      </c>
      <c r="BI50" t="s">
        <v>2291</v>
      </c>
      <c r="BJ50" t="s">
        <v>2291</v>
      </c>
      <c r="BK50" t="s">
        <v>2291</v>
      </c>
      <c r="BL50" t="s">
        <v>2291</v>
      </c>
      <c r="BM50" t="s">
        <v>2291</v>
      </c>
      <c r="BN50" t="s">
        <v>2291</v>
      </c>
      <c r="BO50" t="s">
        <v>2291</v>
      </c>
      <c r="BP50" t="s">
        <v>2291</v>
      </c>
      <c r="BQ50" t="s">
        <v>2291</v>
      </c>
      <c r="BR50" t="s">
        <v>2291</v>
      </c>
      <c r="BS50" t="s">
        <v>2291</v>
      </c>
      <c r="BT50" t="s">
        <v>2291</v>
      </c>
      <c r="BU50" t="s">
        <v>2291</v>
      </c>
      <c r="BV50" t="s">
        <v>2291</v>
      </c>
      <c r="BW50" t="s">
        <v>2291</v>
      </c>
      <c r="BX50" t="s">
        <v>2291</v>
      </c>
      <c r="BY50">
        <v>150</v>
      </c>
      <c r="BZ50">
        <v>627</v>
      </c>
      <c r="CA50">
        <v>0</v>
      </c>
      <c r="CB50">
        <v>1424</v>
      </c>
      <c r="CC50">
        <v>0</v>
      </c>
      <c r="CD50">
        <v>0</v>
      </c>
      <c r="CE50">
        <v>0</v>
      </c>
      <c r="CF50" t="s">
        <v>1998</v>
      </c>
      <c r="CG50" t="s">
        <v>2291</v>
      </c>
      <c r="CH50" t="s">
        <v>811</v>
      </c>
      <c r="CI50" t="s">
        <v>1921</v>
      </c>
      <c r="CJ50" t="s">
        <v>1921</v>
      </c>
      <c r="CK50" t="s">
        <v>1920</v>
      </c>
      <c r="CL50" t="s">
        <v>1920</v>
      </c>
      <c r="CM50" t="s">
        <v>1921</v>
      </c>
      <c r="CN50" t="s">
        <v>1921</v>
      </c>
      <c r="CO50" t="s">
        <v>1921</v>
      </c>
      <c r="CP50" t="s">
        <v>1920</v>
      </c>
      <c r="CQ50" t="s">
        <v>1920</v>
      </c>
      <c r="CR50" t="s">
        <v>1921</v>
      </c>
      <c r="CS50" t="s">
        <v>1921</v>
      </c>
      <c r="CT50" t="s">
        <v>1953</v>
      </c>
      <c r="CU50" t="s">
        <v>1921</v>
      </c>
      <c r="CV50" t="s">
        <v>1921</v>
      </c>
      <c r="CW50" t="s">
        <v>1920</v>
      </c>
      <c r="CX50" t="s">
        <v>1921</v>
      </c>
      <c r="CY50" t="s">
        <v>1921</v>
      </c>
      <c r="CZ50" t="s">
        <v>2291</v>
      </c>
      <c r="DA50" t="s">
        <v>2030</v>
      </c>
      <c r="DB50" t="s">
        <v>2291</v>
      </c>
      <c r="DC50" t="s">
        <v>2291</v>
      </c>
      <c r="DD50" t="s">
        <v>2291</v>
      </c>
      <c r="DE50" t="s">
        <v>2291</v>
      </c>
      <c r="DF50" t="s">
        <v>2291</v>
      </c>
      <c r="DG50" t="s">
        <v>2291</v>
      </c>
      <c r="DH50" t="s">
        <v>2291</v>
      </c>
      <c r="DI50" t="s">
        <v>2291</v>
      </c>
      <c r="DJ50" t="s">
        <v>2291</v>
      </c>
      <c r="DK50" t="s">
        <v>2291</v>
      </c>
      <c r="DL50" t="s">
        <v>2291</v>
      </c>
      <c r="DM50" t="s">
        <v>2291</v>
      </c>
      <c r="DN50" t="s">
        <v>2291</v>
      </c>
      <c r="DO50" t="s">
        <v>2291</v>
      </c>
      <c r="DP50" t="s">
        <v>2291</v>
      </c>
      <c r="DQ50" t="s">
        <v>2291</v>
      </c>
      <c r="DR50" t="s">
        <v>2291</v>
      </c>
      <c r="DS50" t="s">
        <v>2291</v>
      </c>
      <c r="DT50" t="s">
        <v>2291</v>
      </c>
      <c r="DU50" t="s">
        <v>2291</v>
      </c>
      <c r="DV50" t="s">
        <v>2291</v>
      </c>
      <c r="DW50" t="s">
        <v>2291</v>
      </c>
      <c r="DX50" t="s">
        <v>2291</v>
      </c>
      <c r="DY50" t="s">
        <v>2291</v>
      </c>
      <c r="DZ50" t="s">
        <v>2291</v>
      </c>
      <c r="EA50" t="s">
        <v>2291</v>
      </c>
      <c r="EB50" t="s">
        <v>2291</v>
      </c>
      <c r="EC50" t="s">
        <v>2291</v>
      </c>
      <c r="ED50" t="s">
        <v>2291</v>
      </c>
      <c r="EE50" t="s">
        <v>2291</v>
      </c>
      <c r="EF50" t="s">
        <v>2291</v>
      </c>
      <c r="EG50" t="s">
        <v>2291</v>
      </c>
      <c r="EH50" t="s">
        <v>320</v>
      </c>
      <c r="EI50" t="s">
        <v>1921</v>
      </c>
      <c r="EJ50" t="s">
        <v>1921</v>
      </c>
      <c r="EK50" t="s">
        <v>1921</v>
      </c>
      <c r="EL50" t="s">
        <v>1920</v>
      </c>
      <c r="EM50" t="s">
        <v>1921</v>
      </c>
      <c r="EN50" t="s">
        <v>2291</v>
      </c>
      <c r="EO50" t="s">
        <v>1997</v>
      </c>
      <c r="EP50" t="s">
        <v>2291</v>
      </c>
      <c r="EQ50" t="s">
        <v>2291</v>
      </c>
      <c r="ER50" t="s">
        <v>2291</v>
      </c>
      <c r="ES50" t="s">
        <v>2291</v>
      </c>
      <c r="ET50" t="s">
        <v>2291</v>
      </c>
      <c r="EU50" t="s">
        <v>2291</v>
      </c>
      <c r="EV50" t="s">
        <v>2291</v>
      </c>
      <c r="EW50" t="s">
        <v>2291</v>
      </c>
      <c r="EX50" t="s">
        <v>320</v>
      </c>
      <c r="EY50" t="s">
        <v>1921</v>
      </c>
      <c r="EZ50" t="s">
        <v>1921</v>
      </c>
      <c r="FA50" t="s">
        <v>1921</v>
      </c>
      <c r="FB50" t="s">
        <v>1920</v>
      </c>
      <c r="FC50" t="s">
        <v>1921</v>
      </c>
      <c r="FD50" t="s">
        <v>2291</v>
      </c>
      <c r="FE50" t="s">
        <v>1996</v>
      </c>
      <c r="FF50" t="s">
        <v>320</v>
      </c>
      <c r="FG50" t="s">
        <v>1921</v>
      </c>
      <c r="FH50" t="s">
        <v>1921</v>
      </c>
      <c r="FI50" t="s">
        <v>1921</v>
      </c>
      <c r="FJ50" t="s">
        <v>1920</v>
      </c>
      <c r="FK50" t="s">
        <v>1921</v>
      </c>
      <c r="FL50" t="s">
        <v>2291</v>
      </c>
      <c r="FM50" t="s">
        <v>1996</v>
      </c>
      <c r="FN50" t="s">
        <v>2291</v>
      </c>
      <c r="FO50" t="s">
        <v>2291</v>
      </c>
      <c r="FP50" t="s">
        <v>2291</v>
      </c>
      <c r="FQ50" t="s">
        <v>2291</v>
      </c>
      <c r="FR50" t="s">
        <v>2291</v>
      </c>
      <c r="FS50" t="s">
        <v>2291</v>
      </c>
      <c r="FT50" t="s">
        <v>2291</v>
      </c>
      <c r="FU50" t="s">
        <v>2291</v>
      </c>
      <c r="FV50">
        <v>250</v>
      </c>
      <c r="FW50">
        <v>380</v>
      </c>
      <c r="FX50">
        <v>25</v>
      </c>
      <c r="FY50">
        <v>26</v>
      </c>
      <c r="FZ50">
        <v>60</v>
      </c>
      <c r="GA50">
        <v>44</v>
      </c>
      <c r="GB50" t="s">
        <v>2291</v>
      </c>
      <c r="GC50" t="s">
        <v>2291</v>
      </c>
      <c r="GD50">
        <v>24</v>
      </c>
      <c r="GE50">
        <v>40</v>
      </c>
      <c r="GF50">
        <v>27</v>
      </c>
      <c r="GG50" t="s">
        <v>2291</v>
      </c>
      <c r="GH50">
        <v>100</v>
      </c>
      <c r="GI50" t="s">
        <v>1920</v>
      </c>
      <c r="GJ50" t="s">
        <v>1920</v>
      </c>
      <c r="GK50" t="s">
        <v>1920</v>
      </c>
      <c r="GL50" t="s">
        <v>2291</v>
      </c>
      <c r="GM50" t="s">
        <v>2291</v>
      </c>
      <c r="GN50" t="s">
        <v>2291</v>
      </c>
      <c r="GO50" t="s">
        <v>1920</v>
      </c>
      <c r="GP50" t="s">
        <v>2291</v>
      </c>
      <c r="GQ50" t="s">
        <v>2291</v>
      </c>
      <c r="GR50" t="s">
        <v>2291</v>
      </c>
      <c r="GS50" t="s">
        <v>302</v>
      </c>
      <c r="GT50" t="s">
        <v>1921</v>
      </c>
      <c r="GU50" t="s">
        <v>1921</v>
      </c>
      <c r="GV50" t="s">
        <v>1921</v>
      </c>
      <c r="GW50" t="s">
        <v>1921</v>
      </c>
      <c r="GX50" t="s">
        <v>1920</v>
      </c>
      <c r="GY50" t="s">
        <v>1921</v>
      </c>
      <c r="GZ50" t="s">
        <v>1921</v>
      </c>
      <c r="HA50" t="s">
        <v>1921</v>
      </c>
      <c r="HB50" t="s">
        <v>2291</v>
      </c>
      <c r="HC50" t="s">
        <v>2291</v>
      </c>
      <c r="HD50">
        <v>5</v>
      </c>
      <c r="HE50">
        <v>2</v>
      </c>
      <c r="HF50" t="s">
        <v>2291</v>
      </c>
      <c r="HG50" t="s">
        <v>2291</v>
      </c>
      <c r="HH50" t="s">
        <v>2291</v>
      </c>
      <c r="HI50" t="s">
        <v>2291</v>
      </c>
      <c r="HJ50" t="s">
        <v>2291</v>
      </c>
      <c r="HK50" t="s">
        <v>2291</v>
      </c>
      <c r="HL50" t="s">
        <v>2291</v>
      </c>
      <c r="HM50" t="s">
        <v>2291</v>
      </c>
      <c r="HN50" t="s">
        <v>2291</v>
      </c>
      <c r="HO50" t="s">
        <v>2291</v>
      </c>
      <c r="HP50" t="s">
        <v>2291</v>
      </c>
      <c r="HQ50" t="s">
        <v>2291</v>
      </c>
      <c r="HR50" t="s">
        <v>869</v>
      </c>
      <c r="HS50" t="s">
        <v>371</v>
      </c>
      <c r="HT50" t="s">
        <v>1920</v>
      </c>
      <c r="HU50" t="s">
        <v>1921</v>
      </c>
      <c r="HV50" t="s">
        <v>1921</v>
      </c>
      <c r="HW50" t="s">
        <v>1921</v>
      </c>
      <c r="HX50" t="s">
        <v>1921</v>
      </c>
      <c r="HY50" t="s">
        <v>2122</v>
      </c>
      <c r="HZ50" t="s">
        <v>1920</v>
      </c>
      <c r="IA50" t="s">
        <v>1921</v>
      </c>
      <c r="IB50" t="s">
        <v>1921</v>
      </c>
      <c r="IC50">
        <v>42</v>
      </c>
      <c r="ID50" t="s">
        <v>2291</v>
      </c>
      <c r="IE50" t="s">
        <v>2047</v>
      </c>
      <c r="IF50" t="s">
        <v>1921</v>
      </c>
      <c r="IG50" t="s">
        <v>1964</v>
      </c>
      <c r="IH50" t="s">
        <v>2126</v>
      </c>
      <c r="II50" t="s">
        <v>1921</v>
      </c>
      <c r="IJ50" t="s">
        <v>1920</v>
      </c>
      <c r="IK50" t="s">
        <v>2291</v>
      </c>
      <c r="IL50">
        <v>1424</v>
      </c>
      <c r="IM50" t="s">
        <v>1920</v>
      </c>
      <c r="IN50" t="s">
        <v>2291</v>
      </c>
      <c r="IO50" t="s">
        <v>2291</v>
      </c>
      <c r="IP50" t="s">
        <v>2291</v>
      </c>
      <c r="IQ50" t="s">
        <v>2291</v>
      </c>
      <c r="IR50" t="s">
        <v>2291</v>
      </c>
      <c r="IS50" t="s">
        <v>2291</v>
      </c>
      <c r="IT50" t="s">
        <v>2291</v>
      </c>
      <c r="IU50" t="s">
        <v>2291</v>
      </c>
      <c r="IV50" t="s">
        <v>1952</v>
      </c>
      <c r="IW50" t="s">
        <v>2291</v>
      </c>
      <c r="IX50" t="s">
        <v>2291</v>
      </c>
      <c r="IY50" t="s">
        <v>2185</v>
      </c>
      <c r="IZ50" t="s">
        <v>1563</v>
      </c>
      <c r="JA50" t="s">
        <v>1957</v>
      </c>
      <c r="JB50" t="s">
        <v>2291</v>
      </c>
      <c r="JC50" t="s">
        <v>1920</v>
      </c>
      <c r="JD50" t="s">
        <v>2003</v>
      </c>
      <c r="JE50" t="s">
        <v>1921</v>
      </c>
      <c r="JF50" t="s">
        <v>1920</v>
      </c>
      <c r="JG50" t="s">
        <v>1921</v>
      </c>
      <c r="JH50" t="s">
        <v>1921</v>
      </c>
      <c r="JI50" t="s">
        <v>1921</v>
      </c>
      <c r="JJ50" t="s">
        <v>2291</v>
      </c>
      <c r="JK50" t="s">
        <v>869</v>
      </c>
      <c r="JL50" t="s">
        <v>2291</v>
      </c>
      <c r="JM50" t="s">
        <v>383</v>
      </c>
      <c r="JN50" t="s">
        <v>1920</v>
      </c>
      <c r="JO50" t="s">
        <v>1921</v>
      </c>
      <c r="JP50" t="s">
        <v>1921</v>
      </c>
      <c r="JQ50" t="s">
        <v>1921</v>
      </c>
      <c r="JR50" t="s">
        <v>1921</v>
      </c>
      <c r="JS50" t="s">
        <v>1920</v>
      </c>
      <c r="JT50" t="s">
        <v>1921</v>
      </c>
      <c r="JU50" t="s">
        <v>1920</v>
      </c>
      <c r="JV50" t="s">
        <v>1921</v>
      </c>
      <c r="JW50" t="s">
        <v>1921</v>
      </c>
      <c r="JX50" t="s">
        <v>1921</v>
      </c>
      <c r="JY50" t="s">
        <v>1921</v>
      </c>
      <c r="JZ50" t="s">
        <v>1921</v>
      </c>
      <c r="KA50" t="s">
        <v>1921</v>
      </c>
      <c r="KB50" t="s">
        <v>2291</v>
      </c>
      <c r="KC50" t="s">
        <v>2291</v>
      </c>
      <c r="KD50" t="s">
        <v>2293</v>
      </c>
      <c r="KE50" t="s">
        <v>1921</v>
      </c>
      <c r="KF50" t="s">
        <v>1921</v>
      </c>
      <c r="KG50" t="s">
        <v>1921</v>
      </c>
      <c r="KH50" t="s">
        <v>1920</v>
      </c>
      <c r="KI50" t="s">
        <v>1921</v>
      </c>
      <c r="KJ50" t="s">
        <v>1920</v>
      </c>
      <c r="KK50" t="s">
        <v>1921</v>
      </c>
      <c r="KL50" t="s">
        <v>2291</v>
      </c>
      <c r="KM50" t="s">
        <v>1973</v>
      </c>
      <c r="KN50" t="s">
        <v>2291</v>
      </c>
      <c r="KO50" t="s">
        <v>1920</v>
      </c>
      <c r="KP50" t="s">
        <v>2156</v>
      </c>
      <c r="KQ50" t="s">
        <v>1968</v>
      </c>
      <c r="KR50" t="s">
        <v>1923</v>
      </c>
      <c r="KS50" t="s">
        <v>2291</v>
      </c>
      <c r="KT50" t="s">
        <v>1920</v>
      </c>
      <c r="KU50" t="s">
        <v>2044</v>
      </c>
      <c r="KV50" t="s">
        <v>1920</v>
      </c>
      <c r="KW50" t="s">
        <v>1921</v>
      </c>
      <c r="KX50" t="s">
        <v>1920</v>
      </c>
      <c r="KY50" t="s">
        <v>2291</v>
      </c>
      <c r="KZ50" t="s">
        <v>2291</v>
      </c>
      <c r="LA50">
        <v>3</v>
      </c>
      <c r="LB50" t="s">
        <v>304</v>
      </c>
      <c r="LC50" t="s">
        <v>305</v>
      </c>
      <c r="LD50" t="s">
        <v>2291</v>
      </c>
      <c r="LE50" t="s">
        <v>2291</v>
      </c>
      <c r="LF50" t="s">
        <v>2291</v>
      </c>
      <c r="LG50">
        <v>20</v>
      </c>
      <c r="LH50">
        <v>20</v>
      </c>
      <c r="LI50" t="s">
        <v>1564</v>
      </c>
      <c r="LJ50">
        <v>177359</v>
      </c>
      <c r="LK50" t="s">
        <v>1565</v>
      </c>
      <c r="LL50" t="s">
        <v>1566</v>
      </c>
      <c r="LM50">
        <v>144</v>
      </c>
      <c r="LN50" t="s">
        <v>2291</v>
      </c>
      <c r="LO50">
        <v>-1</v>
      </c>
      <c r="LP50" t="s">
        <v>2291</v>
      </c>
      <c r="LQ50" t="s">
        <v>2291</v>
      </c>
      <c r="LR50">
        <v>144</v>
      </c>
      <c r="LS50">
        <v>6</v>
      </c>
      <c r="LT50">
        <v>13</v>
      </c>
      <c r="LU50">
        <v>17</v>
      </c>
      <c r="LV50">
        <v>23</v>
      </c>
      <c r="LW50">
        <v>12</v>
      </c>
      <c r="LX50">
        <v>21</v>
      </c>
      <c r="LY50">
        <v>0</v>
      </c>
      <c r="LZ50">
        <v>0</v>
      </c>
      <c r="MA50">
        <v>20</v>
      </c>
      <c r="MB50">
        <v>20</v>
      </c>
      <c r="MC50">
        <v>1</v>
      </c>
      <c r="MD50">
        <v>0</v>
      </c>
      <c r="ME50">
        <v>133</v>
      </c>
      <c r="MF50" t="s">
        <v>1975</v>
      </c>
      <c r="MG50" t="s">
        <v>1979</v>
      </c>
      <c r="MH50" t="s">
        <v>1980</v>
      </c>
      <c r="MI50" t="b">
        <v>1</v>
      </c>
      <c r="MJ50" t="b">
        <v>1</v>
      </c>
      <c r="MK50" t="b">
        <v>1</v>
      </c>
      <c r="ML50" t="s">
        <v>2291</v>
      </c>
    </row>
    <row r="51" spans="1:350" x14ac:dyDescent="0.3">
      <c r="A51" t="s">
        <v>1399</v>
      </c>
      <c r="B51" t="s">
        <v>1396</v>
      </c>
      <c r="C51" t="s">
        <v>1397</v>
      </c>
      <c r="D51">
        <v>43169</v>
      </c>
      <c r="E51" t="s">
        <v>549</v>
      </c>
      <c r="F51" t="s">
        <v>970</v>
      </c>
      <c r="G51" t="s">
        <v>971</v>
      </c>
      <c r="H51" t="s">
        <v>2291</v>
      </c>
      <c r="I51">
        <v>43169</v>
      </c>
      <c r="J51" t="s">
        <v>477</v>
      </c>
      <c r="K51" t="s">
        <v>293</v>
      </c>
      <c r="L51" t="s">
        <v>294</v>
      </c>
      <c r="M51" t="s">
        <v>1934</v>
      </c>
      <c r="N51" t="s">
        <v>400</v>
      </c>
      <c r="O51" t="s">
        <v>1948</v>
      </c>
      <c r="P51" t="s">
        <v>404</v>
      </c>
      <c r="Q51" t="s">
        <v>2010</v>
      </c>
      <c r="R51" t="s">
        <v>1398</v>
      </c>
      <c r="S51" t="s">
        <v>1399</v>
      </c>
      <c r="T51" t="s">
        <v>1400</v>
      </c>
      <c r="U51">
        <v>14.026470696000001</v>
      </c>
      <c r="V51">
        <v>13.786660923499999</v>
      </c>
      <c r="W51">
        <v>303.79113079699999</v>
      </c>
      <c r="X51">
        <v>6</v>
      </c>
      <c r="Y51" t="s">
        <v>1983</v>
      </c>
      <c r="Z51" t="s">
        <v>1398</v>
      </c>
      <c r="AA51">
        <v>15</v>
      </c>
      <c r="AB51" t="s">
        <v>2292</v>
      </c>
      <c r="AC51" t="s">
        <v>2291</v>
      </c>
      <c r="AD51" t="s">
        <v>1982</v>
      </c>
      <c r="AE51" t="s">
        <v>2291</v>
      </c>
      <c r="AF51" t="s">
        <v>2291</v>
      </c>
      <c r="AG51" t="s">
        <v>2093</v>
      </c>
      <c r="AH51" t="s">
        <v>1920</v>
      </c>
      <c r="AI51" t="s">
        <v>1920</v>
      </c>
      <c r="AJ51" t="s">
        <v>1921</v>
      </c>
      <c r="AK51" t="s">
        <v>2291</v>
      </c>
      <c r="AL51">
        <v>96</v>
      </c>
      <c r="AM51">
        <v>400</v>
      </c>
      <c r="AN51" t="s">
        <v>294</v>
      </c>
      <c r="AO51" t="s">
        <v>1934</v>
      </c>
      <c r="AP51" t="s">
        <v>400</v>
      </c>
      <c r="AQ51" t="s">
        <v>1948</v>
      </c>
      <c r="AR51" t="s">
        <v>404</v>
      </c>
      <c r="AS51" t="s">
        <v>2010</v>
      </c>
      <c r="AT51">
        <v>96</v>
      </c>
      <c r="AU51">
        <v>400</v>
      </c>
      <c r="AV51">
        <v>42430</v>
      </c>
      <c r="AW51">
        <v>5</v>
      </c>
      <c r="AX51">
        <v>21</v>
      </c>
      <c r="AY51" t="s">
        <v>298</v>
      </c>
      <c r="AZ51" t="s">
        <v>1926</v>
      </c>
      <c r="BA51" t="s">
        <v>299</v>
      </c>
      <c r="BB51" t="s">
        <v>1931</v>
      </c>
      <c r="BC51" t="s">
        <v>594</v>
      </c>
      <c r="BD51" t="s">
        <v>1937</v>
      </c>
      <c r="BE51" t="s">
        <v>2291</v>
      </c>
      <c r="BF51" t="s">
        <v>2291</v>
      </c>
      <c r="BG51" t="s">
        <v>2291</v>
      </c>
      <c r="BH51">
        <v>5</v>
      </c>
      <c r="BI51">
        <v>21</v>
      </c>
      <c r="BJ51">
        <v>42430</v>
      </c>
      <c r="BK51" t="s">
        <v>2291</v>
      </c>
      <c r="BL51" t="s">
        <v>2291</v>
      </c>
      <c r="BM51" t="s">
        <v>2291</v>
      </c>
      <c r="BN51" t="s">
        <v>2291</v>
      </c>
      <c r="BO51" t="s">
        <v>2291</v>
      </c>
      <c r="BP51" t="s">
        <v>2291</v>
      </c>
      <c r="BQ51" t="s">
        <v>2291</v>
      </c>
      <c r="BR51" t="s">
        <v>2291</v>
      </c>
      <c r="BS51" t="s">
        <v>2291</v>
      </c>
      <c r="BT51" t="s">
        <v>2291</v>
      </c>
      <c r="BU51" t="s">
        <v>2291</v>
      </c>
      <c r="BV51" t="s">
        <v>2291</v>
      </c>
      <c r="BW51" t="s">
        <v>2291</v>
      </c>
      <c r="BX51" t="s">
        <v>2291</v>
      </c>
      <c r="BY51" t="s">
        <v>2291</v>
      </c>
      <c r="BZ51" t="s">
        <v>2291</v>
      </c>
      <c r="CA51">
        <v>0</v>
      </c>
      <c r="CB51">
        <v>80</v>
      </c>
      <c r="CC51">
        <v>0</v>
      </c>
      <c r="CD51">
        <v>0</v>
      </c>
      <c r="CE51">
        <v>40</v>
      </c>
      <c r="CF51" t="s">
        <v>1998</v>
      </c>
      <c r="CG51" t="s">
        <v>2291</v>
      </c>
      <c r="CH51" t="s">
        <v>469</v>
      </c>
      <c r="CI51" t="s">
        <v>1921</v>
      </c>
      <c r="CJ51" t="s">
        <v>1921</v>
      </c>
      <c r="CK51" t="s">
        <v>1921</v>
      </c>
      <c r="CL51" t="s">
        <v>1921</v>
      </c>
      <c r="CM51" t="s">
        <v>1921</v>
      </c>
      <c r="CN51" t="s">
        <v>1921</v>
      </c>
      <c r="CO51" t="s">
        <v>1921</v>
      </c>
      <c r="CP51" t="s">
        <v>1921</v>
      </c>
      <c r="CQ51" t="s">
        <v>1921</v>
      </c>
      <c r="CR51" t="s">
        <v>1921</v>
      </c>
      <c r="CS51" t="s">
        <v>1920</v>
      </c>
      <c r="CT51" t="s">
        <v>2291</v>
      </c>
      <c r="CU51" t="s">
        <v>2291</v>
      </c>
      <c r="CV51" t="s">
        <v>2291</v>
      </c>
      <c r="CW51" t="s">
        <v>2291</v>
      </c>
      <c r="CX51" t="s">
        <v>2291</v>
      </c>
      <c r="CY51" t="s">
        <v>2291</v>
      </c>
      <c r="CZ51" t="s">
        <v>2291</v>
      </c>
      <c r="DA51" t="s">
        <v>2291</v>
      </c>
      <c r="DB51" t="s">
        <v>2291</v>
      </c>
      <c r="DC51" t="s">
        <v>2291</v>
      </c>
      <c r="DD51" t="s">
        <v>2291</v>
      </c>
      <c r="DE51" t="s">
        <v>2291</v>
      </c>
      <c r="DF51" t="s">
        <v>2291</v>
      </c>
      <c r="DG51" t="s">
        <v>2291</v>
      </c>
      <c r="DH51" t="s">
        <v>2291</v>
      </c>
      <c r="DI51" t="s">
        <v>2291</v>
      </c>
      <c r="DJ51" t="s">
        <v>2291</v>
      </c>
      <c r="DK51" t="s">
        <v>2291</v>
      </c>
      <c r="DL51" t="s">
        <v>2291</v>
      </c>
      <c r="DM51" t="s">
        <v>2291</v>
      </c>
      <c r="DN51" t="s">
        <v>2291</v>
      </c>
      <c r="DO51" t="s">
        <v>2291</v>
      </c>
      <c r="DP51" t="s">
        <v>2291</v>
      </c>
      <c r="DQ51" t="s">
        <v>2291</v>
      </c>
      <c r="DR51" t="s">
        <v>2291</v>
      </c>
      <c r="DS51" t="s">
        <v>2291</v>
      </c>
      <c r="DT51" t="s">
        <v>2291</v>
      </c>
      <c r="DU51" t="s">
        <v>2291</v>
      </c>
      <c r="DV51" t="s">
        <v>2291</v>
      </c>
      <c r="DW51" t="s">
        <v>2291</v>
      </c>
      <c r="DX51" t="s">
        <v>2291</v>
      </c>
      <c r="DY51" t="s">
        <v>2291</v>
      </c>
      <c r="DZ51" t="s">
        <v>2291</v>
      </c>
      <c r="EA51" t="s">
        <v>2291</v>
      </c>
      <c r="EB51" t="s">
        <v>2291</v>
      </c>
      <c r="EC51" t="s">
        <v>2291</v>
      </c>
      <c r="ED51" t="s">
        <v>2291</v>
      </c>
      <c r="EE51" t="s">
        <v>2291</v>
      </c>
      <c r="EF51" t="s">
        <v>2291</v>
      </c>
      <c r="EG51" t="s">
        <v>2291</v>
      </c>
      <c r="EH51" t="s">
        <v>2291</v>
      </c>
      <c r="EI51" t="s">
        <v>2291</v>
      </c>
      <c r="EJ51" t="s">
        <v>2291</v>
      </c>
      <c r="EK51" t="s">
        <v>2291</v>
      </c>
      <c r="EL51" t="s">
        <v>2291</v>
      </c>
      <c r="EM51" t="s">
        <v>2291</v>
      </c>
      <c r="EN51" t="s">
        <v>2291</v>
      </c>
      <c r="EO51" t="s">
        <v>2291</v>
      </c>
      <c r="EP51" t="s">
        <v>2291</v>
      </c>
      <c r="EQ51" t="s">
        <v>2291</v>
      </c>
      <c r="ER51" t="s">
        <v>2291</v>
      </c>
      <c r="ES51" t="s">
        <v>2291</v>
      </c>
      <c r="ET51" t="s">
        <v>2291</v>
      </c>
      <c r="EU51" t="s">
        <v>2291</v>
      </c>
      <c r="EV51" t="s">
        <v>2291</v>
      </c>
      <c r="EW51" t="s">
        <v>2291</v>
      </c>
      <c r="EX51" t="s">
        <v>2291</v>
      </c>
      <c r="EY51" t="s">
        <v>2291</v>
      </c>
      <c r="EZ51" t="s">
        <v>2291</v>
      </c>
      <c r="FA51" t="s">
        <v>2291</v>
      </c>
      <c r="FB51" t="s">
        <v>2291</v>
      </c>
      <c r="FC51" t="s">
        <v>2291</v>
      </c>
      <c r="FD51" t="s">
        <v>2291</v>
      </c>
      <c r="FE51" t="s">
        <v>2291</v>
      </c>
      <c r="FF51" t="s">
        <v>2291</v>
      </c>
      <c r="FG51" t="s">
        <v>2291</v>
      </c>
      <c r="FH51" t="s">
        <v>2291</v>
      </c>
      <c r="FI51" t="s">
        <v>2291</v>
      </c>
      <c r="FJ51" t="s">
        <v>2291</v>
      </c>
      <c r="FK51" t="s">
        <v>2291</v>
      </c>
      <c r="FL51" t="s">
        <v>2291</v>
      </c>
      <c r="FM51" t="s">
        <v>2291</v>
      </c>
      <c r="FN51" t="s">
        <v>2291</v>
      </c>
      <c r="FO51" t="s">
        <v>2291</v>
      </c>
      <c r="FP51" t="s">
        <v>2291</v>
      </c>
      <c r="FQ51" t="s">
        <v>2291</v>
      </c>
      <c r="FR51" t="s">
        <v>2291</v>
      </c>
      <c r="FS51" t="s">
        <v>2291</v>
      </c>
      <c r="FT51" t="s">
        <v>2291</v>
      </c>
      <c r="FU51" t="s">
        <v>2291</v>
      </c>
      <c r="FV51">
        <v>6</v>
      </c>
      <c r="FW51">
        <v>12</v>
      </c>
      <c r="FX51">
        <v>5</v>
      </c>
      <c r="FY51" t="s">
        <v>2291</v>
      </c>
      <c r="FZ51">
        <v>4</v>
      </c>
      <c r="GA51" t="s">
        <v>2291</v>
      </c>
      <c r="GB51" t="s">
        <v>2291</v>
      </c>
      <c r="GC51" t="s">
        <v>2291</v>
      </c>
      <c r="GD51">
        <v>10</v>
      </c>
      <c r="GE51">
        <v>8</v>
      </c>
      <c r="GF51">
        <v>2</v>
      </c>
      <c r="GG51" t="s">
        <v>2291</v>
      </c>
      <c r="GH51">
        <v>10</v>
      </c>
      <c r="GI51" t="s">
        <v>1921</v>
      </c>
      <c r="GJ51" t="s">
        <v>1921</v>
      </c>
      <c r="GK51" t="s">
        <v>1921</v>
      </c>
      <c r="GL51" t="s">
        <v>1401</v>
      </c>
      <c r="GM51" t="s">
        <v>1401</v>
      </c>
      <c r="GN51" t="s">
        <v>1401</v>
      </c>
      <c r="GO51" t="s">
        <v>1920</v>
      </c>
      <c r="GP51" t="s">
        <v>2291</v>
      </c>
      <c r="GQ51" t="s">
        <v>2291</v>
      </c>
      <c r="GR51" t="s">
        <v>2291</v>
      </c>
      <c r="GS51" t="s">
        <v>406</v>
      </c>
      <c r="GT51" t="s">
        <v>1921</v>
      </c>
      <c r="GU51" t="s">
        <v>1921</v>
      </c>
      <c r="GV51" t="s">
        <v>1921</v>
      </c>
      <c r="GW51" t="s">
        <v>1921</v>
      </c>
      <c r="GX51" t="s">
        <v>1921</v>
      </c>
      <c r="GY51" t="s">
        <v>1921</v>
      </c>
      <c r="GZ51" t="s">
        <v>1920</v>
      </c>
      <c r="HA51" t="s">
        <v>1921</v>
      </c>
      <c r="HB51">
        <v>2</v>
      </c>
      <c r="HC51" t="s">
        <v>2291</v>
      </c>
      <c r="HD51" t="s">
        <v>2291</v>
      </c>
      <c r="HE51" t="s">
        <v>2291</v>
      </c>
      <c r="HF51" t="s">
        <v>2291</v>
      </c>
      <c r="HG51" t="s">
        <v>2291</v>
      </c>
      <c r="HH51" t="s">
        <v>2291</v>
      </c>
      <c r="HI51" t="s">
        <v>2291</v>
      </c>
      <c r="HJ51" t="s">
        <v>2291</v>
      </c>
      <c r="HK51" t="s">
        <v>2291</v>
      </c>
      <c r="HL51" t="s">
        <v>2291</v>
      </c>
      <c r="HM51" t="s">
        <v>2291</v>
      </c>
      <c r="HN51" t="s">
        <v>2291</v>
      </c>
      <c r="HO51" t="s">
        <v>2291</v>
      </c>
      <c r="HP51" t="s">
        <v>2291</v>
      </c>
      <c r="HQ51" t="s">
        <v>2291</v>
      </c>
      <c r="HR51" t="s">
        <v>869</v>
      </c>
      <c r="HS51" t="s">
        <v>2117</v>
      </c>
      <c r="HT51" t="s">
        <v>1921</v>
      </c>
      <c r="HU51" t="s">
        <v>1921</v>
      </c>
      <c r="HV51" t="s">
        <v>1920</v>
      </c>
      <c r="HW51" t="s">
        <v>1920</v>
      </c>
      <c r="HX51" t="s">
        <v>1921</v>
      </c>
      <c r="HY51" t="s">
        <v>2125</v>
      </c>
      <c r="HZ51" t="s">
        <v>1921</v>
      </c>
      <c r="IA51" t="s">
        <v>1921</v>
      </c>
      <c r="IB51" t="s">
        <v>1920</v>
      </c>
      <c r="IC51" t="s">
        <v>2291</v>
      </c>
      <c r="ID51" t="s">
        <v>2291</v>
      </c>
      <c r="IE51" t="s">
        <v>2291</v>
      </c>
      <c r="IF51" t="s">
        <v>2291</v>
      </c>
      <c r="IG51" t="s">
        <v>2291</v>
      </c>
      <c r="IH51" t="s">
        <v>2126</v>
      </c>
      <c r="II51" t="s">
        <v>1921</v>
      </c>
      <c r="IJ51" t="s">
        <v>1920</v>
      </c>
      <c r="IK51" t="s">
        <v>2291</v>
      </c>
      <c r="IL51" t="s">
        <v>2291</v>
      </c>
      <c r="IM51" t="s">
        <v>1961</v>
      </c>
      <c r="IN51" t="s">
        <v>2291</v>
      </c>
      <c r="IO51" t="s">
        <v>2291</v>
      </c>
      <c r="IP51" t="s">
        <v>2291</v>
      </c>
      <c r="IQ51" t="s">
        <v>2291</v>
      </c>
      <c r="IR51" t="s">
        <v>2291</v>
      </c>
      <c r="IS51" t="s">
        <v>2291</v>
      </c>
      <c r="IT51" t="s">
        <v>2291</v>
      </c>
      <c r="IU51" t="s">
        <v>2291</v>
      </c>
      <c r="IV51" t="s">
        <v>1949</v>
      </c>
      <c r="IW51" t="s">
        <v>1991</v>
      </c>
      <c r="IX51" t="s">
        <v>2291</v>
      </c>
      <c r="IY51" t="s">
        <v>2291</v>
      </c>
      <c r="IZ51" t="s">
        <v>2291</v>
      </c>
      <c r="JA51" t="s">
        <v>2291</v>
      </c>
      <c r="JB51" t="s">
        <v>2291</v>
      </c>
      <c r="JC51" t="s">
        <v>1921</v>
      </c>
      <c r="JD51" t="s">
        <v>2291</v>
      </c>
      <c r="JE51" t="s">
        <v>2291</v>
      </c>
      <c r="JF51" t="s">
        <v>2291</v>
      </c>
      <c r="JG51" t="s">
        <v>2291</v>
      </c>
      <c r="JH51" t="s">
        <v>2291</v>
      </c>
      <c r="JI51" t="s">
        <v>2291</v>
      </c>
      <c r="JJ51" t="s">
        <v>2291</v>
      </c>
      <c r="JK51" t="s">
        <v>2291</v>
      </c>
      <c r="JL51" t="s">
        <v>2291</v>
      </c>
      <c r="JM51" t="s">
        <v>1402</v>
      </c>
      <c r="JN51" t="s">
        <v>1921</v>
      </c>
      <c r="JO51" t="s">
        <v>1920</v>
      </c>
      <c r="JP51" t="s">
        <v>1921</v>
      </c>
      <c r="JQ51" t="s">
        <v>1921</v>
      </c>
      <c r="JR51" t="s">
        <v>1920</v>
      </c>
      <c r="JS51" t="s">
        <v>1920</v>
      </c>
      <c r="JT51" t="s">
        <v>1921</v>
      </c>
      <c r="JU51" t="s">
        <v>1921</v>
      </c>
      <c r="JV51" t="s">
        <v>1921</v>
      </c>
      <c r="JW51" t="s">
        <v>1921</v>
      </c>
      <c r="JX51" t="s">
        <v>1921</v>
      </c>
      <c r="JY51" t="s">
        <v>1921</v>
      </c>
      <c r="JZ51" t="s">
        <v>1921</v>
      </c>
      <c r="KA51" t="s">
        <v>1921</v>
      </c>
      <c r="KB51" t="s">
        <v>2291</v>
      </c>
      <c r="KC51" t="s">
        <v>2291</v>
      </c>
      <c r="KD51" t="s">
        <v>2298</v>
      </c>
      <c r="KE51" t="s">
        <v>1920</v>
      </c>
      <c r="KF51" t="s">
        <v>1921</v>
      </c>
      <c r="KG51" t="s">
        <v>1921</v>
      </c>
      <c r="KH51" t="s">
        <v>1921</v>
      </c>
      <c r="KI51" t="s">
        <v>1921</v>
      </c>
      <c r="KJ51" t="s">
        <v>1920</v>
      </c>
      <c r="KK51" t="s">
        <v>1921</v>
      </c>
      <c r="KL51" t="s">
        <v>2291</v>
      </c>
      <c r="KM51" t="s">
        <v>1971</v>
      </c>
      <c r="KN51" t="s">
        <v>2291</v>
      </c>
      <c r="KO51" t="s">
        <v>1920</v>
      </c>
      <c r="KP51" t="s">
        <v>2155</v>
      </c>
      <c r="KQ51" t="s">
        <v>1967</v>
      </c>
      <c r="KR51" t="s">
        <v>1988</v>
      </c>
      <c r="KS51" t="s">
        <v>2291</v>
      </c>
      <c r="KT51" t="s">
        <v>1920</v>
      </c>
      <c r="KU51" t="s">
        <v>409</v>
      </c>
      <c r="KV51" t="s">
        <v>1921</v>
      </c>
      <c r="KW51" t="s">
        <v>1921</v>
      </c>
      <c r="KX51" t="s">
        <v>1920</v>
      </c>
      <c r="KY51" t="s">
        <v>2291</v>
      </c>
      <c r="KZ51" t="s">
        <v>2291</v>
      </c>
      <c r="LA51">
        <v>3</v>
      </c>
      <c r="LB51" t="s">
        <v>304</v>
      </c>
      <c r="LC51" t="s">
        <v>2291</v>
      </c>
      <c r="LD51" t="s">
        <v>2291</v>
      </c>
      <c r="LE51" t="s">
        <v>2291</v>
      </c>
      <c r="LF51" t="s">
        <v>2291</v>
      </c>
      <c r="LG51">
        <v>10</v>
      </c>
      <c r="LH51">
        <v>10</v>
      </c>
      <c r="LI51" t="s">
        <v>1403</v>
      </c>
      <c r="LJ51">
        <v>174129</v>
      </c>
      <c r="LK51" t="s">
        <v>1404</v>
      </c>
      <c r="LL51" t="s">
        <v>1405</v>
      </c>
      <c r="LM51">
        <v>124</v>
      </c>
      <c r="LN51" t="s">
        <v>2291</v>
      </c>
      <c r="LO51">
        <v>-1</v>
      </c>
      <c r="LP51" t="s">
        <v>2291</v>
      </c>
      <c r="LQ51" t="s">
        <v>2291</v>
      </c>
      <c r="LR51">
        <v>124</v>
      </c>
      <c r="LS51">
        <v>1</v>
      </c>
      <c r="LT51">
        <v>4</v>
      </c>
      <c r="LU51">
        <v>3</v>
      </c>
      <c r="LV51">
        <v>4</v>
      </c>
      <c r="LW51">
        <v>5</v>
      </c>
      <c r="LX51">
        <v>7</v>
      </c>
      <c r="LY51">
        <v>4</v>
      </c>
      <c r="LZ51">
        <v>8</v>
      </c>
      <c r="MA51">
        <v>9</v>
      </c>
      <c r="MB51">
        <v>10</v>
      </c>
      <c r="MC51">
        <v>1</v>
      </c>
      <c r="MD51">
        <v>3</v>
      </c>
      <c r="ME51">
        <v>59</v>
      </c>
      <c r="MF51" t="s">
        <v>1976</v>
      </c>
      <c r="MG51" t="s">
        <v>1978</v>
      </c>
      <c r="MH51" t="s">
        <v>1979</v>
      </c>
      <c r="MI51" t="b">
        <v>1</v>
      </c>
      <c r="MJ51" t="b">
        <v>1</v>
      </c>
      <c r="MK51" t="b">
        <v>1</v>
      </c>
      <c r="ML51" t="s">
        <v>2291</v>
      </c>
    </row>
    <row r="52" spans="1:350" x14ac:dyDescent="0.3">
      <c r="A52" t="s">
        <v>1860</v>
      </c>
      <c r="B52" t="s">
        <v>1856</v>
      </c>
      <c r="C52" t="s">
        <v>1857</v>
      </c>
      <c r="D52">
        <v>43163</v>
      </c>
      <c r="E52" t="s">
        <v>1858</v>
      </c>
      <c r="F52" t="s">
        <v>1859</v>
      </c>
      <c r="G52" t="s">
        <v>2291</v>
      </c>
      <c r="H52" t="s">
        <v>2291</v>
      </c>
      <c r="I52">
        <v>43163</v>
      </c>
      <c r="J52" t="s">
        <v>1177</v>
      </c>
      <c r="K52" t="s">
        <v>293</v>
      </c>
      <c r="L52" t="s">
        <v>294</v>
      </c>
      <c r="M52" t="s">
        <v>1934</v>
      </c>
      <c r="N52" t="s">
        <v>400</v>
      </c>
      <c r="O52" t="s">
        <v>1948</v>
      </c>
      <c r="P52" t="s">
        <v>915</v>
      </c>
      <c r="Q52" t="s">
        <v>1057</v>
      </c>
      <c r="R52" t="s">
        <v>1860</v>
      </c>
      <c r="S52" t="s">
        <v>1860</v>
      </c>
      <c r="T52" t="s">
        <v>1861</v>
      </c>
      <c r="U52">
        <v>13.816259175200001</v>
      </c>
      <c r="V52">
        <v>14.015422620800001</v>
      </c>
      <c r="W52">
        <v>299.270624199</v>
      </c>
      <c r="X52">
        <v>4</v>
      </c>
      <c r="Y52" t="s">
        <v>1983</v>
      </c>
      <c r="Z52" t="s">
        <v>2081</v>
      </c>
      <c r="AA52">
        <v>2</v>
      </c>
      <c r="AB52" t="s">
        <v>2292</v>
      </c>
      <c r="AC52" t="s">
        <v>2291</v>
      </c>
      <c r="AD52" t="s">
        <v>1982</v>
      </c>
      <c r="AE52" t="s">
        <v>2291</v>
      </c>
      <c r="AF52" t="s">
        <v>2291</v>
      </c>
      <c r="AG52" t="s">
        <v>2089</v>
      </c>
      <c r="AH52" t="s">
        <v>1920</v>
      </c>
      <c r="AI52" t="s">
        <v>1921</v>
      </c>
      <c r="AJ52" t="s">
        <v>1921</v>
      </c>
      <c r="AK52" t="s">
        <v>2291</v>
      </c>
      <c r="AL52">
        <v>100</v>
      </c>
      <c r="AM52">
        <v>418</v>
      </c>
      <c r="AN52" t="s">
        <v>294</v>
      </c>
      <c r="AO52" t="s">
        <v>1934</v>
      </c>
      <c r="AP52" t="s">
        <v>400</v>
      </c>
      <c r="AQ52" t="s">
        <v>1948</v>
      </c>
      <c r="AR52" t="s">
        <v>915</v>
      </c>
      <c r="AS52" t="s">
        <v>1057</v>
      </c>
      <c r="AT52">
        <v>100</v>
      </c>
      <c r="AU52">
        <v>418</v>
      </c>
      <c r="AV52">
        <v>42795</v>
      </c>
      <c r="AW52" t="s">
        <v>2291</v>
      </c>
      <c r="AX52" t="s">
        <v>2291</v>
      </c>
      <c r="AY52" t="s">
        <v>2291</v>
      </c>
      <c r="AZ52" t="s">
        <v>2291</v>
      </c>
      <c r="BA52" t="s">
        <v>2291</v>
      </c>
      <c r="BB52" t="s">
        <v>2291</v>
      </c>
      <c r="BC52" t="s">
        <v>2291</v>
      </c>
      <c r="BD52" t="s">
        <v>2291</v>
      </c>
      <c r="BE52" t="s">
        <v>2291</v>
      </c>
      <c r="BF52" t="s">
        <v>2291</v>
      </c>
      <c r="BG52" t="s">
        <v>2291</v>
      </c>
      <c r="BH52" t="s">
        <v>2291</v>
      </c>
      <c r="BI52" t="s">
        <v>2291</v>
      </c>
      <c r="BJ52" t="s">
        <v>2291</v>
      </c>
      <c r="BK52" t="s">
        <v>2291</v>
      </c>
      <c r="BL52" t="s">
        <v>2291</v>
      </c>
      <c r="BM52" t="s">
        <v>2291</v>
      </c>
      <c r="BN52" t="s">
        <v>2291</v>
      </c>
      <c r="BO52" t="s">
        <v>2291</v>
      </c>
      <c r="BP52" t="s">
        <v>2291</v>
      </c>
      <c r="BQ52" t="s">
        <v>2291</v>
      </c>
      <c r="BR52" t="s">
        <v>2291</v>
      </c>
      <c r="BS52" t="s">
        <v>2291</v>
      </c>
      <c r="BT52" t="s">
        <v>2291</v>
      </c>
      <c r="BU52" t="s">
        <v>2291</v>
      </c>
      <c r="BV52" t="s">
        <v>2291</v>
      </c>
      <c r="BW52" t="s">
        <v>2291</v>
      </c>
      <c r="BX52" t="s">
        <v>2291</v>
      </c>
      <c r="BY52" t="s">
        <v>2291</v>
      </c>
      <c r="BZ52" t="s">
        <v>2291</v>
      </c>
      <c r="CA52">
        <v>0</v>
      </c>
      <c r="CB52">
        <v>100</v>
      </c>
      <c r="CC52">
        <v>0</v>
      </c>
      <c r="CD52">
        <v>0</v>
      </c>
      <c r="CE52">
        <v>0</v>
      </c>
      <c r="CF52" t="s">
        <v>1998</v>
      </c>
      <c r="CG52" t="s">
        <v>2291</v>
      </c>
      <c r="CH52" t="s">
        <v>974</v>
      </c>
      <c r="CI52" t="s">
        <v>1921</v>
      </c>
      <c r="CJ52" t="s">
        <v>1921</v>
      </c>
      <c r="CK52" t="s">
        <v>1920</v>
      </c>
      <c r="CL52" t="s">
        <v>1921</v>
      </c>
      <c r="CM52" t="s">
        <v>1921</v>
      </c>
      <c r="CN52" t="s">
        <v>1921</v>
      </c>
      <c r="CO52" t="s">
        <v>1921</v>
      </c>
      <c r="CP52" t="s">
        <v>1920</v>
      </c>
      <c r="CQ52" t="s">
        <v>1920</v>
      </c>
      <c r="CR52" t="s">
        <v>1919</v>
      </c>
      <c r="CS52" t="s">
        <v>1921</v>
      </c>
      <c r="CT52" t="s">
        <v>320</v>
      </c>
      <c r="CU52" t="s">
        <v>1921</v>
      </c>
      <c r="CV52" t="s">
        <v>1921</v>
      </c>
      <c r="CW52" t="s">
        <v>1921</v>
      </c>
      <c r="CX52" t="s">
        <v>1920</v>
      </c>
      <c r="CY52" t="s">
        <v>1921</v>
      </c>
      <c r="CZ52" t="s">
        <v>2291</v>
      </c>
      <c r="DA52" t="s">
        <v>2029</v>
      </c>
      <c r="DB52" t="s">
        <v>2291</v>
      </c>
      <c r="DC52" t="s">
        <v>2291</v>
      </c>
      <c r="DD52" t="s">
        <v>2291</v>
      </c>
      <c r="DE52" t="s">
        <v>2291</v>
      </c>
      <c r="DF52" t="s">
        <v>2291</v>
      </c>
      <c r="DG52" t="s">
        <v>2291</v>
      </c>
      <c r="DH52" t="s">
        <v>2291</v>
      </c>
      <c r="DI52" t="s">
        <v>2291</v>
      </c>
      <c r="DJ52" t="s">
        <v>2291</v>
      </c>
      <c r="DK52" t="s">
        <v>2291</v>
      </c>
      <c r="DL52" t="s">
        <v>2291</v>
      </c>
      <c r="DM52" t="s">
        <v>2291</v>
      </c>
      <c r="DN52" t="s">
        <v>2291</v>
      </c>
      <c r="DO52" t="s">
        <v>2291</v>
      </c>
      <c r="DP52" t="s">
        <v>2291</v>
      </c>
      <c r="DQ52" t="s">
        <v>2291</v>
      </c>
      <c r="DR52" t="s">
        <v>2291</v>
      </c>
      <c r="DS52" t="s">
        <v>2291</v>
      </c>
      <c r="DT52" t="s">
        <v>2291</v>
      </c>
      <c r="DU52" t="s">
        <v>2291</v>
      </c>
      <c r="DV52" t="s">
        <v>2291</v>
      </c>
      <c r="DW52" t="s">
        <v>2291</v>
      </c>
      <c r="DX52" t="s">
        <v>2291</v>
      </c>
      <c r="DY52" t="s">
        <v>2291</v>
      </c>
      <c r="DZ52" t="s">
        <v>2291</v>
      </c>
      <c r="EA52" t="s">
        <v>2291</v>
      </c>
      <c r="EB52" t="s">
        <v>2291</v>
      </c>
      <c r="EC52" t="s">
        <v>2291</v>
      </c>
      <c r="ED52" t="s">
        <v>2291</v>
      </c>
      <c r="EE52" t="s">
        <v>2291</v>
      </c>
      <c r="EF52" t="s">
        <v>2291</v>
      </c>
      <c r="EG52" t="s">
        <v>2291</v>
      </c>
      <c r="EH52" t="s">
        <v>320</v>
      </c>
      <c r="EI52" t="s">
        <v>1921</v>
      </c>
      <c r="EJ52" t="s">
        <v>1921</v>
      </c>
      <c r="EK52" t="s">
        <v>1921</v>
      </c>
      <c r="EL52" t="s">
        <v>1920</v>
      </c>
      <c r="EM52" t="s">
        <v>1921</v>
      </c>
      <c r="EN52" t="s">
        <v>2291</v>
      </c>
      <c r="EO52" t="s">
        <v>1996</v>
      </c>
      <c r="EP52" t="s">
        <v>2291</v>
      </c>
      <c r="EQ52" t="s">
        <v>2291</v>
      </c>
      <c r="ER52" t="s">
        <v>2291</v>
      </c>
      <c r="ES52" t="s">
        <v>2291</v>
      </c>
      <c r="ET52" t="s">
        <v>2291</v>
      </c>
      <c r="EU52" t="s">
        <v>2291</v>
      </c>
      <c r="EV52" t="s">
        <v>2291</v>
      </c>
      <c r="EW52" t="s">
        <v>2291</v>
      </c>
      <c r="EX52" t="s">
        <v>320</v>
      </c>
      <c r="EY52" t="s">
        <v>1921</v>
      </c>
      <c r="EZ52" t="s">
        <v>1921</v>
      </c>
      <c r="FA52" t="s">
        <v>1921</v>
      </c>
      <c r="FB52" t="s">
        <v>1920</v>
      </c>
      <c r="FC52" t="s">
        <v>1921</v>
      </c>
      <c r="FD52" t="s">
        <v>2291</v>
      </c>
      <c r="FE52" t="s">
        <v>1996</v>
      </c>
      <c r="FF52" t="s">
        <v>2291</v>
      </c>
      <c r="FG52" t="s">
        <v>2291</v>
      </c>
      <c r="FH52" t="s">
        <v>2291</v>
      </c>
      <c r="FI52" t="s">
        <v>2291</v>
      </c>
      <c r="FJ52" t="s">
        <v>2291</v>
      </c>
      <c r="FK52" t="s">
        <v>2291</v>
      </c>
      <c r="FL52" t="s">
        <v>2291</v>
      </c>
      <c r="FM52" t="s">
        <v>2291</v>
      </c>
      <c r="FN52" t="s">
        <v>2291</v>
      </c>
      <c r="FO52" t="s">
        <v>2291</v>
      </c>
      <c r="FP52" t="s">
        <v>2291</v>
      </c>
      <c r="FQ52" t="s">
        <v>2291</v>
      </c>
      <c r="FR52" t="s">
        <v>2291</v>
      </c>
      <c r="FS52" t="s">
        <v>2291</v>
      </c>
      <c r="FT52" t="s">
        <v>2291</v>
      </c>
      <c r="FU52" t="s">
        <v>2291</v>
      </c>
      <c r="FV52">
        <v>30</v>
      </c>
      <c r="FW52">
        <v>51</v>
      </c>
      <c r="FX52">
        <v>7</v>
      </c>
      <c r="FY52">
        <v>7</v>
      </c>
      <c r="FZ52">
        <v>7</v>
      </c>
      <c r="GA52" t="s">
        <v>2291</v>
      </c>
      <c r="GB52" t="s">
        <v>2291</v>
      </c>
      <c r="GC52" t="s">
        <v>2291</v>
      </c>
      <c r="GD52">
        <v>8</v>
      </c>
      <c r="GE52">
        <v>12</v>
      </c>
      <c r="GF52">
        <v>10</v>
      </c>
      <c r="GG52" t="s">
        <v>2291</v>
      </c>
      <c r="GH52">
        <v>25</v>
      </c>
      <c r="GI52" t="s">
        <v>1920</v>
      </c>
      <c r="GJ52" t="s">
        <v>1920</v>
      </c>
      <c r="GK52" t="s">
        <v>1920</v>
      </c>
      <c r="GL52" t="s">
        <v>2291</v>
      </c>
      <c r="GM52" t="s">
        <v>2291</v>
      </c>
      <c r="GN52" t="s">
        <v>2291</v>
      </c>
      <c r="GO52" t="s">
        <v>1921</v>
      </c>
      <c r="GP52" t="s">
        <v>1868</v>
      </c>
      <c r="GQ52" t="s">
        <v>2291</v>
      </c>
      <c r="GR52" t="s">
        <v>2291</v>
      </c>
      <c r="GS52" t="s">
        <v>302</v>
      </c>
      <c r="GT52" t="s">
        <v>1921</v>
      </c>
      <c r="GU52" t="s">
        <v>1921</v>
      </c>
      <c r="GV52" t="s">
        <v>1921</v>
      </c>
      <c r="GW52" t="s">
        <v>1921</v>
      </c>
      <c r="GX52" t="s">
        <v>1920</v>
      </c>
      <c r="GY52" t="s">
        <v>1921</v>
      </c>
      <c r="GZ52" t="s">
        <v>1921</v>
      </c>
      <c r="HA52" t="s">
        <v>1921</v>
      </c>
      <c r="HB52" t="s">
        <v>2291</v>
      </c>
      <c r="HC52" t="s">
        <v>2291</v>
      </c>
      <c r="HD52">
        <v>2</v>
      </c>
      <c r="HE52" t="s">
        <v>2291</v>
      </c>
      <c r="HF52" t="s">
        <v>2291</v>
      </c>
      <c r="HG52" t="s">
        <v>2291</v>
      </c>
      <c r="HH52" t="s">
        <v>2291</v>
      </c>
      <c r="HI52" t="s">
        <v>2291</v>
      </c>
      <c r="HJ52" t="s">
        <v>2291</v>
      </c>
      <c r="HK52" t="s">
        <v>2291</v>
      </c>
      <c r="HL52" t="s">
        <v>2291</v>
      </c>
      <c r="HM52" t="s">
        <v>2291</v>
      </c>
      <c r="HN52" t="s">
        <v>2291</v>
      </c>
      <c r="HO52" t="s">
        <v>2291</v>
      </c>
      <c r="HP52" t="s">
        <v>2291</v>
      </c>
      <c r="HQ52" t="s">
        <v>2291</v>
      </c>
      <c r="HR52" t="s">
        <v>869</v>
      </c>
      <c r="HS52" t="s">
        <v>371</v>
      </c>
      <c r="HT52" t="s">
        <v>1920</v>
      </c>
      <c r="HU52" t="s">
        <v>1921</v>
      </c>
      <c r="HV52" t="s">
        <v>1921</v>
      </c>
      <c r="HW52" t="s">
        <v>1921</v>
      </c>
      <c r="HX52" t="s">
        <v>1921</v>
      </c>
      <c r="HY52" t="s">
        <v>2291</v>
      </c>
      <c r="HZ52" t="s">
        <v>1921</v>
      </c>
      <c r="IA52" t="s">
        <v>1921</v>
      </c>
      <c r="IB52" t="s">
        <v>1921</v>
      </c>
      <c r="IC52" t="s">
        <v>2291</v>
      </c>
      <c r="ID52" t="s">
        <v>2291</v>
      </c>
      <c r="IE52" t="s">
        <v>2291</v>
      </c>
      <c r="IF52" t="s">
        <v>2291</v>
      </c>
      <c r="IG52" t="s">
        <v>2291</v>
      </c>
      <c r="IH52" t="s">
        <v>2126</v>
      </c>
      <c r="II52" t="s">
        <v>1921</v>
      </c>
      <c r="IJ52" t="s">
        <v>1920</v>
      </c>
      <c r="IK52" t="s">
        <v>2291</v>
      </c>
      <c r="IL52">
        <v>80</v>
      </c>
      <c r="IM52" t="s">
        <v>1920</v>
      </c>
      <c r="IN52" t="s">
        <v>2291</v>
      </c>
      <c r="IO52" t="s">
        <v>2291</v>
      </c>
      <c r="IP52" t="s">
        <v>2291</v>
      </c>
      <c r="IQ52" t="s">
        <v>2291</v>
      </c>
      <c r="IR52" t="s">
        <v>2291</v>
      </c>
      <c r="IS52" t="s">
        <v>2291</v>
      </c>
      <c r="IT52" t="s">
        <v>2291</v>
      </c>
      <c r="IU52" t="s">
        <v>2291</v>
      </c>
      <c r="IV52" t="s">
        <v>1952</v>
      </c>
      <c r="IW52" t="s">
        <v>2291</v>
      </c>
      <c r="IX52" t="s">
        <v>2291</v>
      </c>
      <c r="IY52" t="s">
        <v>2173</v>
      </c>
      <c r="IZ52" t="s">
        <v>985</v>
      </c>
      <c r="JA52" t="s">
        <v>1960</v>
      </c>
      <c r="JB52" t="s">
        <v>2291</v>
      </c>
      <c r="JC52" t="s">
        <v>1920</v>
      </c>
      <c r="JD52" t="s">
        <v>2003</v>
      </c>
      <c r="JE52" t="s">
        <v>1921</v>
      </c>
      <c r="JF52" t="s">
        <v>1920</v>
      </c>
      <c r="JG52" t="s">
        <v>1921</v>
      </c>
      <c r="JH52" t="s">
        <v>1921</v>
      </c>
      <c r="JI52" t="s">
        <v>1921</v>
      </c>
      <c r="JJ52" t="s">
        <v>2291</v>
      </c>
      <c r="JK52" t="s">
        <v>869</v>
      </c>
      <c r="JL52" t="s">
        <v>2291</v>
      </c>
      <c r="JM52" t="s">
        <v>2133</v>
      </c>
      <c r="JN52" t="s">
        <v>1920</v>
      </c>
      <c r="JO52" t="s">
        <v>1921</v>
      </c>
      <c r="JP52" t="s">
        <v>1921</v>
      </c>
      <c r="JQ52" t="s">
        <v>1921</v>
      </c>
      <c r="JR52" t="s">
        <v>1921</v>
      </c>
      <c r="JS52" t="s">
        <v>1920</v>
      </c>
      <c r="JT52" t="s">
        <v>1921</v>
      </c>
      <c r="JU52" t="s">
        <v>1921</v>
      </c>
      <c r="JV52" t="s">
        <v>1921</v>
      </c>
      <c r="JW52" t="s">
        <v>1920</v>
      </c>
      <c r="JX52" t="s">
        <v>1921</v>
      </c>
      <c r="JY52" t="s">
        <v>1921</v>
      </c>
      <c r="JZ52" t="s">
        <v>1920</v>
      </c>
      <c r="KA52" t="s">
        <v>1921</v>
      </c>
      <c r="KB52" t="s">
        <v>2291</v>
      </c>
      <c r="KC52" t="s">
        <v>2291</v>
      </c>
      <c r="KD52" t="s">
        <v>2299</v>
      </c>
      <c r="KE52" t="s">
        <v>1921</v>
      </c>
      <c r="KF52" t="s">
        <v>1920</v>
      </c>
      <c r="KG52" t="s">
        <v>1921</v>
      </c>
      <c r="KH52" t="s">
        <v>1921</v>
      </c>
      <c r="KI52" t="s">
        <v>1921</v>
      </c>
      <c r="KJ52" t="s">
        <v>1921</v>
      </c>
      <c r="KK52" t="s">
        <v>1921</v>
      </c>
      <c r="KL52" t="s">
        <v>1921</v>
      </c>
      <c r="KM52" t="s">
        <v>1972</v>
      </c>
      <c r="KN52" t="s">
        <v>1961</v>
      </c>
      <c r="KO52" t="s">
        <v>1920</v>
      </c>
      <c r="KP52" t="s">
        <v>2150</v>
      </c>
      <c r="KQ52" t="s">
        <v>1967</v>
      </c>
      <c r="KR52" t="s">
        <v>1988</v>
      </c>
      <c r="KS52" t="s">
        <v>2291</v>
      </c>
      <c r="KT52" t="s">
        <v>1920</v>
      </c>
      <c r="KU52" t="s">
        <v>409</v>
      </c>
      <c r="KV52" t="s">
        <v>1921</v>
      </c>
      <c r="KW52" t="s">
        <v>1921</v>
      </c>
      <c r="KX52" t="s">
        <v>1920</v>
      </c>
      <c r="KY52" t="s">
        <v>2291</v>
      </c>
      <c r="KZ52" t="s">
        <v>2291</v>
      </c>
      <c r="LA52">
        <v>3</v>
      </c>
      <c r="LB52" t="s">
        <v>304</v>
      </c>
      <c r="LC52" t="s">
        <v>2291</v>
      </c>
      <c r="LD52" t="s">
        <v>2291</v>
      </c>
      <c r="LE52" t="s">
        <v>2291</v>
      </c>
      <c r="LF52" t="s">
        <v>2291</v>
      </c>
      <c r="LG52">
        <v>20</v>
      </c>
      <c r="LH52">
        <v>20</v>
      </c>
      <c r="LI52" t="s">
        <v>1862</v>
      </c>
      <c r="LJ52">
        <v>493608</v>
      </c>
      <c r="LK52" t="s">
        <v>1863</v>
      </c>
      <c r="LL52" t="s">
        <v>1864</v>
      </c>
      <c r="LM52">
        <v>279</v>
      </c>
      <c r="LN52" t="s">
        <v>2291</v>
      </c>
      <c r="LO52">
        <v>-1</v>
      </c>
      <c r="LP52" t="s">
        <v>2291</v>
      </c>
      <c r="LQ52" t="s">
        <v>2291</v>
      </c>
      <c r="LR52">
        <v>279</v>
      </c>
      <c r="LS52">
        <v>5</v>
      </c>
      <c r="LT52">
        <v>6</v>
      </c>
      <c r="LU52">
        <v>3</v>
      </c>
      <c r="LV52">
        <v>7</v>
      </c>
      <c r="LW52">
        <v>11</v>
      </c>
      <c r="LX52">
        <v>9</v>
      </c>
      <c r="LY52">
        <v>1</v>
      </c>
      <c r="LZ52">
        <v>12</v>
      </c>
      <c r="MA52">
        <v>18</v>
      </c>
      <c r="MB52">
        <v>23</v>
      </c>
      <c r="MC52">
        <v>0</v>
      </c>
      <c r="MD52">
        <v>1</v>
      </c>
      <c r="ME52">
        <v>96</v>
      </c>
      <c r="MF52" t="s">
        <v>1975</v>
      </c>
      <c r="MG52" t="s">
        <v>1979</v>
      </c>
      <c r="MH52" t="s">
        <v>2034</v>
      </c>
      <c r="MI52" t="b">
        <v>1</v>
      </c>
      <c r="MJ52" t="b">
        <v>1</v>
      </c>
      <c r="MK52" t="b">
        <v>1</v>
      </c>
      <c r="ML52" t="s">
        <v>2291</v>
      </c>
    </row>
    <row r="53" spans="1:350" x14ac:dyDescent="0.3">
      <c r="A53" t="s">
        <v>1691</v>
      </c>
      <c r="B53" t="s">
        <v>1689</v>
      </c>
      <c r="C53" t="s">
        <v>1690</v>
      </c>
      <c r="D53">
        <v>43174</v>
      </c>
      <c r="E53" t="s">
        <v>291</v>
      </c>
      <c r="F53" t="s">
        <v>2291</v>
      </c>
      <c r="G53" t="s">
        <v>2291</v>
      </c>
      <c r="H53" t="s">
        <v>2291</v>
      </c>
      <c r="I53">
        <v>43174</v>
      </c>
      <c r="J53" t="s">
        <v>331</v>
      </c>
      <c r="K53" t="s">
        <v>293</v>
      </c>
      <c r="L53" t="s">
        <v>294</v>
      </c>
      <c r="M53" t="s">
        <v>1934</v>
      </c>
      <c r="N53" t="s">
        <v>698</v>
      </c>
      <c r="O53" t="s">
        <v>333</v>
      </c>
      <c r="P53" t="s">
        <v>818</v>
      </c>
      <c r="Q53" t="s">
        <v>1470</v>
      </c>
      <c r="R53" t="s">
        <v>1691</v>
      </c>
      <c r="S53" t="s">
        <v>1691</v>
      </c>
      <c r="T53" t="s">
        <v>1853</v>
      </c>
      <c r="U53">
        <v>13.550135040600001</v>
      </c>
      <c r="V53">
        <v>13.981988448299999</v>
      </c>
      <c r="W53">
        <v>301.20291153599999</v>
      </c>
      <c r="X53">
        <v>4</v>
      </c>
      <c r="Y53" t="s">
        <v>1984</v>
      </c>
      <c r="Z53" t="s">
        <v>2291</v>
      </c>
      <c r="AA53" t="s">
        <v>2291</v>
      </c>
      <c r="AB53" t="s">
        <v>2292</v>
      </c>
      <c r="AC53" t="s">
        <v>2291</v>
      </c>
      <c r="AD53" t="s">
        <v>1982</v>
      </c>
      <c r="AE53" t="s">
        <v>2291</v>
      </c>
      <c r="AF53" t="s">
        <v>2291</v>
      </c>
      <c r="AG53" t="s">
        <v>2093</v>
      </c>
      <c r="AH53" t="s">
        <v>1920</v>
      </c>
      <c r="AI53" t="s">
        <v>1920</v>
      </c>
      <c r="AJ53" t="s">
        <v>1921</v>
      </c>
      <c r="AK53" t="s">
        <v>2291</v>
      </c>
      <c r="AL53">
        <v>85</v>
      </c>
      <c r="AM53">
        <v>425</v>
      </c>
      <c r="AN53" t="s">
        <v>294</v>
      </c>
      <c r="AO53" t="s">
        <v>1934</v>
      </c>
      <c r="AP53" t="s">
        <v>698</v>
      </c>
      <c r="AQ53" t="s">
        <v>333</v>
      </c>
      <c r="AR53" t="s">
        <v>818</v>
      </c>
      <c r="AS53" t="s">
        <v>1470</v>
      </c>
      <c r="AT53">
        <v>85</v>
      </c>
      <c r="AU53">
        <v>425</v>
      </c>
      <c r="AV53">
        <v>42005</v>
      </c>
      <c r="AW53">
        <v>40</v>
      </c>
      <c r="AX53">
        <v>200</v>
      </c>
      <c r="AY53" t="s">
        <v>298</v>
      </c>
      <c r="AZ53" t="s">
        <v>1926</v>
      </c>
      <c r="BA53" t="s">
        <v>299</v>
      </c>
      <c r="BB53" t="s">
        <v>1931</v>
      </c>
      <c r="BC53" t="s">
        <v>300</v>
      </c>
      <c r="BD53" t="s">
        <v>1931</v>
      </c>
      <c r="BE53" t="s">
        <v>2291</v>
      </c>
      <c r="BF53" t="s">
        <v>2291</v>
      </c>
      <c r="BG53" t="s">
        <v>2291</v>
      </c>
      <c r="BH53">
        <v>40</v>
      </c>
      <c r="BI53">
        <v>200</v>
      </c>
      <c r="BJ53">
        <v>42005</v>
      </c>
      <c r="BK53" t="s">
        <v>2291</v>
      </c>
      <c r="BL53" t="s">
        <v>2291</v>
      </c>
      <c r="BM53" t="s">
        <v>2291</v>
      </c>
      <c r="BN53" t="s">
        <v>2291</v>
      </c>
      <c r="BO53" t="s">
        <v>2291</v>
      </c>
      <c r="BP53" t="s">
        <v>2291</v>
      </c>
      <c r="BQ53" t="s">
        <v>2291</v>
      </c>
      <c r="BR53" t="s">
        <v>2291</v>
      </c>
      <c r="BS53" t="s">
        <v>2291</v>
      </c>
      <c r="BT53" t="s">
        <v>2291</v>
      </c>
      <c r="BU53" t="s">
        <v>2291</v>
      </c>
      <c r="BV53" t="s">
        <v>2291</v>
      </c>
      <c r="BW53" t="s">
        <v>2291</v>
      </c>
      <c r="BX53" t="s">
        <v>2291</v>
      </c>
      <c r="BY53" t="s">
        <v>2291</v>
      </c>
      <c r="BZ53" t="s">
        <v>2291</v>
      </c>
      <c r="CA53">
        <v>0</v>
      </c>
      <c r="CB53">
        <v>100</v>
      </c>
      <c r="CC53">
        <v>35</v>
      </c>
      <c r="CD53">
        <v>0</v>
      </c>
      <c r="CE53">
        <v>0</v>
      </c>
      <c r="CF53" t="s">
        <v>1998</v>
      </c>
      <c r="CG53" t="s">
        <v>2291</v>
      </c>
      <c r="CH53" t="s">
        <v>469</v>
      </c>
      <c r="CI53" t="s">
        <v>1921</v>
      </c>
      <c r="CJ53" t="s">
        <v>1921</v>
      </c>
      <c r="CK53" t="s">
        <v>1921</v>
      </c>
      <c r="CL53" t="s">
        <v>1921</v>
      </c>
      <c r="CM53" t="s">
        <v>1921</v>
      </c>
      <c r="CN53" t="s">
        <v>1921</v>
      </c>
      <c r="CO53" t="s">
        <v>1921</v>
      </c>
      <c r="CP53" t="s">
        <v>1921</v>
      </c>
      <c r="CQ53" t="s">
        <v>1921</v>
      </c>
      <c r="CR53" t="s">
        <v>1921</v>
      </c>
      <c r="CS53" t="s">
        <v>1920</v>
      </c>
      <c r="CT53" t="s">
        <v>2291</v>
      </c>
      <c r="CU53" t="s">
        <v>2291</v>
      </c>
      <c r="CV53" t="s">
        <v>2291</v>
      </c>
      <c r="CW53" t="s">
        <v>2291</v>
      </c>
      <c r="CX53" t="s">
        <v>2291</v>
      </c>
      <c r="CY53" t="s">
        <v>2291</v>
      </c>
      <c r="CZ53" t="s">
        <v>2291</v>
      </c>
      <c r="DA53" t="s">
        <v>2291</v>
      </c>
      <c r="DB53" t="s">
        <v>2291</v>
      </c>
      <c r="DC53" t="s">
        <v>2291</v>
      </c>
      <c r="DD53" t="s">
        <v>2291</v>
      </c>
      <c r="DE53" t="s">
        <v>2291</v>
      </c>
      <c r="DF53" t="s">
        <v>2291</v>
      </c>
      <c r="DG53" t="s">
        <v>2291</v>
      </c>
      <c r="DH53" t="s">
        <v>2291</v>
      </c>
      <c r="DI53" t="s">
        <v>2291</v>
      </c>
      <c r="DJ53" t="s">
        <v>2291</v>
      </c>
      <c r="DK53" t="s">
        <v>2291</v>
      </c>
      <c r="DL53" t="s">
        <v>2291</v>
      </c>
      <c r="DM53" t="s">
        <v>2291</v>
      </c>
      <c r="DN53" t="s">
        <v>2291</v>
      </c>
      <c r="DO53" t="s">
        <v>2291</v>
      </c>
      <c r="DP53" t="s">
        <v>2291</v>
      </c>
      <c r="DQ53" t="s">
        <v>2291</v>
      </c>
      <c r="DR53" t="s">
        <v>2291</v>
      </c>
      <c r="DS53" t="s">
        <v>2291</v>
      </c>
      <c r="DT53" t="s">
        <v>2291</v>
      </c>
      <c r="DU53" t="s">
        <v>2291</v>
      </c>
      <c r="DV53" t="s">
        <v>2291</v>
      </c>
      <c r="DW53" t="s">
        <v>2291</v>
      </c>
      <c r="DX53" t="s">
        <v>2291</v>
      </c>
      <c r="DY53" t="s">
        <v>2291</v>
      </c>
      <c r="DZ53" t="s">
        <v>2291</v>
      </c>
      <c r="EA53" t="s">
        <v>2291</v>
      </c>
      <c r="EB53" t="s">
        <v>2291</v>
      </c>
      <c r="EC53" t="s">
        <v>2291</v>
      </c>
      <c r="ED53" t="s">
        <v>2291</v>
      </c>
      <c r="EE53" t="s">
        <v>2291</v>
      </c>
      <c r="EF53" t="s">
        <v>2291</v>
      </c>
      <c r="EG53" t="s">
        <v>2291</v>
      </c>
      <c r="EH53" t="s">
        <v>2291</v>
      </c>
      <c r="EI53" t="s">
        <v>2291</v>
      </c>
      <c r="EJ53" t="s">
        <v>2291</v>
      </c>
      <c r="EK53" t="s">
        <v>2291</v>
      </c>
      <c r="EL53" t="s">
        <v>2291</v>
      </c>
      <c r="EM53" t="s">
        <v>2291</v>
      </c>
      <c r="EN53" t="s">
        <v>2291</v>
      </c>
      <c r="EO53" t="s">
        <v>2291</v>
      </c>
      <c r="EP53" t="s">
        <v>2291</v>
      </c>
      <c r="EQ53" t="s">
        <v>2291</v>
      </c>
      <c r="ER53" t="s">
        <v>2291</v>
      </c>
      <c r="ES53" t="s">
        <v>2291</v>
      </c>
      <c r="ET53" t="s">
        <v>2291</v>
      </c>
      <c r="EU53" t="s">
        <v>2291</v>
      </c>
      <c r="EV53" t="s">
        <v>2291</v>
      </c>
      <c r="EW53" t="s">
        <v>2291</v>
      </c>
      <c r="EX53" t="s">
        <v>2291</v>
      </c>
      <c r="EY53" t="s">
        <v>2291</v>
      </c>
      <c r="EZ53" t="s">
        <v>2291</v>
      </c>
      <c r="FA53" t="s">
        <v>2291</v>
      </c>
      <c r="FB53" t="s">
        <v>2291</v>
      </c>
      <c r="FC53" t="s">
        <v>2291</v>
      </c>
      <c r="FD53" t="s">
        <v>2291</v>
      </c>
      <c r="FE53" t="s">
        <v>2291</v>
      </c>
      <c r="FF53" t="s">
        <v>2291</v>
      </c>
      <c r="FG53" t="s">
        <v>2291</v>
      </c>
      <c r="FH53" t="s">
        <v>2291</v>
      </c>
      <c r="FI53" t="s">
        <v>2291</v>
      </c>
      <c r="FJ53" t="s">
        <v>2291</v>
      </c>
      <c r="FK53" t="s">
        <v>2291</v>
      </c>
      <c r="FL53" t="s">
        <v>2291</v>
      </c>
      <c r="FM53" t="s">
        <v>2291</v>
      </c>
      <c r="FN53" t="s">
        <v>2291</v>
      </c>
      <c r="FO53" t="s">
        <v>2291</v>
      </c>
      <c r="FP53" t="s">
        <v>2291</v>
      </c>
      <c r="FQ53" t="s">
        <v>2291</v>
      </c>
      <c r="FR53" t="s">
        <v>2291</v>
      </c>
      <c r="FS53" t="s">
        <v>2291</v>
      </c>
      <c r="FT53" t="s">
        <v>2291</v>
      </c>
      <c r="FU53" t="s">
        <v>2291</v>
      </c>
      <c r="FV53">
        <v>25</v>
      </c>
      <c r="FW53">
        <v>36</v>
      </c>
      <c r="FX53">
        <v>3</v>
      </c>
      <c r="FY53">
        <v>3</v>
      </c>
      <c r="FZ53">
        <v>3</v>
      </c>
      <c r="GA53" t="s">
        <v>2291</v>
      </c>
      <c r="GB53" t="s">
        <v>2291</v>
      </c>
      <c r="GC53" t="s">
        <v>2291</v>
      </c>
      <c r="GD53">
        <v>10</v>
      </c>
      <c r="GE53">
        <v>3</v>
      </c>
      <c r="GF53">
        <v>4</v>
      </c>
      <c r="GG53" t="s">
        <v>2291</v>
      </c>
      <c r="GH53">
        <v>16</v>
      </c>
      <c r="GI53" t="s">
        <v>1920</v>
      </c>
      <c r="GJ53" t="s">
        <v>1920</v>
      </c>
      <c r="GK53" t="s">
        <v>1920</v>
      </c>
      <c r="GL53" t="s">
        <v>2291</v>
      </c>
      <c r="GM53" t="s">
        <v>2291</v>
      </c>
      <c r="GN53" t="s">
        <v>2291</v>
      </c>
      <c r="GO53" t="s">
        <v>1920</v>
      </c>
      <c r="GP53" t="s">
        <v>2291</v>
      </c>
      <c r="GQ53" t="s">
        <v>2291</v>
      </c>
      <c r="GR53" t="s">
        <v>2291</v>
      </c>
      <c r="GS53" t="s">
        <v>1223</v>
      </c>
      <c r="GT53" t="s">
        <v>1921</v>
      </c>
      <c r="GU53" t="s">
        <v>1921</v>
      </c>
      <c r="GV53" t="s">
        <v>1920</v>
      </c>
      <c r="GW53" t="s">
        <v>1921</v>
      </c>
      <c r="GX53" t="s">
        <v>1921</v>
      </c>
      <c r="GY53" t="s">
        <v>1921</v>
      </c>
      <c r="GZ53" t="s">
        <v>1921</v>
      </c>
      <c r="HA53" t="s">
        <v>1921</v>
      </c>
      <c r="HB53" t="s">
        <v>2291</v>
      </c>
      <c r="HC53" t="s">
        <v>2291</v>
      </c>
      <c r="HD53" t="s">
        <v>2291</v>
      </c>
      <c r="HE53" t="s">
        <v>2291</v>
      </c>
      <c r="HF53" t="s">
        <v>2291</v>
      </c>
      <c r="HG53" t="s">
        <v>2291</v>
      </c>
      <c r="HH53" t="s">
        <v>2291</v>
      </c>
      <c r="HI53" t="s">
        <v>2291</v>
      </c>
      <c r="HJ53">
        <v>1</v>
      </c>
      <c r="HK53" t="s">
        <v>2291</v>
      </c>
      <c r="HL53" t="s">
        <v>2291</v>
      </c>
      <c r="HM53" t="s">
        <v>2291</v>
      </c>
      <c r="HN53" t="s">
        <v>2291</v>
      </c>
      <c r="HO53" t="s">
        <v>2291</v>
      </c>
      <c r="HP53" t="s">
        <v>2291</v>
      </c>
      <c r="HQ53" t="s">
        <v>2291</v>
      </c>
      <c r="HR53" t="s">
        <v>1958</v>
      </c>
      <c r="HS53" t="s">
        <v>2115</v>
      </c>
      <c r="HT53" t="s">
        <v>1921</v>
      </c>
      <c r="HU53" t="s">
        <v>1920</v>
      </c>
      <c r="HV53" t="s">
        <v>1920</v>
      </c>
      <c r="HW53" t="s">
        <v>1920</v>
      </c>
      <c r="HX53" t="s">
        <v>1921</v>
      </c>
      <c r="HY53" t="s">
        <v>2125</v>
      </c>
      <c r="HZ53" t="s">
        <v>1921</v>
      </c>
      <c r="IA53" t="s">
        <v>1921</v>
      </c>
      <c r="IB53" t="s">
        <v>1920</v>
      </c>
      <c r="IC53" t="s">
        <v>2291</v>
      </c>
      <c r="ID53" t="s">
        <v>2291</v>
      </c>
      <c r="IE53" t="s">
        <v>2291</v>
      </c>
      <c r="IF53" t="s">
        <v>2291</v>
      </c>
      <c r="IG53" t="s">
        <v>2291</v>
      </c>
      <c r="IH53" t="s">
        <v>2127</v>
      </c>
      <c r="II53" t="s">
        <v>1920</v>
      </c>
      <c r="IJ53" t="s">
        <v>1921</v>
      </c>
      <c r="IK53" t="s">
        <v>2291</v>
      </c>
      <c r="IL53" t="s">
        <v>2291</v>
      </c>
      <c r="IM53" t="s">
        <v>1920</v>
      </c>
      <c r="IN53" t="s">
        <v>2291</v>
      </c>
      <c r="IO53" t="s">
        <v>2291</v>
      </c>
      <c r="IP53" t="s">
        <v>2291</v>
      </c>
      <c r="IQ53" t="s">
        <v>2291</v>
      </c>
      <c r="IR53" t="s">
        <v>2291</v>
      </c>
      <c r="IS53" t="s">
        <v>2291</v>
      </c>
      <c r="IT53" t="s">
        <v>2291</v>
      </c>
      <c r="IU53" t="s">
        <v>2291</v>
      </c>
      <c r="IV53" t="s">
        <v>1949</v>
      </c>
      <c r="IW53" t="s">
        <v>1991</v>
      </c>
      <c r="IX53" t="s">
        <v>2291</v>
      </c>
      <c r="IY53" t="s">
        <v>2291</v>
      </c>
      <c r="IZ53" t="s">
        <v>2291</v>
      </c>
      <c r="JA53" t="s">
        <v>2291</v>
      </c>
      <c r="JB53" t="s">
        <v>2291</v>
      </c>
      <c r="JC53" t="s">
        <v>1921</v>
      </c>
      <c r="JD53" t="s">
        <v>2291</v>
      </c>
      <c r="JE53" t="s">
        <v>2291</v>
      </c>
      <c r="JF53" t="s">
        <v>2291</v>
      </c>
      <c r="JG53" t="s">
        <v>2291</v>
      </c>
      <c r="JH53" t="s">
        <v>2291</v>
      </c>
      <c r="JI53" t="s">
        <v>2291</v>
      </c>
      <c r="JJ53" t="s">
        <v>2291</v>
      </c>
      <c r="JK53" t="s">
        <v>2291</v>
      </c>
      <c r="JL53" t="s">
        <v>2291</v>
      </c>
      <c r="JM53" t="s">
        <v>339</v>
      </c>
      <c r="JN53" t="s">
        <v>1920</v>
      </c>
      <c r="JO53" t="s">
        <v>1920</v>
      </c>
      <c r="JP53" t="s">
        <v>1921</v>
      </c>
      <c r="JQ53" t="s">
        <v>1921</v>
      </c>
      <c r="JR53" t="s">
        <v>1921</v>
      </c>
      <c r="JS53" t="s">
        <v>1920</v>
      </c>
      <c r="JT53" t="s">
        <v>1921</v>
      </c>
      <c r="JU53" t="s">
        <v>1921</v>
      </c>
      <c r="JV53" t="s">
        <v>1921</v>
      </c>
      <c r="JW53" t="s">
        <v>1921</v>
      </c>
      <c r="JX53" t="s">
        <v>1921</v>
      </c>
      <c r="JY53" t="s">
        <v>1921</v>
      </c>
      <c r="JZ53" t="s">
        <v>1921</v>
      </c>
      <c r="KA53" t="s">
        <v>1921</v>
      </c>
      <c r="KB53" t="s">
        <v>2291</v>
      </c>
      <c r="KC53" t="s">
        <v>2291</v>
      </c>
      <c r="KD53" t="s">
        <v>2298</v>
      </c>
      <c r="KE53" t="s">
        <v>1920</v>
      </c>
      <c r="KF53" t="s">
        <v>1921</v>
      </c>
      <c r="KG53" t="s">
        <v>1921</v>
      </c>
      <c r="KH53" t="s">
        <v>1921</v>
      </c>
      <c r="KI53" t="s">
        <v>1921</v>
      </c>
      <c r="KJ53" t="s">
        <v>1920</v>
      </c>
      <c r="KK53" t="s">
        <v>1921</v>
      </c>
      <c r="KL53" t="s">
        <v>2291</v>
      </c>
      <c r="KM53" t="s">
        <v>2294</v>
      </c>
      <c r="KN53" t="s">
        <v>2291</v>
      </c>
      <c r="KO53" t="s">
        <v>1920</v>
      </c>
      <c r="KP53" t="s">
        <v>1503</v>
      </c>
      <c r="KQ53" t="s">
        <v>1968</v>
      </c>
      <c r="KR53" t="s">
        <v>1923</v>
      </c>
      <c r="KS53" t="s">
        <v>2291</v>
      </c>
      <c r="KT53" t="s">
        <v>1920</v>
      </c>
      <c r="KU53" t="s">
        <v>2044</v>
      </c>
      <c r="KV53" t="s">
        <v>1920</v>
      </c>
      <c r="KW53" t="s">
        <v>1921</v>
      </c>
      <c r="KX53" t="s">
        <v>1920</v>
      </c>
      <c r="KY53" t="s">
        <v>2291</v>
      </c>
      <c r="KZ53" t="s">
        <v>2291</v>
      </c>
      <c r="LA53">
        <v>1</v>
      </c>
      <c r="LB53" t="s">
        <v>313</v>
      </c>
      <c r="LC53" t="s">
        <v>1692</v>
      </c>
      <c r="LD53" t="s">
        <v>2291</v>
      </c>
      <c r="LE53" t="s">
        <v>2291</v>
      </c>
      <c r="LF53" t="s">
        <v>2291</v>
      </c>
      <c r="LG53" t="s">
        <v>2291</v>
      </c>
      <c r="LH53" t="s">
        <v>2291</v>
      </c>
      <c r="LI53" t="s">
        <v>1693</v>
      </c>
      <c r="LJ53">
        <v>180261</v>
      </c>
      <c r="LK53" t="s">
        <v>1694</v>
      </c>
      <c r="LL53" t="s">
        <v>1695</v>
      </c>
      <c r="LM53">
        <v>162</v>
      </c>
      <c r="LN53" t="s">
        <v>2291</v>
      </c>
      <c r="LO53">
        <v>-1</v>
      </c>
      <c r="LP53" t="s">
        <v>2291</v>
      </c>
      <c r="LQ53" t="s">
        <v>2291</v>
      </c>
      <c r="LR53" t="s">
        <v>2291</v>
      </c>
      <c r="LS53">
        <v>0</v>
      </c>
      <c r="LT53">
        <v>0</v>
      </c>
      <c r="LU53">
        <v>0</v>
      </c>
      <c r="LV53">
        <v>0</v>
      </c>
      <c r="LW53">
        <v>0</v>
      </c>
      <c r="LX53">
        <v>0</v>
      </c>
      <c r="LY53">
        <v>0</v>
      </c>
      <c r="LZ53">
        <v>0</v>
      </c>
      <c r="MA53">
        <v>0</v>
      </c>
      <c r="MB53">
        <v>0</v>
      </c>
      <c r="MC53">
        <v>0</v>
      </c>
      <c r="MD53">
        <v>0</v>
      </c>
      <c r="ME53">
        <v>0</v>
      </c>
      <c r="MF53" t="s">
        <v>1975</v>
      </c>
      <c r="MG53" t="s">
        <v>1976</v>
      </c>
      <c r="MH53" t="s">
        <v>1979</v>
      </c>
      <c r="MI53" t="b">
        <v>1</v>
      </c>
      <c r="MJ53" t="b">
        <v>1</v>
      </c>
      <c r="MK53" t="b">
        <v>1</v>
      </c>
      <c r="ML53" t="s">
        <v>2291</v>
      </c>
    </row>
    <row r="54" spans="1:350" x14ac:dyDescent="0.3">
      <c r="A54" t="s">
        <v>1134</v>
      </c>
      <c r="B54" t="s">
        <v>1131</v>
      </c>
      <c r="C54" t="s">
        <v>1132</v>
      </c>
      <c r="D54">
        <v>43162</v>
      </c>
      <c r="E54" t="s">
        <v>398</v>
      </c>
      <c r="F54" t="s">
        <v>2291</v>
      </c>
      <c r="G54" t="s">
        <v>2291</v>
      </c>
      <c r="H54" t="s">
        <v>2291</v>
      </c>
      <c r="I54">
        <v>43162</v>
      </c>
      <c r="J54" t="s">
        <v>477</v>
      </c>
      <c r="K54" t="s">
        <v>293</v>
      </c>
      <c r="L54" t="s">
        <v>294</v>
      </c>
      <c r="M54" t="s">
        <v>1934</v>
      </c>
      <c r="N54" t="s">
        <v>400</v>
      </c>
      <c r="O54" t="s">
        <v>1948</v>
      </c>
      <c r="P54" t="s">
        <v>915</v>
      </c>
      <c r="Q54" t="s">
        <v>1057</v>
      </c>
      <c r="R54" t="s">
        <v>1133</v>
      </c>
      <c r="S54" t="s">
        <v>1134</v>
      </c>
      <c r="T54" t="s">
        <v>1135</v>
      </c>
      <c r="U54">
        <v>14.203272305500001</v>
      </c>
      <c r="V54">
        <v>14.0139502802</v>
      </c>
      <c r="W54">
        <v>295.80001456600002</v>
      </c>
      <c r="X54">
        <v>6</v>
      </c>
      <c r="Y54" t="s">
        <v>1984</v>
      </c>
      <c r="Z54" t="s">
        <v>2291</v>
      </c>
      <c r="AA54" t="s">
        <v>2291</v>
      </c>
      <c r="AB54" t="s">
        <v>2292</v>
      </c>
      <c r="AC54" t="s">
        <v>2291</v>
      </c>
      <c r="AD54" t="s">
        <v>1982</v>
      </c>
      <c r="AE54" t="s">
        <v>2291</v>
      </c>
      <c r="AF54" t="s">
        <v>2291</v>
      </c>
      <c r="AG54" t="s">
        <v>2093</v>
      </c>
      <c r="AH54" t="s">
        <v>1920</v>
      </c>
      <c r="AI54" t="s">
        <v>1920</v>
      </c>
      <c r="AJ54" t="s">
        <v>1921</v>
      </c>
      <c r="AK54" t="s">
        <v>2291</v>
      </c>
      <c r="AL54">
        <v>56</v>
      </c>
      <c r="AM54">
        <v>235</v>
      </c>
      <c r="AN54" t="s">
        <v>294</v>
      </c>
      <c r="AO54" t="s">
        <v>1934</v>
      </c>
      <c r="AP54" t="s">
        <v>400</v>
      </c>
      <c r="AQ54" t="s">
        <v>1948</v>
      </c>
      <c r="AR54" t="s">
        <v>404</v>
      </c>
      <c r="AS54" t="s">
        <v>2010</v>
      </c>
      <c r="AT54">
        <v>56</v>
      </c>
      <c r="AU54">
        <v>235</v>
      </c>
      <c r="AV54">
        <v>42156</v>
      </c>
      <c r="AW54">
        <v>4</v>
      </c>
      <c r="AX54">
        <v>15</v>
      </c>
      <c r="AY54" t="s">
        <v>298</v>
      </c>
      <c r="AZ54" t="s">
        <v>1926</v>
      </c>
      <c r="BA54" t="s">
        <v>299</v>
      </c>
      <c r="BB54" t="s">
        <v>1931</v>
      </c>
      <c r="BC54" t="s">
        <v>501</v>
      </c>
      <c r="BD54" t="s">
        <v>1938</v>
      </c>
      <c r="BE54" t="s">
        <v>2291</v>
      </c>
      <c r="BF54" t="s">
        <v>2291</v>
      </c>
      <c r="BG54" t="s">
        <v>2291</v>
      </c>
      <c r="BH54">
        <v>4</v>
      </c>
      <c r="BI54">
        <v>15</v>
      </c>
      <c r="BJ54">
        <v>42156</v>
      </c>
      <c r="BK54" t="s">
        <v>2291</v>
      </c>
      <c r="BL54" t="s">
        <v>2291</v>
      </c>
      <c r="BM54" t="s">
        <v>2291</v>
      </c>
      <c r="BN54" t="s">
        <v>2291</v>
      </c>
      <c r="BO54" t="s">
        <v>2291</v>
      </c>
      <c r="BP54" t="s">
        <v>2291</v>
      </c>
      <c r="BQ54" t="s">
        <v>2291</v>
      </c>
      <c r="BR54" t="s">
        <v>2291</v>
      </c>
      <c r="BS54" t="s">
        <v>2291</v>
      </c>
      <c r="BT54" t="s">
        <v>2291</v>
      </c>
      <c r="BU54" t="s">
        <v>2291</v>
      </c>
      <c r="BV54" t="s">
        <v>2291</v>
      </c>
      <c r="BW54" t="s">
        <v>2291</v>
      </c>
      <c r="BX54" t="s">
        <v>2291</v>
      </c>
      <c r="BY54" t="s">
        <v>2291</v>
      </c>
      <c r="BZ54" t="s">
        <v>2291</v>
      </c>
      <c r="CA54">
        <v>0</v>
      </c>
      <c r="CB54">
        <v>60</v>
      </c>
      <c r="CC54">
        <v>0</v>
      </c>
      <c r="CD54">
        <v>0</v>
      </c>
      <c r="CE54">
        <v>0</v>
      </c>
      <c r="CF54" t="s">
        <v>1998</v>
      </c>
      <c r="CG54" t="s">
        <v>2291</v>
      </c>
      <c r="CH54" t="s">
        <v>1136</v>
      </c>
      <c r="CI54" t="s">
        <v>1921</v>
      </c>
      <c r="CJ54" t="s">
        <v>1921</v>
      </c>
      <c r="CK54" t="s">
        <v>1920</v>
      </c>
      <c r="CL54" t="s">
        <v>1921</v>
      </c>
      <c r="CM54" t="s">
        <v>1921</v>
      </c>
      <c r="CN54" t="s">
        <v>1921</v>
      </c>
      <c r="CO54" t="s">
        <v>1921</v>
      </c>
      <c r="CP54" t="s">
        <v>1921</v>
      </c>
      <c r="CQ54" t="s">
        <v>1921</v>
      </c>
      <c r="CR54" t="s">
        <v>1921</v>
      </c>
      <c r="CS54" t="s">
        <v>1921</v>
      </c>
      <c r="CT54" t="s">
        <v>2291</v>
      </c>
      <c r="CU54" t="s">
        <v>2291</v>
      </c>
      <c r="CV54" t="s">
        <v>2291</v>
      </c>
      <c r="CW54" t="s">
        <v>2291</v>
      </c>
      <c r="CX54" t="s">
        <v>2291</v>
      </c>
      <c r="CY54" t="s">
        <v>2291</v>
      </c>
      <c r="CZ54" t="s">
        <v>2291</v>
      </c>
      <c r="DA54" t="s">
        <v>2291</v>
      </c>
      <c r="DB54" t="s">
        <v>2291</v>
      </c>
      <c r="DC54" t="s">
        <v>2291</v>
      </c>
      <c r="DD54" t="s">
        <v>2291</v>
      </c>
      <c r="DE54" t="s">
        <v>2291</v>
      </c>
      <c r="DF54" t="s">
        <v>2291</v>
      </c>
      <c r="DG54" t="s">
        <v>2291</v>
      </c>
      <c r="DH54" t="s">
        <v>2291</v>
      </c>
      <c r="DI54" t="s">
        <v>2291</v>
      </c>
      <c r="DJ54" t="s">
        <v>2291</v>
      </c>
      <c r="DK54" t="s">
        <v>2291</v>
      </c>
      <c r="DL54" t="s">
        <v>2291</v>
      </c>
      <c r="DM54" t="s">
        <v>2291</v>
      </c>
      <c r="DN54" t="s">
        <v>2291</v>
      </c>
      <c r="DO54" t="s">
        <v>2291</v>
      </c>
      <c r="DP54" t="s">
        <v>2291</v>
      </c>
      <c r="DQ54" t="s">
        <v>2291</v>
      </c>
      <c r="DR54" t="s">
        <v>2291</v>
      </c>
      <c r="DS54" t="s">
        <v>2291</v>
      </c>
      <c r="DT54" t="s">
        <v>2291</v>
      </c>
      <c r="DU54" t="s">
        <v>2291</v>
      </c>
      <c r="DV54" t="s">
        <v>2291</v>
      </c>
      <c r="DW54" t="s">
        <v>2291</v>
      </c>
      <c r="DX54" t="s">
        <v>2291</v>
      </c>
      <c r="DY54" t="s">
        <v>2291</v>
      </c>
      <c r="DZ54" t="s">
        <v>2291</v>
      </c>
      <c r="EA54" t="s">
        <v>2291</v>
      </c>
      <c r="EB54" t="s">
        <v>2291</v>
      </c>
      <c r="EC54" t="s">
        <v>2291</v>
      </c>
      <c r="ED54" t="s">
        <v>2291</v>
      </c>
      <c r="EE54" t="s">
        <v>2291</v>
      </c>
      <c r="EF54" t="s">
        <v>2291</v>
      </c>
      <c r="EG54" t="s">
        <v>2291</v>
      </c>
      <c r="EH54" t="s">
        <v>2291</v>
      </c>
      <c r="EI54" t="s">
        <v>2291</v>
      </c>
      <c r="EJ54" t="s">
        <v>2291</v>
      </c>
      <c r="EK54" t="s">
        <v>2291</v>
      </c>
      <c r="EL54" t="s">
        <v>2291</v>
      </c>
      <c r="EM54" t="s">
        <v>2291</v>
      </c>
      <c r="EN54" t="s">
        <v>2291</v>
      </c>
      <c r="EO54" t="s">
        <v>2291</v>
      </c>
      <c r="EP54" t="s">
        <v>2291</v>
      </c>
      <c r="EQ54" t="s">
        <v>2291</v>
      </c>
      <c r="ER54" t="s">
        <v>2291</v>
      </c>
      <c r="ES54" t="s">
        <v>2291</v>
      </c>
      <c r="ET54" t="s">
        <v>2291</v>
      </c>
      <c r="EU54" t="s">
        <v>2291</v>
      </c>
      <c r="EV54" t="s">
        <v>2291</v>
      </c>
      <c r="EW54" t="s">
        <v>2291</v>
      </c>
      <c r="EX54" t="s">
        <v>320</v>
      </c>
      <c r="EY54" t="s">
        <v>1921</v>
      </c>
      <c r="EZ54" t="s">
        <v>1921</v>
      </c>
      <c r="FA54" t="s">
        <v>1921</v>
      </c>
      <c r="FB54" t="s">
        <v>1920</v>
      </c>
      <c r="FC54" t="s">
        <v>1921</v>
      </c>
      <c r="FD54" t="s">
        <v>1137</v>
      </c>
      <c r="FE54" t="s">
        <v>1997</v>
      </c>
      <c r="FF54" t="s">
        <v>2291</v>
      </c>
      <c r="FG54" t="s">
        <v>2291</v>
      </c>
      <c r="FH54" t="s">
        <v>2291</v>
      </c>
      <c r="FI54" t="s">
        <v>2291</v>
      </c>
      <c r="FJ54" t="s">
        <v>2291</v>
      </c>
      <c r="FK54" t="s">
        <v>2291</v>
      </c>
      <c r="FL54" t="s">
        <v>2291</v>
      </c>
      <c r="FM54" t="s">
        <v>2291</v>
      </c>
      <c r="FN54" t="s">
        <v>2291</v>
      </c>
      <c r="FO54" t="s">
        <v>2291</v>
      </c>
      <c r="FP54" t="s">
        <v>2291</v>
      </c>
      <c r="FQ54" t="s">
        <v>2291</v>
      </c>
      <c r="FR54" t="s">
        <v>2291</v>
      </c>
      <c r="FS54" t="s">
        <v>2291</v>
      </c>
      <c r="FT54" t="s">
        <v>2291</v>
      </c>
      <c r="FU54" t="s">
        <v>2291</v>
      </c>
      <c r="FV54">
        <v>10</v>
      </c>
      <c r="FW54">
        <v>20</v>
      </c>
      <c r="FX54">
        <v>2</v>
      </c>
      <c r="FY54">
        <v>1</v>
      </c>
      <c r="FZ54">
        <v>1</v>
      </c>
      <c r="GA54" t="s">
        <v>2291</v>
      </c>
      <c r="GB54" t="s">
        <v>2291</v>
      </c>
      <c r="GC54" t="s">
        <v>2291</v>
      </c>
      <c r="GD54" t="s">
        <v>2291</v>
      </c>
      <c r="GE54">
        <v>3</v>
      </c>
      <c r="GF54">
        <v>2</v>
      </c>
      <c r="GG54">
        <v>1</v>
      </c>
      <c r="GH54">
        <v>10</v>
      </c>
      <c r="GI54" t="s">
        <v>1920</v>
      </c>
      <c r="GJ54" t="s">
        <v>1920</v>
      </c>
      <c r="GK54" t="s">
        <v>1920</v>
      </c>
      <c r="GL54" t="s">
        <v>2291</v>
      </c>
      <c r="GM54" t="s">
        <v>2291</v>
      </c>
      <c r="GN54" t="s">
        <v>2291</v>
      </c>
      <c r="GO54" t="s">
        <v>1920</v>
      </c>
      <c r="GP54" t="s">
        <v>2291</v>
      </c>
      <c r="GQ54" t="s">
        <v>2291</v>
      </c>
      <c r="GR54" t="s">
        <v>2291</v>
      </c>
      <c r="GS54" t="s">
        <v>302</v>
      </c>
      <c r="GT54" t="s">
        <v>1921</v>
      </c>
      <c r="GU54" t="s">
        <v>1921</v>
      </c>
      <c r="GV54" t="s">
        <v>1921</v>
      </c>
      <c r="GW54" t="s">
        <v>1921</v>
      </c>
      <c r="GX54" t="s">
        <v>1920</v>
      </c>
      <c r="GY54" t="s">
        <v>1921</v>
      </c>
      <c r="GZ54" t="s">
        <v>1921</v>
      </c>
      <c r="HA54" t="s">
        <v>1921</v>
      </c>
      <c r="HB54" t="s">
        <v>2291</v>
      </c>
      <c r="HC54" t="s">
        <v>2291</v>
      </c>
      <c r="HD54">
        <v>1</v>
      </c>
      <c r="HE54" t="s">
        <v>2291</v>
      </c>
      <c r="HF54" t="s">
        <v>2291</v>
      </c>
      <c r="HG54" t="s">
        <v>2291</v>
      </c>
      <c r="HH54" t="s">
        <v>2291</v>
      </c>
      <c r="HI54" t="s">
        <v>2291</v>
      </c>
      <c r="HJ54" t="s">
        <v>2291</v>
      </c>
      <c r="HK54" t="s">
        <v>2291</v>
      </c>
      <c r="HL54" t="s">
        <v>2291</v>
      </c>
      <c r="HM54" t="s">
        <v>2291</v>
      </c>
      <c r="HN54" t="s">
        <v>2291</v>
      </c>
      <c r="HO54" t="s">
        <v>2291</v>
      </c>
      <c r="HP54" t="s">
        <v>2291</v>
      </c>
      <c r="HQ54" t="s">
        <v>2291</v>
      </c>
      <c r="HR54" t="s">
        <v>869</v>
      </c>
      <c r="HS54" t="s">
        <v>2116</v>
      </c>
      <c r="HT54" t="s">
        <v>1921</v>
      </c>
      <c r="HU54" t="s">
        <v>1921</v>
      </c>
      <c r="HV54" t="s">
        <v>1921</v>
      </c>
      <c r="HW54" t="s">
        <v>1920</v>
      </c>
      <c r="HX54" t="s">
        <v>1921</v>
      </c>
      <c r="HY54" t="s">
        <v>2125</v>
      </c>
      <c r="HZ54" t="s">
        <v>1921</v>
      </c>
      <c r="IA54" t="s">
        <v>1921</v>
      </c>
      <c r="IB54" t="s">
        <v>1920</v>
      </c>
      <c r="IC54" t="s">
        <v>2291</v>
      </c>
      <c r="ID54" t="s">
        <v>2291</v>
      </c>
      <c r="IE54" t="s">
        <v>2291</v>
      </c>
      <c r="IF54" t="s">
        <v>2291</v>
      </c>
      <c r="IG54" t="s">
        <v>2291</v>
      </c>
      <c r="IH54" t="s">
        <v>2126</v>
      </c>
      <c r="II54" t="s">
        <v>1921</v>
      </c>
      <c r="IJ54" t="s">
        <v>1920</v>
      </c>
      <c r="IK54" t="s">
        <v>2291</v>
      </c>
      <c r="IL54">
        <v>60</v>
      </c>
      <c r="IM54" t="s">
        <v>1920</v>
      </c>
      <c r="IN54" t="s">
        <v>2291</v>
      </c>
      <c r="IO54" t="s">
        <v>2291</v>
      </c>
      <c r="IP54" t="s">
        <v>2291</v>
      </c>
      <c r="IQ54" t="s">
        <v>2291</v>
      </c>
      <c r="IR54" t="s">
        <v>2291</v>
      </c>
      <c r="IS54" t="s">
        <v>2291</v>
      </c>
      <c r="IT54" t="s">
        <v>2291</v>
      </c>
      <c r="IU54" t="s">
        <v>2291</v>
      </c>
      <c r="IV54" t="s">
        <v>1949</v>
      </c>
      <c r="IW54" t="s">
        <v>1991</v>
      </c>
      <c r="IX54" t="s">
        <v>2291</v>
      </c>
      <c r="IY54" t="s">
        <v>2291</v>
      </c>
      <c r="IZ54" t="s">
        <v>2291</v>
      </c>
      <c r="JA54" t="s">
        <v>2291</v>
      </c>
      <c r="JB54" t="s">
        <v>2291</v>
      </c>
      <c r="JC54" t="s">
        <v>1921</v>
      </c>
      <c r="JD54" t="s">
        <v>2291</v>
      </c>
      <c r="JE54" t="s">
        <v>2291</v>
      </c>
      <c r="JF54" t="s">
        <v>2291</v>
      </c>
      <c r="JG54" t="s">
        <v>2291</v>
      </c>
      <c r="JH54" t="s">
        <v>2291</v>
      </c>
      <c r="JI54" t="s">
        <v>2291</v>
      </c>
      <c r="JJ54" t="s">
        <v>2291</v>
      </c>
      <c r="JK54" t="s">
        <v>2291</v>
      </c>
      <c r="JL54" t="s">
        <v>2291</v>
      </c>
      <c r="JM54" t="s">
        <v>392</v>
      </c>
      <c r="JN54" t="s">
        <v>1921</v>
      </c>
      <c r="JO54" t="s">
        <v>1921</v>
      </c>
      <c r="JP54" t="s">
        <v>1921</v>
      </c>
      <c r="JQ54" t="s">
        <v>1921</v>
      </c>
      <c r="JR54" t="s">
        <v>1921</v>
      </c>
      <c r="JS54" t="s">
        <v>1920</v>
      </c>
      <c r="JT54" t="s">
        <v>1921</v>
      </c>
      <c r="JU54" t="s">
        <v>1920</v>
      </c>
      <c r="JV54" t="s">
        <v>1920</v>
      </c>
      <c r="JW54" t="s">
        <v>1921</v>
      </c>
      <c r="JX54" t="s">
        <v>1921</v>
      </c>
      <c r="JY54" t="s">
        <v>1921</v>
      </c>
      <c r="JZ54" t="s">
        <v>1921</v>
      </c>
      <c r="KA54" t="s">
        <v>1921</v>
      </c>
      <c r="KB54" t="s">
        <v>2291</v>
      </c>
      <c r="KC54" t="s">
        <v>2291</v>
      </c>
      <c r="KD54" t="s">
        <v>2295</v>
      </c>
      <c r="KE54" t="s">
        <v>1920</v>
      </c>
      <c r="KF54" t="s">
        <v>1921</v>
      </c>
      <c r="KG54" t="s">
        <v>1921</v>
      </c>
      <c r="KH54" t="s">
        <v>1921</v>
      </c>
      <c r="KI54" t="s">
        <v>1921</v>
      </c>
      <c r="KJ54" t="s">
        <v>1921</v>
      </c>
      <c r="KK54" t="s">
        <v>1921</v>
      </c>
      <c r="KL54" t="s">
        <v>2291</v>
      </c>
      <c r="KM54" t="s">
        <v>1971</v>
      </c>
      <c r="KN54" t="s">
        <v>2291</v>
      </c>
      <c r="KO54" t="s">
        <v>1920</v>
      </c>
      <c r="KP54" t="s">
        <v>2144</v>
      </c>
      <c r="KQ54" t="s">
        <v>1967</v>
      </c>
      <c r="KR54" t="s">
        <v>1988</v>
      </c>
      <c r="KS54" t="s">
        <v>2291</v>
      </c>
      <c r="KT54" t="s">
        <v>1920</v>
      </c>
      <c r="KU54" t="s">
        <v>409</v>
      </c>
      <c r="KV54" t="s">
        <v>1921</v>
      </c>
      <c r="KW54" t="s">
        <v>1921</v>
      </c>
      <c r="KX54" t="s">
        <v>1920</v>
      </c>
      <c r="KY54" t="s">
        <v>2291</v>
      </c>
      <c r="KZ54" t="s">
        <v>2291</v>
      </c>
      <c r="LA54">
        <v>3</v>
      </c>
      <c r="LB54" t="s">
        <v>304</v>
      </c>
      <c r="LC54" t="s">
        <v>1138</v>
      </c>
      <c r="LD54" t="s">
        <v>2291</v>
      </c>
      <c r="LE54" t="s">
        <v>2291</v>
      </c>
      <c r="LF54" t="s">
        <v>2291</v>
      </c>
      <c r="LG54">
        <v>20</v>
      </c>
      <c r="LH54">
        <v>20</v>
      </c>
      <c r="LI54" t="s">
        <v>1139</v>
      </c>
      <c r="LJ54">
        <v>158786</v>
      </c>
      <c r="LK54" t="s">
        <v>1140</v>
      </c>
      <c r="LL54" t="s">
        <v>1141</v>
      </c>
      <c r="LM54">
        <v>88</v>
      </c>
      <c r="LN54" t="s">
        <v>2291</v>
      </c>
      <c r="LO54">
        <v>-1</v>
      </c>
      <c r="LP54" t="s">
        <v>2291</v>
      </c>
      <c r="LQ54" t="s">
        <v>2291</v>
      </c>
      <c r="LR54">
        <v>88</v>
      </c>
      <c r="LS54">
        <v>4</v>
      </c>
      <c r="LT54">
        <v>6</v>
      </c>
      <c r="LU54">
        <v>8</v>
      </c>
      <c r="LV54">
        <v>10</v>
      </c>
      <c r="LW54">
        <v>14</v>
      </c>
      <c r="LX54">
        <v>21</v>
      </c>
      <c r="LY54">
        <v>11</v>
      </c>
      <c r="LZ54">
        <v>10</v>
      </c>
      <c r="MA54">
        <v>21</v>
      </c>
      <c r="MB54">
        <v>23</v>
      </c>
      <c r="MC54">
        <v>6</v>
      </c>
      <c r="MD54">
        <v>3</v>
      </c>
      <c r="ME54">
        <v>137</v>
      </c>
      <c r="MF54" t="s">
        <v>1979</v>
      </c>
      <c r="MG54" t="s">
        <v>1980</v>
      </c>
      <c r="MH54" t="s">
        <v>1981</v>
      </c>
      <c r="MI54" t="b">
        <v>1</v>
      </c>
      <c r="MJ54" t="b">
        <v>1</v>
      </c>
      <c r="MK54" t="b">
        <v>0</v>
      </c>
      <c r="ML54" t="s">
        <v>2291</v>
      </c>
    </row>
    <row r="55" spans="1:350" x14ac:dyDescent="0.3">
      <c r="A55" t="s">
        <v>1048</v>
      </c>
      <c r="B55" t="s">
        <v>1046</v>
      </c>
      <c r="C55" t="s">
        <v>1047</v>
      </c>
      <c r="D55">
        <v>43163</v>
      </c>
      <c r="E55" t="s">
        <v>464</v>
      </c>
      <c r="F55" t="s">
        <v>2291</v>
      </c>
      <c r="G55" t="s">
        <v>2291</v>
      </c>
      <c r="H55" t="s">
        <v>2291</v>
      </c>
      <c r="I55">
        <v>43163</v>
      </c>
      <c r="J55" t="s">
        <v>465</v>
      </c>
      <c r="K55" t="s">
        <v>293</v>
      </c>
      <c r="L55" t="s">
        <v>294</v>
      </c>
      <c r="M55" t="s">
        <v>1934</v>
      </c>
      <c r="N55" t="s">
        <v>400</v>
      </c>
      <c r="O55" t="s">
        <v>1948</v>
      </c>
      <c r="P55" t="s">
        <v>915</v>
      </c>
      <c r="Q55" t="s">
        <v>1057</v>
      </c>
      <c r="R55" t="s">
        <v>1013</v>
      </c>
      <c r="S55" t="s">
        <v>1048</v>
      </c>
      <c r="T55" t="s">
        <v>1049</v>
      </c>
      <c r="U55">
        <v>13.797274481600001</v>
      </c>
      <c r="V55">
        <v>14.087010666399999</v>
      </c>
      <c r="W55">
        <v>296.95821566900003</v>
      </c>
      <c r="X55">
        <v>4</v>
      </c>
      <c r="Y55" t="s">
        <v>1983</v>
      </c>
      <c r="Z55" t="s">
        <v>1013</v>
      </c>
      <c r="AA55">
        <v>16</v>
      </c>
      <c r="AB55" t="s">
        <v>2292</v>
      </c>
      <c r="AC55" t="s">
        <v>2291</v>
      </c>
      <c r="AD55" t="s">
        <v>1982</v>
      </c>
      <c r="AE55" t="s">
        <v>2291</v>
      </c>
      <c r="AF55" t="s">
        <v>2291</v>
      </c>
      <c r="AG55" t="s">
        <v>2089</v>
      </c>
      <c r="AH55" t="s">
        <v>1920</v>
      </c>
      <c r="AI55" t="s">
        <v>1921</v>
      </c>
      <c r="AJ55" t="s">
        <v>1921</v>
      </c>
      <c r="AK55" t="s">
        <v>2291</v>
      </c>
      <c r="AL55">
        <v>476</v>
      </c>
      <c r="AM55">
        <v>1990</v>
      </c>
      <c r="AN55" t="s">
        <v>294</v>
      </c>
      <c r="AO55" t="s">
        <v>1934</v>
      </c>
      <c r="AP55" t="s">
        <v>400</v>
      </c>
      <c r="AQ55" t="s">
        <v>1948</v>
      </c>
      <c r="AR55" t="s">
        <v>915</v>
      </c>
      <c r="AS55" t="s">
        <v>1057</v>
      </c>
      <c r="AT55">
        <v>476</v>
      </c>
      <c r="AU55">
        <v>1990</v>
      </c>
      <c r="AV55">
        <v>42064</v>
      </c>
      <c r="AW55" t="s">
        <v>2291</v>
      </c>
      <c r="AX55" t="s">
        <v>2291</v>
      </c>
      <c r="AY55" t="s">
        <v>2291</v>
      </c>
      <c r="AZ55" t="s">
        <v>2291</v>
      </c>
      <c r="BA55" t="s">
        <v>2291</v>
      </c>
      <c r="BB55" t="s">
        <v>2291</v>
      </c>
      <c r="BC55" t="s">
        <v>2291</v>
      </c>
      <c r="BD55" t="s">
        <v>2291</v>
      </c>
      <c r="BE55" t="s">
        <v>2291</v>
      </c>
      <c r="BF55" t="s">
        <v>2291</v>
      </c>
      <c r="BG55" t="s">
        <v>2291</v>
      </c>
      <c r="BH55" t="s">
        <v>2291</v>
      </c>
      <c r="BI55" t="s">
        <v>2291</v>
      </c>
      <c r="BJ55" t="s">
        <v>2291</v>
      </c>
      <c r="BK55" t="s">
        <v>2291</v>
      </c>
      <c r="BL55" t="s">
        <v>2291</v>
      </c>
      <c r="BM55" t="s">
        <v>2291</v>
      </c>
      <c r="BN55" t="s">
        <v>2291</v>
      </c>
      <c r="BO55" t="s">
        <v>2291</v>
      </c>
      <c r="BP55" t="s">
        <v>2291</v>
      </c>
      <c r="BQ55" t="s">
        <v>2291</v>
      </c>
      <c r="BR55" t="s">
        <v>2291</v>
      </c>
      <c r="BS55" t="s">
        <v>2291</v>
      </c>
      <c r="BT55" t="s">
        <v>2291</v>
      </c>
      <c r="BU55" t="s">
        <v>2291</v>
      </c>
      <c r="BV55" t="s">
        <v>2291</v>
      </c>
      <c r="BW55" t="s">
        <v>2291</v>
      </c>
      <c r="BX55" t="s">
        <v>2291</v>
      </c>
      <c r="BY55" t="s">
        <v>2291</v>
      </c>
      <c r="BZ55" t="s">
        <v>2291</v>
      </c>
      <c r="CA55">
        <v>0</v>
      </c>
      <c r="CB55">
        <v>470</v>
      </c>
      <c r="CC55">
        <v>0</v>
      </c>
      <c r="CD55">
        <v>0</v>
      </c>
      <c r="CE55">
        <v>6</v>
      </c>
      <c r="CF55" t="s">
        <v>1998</v>
      </c>
      <c r="CG55" t="s">
        <v>2291</v>
      </c>
      <c r="CH55" t="s">
        <v>1050</v>
      </c>
      <c r="CI55" t="s">
        <v>1921</v>
      </c>
      <c r="CJ55" t="s">
        <v>1921</v>
      </c>
      <c r="CK55" t="s">
        <v>1920</v>
      </c>
      <c r="CL55" t="s">
        <v>1921</v>
      </c>
      <c r="CM55" t="s">
        <v>1921</v>
      </c>
      <c r="CN55" t="s">
        <v>1921</v>
      </c>
      <c r="CO55" t="s">
        <v>1921</v>
      </c>
      <c r="CP55" t="s">
        <v>1921</v>
      </c>
      <c r="CQ55" t="s">
        <v>1920</v>
      </c>
      <c r="CR55" t="s">
        <v>1921</v>
      </c>
      <c r="CS55" t="s">
        <v>1921</v>
      </c>
      <c r="CT55" t="s">
        <v>1953</v>
      </c>
      <c r="CU55" t="s">
        <v>1921</v>
      </c>
      <c r="CV55" t="s">
        <v>1921</v>
      </c>
      <c r="CW55" t="s">
        <v>1920</v>
      </c>
      <c r="CX55" t="s">
        <v>1921</v>
      </c>
      <c r="CY55" t="s">
        <v>1921</v>
      </c>
      <c r="CZ55" t="s">
        <v>2291</v>
      </c>
      <c r="DA55" t="s">
        <v>2029</v>
      </c>
      <c r="DB55" t="s">
        <v>2291</v>
      </c>
      <c r="DC55" t="s">
        <v>2291</v>
      </c>
      <c r="DD55" t="s">
        <v>2291</v>
      </c>
      <c r="DE55" t="s">
        <v>2291</v>
      </c>
      <c r="DF55" t="s">
        <v>2291</v>
      </c>
      <c r="DG55" t="s">
        <v>2291</v>
      </c>
      <c r="DH55" t="s">
        <v>2291</v>
      </c>
      <c r="DI55" t="s">
        <v>2291</v>
      </c>
      <c r="DJ55" t="s">
        <v>2291</v>
      </c>
      <c r="DK55" t="s">
        <v>2291</v>
      </c>
      <c r="DL55" t="s">
        <v>2291</v>
      </c>
      <c r="DM55" t="s">
        <v>2291</v>
      </c>
      <c r="DN55" t="s">
        <v>2291</v>
      </c>
      <c r="DO55" t="s">
        <v>2291</v>
      </c>
      <c r="DP55" t="s">
        <v>2291</v>
      </c>
      <c r="DQ55" t="s">
        <v>2291</v>
      </c>
      <c r="DR55" t="s">
        <v>2291</v>
      </c>
      <c r="DS55" t="s">
        <v>2291</v>
      </c>
      <c r="DT55" t="s">
        <v>2291</v>
      </c>
      <c r="DU55" t="s">
        <v>2291</v>
      </c>
      <c r="DV55" t="s">
        <v>2291</v>
      </c>
      <c r="DW55" t="s">
        <v>2291</v>
      </c>
      <c r="DX55" t="s">
        <v>2291</v>
      </c>
      <c r="DY55" t="s">
        <v>2291</v>
      </c>
      <c r="DZ55" t="s">
        <v>2291</v>
      </c>
      <c r="EA55" t="s">
        <v>2291</v>
      </c>
      <c r="EB55" t="s">
        <v>2291</v>
      </c>
      <c r="EC55" t="s">
        <v>2291</v>
      </c>
      <c r="ED55" t="s">
        <v>2291</v>
      </c>
      <c r="EE55" t="s">
        <v>2291</v>
      </c>
      <c r="EF55" t="s">
        <v>2291</v>
      </c>
      <c r="EG55" t="s">
        <v>2291</v>
      </c>
      <c r="EH55" t="s">
        <v>2291</v>
      </c>
      <c r="EI55" t="s">
        <v>2291</v>
      </c>
      <c r="EJ55" t="s">
        <v>2291</v>
      </c>
      <c r="EK55" t="s">
        <v>2291</v>
      </c>
      <c r="EL55" t="s">
        <v>2291</v>
      </c>
      <c r="EM55" t="s">
        <v>2291</v>
      </c>
      <c r="EN55" t="s">
        <v>2291</v>
      </c>
      <c r="EO55" t="s">
        <v>2291</v>
      </c>
      <c r="EP55" t="s">
        <v>2291</v>
      </c>
      <c r="EQ55" t="s">
        <v>2291</v>
      </c>
      <c r="ER55" t="s">
        <v>2291</v>
      </c>
      <c r="ES55" t="s">
        <v>2291</v>
      </c>
      <c r="ET55" t="s">
        <v>2291</v>
      </c>
      <c r="EU55" t="s">
        <v>2291</v>
      </c>
      <c r="EV55" t="s">
        <v>2291</v>
      </c>
      <c r="EW55" t="s">
        <v>2291</v>
      </c>
      <c r="EX55" t="s">
        <v>320</v>
      </c>
      <c r="EY55" t="s">
        <v>1921</v>
      </c>
      <c r="EZ55" t="s">
        <v>1921</v>
      </c>
      <c r="FA55" t="s">
        <v>1921</v>
      </c>
      <c r="FB55" t="s">
        <v>1920</v>
      </c>
      <c r="FC55" t="s">
        <v>1921</v>
      </c>
      <c r="FD55" t="s">
        <v>2291</v>
      </c>
      <c r="FE55" t="s">
        <v>1996</v>
      </c>
      <c r="FF55" t="s">
        <v>2291</v>
      </c>
      <c r="FG55" t="s">
        <v>2291</v>
      </c>
      <c r="FH55" t="s">
        <v>2291</v>
      </c>
      <c r="FI55" t="s">
        <v>2291</v>
      </c>
      <c r="FJ55" t="s">
        <v>2291</v>
      </c>
      <c r="FK55" t="s">
        <v>2291</v>
      </c>
      <c r="FL55" t="s">
        <v>2291</v>
      </c>
      <c r="FM55" t="s">
        <v>2291</v>
      </c>
      <c r="FN55" t="s">
        <v>2291</v>
      </c>
      <c r="FO55" t="s">
        <v>2291</v>
      </c>
      <c r="FP55" t="s">
        <v>2291</v>
      </c>
      <c r="FQ55" t="s">
        <v>2291</v>
      </c>
      <c r="FR55" t="s">
        <v>2291</v>
      </c>
      <c r="FS55" t="s">
        <v>2291</v>
      </c>
      <c r="FT55" t="s">
        <v>2291</v>
      </c>
      <c r="FU55" t="s">
        <v>2291</v>
      </c>
      <c r="FV55">
        <v>95</v>
      </c>
      <c r="FW55">
        <v>150</v>
      </c>
      <c r="FX55">
        <v>10</v>
      </c>
      <c r="FY55">
        <v>25</v>
      </c>
      <c r="FZ55">
        <v>10</v>
      </c>
      <c r="GA55">
        <v>25</v>
      </c>
      <c r="GB55" t="s">
        <v>2291</v>
      </c>
      <c r="GC55" t="s">
        <v>2291</v>
      </c>
      <c r="GD55">
        <v>100</v>
      </c>
      <c r="GE55">
        <v>80</v>
      </c>
      <c r="GF55">
        <v>50</v>
      </c>
      <c r="GG55">
        <v>30</v>
      </c>
      <c r="GH55">
        <v>150</v>
      </c>
      <c r="GI55" t="s">
        <v>1920</v>
      </c>
      <c r="GJ55" t="s">
        <v>1920</v>
      </c>
      <c r="GK55" t="s">
        <v>1920</v>
      </c>
      <c r="GL55" t="s">
        <v>2291</v>
      </c>
      <c r="GM55" t="s">
        <v>2291</v>
      </c>
      <c r="GN55" t="s">
        <v>2291</v>
      </c>
      <c r="GO55" t="s">
        <v>1920</v>
      </c>
      <c r="GP55" t="s">
        <v>2291</v>
      </c>
      <c r="GQ55" t="s">
        <v>2291</v>
      </c>
      <c r="GR55" t="s">
        <v>2291</v>
      </c>
      <c r="GS55" t="s">
        <v>302</v>
      </c>
      <c r="GT55" t="s">
        <v>1921</v>
      </c>
      <c r="GU55" t="s">
        <v>1921</v>
      </c>
      <c r="GV55" t="s">
        <v>1921</v>
      </c>
      <c r="GW55" t="s">
        <v>1921</v>
      </c>
      <c r="GX55" t="s">
        <v>1920</v>
      </c>
      <c r="GY55" t="s">
        <v>1921</v>
      </c>
      <c r="GZ55" t="s">
        <v>1921</v>
      </c>
      <c r="HA55" t="s">
        <v>1921</v>
      </c>
      <c r="HB55" t="s">
        <v>2291</v>
      </c>
      <c r="HC55" t="s">
        <v>2291</v>
      </c>
      <c r="HD55">
        <v>4</v>
      </c>
      <c r="HE55" t="s">
        <v>2291</v>
      </c>
      <c r="HF55" t="s">
        <v>2291</v>
      </c>
      <c r="HG55" t="s">
        <v>2291</v>
      </c>
      <c r="HH55" t="s">
        <v>2291</v>
      </c>
      <c r="HI55" t="s">
        <v>2291</v>
      </c>
      <c r="HJ55" t="s">
        <v>2291</v>
      </c>
      <c r="HK55" t="s">
        <v>2291</v>
      </c>
      <c r="HL55" t="s">
        <v>2291</v>
      </c>
      <c r="HM55" t="s">
        <v>2291</v>
      </c>
      <c r="HN55" t="s">
        <v>2291</v>
      </c>
      <c r="HO55" t="s">
        <v>2291</v>
      </c>
      <c r="HP55" t="s">
        <v>2291</v>
      </c>
      <c r="HQ55" t="s">
        <v>2291</v>
      </c>
      <c r="HR55" t="s">
        <v>869</v>
      </c>
      <c r="HS55" t="s">
        <v>371</v>
      </c>
      <c r="HT55" t="s">
        <v>1920</v>
      </c>
      <c r="HU55" t="s">
        <v>1921</v>
      </c>
      <c r="HV55" t="s">
        <v>1921</v>
      </c>
      <c r="HW55" t="s">
        <v>1921</v>
      </c>
      <c r="HX55" t="s">
        <v>1921</v>
      </c>
      <c r="HY55" t="s">
        <v>2125</v>
      </c>
      <c r="HZ55" t="s">
        <v>1921</v>
      </c>
      <c r="IA55" t="s">
        <v>1921</v>
      </c>
      <c r="IB55" t="s">
        <v>1920</v>
      </c>
      <c r="IC55" t="s">
        <v>2291</v>
      </c>
      <c r="ID55" t="s">
        <v>2291</v>
      </c>
      <c r="IE55" t="s">
        <v>2291</v>
      </c>
      <c r="IF55" t="s">
        <v>2291</v>
      </c>
      <c r="IG55" t="s">
        <v>2291</v>
      </c>
      <c r="IH55" t="s">
        <v>2126</v>
      </c>
      <c r="II55" t="s">
        <v>1921</v>
      </c>
      <c r="IJ55" t="s">
        <v>1920</v>
      </c>
      <c r="IK55" t="s">
        <v>2291</v>
      </c>
      <c r="IL55">
        <v>300</v>
      </c>
      <c r="IM55" t="s">
        <v>1920</v>
      </c>
      <c r="IN55" t="s">
        <v>2291</v>
      </c>
      <c r="IO55" t="s">
        <v>2291</v>
      </c>
      <c r="IP55" t="s">
        <v>2291</v>
      </c>
      <c r="IQ55" t="s">
        <v>2291</v>
      </c>
      <c r="IR55" t="s">
        <v>2291</v>
      </c>
      <c r="IS55" t="s">
        <v>2291</v>
      </c>
      <c r="IT55" t="s">
        <v>2291</v>
      </c>
      <c r="IU55" t="s">
        <v>2291</v>
      </c>
      <c r="IV55" t="s">
        <v>1952</v>
      </c>
      <c r="IW55" t="s">
        <v>2291</v>
      </c>
      <c r="IX55" t="s">
        <v>2291</v>
      </c>
      <c r="IY55" t="s">
        <v>1146</v>
      </c>
      <c r="IZ55" t="s">
        <v>2209</v>
      </c>
      <c r="JA55" t="s">
        <v>1957</v>
      </c>
      <c r="JB55" t="s">
        <v>2291</v>
      </c>
      <c r="JC55" t="s">
        <v>1920</v>
      </c>
      <c r="JD55" t="s">
        <v>2003</v>
      </c>
      <c r="JE55" t="s">
        <v>1921</v>
      </c>
      <c r="JF55" t="s">
        <v>1920</v>
      </c>
      <c r="JG55" t="s">
        <v>1921</v>
      </c>
      <c r="JH55" t="s">
        <v>1921</v>
      </c>
      <c r="JI55" t="s">
        <v>1921</v>
      </c>
      <c r="JJ55" t="s">
        <v>2291</v>
      </c>
      <c r="JK55" t="s">
        <v>1974</v>
      </c>
      <c r="JL55" t="s">
        <v>1968</v>
      </c>
      <c r="JM55" t="s">
        <v>470</v>
      </c>
      <c r="JN55" t="s">
        <v>1920</v>
      </c>
      <c r="JO55" t="s">
        <v>1920</v>
      </c>
      <c r="JP55" t="s">
        <v>1921</v>
      </c>
      <c r="JQ55" t="s">
        <v>1921</v>
      </c>
      <c r="JR55" t="s">
        <v>1921</v>
      </c>
      <c r="JS55" t="s">
        <v>1921</v>
      </c>
      <c r="JT55" t="s">
        <v>1921</v>
      </c>
      <c r="JU55" t="s">
        <v>1920</v>
      </c>
      <c r="JV55" t="s">
        <v>1921</v>
      </c>
      <c r="JW55" t="s">
        <v>1921</v>
      </c>
      <c r="JX55" t="s">
        <v>1921</v>
      </c>
      <c r="JY55" t="s">
        <v>1921</v>
      </c>
      <c r="JZ55" t="s">
        <v>1921</v>
      </c>
      <c r="KA55" t="s">
        <v>1921</v>
      </c>
      <c r="KB55" t="s">
        <v>2291</v>
      </c>
      <c r="KC55" t="s">
        <v>2291</v>
      </c>
      <c r="KD55" t="s">
        <v>2299</v>
      </c>
      <c r="KE55" t="s">
        <v>1921</v>
      </c>
      <c r="KF55" t="s">
        <v>1921</v>
      </c>
      <c r="KG55" t="s">
        <v>1921</v>
      </c>
      <c r="KH55" t="s">
        <v>1920</v>
      </c>
      <c r="KI55" t="s">
        <v>1921</v>
      </c>
      <c r="KJ55" t="s">
        <v>1921</v>
      </c>
      <c r="KK55" t="s">
        <v>1921</v>
      </c>
      <c r="KL55" t="s">
        <v>2291</v>
      </c>
      <c r="KM55" t="s">
        <v>1972</v>
      </c>
      <c r="KN55" t="s">
        <v>1921</v>
      </c>
      <c r="KO55" t="s">
        <v>1920</v>
      </c>
      <c r="KP55" t="s">
        <v>2158</v>
      </c>
      <c r="KQ55" t="s">
        <v>1967</v>
      </c>
      <c r="KR55" t="s">
        <v>1923</v>
      </c>
      <c r="KS55" t="s">
        <v>2291</v>
      </c>
      <c r="KT55" t="s">
        <v>1920</v>
      </c>
      <c r="KU55" t="s">
        <v>409</v>
      </c>
      <c r="KV55" t="s">
        <v>1921</v>
      </c>
      <c r="KW55" t="s">
        <v>1921</v>
      </c>
      <c r="KX55" t="s">
        <v>1920</v>
      </c>
      <c r="KY55" t="s">
        <v>2291</v>
      </c>
      <c r="KZ55" t="s">
        <v>2291</v>
      </c>
      <c r="LA55">
        <v>3</v>
      </c>
      <c r="LB55" t="s">
        <v>304</v>
      </c>
      <c r="LC55" t="s">
        <v>1051</v>
      </c>
      <c r="LD55" t="s">
        <v>2291</v>
      </c>
      <c r="LE55" t="s">
        <v>2291</v>
      </c>
      <c r="LF55" t="s">
        <v>2291</v>
      </c>
      <c r="LG55">
        <v>17</v>
      </c>
      <c r="LH55">
        <v>17</v>
      </c>
      <c r="LI55" t="s">
        <v>1052</v>
      </c>
      <c r="LJ55">
        <v>158777</v>
      </c>
      <c r="LK55" t="s">
        <v>1053</v>
      </c>
      <c r="LL55" t="s">
        <v>1054</v>
      </c>
      <c r="LM55">
        <v>79</v>
      </c>
      <c r="LN55" t="s">
        <v>2291</v>
      </c>
      <c r="LO55">
        <v>-1</v>
      </c>
      <c r="LP55" t="s">
        <v>2291</v>
      </c>
      <c r="LQ55" t="s">
        <v>2291</v>
      </c>
      <c r="LR55">
        <v>79</v>
      </c>
      <c r="LS55">
        <v>7</v>
      </c>
      <c r="LT55">
        <v>5</v>
      </c>
      <c r="LU55">
        <v>10</v>
      </c>
      <c r="LV55">
        <v>14</v>
      </c>
      <c r="LW55">
        <v>17</v>
      </c>
      <c r="LX55">
        <v>14</v>
      </c>
      <c r="LY55">
        <v>7</v>
      </c>
      <c r="LZ55">
        <v>12</v>
      </c>
      <c r="MA55">
        <v>14</v>
      </c>
      <c r="MB55">
        <v>23</v>
      </c>
      <c r="MC55">
        <v>6</v>
      </c>
      <c r="MD55">
        <v>3</v>
      </c>
      <c r="ME55">
        <v>132</v>
      </c>
      <c r="MF55" t="s">
        <v>1975</v>
      </c>
      <c r="MG55" t="s">
        <v>1976</v>
      </c>
      <c r="MH55" t="s">
        <v>1980</v>
      </c>
      <c r="MI55" t="b">
        <v>1</v>
      </c>
      <c r="MJ55" t="b">
        <v>1</v>
      </c>
      <c r="MK55" t="b">
        <v>1</v>
      </c>
      <c r="ML55" t="s">
        <v>2291</v>
      </c>
    </row>
    <row r="56" spans="1:350" x14ac:dyDescent="0.3">
      <c r="A56" t="s">
        <v>1841</v>
      </c>
      <c r="B56" t="s">
        <v>906</v>
      </c>
      <c r="C56" t="s">
        <v>907</v>
      </c>
      <c r="D56">
        <v>43160</v>
      </c>
      <c r="E56" t="s">
        <v>366</v>
      </c>
      <c r="F56" t="s">
        <v>2291</v>
      </c>
      <c r="G56" t="s">
        <v>2291</v>
      </c>
      <c r="H56" t="s">
        <v>2291</v>
      </c>
      <c r="I56">
        <v>43160</v>
      </c>
      <c r="J56" t="s">
        <v>884</v>
      </c>
      <c r="K56" t="s">
        <v>293</v>
      </c>
      <c r="L56" t="s">
        <v>294</v>
      </c>
      <c r="M56" t="s">
        <v>1934</v>
      </c>
      <c r="N56" t="s">
        <v>698</v>
      </c>
      <c r="O56" t="s">
        <v>333</v>
      </c>
      <c r="P56" t="s">
        <v>781</v>
      </c>
      <c r="Q56" t="s">
        <v>2009</v>
      </c>
      <c r="R56" t="s">
        <v>782</v>
      </c>
      <c r="S56" t="s">
        <v>1841</v>
      </c>
      <c r="T56" t="s">
        <v>908</v>
      </c>
      <c r="U56">
        <v>13.529905983000001</v>
      </c>
      <c r="V56">
        <v>14.333434805</v>
      </c>
      <c r="W56">
        <v>307.77714225199998</v>
      </c>
      <c r="X56">
        <v>4</v>
      </c>
      <c r="Y56" t="s">
        <v>1984</v>
      </c>
      <c r="Z56" t="s">
        <v>2291</v>
      </c>
      <c r="AA56" t="s">
        <v>2291</v>
      </c>
      <c r="AB56" t="s">
        <v>2292</v>
      </c>
      <c r="AC56" t="s">
        <v>2291</v>
      </c>
      <c r="AD56" t="s">
        <v>1982</v>
      </c>
      <c r="AE56" t="s">
        <v>2291</v>
      </c>
      <c r="AF56" t="s">
        <v>2291</v>
      </c>
      <c r="AG56" t="s">
        <v>2089</v>
      </c>
      <c r="AH56" t="s">
        <v>1920</v>
      </c>
      <c r="AI56" t="s">
        <v>1921</v>
      </c>
      <c r="AJ56" t="s">
        <v>1921</v>
      </c>
      <c r="AK56" t="s">
        <v>2291</v>
      </c>
      <c r="AL56">
        <v>957</v>
      </c>
      <c r="AM56">
        <v>4000</v>
      </c>
      <c r="AN56" t="s">
        <v>294</v>
      </c>
      <c r="AO56" t="s">
        <v>1934</v>
      </c>
      <c r="AP56" t="s">
        <v>698</v>
      </c>
      <c r="AQ56" t="s">
        <v>333</v>
      </c>
      <c r="AR56" t="s">
        <v>781</v>
      </c>
      <c r="AS56" t="s">
        <v>2009</v>
      </c>
      <c r="AT56">
        <v>957</v>
      </c>
      <c r="AU56">
        <v>4000</v>
      </c>
      <c r="AV56">
        <v>41640</v>
      </c>
      <c r="AW56" t="s">
        <v>2291</v>
      </c>
      <c r="AX56" t="s">
        <v>2291</v>
      </c>
      <c r="AY56" t="s">
        <v>2291</v>
      </c>
      <c r="AZ56" t="s">
        <v>2291</v>
      </c>
      <c r="BA56" t="s">
        <v>2291</v>
      </c>
      <c r="BB56" t="s">
        <v>2291</v>
      </c>
      <c r="BC56" t="s">
        <v>2291</v>
      </c>
      <c r="BD56" t="s">
        <v>2291</v>
      </c>
      <c r="BE56" t="s">
        <v>2291</v>
      </c>
      <c r="BF56" t="s">
        <v>2291</v>
      </c>
      <c r="BG56" t="s">
        <v>2291</v>
      </c>
      <c r="BH56" t="s">
        <v>2291</v>
      </c>
      <c r="BI56" t="s">
        <v>2291</v>
      </c>
      <c r="BJ56" t="s">
        <v>2291</v>
      </c>
      <c r="BK56" t="s">
        <v>2291</v>
      </c>
      <c r="BL56" t="s">
        <v>2291</v>
      </c>
      <c r="BM56" t="s">
        <v>2291</v>
      </c>
      <c r="BN56" t="s">
        <v>2291</v>
      </c>
      <c r="BO56" t="s">
        <v>2291</v>
      </c>
      <c r="BP56" t="s">
        <v>2291</v>
      </c>
      <c r="BQ56" t="s">
        <v>2291</v>
      </c>
      <c r="BR56" t="s">
        <v>2291</v>
      </c>
      <c r="BS56" t="s">
        <v>2291</v>
      </c>
      <c r="BT56" t="s">
        <v>2291</v>
      </c>
      <c r="BU56" t="s">
        <v>2291</v>
      </c>
      <c r="BV56" t="s">
        <v>2291</v>
      </c>
      <c r="BW56" t="s">
        <v>2291</v>
      </c>
      <c r="BX56" t="s">
        <v>2291</v>
      </c>
      <c r="BY56" t="s">
        <v>2291</v>
      </c>
      <c r="BZ56" t="s">
        <v>2291</v>
      </c>
      <c r="CA56">
        <v>0</v>
      </c>
      <c r="CB56">
        <v>3900</v>
      </c>
      <c r="CC56">
        <v>100</v>
      </c>
      <c r="CD56">
        <v>0</v>
      </c>
      <c r="CE56">
        <v>0</v>
      </c>
      <c r="CF56" t="s">
        <v>1998</v>
      </c>
      <c r="CG56" t="s">
        <v>2291</v>
      </c>
      <c r="CH56" t="s">
        <v>909</v>
      </c>
      <c r="CI56" t="s">
        <v>1921</v>
      </c>
      <c r="CJ56" t="s">
        <v>1920</v>
      </c>
      <c r="CK56" t="s">
        <v>1921</v>
      </c>
      <c r="CL56" t="s">
        <v>1921</v>
      </c>
      <c r="CM56" t="s">
        <v>1921</v>
      </c>
      <c r="CN56" t="s">
        <v>1921</v>
      </c>
      <c r="CO56" t="s">
        <v>1921</v>
      </c>
      <c r="CP56" t="s">
        <v>1920</v>
      </c>
      <c r="CQ56" t="s">
        <v>1920</v>
      </c>
      <c r="CR56" t="s">
        <v>1920</v>
      </c>
      <c r="CS56" t="s">
        <v>1921</v>
      </c>
      <c r="CT56" t="s">
        <v>1953</v>
      </c>
      <c r="CU56" t="s">
        <v>1921</v>
      </c>
      <c r="CV56" t="s">
        <v>1921</v>
      </c>
      <c r="CW56" t="s">
        <v>1920</v>
      </c>
      <c r="CX56" t="s">
        <v>1921</v>
      </c>
      <c r="CY56" t="s">
        <v>1921</v>
      </c>
      <c r="CZ56" t="s">
        <v>2291</v>
      </c>
      <c r="DA56" t="s">
        <v>2029</v>
      </c>
      <c r="DB56" t="s">
        <v>2291</v>
      </c>
      <c r="DC56" t="s">
        <v>2291</v>
      </c>
      <c r="DD56" t="s">
        <v>2291</v>
      </c>
      <c r="DE56" t="s">
        <v>2291</v>
      </c>
      <c r="DF56" t="s">
        <v>2291</v>
      </c>
      <c r="DG56" t="s">
        <v>2291</v>
      </c>
      <c r="DH56" t="s">
        <v>2291</v>
      </c>
      <c r="DI56" t="s">
        <v>2291</v>
      </c>
      <c r="DJ56" t="s">
        <v>320</v>
      </c>
      <c r="DK56" t="s">
        <v>1921</v>
      </c>
      <c r="DL56" t="s">
        <v>1921</v>
      </c>
      <c r="DM56" t="s">
        <v>1921</v>
      </c>
      <c r="DN56" t="s">
        <v>1920</v>
      </c>
      <c r="DO56" t="s">
        <v>1921</v>
      </c>
      <c r="DP56" t="s">
        <v>2291</v>
      </c>
      <c r="DQ56" t="s">
        <v>2029</v>
      </c>
      <c r="DR56" t="s">
        <v>2291</v>
      </c>
      <c r="DS56" t="s">
        <v>2291</v>
      </c>
      <c r="DT56" t="s">
        <v>2291</v>
      </c>
      <c r="DU56" t="s">
        <v>2291</v>
      </c>
      <c r="DV56" t="s">
        <v>2291</v>
      </c>
      <c r="DW56" t="s">
        <v>2291</v>
      </c>
      <c r="DX56" t="s">
        <v>2291</v>
      </c>
      <c r="DY56" t="s">
        <v>2291</v>
      </c>
      <c r="DZ56" t="s">
        <v>2291</v>
      </c>
      <c r="EA56" t="s">
        <v>2291</v>
      </c>
      <c r="EB56" t="s">
        <v>2291</v>
      </c>
      <c r="EC56" t="s">
        <v>2291</v>
      </c>
      <c r="ED56" t="s">
        <v>2291</v>
      </c>
      <c r="EE56" t="s">
        <v>2291</v>
      </c>
      <c r="EF56" t="s">
        <v>2291</v>
      </c>
      <c r="EG56" t="s">
        <v>2291</v>
      </c>
      <c r="EH56" t="s">
        <v>320</v>
      </c>
      <c r="EI56" t="s">
        <v>1921</v>
      </c>
      <c r="EJ56" t="s">
        <v>1921</v>
      </c>
      <c r="EK56" t="s">
        <v>1921</v>
      </c>
      <c r="EL56" t="s">
        <v>1920</v>
      </c>
      <c r="EM56" t="s">
        <v>1921</v>
      </c>
      <c r="EN56" t="s">
        <v>2291</v>
      </c>
      <c r="EO56" t="s">
        <v>1996</v>
      </c>
      <c r="EP56" t="s">
        <v>2291</v>
      </c>
      <c r="EQ56" t="s">
        <v>2291</v>
      </c>
      <c r="ER56" t="s">
        <v>2291</v>
      </c>
      <c r="ES56" t="s">
        <v>2291</v>
      </c>
      <c r="ET56" t="s">
        <v>2291</v>
      </c>
      <c r="EU56" t="s">
        <v>2291</v>
      </c>
      <c r="EV56" t="s">
        <v>2291</v>
      </c>
      <c r="EW56" t="s">
        <v>2291</v>
      </c>
      <c r="EX56" t="s">
        <v>2291</v>
      </c>
      <c r="EY56" t="s">
        <v>2291</v>
      </c>
      <c r="EZ56" t="s">
        <v>2291</v>
      </c>
      <c r="FA56" t="s">
        <v>2291</v>
      </c>
      <c r="FB56" t="s">
        <v>2291</v>
      </c>
      <c r="FC56" t="s">
        <v>2291</v>
      </c>
      <c r="FD56" t="s">
        <v>2291</v>
      </c>
      <c r="FE56" t="s">
        <v>2291</v>
      </c>
      <c r="FF56" t="s">
        <v>2291</v>
      </c>
      <c r="FG56" t="s">
        <v>2291</v>
      </c>
      <c r="FH56" t="s">
        <v>2291</v>
      </c>
      <c r="FI56" t="s">
        <v>2291</v>
      </c>
      <c r="FJ56" t="s">
        <v>2291</v>
      </c>
      <c r="FK56" t="s">
        <v>2291</v>
      </c>
      <c r="FL56" t="s">
        <v>2291</v>
      </c>
      <c r="FM56" t="s">
        <v>2291</v>
      </c>
      <c r="FN56" t="s">
        <v>1953</v>
      </c>
      <c r="FO56" t="s">
        <v>1921</v>
      </c>
      <c r="FP56" t="s">
        <v>1921</v>
      </c>
      <c r="FQ56" t="s">
        <v>1920</v>
      </c>
      <c r="FR56" t="s">
        <v>1921</v>
      </c>
      <c r="FS56" t="s">
        <v>1921</v>
      </c>
      <c r="FT56" t="s">
        <v>2291</v>
      </c>
      <c r="FU56" t="s">
        <v>1996</v>
      </c>
      <c r="FV56">
        <v>400</v>
      </c>
      <c r="FW56">
        <v>300</v>
      </c>
      <c r="FX56">
        <v>50</v>
      </c>
      <c r="FY56">
        <v>10</v>
      </c>
      <c r="FZ56">
        <v>10</v>
      </c>
      <c r="GA56">
        <v>30</v>
      </c>
      <c r="GB56" t="s">
        <v>2291</v>
      </c>
      <c r="GC56">
        <v>10</v>
      </c>
      <c r="GD56">
        <v>20</v>
      </c>
      <c r="GE56">
        <v>50</v>
      </c>
      <c r="GF56">
        <v>60</v>
      </c>
      <c r="GG56">
        <v>50</v>
      </c>
      <c r="GH56">
        <v>90</v>
      </c>
      <c r="GI56" t="s">
        <v>1920</v>
      </c>
      <c r="GJ56" t="s">
        <v>1920</v>
      </c>
      <c r="GK56" t="s">
        <v>1920</v>
      </c>
      <c r="GL56" t="s">
        <v>2291</v>
      </c>
      <c r="GM56" t="s">
        <v>2291</v>
      </c>
      <c r="GN56" t="s">
        <v>2291</v>
      </c>
      <c r="GO56" t="s">
        <v>1920</v>
      </c>
      <c r="GP56" t="s">
        <v>2291</v>
      </c>
      <c r="GQ56" t="s">
        <v>2291</v>
      </c>
      <c r="GR56" t="s">
        <v>2291</v>
      </c>
      <c r="GS56" t="s">
        <v>302</v>
      </c>
      <c r="GT56" t="s">
        <v>1921</v>
      </c>
      <c r="GU56" t="s">
        <v>1921</v>
      </c>
      <c r="GV56" t="s">
        <v>1921</v>
      </c>
      <c r="GW56" t="s">
        <v>1921</v>
      </c>
      <c r="GX56" t="s">
        <v>1920</v>
      </c>
      <c r="GY56" t="s">
        <v>1921</v>
      </c>
      <c r="GZ56" t="s">
        <v>1921</v>
      </c>
      <c r="HA56" t="s">
        <v>1921</v>
      </c>
      <c r="HB56" t="s">
        <v>2291</v>
      </c>
      <c r="HC56" t="s">
        <v>2291</v>
      </c>
      <c r="HD56">
        <v>3</v>
      </c>
      <c r="HE56">
        <v>3</v>
      </c>
      <c r="HF56" t="s">
        <v>2291</v>
      </c>
      <c r="HG56" t="s">
        <v>2291</v>
      </c>
      <c r="HH56" t="s">
        <v>2291</v>
      </c>
      <c r="HI56" t="s">
        <v>2291</v>
      </c>
      <c r="HJ56" t="s">
        <v>2291</v>
      </c>
      <c r="HK56" t="s">
        <v>2291</v>
      </c>
      <c r="HL56" t="s">
        <v>2291</v>
      </c>
      <c r="HM56" t="s">
        <v>2291</v>
      </c>
      <c r="HN56" t="s">
        <v>2291</v>
      </c>
      <c r="HO56" t="s">
        <v>2291</v>
      </c>
      <c r="HP56" t="s">
        <v>2291</v>
      </c>
      <c r="HQ56" t="s">
        <v>2291</v>
      </c>
      <c r="HR56" t="s">
        <v>869</v>
      </c>
      <c r="HS56" t="s">
        <v>1995</v>
      </c>
      <c r="HT56" t="s">
        <v>1921</v>
      </c>
      <c r="HU56" t="s">
        <v>1921</v>
      </c>
      <c r="HV56" t="s">
        <v>1920</v>
      </c>
      <c r="HW56" t="s">
        <v>1921</v>
      </c>
      <c r="HX56" t="s">
        <v>1921</v>
      </c>
      <c r="HY56" t="s">
        <v>2125</v>
      </c>
      <c r="HZ56" t="s">
        <v>1921</v>
      </c>
      <c r="IA56" t="s">
        <v>1921</v>
      </c>
      <c r="IB56" t="s">
        <v>1920</v>
      </c>
      <c r="IC56" t="s">
        <v>2291</v>
      </c>
      <c r="ID56" t="s">
        <v>2291</v>
      </c>
      <c r="IE56" t="s">
        <v>2291</v>
      </c>
      <c r="IF56" t="s">
        <v>2291</v>
      </c>
      <c r="IG56" t="s">
        <v>2291</v>
      </c>
      <c r="IH56" t="s">
        <v>2127</v>
      </c>
      <c r="II56" t="s">
        <v>1920</v>
      </c>
      <c r="IJ56" t="s">
        <v>1921</v>
      </c>
      <c r="IK56">
        <v>4000</v>
      </c>
      <c r="IL56" t="s">
        <v>2291</v>
      </c>
      <c r="IM56" t="s">
        <v>1920</v>
      </c>
      <c r="IN56" t="s">
        <v>2291</v>
      </c>
      <c r="IO56" t="s">
        <v>2291</v>
      </c>
      <c r="IP56" t="s">
        <v>2291</v>
      </c>
      <c r="IQ56" t="s">
        <v>2291</v>
      </c>
      <c r="IR56" t="s">
        <v>2291</v>
      </c>
      <c r="IS56" t="s">
        <v>2291</v>
      </c>
      <c r="IT56" t="s">
        <v>2291</v>
      </c>
      <c r="IU56" t="s">
        <v>2291</v>
      </c>
      <c r="IV56" t="s">
        <v>1952</v>
      </c>
      <c r="IW56" t="s">
        <v>2291</v>
      </c>
      <c r="IX56" t="s">
        <v>2291</v>
      </c>
      <c r="IY56" t="s">
        <v>2176</v>
      </c>
      <c r="IZ56" t="s">
        <v>782</v>
      </c>
      <c r="JA56" t="s">
        <v>1959</v>
      </c>
      <c r="JB56" t="s">
        <v>2291</v>
      </c>
      <c r="JC56" t="s">
        <v>1920</v>
      </c>
      <c r="JD56" t="s">
        <v>2002</v>
      </c>
      <c r="JE56" t="s">
        <v>1920</v>
      </c>
      <c r="JF56" t="s">
        <v>1921</v>
      </c>
      <c r="JG56" t="s">
        <v>1921</v>
      </c>
      <c r="JH56" t="s">
        <v>1921</v>
      </c>
      <c r="JI56" t="s">
        <v>1921</v>
      </c>
      <c r="JJ56" t="s">
        <v>2291</v>
      </c>
      <c r="JK56" t="s">
        <v>869</v>
      </c>
      <c r="JL56" t="s">
        <v>2291</v>
      </c>
      <c r="JM56" t="s">
        <v>718</v>
      </c>
      <c r="JN56" t="s">
        <v>1921</v>
      </c>
      <c r="JO56" t="s">
        <v>1921</v>
      </c>
      <c r="JP56" t="s">
        <v>1921</v>
      </c>
      <c r="JQ56" t="s">
        <v>1921</v>
      </c>
      <c r="JR56" t="s">
        <v>1921</v>
      </c>
      <c r="JS56" t="s">
        <v>1920</v>
      </c>
      <c r="JT56" t="s">
        <v>1920</v>
      </c>
      <c r="JU56" t="s">
        <v>1921</v>
      </c>
      <c r="JV56" t="s">
        <v>1920</v>
      </c>
      <c r="JW56" t="s">
        <v>1921</v>
      </c>
      <c r="JX56" t="s">
        <v>1921</v>
      </c>
      <c r="JY56" t="s">
        <v>1921</v>
      </c>
      <c r="JZ56" t="s">
        <v>1921</v>
      </c>
      <c r="KA56" t="s">
        <v>1921</v>
      </c>
      <c r="KB56" t="s">
        <v>2291</v>
      </c>
      <c r="KC56" t="s">
        <v>2291</v>
      </c>
      <c r="KD56" t="s">
        <v>2295</v>
      </c>
      <c r="KE56" t="s">
        <v>1920</v>
      </c>
      <c r="KF56" t="s">
        <v>1921</v>
      </c>
      <c r="KG56" t="s">
        <v>1921</v>
      </c>
      <c r="KH56" t="s">
        <v>1921</v>
      </c>
      <c r="KI56" t="s">
        <v>1921</v>
      </c>
      <c r="KJ56" t="s">
        <v>1921</v>
      </c>
      <c r="KK56" t="s">
        <v>1921</v>
      </c>
      <c r="KL56" t="s">
        <v>2291</v>
      </c>
      <c r="KM56" t="s">
        <v>2294</v>
      </c>
      <c r="KN56" t="s">
        <v>2291</v>
      </c>
      <c r="KO56" t="s">
        <v>1920</v>
      </c>
      <c r="KP56" t="s">
        <v>2143</v>
      </c>
      <c r="KQ56" t="s">
        <v>1966</v>
      </c>
      <c r="KR56" t="s">
        <v>1988</v>
      </c>
      <c r="KS56" t="s">
        <v>2291</v>
      </c>
      <c r="KT56" t="s">
        <v>1920</v>
      </c>
      <c r="KU56" t="s">
        <v>2044</v>
      </c>
      <c r="KV56" t="s">
        <v>1920</v>
      </c>
      <c r="KW56" t="s">
        <v>1921</v>
      </c>
      <c r="KX56" t="s">
        <v>1920</v>
      </c>
      <c r="KY56" t="s">
        <v>2291</v>
      </c>
      <c r="KZ56" t="s">
        <v>2291</v>
      </c>
      <c r="LA56">
        <v>3</v>
      </c>
      <c r="LB56" t="s">
        <v>304</v>
      </c>
      <c r="LC56" t="s">
        <v>305</v>
      </c>
      <c r="LD56" t="s">
        <v>2291</v>
      </c>
      <c r="LE56" t="s">
        <v>2291</v>
      </c>
      <c r="LF56" t="s">
        <v>2291</v>
      </c>
      <c r="LG56">
        <v>20</v>
      </c>
      <c r="LH56">
        <v>20</v>
      </c>
      <c r="LI56" t="s">
        <v>910</v>
      </c>
      <c r="LJ56">
        <v>150135</v>
      </c>
      <c r="LK56" t="s">
        <v>911</v>
      </c>
      <c r="LL56" t="s">
        <v>912</v>
      </c>
      <c r="LM56">
        <v>63</v>
      </c>
      <c r="LN56" t="s">
        <v>2291</v>
      </c>
      <c r="LO56">
        <v>-1</v>
      </c>
      <c r="LP56" t="s">
        <v>2291</v>
      </c>
      <c r="LQ56" t="s">
        <v>2291</v>
      </c>
      <c r="LR56">
        <v>63</v>
      </c>
      <c r="LS56">
        <v>5</v>
      </c>
      <c r="LT56">
        <v>8</v>
      </c>
      <c r="LU56">
        <v>17</v>
      </c>
      <c r="LV56">
        <v>15</v>
      </c>
      <c r="LW56">
        <v>17</v>
      </c>
      <c r="LX56">
        <v>12</v>
      </c>
      <c r="LY56">
        <v>7</v>
      </c>
      <c r="LZ56">
        <v>8</v>
      </c>
      <c r="MA56">
        <v>20</v>
      </c>
      <c r="MB56">
        <v>22</v>
      </c>
      <c r="MC56">
        <v>5</v>
      </c>
      <c r="MD56">
        <v>0</v>
      </c>
      <c r="ME56">
        <v>136</v>
      </c>
      <c r="MF56" t="s">
        <v>1979</v>
      </c>
      <c r="MG56" t="s">
        <v>568</v>
      </c>
      <c r="MH56" t="s">
        <v>1981</v>
      </c>
      <c r="MI56" t="b">
        <v>1</v>
      </c>
      <c r="MJ56" t="b">
        <v>1</v>
      </c>
      <c r="MK56" t="b">
        <v>1</v>
      </c>
      <c r="ML56" t="s">
        <v>2291</v>
      </c>
    </row>
    <row r="57" spans="1:350" x14ac:dyDescent="0.3">
      <c r="A57" t="s">
        <v>1835</v>
      </c>
      <c r="B57" t="s">
        <v>1371</v>
      </c>
      <c r="C57" t="s">
        <v>1372</v>
      </c>
      <c r="D57">
        <v>43169</v>
      </c>
      <c r="E57" t="s">
        <v>366</v>
      </c>
      <c r="F57" t="s">
        <v>2291</v>
      </c>
      <c r="G57" t="s">
        <v>2291</v>
      </c>
      <c r="H57" t="s">
        <v>2291</v>
      </c>
      <c r="I57">
        <v>43169</v>
      </c>
      <c r="J57" t="s">
        <v>695</v>
      </c>
      <c r="K57" t="s">
        <v>293</v>
      </c>
      <c r="L57" t="s">
        <v>294</v>
      </c>
      <c r="M57" t="s">
        <v>1934</v>
      </c>
      <c r="N57" t="s">
        <v>400</v>
      </c>
      <c r="O57" t="s">
        <v>1948</v>
      </c>
      <c r="P57" t="s">
        <v>404</v>
      </c>
      <c r="Q57" t="s">
        <v>2010</v>
      </c>
      <c r="R57" t="s">
        <v>1408</v>
      </c>
      <c r="S57" t="s">
        <v>1835</v>
      </c>
      <c r="T57" t="s">
        <v>1373</v>
      </c>
      <c r="U57">
        <v>13.9628816537</v>
      </c>
      <c r="V57">
        <v>13.6959853562</v>
      </c>
      <c r="W57">
        <v>298.89125702899997</v>
      </c>
      <c r="X57">
        <v>4</v>
      </c>
      <c r="Y57" t="s">
        <v>1983</v>
      </c>
      <c r="Z57" t="s">
        <v>960</v>
      </c>
      <c r="AA57">
        <v>65</v>
      </c>
      <c r="AB57" t="s">
        <v>2292</v>
      </c>
      <c r="AC57" t="s">
        <v>2291</v>
      </c>
      <c r="AD57" t="s">
        <v>1982</v>
      </c>
      <c r="AE57" t="s">
        <v>2291</v>
      </c>
      <c r="AF57" t="s">
        <v>2291</v>
      </c>
      <c r="AG57" t="s">
        <v>2094</v>
      </c>
      <c r="AH57" t="s">
        <v>1920</v>
      </c>
      <c r="AI57" t="s">
        <v>1920</v>
      </c>
      <c r="AJ57" t="s">
        <v>1920</v>
      </c>
      <c r="AK57" t="s">
        <v>2291</v>
      </c>
      <c r="AL57">
        <v>759</v>
      </c>
      <c r="AM57">
        <v>3172</v>
      </c>
      <c r="AN57" t="s">
        <v>294</v>
      </c>
      <c r="AO57" t="s">
        <v>1934</v>
      </c>
      <c r="AP57" t="s">
        <v>400</v>
      </c>
      <c r="AQ57" t="s">
        <v>1948</v>
      </c>
      <c r="AR57" t="s">
        <v>404</v>
      </c>
      <c r="AS57" t="s">
        <v>2010</v>
      </c>
      <c r="AT57">
        <v>759</v>
      </c>
      <c r="AU57">
        <v>3172</v>
      </c>
      <c r="AV57">
        <v>41883</v>
      </c>
      <c r="AW57">
        <v>208</v>
      </c>
      <c r="AX57">
        <v>869</v>
      </c>
      <c r="AY57" t="s">
        <v>335</v>
      </c>
      <c r="AZ57" t="s">
        <v>1927</v>
      </c>
      <c r="BA57" t="s">
        <v>336</v>
      </c>
      <c r="BB57" t="s">
        <v>1932</v>
      </c>
      <c r="BC57" t="s">
        <v>761</v>
      </c>
      <c r="BD57" t="s">
        <v>1945</v>
      </c>
      <c r="BE57" t="s">
        <v>2291</v>
      </c>
      <c r="BF57" t="s">
        <v>2291</v>
      </c>
      <c r="BG57" t="s">
        <v>2291</v>
      </c>
      <c r="BH57">
        <v>208</v>
      </c>
      <c r="BI57">
        <v>869</v>
      </c>
      <c r="BJ57">
        <v>41883</v>
      </c>
      <c r="BK57">
        <v>222</v>
      </c>
      <c r="BL57">
        <v>928</v>
      </c>
      <c r="BM57" t="s">
        <v>335</v>
      </c>
      <c r="BN57" t="s">
        <v>1927</v>
      </c>
      <c r="BO57" t="s">
        <v>336</v>
      </c>
      <c r="BP57" t="s">
        <v>1932</v>
      </c>
      <c r="BQ57" t="s">
        <v>356</v>
      </c>
      <c r="BR57" t="s">
        <v>1943</v>
      </c>
      <c r="BS57" t="s">
        <v>2291</v>
      </c>
      <c r="BT57" t="s">
        <v>2291</v>
      </c>
      <c r="BU57" t="s">
        <v>2291</v>
      </c>
      <c r="BV57">
        <v>222</v>
      </c>
      <c r="BW57">
        <v>928</v>
      </c>
      <c r="BX57">
        <v>41883</v>
      </c>
      <c r="BY57">
        <v>10</v>
      </c>
      <c r="BZ57">
        <v>42</v>
      </c>
      <c r="CA57">
        <v>0</v>
      </c>
      <c r="CB57">
        <v>1171</v>
      </c>
      <c r="CC57">
        <v>0</v>
      </c>
      <c r="CD57">
        <v>18</v>
      </c>
      <c r="CE57">
        <v>0</v>
      </c>
      <c r="CF57" t="s">
        <v>1998</v>
      </c>
      <c r="CG57" t="s">
        <v>2291</v>
      </c>
      <c r="CH57" t="s">
        <v>1374</v>
      </c>
      <c r="CI57" t="s">
        <v>1921</v>
      </c>
      <c r="CJ57" t="s">
        <v>1921</v>
      </c>
      <c r="CK57" t="s">
        <v>1921</v>
      </c>
      <c r="CL57" t="s">
        <v>1921</v>
      </c>
      <c r="CM57" t="s">
        <v>1921</v>
      </c>
      <c r="CN57" t="s">
        <v>1921</v>
      </c>
      <c r="CO57" t="s">
        <v>1921</v>
      </c>
      <c r="CP57" t="s">
        <v>1920</v>
      </c>
      <c r="CQ57" t="s">
        <v>1920</v>
      </c>
      <c r="CR57" t="s">
        <v>1921</v>
      </c>
      <c r="CS57" t="s">
        <v>1921</v>
      </c>
      <c r="CT57" t="s">
        <v>320</v>
      </c>
      <c r="CU57" t="s">
        <v>1921</v>
      </c>
      <c r="CV57" t="s">
        <v>1921</v>
      </c>
      <c r="CW57" t="s">
        <v>1921</v>
      </c>
      <c r="CX57" t="s">
        <v>1920</v>
      </c>
      <c r="CY57" t="s">
        <v>1921</v>
      </c>
      <c r="CZ57" t="s">
        <v>2291</v>
      </c>
      <c r="DA57" t="s">
        <v>2029</v>
      </c>
      <c r="DB57" t="s">
        <v>2291</v>
      </c>
      <c r="DC57" t="s">
        <v>2291</v>
      </c>
      <c r="DD57" t="s">
        <v>2291</v>
      </c>
      <c r="DE57" t="s">
        <v>2291</v>
      </c>
      <c r="DF57" t="s">
        <v>2291</v>
      </c>
      <c r="DG57" t="s">
        <v>2291</v>
      </c>
      <c r="DH57" t="s">
        <v>2291</v>
      </c>
      <c r="DI57" t="s">
        <v>2291</v>
      </c>
      <c r="DJ57" t="s">
        <v>2291</v>
      </c>
      <c r="DK57" t="s">
        <v>2291</v>
      </c>
      <c r="DL57" t="s">
        <v>2291</v>
      </c>
      <c r="DM57" t="s">
        <v>2291</v>
      </c>
      <c r="DN57" t="s">
        <v>2291</v>
      </c>
      <c r="DO57" t="s">
        <v>2291</v>
      </c>
      <c r="DP57" t="s">
        <v>2291</v>
      </c>
      <c r="DQ57" t="s">
        <v>2291</v>
      </c>
      <c r="DR57" t="s">
        <v>2291</v>
      </c>
      <c r="DS57" t="s">
        <v>2291</v>
      </c>
      <c r="DT57" t="s">
        <v>2291</v>
      </c>
      <c r="DU57" t="s">
        <v>2291</v>
      </c>
      <c r="DV57" t="s">
        <v>2291</v>
      </c>
      <c r="DW57" t="s">
        <v>2291</v>
      </c>
      <c r="DX57" t="s">
        <v>2291</v>
      </c>
      <c r="DY57" t="s">
        <v>2291</v>
      </c>
      <c r="DZ57" t="s">
        <v>2291</v>
      </c>
      <c r="EA57" t="s">
        <v>2291</v>
      </c>
      <c r="EB57" t="s">
        <v>2291</v>
      </c>
      <c r="EC57" t="s">
        <v>2291</v>
      </c>
      <c r="ED57" t="s">
        <v>2291</v>
      </c>
      <c r="EE57" t="s">
        <v>2291</v>
      </c>
      <c r="EF57" t="s">
        <v>2291</v>
      </c>
      <c r="EG57" t="s">
        <v>2291</v>
      </c>
      <c r="EH57" t="s">
        <v>320</v>
      </c>
      <c r="EI57" t="s">
        <v>1921</v>
      </c>
      <c r="EJ57" t="s">
        <v>1921</v>
      </c>
      <c r="EK57" t="s">
        <v>1921</v>
      </c>
      <c r="EL57" t="s">
        <v>1920</v>
      </c>
      <c r="EM57" t="s">
        <v>1921</v>
      </c>
      <c r="EN57" t="s">
        <v>2291</v>
      </c>
      <c r="EO57" t="s">
        <v>1997</v>
      </c>
      <c r="EP57" t="s">
        <v>2291</v>
      </c>
      <c r="EQ57" t="s">
        <v>2291</v>
      </c>
      <c r="ER57" t="s">
        <v>2291</v>
      </c>
      <c r="ES57" t="s">
        <v>2291</v>
      </c>
      <c r="ET57" t="s">
        <v>2291</v>
      </c>
      <c r="EU57" t="s">
        <v>2291</v>
      </c>
      <c r="EV57" t="s">
        <v>2291</v>
      </c>
      <c r="EW57" t="s">
        <v>2291</v>
      </c>
      <c r="EX57" t="s">
        <v>2291</v>
      </c>
      <c r="EY57" t="s">
        <v>2291</v>
      </c>
      <c r="EZ57" t="s">
        <v>2291</v>
      </c>
      <c r="FA57" t="s">
        <v>2291</v>
      </c>
      <c r="FB57" t="s">
        <v>2291</v>
      </c>
      <c r="FC57" t="s">
        <v>2291</v>
      </c>
      <c r="FD57" t="s">
        <v>2291</v>
      </c>
      <c r="FE57" t="s">
        <v>2291</v>
      </c>
      <c r="FF57" t="s">
        <v>2291</v>
      </c>
      <c r="FG57" t="s">
        <v>2291</v>
      </c>
      <c r="FH57" t="s">
        <v>2291</v>
      </c>
      <c r="FI57" t="s">
        <v>2291</v>
      </c>
      <c r="FJ57" t="s">
        <v>2291</v>
      </c>
      <c r="FK57" t="s">
        <v>2291</v>
      </c>
      <c r="FL57" t="s">
        <v>2291</v>
      </c>
      <c r="FM57" t="s">
        <v>2291</v>
      </c>
      <c r="FN57" t="s">
        <v>2291</v>
      </c>
      <c r="FO57" t="s">
        <v>2291</v>
      </c>
      <c r="FP57" t="s">
        <v>2291</v>
      </c>
      <c r="FQ57" t="s">
        <v>2291</v>
      </c>
      <c r="FR57" t="s">
        <v>2291</v>
      </c>
      <c r="FS57" t="s">
        <v>2291</v>
      </c>
      <c r="FT57" t="s">
        <v>2291</v>
      </c>
      <c r="FU57" t="s">
        <v>2291</v>
      </c>
      <c r="FV57">
        <v>208</v>
      </c>
      <c r="FW57">
        <v>160</v>
      </c>
      <c r="FX57">
        <v>2</v>
      </c>
      <c r="FY57">
        <v>45</v>
      </c>
      <c r="FZ57">
        <v>9</v>
      </c>
      <c r="GA57">
        <v>78</v>
      </c>
      <c r="GB57" t="s">
        <v>2291</v>
      </c>
      <c r="GC57" t="s">
        <v>2291</v>
      </c>
      <c r="GD57">
        <v>89</v>
      </c>
      <c r="GE57">
        <v>52</v>
      </c>
      <c r="GF57">
        <v>24</v>
      </c>
      <c r="GG57" t="s">
        <v>2291</v>
      </c>
      <c r="GH57">
        <v>109</v>
      </c>
      <c r="GI57" t="s">
        <v>1920</v>
      </c>
      <c r="GJ57" t="s">
        <v>1920</v>
      </c>
      <c r="GK57" t="s">
        <v>1920</v>
      </c>
      <c r="GL57" t="s">
        <v>2291</v>
      </c>
      <c r="GM57" t="s">
        <v>2291</v>
      </c>
      <c r="GN57" t="s">
        <v>2291</v>
      </c>
      <c r="GO57" t="s">
        <v>1920</v>
      </c>
      <c r="GP57" t="s">
        <v>2291</v>
      </c>
      <c r="GQ57" t="s">
        <v>2291</v>
      </c>
      <c r="GR57" t="s">
        <v>2291</v>
      </c>
      <c r="GS57" t="s">
        <v>419</v>
      </c>
      <c r="GT57" t="s">
        <v>1921</v>
      </c>
      <c r="GU57" t="s">
        <v>1921</v>
      </c>
      <c r="GV57" t="s">
        <v>1921</v>
      </c>
      <c r="GW57" t="s">
        <v>1921</v>
      </c>
      <c r="GX57" t="s">
        <v>1920</v>
      </c>
      <c r="GY57" t="s">
        <v>1921</v>
      </c>
      <c r="GZ57" t="s">
        <v>1920</v>
      </c>
      <c r="HA57" t="s">
        <v>1921</v>
      </c>
      <c r="HB57">
        <v>1</v>
      </c>
      <c r="HC57" t="s">
        <v>2291</v>
      </c>
      <c r="HD57">
        <v>4</v>
      </c>
      <c r="HE57" t="s">
        <v>2291</v>
      </c>
      <c r="HF57" t="s">
        <v>2291</v>
      </c>
      <c r="HG57" t="s">
        <v>2291</v>
      </c>
      <c r="HH57" t="s">
        <v>2291</v>
      </c>
      <c r="HI57" t="s">
        <v>2291</v>
      </c>
      <c r="HJ57" t="s">
        <v>2291</v>
      </c>
      <c r="HK57" t="s">
        <v>2291</v>
      </c>
      <c r="HL57" t="s">
        <v>2291</v>
      </c>
      <c r="HM57" t="s">
        <v>2291</v>
      </c>
      <c r="HN57" t="s">
        <v>2291</v>
      </c>
      <c r="HO57" t="s">
        <v>2291</v>
      </c>
      <c r="HP57" t="s">
        <v>2291</v>
      </c>
      <c r="HQ57" t="s">
        <v>2291</v>
      </c>
      <c r="HR57" t="s">
        <v>1957</v>
      </c>
      <c r="HS57" t="s">
        <v>2115</v>
      </c>
      <c r="HT57" t="s">
        <v>1921</v>
      </c>
      <c r="HU57" t="s">
        <v>1920</v>
      </c>
      <c r="HV57" t="s">
        <v>1920</v>
      </c>
      <c r="HW57" t="s">
        <v>1920</v>
      </c>
      <c r="HX57" t="s">
        <v>1921</v>
      </c>
      <c r="HY57" t="s">
        <v>2122</v>
      </c>
      <c r="HZ57" t="s">
        <v>1920</v>
      </c>
      <c r="IA57" t="s">
        <v>1921</v>
      </c>
      <c r="IB57" t="s">
        <v>1921</v>
      </c>
      <c r="IC57">
        <v>589</v>
      </c>
      <c r="ID57" t="s">
        <v>2291</v>
      </c>
      <c r="IE57" t="s">
        <v>2047</v>
      </c>
      <c r="IF57" t="s">
        <v>1921</v>
      </c>
      <c r="IG57" t="s">
        <v>1964</v>
      </c>
      <c r="IH57" t="s">
        <v>2126</v>
      </c>
      <c r="II57" t="s">
        <v>1921</v>
      </c>
      <c r="IJ57" t="s">
        <v>1920</v>
      </c>
      <c r="IK57" t="s">
        <v>2291</v>
      </c>
      <c r="IL57">
        <v>4000</v>
      </c>
      <c r="IM57" t="s">
        <v>1920</v>
      </c>
      <c r="IN57" t="s">
        <v>2291</v>
      </c>
      <c r="IO57" t="s">
        <v>2291</v>
      </c>
      <c r="IP57" t="s">
        <v>2291</v>
      </c>
      <c r="IQ57" t="s">
        <v>2291</v>
      </c>
      <c r="IR57" t="s">
        <v>2291</v>
      </c>
      <c r="IS57" t="s">
        <v>2291</v>
      </c>
      <c r="IT57" t="s">
        <v>2291</v>
      </c>
      <c r="IU57" t="s">
        <v>2291</v>
      </c>
      <c r="IV57" t="s">
        <v>1949</v>
      </c>
      <c r="IW57" t="s">
        <v>1991</v>
      </c>
      <c r="IX57" t="s">
        <v>2291</v>
      </c>
      <c r="IY57" t="s">
        <v>2291</v>
      </c>
      <c r="IZ57" t="s">
        <v>2291</v>
      </c>
      <c r="JA57" t="s">
        <v>2291</v>
      </c>
      <c r="JB57" t="s">
        <v>2291</v>
      </c>
      <c r="JC57" t="s">
        <v>1921</v>
      </c>
      <c r="JD57" t="s">
        <v>2291</v>
      </c>
      <c r="JE57" t="s">
        <v>2291</v>
      </c>
      <c r="JF57" t="s">
        <v>2291</v>
      </c>
      <c r="JG57" t="s">
        <v>2291</v>
      </c>
      <c r="JH57" t="s">
        <v>2291</v>
      </c>
      <c r="JI57" t="s">
        <v>2291</v>
      </c>
      <c r="JJ57" t="s">
        <v>2291</v>
      </c>
      <c r="JK57" t="s">
        <v>2291</v>
      </c>
      <c r="JL57" t="s">
        <v>2291</v>
      </c>
      <c r="JM57" t="s">
        <v>841</v>
      </c>
      <c r="JN57" t="s">
        <v>1920</v>
      </c>
      <c r="JO57" t="s">
        <v>1921</v>
      </c>
      <c r="JP57" t="s">
        <v>1920</v>
      </c>
      <c r="JQ57" t="s">
        <v>1921</v>
      </c>
      <c r="JR57" t="s">
        <v>1921</v>
      </c>
      <c r="JS57" t="s">
        <v>1921</v>
      </c>
      <c r="JT57" t="s">
        <v>1921</v>
      </c>
      <c r="JU57" t="s">
        <v>1920</v>
      </c>
      <c r="JV57" t="s">
        <v>1921</v>
      </c>
      <c r="JW57" t="s">
        <v>1921</v>
      </c>
      <c r="JX57" t="s">
        <v>1921</v>
      </c>
      <c r="JY57" t="s">
        <v>1921</v>
      </c>
      <c r="JZ57" t="s">
        <v>1921</v>
      </c>
      <c r="KA57" t="s">
        <v>1921</v>
      </c>
      <c r="KB57" t="s">
        <v>2291</v>
      </c>
      <c r="KC57" t="s">
        <v>2291</v>
      </c>
      <c r="KD57" t="s">
        <v>2298</v>
      </c>
      <c r="KE57" t="s">
        <v>1920</v>
      </c>
      <c r="KF57" t="s">
        <v>1921</v>
      </c>
      <c r="KG57" t="s">
        <v>1921</v>
      </c>
      <c r="KH57" t="s">
        <v>1921</v>
      </c>
      <c r="KI57" t="s">
        <v>1921</v>
      </c>
      <c r="KJ57" t="s">
        <v>1920</v>
      </c>
      <c r="KK57" t="s">
        <v>1921</v>
      </c>
      <c r="KL57" t="s">
        <v>2291</v>
      </c>
      <c r="KM57" t="s">
        <v>1972</v>
      </c>
      <c r="KN57" t="s">
        <v>1921</v>
      </c>
      <c r="KO57" t="s">
        <v>1920</v>
      </c>
      <c r="KP57" t="s">
        <v>1383</v>
      </c>
      <c r="KQ57" t="s">
        <v>1967</v>
      </c>
      <c r="KR57" t="s">
        <v>1923</v>
      </c>
      <c r="KS57" t="s">
        <v>2291</v>
      </c>
      <c r="KT57" t="s">
        <v>1921</v>
      </c>
      <c r="KU57" t="s">
        <v>2291</v>
      </c>
      <c r="KV57" t="s">
        <v>2291</v>
      </c>
      <c r="KW57" t="s">
        <v>2291</v>
      </c>
      <c r="KX57" t="s">
        <v>2291</v>
      </c>
      <c r="KY57" t="s">
        <v>2291</v>
      </c>
      <c r="KZ57" t="s">
        <v>2291</v>
      </c>
      <c r="LA57">
        <v>2</v>
      </c>
      <c r="LB57" t="s">
        <v>310</v>
      </c>
      <c r="LC57" t="s">
        <v>1375</v>
      </c>
      <c r="LD57" t="s">
        <v>2291</v>
      </c>
      <c r="LE57" t="s">
        <v>2291</v>
      </c>
      <c r="LF57" t="s">
        <v>2291</v>
      </c>
      <c r="LG57">
        <v>20</v>
      </c>
      <c r="LH57">
        <v>20</v>
      </c>
      <c r="LI57" t="s">
        <v>1376</v>
      </c>
      <c r="LJ57">
        <v>173995</v>
      </c>
      <c r="LK57" t="s">
        <v>1377</v>
      </c>
      <c r="LL57" t="s">
        <v>1378</v>
      </c>
      <c r="LM57">
        <v>121</v>
      </c>
      <c r="LN57" t="s">
        <v>2291</v>
      </c>
      <c r="LO57">
        <v>-1</v>
      </c>
      <c r="LP57" t="s">
        <v>2291</v>
      </c>
      <c r="LQ57" t="s">
        <v>2291</v>
      </c>
      <c r="LR57">
        <v>121</v>
      </c>
      <c r="LS57">
        <v>7</v>
      </c>
      <c r="LT57">
        <v>10</v>
      </c>
      <c r="LU57">
        <v>9</v>
      </c>
      <c r="LV57">
        <v>13</v>
      </c>
      <c r="LW57">
        <v>17</v>
      </c>
      <c r="LX57">
        <v>14</v>
      </c>
      <c r="LY57">
        <v>5</v>
      </c>
      <c r="LZ57">
        <v>11</v>
      </c>
      <c r="MA57">
        <v>14</v>
      </c>
      <c r="MB57">
        <v>21</v>
      </c>
      <c r="MC57">
        <v>4</v>
      </c>
      <c r="MD57">
        <v>1</v>
      </c>
      <c r="ME57">
        <v>126</v>
      </c>
      <c r="MF57" t="s">
        <v>1975</v>
      </c>
      <c r="MG57" t="s">
        <v>1977</v>
      </c>
      <c r="MH57" t="s">
        <v>1980</v>
      </c>
      <c r="MI57" t="b">
        <v>1</v>
      </c>
      <c r="MJ57" t="b">
        <v>1</v>
      </c>
      <c r="MK57" t="b">
        <v>1</v>
      </c>
      <c r="ML57" t="s">
        <v>2291</v>
      </c>
    </row>
    <row r="58" spans="1:350" x14ac:dyDescent="0.3">
      <c r="A58" t="s">
        <v>1494</v>
      </c>
      <c r="B58" t="s">
        <v>1491</v>
      </c>
      <c r="C58" t="s">
        <v>1492</v>
      </c>
      <c r="D58">
        <v>43173</v>
      </c>
      <c r="E58" t="s">
        <v>316</v>
      </c>
      <c r="F58" t="s">
        <v>2291</v>
      </c>
      <c r="G58" t="s">
        <v>2291</v>
      </c>
      <c r="H58" t="s">
        <v>2291</v>
      </c>
      <c r="I58">
        <v>43173</v>
      </c>
      <c r="J58" t="s">
        <v>317</v>
      </c>
      <c r="K58" t="s">
        <v>293</v>
      </c>
      <c r="L58" t="s">
        <v>294</v>
      </c>
      <c r="M58" t="s">
        <v>1934</v>
      </c>
      <c r="N58" t="s">
        <v>698</v>
      </c>
      <c r="O58" t="s">
        <v>333</v>
      </c>
      <c r="P58" t="s">
        <v>818</v>
      </c>
      <c r="Q58" t="s">
        <v>1470</v>
      </c>
      <c r="R58" t="s">
        <v>1493</v>
      </c>
      <c r="S58" t="s">
        <v>1494</v>
      </c>
      <c r="T58" t="s">
        <v>1495</v>
      </c>
      <c r="U58">
        <v>13.4703030902</v>
      </c>
      <c r="V58">
        <v>14.066235517699999</v>
      </c>
      <c r="W58">
        <v>294.41070893599999</v>
      </c>
      <c r="X58">
        <v>4</v>
      </c>
      <c r="Y58" t="s">
        <v>1983</v>
      </c>
      <c r="Z58" t="s">
        <v>1493</v>
      </c>
      <c r="AA58">
        <v>2</v>
      </c>
      <c r="AB58" t="s">
        <v>2296</v>
      </c>
      <c r="AC58" t="s">
        <v>2291</v>
      </c>
      <c r="AD58" t="s">
        <v>1982</v>
      </c>
      <c r="AE58" t="s">
        <v>2291</v>
      </c>
      <c r="AF58" t="s">
        <v>2291</v>
      </c>
      <c r="AG58" t="s">
        <v>1955</v>
      </c>
      <c r="AH58" t="s">
        <v>1921</v>
      </c>
      <c r="AI58" t="s">
        <v>1920</v>
      </c>
      <c r="AJ58" t="s">
        <v>1921</v>
      </c>
      <c r="AK58" t="s">
        <v>2291</v>
      </c>
      <c r="AL58" t="s">
        <v>2291</v>
      </c>
      <c r="AM58" t="s">
        <v>2291</v>
      </c>
      <c r="AN58" t="s">
        <v>2291</v>
      </c>
      <c r="AO58" t="s">
        <v>2291</v>
      </c>
      <c r="AP58" t="s">
        <v>2291</v>
      </c>
      <c r="AQ58" t="s">
        <v>2291</v>
      </c>
      <c r="AR58" t="s">
        <v>2291</v>
      </c>
      <c r="AS58" t="s">
        <v>2291</v>
      </c>
      <c r="AT58" t="s">
        <v>2291</v>
      </c>
      <c r="AU58" t="s">
        <v>2291</v>
      </c>
      <c r="AV58" t="s">
        <v>2291</v>
      </c>
      <c r="AW58">
        <v>150</v>
      </c>
      <c r="AX58">
        <v>627</v>
      </c>
      <c r="AY58" t="s">
        <v>335</v>
      </c>
      <c r="AZ58" t="s">
        <v>1927</v>
      </c>
      <c r="BA58" t="s">
        <v>336</v>
      </c>
      <c r="BB58" t="s">
        <v>1932</v>
      </c>
      <c r="BC58" t="s">
        <v>356</v>
      </c>
      <c r="BD58" t="s">
        <v>1943</v>
      </c>
      <c r="BE58" t="s">
        <v>2291</v>
      </c>
      <c r="BF58" t="s">
        <v>2291</v>
      </c>
      <c r="BG58" t="s">
        <v>2291</v>
      </c>
      <c r="BH58">
        <v>150</v>
      </c>
      <c r="BI58">
        <v>627</v>
      </c>
      <c r="BJ58">
        <v>42005</v>
      </c>
      <c r="BK58" t="s">
        <v>2291</v>
      </c>
      <c r="BL58" t="s">
        <v>2291</v>
      </c>
      <c r="BM58" t="s">
        <v>2291</v>
      </c>
      <c r="BN58" t="s">
        <v>2291</v>
      </c>
      <c r="BO58" t="s">
        <v>2291</v>
      </c>
      <c r="BP58" t="s">
        <v>2291</v>
      </c>
      <c r="BQ58" t="s">
        <v>2291</v>
      </c>
      <c r="BR58" t="s">
        <v>2291</v>
      </c>
      <c r="BS58" t="s">
        <v>2291</v>
      </c>
      <c r="BT58" t="s">
        <v>2291</v>
      </c>
      <c r="BU58" t="s">
        <v>2291</v>
      </c>
      <c r="BV58" t="s">
        <v>2291</v>
      </c>
      <c r="BW58" t="s">
        <v>2291</v>
      </c>
      <c r="BX58" t="s">
        <v>2291</v>
      </c>
      <c r="BY58">
        <v>22</v>
      </c>
      <c r="BZ58">
        <v>92</v>
      </c>
      <c r="CA58">
        <v>0</v>
      </c>
      <c r="CB58">
        <v>242</v>
      </c>
      <c r="CC58">
        <v>0</v>
      </c>
      <c r="CD58">
        <v>0</v>
      </c>
      <c r="CE58">
        <v>0</v>
      </c>
      <c r="CF58" t="s">
        <v>1998</v>
      </c>
      <c r="CG58" t="s">
        <v>2291</v>
      </c>
      <c r="CH58" t="s">
        <v>1472</v>
      </c>
      <c r="CI58" t="s">
        <v>1920</v>
      </c>
      <c r="CJ58" t="s">
        <v>1921</v>
      </c>
      <c r="CK58" t="s">
        <v>1921</v>
      </c>
      <c r="CL58" t="s">
        <v>1921</v>
      </c>
      <c r="CM58" t="s">
        <v>1921</v>
      </c>
      <c r="CN58" t="s">
        <v>1920</v>
      </c>
      <c r="CO58" t="s">
        <v>1921</v>
      </c>
      <c r="CP58" t="s">
        <v>1921</v>
      </c>
      <c r="CQ58" t="s">
        <v>1920</v>
      </c>
      <c r="CR58" t="s">
        <v>1921</v>
      </c>
      <c r="CS58" t="s">
        <v>1921</v>
      </c>
      <c r="CT58" t="s">
        <v>1953</v>
      </c>
      <c r="CU58" t="s">
        <v>1921</v>
      </c>
      <c r="CV58" t="s">
        <v>1921</v>
      </c>
      <c r="CW58" t="s">
        <v>1920</v>
      </c>
      <c r="CX58" t="s">
        <v>1921</v>
      </c>
      <c r="CY58" t="s">
        <v>1921</v>
      </c>
      <c r="CZ58" t="s">
        <v>2291</v>
      </c>
      <c r="DA58" t="s">
        <v>2029</v>
      </c>
      <c r="DB58" t="s">
        <v>320</v>
      </c>
      <c r="DC58" t="s">
        <v>1921</v>
      </c>
      <c r="DD58" t="s">
        <v>1921</v>
      </c>
      <c r="DE58" t="s">
        <v>1921</v>
      </c>
      <c r="DF58" t="s">
        <v>1920</v>
      </c>
      <c r="DG58" t="s">
        <v>1921</v>
      </c>
      <c r="DH58" t="s">
        <v>2291</v>
      </c>
      <c r="DI58" t="s">
        <v>2029</v>
      </c>
      <c r="DJ58" t="s">
        <v>2291</v>
      </c>
      <c r="DK58" t="s">
        <v>2291</v>
      </c>
      <c r="DL58" t="s">
        <v>2291</v>
      </c>
      <c r="DM58" t="s">
        <v>2291</v>
      </c>
      <c r="DN58" t="s">
        <v>2291</v>
      </c>
      <c r="DO58" t="s">
        <v>2291</v>
      </c>
      <c r="DP58" t="s">
        <v>2291</v>
      </c>
      <c r="DQ58" t="s">
        <v>2291</v>
      </c>
      <c r="DR58" t="s">
        <v>2291</v>
      </c>
      <c r="DS58" t="s">
        <v>2291</v>
      </c>
      <c r="DT58" t="s">
        <v>2291</v>
      </c>
      <c r="DU58" t="s">
        <v>2291</v>
      </c>
      <c r="DV58" t="s">
        <v>2291</v>
      </c>
      <c r="DW58" t="s">
        <v>2291</v>
      </c>
      <c r="DX58" t="s">
        <v>2291</v>
      </c>
      <c r="DY58" t="s">
        <v>2291</v>
      </c>
      <c r="DZ58" t="s">
        <v>1953</v>
      </c>
      <c r="EA58" t="s">
        <v>1921</v>
      </c>
      <c r="EB58" t="s">
        <v>1921</v>
      </c>
      <c r="EC58" t="s">
        <v>1920</v>
      </c>
      <c r="ED58" t="s">
        <v>1921</v>
      </c>
      <c r="EE58" t="s">
        <v>1921</v>
      </c>
      <c r="EF58" t="s">
        <v>2291</v>
      </c>
      <c r="EG58" t="s">
        <v>2029</v>
      </c>
      <c r="EH58" t="s">
        <v>2291</v>
      </c>
      <c r="EI58" t="s">
        <v>2291</v>
      </c>
      <c r="EJ58" t="s">
        <v>2291</v>
      </c>
      <c r="EK58" t="s">
        <v>2291</v>
      </c>
      <c r="EL58" t="s">
        <v>2291</v>
      </c>
      <c r="EM58" t="s">
        <v>2291</v>
      </c>
      <c r="EN58" t="s">
        <v>2291</v>
      </c>
      <c r="EO58" t="s">
        <v>2291</v>
      </c>
      <c r="EP58" t="s">
        <v>2291</v>
      </c>
      <c r="EQ58" t="s">
        <v>2291</v>
      </c>
      <c r="ER58" t="s">
        <v>2291</v>
      </c>
      <c r="ES58" t="s">
        <v>2291</v>
      </c>
      <c r="ET58" t="s">
        <v>2291</v>
      </c>
      <c r="EU58" t="s">
        <v>2291</v>
      </c>
      <c r="EV58" t="s">
        <v>2291</v>
      </c>
      <c r="EW58" t="s">
        <v>2291</v>
      </c>
      <c r="EX58" t="s">
        <v>2291</v>
      </c>
      <c r="EY58" t="s">
        <v>2291</v>
      </c>
      <c r="EZ58" t="s">
        <v>2291</v>
      </c>
      <c r="FA58" t="s">
        <v>2291</v>
      </c>
      <c r="FB58" t="s">
        <v>2291</v>
      </c>
      <c r="FC58" t="s">
        <v>2291</v>
      </c>
      <c r="FD58" t="s">
        <v>2291</v>
      </c>
      <c r="FE58" t="s">
        <v>2291</v>
      </c>
      <c r="FF58" t="s">
        <v>2291</v>
      </c>
      <c r="FG58" t="s">
        <v>2291</v>
      </c>
      <c r="FH58" t="s">
        <v>2291</v>
      </c>
      <c r="FI58" t="s">
        <v>2291</v>
      </c>
      <c r="FJ58" t="s">
        <v>2291</v>
      </c>
      <c r="FK58" t="s">
        <v>2291</v>
      </c>
      <c r="FL58" t="s">
        <v>2291</v>
      </c>
      <c r="FM58" t="s">
        <v>2291</v>
      </c>
      <c r="FN58" t="s">
        <v>2291</v>
      </c>
      <c r="FO58" t="s">
        <v>2291</v>
      </c>
      <c r="FP58" t="s">
        <v>2291</v>
      </c>
      <c r="FQ58" t="s">
        <v>2291</v>
      </c>
      <c r="FR58" t="s">
        <v>2291</v>
      </c>
      <c r="FS58" t="s">
        <v>2291</v>
      </c>
      <c r="FT58" t="s">
        <v>2291</v>
      </c>
      <c r="FU58" t="s">
        <v>2291</v>
      </c>
      <c r="FV58">
        <v>21</v>
      </c>
      <c r="FW58">
        <v>24</v>
      </c>
      <c r="FX58">
        <v>2</v>
      </c>
      <c r="FY58">
        <v>3</v>
      </c>
      <c r="FZ58">
        <v>4</v>
      </c>
      <c r="GA58">
        <v>5</v>
      </c>
      <c r="GB58" t="s">
        <v>2291</v>
      </c>
      <c r="GC58" t="s">
        <v>2291</v>
      </c>
      <c r="GD58">
        <v>2</v>
      </c>
      <c r="GE58">
        <v>20</v>
      </c>
      <c r="GF58">
        <v>3</v>
      </c>
      <c r="GG58" t="s">
        <v>2291</v>
      </c>
      <c r="GH58">
        <v>15</v>
      </c>
      <c r="GI58" t="s">
        <v>1920</v>
      </c>
      <c r="GJ58" t="s">
        <v>1920</v>
      </c>
      <c r="GK58" t="s">
        <v>1920</v>
      </c>
      <c r="GL58" t="s">
        <v>2291</v>
      </c>
      <c r="GM58" t="s">
        <v>2291</v>
      </c>
      <c r="GN58" t="s">
        <v>2291</v>
      </c>
      <c r="GO58" t="s">
        <v>1920</v>
      </c>
      <c r="GP58" t="s">
        <v>2291</v>
      </c>
      <c r="GQ58" t="s">
        <v>2291</v>
      </c>
      <c r="GR58" t="s">
        <v>2291</v>
      </c>
      <c r="GS58" t="s">
        <v>302</v>
      </c>
      <c r="GT58" t="s">
        <v>1921</v>
      </c>
      <c r="GU58" t="s">
        <v>1921</v>
      </c>
      <c r="GV58" t="s">
        <v>1921</v>
      </c>
      <c r="GW58" t="s">
        <v>1921</v>
      </c>
      <c r="GX58" t="s">
        <v>1920</v>
      </c>
      <c r="GY58" t="s">
        <v>1921</v>
      </c>
      <c r="GZ58" t="s">
        <v>1921</v>
      </c>
      <c r="HA58" t="s">
        <v>1921</v>
      </c>
      <c r="HB58" t="s">
        <v>2291</v>
      </c>
      <c r="HC58" t="s">
        <v>2291</v>
      </c>
      <c r="HD58">
        <v>3</v>
      </c>
      <c r="HE58" t="s">
        <v>2291</v>
      </c>
      <c r="HF58" t="s">
        <v>2291</v>
      </c>
      <c r="HG58" t="s">
        <v>2291</v>
      </c>
      <c r="HH58" t="s">
        <v>2291</v>
      </c>
      <c r="HI58" t="s">
        <v>2291</v>
      </c>
      <c r="HJ58" t="s">
        <v>2291</v>
      </c>
      <c r="HK58" t="s">
        <v>2291</v>
      </c>
      <c r="HL58" t="s">
        <v>2291</v>
      </c>
      <c r="HM58" t="s">
        <v>2291</v>
      </c>
      <c r="HN58" t="s">
        <v>2291</v>
      </c>
      <c r="HO58" t="s">
        <v>2291</v>
      </c>
      <c r="HP58" t="s">
        <v>2291</v>
      </c>
      <c r="HQ58" t="s">
        <v>2291</v>
      </c>
      <c r="HR58" t="s">
        <v>869</v>
      </c>
      <c r="HS58" t="s">
        <v>2116</v>
      </c>
      <c r="HT58" t="s">
        <v>1921</v>
      </c>
      <c r="HU58" t="s">
        <v>1921</v>
      </c>
      <c r="HV58" t="s">
        <v>1921</v>
      </c>
      <c r="HW58" t="s">
        <v>1920</v>
      </c>
      <c r="HX58" t="s">
        <v>1921</v>
      </c>
      <c r="HY58" t="s">
        <v>2122</v>
      </c>
      <c r="HZ58" t="s">
        <v>1920</v>
      </c>
      <c r="IA58" t="s">
        <v>1921</v>
      </c>
      <c r="IB58" t="s">
        <v>1921</v>
      </c>
      <c r="IC58">
        <v>6</v>
      </c>
      <c r="ID58" t="s">
        <v>2291</v>
      </c>
      <c r="IE58" t="s">
        <v>2046</v>
      </c>
      <c r="IF58" t="s">
        <v>2001</v>
      </c>
      <c r="IG58" t="s">
        <v>1962</v>
      </c>
      <c r="IH58" t="s">
        <v>2126</v>
      </c>
      <c r="II58" t="s">
        <v>1921</v>
      </c>
      <c r="IJ58" t="s">
        <v>1920</v>
      </c>
      <c r="IK58" t="s">
        <v>2291</v>
      </c>
      <c r="IL58">
        <v>242</v>
      </c>
      <c r="IM58" t="s">
        <v>1920</v>
      </c>
      <c r="IN58" t="s">
        <v>2291</v>
      </c>
      <c r="IO58" t="s">
        <v>2291</v>
      </c>
      <c r="IP58" t="s">
        <v>2291</v>
      </c>
      <c r="IQ58" t="s">
        <v>2291</v>
      </c>
      <c r="IR58" t="s">
        <v>2291</v>
      </c>
      <c r="IS58" t="s">
        <v>2291</v>
      </c>
      <c r="IT58" t="s">
        <v>2291</v>
      </c>
      <c r="IU58" t="s">
        <v>2291</v>
      </c>
      <c r="IV58" t="s">
        <v>1951</v>
      </c>
      <c r="IW58" t="s">
        <v>1994</v>
      </c>
      <c r="IX58" t="s">
        <v>2291</v>
      </c>
      <c r="IY58" t="s">
        <v>2183</v>
      </c>
      <c r="IZ58" t="s">
        <v>1494</v>
      </c>
      <c r="JA58" t="s">
        <v>1957</v>
      </c>
      <c r="JB58" t="s">
        <v>2291</v>
      </c>
      <c r="JC58" t="s">
        <v>1921</v>
      </c>
      <c r="JD58" t="s">
        <v>2291</v>
      </c>
      <c r="JE58" t="s">
        <v>2291</v>
      </c>
      <c r="JF58" t="s">
        <v>2291</v>
      </c>
      <c r="JG58" t="s">
        <v>2291</v>
      </c>
      <c r="JH58" t="s">
        <v>2291</v>
      </c>
      <c r="JI58" t="s">
        <v>2291</v>
      </c>
      <c r="JJ58" t="s">
        <v>2291</v>
      </c>
      <c r="JK58" t="s">
        <v>2291</v>
      </c>
      <c r="JL58" t="s">
        <v>2291</v>
      </c>
      <c r="JM58" t="s">
        <v>392</v>
      </c>
      <c r="JN58" t="s">
        <v>1921</v>
      </c>
      <c r="JO58" t="s">
        <v>1921</v>
      </c>
      <c r="JP58" t="s">
        <v>1921</v>
      </c>
      <c r="JQ58" t="s">
        <v>1921</v>
      </c>
      <c r="JR58" t="s">
        <v>1921</v>
      </c>
      <c r="JS58" t="s">
        <v>1920</v>
      </c>
      <c r="JT58" t="s">
        <v>1921</v>
      </c>
      <c r="JU58" t="s">
        <v>1920</v>
      </c>
      <c r="JV58" t="s">
        <v>1920</v>
      </c>
      <c r="JW58" t="s">
        <v>1921</v>
      </c>
      <c r="JX58" t="s">
        <v>1921</v>
      </c>
      <c r="JY58" t="s">
        <v>1921</v>
      </c>
      <c r="JZ58" t="s">
        <v>1921</v>
      </c>
      <c r="KA58" t="s">
        <v>1921</v>
      </c>
      <c r="KB58" t="s">
        <v>2291</v>
      </c>
      <c r="KC58" t="s">
        <v>2291</v>
      </c>
      <c r="KD58" t="s">
        <v>2298</v>
      </c>
      <c r="KE58" t="s">
        <v>1920</v>
      </c>
      <c r="KF58" t="s">
        <v>1921</v>
      </c>
      <c r="KG58" t="s">
        <v>1921</v>
      </c>
      <c r="KH58" t="s">
        <v>1921</v>
      </c>
      <c r="KI58" t="s">
        <v>1921</v>
      </c>
      <c r="KJ58" t="s">
        <v>1920</v>
      </c>
      <c r="KK58" t="s">
        <v>1921</v>
      </c>
      <c r="KL58" t="s">
        <v>2291</v>
      </c>
      <c r="KM58" t="s">
        <v>2294</v>
      </c>
      <c r="KN58" t="s">
        <v>2291</v>
      </c>
      <c r="KO58" t="s">
        <v>1920</v>
      </c>
      <c r="KP58" t="s">
        <v>1503</v>
      </c>
      <c r="KQ58" t="s">
        <v>1967</v>
      </c>
      <c r="KR58" t="s">
        <v>1988</v>
      </c>
      <c r="KS58" t="s">
        <v>2291</v>
      </c>
      <c r="KT58" t="s">
        <v>1920</v>
      </c>
      <c r="KU58" t="s">
        <v>2044</v>
      </c>
      <c r="KV58" t="s">
        <v>1920</v>
      </c>
      <c r="KW58" t="s">
        <v>1921</v>
      </c>
      <c r="KX58" t="s">
        <v>1920</v>
      </c>
      <c r="KY58" t="s">
        <v>2291</v>
      </c>
      <c r="KZ58" t="s">
        <v>2291</v>
      </c>
      <c r="LA58">
        <v>3</v>
      </c>
      <c r="LB58" t="s">
        <v>304</v>
      </c>
      <c r="LC58" t="s">
        <v>1496</v>
      </c>
      <c r="LD58" t="s">
        <v>2291</v>
      </c>
      <c r="LE58" t="s">
        <v>2291</v>
      </c>
      <c r="LF58" t="s">
        <v>2291</v>
      </c>
      <c r="LG58">
        <v>20</v>
      </c>
      <c r="LH58">
        <v>20</v>
      </c>
      <c r="LI58" t="s">
        <v>1497</v>
      </c>
      <c r="LJ58">
        <v>177351</v>
      </c>
      <c r="LK58" t="s">
        <v>1498</v>
      </c>
      <c r="LL58" t="s">
        <v>1499</v>
      </c>
      <c r="LM58">
        <v>136</v>
      </c>
      <c r="LN58" t="s">
        <v>2291</v>
      </c>
      <c r="LO58">
        <v>-1</v>
      </c>
      <c r="LP58" t="s">
        <v>2291</v>
      </c>
      <c r="LQ58" t="s">
        <v>2291</v>
      </c>
      <c r="LR58">
        <v>136</v>
      </c>
      <c r="LS58">
        <v>13</v>
      </c>
      <c r="LT58">
        <v>9</v>
      </c>
      <c r="LU58">
        <v>17</v>
      </c>
      <c r="LV58">
        <v>18</v>
      </c>
      <c r="LW58">
        <v>16</v>
      </c>
      <c r="LX58">
        <v>12</v>
      </c>
      <c r="LY58">
        <v>5</v>
      </c>
      <c r="LZ58">
        <v>4</v>
      </c>
      <c r="MA58">
        <v>17</v>
      </c>
      <c r="MB58">
        <v>23</v>
      </c>
      <c r="MC58">
        <v>3</v>
      </c>
      <c r="MD58">
        <v>1</v>
      </c>
      <c r="ME58">
        <v>138</v>
      </c>
      <c r="MF58" t="s">
        <v>1979</v>
      </c>
      <c r="MG58" t="s">
        <v>1980</v>
      </c>
      <c r="MH58" t="s">
        <v>1981</v>
      </c>
      <c r="MI58" t="b">
        <v>0</v>
      </c>
      <c r="MJ58" t="b">
        <v>0</v>
      </c>
      <c r="MK58" t="b">
        <v>0</v>
      </c>
      <c r="ML58" t="s">
        <v>2291</v>
      </c>
    </row>
    <row r="59" spans="1:350" x14ac:dyDescent="0.3">
      <c r="A59" t="s">
        <v>1230</v>
      </c>
      <c r="B59" t="s">
        <v>1710</v>
      </c>
      <c r="C59" t="s">
        <v>1711</v>
      </c>
      <c r="D59">
        <v>43175</v>
      </c>
      <c r="E59" t="s">
        <v>291</v>
      </c>
      <c r="F59" t="s">
        <v>2291</v>
      </c>
      <c r="G59" t="s">
        <v>2291</v>
      </c>
      <c r="H59" t="s">
        <v>2291</v>
      </c>
      <c r="I59">
        <v>43164</v>
      </c>
      <c r="J59" t="s">
        <v>381</v>
      </c>
      <c r="K59" t="s">
        <v>293</v>
      </c>
      <c r="L59" t="s">
        <v>294</v>
      </c>
      <c r="M59" t="s">
        <v>1934</v>
      </c>
      <c r="N59" t="s">
        <v>295</v>
      </c>
      <c r="O59" t="s">
        <v>1947</v>
      </c>
      <c r="P59" t="s">
        <v>810</v>
      </c>
      <c r="Q59" t="s">
        <v>1230</v>
      </c>
      <c r="R59" t="s">
        <v>1230</v>
      </c>
      <c r="S59" t="s">
        <v>1230</v>
      </c>
      <c r="T59" t="s">
        <v>2078</v>
      </c>
      <c r="U59">
        <v>13.236950802000001</v>
      </c>
      <c r="V59">
        <v>14.1114690537</v>
      </c>
      <c r="W59">
        <v>298.81404232199998</v>
      </c>
      <c r="X59">
        <v>8</v>
      </c>
      <c r="Y59" t="s">
        <v>1983</v>
      </c>
      <c r="Z59" t="s">
        <v>1704</v>
      </c>
      <c r="AA59">
        <v>7</v>
      </c>
      <c r="AB59" t="s">
        <v>2296</v>
      </c>
      <c r="AC59" t="s">
        <v>2291</v>
      </c>
      <c r="AD59" t="s">
        <v>1982</v>
      </c>
      <c r="AE59" t="s">
        <v>2291</v>
      </c>
      <c r="AF59" t="s">
        <v>2291</v>
      </c>
      <c r="AG59" t="s">
        <v>2089</v>
      </c>
      <c r="AH59" t="s">
        <v>1920</v>
      </c>
      <c r="AI59" t="s">
        <v>1921</v>
      </c>
      <c r="AJ59" t="s">
        <v>1921</v>
      </c>
      <c r="AK59" t="s">
        <v>2291</v>
      </c>
      <c r="AL59">
        <v>144</v>
      </c>
      <c r="AM59">
        <v>600</v>
      </c>
      <c r="AN59" t="s">
        <v>294</v>
      </c>
      <c r="AO59" t="s">
        <v>1934</v>
      </c>
      <c r="AP59" t="s">
        <v>295</v>
      </c>
      <c r="AQ59" t="s">
        <v>1947</v>
      </c>
      <c r="AR59" t="s">
        <v>810</v>
      </c>
      <c r="AS59" t="s">
        <v>1230</v>
      </c>
      <c r="AT59">
        <v>144</v>
      </c>
      <c r="AU59">
        <v>600</v>
      </c>
      <c r="AV59">
        <v>41699</v>
      </c>
      <c r="AW59" t="s">
        <v>2291</v>
      </c>
      <c r="AX59" t="s">
        <v>2291</v>
      </c>
      <c r="AY59" t="s">
        <v>2291</v>
      </c>
      <c r="AZ59" t="s">
        <v>2291</v>
      </c>
      <c r="BA59" t="s">
        <v>2291</v>
      </c>
      <c r="BB59" t="s">
        <v>2291</v>
      </c>
      <c r="BC59" t="s">
        <v>2291</v>
      </c>
      <c r="BD59" t="s">
        <v>2291</v>
      </c>
      <c r="BE59" t="s">
        <v>2291</v>
      </c>
      <c r="BF59" t="s">
        <v>2291</v>
      </c>
      <c r="BG59" t="s">
        <v>2291</v>
      </c>
      <c r="BH59" t="s">
        <v>2291</v>
      </c>
      <c r="BI59" t="s">
        <v>2291</v>
      </c>
      <c r="BJ59" t="s">
        <v>2291</v>
      </c>
      <c r="BK59" t="s">
        <v>2291</v>
      </c>
      <c r="BL59" t="s">
        <v>2291</v>
      </c>
      <c r="BM59" t="s">
        <v>2291</v>
      </c>
      <c r="BN59" t="s">
        <v>2291</v>
      </c>
      <c r="BO59" t="s">
        <v>2291</v>
      </c>
      <c r="BP59" t="s">
        <v>2291</v>
      </c>
      <c r="BQ59" t="s">
        <v>2291</v>
      </c>
      <c r="BR59" t="s">
        <v>2291</v>
      </c>
      <c r="BS59" t="s">
        <v>2291</v>
      </c>
      <c r="BT59" t="s">
        <v>2291</v>
      </c>
      <c r="BU59" t="s">
        <v>2291</v>
      </c>
      <c r="BV59" t="s">
        <v>2291</v>
      </c>
      <c r="BW59" t="s">
        <v>2291</v>
      </c>
      <c r="BX59" t="s">
        <v>2291</v>
      </c>
      <c r="BY59" t="s">
        <v>2291</v>
      </c>
      <c r="BZ59" t="s">
        <v>2291</v>
      </c>
      <c r="CA59">
        <v>0</v>
      </c>
      <c r="CB59">
        <v>144</v>
      </c>
      <c r="CC59">
        <v>0</v>
      </c>
      <c r="CD59">
        <v>0</v>
      </c>
      <c r="CE59">
        <v>0</v>
      </c>
      <c r="CF59" t="s">
        <v>1998</v>
      </c>
      <c r="CG59" t="s">
        <v>2291</v>
      </c>
      <c r="CH59" t="s">
        <v>469</v>
      </c>
      <c r="CI59" t="s">
        <v>1921</v>
      </c>
      <c r="CJ59" t="s">
        <v>1921</v>
      </c>
      <c r="CK59" t="s">
        <v>1921</v>
      </c>
      <c r="CL59" t="s">
        <v>1921</v>
      </c>
      <c r="CM59" t="s">
        <v>1921</v>
      </c>
      <c r="CN59" t="s">
        <v>1921</v>
      </c>
      <c r="CO59" t="s">
        <v>1921</v>
      </c>
      <c r="CP59" t="s">
        <v>1921</v>
      </c>
      <c r="CQ59" t="s">
        <v>1921</v>
      </c>
      <c r="CR59" t="s">
        <v>1921</v>
      </c>
      <c r="CS59" t="s">
        <v>1920</v>
      </c>
      <c r="CT59" t="s">
        <v>2291</v>
      </c>
      <c r="CU59" t="s">
        <v>2291</v>
      </c>
      <c r="CV59" t="s">
        <v>2291</v>
      </c>
      <c r="CW59" t="s">
        <v>2291</v>
      </c>
      <c r="CX59" t="s">
        <v>2291</v>
      </c>
      <c r="CY59" t="s">
        <v>2291</v>
      </c>
      <c r="CZ59" t="s">
        <v>2291</v>
      </c>
      <c r="DA59" t="s">
        <v>2291</v>
      </c>
      <c r="DB59" t="s">
        <v>2291</v>
      </c>
      <c r="DC59" t="s">
        <v>2291</v>
      </c>
      <c r="DD59" t="s">
        <v>2291</v>
      </c>
      <c r="DE59" t="s">
        <v>2291</v>
      </c>
      <c r="DF59" t="s">
        <v>2291</v>
      </c>
      <c r="DG59" t="s">
        <v>2291</v>
      </c>
      <c r="DH59" t="s">
        <v>2291</v>
      </c>
      <c r="DI59" t="s">
        <v>2291</v>
      </c>
      <c r="DJ59" t="s">
        <v>2291</v>
      </c>
      <c r="DK59" t="s">
        <v>2291</v>
      </c>
      <c r="DL59" t="s">
        <v>2291</v>
      </c>
      <c r="DM59" t="s">
        <v>2291</v>
      </c>
      <c r="DN59" t="s">
        <v>2291</v>
      </c>
      <c r="DO59" t="s">
        <v>2291</v>
      </c>
      <c r="DP59" t="s">
        <v>2291</v>
      </c>
      <c r="DQ59" t="s">
        <v>2291</v>
      </c>
      <c r="DR59" t="s">
        <v>2291</v>
      </c>
      <c r="DS59" t="s">
        <v>2291</v>
      </c>
      <c r="DT59" t="s">
        <v>2291</v>
      </c>
      <c r="DU59" t="s">
        <v>2291</v>
      </c>
      <c r="DV59" t="s">
        <v>2291</v>
      </c>
      <c r="DW59" t="s">
        <v>2291</v>
      </c>
      <c r="DX59" t="s">
        <v>2291</v>
      </c>
      <c r="DY59" t="s">
        <v>2291</v>
      </c>
      <c r="DZ59" t="s">
        <v>2291</v>
      </c>
      <c r="EA59" t="s">
        <v>2291</v>
      </c>
      <c r="EB59" t="s">
        <v>2291</v>
      </c>
      <c r="EC59" t="s">
        <v>2291</v>
      </c>
      <c r="ED59" t="s">
        <v>2291</v>
      </c>
      <c r="EE59" t="s">
        <v>2291</v>
      </c>
      <c r="EF59" t="s">
        <v>2291</v>
      </c>
      <c r="EG59" t="s">
        <v>2291</v>
      </c>
      <c r="EH59" t="s">
        <v>2291</v>
      </c>
      <c r="EI59" t="s">
        <v>2291</v>
      </c>
      <c r="EJ59" t="s">
        <v>2291</v>
      </c>
      <c r="EK59" t="s">
        <v>2291</v>
      </c>
      <c r="EL59" t="s">
        <v>2291</v>
      </c>
      <c r="EM59" t="s">
        <v>2291</v>
      </c>
      <c r="EN59" t="s">
        <v>2291</v>
      </c>
      <c r="EO59" t="s">
        <v>2291</v>
      </c>
      <c r="EP59" t="s">
        <v>2291</v>
      </c>
      <c r="EQ59" t="s">
        <v>2291</v>
      </c>
      <c r="ER59" t="s">
        <v>2291</v>
      </c>
      <c r="ES59" t="s">
        <v>2291</v>
      </c>
      <c r="ET59" t="s">
        <v>2291</v>
      </c>
      <c r="EU59" t="s">
        <v>2291</v>
      </c>
      <c r="EV59" t="s">
        <v>2291</v>
      </c>
      <c r="EW59" t="s">
        <v>2291</v>
      </c>
      <c r="EX59" t="s">
        <v>2291</v>
      </c>
      <c r="EY59" t="s">
        <v>2291</v>
      </c>
      <c r="EZ59" t="s">
        <v>2291</v>
      </c>
      <c r="FA59" t="s">
        <v>2291</v>
      </c>
      <c r="FB59" t="s">
        <v>2291</v>
      </c>
      <c r="FC59" t="s">
        <v>2291</v>
      </c>
      <c r="FD59" t="s">
        <v>2291</v>
      </c>
      <c r="FE59" t="s">
        <v>2291</v>
      </c>
      <c r="FF59" t="s">
        <v>2291</v>
      </c>
      <c r="FG59" t="s">
        <v>2291</v>
      </c>
      <c r="FH59" t="s">
        <v>2291</v>
      </c>
      <c r="FI59" t="s">
        <v>2291</v>
      </c>
      <c r="FJ59" t="s">
        <v>2291</v>
      </c>
      <c r="FK59" t="s">
        <v>2291</v>
      </c>
      <c r="FL59" t="s">
        <v>2291</v>
      </c>
      <c r="FM59" t="s">
        <v>2291</v>
      </c>
      <c r="FN59" t="s">
        <v>2291</v>
      </c>
      <c r="FO59" t="s">
        <v>2291</v>
      </c>
      <c r="FP59" t="s">
        <v>2291</v>
      </c>
      <c r="FQ59" t="s">
        <v>2291</v>
      </c>
      <c r="FR59" t="s">
        <v>2291</v>
      </c>
      <c r="FS59" t="s">
        <v>2291</v>
      </c>
      <c r="FT59" t="s">
        <v>2291</v>
      </c>
      <c r="FU59" t="s">
        <v>2291</v>
      </c>
      <c r="FV59">
        <v>17</v>
      </c>
      <c r="FW59">
        <v>32</v>
      </c>
      <c r="FX59">
        <v>4</v>
      </c>
      <c r="FY59" t="s">
        <v>2291</v>
      </c>
      <c r="FZ59">
        <v>2</v>
      </c>
      <c r="GA59">
        <v>1</v>
      </c>
      <c r="GB59" t="s">
        <v>2291</v>
      </c>
      <c r="GC59" t="s">
        <v>2291</v>
      </c>
      <c r="GD59">
        <v>14</v>
      </c>
      <c r="GE59">
        <v>4</v>
      </c>
      <c r="GF59">
        <v>9</v>
      </c>
      <c r="GG59" t="s">
        <v>2291</v>
      </c>
      <c r="GH59">
        <v>16</v>
      </c>
      <c r="GI59" t="s">
        <v>1920</v>
      </c>
      <c r="GJ59" t="s">
        <v>1920</v>
      </c>
      <c r="GK59" t="s">
        <v>1920</v>
      </c>
      <c r="GL59" t="s">
        <v>2291</v>
      </c>
      <c r="GM59" t="s">
        <v>2291</v>
      </c>
      <c r="GN59" t="s">
        <v>2291</v>
      </c>
      <c r="GO59" t="s">
        <v>1920</v>
      </c>
      <c r="GP59" t="s">
        <v>2291</v>
      </c>
      <c r="GQ59" t="s">
        <v>2291</v>
      </c>
      <c r="GR59" t="s">
        <v>2291</v>
      </c>
      <c r="GS59" t="s">
        <v>1223</v>
      </c>
      <c r="GT59" t="s">
        <v>1921</v>
      </c>
      <c r="GU59" t="s">
        <v>1921</v>
      </c>
      <c r="GV59" t="s">
        <v>1920</v>
      </c>
      <c r="GW59" t="s">
        <v>1921</v>
      </c>
      <c r="GX59" t="s">
        <v>1921</v>
      </c>
      <c r="GY59" t="s">
        <v>1921</v>
      </c>
      <c r="GZ59" t="s">
        <v>1921</v>
      </c>
      <c r="HA59" t="s">
        <v>1921</v>
      </c>
      <c r="HB59" t="s">
        <v>2291</v>
      </c>
      <c r="HC59" t="s">
        <v>2291</v>
      </c>
      <c r="HD59" t="s">
        <v>2291</v>
      </c>
      <c r="HE59" t="s">
        <v>2291</v>
      </c>
      <c r="HF59" t="s">
        <v>2291</v>
      </c>
      <c r="HG59" t="s">
        <v>2291</v>
      </c>
      <c r="HH59" t="s">
        <v>2291</v>
      </c>
      <c r="HI59" t="s">
        <v>2291</v>
      </c>
      <c r="HJ59">
        <v>1</v>
      </c>
      <c r="HK59" t="s">
        <v>2291</v>
      </c>
      <c r="HL59" t="s">
        <v>2291</v>
      </c>
      <c r="HM59" t="s">
        <v>2291</v>
      </c>
      <c r="HN59" t="s">
        <v>2291</v>
      </c>
      <c r="HO59" t="s">
        <v>2291</v>
      </c>
      <c r="HP59" t="s">
        <v>2291</v>
      </c>
      <c r="HQ59" t="s">
        <v>2291</v>
      </c>
      <c r="HR59" t="s">
        <v>1957</v>
      </c>
      <c r="HS59" t="s">
        <v>2121</v>
      </c>
      <c r="HT59" t="s">
        <v>1921</v>
      </c>
      <c r="HU59" t="s">
        <v>1920</v>
      </c>
      <c r="HV59" t="s">
        <v>1920</v>
      </c>
      <c r="HW59" t="s">
        <v>1920</v>
      </c>
      <c r="HX59" t="s">
        <v>1920</v>
      </c>
      <c r="HY59" t="s">
        <v>2125</v>
      </c>
      <c r="HZ59" t="s">
        <v>1921</v>
      </c>
      <c r="IA59" t="s">
        <v>1921</v>
      </c>
      <c r="IB59" t="s">
        <v>1920</v>
      </c>
      <c r="IC59" t="s">
        <v>2291</v>
      </c>
      <c r="ID59" t="s">
        <v>2291</v>
      </c>
      <c r="IE59" t="s">
        <v>2291</v>
      </c>
      <c r="IF59" t="s">
        <v>2291</v>
      </c>
      <c r="IG59" t="s">
        <v>2291</v>
      </c>
      <c r="IH59" t="s">
        <v>2127</v>
      </c>
      <c r="II59" t="s">
        <v>1920</v>
      </c>
      <c r="IJ59" t="s">
        <v>1921</v>
      </c>
      <c r="IK59" t="s">
        <v>2291</v>
      </c>
      <c r="IL59" t="s">
        <v>2291</v>
      </c>
      <c r="IM59" t="s">
        <v>1920</v>
      </c>
      <c r="IN59" t="s">
        <v>2291</v>
      </c>
      <c r="IO59" t="s">
        <v>2291</v>
      </c>
      <c r="IP59" t="s">
        <v>2291</v>
      </c>
      <c r="IQ59" t="s">
        <v>2291</v>
      </c>
      <c r="IR59" t="s">
        <v>2291</v>
      </c>
      <c r="IS59" t="s">
        <v>2291</v>
      </c>
      <c r="IT59" t="s">
        <v>2291</v>
      </c>
      <c r="IU59" t="s">
        <v>2291</v>
      </c>
      <c r="IV59" t="s">
        <v>1949</v>
      </c>
      <c r="IW59" t="s">
        <v>1991</v>
      </c>
      <c r="IX59" t="s">
        <v>2291</v>
      </c>
      <c r="IY59" t="s">
        <v>2291</v>
      </c>
      <c r="IZ59" t="s">
        <v>2291</v>
      </c>
      <c r="JA59" t="s">
        <v>2291</v>
      </c>
      <c r="JB59" t="s">
        <v>2291</v>
      </c>
      <c r="JC59" t="s">
        <v>1921</v>
      </c>
      <c r="JD59" t="s">
        <v>2291</v>
      </c>
      <c r="JE59" t="s">
        <v>2291</v>
      </c>
      <c r="JF59" t="s">
        <v>2291</v>
      </c>
      <c r="JG59" t="s">
        <v>2291</v>
      </c>
      <c r="JH59" t="s">
        <v>2291</v>
      </c>
      <c r="JI59" t="s">
        <v>2291</v>
      </c>
      <c r="JJ59" t="s">
        <v>2291</v>
      </c>
      <c r="JK59" t="s">
        <v>2291</v>
      </c>
      <c r="JL59" t="s">
        <v>2291</v>
      </c>
      <c r="JM59" t="s">
        <v>1712</v>
      </c>
      <c r="JN59" t="s">
        <v>1920</v>
      </c>
      <c r="JO59" t="s">
        <v>1921</v>
      </c>
      <c r="JP59" t="s">
        <v>1921</v>
      </c>
      <c r="JQ59" t="s">
        <v>1920</v>
      </c>
      <c r="JR59" t="s">
        <v>1921</v>
      </c>
      <c r="JS59" t="s">
        <v>1920</v>
      </c>
      <c r="JT59" t="s">
        <v>1921</v>
      </c>
      <c r="JU59" t="s">
        <v>1921</v>
      </c>
      <c r="JV59" t="s">
        <v>1921</v>
      </c>
      <c r="JW59" t="s">
        <v>1921</v>
      </c>
      <c r="JX59" t="s">
        <v>1921</v>
      </c>
      <c r="JY59" t="s">
        <v>1921</v>
      </c>
      <c r="JZ59" t="s">
        <v>1921</v>
      </c>
      <c r="KA59" t="s">
        <v>1921</v>
      </c>
      <c r="KB59" t="s">
        <v>2291</v>
      </c>
      <c r="KC59" t="s">
        <v>2291</v>
      </c>
      <c r="KD59" t="s">
        <v>2298</v>
      </c>
      <c r="KE59" t="s">
        <v>1920</v>
      </c>
      <c r="KF59" t="s">
        <v>1921</v>
      </c>
      <c r="KG59" t="s">
        <v>1921</v>
      </c>
      <c r="KH59" t="s">
        <v>1921</v>
      </c>
      <c r="KI59" t="s">
        <v>1921</v>
      </c>
      <c r="KJ59" t="s">
        <v>1920</v>
      </c>
      <c r="KK59" t="s">
        <v>1921</v>
      </c>
      <c r="KL59" t="s">
        <v>2291</v>
      </c>
      <c r="KM59" t="s">
        <v>1973</v>
      </c>
      <c r="KN59" t="s">
        <v>2291</v>
      </c>
      <c r="KO59" t="s">
        <v>1920</v>
      </c>
      <c r="KP59" t="s">
        <v>1705</v>
      </c>
      <c r="KQ59" t="s">
        <v>1968</v>
      </c>
      <c r="KR59" t="s">
        <v>1923</v>
      </c>
      <c r="KS59" t="s">
        <v>2291</v>
      </c>
      <c r="KT59" t="s">
        <v>1920</v>
      </c>
      <c r="KU59" t="s">
        <v>2044</v>
      </c>
      <c r="KV59" t="s">
        <v>1920</v>
      </c>
      <c r="KW59" t="s">
        <v>1921</v>
      </c>
      <c r="KX59" t="s">
        <v>1920</v>
      </c>
      <c r="KY59" t="s">
        <v>2291</v>
      </c>
      <c r="KZ59" t="s">
        <v>2291</v>
      </c>
      <c r="LA59">
        <v>1</v>
      </c>
      <c r="LB59" t="s">
        <v>313</v>
      </c>
      <c r="LC59" t="s">
        <v>1713</v>
      </c>
      <c r="LD59" t="s">
        <v>2291</v>
      </c>
      <c r="LE59" t="s">
        <v>2291</v>
      </c>
      <c r="LF59" t="s">
        <v>2291</v>
      </c>
      <c r="LG59" t="s">
        <v>2291</v>
      </c>
      <c r="LH59" t="s">
        <v>2291</v>
      </c>
      <c r="LI59" t="s">
        <v>1714</v>
      </c>
      <c r="LJ59">
        <v>180264</v>
      </c>
      <c r="LK59" t="s">
        <v>1715</v>
      </c>
      <c r="LL59" t="s">
        <v>1716</v>
      </c>
      <c r="LM59">
        <v>165</v>
      </c>
      <c r="LN59" t="s">
        <v>2291</v>
      </c>
      <c r="LO59">
        <v>-1</v>
      </c>
      <c r="LP59" t="s">
        <v>2291</v>
      </c>
      <c r="LQ59" t="s">
        <v>2291</v>
      </c>
      <c r="LR59" t="s">
        <v>2291</v>
      </c>
      <c r="LS59">
        <v>0</v>
      </c>
      <c r="LT59">
        <v>0</v>
      </c>
      <c r="LU59">
        <v>0</v>
      </c>
      <c r="LV59">
        <v>0</v>
      </c>
      <c r="LW59">
        <v>0</v>
      </c>
      <c r="LX59">
        <v>0</v>
      </c>
      <c r="LY59">
        <v>0</v>
      </c>
      <c r="LZ59">
        <v>0</v>
      </c>
      <c r="MA59">
        <v>0</v>
      </c>
      <c r="MB59">
        <v>0</v>
      </c>
      <c r="MC59">
        <v>0</v>
      </c>
      <c r="MD59">
        <v>0</v>
      </c>
      <c r="ME59">
        <v>0</v>
      </c>
      <c r="MF59" t="s">
        <v>1975</v>
      </c>
      <c r="MG59" t="s">
        <v>2036</v>
      </c>
      <c r="MH59" t="s">
        <v>1979</v>
      </c>
      <c r="MI59" t="b">
        <v>1</v>
      </c>
      <c r="MJ59" t="b">
        <v>1</v>
      </c>
      <c r="MK59" t="b">
        <v>1</v>
      </c>
      <c r="ML59" t="s">
        <v>2291</v>
      </c>
    </row>
    <row r="60" spans="1:350" x14ac:dyDescent="0.3">
      <c r="A60" t="s">
        <v>2058</v>
      </c>
      <c r="B60" t="s">
        <v>475</v>
      </c>
      <c r="C60" t="s">
        <v>476</v>
      </c>
      <c r="D60">
        <v>43154</v>
      </c>
      <c r="E60" t="s">
        <v>464</v>
      </c>
      <c r="F60" t="s">
        <v>2291</v>
      </c>
      <c r="G60" t="s">
        <v>2291</v>
      </c>
      <c r="H60" t="s">
        <v>2291</v>
      </c>
      <c r="I60">
        <v>43154</v>
      </c>
      <c r="J60" t="s">
        <v>477</v>
      </c>
      <c r="K60" t="s">
        <v>293</v>
      </c>
      <c r="L60" t="s">
        <v>294</v>
      </c>
      <c r="M60" t="s">
        <v>1934</v>
      </c>
      <c r="N60" t="s">
        <v>400</v>
      </c>
      <c r="O60" t="s">
        <v>1948</v>
      </c>
      <c r="P60" t="s">
        <v>401</v>
      </c>
      <c r="Q60" t="s">
        <v>429</v>
      </c>
      <c r="R60" t="s">
        <v>2058</v>
      </c>
      <c r="S60" t="s">
        <v>2058</v>
      </c>
      <c r="T60" t="s">
        <v>478</v>
      </c>
      <c r="U60">
        <v>14.4310149354</v>
      </c>
      <c r="V60">
        <v>13.645045036300001</v>
      </c>
      <c r="W60">
        <v>303.00599644800002</v>
      </c>
      <c r="X60">
        <v>8</v>
      </c>
      <c r="Y60" t="s">
        <v>1984</v>
      </c>
      <c r="Z60" t="s">
        <v>2291</v>
      </c>
      <c r="AA60" t="s">
        <v>2291</v>
      </c>
      <c r="AB60" t="s">
        <v>2292</v>
      </c>
      <c r="AC60" t="s">
        <v>2291</v>
      </c>
      <c r="AD60" t="s">
        <v>1982</v>
      </c>
      <c r="AE60" t="s">
        <v>2291</v>
      </c>
      <c r="AF60" t="s">
        <v>2291</v>
      </c>
      <c r="AG60" t="s">
        <v>2089</v>
      </c>
      <c r="AH60" t="s">
        <v>1920</v>
      </c>
      <c r="AI60" t="s">
        <v>1921</v>
      </c>
      <c r="AJ60" t="s">
        <v>1921</v>
      </c>
      <c r="AK60" t="s">
        <v>2291</v>
      </c>
      <c r="AL60">
        <v>125</v>
      </c>
      <c r="AM60">
        <v>522</v>
      </c>
      <c r="AN60" t="s">
        <v>294</v>
      </c>
      <c r="AO60" t="s">
        <v>1934</v>
      </c>
      <c r="AP60" t="s">
        <v>400</v>
      </c>
      <c r="AQ60" t="s">
        <v>1948</v>
      </c>
      <c r="AR60" t="s">
        <v>401</v>
      </c>
      <c r="AS60" t="s">
        <v>429</v>
      </c>
      <c r="AT60">
        <v>125</v>
      </c>
      <c r="AU60">
        <v>522</v>
      </c>
      <c r="AV60">
        <v>42401</v>
      </c>
      <c r="AW60" t="s">
        <v>2291</v>
      </c>
      <c r="AX60" t="s">
        <v>2291</v>
      </c>
      <c r="AY60" t="s">
        <v>2291</v>
      </c>
      <c r="AZ60" t="s">
        <v>2291</v>
      </c>
      <c r="BA60" t="s">
        <v>2291</v>
      </c>
      <c r="BB60" t="s">
        <v>2291</v>
      </c>
      <c r="BC60" t="s">
        <v>2291</v>
      </c>
      <c r="BD60" t="s">
        <v>2291</v>
      </c>
      <c r="BE60" t="s">
        <v>2291</v>
      </c>
      <c r="BF60" t="s">
        <v>2291</v>
      </c>
      <c r="BG60" t="s">
        <v>2291</v>
      </c>
      <c r="BH60" t="s">
        <v>2291</v>
      </c>
      <c r="BI60" t="s">
        <v>2291</v>
      </c>
      <c r="BJ60" t="s">
        <v>2291</v>
      </c>
      <c r="BK60" t="s">
        <v>2291</v>
      </c>
      <c r="BL60" t="s">
        <v>2291</v>
      </c>
      <c r="BM60" t="s">
        <v>2291</v>
      </c>
      <c r="BN60" t="s">
        <v>2291</v>
      </c>
      <c r="BO60" t="s">
        <v>2291</v>
      </c>
      <c r="BP60" t="s">
        <v>2291</v>
      </c>
      <c r="BQ60" t="s">
        <v>2291</v>
      </c>
      <c r="BR60" t="s">
        <v>2291</v>
      </c>
      <c r="BS60" t="s">
        <v>2291</v>
      </c>
      <c r="BT60" t="s">
        <v>2291</v>
      </c>
      <c r="BU60" t="s">
        <v>2291</v>
      </c>
      <c r="BV60" t="s">
        <v>2291</v>
      </c>
      <c r="BW60" t="s">
        <v>2291</v>
      </c>
      <c r="BX60" t="s">
        <v>2291</v>
      </c>
      <c r="BY60" t="s">
        <v>2291</v>
      </c>
      <c r="BZ60" t="s">
        <v>2291</v>
      </c>
      <c r="CA60">
        <v>0</v>
      </c>
      <c r="CB60">
        <v>130</v>
      </c>
      <c r="CC60">
        <v>0</v>
      </c>
      <c r="CD60">
        <v>0</v>
      </c>
      <c r="CE60">
        <v>0</v>
      </c>
      <c r="CF60" t="s">
        <v>1998</v>
      </c>
      <c r="CG60" t="s">
        <v>2291</v>
      </c>
      <c r="CH60" t="s">
        <v>479</v>
      </c>
      <c r="CI60" t="s">
        <v>1921</v>
      </c>
      <c r="CJ60" t="s">
        <v>1920</v>
      </c>
      <c r="CK60" t="s">
        <v>1921</v>
      </c>
      <c r="CL60" t="s">
        <v>1921</v>
      </c>
      <c r="CM60" t="s">
        <v>1921</v>
      </c>
      <c r="CN60" t="s">
        <v>1921</v>
      </c>
      <c r="CO60" t="s">
        <v>1921</v>
      </c>
      <c r="CP60" t="s">
        <v>1921</v>
      </c>
      <c r="CQ60" t="s">
        <v>1920</v>
      </c>
      <c r="CR60" t="s">
        <v>1920</v>
      </c>
      <c r="CS60" t="s">
        <v>1921</v>
      </c>
      <c r="CT60" t="s">
        <v>320</v>
      </c>
      <c r="CU60" t="s">
        <v>1921</v>
      </c>
      <c r="CV60" t="s">
        <v>1921</v>
      </c>
      <c r="CW60" t="s">
        <v>1921</v>
      </c>
      <c r="CX60" t="s">
        <v>1920</v>
      </c>
      <c r="CY60" t="s">
        <v>1921</v>
      </c>
      <c r="CZ60" t="s">
        <v>2050</v>
      </c>
      <c r="DA60" t="s">
        <v>2029</v>
      </c>
      <c r="DB60" t="s">
        <v>2291</v>
      </c>
      <c r="DC60" t="s">
        <v>2291</v>
      </c>
      <c r="DD60" t="s">
        <v>2291</v>
      </c>
      <c r="DE60" t="s">
        <v>2291</v>
      </c>
      <c r="DF60" t="s">
        <v>2291</v>
      </c>
      <c r="DG60" t="s">
        <v>2291</v>
      </c>
      <c r="DH60" t="s">
        <v>2291</v>
      </c>
      <c r="DI60" t="s">
        <v>2291</v>
      </c>
      <c r="DJ60" t="s">
        <v>320</v>
      </c>
      <c r="DK60" t="s">
        <v>1921</v>
      </c>
      <c r="DL60" t="s">
        <v>1921</v>
      </c>
      <c r="DM60" t="s">
        <v>1921</v>
      </c>
      <c r="DN60" t="s">
        <v>1920</v>
      </c>
      <c r="DO60" t="s">
        <v>1921</v>
      </c>
      <c r="DP60" t="s">
        <v>480</v>
      </c>
      <c r="DQ60" t="s">
        <v>2029</v>
      </c>
      <c r="DR60" t="s">
        <v>2291</v>
      </c>
      <c r="DS60" t="s">
        <v>2291</v>
      </c>
      <c r="DT60" t="s">
        <v>2291</v>
      </c>
      <c r="DU60" t="s">
        <v>2291</v>
      </c>
      <c r="DV60" t="s">
        <v>2291</v>
      </c>
      <c r="DW60" t="s">
        <v>2291</v>
      </c>
      <c r="DX60" t="s">
        <v>2291</v>
      </c>
      <c r="DY60" t="s">
        <v>2291</v>
      </c>
      <c r="DZ60" t="s">
        <v>2291</v>
      </c>
      <c r="EA60" t="s">
        <v>2291</v>
      </c>
      <c r="EB60" t="s">
        <v>2291</v>
      </c>
      <c r="EC60" t="s">
        <v>2291</v>
      </c>
      <c r="ED60" t="s">
        <v>2291</v>
      </c>
      <c r="EE60" t="s">
        <v>2291</v>
      </c>
      <c r="EF60" t="s">
        <v>2291</v>
      </c>
      <c r="EG60" t="s">
        <v>2291</v>
      </c>
      <c r="EH60" t="s">
        <v>2291</v>
      </c>
      <c r="EI60" t="s">
        <v>2291</v>
      </c>
      <c r="EJ60" t="s">
        <v>2291</v>
      </c>
      <c r="EK60" t="s">
        <v>2291</v>
      </c>
      <c r="EL60" t="s">
        <v>2291</v>
      </c>
      <c r="EM60" t="s">
        <v>2291</v>
      </c>
      <c r="EN60" t="s">
        <v>2291</v>
      </c>
      <c r="EO60" t="s">
        <v>2291</v>
      </c>
      <c r="EP60" t="s">
        <v>2291</v>
      </c>
      <c r="EQ60" t="s">
        <v>2291</v>
      </c>
      <c r="ER60" t="s">
        <v>2291</v>
      </c>
      <c r="ES60" t="s">
        <v>2291</v>
      </c>
      <c r="ET60" t="s">
        <v>2291</v>
      </c>
      <c r="EU60" t="s">
        <v>2291</v>
      </c>
      <c r="EV60" t="s">
        <v>2291</v>
      </c>
      <c r="EW60" t="s">
        <v>2291</v>
      </c>
      <c r="EX60" t="s">
        <v>2291</v>
      </c>
      <c r="EY60" t="s">
        <v>2291</v>
      </c>
      <c r="EZ60" t="s">
        <v>2291</v>
      </c>
      <c r="FA60" t="s">
        <v>2291</v>
      </c>
      <c r="FB60" t="s">
        <v>2291</v>
      </c>
      <c r="FC60" t="s">
        <v>2291</v>
      </c>
      <c r="FD60" t="s">
        <v>2291</v>
      </c>
      <c r="FE60" t="s">
        <v>2291</v>
      </c>
      <c r="FF60" t="s">
        <v>2291</v>
      </c>
      <c r="FG60" t="s">
        <v>2291</v>
      </c>
      <c r="FH60" t="s">
        <v>2291</v>
      </c>
      <c r="FI60" t="s">
        <v>2291</v>
      </c>
      <c r="FJ60" t="s">
        <v>2291</v>
      </c>
      <c r="FK60" t="s">
        <v>2291</v>
      </c>
      <c r="FL60" t="s">
        <v>2291</v>
      </c>
      <c r="FM60" t="s">
        <v>2291</v>
      </c>
      <c r="FN60" t="s">
        <v>320</v>
      </c>
      <c r="FO60" t="s">
        <v>1921</v>
      </c>
      <c r="FP60" t="s">
        <v>1921</v>
      </c>
      <c r="FQ60" t="s">
        <v>1921</v>
      </c>
      <c r="FR60" t="s">
        <v>1920</v>
      </c>
      <c r="FS60" t="s">
        <v>1921</v>
      </c>
      <c r="FT60" t="s">
        <v>480</v>
      </c>
      <c r="FU60" t="s">
        <v>1997</v>
      </c>
      <c r="FV60">
        <v>11</v>
      </c>
      <c r="FW60">
        <v>20</v>
      </c>
      <c r="FX60">
        <v>3</v>
      </c>
      <c r="FY60">
        <v>3</v>
      </c>
      <c r="FZ60">
        <v>7</v>
      </c>
      <c r="GA60">
        <v>5</v>
      </c>
      <c r="GB60">
        <v>1</v>
      </c>
      <c r="GC60" t="s">
        <v>2291</v>
      </c>
      <c r="GD60" t="s">
        <v>2291</v>
      </c>
      <c r="GE60">
        <v>15</v>
      </c>
      <c r="GF60">
        <v>10</v>
      </c>
      <c r="GG60" t="s">
        <v>2291</v>
      </c>
      <c r="GH60">
        <v>60</v>
      </c>
      <c r="GI60" t="s">
        <v>1920</v>
      </c>
      <c r="GJ60" t="s">
        <v>1920</v>
      </c>
      <c r="GK60" t="s">
        <v>1920</v>
      </c>
      <c r="GL60" t="s">
        <v>2291</v>
      </c>
      <c r="GM60" t="s">
        <v>2291</v>
      </c>
      <c r="GN60" t="s">
        <v>2291</v>
      </c>
      <c r="GO60" t="s">
        <v>1920</v>
      </c>
      <c r="GP60" t="s">
        <v>2291</v>
      </c>
      <c r="GQ60" t="s">
        <v>2291</v>
      </c>
      <c r="GR60" t="s">
        <v>2291</v>
      </c>
      <c r="GS60" t="s">
        <v>419</v>
      </c>
      <c r="GT60" t="s">
        <v>1921</v>
      </c>
      <c r="GU60" t="s">
        <v>1921</v>
      </c>
      <c r="GV60" t="s">
        <v>1921</v>
      </c>
      <c r="GW60" t="s">
        <v>1921</v>
      </c>
      <c r="GX60" t="s">
        <v>1920</v>
      </c>
      <c r="GY60" t="s">
        <v>1921</v>
      </c>
      <c r="GZ60" t="s">
        <v>1920</v>
      </c>
      <c r="HA60" t="s">
        <v>1921</v>
      </c>
      <c r="HB60">
        <v>1</v>
      </c>
      <c r="HC60" t="s">
        <v>2291</v>
      </c>
      <c r="HD60">
        <v>1</v>
      </c>
      <c r="HE60">
        <v>2</v>
      </c>
      <c r="HF60" t="s">
        <v>2291</v>
      </c>
      <c r="HG60" t="s">
        <v>2291</v>
      </c>
      <c r="HH60" t="s">
        <v>2291</v>
      </c>
      <c r="HI60" t="s">
        <v>2291</v>
      </c>
      <c r="HJ60" t="s">
        <v>2291</v>
      </c>
      <c r="HK60" t="s">
        <v>2291</v>
      </c>
      <c r="HL60" t="s">
        <v>2291</v>
      </c>
      <c r="HM60" t="s">
        <v>2291</v>
      </c>
      <c r="HN60" t="s">
        <v>2291</v>
      </c>
      <c r="HO60" t="s">
        <v>2291</v>
      </c>
      <c r="HP60" t="s">
        <v>2291</v>
      </c>
      <c r="HQ60" t="s">
        <v>2291</v>
      </c>
      <c r="HR60" t="s">
        <v>869</v>
      </c>
      <c r="HS60" t="s">
        <v>2113</v>
      </c>
      <c r="HT60" t="s">
        <v>1921</v>
      </c>
      <c r="HU60" t="s">
        <v>1921</v>
      </c>
      <c r="HV60" t="s">
        <v>1920</v>
      </c>
      <c r="HW60" t="s">
        <v>1921</v>
      </c>
      <c r="HX60" t="s">
        <v>1920</v>
      </c>
      <c r="HY60" t="s">
        <v>2122</v>
      </c>
      <c r="HZ60" t="s">
        <v>1920</v>
      </c>
      <c r="IA60" t="s">
        <v>1921</v>
      </c>
      <c r="IB60" t="s">
        <v>1921</v>
      </c>
      <c r="IC60">
        <v>10</v>
      </c>
      <c r="ID60" t="s">
        <v>2291</v>
      </c>
      <c r="IE60" t="s">
        <v>2046</v>
      </c>
      <c r="IF60" t="s">
        <v>1921</v>
      </c>
      <c r="IG60" t="s">
        <v>1962</v>
      </c>
      <c r="IH60" t="s">
        <v>2127</v>
      </c>
      <c r="II60" t="s">
        <v>1920</v>
      </c>
      <c r="IJ60" t="s">
        <v>1921</v>
      </c>
      <c r="IK60">
        <v>10</v>
      </c>
      <c r="IL60" t="s">
        <v>2291</v>
      </c>
      <c r="IM60" t="s">
        <v>1920</v>
      </c>
      <c r="IN60" t="s">
        <v>2291</v>
      </c>
      <c r="IO60" t="s">
        <v>2291</v>
      </c>
      <c r="IP60" t="s">
        <v>2291</v>
      </c>
      <c r="IQ60" t="s">
        <v>2291</v>
      </c>
      <c r="IR60" t="s">
        <v>2291</v>
      </c>
      <c r="IS60" t="s">
        <v>2291</v>
      </c>
      <c r="IT60" t="s">
        <v>2291</v>
      </c>
      <c r="IU60" t="s">
        <v>2291</v>
      </c>
      <c r="IV60" t="s">
        <v>1949</v>
      </c>
      <c r="IW60" t="s">
        <v>1991</v>
      </c>
      <c r="IX60" t="s">
        <v>2291</v>
      </c>
      <c r="IY60" t="s">
        <v>2291</v>
      </c>
      <c r="IZ60" t="s">
        <v>2291</v>
      </c>
      <c r="JA60" t="s">
        <v>2291</v>
      </c>
      <c r="JB60" t="s">
        <v>2291</v>
      </c>
      <c r="JC60" t="s">
        <v>1921</v>
      </c>
      <c r="JD60" t="s">
        <v>2291</v>
      </c>
      <c r="JE60" t="s">
        <v>2291</v>
      </c>
      <c r="JF60" t="s">
        <v>2291</v>
      </c>
      <c r="JG60" t="s">
        <v>2291</v>
      </c>
      <c r="JH60" t="s">
        <v>2291</v>
      </c>
      <c r="JI60" t="s">
        <v>2291</v>
      </c>
      <c r="JJ60" t="s">
        <v>2291</v>
      </c>
      <c r="JK60" t="s">
        <v>2291</v>
      </c>
      <c r="JL60" t="s">
        <v>2291</v>
      </c>
      <c r="JM60" t="s">
        <v>481</v>
      </c>
      <c r="JN60" t="s">
        <v>1921</v>
      </c>
      <c r="JO60" t="s">
        <v>1921</v>
      </c>
      <c r="JP60" t="s">
        <v>1921</v>
      </c>
      <c r="JQ60" t="s">
        <v>1921</v>
      </c>
      <c r="JR60" t="s">
        <v>1921</v>
      </c>
      <c r="JS60" t="s">
        <v>1921</v>
      </c>
      <c r="JT60" t="s">
        <v>1920</v>
      </c>
      <c r="JU60" t="s">
        <v>1921</v>
      </c>
      <c r="JV60" t="s">
        <v>1920</v>
      </c>
      <c r="JW60" t="s">
        <v>1921</v>
      </c>
      <c r="JX60" t="s">
        <v>1921</v>
      </c>
      <c r="JY60" t="s">
        <v>1921</v>
      </c>
      <c r="JZ60" t="s">
        <v>1921</v>
      </c>
      <c r="KA60" t="s">
        <v>1920</v>
      </c>
      <c r="KB60" t="s">
        <v>2291</v>
      </c>
      <c r="KC60" t="s">
        <v>2291</v>
      </c>
      <c r="KD60" t="s">
        <v>2302</v>
      </c>
      <c r="KE60" t="s">
        <v>1921</v>
      </c>
      <c r="KF60" t="s">
        <v>1921</v>
      </c>
      <c r="KG60" t="s">
        <v>1921</v>
      </c>
      <c r="KH60" t="s">
        <v>1921</v>
      </c>
      <c r="KI60" t="s">
        <v>1920</v>
      </c>
      <c r="KJ60" t="s">
        <v>1920</v>
      </c>
      <c r="KK60" t="s">
        <v>1921</v>
      </c>
      <c r="KL60" t="s">
        <v>2291</v>
      </c>
      <c r="KM60" t="s">
        <v>1971</v>
      </c>
      <c r="KN60" t="s">
        <v>2291</v>
      </c>
      <c r="KO60" t="s">
        <v>1920</v>
      </c>
      <c r="KP60" t="s">
        <v>408</v>
      </c>
      <c r="KQ60" t="s">
        <v>1966</v>
      </c>
      <c r="KR60" t="s">
        <v>1987</v>
      </c>
      <c r="KS60" t="s">
        <v>2291</v>
      </c>
      <c r="KT60" t="s">
        <v>1920</v>
      </c>
      <c r="KU60" t="s">
        <v>409</v>
      </c>
      <c r="KV60" t="s">
        <v>1921</v>
      </c>
      <c r="KW60" t="s">
        <v>1921</v>
      </c>
      <c r="KX60" t="s">
        <v>1920</v>
      </c>
      <c r="KY60" t="s">
        <v>2291</v>
      </c>
      <c r="KZ60" t="s">
        <v>2291</v>
      </c>
      <c r="LA60">
        <v>3</v>
      </c>
      <c r="LB60" t="s">
        <v>304</v>
      </c>
      <c r="LC60" t="s">
        <v>482</v>
      </c>
      <c r="LD60" t="s">
        <v>2291</v>
      </c>
      <c r="LE60" t="s">
        <v>2291</v>
      </c>
      <c r="LF60" t="s">
        <v>2291</v>
      </c>
      <c r="LG60">
        <v>20</v>
      </c>
      <c r="LH60">
        <v>20</v>
      </c>
      <c r="LI60" t="s">
        <v>483</v>
      </c>
      <c r="LJ60">
        <v>146963</v>
      </c>
      <c r="LK60" t="s">
        <v>484</v>
      </c>
      <c r="LL60" t="s">
        <v>485</v>
      </c>
      <c r="LM60">
        <v>16</v>
      </c>
      <c r="LN60" t="s">
        <v>2291</v>
      </c>
      <c r="LO60">
        <v>-1</v>
      </c>
      <c r="LP60" t="s">
        <v>2291</v>
      </c>
      <c r="LQ60" t="s">
        <v>2291</v>
      </c>
      <c r="LR60">
        <v>16</v>
      </c>
      <c r="LS60">
        <v>4</v>
      </c>
      <c r="LT60">
        <v>9</v>
      </c>
      <c r="LU60">
        <v>11</v>
      </c>
      <c r="LV60">
        <v>5</v>
      </c>
      <c r="LW60">
        <v>10</v>
      </c>
      <c r="LX60">
        <v>12</v>
      </c>
      <c r="LY60">
        <v>4</v>
      </c>
      <c r="LZ60">
        <v>10</v>
      </c>
      <c r="MA60">
        <v>26</v>
      </c>
      <c r="MB60">
        <v>21</v>
      </c>
      <c r="MC60">
        <v>4</v>
      </c>
      <c r="MD60">
        <v>1</v>
      </c>
      <c r="ME60">
        <v>117</v>
      </c>
      <c r="MF60" t="s">
        <v>568</v>
      </c>
      <c r="MG60" t="s">
        <v>1981</v>
      </c>
      <c r="MH60" t="s">
        <v>1982</v>
      </c>
      <c r="MI60" t="b">
        <v>1</v>
      </c>
      <c r="MJ60" t="b">
        <v>1</v>
      </c>
      <c r="MK60" t="b">
        <v>1</v>
      </c>
      <c r="ML60" t="s">
        <v>2291</v>
      </c>
    </row>
    <row r="61" spans="1:350" x14ac:dyDescent="0.3">
      <c r="A61" t="s">
        <v>642</v>
      </c>
      <c r="B61" t="s">
        <v>640</v>
      </c>
      <c r="C61" t="s">
        <v>641</v>
      </c>
      <c r="D61">
        <v>43153</v>
      </c>
      <c r="E61" t="s">
        <v>632</v>
      </c>
      <c r="F61" t="s">
        <v>2291</v>
      </c>
      <c r="G61" t="s">
        <v>2291</v>
      </c>
      <c r="H61" t="s">
        <v>2291</v>
      </c>
      <c r="I61">
        <v>43153</v>
      </c>
      <c r="J61" t="s">
        <v>633</v>
      </c>
      <c r="K61" t="s">
        <v>293</v>
      </c>
      <c r="L61" t="s">
        <v>294</v>
      </c>
      <c r="M61" t="s">
        <v>1934</v>
      </c>
      <c r="N61" t="s">
        <v>400</v>
      </c>
      <c r="O61" t="s">
        <v>1948</v>
      </c>
      <c r="P61" t="s">
        <v>401</v>
      </c>
      <c r="Q61" t="s">
        <v>429</v>
      </c>
      <c r="R61" t="s">
        <v>429</v>
      </c>
      <c r="S61" t="s">
        <v>642</v>
      </c>
      <c r="T61" t="s">
        <v>643</v>
      </c>
      <c r="U61">
        <v>14.401263259</v>
      </c>
      <c r="V61">
        <v>13.763877196099999</v>
      </c>
      <c r="W61">
        <v>309.77064661899999</v>
      </c>
      <c r="X61">
        <v>4</v>
      </c>
      <c r="Y61" t="s">
        <v>1983</v>
      </c>
      <c r="Z61" t="s">
        <v>542</v>
      </c>
      <c r="AA61">
        <v>5</v>
      </c>
      <c r="AB61" t="s">
        <v>2296</v>
      </c>
      <c r="AC61" t="s">
        <v>2291</v>
      </c>
      <c r="AD61" t="s">
        <v>1982</v>
      </c>
      <c r="AE61" t="s">
        <v>2291</v>
      </c>
      <c r="AF61" t="s">
        <v>2291</v>
      </c>
      <c r="AG61" t="s">
        <v>2093</v>
      </c>
      <c r="AH61" t="s">
        <v>1920</v>
      </c>
      <c r="AI61" t="s">
        <v>1920</v>
      </c>
      <c r="AJ61" t="s">
        <v>1921</v>
      </c>
      <c r="AK61" t="s">
        <v>2291</v>
      </c>
      <c r="AL61">
        <v>200</v>
      </c>
      <c r="AM61">
        <v>400</v>
      </c>
      <c r="AN61" t="s">
        <v>294</v>
      </c>
      <c r="AO61" t="s">
        <v>1934</v>
      </c>
      <c r="AP61" t="s">
        <v>400</v>
      </c>
      <c r="AQ61" t="s">
        <v>1948</v>
      </c>
      <c r="AR61" t="s">
        <v>404</v>
      </c>
      <c r="AS61" t="s">
        <v>2010</v>
      </c>
      <c r="AT61">
        <v>200</v>
      </c>
      <c r="AU61">
        <v>400</v>
      </c>
      <c r="AV61">
        <v>42370</v>
      </c>
      <c r="AW61">
        <v>7</v>
      </c>
      <c r="AX61">
        <v>30</v>
      </c>
      <c r="AY61" t="s">
        <v>298</v>
      </c>
      <c r="AZ61" t="s">
        <v>1926</v>
      </c>
      <c r="BA61" t="s">
        <v>299</v>
      </c>
      <c r="BB61" t="s">
        <v>1931</v>
      </c>
      <c r="BC61" t="s">
        <v>300</v>
      </c>
      <c r="BD61" t="s">
        <v>1931</v>
      </c>
      <c r="BE61" t="s">
        <v>2291</v>
      </c>
      <c r="BF61" t="s">
        <v>2291</v>
      </c>
      <c r="BG61" t="s">
        <v>2291</v>
      </c>
      <c r="BH61">
        <v>7</v>
      </c>
      <c r="BI61">
        <v>30</v>
      </c>
      <c r="BJ61">
        <v>42370</v>
      </c>
      <c r="BK61" t="s">
        <v>2291</v>
      </c>
      <c r="BL61" t="s">
        <v>2291</v>
      </c>
      <c r="BM61" t="s">
        <v>2291</v>
      </c>
      <c r="BN61" t="s">
        <v>2291</v>
      </c>
      <c r="BO61" t="s">
        <v>2291</v>
      </c>
      <c r="BP61" t="s">
        <v>2291</v>
      </c>
      <c r="BQ61" t="s">
        <v>2291</v>
      </c>
      <c r="BR61" t="s">
        <v>2291</v>
      </c>
      <c r="BS61" t="s">
        <v>2291</v>
      </c>
      <c r="BT61" t="s">
        <v>2291</v>
      </c>
      <c r="BU61" t="s">
        <v>2291</v>
      </c>
      <c r="BV61" t="s">
        <v>2291</v>
      </c>
      <c r="BW61" t="s">
        <v>2291</v>
      </c>
      <c r="BX61" t="s">
        <v>2291</v>
      </c>
      <c r="BY61">
        <v>5</v>
      </c>
      <c r="BZ61">
        <v>25</v>
      </c>
      <c r="CA61">
        <v>0</v>
      </c>
      <c r="CB61">
        <v>200</v>
      </c>
      <c r="CC61">
        <v>0</v>
      </c>
      <c r="CD61">
        <v>15</v>
      </c>
      <c r="CE61">
        <v>0</v>
      </c>
      <c r="CF61" t="s">
        <v>1998</v>
      </c>
      <c r="CG61" t="s">
        <v>2291</v>
      </c>
      <c r="CH61" t="s">
        <v>512</v>
      </c>
      <c r="CI61" t="s">
        <v>1921</v>
      </c>
      <c r="CJ61" t="s">
        <v>1920</v>
      </c>
      <c r="CK61" t="s">
        <v>1920</v>
      </c>
      <c r="CL61" t="s">
        <v>1921</v>
      </c>
      <c r="CM61" t="s">
        <v>1921</v>
      </c>
      <c r="CN61" t="s">
        <v>1921</v>
      </c>
      <c r="CO61" t="s">
        <v>1921</v>
      </c>
      <c r="CP61" t="s">
        <v>1921</v>
      </c>
      <c r="CQ61" t="s">
        <v>1920</v>
      </c>
      <c r="CR61" t="s">
        <v>1920</v>
      </c>
      <c r="CS61" t="s">
        <v>1921</v>
      </c>
      <c r="CT61" t="s">
        <v>320</v>
      </c>
      <c r="CU61" t="s">
        <v>1921</v>
      </c>
      <c r="CV61" t="s">
        <v>1921</v>
      </c>
      <c r="CW61" t="s">
        <v>1921</v>
      </c>
      <c r="CX61" t="s">
        <v>1920</v>
      </c>
      <c r="CY61" t="s">
        <v>1921</v>
      </c>
      <c r="CZ61" t="s">
        <v>2291</v>
      </c>
      <c r="DA61" t="s">
        <v>2030</v>
      </c>
      <c r="DB61" t="s">
        <v>2291</v>
      </c>
      <c r="DC61" t="s">
        <v>2291</v>
      </c>
      <c r="DD61" t="s">
        <v>2291</v>
      </c>
      <c r="DE61" t="s">
        <v>2291</v>
      </c>
      <c r="DF61" t="s">
        <v>2291</v>
      </c>
      <c r="DG61" t="s">
        <v>2291</v>
      </c>
      <c r="DH61" t="s">
        <v>2291</v>
      </c>
      <c r="DI61" t="s">
        <v>2291</v>
      </c>
      <c r="DJ61" t="s">
        <v>320</v>
      </c>
      <c r="DK61" t="s">
        <v>1921</v>
      </c>
      <c r="DL61" t="s">
        <v>1921</v>
      </c>
      <c r="DM61" t="s">
        <v>1921</v>
      </c>
      <c r="DN61" t="s">
        <v>1920</v>
      </c>
      <c r="DO61" t="s">
        <v>1921</v>
      </c>
      <c r="DP61" t="s">
        <v>2291</v>
      </c>
      <c r="DQ61" t="s">
        <v>2030</v>
      </c>
      <c r="DR61" t="s">
        <v>2291</v>
      </c>
      <c r="DS61" t="s">
        <v>2291</v>
      </c>
      <c r="DT61" t="s">
        <v>2291</v>
      </c>
      <c r="DU61" t="s">
        <v>2291</v>
      </c>
      <c r="DV61" t="s">
        <v>2291</v>
      </c>
      <c r="DW61" t="s">
        <v>2291</v>
      </c>
      <c r="DX61" t="s">
        <v>2291</v>
      </c>
      <c r="DY61" t="s">
        <v>2291</v>
      </c>
      <c r="DZ61" t="s">
        <v>2291</v>
      </c>
      <c r="EA61" t="s">
        <v>2291</v>
      </c>
      <c r="EB61" t="s">
        <v>2291</v>
      </c>
      <c r="EC61" t="s">
        <v>2291</v>
      </c>
      <c r="ED61" t="s">
        <v>2291</v>
      </c>
      <c r="EE61" t="s">
        <v>2291</v>
      </c>
      <c r="EF61" t="s">
        <v>2291</v>
      </c>
      <c r="EG61" t="s">
        <v>2291</v>
      </c>
      <c r="EH61" t="s">
        <v>2291</v>
      </c>
      <c r="EI61" t="s">
        <v>2291</v>
      </c>
      <c r="EJ61" t="s">
        <v>2291</v>
      </c>
      <c r="EK61" t="s">
        <v>2291</v>
      </c>
      <c r="EL61" t="s">
        <v>2291</v>
      </c>
      <c r="EM61" t="s">
        <v>2291</v>
      </c>
      <c r="EN61" t="s">
        <v>2291</v>
      </c>
      <c r="EO61" t="s">
        <v>2291</v>
      </c>
      <c r="EP61" t="s">
        <v>2291</v>
      </c>
      <c r="EQ61" t="s">
        <v>2291</v>
      </c>
      <c r="ER61" t="s">
        <v>2291</v>
      </c>
      <c r="ES61" t="s">
        <v>2291</v>
      </c>
      <c r="ET61" t="s">
        <v>2291</v>
      </c>
      <c r="EU61" t="s">
        <v>2291</v>
      </c>
      <c r="EV61" t="s">
        <v>2291</v>
      </c>
      <c r="EW61" t="s">
        <v>2291</v>
      </c>
      <c r="EX61" t="s">
        <v>320</v>
      </c>
      <c r="EY61" t="s">
        <v>1921</v>
      </c>
      <c r="EZ61" t="s">
        <v>1921</v>
      </c>
      <c r="FA61" t="s">
        <v>1921</v>
      </c>
      <c r="FB61" t="s">
        <v>1920</v>
      </c>
      <c r="FC61" t="s">
        <v>1921</v>
      </c>
      <c r="FD61" t="s">
        <v>2291</v>
      </c>
      <c r="FE61" t="s">
        <v>1996</v>
      </c>
      <c r="FF61" t="s">
        <v>2291</v>
      </c>
      <c r="FG61" t="s">
        <v>2291</v>
      </c>
      <c r="FH61" t="s">
        <v>2291</v>
      </c>
      <c r="FI61" t="s">
        <v>2291</v>
      </c>
      <c r="FJ61" t="s">
        <v>2291</v>
      </c>
      <c r="FK61" t="s">
        <v>2291</v>
      </c>
      <c r="FL61" t="s">
        <v>2291</v>
      </c>
      <c r="FM61" t="s">
        <v>2291</v>
      </c>
      <c r="FN61" t="s">
        <v>320</v>
      </c>
      <c r="FO61" t="s">
        <v>1921</v>
      </c>
      <c r="FP61" t="s">
        <v>1921</v>
      </c>
      <c r="FQ61" t="s">
        <v>1921</v>
      </c>
      <c r="FR61" t="s">
        <v>1920</v>
      </c>
      <c r="FS61" t="s">
        <v>1921</v>
      </c>
      <c r="FT61" t="s">
        <v>2291</v>
      </c>
      <c r="FU61" t="s">
        <v>1997</v>
      </c>
      <c r="FV61">
        <v>15</v>
      </c>
      <c r="FW61">
        <v>50</v>
      </c>
      <c r="FX61" t="s">
        <v>2291</v>
      </c>
      <c r="FY61">
        <v>10</v>
      </c>
      <c r="FZ61" t="s">
        <v>2291</v>
      </c>
      <c r="GA61">
        <v>10</v>
      </c>
      <c r="GB61" t="s">
        <v>2291</v>
      </c>
      <c r="GC61">
        <v>10</v>
      </c>
      <c r="GD61" t="s">
        <v>2291</v>
      </c>
      <c r="GE61">
        <v>15</v>
      </c>
      <c r="GF61">
        <v>15</v>
      </c>
      <c r="GG61" t="s">
        <v>2291</v>
      </c>
      <c r="GH61">
        <v>50</v>
      </c>
      <c r="GI61" t="s">
        <v>1920</v>
      </c>
      <c r="GJ61" t="s">
        <v>1920</v>
      </c>
      <c r="GK61" t="s">
        <v>1920</v>
      </c>
      <c r="GL61" t="s">
        <v>2291</v>
      </c>
      <c r="GM61" t="s">
        <v>2291</v>
      </c>
      <c r="GN61" t="s">
        <v>2291</v>
      </c>
      <c r="GO61" t="s">
        <v>1920</v>
      </c>
      <c r="GP61" t="s">
        <v>2291</v>
      </c>
      <c r="GQ61" t="s">
        <v>2291</v>
      </c>
      <c r="GR61" t="s">
        <v>2291</v>
      </c>
      <c r="GS61" t="s">
        <v>302</v>
      </c>
      <c r="GT61" t="s">
        <v>1921</v>
      </c>
      <c r="GU61" t="s">
        <v>1921</v>
      </c>
      <c r="GV61" t="s">
        <v>1921</v>
      </c>
      <c r="GW61" t="s">
        <v>1921</v>
      </c>
      <c r="GX61" t="s">
        <v>1920</v>
      </c>
      <c r="GY61" t="s">
        <v>1921</v>
      </c>
      <c r="GZ61" t="s">
        <v>1921</v>
      </c>
      <c r="HA61" t="s">
        <v>1921</v>
      </c>
      <c r="HB61" t="s">
        <v>2291</v>
      </c>
      <c r="HC61" t="s">
        <v>2291</v>
      </c>
      <c r="HD61">
        <v>2</v>
      </c>
      <c r="HE61">
        <v>1</v>
      </c>
      <c r="HF61" t="s">
        <v>2291</v>
      </c>
      <c r="HG61" t="s">
        <v>2291</v>
      </c>
      <c r="HH61" t="s">
        <v>2291</v>
      </c>
      <c r="HI61" t="s">
        <v>2291</v>
      </c>
      <c r="HJ61" t="s">
        <v>2291</v>
      </c>
      <c r="HK61" t="s">
        <v>2291</v>
      </c>
      <c r="HL61" t="s">
        <v>2291</v>
      </c>
      <c r="HM61" t="s">
        <v>2291</v>
      </c>
      <c r="HN61" t="s">
        <v>2291</v>
      </c>
      <c r="HO61" t="s">
        <v>2291</v>
      </c>
      <c r="HP61" t="s">
        <v>2291</v>
      </c>
      <c r="HQ61" t="s">
        <v>2291</v>
      </c>
      <c r="HR61" t="s">
        <v>869</v>
      </c>
      <c r="HS61" t="s">
        <v>2115</v>
      </c>
      <c r="HT61" t="s">
        <v>1921</v>
      </c>
      <c r="HU61" t="s">
        <v>1920</v>
      </c>
      <c r="HV61" t="s">
        <v>1920</v>
      </c>
      <c r="HW61" t="s">
        <v>1920</v>
      </c>
      <c r="HX61" t="s">
        <v>1921</v>
      </c>
      <c r="HY61" t="s">
        <v>2122</v>
      </c>
      <c r="HZ61" t="s">
        <v>1920</v>
      </c>
      <c r="IA61" t="s">
        <v>1921</v>
      </c>
      <c r="IB61" t="s">
        <v>1921</v>
      </c>
      <c r="IC61">
        <v>51</v>
      </c>
      <c r="ID61" t="s">
        <v>2291</v>
      </c>
      <c r="IE61" t="s">
        <v>2046</v>
      </c>
      <c r="IF61" t="s">
        <v>1921</v>
      </c>
      <c r="IG61" t="s">
        <v>1962</v>
      </c>
      <c r="IH61" t="s">
        <v>2126</v>
      </c>
      <c r="II61" t="s">
        <v>1921</v>
      </c>
      <c r="IJ61" t="s">
        <v>1920</v>
      </c>
      <c r="IK61" t="s">
        <v>2291</v>
      </c>
      <c r="IL61">
        <v>100</v>
      </c>
      <c r="IM61" t="s">
        <v>1961</v>
      </c>
      <c r="IN61" t="s">
        <v>2291</v>
      </c>
      <c r="IO61" t="s">
        <v>2291</v>
      </c>
      <c r="IP61" t="s">
        <v>2291</v>
      </c>
      <c r="IQ61" t="s">
        <v>2291</v>
      </c>
      <c r="IR61" t="s">
        <v>2291</v>
      </c>
      <c r="IS61" t="s">
        <v>2291</v>
      </c>
      <c r="IT61" t="s">
        <v>2291</v>
      </c>
      <c r="IU61" t="s">
        <v>2291</v>
      </c>
      <c r="IV61" t="s">
        <v>1949</v>
      </c>
      <c r="IW61" t="s">
        <v>1991</v>
      </c>
      <c r="IX61" t="s">
        <v>2291</v>
      </c>
      <c r="IY61" t="s">
        <v>2291</v>
      </c>
      <c r="IZ61" t="s">
        <v>2291</v>
      </c>
      <c r="JA61" t="s">
        <v>2291</v>
      </c>
      <c r="JB61" t="s">
        <v>2291</v>
      </c>
      <c r="JC61" t="s">
        <v>1921</v>
      </c>
      <c r="JD61" t="s">
        <v>2291</v>
      </c>
      <c r="JE61" t="s">
        <v>2291</v>
      </c>
      <c r="JF61" t="s">
        <v>2291</v>
      </c>
      <c r="JG61" t="s">
        <v>2291</v>
      </c>
      <c r="JH61" t="s">
        <v>2291</v>
      </c>
      <c r="JI61" t="s">
        <v>2291</v>
      </c>
      <c r="JJ61" t="s">
        <v>2291</v>
      </c>
      <c r="JK61" t="s">
        <v>2291</v>
      </c>
      <c r="JL61" t="s">
        <v>2291</v>
      </c>
      <c r="JM61" t="s">
        <v>383</v>
      </c>
      <c r="JN61" t="s">
        <v>1920</v>
      </c>
      <c r="JO61" t="s">
        <v>1921</v>
      </c>
      <c r="JP61" t="s">
        <v>1921</v>
      </c>
      <c r="JQ61" t="s">
        <v>1921</v>
      </c>
      <c r="JR61" t="s">
        <v>1921</v>
      </c>
      <c r="JS61" t="s">
        <v>1920</v>
      </c>
      <c r="JT61" t="s">
        <v>1921</v>
      </c>
      <c r="JU61" t="s">
        <v>1920</v>
      </c>
      <c r="JV61" t="s">
        <v>1921</v>
      </c>
      <c r="JW61" t="s">
        <v>1921</v>
      </c>
      <c r="JX61" t="s">
        <v>1921</v>
      </c>
      <c r="JY61" t="s">
        <v>1921</v>
      </c>
      <c r="JZ61" t="s">
        <v>1921</v>
      </c>
      <c r="KA61" t="s">
        <v>1921</v>
      </c>
      <c r="KB61" t="s">
        <v>2291</v>
      </c>
      <c r="KC61" t="s">
        <v>2291</v>
      </c>
      <c r="KD61" t="s">
        <v>2293</v>
      </c>
      <c r="KE61" t="s">
        <v>1921</v>
      </c>
      <c r="KF61" t="s">
        <v>1921</v>
      </c>
      <c r="KG61" t="s">
        <v>1921</v>
      </c>
      <c r="KH61" t="s">
        <v>1920</v>
      </c>
      <c r="KI61" t="s">
        <v>1921</v>
      </c>
      <c r="KJ61" t="s">
        <v>1920</v>
      </c>
      <c r="KK61" t="s">
        <v>1921</v>
      </c>
      <c r="KL61" t="s">
        <v>2291</v>
      </c>
      <c r="KM61" t="s">
        <v>1973</v>
      </c>
      <c r="KN61" t="s">
        <v>2291</v>
      </c>
      <c r="KO61" t="s">
        <v>1920</v>
      </c>
      <c r="KP61" t="s">
        <v>2151</v>
      </c>
      <c r="KQ61" t="s">
        <v>1967</v>
      </c>
      <c r="KR61" t="s">
        <v>1987</v>
      </c>
      <c r="KS61" t="s">
        <v>2291</v>
      </c>
      <c r="KT61" t="s">
        <v>1920</v>
      </c>
      <c r="KU61" t="s">
        <v>409</v>
      </c>
      <c r="KV61" t="s">
        <v>1921</v>
      </c>
      <c r="KW61" t="s">
        <v>1921</v>
      </c>
      <c r="KX61" t="s">
        <v>1920</v>
      </c>
      <c r="KY61" t="s">
        <v>2291</v>
      </c>
      <c r="KZ61" t="s">
        <v>2291</v>
      </c>
      <c r="LA61">
        <v>3</v>
      </c>
      <c r="LB61" t="s">
        <v>304</v>
      </c>
      <c r="LC61" t="s">
        <v>644</v>
      </c>
      <c r="LD61" t="s">
        <v>2291</v>
      </c>
      <c r="LE61" t="s">
        <v>2291</v>
      </c>
      <c r="LF61" t="s">
        <v>2291</v>
      </c>
      <c r="LG61">
        <v>20</v>
      </c>
      <c r="LH61">
        <v>20</v>
      </c>
      <c r="LI61" t="s">
        <v>645</v>
      </c>
      <c r="LJ61">
        <v>146995</v>
      </c>
      <c r="LK61" t="s">
        <v>646</v>
      </c>
      <c r="LL61" t="s">
        <v>647</v>
      </c>
      <c r="LM61">
        <v>32</v>
      </c>
      <c r="LN61" t="s">
        <v>2291</v>
      </c>
      <c r="LO61">
        <v>-1</v>
      </c>
      <c r="LP61" t="s">
        <v>2291</v>
      </c>
      <c r="LQ61" t="s">
        <v>2291</v>
      </c>
      <c r="LR61">
        <v>32</v>
      </c>
      <c r="LS61">
        <v>6</v>
      </c>
      <c r="LT61">
        <v>9</v>
      </c>
      <c r="LU61">
        <v>6</v>
      </c>
      <c r="LV61">
        <v>11</v>
      </c>
      <c r="LW61">
        <v>18</v>
      </c>
      <c r="LX61">
        <v>17</v>
      </c>
      <c r="LY61">
        <v>7</v>
      </c>
      <c r="LZ61">
        <v>10</v>
      </c>
      <c r="MA61">
        <v>16</v>
      </c>
      <c r="MB61">
        <v>18</v>
      </c>
      <c r="MC61">
        <v>5</v>
      </c>
      <c r="MD61">
        <v>3</v>
      </c>
      <c r="ME61">
        <v>126</v>
      </c>
      <c r="MF61" t="s">
        <v>1975</v>
      </c>
      <c r="MG61" t="s">
        <v>1979</v>
      </c>
      <c r="MH61" t="s">
        <v>1980</v>
      </c>
      <c r="MI61" t="b">
        <v>1</v>
      </c>
      <c r="MJ61" t="b">
        <v>1</v>
      </c>
      <c r="MK61" t="b">
        <v>0</v>
      </c>
      <c r="ML61" t="s">
        <v>2291</v>
      </c>
    </row>
    <row r="62" spans="1:350" x14ac:dyDescent="0.3">
      <c r="A62" t="s">
        <v>1650</v>
      </c>
      <c r="B62" t="s">
        <v>1648</v>
      </c>
      <c r="C62" t="s">
        <v>1649</v>
      </c>
      <c r="D62">
        <v>43173</v>
      </c>
      <c r="E62" t="s">
        <v>398</v>
      </c>
      <c r="F62" t="s">
        <v>2291</v>
      </c>
      <c r="G62" t="s">
        <v>2291</v>
      </c>
      <c r="H62" t="s">
        <v>2291</v>
      </c>
      <c r="I62">
        <v>43173</v>
      </c>
      <c r="J62" t="s">
        <v>399</v>
      </c>
      <c r="K62" t="s">
        <v>293</v>
      </c>
      <c r="L62" t="s">
        <v>294</v>
      </c>
      <c r="M62" t="s">
        <v>1934</v>
      </c>
      <c r="N62" t="s">
        <v>698</v>
      </c>
      <c r="O62" t="s">
        <v>333</v>
      </c>
      <c r="P62" t="s">
        <v>818</v>
      </c>
      <c r="Q62" t="s">
        <v>1470</v>
      </c>
      <c r="R62" t="s">
        <v>1650</v>
      </c>
      <c r="S62" t="s">
        <v>1650</v>
      </c>
      <c r="T62" t="s">
        <v>1651</v>
      </c>
      <c r="U62">
        <v>13.471602523</v>
      </c>
      <c r="V62">
        <v>14.0575586368</v>
      </c>
      <c r="W62">
        <v>289.89008005900001</v>
      </c>
      <c r="X62">
        <v>12</v>
      </c>
      <c r="Y62" t="s">
        <v>1983</v>
      </c>
      <c r="Z62" t="s">
        <v>1470</v>
      </c>
      <c r="AA62">
        <v>8</v>
      </c>
      <c r="AB62" t="s">
        <v>2292</v>
      </c>
      <c r="AC62" t="s">
        <v>2291</v>
      </c>
      <c r="AD62" t="s">
        <v>1982</v>
      </c>
      <c r="AE62" t="s">
        <v>2291</v>
      </c>
      <c r="AF62" t="s">
        <v>2291</v>
      </c>
      <c r="AG62" t="s">
        <v>2093</v>
      </c>
      <c r="AH62" t="s">
        <v>1920</v>
      </c>
      <c r="AI62" t="s">
        <v>1920</v>
      </c>
      <c r="AJ62" t="s">
        <v>1921</v>
      </c>
      <c r="AK62" t="s">
        <v>2291</v>
      </c>
      <c r="AL62">
        <v>90</v>
      </c>
      <c r="AM62">
        <v>376</v>
      </c>
      <c r="AN62" t="s">
        <v>294</v>
      </c>
      <c r="AO62" t="s">
        <v>1934</v>
      </c>
      <c r="AP62" t="s">
        <v>698</v>
      </c>
      <c r="AQ62" t="s">
        <v>333</v>
      </c>
      <c r="AR62" t="s">
        <v>818</v>
      </c>
      <c r="AS62" t="s">
        <v>1470</v>
      </c>
      <c r="AT62">
        <v>90</v>
      </c>
      <c r="AU62">
        <v>376</v>
      </c>
      <c r="AV62">
        <v>42430</v>
      </c>
      <c r="AW62">
        <v>6</v>
      </c>
      <c r="AX62">
        <v>26</v>
      </c>
      <c r="AY62" t="s">
        <v>335</v>
      </c>
      <c r="AZ62" t="s">
        <v>1927</v>
      </c>
      <c r="BA62" t="s">
        <v>336</v>
      </c>
      <c r="BB62" t="s">
        <v>1932</v>
      </c>
      <c r="BC62" t="s">
        <v>356</v>
      </c>
      <c r="BD62" t="s">
        <v>1943</v>
      </c>
      <c r="BE62" t="s">
        <v>2291</v>
      </c>
      <c r="BF62" t="s">
        <v>2291</v>
      </c>
      <c r="BG62" t="s">
        <v>2291</v>
      </c>
      <c r="BH62">
        <v>6</v>
      </c>
      <c r="BI62">
        <v>26</v>
      </c>
      <c r="BJ62">
        <v>42430</v>
      </c>
      <c r="BK62" t="s">
        <v>2291</v>
      </c>
      <c r="BL62" t="s">
        <v>2291</v>
      </c>
      <c r="BM62" t="s">
        <v>2291</v>
      </c>
      <c r="BN62" t="s">
        <v>2291</v>
      </c>
      <c r="BO62" t="s">
        <v>2291</v>
      </c>
      <c r="BP62" t="s">
        <v>2291</v>
      </c>
      <c r="BQ62" t="s">
        <v>2291</v>
      </c>
      <c r="BR62" t="s">
        <v>2291</v>
      </c>
      <c r="BS62" t="s">
        <v>2291</v>
      </c>
      <c r="BT62" t="s">
        <v>2291</v>
      </c>
      <c r="BU62" t="s">
        <v>2291</v>
      </c>
      <c r="BV62" t="s">
        <v>2291</v>
      </c>
      <c r="BW62" t="s">
        <v>2291</v>
      </c>
      <c r="BX62" t="s">
        <v>2291</v>
      </c>
      <c r="BY62" t="s">
        <v>2291</v>
      </c>
      <c r="BZ62" t="s">
        <v>2291</v>
      </c>
      <c r="CA62">
        <v>0</v>
      </c>
      <c r="CB62">
        <v>96</v>
      </c>
      <c r="CC62">
        <v>0</v>
      </c>
      <c r="CD62">
        <v>0</v>
      </c>
      <c r="CE62">
        <v>0</v>
      </c>
      <c r="CF62" t="s">
        <v>1998</v>
      </c>
      <c r="CG62" t="s">
        <v>2291</v>
      </c>
      <c r="CH62" t="s">
        <v>1652</v>
      </c>
      <c r="CI62" t="s">
        <v>1920</v>
      </c>
      <c r="CJ62" t="s">
        <v>1921</v>
      </c>
      <c r="CK62" t="s">
        <v>1921</v>
      </c>
      <c r="CL62" t="s">
        <v>1921</v>
      </c>
      <c r="CM62" t="s">
        <v>1921</v>
      </c>
      <c r="CN62" t="s">
        <v>1920</v>
      </c>
      <c r="CO62" t="s">
        <v>1921</v>
      </c>
      <c r="CP62" t="s">
        <v>1921</v>
      </c>
      <c r="CQ62" t="s">
        <v>1921</v>
      </c>
      <c r="CR62" t="s">
        <v>1921</v>
      </c>
      <c r="CS62" t="s">
        <v>1921</v>
      </c>
      <c r="CT62" t="s">
        <v>2291</v>
      </c>
      <c r="CU62" t="s">
        <v>2291</v>
      </c>
      <c r="CV62" t="s">
        <v>2291</v>
      </c>
      <c r="CW62" t="s">
        <v>2291</v>
      </c>
      <c r="CX62" t="s">
        <v>2291</v>
      </c>
      <c r="CY62" t="s">
        <v>2291</v>
      </c>
      <c r="CZ62" t="s">
        <v>2291</v>
      </c>
      <c r="DA62" t="s">
        <v>2291</v>
      </c>
      <c r="DB62" t="s">
        <v>320</v>
      </c>
      <c r="DC62" t="s">
        <v>1921</v>
      </c>
      <c r="DD62" t="s">
        <v>1921</v>
      </c>
      <c r="DE62" t="s">
        <v>1921</v>
      </c>
      <c r="DF62" t="s">
        <v>1920</v>
      </c>
      <c r="DG62" t="s">
        <v>1921</v>
      </c>
      <c r="DH62" t="s">
        <v>2291</v>
      </c>
      <c r="DI62" t="s">
        <v>2029</v>
      </c>
      <c r="DJ62" t="s">
        <v>2291</v>
      </c>
      <c r="DK62" t="s">
        <v>2291</v>
      </c>
      <c r="DL62" t="s">
        <v>2291</v>
      </c>
      <c r="DM62" t="s">
        <v>2291</v>
      </c>
      <c r="DN62" t="s">
        <v>2291</v>
      </c>
      <c r="DO62" t="s">
        <v>2291</v>
      </c>
      <c r="DP62" t="s">
        <v>2291</v>
      </c>
      <c r="DQ62" t="s">
        <v>2291</v>
      </c>
      <c r="DR62" t="s">
        <v>2291</v>
      </c>
      <c r="DS62" t="s">
        <v>2291</v>
      </c>
      <c r="DT62" t="s">
        <v>2291</v>
      </c>
      <c r="DU62" t="s">
        <v>2291</v>
      </c>
      <c r="DV62" t="s">
        <v>2291</v>
      </c>
      <c r="DW62" t="s">
        <v>2291</v>
      </c>
      <c r="DX62" t="s">
        <v>2291</v>
      </c>
      <c r="DY62" t="s">
        <v>2291</v>
      </c>
      <c r="DZ62" t="s">
        <v>320</v>
      </c>
      <c r="EA62" t="s">
        <v>1921</v>
      </c>
      <c r="EB62" t="s">
        <v>1921</v>
      </c>
      <c r="EC62" t="s">
        <v>1921</v>
      </c>
      <c r="ED62" t="s">
        <v>1920</v>
      </c>
      <c r="EE62" t="s">
        <v>1921</v>
      </c>
      <c r="EF62" t="s">
        <v>2291</v>
      </c>
      <c r="EG62" t="s">
        <v>2029</v>
      </c>
      <c r="EH62" t="s">
        <v>2291</v>
      </c>
      <c r="EI62" t="s">
        <v>2291</v>
      </c>
      <c r="EJ62" t="s">
        <v>2291</v>
      </c>
      <c r="EK62" t="s">
        <v>2291</v>
      </c>
      <c r="EL62" t="s">
        <v>2291</v>
      </c>
      <c r="EM62" t="s">
        <v>2291</v>
      </c>
      <c r="EN62" t="s">
        <v>2291</v>
      </c>
      <c r="EO62" t="s">
        <v>2291</v>
      </c>
      <c r="EP62" t="s">
        <v>2291</v>
      </c>
      <c r="EQ62" t="s">
        <v>2291</v>
      </c>
      <c r="ER62" t="s">
        <v>2291</v>
      </c>
      <c r="ES62" t="s">
        <v>2291</v>
      </c>
      <c r="ET62" t="s">
        <v>2291</v>
      </c>
      <c r="EU62" t="s">
        <v>2291</v>
      </c>
      <c r="EV62" t="s">
        <v>2291</v>
      </c>
      <c r="EW62" t="s">
        <v>2291</v>
      </c>
      <c r="EX62" t="s">
        <v>2291</v>
      </c>
      <c r="EY62" t="s">
        <v>2291</v>
      </c>
      <c r="EZ62" t="s">
        <v>2291</v>
      </c>
      <c r="FA62" t="s">
        <v>2291</v>
      </c>
      <c r="FB62" t="s">
        <v>2291</v>
      </c>
      <c r="FC62" t="s">
        <v>2291</v>
      </c>
      <c r="FD62" t="s">
        <v>2291</v>
      </c>
      <c r="FE62" t="s">
        <v>2291</v>
      </c>
      <c r="FF62" t="s">
        <v>2291</v>
      </c>
      <c r="FG62" t="s">
        <v>2291</v>
      </c>
      <c r="FH62" t="s">
        <v>2291</v>
      </c>
      <c r="FI62" t="s">
        <v>2291</v>
      </c>
      <c r="FJ62" t="s">
        <v>2291</v>
      </c>
      <c r="FK62" t="s">
        <v>2291</v>
      </c>
      <c r="FL62" t="s">
        <v>2291</v>
      </c>
      <c r="FM62" t="s">
        <v>2291</v>
      </c>
      <c r="FN62" t="s">
        <v>2291</v>
      </c>
      <c r="FO62" t="s">
        <v>2291</v>
      </c>
      <c r="FP62" t="s">
        <v>2291</v>
      </c>
      <c r="FQ62" t="s">
        <v>2291</v>
      </c>
      <c r="FR62" t="s">
        <v>2291</v>
      </c>
      <c r="FS62" t="s">
        <v>2291</v>
      </c>
      <c r="FT62" t="s">
        <v>2291</v>
      </c>
      <c r="FU62" t="s">
        <v>2291</v>
      </c>
      <c r="FV62">
        <v>10</v>
      </c>
      <c r="FW62">
        <v>20</v>
      </c>
      <c r="FX62">
        <v>1</v>
      </c>
      <c r="FY62">
        <v>2</v>
      </c>
      <c r="FZ62">
        <v>1</v>
      </c>
      <c r="GA62" t="s">
        <v>2291</v>
      </c>
      <c r="GB62" t="s">
        <v>2291</v>
      </c>
      <c r="GC62" t="s">
        <v>2291</v>
      </c>
      <c r="GD62">
        <v>2</v>
      </c>
      <c r="GE62">
        <v>3</v>
      </c>
      <c r="GF62" t="s">
        <v>2291</v>
      </c>
      <c r="GG62" t="s">
        <v>2291</v>
      </c>
      <c r="GH62">
        <v>15</v>
      </c>
      <c r="GI62" t="s">
        <v>1920</v>
      </c>
      <c r="GJ62" t="s">
        <v>1920</v>
      </c>
      <c r="GK62" t="s">
        <v>1920</v>
      </c>
      <c r="GL62" t="s">
        <v>2291</v>
      </c>
      <c r="GM62" t="s">
        <v>2291</v>
      </c>
      <c r="GN62" t="s">
        <v>2291</v>
      </c>
      <c r="GO62" t="s">
        <v>1920</v>
      </c>
      <c r="GP62" t="s">
        <v>2291</v>
      </c>
      <c r="GQ62" t="s">
        <v>2291</v>
      </c>
      <c r="GR62" t="s">
        <v>2291</v>
      </c>
      <c r="GS62" t="s">
        <v>1653</v>
      </c>
      <c r="GT62" t="s">
        <v>1921</v>
      </c>
      <c r="GU62" t="s">
        <v>1921</v>
      </c>
      <c r="GV62" t="s">
        <v>1921</v>
      </c>
      <c r="GW62" t="s">
        <v>1921</v>
      </c>
      <c r="GX62" t="s">
        <v>1921</v>
      </c>
      <c r="GY62" t="s">
        <v>1920</v>
      </c>
      <c r="GZ62" t="s">
        <v>1921</v>
      </c>
      <c r="HA62" t="s">
        <v>1921</v>
      </c>
      <c r="HB62" t="s">
        <v>2291</v>
      </c>
      <c r="HC62" t="s">
        <v>2291</v>
      </c>
      <c r="HD62" t="s">
        <v>2291</v>
      </c>
      <c r="HE62" t="s">
        <v>2291</v>
      </c>
      <c r="HF62">
        <v>1</v>
      </c>
      <c r="HG62" t="s">
        <v>2291</v>
      </c>
      <c r="HH62" t="s">
        <v>2291</v>
      </c>
      <c r="HI62" t="s">
        <v>2291</v>
      </c>
      <c r="HJ62" t="s">
        <v>2291</v>
      </c>
      <c r="HK62" t="s">
        <v>2291</v>
      </c>
      <c r="HL62" t="s">
        <v>2291</v>
      </c>
      <c r="HM62" t="s">
        <v>2291</v>
      </c>
      <c r="HN62" t="s">
        <v>2291</v>
      </c>
      <c r="HO62" t="s">
        <v>2291</v>
      </c>
      <c r="HP62" t="s">
        <v>2291</v>
      </c>
      <c r="HQ62" t="s">
        <v>2291</v>
      </c>
      <c r="HR62" t="s">
        <v>869</v>
      </c>
      <c r="HS62" t="s">
        <v>2117</v>
      </c>
      <c r="HT62" t="s">
        <v>1921</v>
      </c>
      <c r="HU62" t="s">
        <v>1921</v>
      </c>
      <c r="HV62" t="s">
        <v>1920</v>
      </c>
      <c r="HW62" t="s">
        <v>1920</v>
      </c>
      <c r="HX62" t="s">
        <v>1921</v>
      </c>
      <c r="HY62" t="s">
        <v>2122</v>
      </c>
      <c r="HZ62" t="s">
        <v>1920</v>
      </c>
      <c r="IA62" t="s">
        <v>1921</v>
      </c>
      <c r="IB62" t="s">
        <v>1921</v>
      </c>
      <c r="IC62">
        <v>6</v>
      </c>
      <c r="ID62" t="s">
        <v>2291</v>
      </c>
      <c r="IE62" t="s">
        <v>2046</v>
      </c>
      <c r="IF62" t="s">
        <v>1921</v>
      </c>
      <c r="IG62" t="s">
        <v>1964</v>
      </c>
      <c r="IH62" t="s">
        <v>2127</v>
      </c>
      <c r="II62" t="s">
        <v>1920</v>
      </c>
      <c r="IJ62" t="s">
        <v>1921</v>
      </c>
      <c r="IK62">
        <v>80</v>
      </c>
      <c r="IL62" t="s">
        <v>2291</v>
      </c>
      <c r="IM62" t="s">
        <v>1920</v>
      </c>
      <c r="IN62" t="s">
        <v>2291</v>
      </c>
      <c r="IO62" t="s">
        <v>2291</v>
      </c>
      <c r="IP62" t="s">
        <v>2291</v>
      </c>
      <c r="IQ62" t="s">
        <v>2291</v>
      </c>
      <c r="IR62" t="s">
        <v>2291</v>
      </c>
      <c r="IS62" t="s">
        <v>2291</v>
      </c>
      <c r="IT62" t="s">
        <v>2291</v>
      </c>
      <c r="IU62" t="s">
        <v>2291</v>
      </c>
      <c r="IV62" t="s">
        <v>1951</v>
      </c>
      <c r="IW62" t="s">
        <v>2168</v>
      </c>
      <c r="IX62" t="s">
        <v>2291</v>
      </c>
      <c r="IY62" t="s">
        <v>2195</v>
      </c>
      <c r="IZ62" t="s">
        <v>1470</v>
      </c>
      <c r="JA62" t="s">
        <v>1960</v>
      </c>
      <c r="JB62" t="s">
        <v>2291</v>
      </c>
      <c r="JC62" t="s">
        <v>1921</v>
      </c>
      <c r="JD62" t="s">
        <v>2291</v>
      </c>
      <c r="JE62" t="s">
        <v>2291</v>
      </c>
      <c r="JF62" t="s">
        <v>2291</v>
      </c>
      <c r="JG62" t="s">
        <v>2291</v>
      </c>
      <c r="JH62" t="s">
        <v>2291</v>
      </c>
      <c r="JI62" t="s">
        <v>2291</v>
      </c>
      <c r="JJ62" t="s">
        <v>2291</v>
      </c>
      <c r="JK62" t="s">
        <v>2291</v>
      </c>
      <c r="JL62" t="s">
        <v>2291</v>
      </c>
      <c r="JM62" t="s">
        <v>1628</v>
      </c>
      <c r="JN62" t="s">
        <v>1921</v>
      </c>
      <c r="JO62" t="s">
        <v>1921</v>
      </c>
      <c r="JP62" t="s">
        <v>1921</v>
      </c>
      <c r="JQ62" t="s">
        <v>1920</v>
      </c>
      <c r="JR62" t="s">
        <v>1921</v>
      </c>
      <c r="JS62" t="s">
        <v>1920</v>
      </c>
      <c r="JT62" t="s">
        <v>1920</v>
      </c>
      <c r="JU62" t="s">
        <v>1921</v>
      </c>
      <c r="JV62" t="s">
        <v>1921</v>
      </c>
      <c r="JW62" t="s">
        <v>1921</v>
      </c>
      <c r="JX62" t="s">
        <v>1921</v>
      </c>
      <c r="JY62" t="s">
        <v>1921</v>
      </c>
      <c r="JZ62" t="s">
        <v>1921</v>
      </c>
      <c r="KA62" t="s">
        <v>1921</v>
      </c>
      <c r="KB62" t="s">
        <v>2291</v>
      </c>
      <c r="KC62" t="s">
        <v>2291</v>
      </c>
      <c r="KD62" t="s">
        <v>2295</v>
      </c>
      <c r="KE62" t="s">
        <v>1920</v>
      </c>
      <c r="KF62" t="s">
        <v>1921</v>
      </c>
      <c r="KG62" t="s">
        <v>1921</v>
      </c>
      <c r="KH62" t="s">
        <v>1921</v>
      </c>
      <c r="KI62" t="s">
        <v>1921</v>
      </c>
      <c r="KJ62" t="s">
        <v>1921</v>
      </c>
      <c r="KK62" t="s">
        <v>1921</v>
      </c>
      <c r="KL62" t="s">
        <v>2291</v>
      </c>
      <c r="KM62" t="s">
        <v>1973</v>
      </c>
      <c r="KN62" t="s">
        <v>2291</v>
      </c>
      <c r="KO62" t="s">
        <v>1920</v>
      </c>
      <c r="KP62" t="s">
        <v>1503</v>
      </c>
      <c r="KQ62" t="s">
        <v>1967</v>
      </c>
      <c r="KR62" t="s">
        <v>1923</v>
      </c>
      <c r="KS62" t="s">
        <v>2291</v>
      </c>
      <c r="KT62" t="s">
        <v>1920</v>
      </c>
      <c r="KU62" t="s">
        <v>2044</v>
      </c>
      <c r="KV62" t="s">
        <v>1920</v>
      </c>
      <c r="KW62" t="s">
        <v>1921</v>
      </c>
      <c r="KX62" t="s">
        <v>1920</v>
      </c>
      <c r="KY62" t="s">
        <v>2291</v>
      </c>
      <c r="KZ62" t="s">
        <v>2291</v>
      </c>
      <c r="LA62">
        <v>3</v>
      </c>
      <c r="LB62" t="s">
        <v>304</v>
      </c>
      <c r="LC62" t="s">
        <v>1654</v>
      </c>
      <c r="LD62" t="s">
        <v>2291</v>
      </c>
      <c r="LE62" t="s">
        <v>2291</v>
      </c>
      <c r="LF62" t="s">
        <v>2291</v>
      </c>
      <c r="LG62">
        <v>20</v>
      </c>
      <c r="LH62">
        <v>20</v>
      </c>
      <c r="LI62" t="s">
        <v>1655</v>
      </c>
      <c r="LJ62">
        <v>177372</v>
      </c>
      <c r="LK62" t="s">
        <v>1656</v>
      </c>
      <c r="LL62" t="s">
        <v>1657</v>
      </c>
      <c r="LM62">
        <v>157</v>
      </c>
      <c r="LN62" t="s">
        <v>2291</v>
      </c>
      <c r="LO62">
        <v>-1</v>
      </c>
      <c r="LP62" t="s">
        <v>2291</v>
      </c>
      <c r="LQ62" t="s">
        <v>2291</v>
      </c>
      <c r="LR62">
        <v>157</v>
      </c>
      <c r="LS62">
        <v>3</v>
      </c>
      <c r="LT62">
        <v>8</v>
      </c>
      <c r="LU62">
        <v>12</v>
      </c>
      <c r="LV62">
        <v>9</v>
      </c>
      <c r="LW62">
        <v>7</v>
      </c>
      <c r="LX62">
        <v>11</v>
      </c>
      <c r="LY62">
        <v>9</v>
      </c>
      <c r="LZ62">
        <v>7</v>
      </c>
      <c r="MA62">
        <v>21</v>
      </c>
      <c r="MB62">
        <v>21</v>
      </c>
      <c r="MC62">
        <v>4</v>
      </c>
      <c r="MD62">
        <v>0</v>
      </c>
      <c r="ME62">
        <v>112</v>
      </c>
      <c r="MF62" t="s">
        <v>2036</v>
      </c>
      <c r="MG62" t="s">
        <v>1979</v>
      </c>
      <c r="MH62" t="s">
        <v>568</v>
      </c>
      <c r="MI62" t="b">
        <v>1</v>
      </c>
      <c r="MJ62" t="b">
        <v>1</v>
      </c>
      <c r="MK62" t="b">
        <v>1</v>
      </c>
      <c r="ML62" t="s">
        <v>2291</v>
      </c>
    </row>
    <row r="63" spans="1:350" x14ac:dyDescent="0.3">
      <c r="A63" t="s">
        <v>1822</v>
      </c>
      <c r="B63" t="s">
        <v>1204</v>
      </c>
      <c r="C63" t="s">
        <v>1205</v>
      </c>
      <c r="D63">
        <v>43163</v>
      </c>
      <c r="E63" t="s">
        <v>366</v>
      </c>
      <c r="F63" t="s">
        <v>2291</v>
      </c>
      <c r="G63" t="s">
        <v>2291</v>
      </c>
      <c r="H63" t="s">
        <v>2291</v>
      </c>
      <c r="I63">
        <v>43163</v>
      </c>
      <c r="J63" t="s">
        <v>884</v>
      </c>
      <c r="K63" t="s">
        <v>293</v>
      </c>
      <c r="L63" t="s">
        <v>294</v>
      </c>
      <c r="M63" t="s">
        <v>1934</v>
      </c>
      <c r="N63" t="s">
        <v>400</v>
      </c>
      <c r="O63" t="s">
        <v>1948</v>
      </c>
      <c r="P63" t="s">
        <v>915</v>
      </c>
      <c r="Q63" t="s">
        <v>1057</v>
      </c>
      <c r="R63" t="s">
        <v>2063</v>
      </c>
      <c r="S63" t="s">
        <v>1822</v>
      </c>
      <c r="T63" t="s">
        <v>1206</v>
      </c>
      <c r="U63">
        <v>14.0415276008</v>
      </c>
      <c r="V63">
        <v>13.941295824399999</v>
      </c>
      <c r="W63">
        <v>292.99248394900002</v>
      </c>
      <c r="X63">
        <v>4</v>
      </c>
      <c r="Y63" t="s">
        <v>1984</v>
      </c>
      <c r="Z63" t="s">
        <v>2291</v>
      </c>
      <c r="AA63" t="s">
        <v>2291</v>
      </c>
      <c r="AB63" t="s">
        <v>2292</v>
      </c>
      <c r="AC63" t="s">
        <v>2291</v>
      </c>
      <c r="AD63" t="s">
        <v>1982</v>
      </c>
      <c r="AE63" t="s">
        <v>2291</v>
      </c>
      <c r="AF63" t="s">
        <v>2291</v>
      </c>
      <c r="AG63" t="s">
        <v>2089</v>
      </c>
      <c r="AH63" t="s">
        <v>1920</v>
      </c>
      <c r="AI63" t="s">
        <v>1921</v>
      </c>
      <c r="AJ63" t="s">
        <v>1921</v>
      </c>
      <c r="AK63" t="s">
        <v>2291</v>
      </c>
      <c r="AL63">
        <v>560</v>
      </c>
      <c r="AM63">
        <v>2341</v>
      </c>
      <c r="AN63" t="s">
        <v>294</v>
      </c>
      <c r="AO63" t="s">
        <v>1934</v>
      </c>
      <c r="AP63" t="s">
        <v>400</v>
      </c>
      <c r="AQ63" t="s">
        <v>1948</v>
      </c>
      <c r="AR63" t="s">
        <v>915</v>
      </c>
      <c r="AS63" t="s">
        <v>1057</v>
      </c>
      <c r="AT63">
        <v>560</v>
      </c>
      <c r="AU63">
        <v>2341</v>
      </c>
      <c r="AV63">
        <v>42795</v>
      </c>
      <c r="AW63" t="s">
        <v>2291</v>
      </c>
      <c r="AX63" t="s">
        <v>2291</v>
      </c>
      <c r="AY63" t="s">
        <v>2291</v>
      </c>
      <c r="AZ63" t="s">
        <v>2291</v>
      </c>
      <c r="BA63" t="s">
        <v>2291</v>
      </c>
      <c r="BB63" t="s">
        <v>2291</v>
      </c>
      <c r="BC63" t="s">
        <v>2291</v>
      </c>
      <c r="BD63" t="s">
        <v>2291</v>
      </c>
      <c r="BE63" t="s">
        <v>2291</v>
      </c>
      <c r="BF63" t="s">
        <v>2291</v>
      </c>
      <c r="BG63" t="s">
        <v>2291</v>
      </c>
      <c r="BH63" t="s">
        <v>2291</v>
      </c>
      <c r="BI63" t="s">
        <v>2291</v>
      </c>
      <c r="BJ63" t="s">
        <v>2291</v>
      </c>
      <c r="BK63" t="s">
        <v>2291</v>
      </c>
      <c r="BL63" t="s">
        <v>2291</v>
      </c>
      <c r="BM63" t="s">
        <v>2291</v>
      </c>
      <c r="BN63" t="s">
        <v>2291</v>
      </c>
      <c r="BO63" t="s">
        <v>2291</v>
      </c>
      <c r="BP63" t="s">
        <v>2291</v>
      </c>
      <c r="BQ63" t="s">
        <v>2291</v>
      </c>
      <c r="BR63" t="s">
        <v>2291</v>
      </c>
      <c r="BS63" t="s">
        <v>2291</v>
      </c>
      <c r="BT63" t="s">
        <v>2291</v>
      </c>
      <c r="BU63" t="s">
        <v>2291</v>
      </c>
      <c r="BV63" t="s">
        <v>2291</v>
      </c>
      <c r="BW63" t="s">
        <v>2291</v>
      </c>
      <c r="BX63" t="s">
        <v>2291</v>
      </c>
      <c r="BY63" t="s">
        <v>2291</v>
      </c>
      <c r="BZ63" t="s">
        <v>2291</v>
      </c>
      <c r="CA63">
        <v>0</v>
      </c>
      <c r="CB63">
        <v>100</v>
      </c>
      <c r="CC63">
        <v>500</v>
      </c>
      <c r="CD63">
        <v>0</v>
      </c>
      <c r="CE63">
        <v>0</v>
      </c>
      <c r="CF63" t="s">
        <v>1998</v>
      </c>
      <c r="CG63" t="s">
        <v>2291</v>
      </c>
      <c r="CH63" t="s">
        <v>1207</v>
      </c>
      <c r="CI63" t="s">
        <v>1921</v>
      </c>
      <c r="CJ63" t="s">
        <v>1920</v>
      </c>
      <c r="CK63" t="s">
        <v>1921</v>
      </c>
      <c r="CL63" t="s">
        <v>1921</v>
      </c>
      <c r="CM63" t="s">
        <v>1921</v>
      </c>
      <c r="CN63" t="s">
        <v>1921</v>
      </c>
      <c r="CO63" t="s">
        <v>1921</v>
      </c>
      <c r="CP63" t="s">
        <v>1920</v>
      </c>
      <c r="CQ63" t="s">
        <v>1920</v>
      </c>
      <c r="CR63" t="s">
        <v>1921</v>
      </c>
      <c r="CS63" t="s">
        <v>1921</v>
      </c>
      <c r="CT63" t="s">
        <v>1953</v>
      </c>
      <c r="CU63" t="s">
        <v>1921</v>
      </c>
      <c r="CV63" t="s">
        <v>1921</v>
      </c>
      <c r="CW63" t="s">
        <v>1920</v>
      </c>
      <c r="CX63" t="s">
        <v>1921</v>
      </c>
      <c r="CY63" t="s">
        <v>1921</v>
      </c>
      <c r="CZ63" t="s">
        <v>2291</v>
      </c>
      <c r="DA63" t="s">
        <v>2029</v>
      </c>
      <c r="DB63" t="s">
        <v>2291</v>
      </c>
      <c r="DC63" t="s">
        <v>2291</v>
      </c>
      <c r="DD63" t="s">
        <v>2291</v>
      </c>
      <c r="DE63" t="s">
        <v>2291</v>
      </c>
      <c r="DF63" t="s">
        <v>2291</v>
      </c>
      <c r="DG63" t="s">
        <v>2291</v>
      </c>
      <c r="DH63" t="s">
        <v>2291</v>
      </c>
      <c r="DI63" t="s">
        <v>2291</v>
      </c>
      <c r="DJ63" t="s">
        <v>320</v>
      </c>
      <c r="DK63" t="s">
        <v>1921</v>
      </c>
      <c r="DL63" t="s">
        <v>1921</v>
      </c>
      <c r="DM63" t="s">
        <v>1921</v>
      </c>
      <c r="DN63" t="s">
        <v>1920</v>
      </c>
      <c r="DO63" t="s">
        <v>1921</v>
      </c>
      <c r="DP63" t="s">
        <v>2291</v>
      </c>
      <c r="DQ63" t="s">
        <v>2029</v>
      </c>
      <c r="DR63" t="s">
        <v>2291</v>
      </c>
      <c r="DS63" t="s">
        <v>2291</v>
      </c>
      <c r="DT63" t="s">
        <v>2291</v>
      </c>
      <c r="DU63" t="s">
        <v>2291</v>
      </c>
      <c r="DV63" t="s">
        <v>2291</v>
      </c>
      <c r="DW63" t="s">
        <v>2291</v>
      </c>
      <c r="DX63" t="s">
        <v>2291</v>
      </c>
      <c r="DY63" t="s">
        <v>2291</v>
      </c>
      <c r="DZ63" t="s">
        <v>2291</v>
      </c>
      <c r="EA63" t="s">
        <v>2291</v>
      </c>
      <c r="EB63" t="s">
        <v>2291</v>
      </c>
      <c r="EC63" t="s">
        <v>2291</v>
      </c>
      <c r="ED63" t="s">
        <v>2291</v>
      </c>
      <c r="EE63" t="s">
        <v>2291</v>
      </c>
      <c r="EF63" t="s">
        <v>2291</v>
      </c>
      <c r="EG63" t="s">
        <v>2291</v>
      </c>
      <c r="EH63" t="s">
        <v>1953</v>
      </c>
      <c r="EI63" t="s">
        <v>1921</v>
      </c>
      <c r="EJ63" t="s">
        <v>1921</v>
      </c>
      <c r="EK63" t="s">
        <v>1920</v>
      </c>
      <c r="EL63" t="s">
        <v>1921</v>
      </c>
      <c r="EM63" t="s">
        <v>1921</v>
      </c>
      <c r="EN63" t="s">
        <v>2291</v>
      </c>
      <c r="EO63" t="s">
        <v>1996</v>
      </c>
      <c r="EP63" t="s">
        <v>2291</v>
      </c>
      <c r="EQ63" t="s">
        <v>2291</v>
      </c>
      <c r="ER63" t="s">
        <v>2291</v>
      </c>
      <c r="ES63" t="s">
        <v>2291</v>
      </c>
      <c r="ET63" t="s">
        <v>2291</v>
      </c>
      <c r="EU63" t="s">
        <v>2291</v>
      </c>
      <c r="EV63" t="s">
        <v>2291</v>
      </c>
      <c r="EW63" t="s">
        <v>2291</v>
      </c>
      <c r="EX63" t="s">
        <v>2291</v>
      </c>
      <c r="EY63" t="s">
        <v>2291</v>
      </c>
      <c r="EZ63" t="s">
        <v>2291</v>
      </c>
      <c r="FA63" t="s">
        <v>2291</v>
      </c>
      <c r="FB63" t="s">
        <v>2291</v>
      </c>
      <c r="FC63" t="s">
        <v>2291</v>
      </c>
      <c r="FD63" t="s">
        <v>2291</v>
      </c>
      <c r="FE63" t="s">
        <v>2291</v>
      </c>
      <c r="FF63" t="s">
        <v>2291</v>
      </c>
      <c r="FG63" t="s">
        <v>2291</v>
      </c>
      <c r="FH63" t="s">
        <v>2291</v>
      </c>
      <c r="FI63" t="s">
        <v>2291</v>
      </c>
      <c r="FJ63" t="s">
        <v>2291</v>
      </c>
      <c r="FK63" t="s">
        <v>2291</v>
      </c>
      <c r="FL63" t="s">
        <v>2291</v>
      </c>
      <c r="FM63" t="s">
        <v>2291</v>
      </c>
      <c r="FN63" t="s">
        <v>2291</v>
      </c>
      <c r="FO63" t="s">
        <v>2291</v>
      </c>
      <c r="FP63" t="s">
        <v>2291</v>
      </c>
      <c r="FQ63" t="s">
        <v>2291</v>
      </c>
      <c r="FR63" t="s">
        <v>2291</v>
      </c>
      <c r="FS63" t="s">
        <v>2291</v>
      </c>
      <c r="FT63" t="s">
        <v>2291</v>
      </c>
      <c r="FU63" t="s">
        <v>2291</v>
      </c>
      <c r="FV63">
        <v>60</v>
      </c>
      <c r="FW63">
        <v>150</v>
      </c>
      <c r="FX63">
        <v>5</v>
      </c>
      <c r="FY63">
        <v>10</v>
      </c>
      <c r="FZ63">
        <v>15</v>
      </c>
      <c r="GA63">
        <v>20</v>
      </c>
      <c r="GB63" t="s">
        <v>2291</v>
      </c>
      <c r="GC63" t="s">
        <v>2291</v>
      </c>
      <c r="GD63">
        <v>35</v>
      </c>
      <c r="GE63">
        <v>160</v>
      </c>
      <c r="GF63">
        <v>50</v>
      </c>
      <c r="GG63">
        <v>10</v>
      </c>
      <c r="GH63">
        <v>140</v>
      </c>
      <c r="GI63" t="s">
        <v>1920</v>
      </c>
      <c r="GJ63" t="s">
        <v>1920</v>
      </c>
      <c r="GK63" t="s">
        <v>1920</v>
      </c>
      <c r="GL63" t="s">
        <v>2291</v>
      </c>
      <c r="GM63" t="s">
        <v>2291</v>
      </c>
      <c r="GN63" t="s">
        <v>2291</v>
      </c>
      <c r="GO63" t="s">
        <v>1920</v>
      </c>
      <c r="GP63" t="s">
        <v>2291</v>
      </c>
      <c r="GQ63" t="s">
        <v>2291</v>
      </c>
      <c r="GR63" t="s">
        <v>2291</v>
      </c>
      <c r="GS63" t="s">
        <v>419</v>
      </c>
      <c r="GT63" t="s">
        <v>1921</v>
      </c>
      <c r="GU63" t="s">
        <v>1921</v>
      </c>
      <c r="GV63" t="s">
        <v>1921</v>
      </c>
      <c r="GW63" t="s">
        <v>1921</v>
      </c>
      <c r="GX63" t="s">
        <v>1920</v>
      </c>
      <c r="GY63" t="s">
        <v>1921</v>
      </c>
      <c r="GZ63" t="s">
        <v>1920</v>
      </c>
      <c r="HA63" t="s">
        <v>1921</v>
      </c>
      <c r="HB63">
        <v>1</v>
      </c>
      <c r="HC63" t="s">
        <v>2291</v>
      </c>
      <c r="HD63">
        <v>1</v>
      </c>
      <c r="HE63">
        <v>1</v>
      </c>
      <c r="HF63" t="s">
        <v>2291</v>
      </c>
      <c r="HG63" t="s">
        <v>2291</v>
      </c>
      <c r="HH63" t="s">
        <v>2291</v>
      </c>
      <c r="HI63" t="s">
        <v>2291</v>
      </c>
      <c r="HJ63" t="s">
        <v>2291</v>
      </c>
      <c r="HK63" t="s">
        <v>2291</v>
      </c>
      <c r="HL63" t="s">
        <v>2291</v>
      </c>
      <c r="HM63" t="s">
        <v>2291</v>
      </c>
      <c r="HN63" t="s">
        <v>2291</v>
      </c>
      <c r="HO63" t="s">
        <v>2291</v>
      </c>
      <c r="HP63" t="s">
        <v>2291</v>
      </c>
      <c r="HQ63" t="s">
        <v>2291</v>
      </c>
      <c r="HR63" t="s">
        <v>1956</v>
      </c>
      <c r="HS63" t="s">
        <v>2110</v>
      </c>
      <c r="HT63" t="s">
        <v>1921</v>
      </c>
      <c r="HU63" t="s">
        <v>1920</v>
      </c>
      <c r="HV63" t="s">
        <v>1921</v>
      </c>
      <c r="HW63" t="s">
        <v>1921</v>
      </c>
      <c r="HX63" t="s">
        <v>1921</v>
      </c>
      <c r="HY63" t="s">
        <v>2122</v>
      </c>
      <c r="HZ63" t="s">
        <v>1920</v>
      </c>
      <c r="IA63" t="s">
        <v>1921</v>
      </c>
      <c r="IB63" t="s">
        <v>1921</v>
      </c>
      <c r="IC63">
        <v>40</v>
      </c>
      <c r="ID63" t="s">
        <v>2291</v>
      </c>
      <c r="IE63" t="s">
        <v>2046</v>
      </c>
      <c r="IF63" t="s">
        <v>2001</v>
      </c>
      <c r="IG63" t="s">
        <v>1962</v>
      </c>
      <c r="IH63" t="s">
        <v>2126</v>
      </c>
      <c r="II63" t="s">
        <v>1921</v>
      </c>
      <c r="IJ63" t="s">
        <v>1920</v>
      </c>
      <c r="IK63" t="s">
        <v>2291</v>
      </c>
      <c r="IL63">
        <v>200</v>
      </c>
      <c r="IM63" t="s">
        <v>1920</v>
      </c>
      <c r="IN63" t="s">
        <v>2291</v>
      </c>
      <c r="IO63" t="s">
        <v>2291</v>
      </c>
      <c r="IP63" t="s">
        <v>2291</v>
      </c>
      <c r="IQ63" t="s">
        <v>2291</v>
      </c>
      <c r="IR63" t="s">
        <v>2291</v>
      </c>
      <c r="IS63" t="s">
        <v>2291</v>
      </c>
      <c r="IT63" t="s">
        <v>2291</v>
      </c>
      <c r="IU63" t="s">
        <v>2291</v>
      </c>
      <c r="IV63" t="s">
        <v>1949</v>
      </c>
      <c r="IW63" t="s">
        <v>1991</v>
      </c>
      <c r="IX63" t="s">
        <v>2291</v>
      </c>
      <c r="IY63" t="s">
        <v>2291</v>
      </c>
      <c r="IZ63" t="s">
        <v>2291</v>
      </c>
      <c r="JA63" t="s">
        <v>2291</v>
      </c>
      <c r="JB63" t="s">
        <v>2291</v>
      </c>
      <c r="JC63" t="s">
        <v>1920</v>
      </c>
      <c r="JD63" t="s">
        <v>2002</v>
      </c>
      <c r="JE63" t="s">
        <v>1920</v>
      </c>
      <c r="JF63" t="s">
        <v>1921</v>
      </c>
      <c r="JG63" t="s">
        <v>1921</v>
      </c>
      <c r="JH63" t="s">
        <v>1921</v>
      </c>
      <c r="JI63" t="s">
        <v>1921</v>
      </c>
      <c r="JJ63" t="s">
        <v>2291</v>
      </c>
      <c r="JK63" t="s">
        <v>869</v>
      </c>
      <c r="JL63" t="s">
        <v>2291</v>
      </c>
      <c r="JM63" t="s">
        <v>1208</v>
      </c>
      <c r="JN63" t="s">
        <v>1920</v>
      </c>
      <c r="JO63" t="s">
        <v>1921</v>
      </c>
      <c r="JP63" t="s">
        <v>1921</v>
      </c>
      <c r="JQ63" t="s">
        <v>1921</v>
      </c>
      <c r="JR63" t="s">
        <v>1920</v>
      </c>
      <c r="JS63" t="s">
        <v>1921</v>
      </c>
      <c r="JT63" t="s">
        <v>1921</v>
      </c>
      <c r="JU63" t="s">
        <v>1921</v>
      </c>
      <c r="JV63" t="s">
        <v>1920</v>
      </c>
      <c r="JW63" t="s">
        <v>1921</v>
      </c>
      <c r="JX63" t="s">
        <v>1921</v>
      </c>
      <c r="JY63" t="s">
        <v>1921</v>
      </c>
      <c r="JZ63" t="s">
        <v>1921</v>
      </c>
      <c r="KA63" t="s">
        <v>1921</v>
      </c>
      <c r="KB63" t="s">
        <v>2291</v>
      </c>
      <c r="KC63" t="s">
        <v>2291</v>
      </c>
      <c r="KD63" t="s">
        <v>2295</v>
      </c>
      <c r="KE63" t="s">
        <v>1920</v>
      </c>
      <c r="KF63" t="s">
        <v>1921</v>
      </c>
      <c r="KG63" t="s">
        <v>1921</v>
      </c>
      <c r="KH63" t="s">
        <v>1921</v>
      </c>
      <c r="KI63" t="s">
        <v>1921</v>
      </c>
      <c r="KJ63" t="s">
        <v>1921</v>
      </c>
      <c r="KK63" t="s">
        <v>1921</v>
      </c>
      <c r="KL63" t="s">
        <v>2291</v>
      </c>
      <c r="KM63" t="s">
        <v>1971</v>
      </c>
      <c r="KN63" t="s">
        <v>2291</v>
      </c>
      <c r="KO63" t="s">
        <v>1920</v>
      </c>
      <c r="KP63" t="s">
        <v>1383</v>
      </c>
      <c r="KQ63" t="s">
        <v>1967</v>
      </c>
      <c r="KR63" t="s">
        <v>1988</v>
      </c>
      <c r="KS63" t="s">
        <v>2291</v>
      </c>
      <c r="KT63" t="s">
        <v>1920</v>
      </c>
      <c r="KU63" t="s">
        <v>409</v>
      </c>
      <c r="KV63" t="s">
        <v>1921</v>
      </c>
      <c r="KW63" t="s">
        <v>1921</v>
      </c>
      <c r="KX63" t="s">
        <v>1920</v>
      </c>
      <c r="KY63" t="s">
        <v>2291</v>
      </c>
      <c r="KZ63" t="s">
        <v>2291</v>
      </c>
      <c r="LA63">
        <v>3</v>
      </c>
      <c r="LB63" t="s">
        <v>304</v>
      </c>
      <c r="LC63" t="s">
        <v>374</v>
      </c>
      <c r="LD63" t="s">
        <v>2291</v>
      </c>
      <c r="LE63" t="s">
        <v>2291</v>
      </c>
      <c r="LF63" t="s">
        <v>2291</v>
      </c>
      <c r="LG63">
        <v>20</v>
      </c>
      <c r="LH63">
        <v>20</v>
      </c>
      <c r="LI63" t="s">
        <v>1209</v>
      </c>
      <c r="LJ63">
        <v>160186</v>
      </c>
      <c r="LK63" t="s">
        <v>1210</v>
      </c>
      <c r="LL63" t="s">
        <v>1211</v>
      </c>
      <c r="LM63">
        <v>97</v>
      </c>
      <c r="LN63" t="s">
        <v>2291</v>
      </c>
      <c r="LO63">
        <v>-1</v>
      </c>
      <c r="LP63" t="s">
        <v>2291</v>
      </c>
      <c r="LQ63" t="s">
        <v>2291</v>
      </c>
      <c r="LR63">
        <v>97</v>
      </c>
      <c r="LS63">
        <v>5</v>
      </c>
      <c r="LT63">
        <v>3</v>
      </c>
      <c r="LU63">
        <v>10</v>
      </c>
      <c r="LV63">
        <v>6</v>
      </c>
      <c r="LW63">
        <v>13</v>
      </c>
      <c r="LX63">
        <v>11</v>
      </c>
      <c r="LY63">
        <v>15</v>
      </c>
      <c r="LZ63">
        <v>7</v>
      </c>
      <c r="MA63">
        <v>16</v>
      </c>
      <c r="MB63">
        <v>20</v>
      </c>
      <c r="MC63">
        <v>6</v>
      </c>
      <c r="MD63">
        <v>2</v>
      </c>
      <c r="ME63">
        <v>114</v>
      </c>
      <c r="MF63" t="s">
        <v>1975</v>
      </c>
      <c r="MG63" t="s">
        <v>1978</v>
      </c>
      <c r="MH63" t="s">
        <v>1981</v>
      </c>
      <c r="MI63" t="b">
        <v>1</v>
      </c>
      <c r="MJ63" t="b">
        <v>1</v>
      </c>
      <c r="MK63" t="b">
        <v>1</v>
      </c>
      <c r="ML63" t="s">
        <v>2291</v>
      </c>
    </row>
    <row r="64" spans="1:350" x14ac:dyDescent="0.3">
      <c r="A64" t="s">
        <v>685</v>
      </c>
      <c r="B64" t="s">
        <v>682</v>
      </c>
      <c r="C64" t="s">
        <v>683</v>
      </c>
      <c r="D64">
        <v>43157</v>
      </c>
      <c r="E64" t="s">
        <v>684</v>
      </c>
      <c r="F64" t="s">
        <v>2291</v>
      </c>
      <c r="G64" t="s">
        <v>2291</v>
      </c>
      <c r="H64" t="s">
        <v>2291</v>
      </c>
      <c r="I64">
        <v>43157</v>
      </c>
      <c r="J64" t="s">
        <v>633</v>
      </c>
      <c r="K64" t="s">
        <v>293</v>
      </c>
      <c r="L64" t="s">
        <v>294</v>
      </c>
      <c r="M64" t="s">
        <v>1934</v>
      </c>
      <c r="N64" t="s">
        <v>400</v>
      </c>
      <c r="O64" t="s">
        <v>1948</v>
      </c>
      <c r="P64" t="s">
        <v>401</v>
      </c>
      <c r="Q64" t="s">
        <v>429</v>
      </c>
      <c r="R64" t="s">
        <v>429</v>
      </c>
      <c r="S64" t="s">
        <v>685</v>
      </c>
      <c r="T64" t="s">
        <v>686</v>
      </c>
      <c r="U64">
        <v>14.370642842000001</v>
      </c>
      <c r="V64">
        <v>14.038444568699999</v>
      </c>
      <c r="W64">
        <v>312.01117504500002</v>
      </c>
      <c r="X64">
        <v>4</v>
      </c>
      <c r="Y64" t="s">
        <v>1984</v>
      </c>
      <c r="Z64" t="s">
        <v>2291</v>
      </c>
      <c r="AA64" t="s">
        <v>2291</v>
      </c>
      <c r="AB64" t="s">
        <v>2292</v>
      </c>
      <c r="AC64" t="s">
        <v>2291</v>
      </c>
      <c r="AD64" t="s">
        <v>1982</v>
      </c>
      <c r="AE64" t="s">
        <v>2291</v>
      </c>
      <c r="AF64" t="s">
        <v>2291</v>
      </c>
      <c r="AG64" t="s">
        <v>2089</v>
      </c>
      <c r="AH64" t="s">
        <v>1920</v>
      </c>
      <c r="AI64" t="s">
        <v>1921</v>
      </c>
      <c r="AJ64" t="s">
        <v>1921</v>
      </c>
      <c r="AK64" t="s">
        <v>2291</v>
      </c>
      <c r="AL64">
        <v>70</v>
      </c>
      <c r="AM64">
        <v>280</v>
      </c>
      <c r="AN64" t="s">
        <v>294</v>
      </c>
      <c r="AO64" t="s">
        <v>1934</v>
      </c>
      <c r="AP64" t="s">
        <v>400</v>
      </c>
      <c r="AQ64" t="s">
        <v>1948</v>
      </c>
      <c r="AR64" t="s">
        <v>404</v>
      </c>
      <c r="AS64" t="s">
        <v>2010</v>
      </c>
      <c r="AT64">
        <v>70</v>
      </c>
      <c r="AU64">
        <v>280</v>
      </c>
      <c r="AV64">
        <v>42005</v>
      </c>
      <c r="AW64" t="s">
        <v>2291</v>
      </c>
      <c r="AX64" t="s">
        <v>2291</v>
      </c>
      <c r="AY64" t="s">
        <v>2291</v>
      </c>
      <c r="AZ64" t="s">
        <v>2291</v>
      </c>
      <c r="BA64" t="s">
        <v>2291</v>
      </c>
      <c r="BB64" t="s">
        <v>2291</v>
      </c>
      <c r="BC64" t="s">
        <v>2291</v>
      </c>
      <c r="BD64" t="s">
        <v>2291</v>
      </c>
      <c r="BE64" t="s">
        <v>2291</v>
      </c>
      <c r="BF64" t="s">
        <v>2291</v>
      </c>
      <c r="BG64" t="s">
        <v>2291</v>
      </c>
      <c r="BH64" t="s">
        <v>2291</v>
      </c>
      <c r="BI64" t="s">
        <v>2291</v>
      </c>
      <c r="BJ64" t="s">
        <v>2291</v>
      </c>
      <c r="BK64" t="s">
        <v>2291</v>
      </c>
      <c r="BL64" t="s">
        <v>2291</v>
      </c>
      <c r="BM64" t="s">
        <v>2291</v>
      </c>
      <c r="BN64" t="s">
        <v>2291</v>
      </c>
      <c r="BO64" t="s">
        <v>2291</v>
      </c>
      <c r="BP64" t="s">
        <v>2291</v>
      </c>
      <c r="BQ64" t="s">
        <v>2291</v>
      </c>
      <c r="BR64" t="s">
        <v>2291</v>
      </c>
      <c r="BS64" t="s">
        <v>2291</v>
      </c>
      <c r="BT64" t="s">
        <v>2291</v>
      </c>
      <c r="BU64" t="s">
        <v>2291</v>
      </c>
      <c r="BV64" t="s">
        <v>2291</v>
      </c>
      <c r="BW64" t="s">
        <v>2291</v>
      </c>
      <c r="BX64" t="s">
        <v>2291</v>
      </c>
      <c r="BY64" t="s">
        <v>2291</v>
      </c>
      <c r="BZ64" t="s">
        <v>2291</v>
      </c>
      <c r="CA64">
        <v>0</v>
      </c>
      <c r="CB64">
        <v>70</v>
      </c>
      <c r="CC64">
        <v>0</v>
      </c>
      <c r="CD64">
        <v>0</v>
      </c>
      <c r="CE64">
        <v>0</v>
      </c>
      <c r="CF64" t="s">
        <v>1998</v>
      </c>
      <c r="CG64" t="s">
        <v>2291</v>
      </c>
      <c r="CH64" t="s">
        <v>469</v>
      </c>
      <c r="CI64" t="s">
        <v>1921</v>
      </c>
      <c r="CJ64" t="s">
        <v>1921</v>
      </c>
      <c r="CK64" t="s">
        <v>1921</v>
      </c>
      <c r="CL64" t="s">
        <v>1921</v>
      </c>
      <c r="CM64" t="s">
        <v>1921</v>
      </c>
      <c r="CN64" t="s">
        <v>1921</v>
      </c>
      <c r="CO64" t="s">
        <v>1921</v>
      </c>
      <c r="CP64" t="s">
        <v>1921</v>
      </c>
      <c r="CQ64" t="s">
        <v>1921</v>
      </c>
      <c r="CR64" t="s">
        <v>1921</v>
      </c>
      <c r="CS64" t="s">
        <v>1920</v>
      </c>
      <c r="CT64" t="s">
        <v>2291</v>
      </c>
      <c r="CU64" t="s">
        <v>2291</v>
      </c>
      <c r="CV64" t="s">
        <v>2291</v>
      </c>
      <c r="CW64" t="s">
        <v>2291</v>
      </c>
      <c r="CX64" t="s">
        <v>2291</v>
      </c>
      <c r="CY64" t="s">
        <v>2291</v>
      </c>
      <c r="CZ64" t="s">
        <v>2291</v>
      </c>
      <c r="DA64" t="s">
        <v>2291</v>
      </c>
      <c r="DB64" t="s">
        <v>2291</v>
      </c>
      <c r="DC64" t="s">
        <v>2291</v>
      </c>
      <c r="DD64" t="s">
        <v>2291</v>
      </c>
      <c r="DE64" t="s">
        <v>2291</v>
      </c>
      <c r="DF64" t="s">
        <v>2291</v>
      </c>
      <c r="DG64" t="s">
        <v>2291</v>
      </c>
      <c r="DH64" t="s">
        <v>2291</v>
      </c>
      <c r="DI64" t="s">
        <v>2291</v>
      </c>
      <c r="DJ64" t="s">
        <v>2291</v>
      </c>
      <c r="DK64" t="s">
        <v>2291</v>
      </c>
      <c r="DL64" t="s">
        <v>2291</v>
      </c>
      <c r="DM64" t="s">
        <v>2291</v>
      </c>
      <c r="DN64" t="s">
        <v>2291</v>
      </c>
      <c r="DO64" t="s">
        <v>2291</v>
      </c>
      <c r="DP64" t="s">
        <v>2291</v>
      </c>
      <c r="DQ64" t="s">
        <v>2291</v>
      </c>
      <c r="DR64" t="s">
        <v>2291</v>
      </c>
      <c r="DS64" t="s">
        <v>2291</v>
      </c>
      <c r="DT64" t="s">
        <v>2291</v>
      </c>
      <c r="DU64" t="s">
        <v>2291</v>
      </c>
      <c r="DV64" t="s">
        <v>2291</v>
      </c>
      <c r="DW64" t="s">
        <v>2291</v>
      </c>
      <c r="DX64" t="s">
        <v>2291</v>
      </c>
      <c r="DY64" t="s">
        <v>2291</v>
      </c>
      <c r="DZ64" t="s">
        <v>2291</v>
      </c>
      <c r="EA64" t="s">
        <v>2291</v>
      </c>
      <c r="EB64" t="s">
        <v>2291</v>
      </c>
      <c r="EC64" t="s">
        <v>2291</v>
      </c>
      <c r="ED64" t="s">
        <v>2291</v>
      </c>
      <c r="EE64" t="s">
        <v>2291</v>
      </c>
      <c r="EF64" t="s">
        <v>2291</v>
      </c>
      <c r="EG64" t="s">
        <v>2291</v>
      </c>
      <c r="EH64" t="s">
        <v>2291</v>
      </c>
      <c r="EI64" t="s">
        <v>2291</v>
      </c>
      <c r="EJ64" t="s">
        <v>2291</v>
      </c>
      <c r="EK64" t="s">
        <v>2291</v>
      </c>
      <c r="EL64" t="s">
        <v>2291</v>
      </c>
      <c r="EM64" t="s">
        <v>2291</v>
      </c>
      <c r="EN64" t="s">
        <v>2291</v>
      </c>
      <c r="EO64" t="s">
        <v>2291</v>
      </c>
      <c r="EP64" t="s">
        <v>2291</v>
      </c>
      <c r="EQ64" t="s">
        <v>2291</v>
      </c>
      <c r="ER64" t="s">
        <v>2291</v>
      </c>
      <c r="ES64" t="s">
        <v>2291</v>
      </c>
      <c r="ET64" t="s">
        <v>2291</v>
      </c>
      <c r="EU64" t="s">
        <v>2291</v>
      </c>
      <c r="EV64" t="s">
        <v>2291</v>
      </c>
      <c r="EW64" t="s">
        <v>2291</v>
      </c>
      <c r="EX64" t="s">
        <v>2291</v>
      </c>
      <c r="EY64" t="s">
        <v>2291</v>
      </c>
      <c r="EZ64" t="s">
        <v>2291</v>
      </c>
      <c r="FA64" t="s">
        <v>2291</v>
      </c>
      <c r="FB64" t="s">
        <v>2291</v>
      </c>
      <c r="FC64" t="s">
        <v>2291</v>
      </c>
      <c r="FD64" t="s">
        <v>2291</v>
      </c>
      <c r="FE64" t="s">
        <v>2291</v>
      </c>
      <c r="FF64" t="s">
        <v>2291</v>
      </c>
      <c r="FG64" t="s">
        <v>2291</v>
      </c>
      <c r="FH64" t="s">
        <v>2291</v>
      </c>
      <c r="FI64" t="s">
        <v>2291</v>
      </c>
      <c r="FJ64" t="s">
        <v>2291</v>
      </c>
      <c r="FK64" t="s">
        <v>2291</v>
      </c>
      <c r="FL64" t="s">
        <v>2291</v>
      </c>
      <c r="FM64" t="s">
        <v>2291</v>
      </c>
      <c r="FN64" t="s">
        <v>2291</v>
      </c>
      <c r="FO64" t="s">
        <v>2291</v>
      </c>
      <c r="FP64" t="s">
        <v>2291</v>
      </c>
      <c r="FQ64" t="s">
        <v>2291</v>
      </c>
      <c r="FR64" t="s">
        <v>2291</v>
      </c>
      <c r="FS64" t="s">
        <v>2291</v>
      </c>
      <c r="FT64" t="s">
        <v>2291</v>
      </c>
      <c r="FU64" t="s">
        <v>2291</v>
      </c>
      <c r="FV64">
        <v>14</v>
      </c>
      <c r="FW64">
        <v>20</v>
      </c>
      <c r="FX64">
        <v>2</v>
      </c>
      <c r="FY64">
        <v>3</v>
      </c>
      <c r="FZ64">
        <v>2</v>
      </c>
      <c r="GA64">
        <v>8</v>
      </c>
      <c r="GB64" t="s">
        <v>2291</v>
      </c>
      <c r="GC64" t="s">
        <v>2291</v>
      </c>
      <c r="GD64" t="s">
        <v>2291</v>
      </c>
      <c r="GE64">
        <v>6</v>
      </c>
      <c r="GF64">
        <v>3</v>
      </c>
      <c r="GG64" t="s">
        <v>2291</v>
      </c>
      <c r="GH64">
        <v>15</v>
      </c>
      <c r="GI64" t="s">
        <v>1920</v>
      </c>
      <c r="GJ64" t="s">
        <v>1920</v>
      </c>
      <c r="GK64" t="s">
        <v>1920</v>
      </c>
      <c r="GL64" t="s">
        <v>2291</v>
      </c>
      <c r="GM64" t="s">
        <v>2291</v>
      </c>
      <c r="GN64" t="s">
        <v>2291</v>
      </c>
      <c r="GO64" t="s">
        <v>1920</v>
      </c>
      <c r="GP64" t="s">
        <v>2291</v>
      </c>
      <c r="GQ64" t="s">
        <v>2291</v>
      </c>
      <c r="GR64" t="s">
        <v>2291</v>
      </c>
      <c r="GS64" t="s">
        <v>406</v>
      </c>
      <c r="GT64" t="s">
        <v>1921</v>
      </c>
      <c r="GU64" t="s">
        <v>1921</v>
      </c>
      <c r="GV64" t="s">
        <v>1921</v>
      </c>
      <c r="GW64" t="s">
        <v>1921</v>
      </c>
      <c r="GX64" t="s">
        <v>1921</v>
      </c>
      <c r="GY64" t="s">
        <v>1921</v>
      </c>
      <c r="GZ64" t="s">
        <v>1920</v>
      </c>
      <c r="HA64" t="s">
        <v>1921</v>
      </c>
      <c r="HB64">
        <v>1</v>
      </c>
      <c r="HC64" t="s">
        <v>2291</v>
      </c>
      <c r="HD64" t="s">
        <v>2291</v>
      </c>
      <c r="HE64" t="s">
        <v>2291</v>
      </c>
      <c r="HF64" t="s">
        <v>2291</v>
      </c>
      <c r="HG64" t="s">
        <v>2291</v>
      </c>
      <c r="HH64" t="s">
        <v>2291</v>
      </c>
      <c r="HI64" t="s">
        <v>2291</v>
      </c>
      <c r="HJ64" t="s">
        <v>2291</v>
      </c>
      <c r="HK64" t="s">
        <v>2291</v>
      </c>
      <c r="HL64" t="s">
        <v>2291</v>
      </c>
      <c r="HM64" t="s">
        <v>2291</v>
      </c>
      <c r="HN64" t="s">
        <v>2291</v>
      </c>
      <c r="HO64" t="s">
        <v>2291</v>
      </c>
      <c r="HP64" t="s">
        <v>2291</v>
      </c>
      <c r="HQ64" t="s">
        <v>2291</v>
      </c>
      <c r="HR64" t="s">
        <v>1957</v>
      </c>
      <c r="HS64" t="s">
        <v>2115</v>
      </c>
      <c r="HT64" t="s">
        <v>1921</v>
      </c>
      <c r="HU64" t="s">
        <v>1920</v>
      </c>
      <c r="HV64" t="s">
        <v>1920</v>
      </c>
      <c r="HW64" t="s">
        <v>1920</v>
      </c>
      <c r="HX64" t="s">
        <v>1921</v>
      </c>
      <c r="HY64" t="s">
        <v>2125</v>
      </c>
      <c r="HZ64" t="s">
        <v>1921</v>
      </c>
      <c r="IA64" t="s">
        <v>1921</v>
      </c>
      <c r="IB64" t="s">
        <v>1920</v>
      </c>
      <c r="IC64" t="s">
        <v>2291</v>
      </c>
      <c r="ID64" t="s">
        <v>2291</v>
      </c>
      <c r="IE64" t="s">
        <v>2291</v>
      </c>
      <c r="IF64" t="s">
        <v>2291</v>
      </c>
      <c r="IG64" t="s">
        <v>2291</v>
      </c>
      <c r="IH64" t="s">
        <v>2126</v>
      </c>
      <c r="II64" t="s">
        <v>1921</v>
      </c>
      <c r="IJ64" t="s">
        <v>1920</v>
      </c>
      <c r="IK64" t="s">
        <v>2291</v>
      </c>
      <c r="IL64">
        <v>16</v>
      </c>
      <c r="IM64" t="s">
        <v>1961</v>
      </c>
      <c r="IN64" t="s">
        <v>2291</v>
      </c>
      <c r="IO64" t="s">
        <v>2291</v>
      </c>
      <c r="IP64" t="s">
        <v>2291</v>
      </c>
      <c r="IQ64" t="s">
        <v>2291</v>
      </c>
      <c r="IR64" t="s">
        <v>2291</v>
      </c>
      <c r="IS64" t="s">
        <v>2291</v>
      </c>
      <c r="IT64" t="s">
        <v>2291</v>
      </c>
      <c r="IU64" t="s">
        <v>2291</v>
      </c>
      <c r="IV64" t="s">
        <v>1949</v>
      </c>
      <c r="IW64" t="s">
        <v>1991</v>
      </c>
      <c r="IX64" t="s">
        <v>2291</v>
      </c>
      <c r="IY64" t="s">
        <v>2291</v>
      </c>
      <c r="IZ64" t="s">
        <v>2291</v>
      </c>
      <c r="JA64" t="s">
        <v>2291</v>
      </c>
      <c r="JB64" t="s">
        <v>2291</v>
      </c>
      <c r="JC64" t="s">
        <v>1921</v>
      </c>
      <c r="JD64" t="s">
        <v>2291</v>
      </c>
      <c r="JE64" t="s">
        <v>2291</v>
      </c>
      <c r="JF64" t="s">
        <v>2291</v>
      </c>
      <c r="JG64" t="s">
        <v>2291</v>
      </c>
      <c r="JH64" t="s">
        <v>2291</v>
      </c>
      <c r="JI64" t="s">
        <v>2291</v>
      </c>
      <c r="JJ64" t="s">
        <v>2291</v>
      </c>
      <c r="JK64" t="s">
        <v>2291</v>
      </c>
      <c r="JL64" t="s">
        <v>2291</v>
      </c>
      <c r="JM64" t="s">
        <v>687</v>
      </c>
      <c r="JN64" t="s">
        <v>1920</v>
      </c>
      <c r="JO64" t="s">
        <v>1921</v>
      </c>
      <c r="JP64" t="s">
        <v>1921</v>
      </c>
      <c r="JQ64" t="s">
        <v>1921</v>
      </c>
      <c r="JR64" t="s">
        <v>1921</v>
      </c>
      <c r="JS64" t="s">
        <v>1921</v>
      </c>
      <c r="JT64" t="s">
        <v>1921</v>
      </c>
      <c r="JU64" t="s">
        <v>1920</v>
      </c>
      <c r="JV64" t="s">
        <v>1920</v>
      </c>
      <c r="JW64" t="s">
        <v>1921</v>
      </c>
      <c r="JX64" t="s">
        <v>1921</v>
      </c>
      <c r="JY64" t="s">
        <v>1921</v>
      </c>
      <c r="JZ64" t="s">
        <v>1921</v>
      </c>
      <c r="KA64" t="s">
        <v>1921</v>
      </c>
      <c r="KB64" t="s">
        <v>2291</v>
      </c>
      <c r="KC64" t="s">
        <v>2291</v>
      </c>
      <c r="KD64" t="s">
        <v>2302</v>
      </c>
      <c r="KE64" t="s">
        <v>1921</v>
      </c>
      <c r="KF64" t="s">
        <v>1921</v>
      </c>
      <c r="KG64" t="s">
        <v>1921</v>
      </c>
      <c r="KH64" t="s">
        <v>1921</v>
      </c>
      <c r="KI64" t="s">
        <v>1920</v>
      </c>
      <c r="KJ64" t="s">
        <v>1920</v>
      </c>
      <c r="KK64" t="s">
        <v>1921</v>
      </c>
      <c r="KL64" t="s">
        <v>2291</v>
      </c>
      <c r="KM64" t="s">
        <v>1972</v>
      </c>
      <c r="KN64" t="s">
        <v>1921</v>
      </c>
      <c r="KO64" t="s">
        <v>1921</v>
      </c>
      <c r="KP64" t="s">
        <v>2291</v>
      </c>
      <c r="KQ64" t="s">
        <v>2291</v>
      </c>
      <c r="KR64" t="s">
        <v>2291</v>
      </c>
      <c r="KS64" t="s">
        <v>2291</v>
      </c>
      <c r="KT64" t="s">
        <v>1920</v>
      </c>
      <c r="KU64" t="s">
        <v>409</v>
      </c>
      <c r="KV64" t="s">
        <v>1921</v>
      </c>
      <c r="KW64" t="s">
        <v>1921</v>
      </c>
      <c r="KX64" t="s">
        <v>1920</v>
      </c>
      <c r="KY64" t="s">
        <v>2291</v>
      </c>
      <c r="KZ64" t="s">
        <v>2291</v>
      </c>
      <c r="LA64">
        <v>3</v>
      </c>
      <c r="LB64" t="s">
        <v>304</v>
      </c>
      <c r="LC64" t="s">
        <v>2291</v>
      </c>
      <c r="LD64" t="s">
        <v>2291</v>
      </c>
      <c r="LE64" t="s">
        <v>2291</v>
      </c>
      <c r="LF64" t="s">
        <v>2291</v>
      </c>
      <c r="LG64">
        <v>20</v>
      </c>
      <c r="LH64">
        <v>20</v>
      </c>
      <c r="LI64" t="s">
        <v>688</v>
      </c>
      <c r="LJ64">
        <v>147001</v>
      </c>
      <c r="LK64" t="s">
        <v>689</v>
      </c>
      <c r="LL64" t="s">
        <v>690</v>
      </c>
      <c r="LM64">
        <v>37</v>
      </c>
      <c r="LN64" t="s">
        <v>2291</v>
      </c>
      <c r="LO64">
        <v>-1</v>
      </c>
      <c r="LP64" t="s">
        <v>2291</v>
      </c>
      <c r="LQ64" t="s">
        <v>2291</v>
      </c>
      <c r="LR64">
        <v>37</v>
      </c>
      <c r="LS64">
        <v>8</v>
      </c>
      <c r="LT64">
        <v>8</v>
      </c>
      <c r="LU64">
        <v>13</v>
      </c>
      <c r="LV64">
        <v>10</v>
      </c>
      <c r="LW64">
        <v>9</v>
      </c>
      <c r="LX64">
        <v>13</v>
      </c>
      <c r="LY64">
        <v>8</v>
      </c>
      <c r="LZ64">
        <v>3</v>
      </c>
      <c r="MA64">
        <v>24</v>
      </c>
      <c r="MB64">
        <v>24</v>
      </c>
      <c r="MC64">
        <v>6</v>
      </c>
      <c r="MD64">
        <v>5</v>
      </c>
      <c r="ME64">
        <v>131</v>
      </c>
      <c r="MF64" t="s">
        <v>1975</v>
      </c>
      <c r="MG64" t="s">
        <v>1980</v>
      </c>
      <c r="MH64" t="s">
        <v>1981</v>
      </c>
      <c r="MI64" t="b">
        <v>1</v>
      </c>
      <c r="MJ64" t="b">
        <v>1</v>
      </c>
      <c r="MK64" t="b">
        <v>0</v>
      </c>
      <c r="ML64" t="s">
        <v>2291</v>
      </c>
    </row>
    <row r="65" spans="1:350" x14ac:dyDescent="0.3">
      <c r="A65" t="s">
        <v>1896</v>
      </c>
      <c r="B65" t="s">
        <v>1894</v>
      </c>
      <c r="C65" t="s">
        <v>1895</v>
      </c>
      <c r="D65">
        <v>43167</v>
      </c>
      <c r="E65" t="s">
        <v>1858</v>
      </c>
      <c r="F65" t="s">
        <v>2291</v>
      </c>
      <c r="G65" t="s">
        <v>2291</v>
      </c>
      <c r="H65" t="s">
        <v>2291</v>
      </c>
      <c r="I65">
        <v>43167</v>
      </c>
      <c r="J65" t="s">
        <v>1177</v>
      </c>
      <c r="K65" t="s">
        <v>293</v>
      </c>
      <c r="L65" t="s">
        <v>294</v>
      </c>
      <c r="M65" t="s">
        <v>1934</v>
      </c>
      <c r="N65" t="s">
        <v>400</v>
      </c>
      <c r="O65" t="s">
        <v>1948</v>
      </c>
      <c r="P65" t="s">
        <v>915</v>
      </c>
      <c r="Q65" t="s">
        <v>1057</v>
      </c>
      <c r="R65" t="s">
        <v>1896</v>
      </c>
      <c r="S65" t="s">
        <v>1896</v>
      </c>
      <c r="T65" t="s">
        <v>2291</v>
      </c>
      <c r="U65" t="s">
        <v>2291</v>
      </c>
      <c r="V65" t="s">
        <v>2291</v>
      </c>
      <c r="W65" t="s">
        <v>2291</v>
      </c>
      <c r="X65" t="s">
        <v>2291</v>
      </c>
      <c r="Y65" t="s">
        <v>1983</v>
      </c>
      <c r="Z65" t="s">
        <v>1860</v>
      </c>
      <c r="AA65">
        <v>7</v>
      </c>
      <c r="AB65" t="s">
        <v>2292</v>
      </c>
      <c r="AC65" t="s">
        <v>2291</v>
      </c>
      <c r="AD65" t="s">
        <v>1982</v>
      </c>
      <c r="AE65" t="s">
        <v>2291</v>
      </c>
      <c r="AF65" t="s">
        <v>2291</v>
      </c>
      <c r="AG65" t="s">
        <v>2089</v>
      </c>
      <c r="AH65" t="s">
        <v>1920</v>
      </c>
      <c r="AI65" t="s">
        <v>1921</v>
      </c>
      <c r="AJ65" t="s">
        <v>1921</v>
      </c>
      <c r="AK65" t="s">
        <v>2291</v>
      </c>
      <c r="AL65">
        <v>100</v>
      </c>
      <c r="AM65">
        <v>300</v>
      </c>
      <c r="AN65" t="s">
        <v>294</v>
      </c>
      <c r="AO65" t="s">
        <v>1934</v>
      </c>
      <c r="AP65" t="s">
        <v>400</v>
      </c>
      <c r="AQ65" t="s">
        <v>1948</v>
      </c>
      <c r="AR65" t="s">
        <v>915</v>
      </c>
      <c r="AS65" t="s">
        <v>1057</v>
      </c>
      <c r="AT65">
        <v>100</v>
      </c>
      <c r="AU65">
        <v>300</v>
      </c>
      <c r="AV65">
        <v>42430</v>
      </c>
      <c r="AW65" t="s">
        <v>2291</v>
      </c>
      <c r="AX65" t="s">
        <v>2291</v>
      </c>
      <c r="AY65" t="s">
        <v>2291</v>
      </c>
      <c r="AZ65" t="s">
        <v>2291</v>
      </c>
      <c r="BA65" t="s">
        <v>2291</v>
      </c>
      <c r="BB65" t="s">
        <v>2291</v>
      </c>
      <c r="BC65" t="s">
        <v>2291</v>
      </c>
      <c r="BD65" t="s">
        <v>2291</v>
      </c>
      <c r="BE65" t="s">
        <v>2291</v>
      </c>
      <c r="BF65" t="s">
        <v>2291</v>
      </c>
      <c r="BG65" t="s">
        <v>2291</v>
      </c>
      <c r="BH65" t="s">
        <v>2291</v>
      </c>
      <c r="BI65" t="s">
        <v>2291</v>
      </c>
      <c r="BJ65" t="s">
        <v>2291</v>
      </c>
      <c r="BK65" t="s">
        <v>2291</v>
      </c>
      <c r="BL65" t="s">
        <v>2291</v>
      </c>
      <c r="BM65" t="s">
        <v>2291</v>
      </c>
      <c r="BN65" t="s">
        <v>2291</v>
      </c>
      <c r="BO65" t="s">
        <v>2291</v>
      </c>
      <c r="BP65" t="s">
        <v>2291</v>
      </c>
      <c r="BQ65" t="s">
        <v>2291</v>
      </c>
      <c r="BR65" t="s">
        <v>2291</v>
      </c>
      <c r="BS65" t="s">
        <v>2291</v>
      </c>
      <c r="BT65" t="s">
        <v>2291</v>
      </c>
      <c r="BU65" t="s">
        <v>2291</v>
      </c>
      <c r="BV65" t="s">
        <v>2291</v>
      </c>
      <c r="BW65" t="s">
        <v>2291</v>
      </c>
      <c r="BX65" t="s">
        <v>2291</v>
      </c>
      <c r="BY65" t="s">
        <v>2291</v>
      </c>
      <c r="BZ65" t="s">
        <v>2291</v>
      </c>
      <c r="CA65">
        <v>0</v>
      </c>
      <c r="CB65">
        <v>100</v>
      </c>
      <c r="CC65">
        <v>0</v>
      </c>
      <c r="CD65">
        <v>0</v>
      </c>
      <c r="CE65">
        <v>0</v>
      </c>
      <c r="CF65" t="s">
        <v>1998</v>
      </c>
      <c r="CG65" t="s">
        <v>2291</v>
      </c>
      <c r="CH65" t="s">
        <v>1427</v>
      </c>
      <c r="CI65" t="s">
        <v>1920</v>
      </c>
      <c r="CJ65" t="s">
        <v>1921</v>
      </c>
      <c r="CK65" t="s">
        <v>1921</v>
      </c>
      <c r="CL65" t="s">
        <v>1921</v>
      </c>
      <c r="CM65" t="s">
        <v>1921</v>
      </c>
      <c r="CN65" t="s">
        <v>1921</v>
      </c>
      <c r="CO65" t="s">
        <v>1921</v>
      </c>
      <c r="CP65" t="s">
        <v>1921</v>
      </c>
      <c r="CQ65" t="s">
        <v>1921</v>
      </c>
      <c r="CR65" t="s">
        <v>1919</v>
      </c>
      <c r="CS65" t="s">
        <v>1921</v>
      </c>
      <c r="CT65" t="s">
        <v>2291</v>
      </c>
      <c r="CU65" t="s">
        <v>2291</v>
      </c>
      <c r="CV65" t="s">
        <v>2291</v>
      </c>
      <c r="CW65" t="s">
        <v>2291</v>
      </c>
      <c r="CX65" t="s">
        <v>2291</v>
      </c>
      <c r="CY65" t="s">
        <v>2291</v>
      </c>
      <c r="CZ65" t="s">
        <v>2291</v>
      </c>
      <c r="DA65" t="s">
        <v>2291</v>
      </c>
      <c r="DB65" t="s">
        <v>1922</v>
      </c>
      <c r="DC65" t="s">
        <v>1921</v>
      </c>
      <c r="DD65" t="s">
        <v>1921</v>
      </c>
      <c r="DE65" t="s">
        <v>1921</v>
      </c>
      <c r="DF65" t="s">
        <v>1921</v>
      </c>
      <c r="DG65" t="s">
        <v>1921</v>
      </c>
      <c r="DH65" t="s">
        <v>2291</v>
      </c>
      <c r="DI65" t="s">
        <v>2029</v>
      </c>
      <c r="DJ65" t="s">
        <v>2291</v>
      </c>
      <c r="DK65" t="s">
        <v>2291</v>
      </c>
      <c r="DL65" t="s">
        <v>2291</v>
      </c>
      <c r="DM65" t="s">
        <v>2291</v>
      </c>
      <c r="DN65" t="s">
        <v>2291</v>
      </c>
      <c r="DO65" t="s">
        <v>2291</v>
      </c>
      <c r="DP65" t="s">
        <v>2291</v>
      </c>
      <c r="DQ65" t="s">
        <v>2291</v>
      </c>
      <c r="DR65" t="s">
        <v>2291</v>
      </c>
      <c r="DS65" t="s">
        <v>2291</v>
      </c>
      <c r="DT65" t="s">
        <v>2291</v>
      </c>
      <c r="DU65" t="s">
        <v>2291</v>
      </c>
      <c r="DV65" t="s">
        <v>2291</v>
      </c>
      <c r="DW65" t="s">
        <v>2291</v>
      </c>
      <c r="DX65" t="s">
        <v>2291</v>
      </c>
      <c r="DY65" t="s">
        <v>2291</v>
      </c>
      <c r="DZ65" t="s">
        <v>2291</v>
      </c>
      <c r="EA65" t="s">
        <v>2291</v>
      </c>
      <c r="EB65" t="s">
        <v>2291</v>
      </c>
      <c r="EC65" t="s">
        <v>2291</v>
      </c>
      <c r="ED65" t="s">
        <v>2291</v>
      </c>
      <c r="EE65" t="s">
        <v>2291</v>
      </c>
      <c r="EF65" t="s">
        <v>2291</v>
      </c>
      <c r="EG65" t="s">
        <v>2291</v>
      </c>
      <c r="EH65" t="s">
        <v>2291</v>
      </c>
      <c r="EI65" t="s">
        <v>2291</v>
      </c>
      <c r="EJ65" t="s">
        <v>2291</v>
      </c>
      <c r="EK65" t="s">
        <v>2291</v>
      </c>
      <c r="EL65" t="s">
        <v>2291</v>
      </c>
      <c r="EM65" t="s">
        <v>2291</v>
      </c>
      <c r="EN65" t="s">
        <v>2291</v>
      </c>
      <c r="EO65" t="s">
        <v>2291</v>
      </c>
      <c r="EP65" t="s">
        <v>2291</v>
      </c>
      <c r="EQ65" t="s">
        <v>2291</v>
      </c>
      <c r="ER65" t="s">
        <v>2291</v>
      </c>
      <c r="ES65" t="s">
        <v>2291</v>
      </c>
      <c r="ET65" t="s">
        <v>2291</v>
      </c>
      <c r="EU65" t="s">
        <v>2291</v>
      </c>
      <c r="EV65" t="s">
        <v>2291</v>
      </c>
      <c r="EW65" t="s">
        <v>2291</v>
      </c>
      <c r="EX65" t="s">
        <v>2291</v>
      </c>
      <c r="EY65" t="s">
        <v>2291</v>
      </c>
      <c r="EZ65" t="s">
        <v>2291</v>
      </c>
      <c r="FA65" t="s">
        <v>2291</v>
      </c>
      <c r="FB65" t="s">
        <v>2291</v>
      </c>
      <c r="FC65" t="s">
        <v>2291</v>
      </c>
      <c r="FD65" t="s">
        <v>2291</v>
      </c>
      <c r="FE65" t="s">
        <v>2291</v>
      </c>
      <c r="FF65" t="s">
        <v>2291</v>
      </c>
      <c r="FG65" t="s">
        <v>2291</v>
      </c>
      <c r="FH65" t="s">
        <v>2291</v>
      </c>
      <c r="FI65" t="s">
        <v>2291</v>
      </c>
      <c r="FJ65" t="s">
        <v>2291</v>
      </c>
      <c r="FK65" t="s">
        <v>2291</v>
      </c>
      <c r="FL65" t="s">
        <v>2291</v>
      </c>
      <c r="FM65" t="s">
        <v>2291</v>
      </c>
      <c r="FN65" t="s">
        <v>2291</v>
      </c>
      <c r="FO65" t="s">
        <v>2291</v>
      </c>
      <c r="FP65" t="s">
        <v>2291</v>
      </c>
      <c r="FQ65" t="s">
        <v>2291</v>
      </c>
      <c r="FR65" t="s">
        <v>2291</v>
      </c>
      <c r="FS65" t="s">
        <v>2291</v>
      </c>
      <c r="FT65" t="s">
        <v>2291</v>
      </c>
      <c r="FU65" t="s">
        <v>2291</v>
      </c>
      <c r="FV65">
        <v>31</v>
      </c>
      <c r="FW65">
        <v>48</v>
      </c>
      <c r="FX65">
        <v>2</v>
      </c>
      <c r="FY65">
        <v>5</v>
      </c>
      <c r="FZ65">
        <v>2</v>
      </c>
      <c r="GA65">
        <v>5</v>
      </c>
      <c r="GB65" t="s">
        <v>2291</v>
      </c>
      <c r="GC65" t="s">
        <v>2291</v>
      </c>
      <c r="GD65">
        <v>9</v>
      </c>
      <c r="GE65">
        <v>11</v>
      </c>
      <c r="GF65">
        <v>4</v>
      </c>
      <c r="GG65" t="s">
        <v>2291</v>
      </c>
      <c r="GH65">
        <v>65</v>
      </c>
      <c r="GI65" t="s">
        <v>1920</v>
      </c>
      <c r="GJ65" t="s">
        <v>1920</v>
      </c>
      <c r="GK65" t="s">
        <v>1920</v>
      </c>
      <c r="GL65" t="s">
        <v>2291</v>
      </c>
      <c r="GM65" t="s">
        <v>2291</v>
      </c>
      <c r="GN65" t="s">
        <v>2291</v>
      </c>
      <c r="GO65" t="s">
        <v>1961</v>
      </c>
      <c r="GP65" t="s">
        <v>2291</v>
      </c>
      <c r="GQ65" t="s">
        <v>2291</v>
      </c>
      <c r="GR65" t="s">
        <v>2291</v>
      </c>
      <c r="GS65" t="s">
        <v>1250</v>
      </c>
      <c r="GT65" t="s">
        <v>1921</v>
      </c>
      <c r="GU65" t="s">
        <v>1921</v>
      </c>
      <c r="GV65" t="s">
        <v>1920</v>
      </c>
      <c r="GW65" t="s">
        <v>1921</v>
      </c>
      <c r="GX65" t="s">
        <v>1921</v>
      </c>
      <c r="GY65" t="s">
        <v>1921</v>
      </c>
      <c r="GZ65" t="s">
        <v>1920</v>
      </c>
      <c r="HA65" t="s">
        <v>1921</v>
      </c>
      <c r="HB65">
        <v>1</v>
      </c>
      <c r="HC65" t="s">
        <v>2291</v>
      </c>
      <c r="HD65" t="s">
        <v>2291</v>
      </c>
      <c r="HE65" t="s">
        <v>2291</v>
      </c>
      <c r="HF65" t="s">
        <v>2291</v>
      </c>
      <c r="HG65" t="s">
        <v>2291</v>
      </c>
      <c r="HH65" t="s">
        <v>2291</v>
      </c>
      <c r="HI65" t="s">
        <v>2291</v>
      </c>
      <c r="HJ65">
        <v>1</v>
      </c>
      <c r="HK65" t="s">
        <v>2291</v>
      </c>
      <c r="HL65" t="s">
        <v>2291</v>
      </c>
      <c r="HM65" t="s">
        <v>2291</v>
      </c>
      <c r="HN65" t="s">
        <v>2291</v>
      </c>
      <c r="HO65" t="s">
        <v>2291</v>
      </c>
      <c r="HP65" t="s">
        <v>2291</v>
      </c>
      <c r="HQ65" t="s">
        <v>2291</v>
      </c>
      <c r="HR65" t="s">
        <v>1956</v>
      </c>
      <c r="HS65" t="s">
        <v>2116</v>
      </c>
      <c r="HT65" t="s">
        <v>1921</v>
      </c>
      <c r="HU65" t="s">
        <v>1921</v>
      </c>
      <c r="HV65" t="s">
        <v>1921</v>
      </c>
      <c r="HW65" t="s">
        <v>1920</v>
      </c>
      <c r="HX65" t="s">
        <v>1921</v>
      </c>
      <c r="HY65" t="s">
        <v>2291</v>
      </c>
      <c r="HZ65" t="s">
        <v>1921</v>
      </c>
      <c r="IA65" t="s">
        <v>1921</v>
      </c>
      <c r="IB65" t="s">
        <v>1921</v>
      </c>
      <c r="IC65" t="s">
        <v>2291</v>
      </c>
      <c r="ID65" t="s">
        <v>2291</v>
      </c>
      <c r="IE65" t="s">
        <v>2291</v>
      </c>
      <c r="IF65" t="s">
        <v>2291</v>
      </c>
      <c r="IG65" t="s">
        <v>2291</v>
      </c>
      <c r="IH65" t="s">
        <v>2126</v>
      </c>
      <c r="II65" t="s">
        <v>1921</v>
      </c>
      <c r="IJ65" t="s">
        <v>1920</v>
      </c>
      <c r="IK65" t="s">
        <v>2291</v>
      </c>
      <c r="IL65">
        <v>80</v>
      </c>
      <c r="IM65" t="s">
        <v>1920</v>
      </c>
      <c r="IN65" t="s">
        <v>2291</v>
      </c>
      <c r="IO65" t="s">
        <v>2291</v>
      </c>
      <c r="IP65" t="s">
        <v>2291</v>
      </c>
      <c r="IQ65" t="s">
        <v>2291</v>
      </c>
      <c r="IR65" t="s">
        <v>2291</v>
      </c>
      <c r="IS65" t="s">
        <v>2291</v>
      </c>
      <c r="IT65" t="s">
        <v>2291</v>
      </c>
      <c r="IU65" t="s">
        <v>2291</v>
      </c>
      <c r="IV65" t="s">
        <v>1949</v>
      </c>
      <c r="IW65" t="s">
        <v>1991</v>
      </c>
      <c r="IX65" t="s">
        <v>2291</v>
      </c>
      <c r="IY65" t="s">
        <v>2291</v>
      </c>
      <c r="IZ65" t="s">
        <v>2291</v>
      </c>
      <c r="JA65" t="s">
        <v>2291</v>
      </c>
      <c r="JB65" t="s">
        <v>2291</v>
      </c>
      <c r="JC65" t="s">
        <v>1921</v>
      </c>
      <c r="JD65" t="s">
        <v>2291</v>
      </c>
      <c r="JE65" t="s">
        <v>2291</v>
      </c>
      <c r="JF65" t="s">
        <v>2291</v>
      </c>
      <c r="JG65" t="s">
        <v>2291</v>
      </c>
      <c r="JH65" t="s">
        <v>2291</v>
      </c>
      <c r="JI65" t="s">
        <v>2291</v>
      </c>
      <c r="JJ65" t="s">
        <v>2291</v>
      </c>
      <c r="JK65" t="s">
        <v>2291</v>
      </c>
      <c r="JL65" t="s">
        <v>2291</v>
      </c>
      <c r="JM65" t="s">
        <v>1897</v>
      </c>
      <c r="JN65" t="s">
        <v>1920</v>
      </c>
      <c r="JO65" t="s">
        <v>1921</v>
      </c>
      <c r="JP65" t="s">
        <v>1921</v>
      </c>
      <c r="JQ65" t="s">
        <v>1921</v>
      </c>
      <c r="JR65" t="s">
        <v>1920</v>
      </c>
      <c r="JS65" t="s">
        <v>1920</v>
      </c>
      <c r="JT65" t="s">
        <v>1921</v>
      </c>
      <c r="JU65" t="s">
        <v>1921</v>
      </c>
      <c r="JV65" t="s">
        <v>1921</v>
      </c>
      <c r="JW65" t="s">
        <v>1921</v>
      </c>
      <c r="JX65" t="s">
        <v>1921</v>
      </c>
      <c r="JY65" t="s">
        <v>1921</v>
      </c>
      <c r="JZ65" t="s">
        <v>1921</v>
      </c>
      <c r="KA65" t="s">
        <v>1921</v>
      </c>
      <c r="KB65" t="s">
        <v>2291</v>
      </c>
      <c r="KC65" t="s">
        <v>2291</v>
      </c>
      <c r="KD65" t="s">
        <v>2295</v>
      </c>
      <c r="KE65" t="s">
        <v>1920</v>
      </c>
      <c r="KF65" t="s">
        <v>1921</v>
      </c>
      <c r="KG65" t="s">
        <v>1921</v>
      </c>
      <c r="KH65" t="s">
        <v>1921</v>
      </c>
      <c r="KI65" t="s">
        <v>1921</v>
      </c>
      <c r="KJ65" t="s">
        <v>1921</v>
      </c>
      <c r="KK65" t="s">
        <v>1921</v>
      </c>
      <c r="KL65" t="s">
        <v>1921</v>
      </c>
      <c r="KM65" t="s">
        <v>1972</v>
      </c>
      <c r="KN65" t="s">
        <v>1961</v>
      </c>
      <c r="KO65" t="s">
        <v>1920</v>
      </c>
      <c r="KP65" t="s">
        <v>2150</v>
      </c>
      <c r="KQ65" t="s">
        <v>1967</v>
      </c>
      <c r="KR65" t="s">
        <v>1923</v>
      </c>
      <c r="KS65" t="s">
        <v>2291</v>
      </c>
      <c r="KT65" t="s">
        <v>1920</v>
      </c>
      <c r="KU65" t="s">
        <v>409</v>
      </c>
      <c r="KV65" t="s">
        <v>1921</v>
      </c>
      <c r="KW65" t="s">
        <v>1921</v>
      </c>
      <c r="KX65" t="s">
        <v>1920</v>
      </c>
      <c r="KY65" t="s">
        <v>2291</v>
      </c>
      <c r="KZ65" t="s">
        <v>2291</v>
      </c>
      <c r="LA65">
        <v>2</v>
      </c>
      <c r="LB65" t="s">
        <v>310</v>
      </c>
      <c r="LC65" t="s">
        <v>1898</v>
      </c>
      <c r="LD65" t="s">
        <v>2291</v>
      </c>
      <c r="LE65" t="s">
        <v>2291</v>
      </c>
      <c r="LF65" t="s">
        <v>2291</v>
      </c>
      <c r="LG65">
        <v>5</v>
      </c>
      <c r="LH65">
        <v>5</v>
      </c>
      <c r="LI65" t="s">
        <v>1899</v>
      </c>
      <c r="LJ65">
        <v>494958</v>
      </c>
      <c r="LK65" t="s">
        <v>1900</v>
      </c>
      <c r="LL65" t="s">
        <v>1901</v>
      </c>
      <c r="LM65">
        <v>284</v>
      </c>
      <c r="LN65" t="s">
        <v>2291</v>
      </c>
      <c r="LO65">
        <v>-1</v>
      </c>
      <c r="LP65" t="s">
        <v>2291</v>
      </c>
      <c r="LQ65" t="s">
        <v>2291</v>
      </c>
      <c r="LR65">
        <v>284</v>
      </c>
      <c r="LS65">
        <v>3</v>
      </c>
      <c r="LT65">
        <v>1</v>
      </c>
      <c r="LU65">
        <v>0</v>
      </c>
      <c r="LV65">
        <v>2</v>
      </c>
      <c r="LW65">
        <v>2</v>
      </c>
      <c r="LX65">
        <v>0</v>
      </c>
      <c r="LY65">
        <v>2</v>
      </c>
      <c r="LZ65">
        <v>6</v>
      </c>
      <c r="MA65">
        <v>6</v>
      </c>
      <c r="MB65">
        <v>6</v>
      </c>
      <c r="MC65">
        <v>1</v>
      </c>
      <c r="MD65">
        <v>1</v>
      </c>
      <c r="ME65">
        <v>30</v>
      </c>
      <c r="MF65" t="s">
        <v>1975</v>
      </c>
      <c r="MG65" t="s">
        <v>1978</v>
      </c>
      <c r="MH65" t="s">
        <v>1979</v>
      </c>
      <c r="MI65" t="b">
        <v>1</v>
      </c>
      <c r="MJ65" t="b">
        <v>1</v>
      </c>
      <c r="MK65" t="b">
        <v>1</v>
      </c>
      <c r="ML65" t="s">
        <v>2291</v>
      </c>
    </row>
    <row r="66" spans="1:350" x14ac:dyDescent="0.3">
      <c r="A66" t="s">
        <v>333</v>
      </c>
      <c r="B66" t="s">
        <v>328</v>
      </c>
      <c r="C66" t="s">
        <v>329</v>
      </c>
      <c r="D66">
        <v>43151</v>
      </c>
      <c r="E66" t="s">
        <v>330</v>
      </c>
      <c r="F66" t="s">
        <v>2291</v>
      </c>
      <c r="G66" t="s">
        <v>2291</v>
      </c>
      <c r="H66" t="s">
        <v>2291</v>
      </c>
      <c r="I66">
        <v>43151</v>
      </c>
      <c r="J66" t="s">
        <v>331</v>
      </c>
      <c r="K66" t="s">
        <v>293</v>
      </c>
      <c r="L66" t="s">
        <v>294</v>
      </c>
      <c r="M66" t="s">
        <v>1934</v>
      </c>
      <c r="N66" t="s">
        <v>295</v>
      </c>
      <c r="O66" t="s">
        <v>1947</v>
      </c>
      <c r="P66" t="s">
        <v>296</v>
      </c>
      <c r="Q66" t="s">
        <v>332</v>
      </c>
      <c r="R66" t="s">
        <v>332</v>
      </c>
      <c r="S66" t="s">
        <v>333</v>
      </c>
      <c r="T66" t="s">
        <v>334</v>
      </c>
      <c r="U66">
        <v>13.391577440000001</v>
      </c>
      <c r="V66">
        <v>14.7476545097</v>
      </c>
      <c r="W66">
        <v>301.78550767799999</v>
      </c>
      <c r="X66">
        <v>8</v>
      </c>
      <c r="Y66" t="s">
        <v>1984</v>
      </c>
      <c r="Z66" t="s">
        <v>2291</v>
      </c>
      <c r="AA66" t="s">
        <v>2291</v>
      </c>
      <c r="AB66" t="s">
        <v>2296</v>
      </c>
      <c r="AC66" t="s">
        <v>2291</v>
      </c>
      <c r="AD66" t="s">
        <v>1982</v>
      </c>
      <c r="AE66" t="s">
        <v>2291</v>
      </c>
      <c r="AF66" t="s">
        <v>2291</v>
      </c>
      <c r="AG66" t="s">
        <v>2093</v>
      </c>
      <c r="AH66" t="s">
        <v>1920</v>
      </c>
      <c r="AI66" t="s">
        <v>1920</v>
      </c>
      <c r="AJ66" t="s">
        <v>1921</v>
      </c>
      <c r="AK66" t="s">
        <v>2291</v>
      </c>
      <c r="AL66">
        <v>450</v>
      </c>
      <c r="AM66">
        <v>1881</v>
      </c>
      <c r="AN66" t="s">
        <v>294</v>
      </c>
      <c r="AO66" t="s">
        <v>1934</v>
      </c>
      <c r="AP66" t="s">
        <v>295</v>
      </c>
      <c r="AQ66" t="s">
        <v>1947</v>
      </c>
      <c r="AR66" t="s">
        <v>296</v>
      </c>
      <c r="AS66" t="s">
        <v>332</v>
      </c>
      <c r="AT66">
        <v>450</v>
      </c>
      <c r="AU66">
        <v>1881</v>
      </c>
      <c r="AV66">
        <v>41640</v>
      </c>
      <c r="AW66">
        <v>3</v>
      </c>
      <c r="AX66">
        <v>13</v>
      </c>
      <c r="AY66" t="s">
        <v>335</v>
      </c>
      <c r="AZ66" t="s">
        <v>1927</v>
      </c>
      <c r="BA66" t="s">
        <v>336</v>
      </c>
      <c r="BB66" t="s">
        <v>1932</v>
      </c>
      <c r="BC66" t="s">
        <v>337</v>
      </c>
      <c r="BD66" t="s">
        <v>1946</v>
      </c>
      <c r="BE66" t="s">
        <v>2291</v>
      </c>
      <c r="BF66" t="s">
        <v>2291</v>
      </c>
      <c r="BG66" t="s">
        <v>2291</v>
      </c>
      <c r="BH66">
        <v>3</v>
      </c>
      <c r="BI66">
        <v>13</v>
      </c>
      <c r="BJ66">
        <v>42401</v>
      </c>
      <c r="BK66" t="s">
        <v>2291</v>
      </c>
      <c r="BL66" t="s">
        <v>2291</v>
      </c>
      <c r="BM66" t="s">
        <v>2291</v>
      </c>
      <c r="BN66" t="s">
        <v>2291</v>
      </c>
      <c r="BO66" t="s">
        <v>2291</v>
      </c>
      <c r="BP66" t="s">
        <v>2291</v>
      </c>
      <c r="BQ66" t="s">
        <v>2291</v>
      </c>
      <c r="BR66" t="s">
        <v>2291</v>
      </c>
      <c r="BS66" t="s">
        <v>2291</v>
      </c>
      <c r="BT66" t="s">
        <v>2291</v>
      </c>
      <c r="BU66" t="s">
        <v>2291</v>
      </c>
      <c r="BV66" t="s">
        <v>2291</v>
      </c>
      <c r="BW66" t="s">
        <v>2291</v>
      </c>
      <c r="BX66" t="s">
        <v>2291</v>
      </c>
      <c r="BY66">
        <v>50</v>
      </c>
      <c r="BZ66">
        <v>209</v>
      </c>
      <c r="CA66">
        <v>0</v>
      </c>
      <c r="CB66">
        <v>463</v>
      </c>
      <c r="CC66">
        <v>0</v>
      </c>
      <c r="CD66">
        <v>0</v>
      </c>
      <c r="CE66">
        <v>0</v>
      </c>
      <c r="CF66" t="s">
        <v>1998</v>
      </c>
      <c r="CG66" t="s">
        <v>2291</v>
      </c>
      <c r="CH66" t="s">
        <v>338</v>
      </c>
      <c r="CI66" t="s">
        <v>1921</v>
      </c>
      <c r="CJ66" t="s">
        <v>1920</v>
      </c>
      <c r="CK66" t="s">
        <v>1920</v>
      </c>
      <c r="CL66" t="s">
        <v>1920</v>
      </c>
      <c r="CM66" t="s">
        <v>1921</v>
      </c>
      <c r="CN66" t="s">
        <v>1921</v>
      </c>
      <c r="CO66" t="s">
        <v>1921</v>
      </c>
      <c r="CP66" t="s">
        <v>1921</v>
      </c>
      <c r="CQ66" t="s">
        <v>1920</v>
      </c>
      <c r="CR66" t="s">
        <v>1920</v>
      </c>
      <c r="CS66" t="s">
        <v>1921</v>
      </c>
      <c r="CT66" t="s">
        <v>1953</v>
      </c>
      <c r="CU66" t="s">
        <v>1921</v>
      </c>
      <c r="CV66" t="s">
        <v>1921</v>
      </c>
      <c r="CW66" t="s">
        <v>1920</v>
      </c>
      <c r="CX66" t="s">
        <v>1921</v>
      </c>
      <c r="CY66" t="s">
        <v>1921</v>
      </c>
      <c r="CZ66" t="s">
        <v>2291</v>
      </c>
      <c r="DA66" t="s">
        <v>2029</v>
      </c>
      <c r="DB66" t="s">
        <v>2291</v>
      </c>
      <c r="DC66" t="s">
        <v>2291</v>
      </c>
      <c r="DD66" t="s">
        <v>2291</v>
      </c>
      <c r="DE66" t="s">
        <v>2291</v>
      </c>
      <c r="DF66" t="s">
        <v>2291</v>
      </c>
      <c r="DG66" t="s">
        <v>2291</v>
      </c>
      <c r="DH66" t="s">
        <v>2291</v>
      </c>
      <c r="DI66" t="s">
        <v>2291</v>
      </c>
      <c r="DJ66" t="s">
        <v>1953</v>
      </c>
      <c r="DK66" t="s">
        <v>1921</v>
      </c>
      <c r="DL66" t="s">
        <v>1921</v>
      </c>
      <c r="DM66" t="s">
        <v>1920</v>
      </c>
      <c r="DN66" t="s">
        <v>1921</v>
      </c>
      <c r="DO66" t="s">
        <v>1921</v>
      </c>
      <c r="DP66" t="s">
        <v>2291</v>
      </c>
      <c r="DQ66" t="s">
        <v>2029</v>
      </c>
      <c r="DR66" t="s">
        <v>2291</v>
      </c>
      <c r="DS66" t="s">
        <v>2291</v>
      </c>
      <c r="DT66" t="s">
        <v>2291</v>
      </c>
      <c r="DU66" t="s">
        <v>2291</v>
      </c>
      <c r="DV66" t="s">
        <v>2291</v>
      </c>
      <c r="DW66" t="s">
        <v>2291</v>
      </c>
      <c r="DX66" t="s">
        <v>2291</v>
      </c>
      <c r="DY66" t="s">
        <v>2291</v>
      </c>
      <c r="DZ66" t="s">
        <v>2291</v>
      </c>
      <c r="EA66" t="s">
        <v>2291</v>
      </c>
      <c r="EB66" t="s">
        <v>2291</v>
      </c>
      <c r="EC66" t="s">
        <v>2291</v>
      </c>
      <c r="ED66" t="s">
        <v>2291</v>
      </c>
      <c r="EE66" t="s">
        <v>2291</v>
      </c>
      <c r="EF66" t="s">
        <v>2291</v>
      </c>
      <c r="EG66" t="s">
        <v>2291</v>
      </c>
      <c r="EH66" t="s">
        <v>2291</v>
      </c>
      <c r="EI66" t="s">
        <v>2291</v>
      </c>
      <c r="EJ66" t="s">
        <v>2291</v>
      </c>
      <c r="EK66" t="s">
        <v>2291</v>
      </c>
      <c r="EL66" t="s">
        <v>2291</v>
      </c>
      <c r="EM66" t="s">
        <v>2291</v>
      </c>
      <c r="EN66" t="s">
        <v>2291</v>
      </c>
      <c r="EO66" t="s">
        <v>2291</v>
      </c>
      <c r="EP66" t="s">
        <v>2291</v>
      </c>
      <c r="EQ66" t="s">
        <v>2291</v>
      </c>
      <c r="ER66" t="s">
        <v>2291</v>
      </c>
      <c r="ES66" t="s">
        <v>2291</v>
      </c>
      <c r="ET66" t="s">
        <v>2291</v>
      </c>
      <c r="EU66" t="s">
        <v>2291</v>
      </c>
      <c r="EV66" t="s">
        <v>2291</v>
      </c>
      <c r="EW66" t="s">
        <v>2291</v>
      </c>
      <c r="EX66" t="s">
        <v>320</v>
      </c>
      <c r="EY66" t="s">
        <v>1921</v>
      </c>
      <c r="EZ66" t="s">
        <v>1921</v>
      </c>
      <c r="FA66" t="s">
        <v>1921</v>
      </c>
      <c r="FB66" t="s">
        <v>1920</v>
      </c>
      <c r="FC66" t="s">
        <v>1921</v>
      </c>
      <c r="FD66" t="s">
        <v>2291</v>
      </c>
      <c r="FE66" t="s">
        <v>1996</v>
      </c>
      <c r="FF66" t="s">
        <v>320</v>
      </c>
      <c r="FG66" t="s">
        <v>1921</v>
      </c>
      <c r="FH66" t="s">
        <v>1921</v>
      </c>
      <c r="FI66" t="s">
        <v>1921</v>
      </c>
      <c r="FJ66" t="s">
        <v>1920</v>
      </c>
      <c r="FK66" t="s">
        <v>1921</v>
      </c>
      <c r="FL66" t="s">
        <v>2291</v>
      </c>
      <c r="FM66" t="s">
        <v>1996</v>
      </c>
      <c r="FN66" t="s">
        <v>1953</v>
      </c>
      <c r="FO66" t="s">
        <v>1921</v>
      </c>
      <c r="FP66" t="s">
        <v>1921</v>
      </c>
      <c r="FQ66" t="s">
        <v>1920</v>
      </c>
      <c r="FR66" t="s">
        <v>1921</v>
      </c>
      <c r="FS66" t="s">
        <v>1921</v>
      </c>
      <c r="FT66" t="s">
        <v>2291</v>
      </c>
      <c r="FU66" t="s">
        <v>1997</v>
      </c>
      <c r="FV66">
        <v>80</v>
      </c>
      <c r="FW66">
        <v>100</v>
      </c>
      <c r="FX66">
        <v>10</v>
      </c>
      <c r="FY66">
        <v>7</v>
      </c>
      <c r="FZ66">
        <v>4</v>
      </c>
      <c r="GA66" t="s">
        <v>2291</v>
      </c>
      <c r="GB66">
        <v>2</v>
      </c>
      <c r="GC66" t="s">
        <v>2291</v>
      </c>
      <c r="GD66">
        <v>8</v>
      </c>
      <c r="GE66">
        <v>6</v>
      </c>
      <c r="GF66">
        <v>5</v>
      </c>
      <c r="GG66" t="s">
        <v>2291</v>
      </c>
      <c r="GH66">
        <v>80</v>
      </c>
      <c r="GI66" t="s">
        <v>1920</v>
      </c>
      <c r="GJ66" t="s">
        <v>1920</v>
      </c>
      <c r="GK66" t="s">
        <v>1920</v>
      </c>
      <c r="GL66" t="s">
        <v>2291</v>
      </c>
      <c r="GM66" t="s">
        <v>2291</v>
      </c>
      <c r="GN66" t="s">
        <v>2291</v>
      </c>
      <c r="GO66" t="s">
        <v>1921</v>
      </c>
      <c r="GP66" t="s">
        <v>2007</v>
      </c>
      <c r="GQ66" t="s">
        <v>2291</v>
      </c>
      <c r="GR66" t="s">
        <v>2291</v>
      </c>
      <c r="GS66" t="s">
        <v>322</v>
      </c>
      <c r="GT66" t="s">
        <v>1921</v>
      </c>
      <c r="GU66" t="s">
        <v>1921</v>
      </c>
      <c r="GV66" t="s">
        <v>1920</v>
      </c>
      <c r="GW66" t="s">
        <v>1921</v>
      </c>
      <c r="GX66" t="s">
        <v>1920</v>
      </c>
      <c r="GY66" t="s">
        <v>1921</v>
      </c>
      <c r="GZ66" t="s">
        <v>1921</v>
      </c>
      <c r="HA66" t="s">
        <v>1921</v>
      </c>
      <c r="HB66" t="s">
        <v>2291</v>
      </c>
      <c r="HC66" t="s">
        <v>2291</v>
      </c>
      <c r="HD66">
        <v>3</v>
      </c>
      <c r="HE66" t="s">
        <v>2291</v>
      </c>
      <c r="HF66" t="s">
        <v>2291</v>
      </c>
      <c r="HG66" t="s">
        <v>2291</v>
      </c>
      <c r="HH66" t="s">
        <v>2291</v>
      </c>
      <c r="HI66" t="s">
        <v>2291</v>
      </c>
      <c r="HJ66">
        <v>1</v>
      </c>
      <c r="HK66" t="s">
        <v>2291</v>
      </c>
      <c r="HL66" t="s">
        <v>2291</v>
      </c>
      <c r="HM66" t="s">
        <v>2291</v>
      </c>
      <c r="HN66" t="s">
        <v>2291</v>
      </c>
      <c r="HO66" t="s">
        <v>2291</v>
      </c>
      <c r="HP66" t="s">
        <v>2291</v>
      </c>
      <c r="HQ66" t="s">
        <v>2291</v>
      </c>
      <c r="HR66" t="s">
        <v>1956</v>
      </c>
      <c r="HS66" t="s">
        <v>2121</v>
      </c>
      <c r="HT66" t="s">
        <v>1921</v>
      </c>
      <c r="HU66" t="s">
        <v>1920</v>
      </c>
      <c r="HV66" t="s">
        <v>1920</v>
      </c>
      <c r="HW66" t="s">
        <v>1920</v>
      </c>
      <c r="HX66" t="s">
        <v>1920</v>
      </c>
      <c r="HY66" t="s">
        <v>2125</v>
      </c>
      <c r="HZ66" t="s">
        <v>1921</v>
      </c>
      <c r="IA66" t="s">
        <v>1921</v>
      </c>
      <c r="IB66" t="s">
        <v>1920</v>
      </c>
      <c r="IC66" t="s">
        <v>2291</v>
      </c>
      <c r="ID66" t="s">
        <v>2291</v>
      </c>
      <c r="IE66" t="s">
        <v>2291</v>
      </c>
      <c r="IF66" t="s">
        <v>2291</v>
      </c>
      <c r="IG66" t="s">
        <v>2291</v>
      </c>
      <c r="IH66" t="s">
        <v>2126</v>
      </c>
      <c r="II66" t="s">
        <v>1921</v>
      </c>
      <c r="IJ66" t="s">
        <v>1920</v>
      </c>
      <c r="IK66" t="s">
        <v>2291</v>
      </c>
      <c r="IL66">
        <v>20</v>
      </c>
      <c r="IM66" t="s">
        <v>1961</v>
      </c>
      <c r="IN66" t="s">
        <v>2291</v>
      </c>
      <c r="IO66" t="s">
        <v>2291</v>
      </c>
      <c r="IP66" t="s">
        <v>2291</v>
      </c>
      <c r="IQ66" t="s">
        <v>2291</v>
      </c>
      <c r="IR66" t="s">
        <v>2291</v>
      </c>
      <c r="IS66" t="s">
        <v>2291</v>
      </c>
      <c r="IT66" t="s">
        <v>2291</v>
      </c>
      <c r="IU66" t="s">
        <v>2291</v>
      </c>
      <c r="IV66" t="s">
        <v>1951</v>
      </c>
      <c r="IW66" t="s">
        <v>1922</v>
      </c>
      <c r="IX66" t="s">
        <v>372</v>
      </c>
      <c r="IY66" t="s">
        <v>373</v>
      </c>
      <c r="IZ66" t="s">
        <v>333</v>
      </c>
      <c r="JA66" t="s">
        <v>1957</v>
      </c>
      <c r="JB66" t="s">
        <v>2291</v>
      </c>
      <c r="JC66" t="s">
        <v>1920</v>
      </c>
      <c r="JD66" t="s">
        <v>2003</v>
      </c>
      <c r="JE66" t="s">
        <v>1921</v>
      </c>
      <c r="JF66" t="s">
        <v>1920</v>
      </c>
      <c r="JG66" t="s">
        <v>1921</v>
      </c>
      <c r="JH66" t="s">
        <v>1921</v>
      </c>
      <c r="JI66" t="s">
        <v>1921</v>
      </c>
      <c r="JJ66" t="s">
        <v>2291</v>
      </c>
      <c r="JK66" t="s">
        <v>869</v>
      </c>
      <c r="JL66" t="s">
        <v>2291</v>
      </c>
      <c r="JM66" t="s">
        <v>339</v>
      </c>
      <c r="JN66" t="s">
        <v>1920</v>
      </c>
      <c r="JO66" t="s">
        <v>1920</v>
      </c>
      <c r="JP66" t="s">
        <v>1921</v>
      </c>
      <c r="JQ66" t="s">
        <v>1921</v>
      </c>
      <c r="JR66" t="s">
        <v>1921</v>
      </c>
      <c r="JS66" t="s">
        <v>1920</v>
      </c>
      <c r="JT66" t="s">
        <v>1921</v>
      </c>
      <c r="JU66" t="s">
        <v>1921</v>
      </c>
      <c r="JV66" t="s">
        <v>1921</v>
      </c>
      <c r="JW66" t="s">
        <v>1921</v>
      </c>
      <c r="JX66" t="s">
        <v>1921</v>
      </c>
      <c r="JY66" t="s">
        <v>1921</v>
      </c>
      <c r="JZ66" t="s">
        <v>1921</v>
      </c>
      <c r="KA66" t="s">
        <v>1921</v>
      </c>
      <c r="KB66" t="s">
        <v>2291</v>
      </c>
      <c r="KC66" t="s">
        <v>2291</v>
      </c>
      <c r="KD66" t="s">
        <v>2299</v>
      </c>
      <c r="KE66" t="s">
        <v>1921</v>
      </c>
      <c r="KF66" t="s">
        <v>1921</v>
      </c>
      <c r="KG66" t="s">
        <v>1921</v>
      </c>
      <c r="KH66" t="s">
        <v>1920</v>
      </c>
      <c r="KI66" t="s">
        <v>1921</v>
      </c>
      <c r="KJ66" t="s">
        <v>1921</v>
      </c>
      <c r="KK66" t="s">
        <v>1921</v>
      </c>
      <c r="KL66" t="s">
        <v>2291</v>
      </c>
      <c r="KM66" t="s">
        <v>1971</v>
      </c>
      <c r="KN66" t="s">
        <v>2291</v>
      </c>
      <c r="KO66" t="s">
        <v>1920</v>
      </c>
      <c r="KP66" t="s">
        <v>1720</v>
      </c>
      <c r="KQ66" t="s">
        <v>1966</v>
      </c>
      <c r="KR66" t="s">
        <v>1988</v>
      </c>
      <c r="KS66" t="s">
        <v>2291</v>
      </c>
      <c r="KT66" t="s">
        <v>1920</v>
      </c>
      <c r="KU66" t="s">
        <v>2044</v>
      </c>
      <c r="KV66" t="s">
        <v>1920</v>
      </c>
      <c r="KW66" t="s">
        <v>1921</v>
      </c>
      <c r="KX66" t="s">
        <v>1920</v>
      </c>
      <c r="KY66" t="s">
        <v>2291</v>
      </c>
      <c r="KZ66" t="s">
        <v>2291</v>
      </c>
      <c r="LA66">
        <v>2</v>
      </c>
      <c r="LB66" t="s">
        <v>310</v>
      </c>
      <c r="LC66" t="s">
        <v>340</v>
      </c>
      <c r="LD66" t="s">
        <v>2291</v>
      </c>
      <c r="LE66" t="s">
        <v>2291</v>
      </c>
      <c r="LF66" t="s">
        <v>2291</v>
      </c>
      <c r="LG66">
        <v>20</v>
      </c>
      <c r="LH66">
        <v>20</v>
      </c>
      <c r="LI66" t="s">
        <v>341</v>
      </c>
      <c r="LJ66">
        <v>132161</v>
      </c>
      <c r="LK66" t="s">
        <v>342</v>
      </c>
      <c r="LL66" t="s">
        <v>343</v>
      </c>
      <c r="LM66">
        <v>3</v>
      </c>
      <c r="LN66" t="s">
        <v>2291</v>
      </c>
      <c r="LO66">
        <v>-1</v>
      </c>
      <c r="LP66" t="s">
        <v>2291</v>
      </c>
      <c r="LQ66" t="s">
        <v>2291</v>
      </c>
      <c r="LR66">
        <v>3</v>
      </c>
      <c r="LS66">
        <v>5</v>
      </c>
      <c r="LT66">
        <v>9</v>
      </c>
      <c r="LU66">
        <v>6</v>
      </c>
      <c r="LV66">
        <v>7</v>
      </c>
      <c r="LW66">
        <v>15</v>
      </c>
      <c r="LX66">
        <v>16</v>
      </c>
      <c r="LY66">
        <v>14</v>
      </c>
      <c r="LZ66">
        <v>21</v>
      </c>
      <c r="MA66">
        <v>15</v>
      </c>
      <c r="MB66">
        <v>17</v>
      </c>
      <c r="MC66">
        <v>0</v>
      </c>
      <c r="MD66">
        <v>3</v>
      </c>
      <c r="ME66">
        <v>128</v>
      </c>
      <c r="MF66" t="s">
        <v>1975</v>
      </c>
      <c r="MG66" t="s">
        <v>1976</v>
      </c>
      <c r="MH66" t="s">
        <v>1979</v>
      </c>
      <c r="MI66" t="b">
        <v>1</v>
      </c>
      <c r="MJ66" t="b">
        <v>1</v>
      </c>
      <c r="MK66" t="b">
        <v>1</v>
      </c>
      <c r="ML66" t="s">
        <v>2291</v>
      </c>
    </row>
    <row r="67" spans="1:350" x14ac:dyDescent="0.3">
      <c r="A67" t="s">
        <v>1660</v>
      </c>
      <c r="B67" t="s">
        <v>1658</v>
      </c>
      <c r="C67" t="s">
        <v>1659</v>
      </c>
      <c r="D67">
        <v>43171</v>
      </c>
      <c r="E67" t="s">
        <v>1356</v>
      </c>
      <c r="F67" t="s">
        <v>1357</v>
      </c>
      <c r="G67" t="s">
        <v>2291</v>
      </c>
      <c r="H67" t="s">
        <v>2291</v>
      </c>
      <c r="I67">
        <v>43171</v>
      </c>
      <c r="J67" t="s">
        <v>331</v>
      </c>
      <c r="K67" t="s">
        <v>293</v>
      </c>
      <c r="L67" t="s">
        <v>294</v>
      </c>
      <c r="M67" t="s">
        <v>1934</v>
      </c>
      <c r="N67" t="s">
        <v>698</v>
      </c>
      <c r="O67" t="s">
        <v>333</v>
      </c>
      <c r="P67" t="s">
        <v>818</v>
      </c>
      <c r="Q67" t="s">
        <v>1470</v>
      </c>
      <c r="R67" t="s">
        <v>1660</v>
      </c>
      <c r="S67" t="s">
        <v>1660</v>
      </c>
      <c r="T67" t="s">
        <v>1661</v>
      </c>
      <c r="U67">
        <v>13.587668447900001</v>
      </c>
      <c r="V67">
        <v>14.011481397500001</v>
      </c>
      <c r="W67">
        <v>296.22330634399998</v>
      </c>
      <c r="X67">
        <v>6</v>
      </c>
      <c r="Y67" t="s">
        <v>1984</v>
      </c>
      <c r="Z67" t="s">
        <v>2291</v>
      </c>
      <c r="AA67" t="s">
        <v>2291</v>
      </c>
      <c r="AB67" t="s">
        <v>2292</v>
      </c>
      <c r="AC67" t="s">
        <v>2291</v>
      </c>
      <c r="AD67" t="s">
        <v>1982</v>
      </c>
      <c r="AE67" t="s">
        <v>2291</v>
      </c>
      <c r="AF67" t="s">
        <v>2291</v>
      </c>
      <c r="AG67" t="s">
        <v>2089</v>
      </c>
      <c r="AH67" t="s">
        <v>1920</v>
      </c>
      <c r="AI67" t="s">
        <v>1921</v>
      </c>
      <c r="AJ67" t="s">
        <v>1921</v>
      </c>
      <c r="AK67" t="s">
        <v>2291</v>
      </c>
      <c r="AL67">
        <v>300</v>
      </c>
      <c r="AM67">
        <v>1254</v>
      </c>
      <c r="AN67" t="s">
        <v>294</v>
      </c>
      <c r="AO67" t="s">
        <v>1934</v>
      </c>
      <c r="AP67" t="s">
        <v>698</v>
      </c>
      <c r="AQ67" t="s">
        <v>333</v>
      </c>
      <c r="AR67" t="s">
        <v>818</v>
      </c>
      <c r="AS67" t="s">
        <v>1470</v>
      </c>
      <c r="AT67">
        <v>300</v>
      </c>
      <c r="AU67">
        <v>1254</v>
      </c>
      <c r="AV67">
        <v>42430</v>
      </c>
      <c r="AW67" t="s">
        <v>2291</v>
      </c>
      <c r="AX67" t="s">
        <v>2291</v>
      </c>
      <c r="AY67" t="s">
        <v>2291</v>
      </c>
      <c r="AZ67" t="s">
        <v>2291</v>
      </c>
      <c r="BA67" t="s">
        <v>2291</v>
      </c>
      <c r="BB67" t="s">
        <v>2291</v>
      </c>
      <c r="BC67" t="s">
        <v>2291</v>
      </c>
      <c r="BD67" t="s">
        <v>2291</v>
      </c>
      <c r="BE67" t="s">
        <v>2291</v>
      </c>
      <c r="BF67" t="s">
        <v>2291</v>
      </c>
      <c r="BG67" t="s">
        <v>2291</v>
      </c>
      <c r="BH67" t="s">
        <v>2291</v>
      </c>
      <c r="BI67" t="s">
        <v>2291</v>
      </c>
      <c r="BJ67" t="s">
        <v>2291</v>
      </c>
      <c r="BK67" t="s">
        <v>2291</v>
      </c>
      <c r="BL67" t="s">
        <v>2291</v>
      </c>
      <c r="BM67" t="s">
        <v>2291</v>
      </c>
      <c r="BN67" t="s">
        <v>2291</v>
      </c>
      <c r="BO67" t="s">
        <v>2291</v>
      </c>
      <c r="BP67" t="s">
        <v>2291</v>
      </c>
      <c r="BQ67" t="s">
        <v>2291</v>
      </c>
      <c r="BR67" t="s">
        <v>2291</v>
      </c>
      <c r="BS67" t="s">
        <v>2291</v>
      </c>
      <c r="BT67" t="s">
        <v>2291</v>
      </c>
      <c r="BU67" t="s">
        <v>2291</v>
      </c>
      <c r="BV67" t="s">
        <v>2291</v>
      </c>
      <c r="BW67" t="s">
        <v>2291</v>
      </c>
      <c r="BX67" t="s">
        <v>2291</v>
      </c>
      <c r="BY67" t="s">
        <v>2291</v>
      </c>
      <c r="BZ67" t="s">
        <v>2291</v>
      </c>
      <c r="CA67">
        <v>0</v>
      </c>
      <c r="CB67">
        <v>300</v>
      </c>
      <c r="CC67">
        <v>0</v>
      </c>
      <c r="CD67">
        <v>0</v>
      </c>
      <c r="CE67">
        <v>0</v>
      </c>
      <c r="CF67" t="s">
        <v>1998</v>
      </c>
      <c r="CG67" t="s">
        <v>2291</v>
      </c>
      <c r="CH67" t="s">
        <v>1096</v>
      </c>
      <c r="CI67" t="s">
        <v>1920</v>
      </c>
      <c r="CJ67" t="s">
        <v>1921</v>
      </c>
      <c r="CK67" t="s">
        <v>1920</v>
      </c>
      <c r="CL67" t="s">
        <v>1921</v>
      </c>
      <c r="CM67" t="s">
        <v>1921</v>
      </c>
      <c r="CN67" t="s">
        <v>1921</v>
      </c>
      <c r="CO67" t="s">
        <v>1921</v>
      </c>
      <c r="CP67" t="s">
        <v>1921</v>
      </c>
      <c r="CQ67" t="s">
        <v>1920</v>
      </c>
      <c r="CR67" t="s">
        <v>1921</v>
      </c>
      <c r="CS67" t="s">
        <v>1921</v>
      </c>
      <c r="CT67" t="s">
        <v>320</v>
      </c>
      <c r="CU67" t="s">
        <v>1921</v>
      </c>
      <c r="CV67" t="s">
        <v>1921</v>
      </c>
      <c r="CW67" t="s">
        <v>1921</v>
      </c>
      <c r="CX67" t="s">
        <v>1920</v>
      </c>
      <c r="CY67" t="s">
        <v>1921</v>
      </c>
      <c r="CZ67" t="s">
        <v>2291</v>
      </c>
      <c r="DA67" t="s">
        <v>2029</v>
      </c>
      <c r="DB67" t="s">
        <v>1953</v>
      </c>
      <c r="DC67" t="s">
        <v>1921</v>
      </c>
      <c r="DD67" t="s">
        <v>1921</v>
      </c>
      <c r="DE67" t="s">
        <v>1920</v>
      </c>
      <c r="DF67" t="s">
        <v>1921</v>
      </c>
      <c r="DG67" t="s">
        <v>1921</v>
      </c>
      <c r="DH67" t="s">
        <v>2291</v>
      </c>
      <c r="DI67" t="s">
        <v>2030</v>
      </c>
      <c r="DJ67" t="s">
        <v>2291</v>
      </c>
      <c r="DK67" t="s">
        <v>2291</v>
      </c>
      <c r="DL67" t="s">
        <v>2291</v>
      </c>
      <c r="DM67" t="s">
        <v>2291</v>
      </c>
      <c r="DN67" t="s">
        <v>2291</v>
      </c>
      <c r="DO67" t="s">
        <v>2291</v>
      </c>
      <c r="DP67" t="s">
        <v>2291</v>
      </c>
      <c r="DQ67" t="s">
        <v>2291</v>
      </c>
      <c r="DR67" t="s">
        <v>2291</v>
      </c>
      <c r="DS67" t="s">
        <v>2291</v>
      </c>
      <c r="DT67" t="s">
        <v>2291</v>
      </c>
      <c r="DU67" t="s">
        <v>2291</v>
      </c>
      <c r="DV67" t="s">
        <v>2291</v>
      </c>
      <c r="DW67" t="s">
        <v>2291</v>
      </c>
      <c r="DX67" t="s">
        <v>2291</v>
      </c>
      <c r="DY67" t="s">
        <v>2291</v>
      </c>
      <c r="DZ67" t="s">
        <v>2291</v>
      </c>
      <c r="EA67" t="s">
        <v>2291</v>
      </c>
      <c r="EB67" t="s">
        <v>2291</v>
      </c>
      <c r="EC67" t="s">
        <v>2291</v>
      </c>
      <c r="ED67" t="s">
        <v>2291</v>
      </c>
      <c r="EE67" t="s">
        <v>2291</v>
      </c>
      <c r="EF67" t="s">
        <v>2291</v>
      </c>
      <c r="EG67" t="s">
        <v>2291</v>
      </c>
      <c r="EH67" t="s">
        <v>2291</v>
      </c>
      <c r="EI67" t="s">
        <v>2291</v>
      </c>
      <c r="EJ67" t="s">
        <v>2291</v>
      </c>
      <c r="EK67" t="s">
        <v>2291</v>
      </c>
      <c r="EL67" t="s">
        <v>2291</v>
      </c>
      <c r="EM67" t="s">
        <v>2291</v>
      </c>
      <c r="EN67" t="s">
        <v>2291</v>
      </c>
      <c r="EO67" t="s">
        <v>2291</v>
      </c>
      <c r="EP67" t="s">
        <v>2291</v>
      </c>
      <c r="EQ67" t="s">
        <v>2291</v>
      </c>
      <c r="ER67" t="s">
        <v>2291</v>
      </c>
      <c r="ES67" t="s">
        <v>2291</v>
      </c>
      <c r="ET67" t="s">
        <v>2291</v>
      </c>
      <c r="EU67" t="s">
        <v>2291</v>
      </c>
      <c r="EV67" t="s">
        <v>2291</v>
      </c>
      <c r="EW67" t="s">
        <v>2291</v>
      </c>
      <c r="EX67" t="s">
        <v>320</v>
      </c>
      <c r="EY67" t="s">
        <v>1921</v>
      </c>
      <c r="EZ67" t="s">
        <v>1921</v>
      </c>
      <c r="FA67" t="s">
        <v>1921</v>
      </c>
      <c r="FB67" t="s">
        <v>1920</v>
      </c>
      <c r="FC67" t="s">
        <v>1921</v>
      </c>
      <c r="FD67" t="s">
        <v>2291</v>
      </c>
      <c r="FE67" t="s">
        <v>1997</v>
      </c>
      <c r="FF67" t="s">
        <v>2291</v>
      </c>
      <c r="FG67" t="s">
        <v>2291</v>
      </c>
      <c r="FH67" t="s">
        <v>2291</v>
      </c>
      <c r="FI67" t="s">
        <v>2291</v>
      </c>
      <c r="FJ67" t="s">
        <v>2291</v>
      </c>
      <c r="FK67" t="s">
        <v>2291</v>
      </c>
      <c r="FL67" t="s">
        <v>2291</v>
      </c>
      <c r="FM67" t="s">
        <v>2291</v>
      </c>
      <c r="FN67" t="s">
        <v>2291</v>
      </c>
      <c r="FO67" t="s">
        <v>2291</v>
      </c>
      <c r="FP67" t="s">
        <v>2291</v>
      </c>
      <c r="FQ67" t="s">
        <v>2291</v>
      </c>
      <c r="FR67" t="s">
        <v>2291</v>
      </c>
      <c r="FS67" t="s">
        <v>2291</v>
      </c>
      <c r="FT67" t="s">
        <v>2291</v>
      </c>
      <c r="FU67" t="s">
        <v>2291</v>
      </c>
      <c r="FV67">
        <v>20</v>
      </c>
      <c r="FW67">
        <v>40</v>
      </c>
      <c r="FX67">
        <v>1</v>
      </c>
      <c r="FY67" t="s">
        <v>2291</v>
      </c>
      <c r="FZ67" t="s">
        <v>2291</v>
      </c>
      <c r="GA67" t="s">
        <v>2291</v>
      </c>
      <c r="GB67" t="s">
        <v>2291</v>
      </c>
      <c r="GC67" t="s">
        <v>2291</v>
      </c>
      <c r="GD67" t="s">
        <v>2291</v>
      </c>
      <c r="GE67">
        <v>2</v>
      </c>
      <c r="GF67">
        <v>7</v>
      </c>
      <c r="GG67" t="s">
        <v>2291</v>
      </c>
      <c r="GH67">
        <v>40</v>
      </c>
      <c r="GI67" t="s">
        <v>1920</v>
      </c>
      <c r="GJ67" t="s">
        <v>1920</v>
      </c>
      <c r="GK67" t="s">
        <v>1920</v>
      </c>
      <c r="GL67" t="s">
        <v>2291</v>
      </c>
      <c r="GM67" t="s">
        <v>2291</v>
      </c>
      <c r="GN67" t="s">
        <v>2291</v>
      </c>
      <c r="GO67" t="s">
        <v>1920</v>
      </c>
      <c r="GP67" t="s">
        <v>2291</v>
      </c>
      <c r="GQ67" t="s">
        <v>2291</v>
      </c>
      <c r="GR67" t="s">
        <v>2291</v>
      </c>
      <c r="GS67" t="s">
        <v>1662</v>
      </c>
      <c r="GT67" t="s">
        <v>1920</v>
      </c>
      <c r="GU67" t="s">
        <v>1921</v>
      </c>
      <c r="GV67" t="s">
        <v>1921</v>
      </c>
      <c r="GW67" t="s">
        <v>1921</v>
      </c>
      <c r="GX67" t="s">
        <v>1921</v>
      </c>
      <c r="GY67" t="s">
        <v>1921</v>
      </c>
      <c r="GZ67" t="s">
        <v>1921</v>
      </c>
      <c r="HA67" t="s">
        <v>1921</v>
      </c>
      <c r="HB67" t="s">
        <v>2291</v>
      </c>
      <c r="HC67" t="s">
        <v>2291</v>
      </c>
      <c r="HD67" t="s">
        <v>2291</v>
      </c>
      <c r="HE67" t="s">
        <v>2291</v>
      </c>
      <c r="HF67" t="s">
        <v>2291</v>
      </c>
      <c r="HG67" t="s">
        <v>2291</v>
      </c>
      <c r="HH67">
        <v>1</v>
      </c>
      <c r="HI67" t="s">
        <v>2291</v>
      </c>
      <c r="HJ67" t="s">
        <v>2291</v>
      </c>
      <c r="HK67" t="s">
        <v>2291</v>
      </c>
      <c r="HL67" t="s">
        <v>2291</v>
      </c>
      <c r="HM67" t="s">
        <v>2291</v>
      </c>
      <c r="HN67" t="s">
        <v>2291</v>
      </c>
      <c r="HO67" t="s">
        <v>2291</v>
      </c>
      <c r="HP67" t="s">
        <v>2291</v>
      </c>
      <c r="HQ67" t="s">
        <v>2291</v>
      </c>
      <c r="HR67" t="s">
        <v>869</v>
      </c>
      <c r="HS67" t="s">
        <v>371</v>
      </c>
      <c r="HT67" t="s">
        <v>1920</v>
      </c>
      <c r="HU67" t="s">
        <v>1921</v>
      </c>
      <c r="HV67" t="s">
        <v>1921</v>
      </c>
      <c r="HW67" t="s">
        <v>1921</v>
      </c>
      <c r="HX67" t="s">
        <v>1921</v>
      </c>
      <c r="HY67" t="s">
        <v>2125</v>
      </c>
      <c r="HZ67" t="s">
        <v>1921</v>
      </c>
      <c r="IA67" t="s">
        <v>1921</v>
      </c>
      <c r="IB67" t="s">
        <v>1920</v>
      </c>
      <c r="IC67" t="s">
        <v>2291</v>
      </c>
      <c r="ID67" t="s">
        <v>2291</v>
      </c>
      <c r="IE67" t="s">
        <v>2291</v>
      </c>
      <c r="IF67" t="s">
        <v>2291</v>
      </c>
      <c r="IG67" t="s">
        <v>2291</v>
      </c>
      <c r="IH67" t="s">
        <v>2127</v>
      </c>
      <c r="II67" t="s">
        <v>1920</v>
      </c>
      <c r="IJ67" t="s">
        <v>1921</v>
      </c>
      <c r="IK67" t="s">
        <v>2291</v>
      </c>
      <c r="IL67" t="s">
        <v>2291</v>
      </c>
      <c r="IM67" t="s">
        <v>1920</v>
      </c>
      <c r="IN67" t="s">
        <v>2291</v>
      </c>
      <c r="IO67" t="s">
        <v>2291</v>
      </c>
      <c r="IP67" t="s">
        <v>2291</v>
      </c>
      <c r="IQ67" t="s">
        <v>2291</v>
      </c>
      <c r="IR67" t="s">
        <v>2291</v>
      </c>
      <c r="IS67" t="s">
        <v>2291</v>
      </c>
      <c r="IT67" t="s">
        <v>2291</v>
      </c>
      <c r="IU67" t="s">
        <v>2291</v>
      </c>
      <c r="IV67" t="s">
        <v>1949</v>
      </c>
      <c r="IW67" t="s">
        <v>1991</v>
      </c>
      <c r="IX67" t="s">
        <v>2291</v>
      </c>
      <c r="IY67" t="s">
        <v>2291</v>
      </c>
      <c r="IZ67" t="s">
        <v>2291</v>
      </c>
      <c r="JA67" t="s">
        <v>2291</v>
      </c>
      <c r="JB67" t="s">
        <v>2291</v>
      </c>
      <c r="JC67" t="s">
        <v>1921</v>
      </c>
      <c r="JD67" t="s">
        <v>2291</v>
      </c>
      <c r="JE67" t="s">
        <v>2291</v>
      </c>
      <c r="JF67" t="s">
        <v>2291</v>
      </c>
      <c r="JG67" t="s">
        <v>2291</v>
      </c>
      <c r="JH67" t="s">
        <v>2291</v>
      </c>
      <c r="JI67" t="s">
        <v>2291</v>
      </c>
      <c r="JJ67" t="s">
        <v>2291</v>
      </c>
      <c r="JK67" t="s">
        <v>2291</v>
      </c>
      <c r="JL67" t="s">
        <v>2291</v>
      </c>
      <c r="JM67" t="s">
        <v>763</v>
      </c>
      <c r="JN67" t="s">
        <v>1920</v>
      </c>
      <c r="JO67" t="s">
        <v>1921</v>
      </c>
      <c r="JP67" t="s">
        <v>1921</v>
      </c>
      <c r="JQ67" t="s">
        <v>1921</v>
      </c>
      <c r="JR67" t="s">
        <v>1921</v>
      </c>
      <c r="JS67" t="s">
        <v>1920</v>
      </c>
      <c r="JT67" t="s">
        <v>1920</v>
      </c>
      <c r="JU67" t="s">
        <v>1921</v>
      </c>
      <c r="JV67" t="s">
        <v>1921</v>
      </c>
      <c r="JW67" t="s">
        <v>1921</v>
      </c>
      <c r="JX67" t="s">
        <v>1921</v>
      </c>
      <c r="JY67" t="s">
        <v>1921</v>
      </c>
      <c r="JZ67" t="s">
        <v>1921</v>
      </c>
      <c r="KA67" t="s">
        <v>1921</v>
      </c>
      <c r="KB67" t="s">
        <v>2291</v>
      </c>
      <c r="KC67" t="s">
        <v>2291</v>
      </c>
      <c r="KD67" t="s">
        <v>2295</v>
      </c>
      <c r="KE67" t="s">
        <v>1920</v>
      </c>
      <c r="KF67" t="s">
        <v>1921</v>
      </c>
      <c r="KG67" t="s">
        <v>1921</v>
      </c>
      <c r="KH67" t="s">
        <v>1921</v>
      </c>
      <c r="KI67" t="s">
        <v>1921</v>
      </c>
      <c r="KJ67" t="s">
        <v>1921</v>
      </c>
      <c r="KK67" t="s">
        <v>1921</v>
      </c>
      <c r="KL67" t="s">
        <v>2291</v>
      </c>
      <c r="KM67" t="s">
        <v>1971</v>
      </c>
      <c r="KN67" t="s">
        <v>2291</v>
      </c>
      <c r="KO67" t="s">
        <v>1920</v>
      </c>
      <c r="KP67" t="s">
        <v>2152</v>
      </c>
      <c r="KQ67" t="s">
        <v>1966</v>
      </c>
      <c r="KR67" t="s">
        <v>1923</v>
      </c>
      <c r="KS67" t="s">
        <v>2291</v>
      </c>
      <c r="KT67" t="s">
        <v>1920</v>
      </c>
      <c r="KU67" t="s">
        <v>2044</v>
      </c>
      <c r="KV67" t="s">
        <v>1920</v>
      </c>
      <c r="KW67" t="s">
        <v>1921</v>
      </c>
      <c r="KX67" t="s">
        <v>1920</v>
      </c>
      <c r="KY67" t="s">
        <v>2291</v>
      </c>
      <c r="KZ67" t="s">
        <v>2291</v>
      </c>
      <c r="LA67">
        <v>1</v>
      </c>
      <c r="LB67" t="s">
        <v>313</v>
      </c>
      <c r="LC67" t="s">
        <v>305</v>
      </c>
      <c r="LD67" t="s">
        <v>2291</v>
      </c>
      <c r="LE67" t="s">
        <v>2291</v>
      </c>
      <c r="LF67" t="s">
        <v>2291</v>
      </c>
      <c r="LG67">
        <v>20</v>
      </c>
      <c r="LH67">
        <v>20</v>
      </c>
      <c r="LI67" t="s">
        <v>1663</v>
      </c>
      <c r="LJ67">
        <v>177386</v>
      </c>
      <c r="LK67" t="s">
        <v>1664</v>
      </c>
      <c r="LL67" t="s">
        <v>1665</v>
      </c>
      <c r="LM67">
        <v>158</v>
      </c>
      <c r="LN67" t="s">
        <v>2291</v>
      </c>
      <c r="LO67">
        <v>-1</v>
      </c>
      <c r="LP67" t="s">
        <v>2291</v>
      </c>
      <c r="LQ67" t="s">
        <v>2291</v>
      </c>
      <c r="LR67">
        <v>158</v>
      </c>
      <c r="LS67">
        <v>4</v>
      </c>
      <c r="LT67">
        <v>9</v>
      </c>
      <c r="LU67">
        <v>9</v>
      </c>
      <c r="LV67">
        <v>8</v>
      </c>
      <c r="LW67">
        <v>7</v>
      </c>
      <c r="LX67">
        <v>20</v>
      </c>
      <c r="LY67">
        <v>8</v>
      </c>
      <c r="LZ67">
        <v>13</v>
      </c>
      <c r="MA67">
        <v>20</v>
      </c>
      <c r="MB67">
        <v>20</v>
      </c>
      <c r="MC67">
        <v>0</v>
      </c>
      <c r="MD67">
        <v>1</v>
      </c>
      <c r="ME67">
        <v>119</v>
      </c>
      <c r="MF67" t="s">
        <v>1975</v>
      </c>
      <c r="MG67" t="s">
        <v>1979</v>
      </c>
      <c r="MH67" t="s">
        <v>568</v>
      </c>
      <c r="MI67" t="b">
        <v>1</v>
      </c>
      <c r="MJ67" t="b">
        <v>1</v>
      </c>
      <c r="MK67" t="b">
        <v>1</v>
      </c>
      <c r="ML67" t="s">
        <v>2291</v>
      </c>
    </row>
    <row r="68" spans="1:350" x14ac:dyDescent="0.3">
      <c r="A68" t="s">
        <v>2073</v>
      </c>
      <c r="B68" t="s">
        <v>1458</v>
      </c>
      <c r="C68" t="s">
        <v>1459</v>
      </c>
      <c r="D68">
        <v>43171</v>
      </c>
      <c r="E68" t="s">
        <v>316</v>
      </c>
      <c r="F68" t="s">
        <v>2291</v>
      </c>
      <c r="G68" t="s">
        <v>2291</v>
      </c>
      <c r="H68" t="s">
        <v>2291</v>
      </c>
      <c r="I68">
        <v>43171</v>
      </c>
      <c r="J68" t="s">
        <v>317</v>
      </c>
      <c r="K68" t="s">
        <v>293</v>
      </c>
      <c r="L68" t="s">
        <v>294</v>
      </c>
      <c r="M68" t="s">
        <v>1934</v>
      </c>
      <c r="N68" t="s">
        <v>698</v>
      </c>
      <c r="O68" t="s">
        <v>333</v>
      </c>
      <c r="P68" t="s">
        <v>818</v>
      </c>
      <c r="Q68" t="s">
        <v>1470</v>
      </c>
      <c r="R68" t="s">
        <v>1470</v>
      </c>
      <c r="S68" t="s">
        <v>2073</v>
      </c>
      <c r="T68" t="s">
        <v>1460</v>
      </c>
      <c r="U68">
        <v>13.588005519899999</v>
      </c>
      <c r="V68">
        <v>14.0156128004</v>
      </c>
      <c r="W68">
        <v>296.858396852</v>
      </c>
      <c r="X68">
        <v>4</v>
      </c>
      <c r="Y68" t="s">
        <v>1984</v>
      </c>
      <c r="Z68" t="s">
        <v>2291</v>
      </c>
      <c r="AA68" t="s">
        <v>2291</v>
      </c>
      <c r="AB68" t="s">
        <v>2292</v>
      </c>
      <c r="AC68" t="s">
        <v>2291</v>
      </c>
      <c r="AD68" t="s">
        <v>1982</v>
      </c>
      <c r="AE68" t="s">
        <v>2291</v>
      </c>
      <c r="AF68" t="s">
        <v>2291</v>
      </c>
      <c r="AG68" t="s">
        <v>2089</v>
      </c>
      <c r="AH68" t="s">
        <v>1920</v>
      </c>
      <c r="AI68" t="s">
        <v>1921</v>
      </c>
      <c r="AJ68" t="s">
        <v>1921</v>
      </c>
      <c r="AK68" t="s">
        <v>2291</v>
      </c>
      <c r="AL68">
        <v>250</v>
      </c>
      <c r="AM68">
        <v>1045</v>
      </c>
      <c r="AN68" t="s">
        <v>294</v>
      </c>
      <c r="AO68" t="s">
        <v>1934</v>
      </c>
      <c r="AP68" t="s">
        <v>698</v>
      </c>
      <c r="AQ68" t="s">
        <v>333</v>
      </c>
      <c r="AR68" t="s">
        <v>818</v>
      </c>
      <c r="AS68" t="s">
        <v>1470</v>
      </c>
      <c r="AT68">
        <v>250</v>
      </c>
      <c r="AU68">
        <v>1045</v>
      </c>
      <c r="AV68">
        <v>42005</v>
      </c>
      <c r="AW68" t="s">
        <v>2291</v>
      </c>
      <c r="AX68" t="s">
        <v>2291</v>
      </c>
      <c r="AY68" t="s">
        <v>2291</v>
      </c>
      <c r="AZ68" t="s">
        <v>2291</v>
      </c>
      <c r="BA68" t="s">
        <v>2291</v>
      </c>
      <c r="BB68" t="s">
        <v>2291</v>
      </c>
      <c r="BC68" t="s">
        <v>2291</v>
      </c>
      <c r="BD68" t="s">
        <v>2291</v>
      </c>
      <c r="BE68" t="s">
        <v>2291</v>
      </c>
      <c r="BF68" t="s">
        <v>2291</v>
      </c>
      <c r="BG68" t="s">
        <v>2291</v>
      </c>
      <c r="BH68" t="s">
        <v>2291</v>
      </c>
      <c r="BI68" t="s">
        <v>2291</v>
      </c>
      <c r="BJ68" t="s">
        <v>2291</v>
      </c>
      <c r="BK68" t="s">
        <v>2291</v>
      </c>
      <c r="BL68" t="s">
        <v>2291</v>
      </c>
      <c r="BM68" t="s">
        <v>2291</v>
      </c>
      <c r="BN68" t="s">
        <v>2291</v>
      </c>
      <c r="BO68" t="s">
        <v>2291</v>
      </c>
      <c r="BP68" t="s">
        <v>2291</v>
      </c>
      <c r="BQ68" t="s">
        <v>2291</v>
      </c>
      <c r="BR68" t="s">
        <v>2291</v>
      </c>
      <c r="BS68" t="s">
        <v>2291</v>
      </c>
      <c r="BT68" t="s">
        <v>2291</v>
      </c>
      <c r="BU68" t="s">
        <v>2291</v>
      </c>
      <c r="BV68" t="s">
        <v>2291</v>
      </c>
      <c r="BW68" t="s">
        <v>2291</v>
      </c>
      <c r="BX68" t="s">
        <v>2291</v>
      </c>
      <c r="BY68" t="s">
        <v>2291</v>
      </c>
      <c r="BZ68" t="s">
        <v>2291</v>
      </c>
      <c r="CA68">
        <v>0</v>
      </c>
      <c r="CB68">
        <v>250</v>
      </c>
      <c r="CC68">
        <v>0</v>
      </c>
      <c r="CD68">
        <v>0</v>
      </c>
      <c r="CE68">
        <v>0</v>
      </c>
      <c r="CF68" t="s">
        <v>1998</v>
      </c>
      <c r="CG68" t="s">
        <v>2291</v>
      </c>
      <c r="CH68" t="s">
        <v>1461</v>
      </c>
      <c r="CI68" t="s">
        <v>1920</v>
      </c>
      <c r="CJ68" t="s">
        <v>1921</v>
      </c>
      <c r="CK68" t="s">
        <v>1921</v>
      </c>
      <c r="CL68" t="s">
        <v>1920</v>
      </c>
      <c r="CM68" t="s">
        <v>1921</v>
      </c>
      <c r="CN68" t="s">
        <v>1921</v>
      </c>
      <c r="CO68" t="s">
        <v>1921</v>
      </c>
      <c r="CP68" t="s">
        <v>1921</v>
      </c>
      <c r="CQ68" t="s">
        <v>1920</v>
      </c>
      <c r="CR68" t="s">
        <v>1921</v>
      </c>
      <c r="CS68" t="s">
        <v>1921</v>
      </c>
      <c r="CT68" t="s">
        <v>320</v>
      </c>
      <c r="CU68" t="s">
        <v>1921</v>
      </c>
      <c r="CV68" t="s">
        <v>1921</v>
      </c>
      <c r="CW68" t="s">
        <v>1921</v>
      </c>
      <c r="CX68" t="s">
        <v>1920</v>
      </c>
      <c r="CY68" t="s">
        <v>1921</v>
      </c>
      <c r="CZ68" t="s">
        <v>2291</v>
      </c>
      <c r="DA68" t="s">
        <v>2029</v>
      </c>
      <c r="DB68" t="s">
        <v>320</v>
      </c>
      <c r="DC68" t="s">
        <v>1921</v>
      </c>
      <c r="DD68" t="s">
        <v>1921</v>
      </c>
      <c r="DE68" t="s">
        <v>1921</v>
      </c>
      <c r="DF68" t="s">
        <v>1920</v>
      </c>
      <c r="DG68" t="s">
        <v>1921</v>
      </c>
      <c r="DH68" t="s">
        <v>2291</v>
      </c>
      <c r="DI68" t="s">
        <v>2029</v>
      </c>
      <c r="DJ68" t="s">
        <v>2291</v>
      </c>
      <c r="DK68" t="s">
        <v>2291</v>
      </c>
      <c r="DL68" t="s">
        <v>2291</v>
      </c>
      <c r="DM68" t="s">
        <v>2291</v>
      </c>
      <c r="DN68" t="s">
        <v>2291</v>
      </c>
      <c r="DO68" t="s">
        <v>2291</v>
      </c>
      <c r="DP68" t="s">
        <v>2291</v>
      </c>
      <c r="DQ68" t="s">
        <v>2291</v>
      </c>
      <c r="DR68" t="s">
        <v>2291</v>
      </c>
      <c r="DS68" t="s">
        <v>2291</v>
      </c>
      <c r="DT68" t="s">
        <v>2291</v>
      </c>
      <c r="DU68" t="s">
        <v>2291</v>
      </c>
      <c r="DV68" t="s">
        <v>2291</v>
      </c>
      <c r="DW68" t="s">
        <v>2291</v>
      </c>
      <c r="DX68" t="s">
        <v>2291</v>
      </c>
      <c r="DY68" t="s">
        <v>2291</v>
      </c>
      <c r="DZ68" t="s">
        <v>2291</v>
      </c>
      <c r="EA68" t="s">
        <v>2291</v>
      </c>
      <c r="EB68" t="s">
        <v>2291</v>
      </c>
      <c r="EC68" t="s">
        <v>2291</v>
      </c>
      <c r="ED68" t="s">
        <v>2291</v>
      </c>
      <c r="EE68" t="s">
        <v>2291</v>
      </c>
      <c r="EF68" t="s">
        <v>2291</v>
      </c>
      <c r="EG68" t="s">
        <v>2291</v>
      </c>
      <c r="EH68" t="s">
        <v>2291</v>
      </c>
      <c r="EI68" t="s">
        <v>2291</v>
      </c>
      <c r="EJ68" t="s">
        <v>2291</v>
      </c>
      <c r="EK68" t="s">
        <v>2291</v>
      </c>
      <c r="EL68" t="s">
        <v>2291</v>
      </c>
      <c r="EM68" t="s">
        <v>2291</v>
      </c>
      <c r="EN68" t="s">
        <v>2291</v>
      </c>
      <c r="EO68" t="s">
        <v>2291</v>
      </c>
      <c r="EP68" t="s">
        <v>2291</v>
      </c>
      <c r="EQ68" t="s">
        <v>2291</v>
      </c>
      <c r="ER68" t="s">
        <v>2291</v>
      </c>
      <c r="ES68" t="s">
        <v>2291</v>
      </c>
      <c r="ET68" t="s">
        <v>2291</v>
      </c>
      <c r="EU68" t="s">
        <v>2291</v>
      </c>
      <c r="EV68" t="s">
        <v>2291</v>
      </c>
      <c r="EW68" t="s">
        <v>2291</v>
      </c>
      <c r="EX68" t="s">
        <v>2291</v>
      </c>
      <c r="EY68" t="s">
        <v>2291</v>
      </c>
      <c r="EZ68" t="s">
        <v>2291</v>
      </c>
      <c r="FA68" t="s">
        <v>2291</v>
      </c>
      <c r="FB68" t="s">
        <v>2291</v>
      </c>
      <c r="FC68" t="s">
        <v>2291</v>
      </c>
      <c r="FD68" t="s">
        <v>2291</v>
      </c>
      <c r="FE68" t="s">
        <v>2291</v>
      </c>
      <c r="FF68" t="s">
        <v>320</v>
      </c>
      <c r="FG68" t="s">
        <v>1921</v>
      </c>
      <c r="FH68" t="s">
        <v>1921</v>
      </c>
      <c r="FI68" t="s">
        <v>1921</v>
      </c>
      <c r="FJ68" t="s">
        <v>1920</v>
      </c>
      <c r="FK68" t="s">
        <v>1921</v>
      </c>
      <c r="FL68" t="s">
        <v>2291</v>
      </c>
      <c r="FM68" t="s">
        <v>1996</v>
      </c>
      <c r="FN68" t="s">
        <v>2291</v>
      </c>
      <c r="FO68" t="s">
        <v>2291</v>
      </c>
      <c r="FP68" t="s">
        <v>2291</v>
      </c>
      <c r="FQ68" t="s">
        <v>2291</v>
      </c>
      <c r="FR68" t="s">
        <v>2291</v>
      </c>
      <c r="FS68" t="s">
        <v>2291</v>
      </c>
      <c r="FT68" t="s">
        <v>2291</v>
      </c>
      <c r="FU68" t="s">
        <v>2291</v>
      </c>
      <c r="FV68">
        <v>50</v>
      </c>
      <c r="FW68">
        <v>80</v>
      </c>
      <c r="FX68">
        <v>3</v>
      </c>
      <c r="FY68">
        <v>6</v>
      </c>
      <c r="FZ68">
        <v>10</v>
      </c>
      <c r="GA68">
        <v>1</v>
      </c>
      <c r="GB68" t="s">
        <v>2291</v>
      </c>
      <c r="GC68" t="s">
        <v>2291</v>
      </c>
      <c r="GD68" t="s">
        <v>2291</v>
      </c>
      <c r="GE68">
        <v>2</v>
      </c>
      <c r="GF68">
        <v>6</v>
      </c>
      <c r="GG68" t="s">
        <v>2291</v>
      </c>
      <c r="GH68">
        <v>25</v>
      </c>
      <c r="GI68" t="s">
        <v>1920</v>
      </c>
      <c r="GJ68" t="s">
        <v>1961</v>
      </c>
      <c r="GK68" t="s">
        <v>1920</v>
      </c>
      <c r="GL68" t="s">
        <v>2291</v>
      </c>
      <c r="GM68" t="s">
        <v>2291</v>
      </c>
      <c r="GN68" t="s">
        <v>2291</v>
      </c>
      <c r="GO68" t="s">
        <v>1920</v>
      </c>
      <c r="GP68" t="s">
        <v>2291</v>
      </c>
      <c r="GQ68" t="s">
        <v>2291</v>
      </c>
      <c r="GR68" t="s">
        <v>2291</v>
      </c>
      <c r="GS68" t="s">
        <v>302</v>
      </c>
      <c r="GT68" t="s">
        <v>1921</v>
      </c>
      <c r="GU68" t="s">
        <v>1921</v>
      </c>
      <c r="GV68" t="s">
        <v>1921</v>
      </c>
      <c r="GW68" t="s">
        <v>1921</v>
      </c>
      <c r="GX68" t="s">
        <v>1920</v>
      </c>
      <c r="GY68" t="s">
        <v>1921</v>
      </c>
      <c r="GZ68" t="s">
        <v>1921</v>
      </c>
      <c r="HA68" t="s">
        <v>1921</v>
      </c>
      <c r="HB68" t="s">
        <v>2291</v>
      </c>
      <c r="HC68" t="s">
        <v>2291</v>
      </c>
      <c r="HD68">
        <v>2</v>
      </c>
      <c r="HE68">
        <v>1</v>
      </c>
      <c r="HF68" t="s">
        <v>2291</v>
      </c>
      <c r="HG68" t="s">
        <v>2291</v>
      </c>
      <c r="HH68" t="s">
        <v>2291</v>
      </c>
      <c r="HI68" t="s">
        <v>2291</v>
      </c>
      <c r="HJ68" t="s">
        <v>2291</v>
      </c>
      <c r="HK68" t="s">
        <v>2291</v>
      </c>
      <c r="HL68" t="s">
        <v>2291</v>
      </c>
      <c r="HM68" t="s">
        <v>2291</v>
      </c>
      <c r="HN68" t="s">
        <v>2291</v>
      </c>
      <c r="HO68" t="s">
        <v>2291</v>
      </c>
      <c r="HP68" t="s">
        <v>2291</v>
      </c>
      <c r="HQ68" t="s">
        <v>2291</v>
      </c>
      <c r="HR68" t="s">
        <v>869</v>
      </c>
      <c r="HS68" t="s">
        <v>2116</v>
      </c>
      <c r="HT68" t="s">
        <v>1921</v>
      </c>
      <c r="HU68" t="s">
        <v>1921</v>
      </c>
      <c r="HV68" t="s">
        <v>1921</v>
      </c>
      <c r="HW68" t="s">
        <v>1920</v>
      </c>
      <c r="HX68" t="s">
        <v>1921</v>
      </c>
      <c r="HY68" t="s">
        <v>2122</v>
      </c>
      <c r="HZ68" t="s">
        <v>1920</v>
      </c>
      <c r="IA68" t="s">
        <v>1921</v>
      </c>
      <c r="IB68" t="s">
        <v>1921</v>
      </c>
      <c r="IC68">
        <v>4</v>
      </c>
      <c r="ID68" t="s">
        <v>2291</v>
      </c>
      <c r="IE68" t="s">
        <v>2046</v>
      </c>
      <c r="IF68" t="s">
        <v>2000</v>
      </c>
      <c r="IG68" t="s">
        <v>1962</v>
      </c>
      <c r="IH68" t="s">
        <v>2126</v>
      </c>
      <c r="II68" t="s">
        <v>1921</v>
      </c>
      <c r="IJ68" t="s">
        <v>1920</v>
      </c>
      <c r="IK68" t="s">
        <v>2291</v>
      </c>
      <c r="IL68">
        <v>250</v>
      </c>
      <c r="IM68" t="s">
        <v>1920</v>
      </c>
      <c r="IN68" t="s">
        <v>2291</v>
      </c>
      <c r="IO68" t="s">
        <v>2291</v>
      </c>
      <c r="IP68" t="s">
        <v>2291</v>
      </c>
      <c r="IQ68" t="s">
        <v>2291</v>
      </c>
      <c r="IR68" t="s">
        <v>2291</v>
      </c>
      <c r="IS68" t="s">
        <v>2291</v>
      </c>
      <c r="IT68" t="s">
        <v>2291</v>
      </c>
      <c r="IU68" t="s">
        <v>2291</v>
      </c>
      <c r="IV68" t="s">
        <v>1949</v>
      </c>
      <c r="IW68" t="s">
        <v>1922</v>
      </c>
      <c r="IX68" t="s">
        <v>1462</v>
      </c>
      <c r="IY68" t="s">
        <v>2291</v>
      </c>
      <c r="IZ68" t="s">
        <v>2291</v>
      </c>
      <c r="JA68" t="s">
        <v>2291</v>
      </c>
      <c r="JB68" t="s">
        <v>2291</v>
      </c>
      <c r="JC68" t="s">
        <v>1921</v>
      </c>
      <c r="JD68" t="s">
        <v>2291</v>
      </c>
      <c r="JE68" t="s">
        <v>2291</v>
      </c>
      <c r="JF68" t="s">
        <v>2291</v>
      </c>
      <c r="JG68" t="s">
        <v>2291</v>
      </c>
      <c r="JH68" t="s">
        <v>2291</v>
      </c>
      <c r="JI68" t="s">
        <v>2291</v>
      </c>
      <c r="JJ68" t="s">
        <v>2291</v>
      </c>
      <c r="JK68" t="s">
        <v>2291</v>
      </c>
      <c r="JL68" t="s">
        <v>2291</v>
      </c>
      <c r="JM68" t="s">
        <v>1463</v>
      </c>
      <c r="JN68" t="s">
        <v>1921</v>
      </c>
      <c r="JO68" t="s">
        <v>1921</v>
      </c>
      <c r="JP68" t="s">
        <v>1921</v>
      </c>
      <c r="JQ68" t="s">
        <v>1921</v>
      </c>
      <c r="JR68" t="s">
        <v>1921</v>
      </c>
      <c r="JS68" t="s">
        <v>1920</v>
      </c>
      <c r="JT68" t="s">
        <v>1921</v>
      </c>
      <c r="JU68" t="s">
        <v>1921</v>
      </c>
      <c r="JV68" t="s">
        <v>1921</v>
      </c>
      <c r="JW68" t="s">
        <v>1921</v>
      </c>
      <c r="JX68" t="s">
        <v>1921</v>
      </c>
      <c r="JY68" t="s">
        <v>1921</v>
      </c>
      <c r="JZ68" t="s">
        <v>1920</v>
      </c>
      <c r="KA68" t="s">
        <v>1921</v>
      </c>
      <c r="KB68" t="s">
        <v>2136</v>
      </c>
      <c r="KC68" t="s">
        <v>2291</v>
      </c>
      <c r="KD68" t="s">
        <v>2295</v>
      </c>
      <c r="KE68" t="s">
        <v>1920</v>
      </c>
      <c r="KF68" t="s">
        <v>1921</v>
      </c>
      <c r="KG68" t="s">
        <v>1921</v>
      </c>
      <c r="KH68" t="s">
        <v>1921</v>
      </c>
      <c r="KI68" t="s">
        <v>1921</v>
      </c>
      <c r="KJ68" t="s">
        <v>1921</v>
      </c>
      <c r="KK68" t="s">
        <v>1921</v>
      </c>
      <c r="KL68" t="s">
        <v>2291</v>
      </c>
      <c r="KM68" t="s">
        <v>1972</v>
      </c>
      <c r="KN68" t="s">
        <v>1921</v>
      </c>
      <c r="KO68" t="s">
        <v>1920</v>
      </c>
      <c r="KP68" t="s">
        <v>1503</v>
      </c>
      <c r="KQ68" t="s">
        <v>1967</v>
      </c>
      <c r="KR68" t="s">
        <v>1988</v>
      </c>
      <c r="KS68" t="s">
        <v>2291</v>
      </c>
      <c r="KT68" t="s">
        <v>1920</v>
      </c>
      <c r="KU68" t="s">
        <v>2044</v>
      </c>
      <c r="KV68" t="s">
        <v>1920</v>
      </c>
      <c r="KW68" t="s">
        <v>1921</v>
      </c>
      <c r="KX68" t="s">
        <v>1920</v>
      </c>
      <c r="KY68" t="s">
        <v>2291</v>
      </c>
      <c r="KZ68" t="s">
        <v>2291</v>
      </c>
      <c r="LA68">
        <v>1</v>
      </c>
      <c r="LB68" t="s">
        <v>313</v>
      </c>
      <c r="LC68" t="s">
        <v>1464</v>
      </c>
      <c r="LD68" t="s">
        <v>2291</v>
      </c>
      <c r="LE68" t="s">
        <v>2291</v>
      </c>
      <c r="LF68" t="s">
        <v>2291</v>
      </c>
      <c r="LG68">
        <v>20</v>
      </c>
      <c r="LH68">
        <v>20</v>
      </c>
      <c r="LI68" t="s">
        <v>1465</v>
      </c>
      <c r="LJ68">
        <v>177347</v>
      </c>
      <c r="LK68" t="s">
        <v>1466</v>
      </c>
      <c r="LL68" t="s">
        <v>1467</v>
      </c>
      <c r="LM68">
        <v>132</v>
      </c>
      <c r="LN68" t="s">
        <v>2291</v>
      </c>
      <c r="LO68">
        <v>-1</v>
      </c>
      <c r="LP68" t="s">
        <v>2291</v>
      </c>
      <c r="LQ68" t="s">
        <v>2291</v>
      </c>
      <c r="LR68">
        <v>132</v>
      </c>
      <c r="LS68">
        <v>11</v>
      </c>
      <c r="LT68">
        <v>9</v>
      </c>
      <c r="LU68">
        <v>17</v>
      </c>
      <c r="LV68">
        <v>18</v>
      </c>
      <c r="LW68">
        <v>17</v>
      </c>
      <c r="LX68">
        <v>16</v>
      </c>
      <c r="LY68">
        <v>8</v>
      </c>
      <c r="LZ68">
        <v>1</v>
      </c>
      <c r="MA68">
        <v>18</v>
      </c>
      <c r="MB68">
        <v>24</v>
      </c>
      <c r="MC68">
        <v>2</v>
      </c>
      <c r="MD68">
        <v>0</v>
      </c>
      <c r="ME68">
        <v>141</v>
      </c>
      <c r="MF68" t="s">
        <v>1979</v>
      </c>
      <c r="MG68" t="s">
        <v>1922</v>
      </c>
      <c r="MH68" t="s">
        <v>2291</v>
      </c>
      <c r="MI68" t="b">
        <v>1</v>
      </c>
      <c r="MJ68" t="b">
        <v>1</v>
      </c>
      <c r="MK68" t="b">
        <v>1</v>
      </c>
      <c r="ML68" t="s">
        <v>2291</v>
      </c>
    </row>
    <row r="69" spans="1:350" x14ac:dyDescent="0.3">
      <c r="A69" t="s">
        <v>1093</v>
      </c>
      <c r="B69" t="s">
        <v>1091</v>
      </c>
      <c r="C69" t="s">
        <v>1092</v>
      </c>
      <c r="D69">
        <v>43163</v>
      </c>
      <c r="E69" t="s">
        <v>632</v>
      </c>
      <c r="F69" t="s">
        <v>2291</v>
      </c>
      <c r="G69" t="s">
        <v>2291</v>
      </c>
      <c r="H69" t="s">
        <v>2291</v>
      </c>
      <c r="I69">
        <v>43163</v>
      </c>
      <c r="J69" t="s">
        <v>633</v>
      </c>
      <c r="K69" t="s">
        <v>293</v>
      </c>
      <c r="L69" t="s">
        <v>294</v>
      </c>
      <c r="M69" t="s">
        <v>1934</v>
      </c>
      <c r="N69" t="s">
        <v>400</v>
      </c>
      <c r="O69" t="s">
        <v>1948</v>
      </c>
      <c r="P69" t="s">
        <v>915</v>
      </c>
      <c r="Q69" t="s">
        <v>1057</v>
      </c>
      <c r="R69" t="s">
        <v>960</v>
      </c>
      <c r="S69" t="s">
        <v>1093</v>
      </c>
      <c r="T69" t="s">
        <v>1094</v>
      </c>
      <c r="U69">
        <v>13.8309317555</v>
      </c>
      <c r="V69">
        <v>14.071955754699999</v>
      </c>
      <c r="W69">
        <v>306.63159153800001</v>
      </c>
      <c r="X69">
        <v>4</v>
      </c>
      <c r="Y69" t="s">
        <v>1983</v>
      </c>
      <c r="Z69" t="s">
        <v>1095</v>
      </c>
      <c r="AA69">
        <v>1</v>
      </c>
      <c r="AB69" t="s">
        <v>2292</v>
      </c>
      <c r="AC69" t="s">
        <v>2291</v>
      </c>
      <c r="AD69" t="s">
        <v>1982</v>
      </c>
      <c r="AE69" t="s">
        <v>2291</v>
      </c>
      <c r="AF69" t="s">
        <v>2291</v>
      </c>
      <c r="AG69" t="s">
        <v>2089</v>
      </c>
      <c r="AH69" t="s">
        <v>1920</v>
      </c>
      <c r="AI69" t="s">
        <v>1921</v>
      </c>
      <c r="AJ69" t="s">
        <v>1921</v>
      </c>
      <c r="AK69" t="s">
        <v>2291</v>
      </c>
      <c r="AL69">
        <v>750</v>
      </c>
      <c r="AM69">
        <v>2145</v>
      </c>
      <c r="AN69" t="s">
        <v>294</v>
      </c>
      <c r="AO69" t="s">
        <v>1934</v>
      </c>
      <c r="AP69" t="s">
        <v>400</v>
      </c>
      <c r="AQ69" t="s">
        <v>1948</v>
      </c>
      <c r="AR69" t="s">
        <v>915</v>
      </c>
      <c r="AS69" t="s">
        <v>1057</v>
      </c>
      <c r="AT69">
        <v>750</v>
      </c>
      <c r="AU69">
        <v>2145</v>
      </c>
      <c r="AV69">
        <v>42887</v>
      </c>
      <c r="AW69" t="s">
        <v>2291</v>
      </c>
      <c r="AX69" t="s">
        <v>2291</v>
      </c>
      <c r="AY69" t="s">
        <v>2291</v>
      </c>
      <c r="AZ69" t="s">
        <v>2291</v>
      </c>
      <c r="BA69" t="s">
        <v>2291</v>
      </c>
      <c r="BB69" t="s">
        <v>2291</v>
      </c>
      <c r="BC69" t="s">
        <v>2291</v>
      </c>
      <c r="BD69" t="s">
        <v>2291</v>
      </c>
      <c r="BE69" t="s">
        <v>2291</v>
      </c>
      <c r="BF69" t="s">
        <v>2291</v>
      </c>
      <c r="BG69" t="s">
        <v>2291</v>
      </c>
      <c r="BH69" t="s">
        <v>2291</v>
      </c>
      <c r="BI69" t="s">
        <v>2291</v>
      </c>
      <c r="BJ69" t="s">
        <v>2291</v>
      </c>
      <c r="BK69" t="s">
        <v>2291</v>
      </c>
      <c r="BL69" t="s">
        <v>2291</v>
      </c>
      <c r="BM69" t="s">
        <v>2291</v>
      </c>
      <c r="BN69" t="s">
        <v>2291</v>
      </c>
      <c r="BO69" t="s">
        <v>2291</v>
      </c>
      <c r="BP69" t="s">
        <v>2291</v>
      </c>
      <c r="BQ69" t="s">
        <v>2291</v>
      </c>
      <c r="BR69" t="s">
        <v>2291</v>
      </c>
      <c r="BS69" t="s">
        <v>2291</v>
      </c>
      <c r="BT69" t="s">
        <v>2291</v>
      </c>
      <c r="BU69" t="s">
        <v>2291</v>
      </c>
      <c r="BV69" t="s">
        <v>2291</v>
      </c>
      <c r="BW69" t="s">
        <v>2291</v>
      </c>
      <c r="BX69" t="s">
        <v>2291</v>
      </c>
      <c r="BY69" t="s">
        <v>2291</v>
      </c>
      <c r="BZ69" t="s">
        <v>2291</v>
      </c>
      <c r="CA69">
        <v>0</v>
      </c>
      <c r="CB69">
        <v>750</v>
      </c>
      <c r="CC69">
        <v>0</v>
      </c>
      <c r="CD69">
        <v>0</v>
      </c>
      <c r="CE69">
        <v>0</v>
      </c>
      <c r="CF69" t="s">
        <v>1998</v>
      </c>
      <c r="CG69" t="s">
        <v>2291</v>
      </c>
      <c r="CH69" t="s">
        <v>1096</v>
      </c>
      <c r="CI69" t="s">
        <v>1920</v>
      </c>
      <c r="CJ69" t="s">
        <v>1921</v>
      </c>
      <c r="CK69" t="s">
        <v>1920</v>
      </c>
      <c r="CL69" t="s">
        <v>1921</v>
      </c>
      <c r="CM69" t="s">
        <v>1921</v>
      </c>
      <c r="CN69" t="s">
        <v>1921</v>
      </c>
      <c r="CO69" t="s">
        <v>1921</v>
      </c>
      <c r="CP69" t="s">
        <v>1921</v>
      </c>
      <c r="CQ69" t="s">
        <v>1920</v>
      </c>
      <c r="CR69" t="s">
        <v>1921</v>
      </c>
      <c r="CS69" t="s">
        <v>1921</v>
      </c>
      <c r="CT69" t="s">
        <v>320</v>
      </c>
      <c r="CU69" t="s">
        <v>1921</v>
      </c>
      <c r="CV69" t="s">
        <v>1921</v>
      </c>
      <c r="CW69" t="s">
        <v>1921</v>
      </c>
      <c r="CX69" t="s">
        <v>1920</v>
      </c>
      <c r="CY69" t="s">
        <v>1921</v>
      </c>
      <c r="CZ69" t="s">
        <v>2291</v>
      </c>
      <c r="DA69" t="s">
        <v>2030</v>
      </c>
      <c r="DB69" t="s">
        <v>320</v>
      </c>
      <c r="DC69" t="s">
        <v>1921</v>
      </c>
      <c r="DD69" t="s">
        <v>1921</v>
      </c>
      <c r="DE69" t="s">
        <v>1921</v>
      </c>
      <c r="DF69" t="s">
        <v>1920</v>
      </c>
      <c r="DG69" t="s">
        <v>1921</v>
      </c>
      <c r="DH69" t="s">
        <v>2291</v>
      </c>
      <c r="DI69" t="s">
        <v>2029</v>
      </c>
      <c r="DJ69" t="s">
        <v>2291</v>
      </c>
      <c r="DK69" t="s">
        <v>2291</v>
      </c>
      <c r="DL69" t="s">
        <v>2291</v>
      </c>
      <c r="DM69" t="s">
        <v>2291</v>
      </c>
      <c r="DN69" t="s">
        <v>2291</v>
      </c>
      <c r="DO69" t="s">
        <v>2291</v>
      </c>
      <c r="DP69" t="s">
        <v>2291</v>
      </c>
      <c r="DQ69" t="s">
        <v>2291</v>
      </c>
      <c r="DR69" t="s">
        <v>2291</v>
      </c>
      <c r="DS69" t="s">
        <v>2291</v>
      </c>
      <c r="DT69" t="s">
        <v>2291</v>
      </c>
      <c r="DU69" t="s">
        <v>2291</v>
      </c>
      <c r="DV69" t="s">
        <v>2291</v>
      </c>
      <c r="DW69" t="s">
        <v>2291</v>
      </c>
      <c r="DX69" t="s">
        <v>2291</v>
      </c>
      <c r="DY69" t="s">
        <v>2291</v>
      </c>
      <c r="DZ69" t="s">
        <v>2291</v>
      </c>
      <c r="EA69" t="s">
        <v>2291</v>
      </c>
      <c r="EB69" t="s">
        <v>2291</v>
      </c>
      <c r="EC69" t="s">
        <v>2291</v>
      </c>
      <c r="ED69" t="s">
        <v>2291</v>
      </c>
      <c r="EE69" t="s">
        <v>2291</v>
      </c>
      <c r="EF69" t="s">
        <v>2291</v>
      </c>
      <c r="EG69" t="s">
        <v>2291</v>
      </c>
      <c r="EH69" t="s">
        <v>2291</v>
      </c>
      <c r="EI69" t="s">
        <v>2291</v>
      </c>
      <c r="EJ69" t="s">
        <v>2291</v>
      </c>
      <c r="EK69" t="s">
        <v>2291</v>
      </c>
      <c r="EL69" t="s">
        <v>2291</v>
      </c>
      <c r="EM69" t="s">
        <v>2291</v>
      </c>
      <c r="EN69" t="s">
        <v>2291</v>
      </c>
      <c r="EO69" t="s">
        <v>2291</v>
      </c>
      <c r="EP69" t="s">
        <v>2291</v>
      </c>
      <c r="EQ69" t="s">
        <v>2291</v>
      </c>
      <c r="ER69" t="s">
        <v>2291</v>
      </c>
      <c r="ES69" t="s">
        <v>2291</v>
      </c>
      <c r="ET69" t="s">
        <v>2291</v>
      </c>
      <c r="EU69" t="s">
        <v>2291</v>
      </c>
      <c r="EV69" t="s">
        <v>2291</v>
      </c>
      <c r="EW69" t="s">
        <v>2291</v>
      </c>
      <c r="EX69" t="s">
        <v>320</v>
      </c>
      <c r="EY69" t="s">
        <v>1921</v>
      </c>
      <c r="EZ69" t="s">
        <v>1921</v>
      </c>
      <c r="FA69" t="s">
        <v>1921</v>
      </c>
      <c r="FB69" t="s">
        <v>1920</v>
      </c>
      <c r="FC69" t="s">
        <v>1921</v>
      </c>
      <c r="FD69" t="s">
        <v>2291</v>
      </c>
      <c r="FE69" t="s">
        <v>1996</v>
      </c>
      <c r="FF69" t="s">
        <v>2291</v>
      </c>
      <c r="FG69" t="s">
        <v>2291</v>
      </c>
      <c r="FH69" t="s">
        <v>2291</v>
      </c>
      <c r="FI69" t="s">
        <v>2291</v>
      </c>
      <c r="FJ69" t="s">
        <v>2291</v>
      </c>
      <c r="FK69" t="s">
        <v>2291</v>
      </c>
      <c r="FL69" t="s">
        <v>2291</v>
      </c>
      <c r="FM69" t="s">
        <v>2291</v>
      </c>
      <c r="FN69" t="s">
        <v>2291</v>
      </c>
      <c r="FO69" t="s">
        <v>2291</v>
      </c>
      <c r="FP69" t="s">
        <v>2291</v>
      </c>
      <c r="FQ69" t="s">
        <v>2291</v>
      </c>
      <c r="FR69" t="s">
        <v>2291</v>
      </c>
      <c r="FS69" t="s">
        <v>2291</v>
      </c>
      <c r="FT69" t="s">
        <v>2291</v>
      </c>
      <c r="FU69" t="s">
        <v>2291</v>
      </c>
      <c r="FV69">
        <v>50</v>
      </c>
      <c r="FW69">
        <v>80</v>
      </c>
      <c r="FX69">
        <v>20</v>
      </c>
      <c r="FY69">
        <v>50</v>
      </c>
      <c r="FZ69">
        <v>30</v>
      </c>
      <c r="GA69">
        <v>6</v>
      </c>
      <c r="GB69" t="s">
        <v>2291</v>
      </c>
      <c r="GC69" t="s">
        <v>2291</v>
      </c>
      <c r="GD69">
        <v>40</v>
      </c>
      <c r="GE69">
        <v>60</v>
      </c>
      <c r="GF69">
        <v>3</v>
      </c>
      <c r="GG69" t="s">
        <v>2291</v>
      </c>
      <c r="GH69">
        <v>100</v>
      </c>
      <c r="GI69" t="s">
        <v>1920</v>
      </c>
      <c r="GJ69" t="s">
        <v>1920</v>
      </c>
      <c r="GK69" t="s">
        <v>1920</v>
      </c>
      <c r="GL69" t="s">
        <v>2291</v>
      </c>
      <c r="GM69" t="s">
        <v>2291</v>
      </c>
      <c r="GN69" t="s">
        <v>2291</v>
      </c>
      <c r="GO69" t="s">
        <v>1920</v>
      </c>
      <c r="GP69" t="s">
        <v>2291</v>
      </c>
      <c r="GQ69" t="s">
        <v>2291</v>
      </c>
      <c r="GR69" t="s">
        <v>2291</v>
      </c>
      <c r="GS69" t="s">
        <v>302</v>
      </c>
      <c r="GT69" t="s">
        <v>1921</v>
      </c>
      <c r="GU69" t="s">
        <v>1921</v>
      </c>
      <c r="GV69" t="s">
        <v>1921</v>
      </c>
      <c r="GW69" t="s">
        <v>1921</v>
      </c>
      <c r="GX69" t="s">
        <v>1920</v>
      </c>
      <c r="GY69" t="s">
        <v>1921</v>
      </c>
      <c r="GZ69" t="s">
        <v>1921</v>
      </c>
      <c r="HA69" t="s">
        <v>1921</v>
      </c>
      <c r="HB69" t="s">
        <v>2291</v>
      </c>
      <c r="HC69" t="s">
        <v>2291</v>
      </c>
      <c r="HD69">
        <v>3</v>
      </c>
      <c r="HE69" t="s">
        <v>2291</v>
      </c>
      <c r="HF69" t="s">
        <v>2291</v>
      </c>
      <c r="HG69" t="s">
        <v>2291</v>
      </c>
      <c r="HH69" t="s">
        <v>2291</v>
      </c>
      <c r="HI69" t="s">
        <v>2291</v>
      </c>
      <c r="HJ69" t="s">
        <v>2291</v>
      </c>
      <c r="HK69" t="s">
        <v>2291</v>
      </c>
      <c r="HL69" t="s">
        <v>2291</v>
      </c>
      <c r="HM69" t="s">
        <v>2291</v>
      </c>
      <c r="HN69" t="s">
        <v>2291</v>
      </c>
      <c r="HO69" t="s">
        <v>2291</v>
      </c>
      <c r="HP69" t="s">
        <v>2291</v>
      </c>
      <c r="HQ69" t="s">
        <v>2291</v>
      </c>
      <c r="HR69" t="s">
        <v>869</v>
      </c>
      <c r="HS69" t="s">
        <v>371</v>
      </c>
      <c r="HT69" t="s">
        <v>1920</v>
      </c>
      <c r="HU69" t="s">
        <v>1921</v>
      </c>
      <c r="HV69" t="s">
        <v>1921</v>
      </c>
      <c r="HW69" t="s">
        <v>1921</v>
      </c>
      <c r="HX69" t="s">
        <v>1921</v>
      </c>
      <c r="HY69" t="s">
        <v>2122</v>
      </c>
      <c r="HZ69" t="s">
        <v>1920</v>
      </c>
      <c r="IA69" t="s">
        <v>1921</v>
      </c>
      <c r="IB69" t="s">
        <v>1921</v>
      </c>
      <c r="IC69">
        <v>63</v>
      </c>
      <c r="ID69" t="s">
        <v>2291</v>
      </c>
      <c r="IE69" t="s">
        <v>2046</v>
      </c>
      <c r="IF69" t="s">
        <v>2000</v>
      </c>
      <c r="IG69" t="s">
        <v>1962</v>
      </c>
      <c r="IH69" t="s">
        <v>2128</v>
      </c>
      <c r="II69" t="s">
        <v>1920</v>
      </c>
      <c r="IJ69" t="s">
        <v>1920</v>
      </c>
      <c r="IK69">
        <v>707</v>
      </c>
      <c r="IL69">
        <v>707</v>
      </c>
      <c r="IM69" t="s">
        <v>1920</v>
      </c>
      <c r="IN69" t="s">
        <v>2291</v>
      </c>
      <c r="IO69" t="s">
        <v>2291</v>
      </c>
      <c r="IP69" t="s">
        <v>2291</v>
      </c>
      <c r="IQ69" t="s">
        <v>2291</v>
      </c>
      <c r="IR69" t="s">
        <v>2291</v>
      </c>
      <c r="IS69" t="s">
        <v>2291</v>
      </c>
      <c r="IT69" t="s">
        <v>2291</v>
      </c>
      <c r="IU69" t="s">
        <v>2291</v>
      </c>
      <c r="IV69" t="s">
        <v>1949</v>
      </c>
      <c r="IW69" t="s">
        <v>1991</v>
      </c>
      <c r="IX69" t="s">
        <v>2291</v>
      </c>
      <c r="IY69" t="s">
        <v>2291</v>
      </c>
      <c r="IZ69" t="s">
        <v>2291</v>
      </c>
      <c r="JA69" t="s">
        <v>2291</v>
      </c>
      <c r="JB69" t="s">
        <v>2291</v>
      </c>
      <c r="JC69" t="s">
        <v>1920</v>
      </c>
      <c r="JD69" t="s">
        <v>2003</v>
      </c>
      <c r="JE69" t="s">
        <v>1921</v>
      </c>
      <c r="JF69" t="s">
        <v>1920</v>
      </c>
      <c r="JG69" t="s">
        <v>1921</v>
      </c>
      <c r="JH69" t="s">
        <v>1921</v>
      </c>
      <c r="JI69" t="s">
        <v>1921</v>
      </c>
      <c r="JJ69" t="s">
        <v>2291</v>
      </c>
      <c r="JK69" t="s">
        <v>869</v>
      </c>
      <c r="JL69" t="s">
        <v>2291</v>
      </c>
      <c r="JM69" t="s">
        <v>392</v>
      </c>
      <c r="JN69" t="s">
        <v>1921</v>
      </c>
      <c r="JO69" t="s">
        <v>1921</v>
      </c>
      <c r="JP69" t="s">
        <v>1921</v>
      </c>
      <c r="JQ69" t="s">
        <v>1921</v>
      </c>
      <c r="JR69" t="s">
        <v>1921</v>
      </c>
      <c r="JS69" t="s">
        <v>1920</v>
      </c>
      <c r="JT69" t="s">
        <v>1921</v>
      </c>
      <c r="JU69" t="s">
        <v>1920</v>
      </c>
      <c r="JV69" t="s">
        <v>1920</v>
      </c>
      <c r="JW69" t="s">
        <v>1921</v>
      </c>
      <c r="JX69" t="s">
        <v>1921</v>
      </c>
      <c r="JY69" t="s">
        <v>1921</v>
      </c>
      <c r="JZ69" t="s">
        <v>1921</v>
      </c>
      <c r="KA69" t="s">
        <v>1921</v>
      </c>
      <c r="KB69" t="s">
        <v>2291</v>
      </c>
      <c r="KC69" t="s">
        <v>2291</v>
      </c>
      <c r="KD69" t="s">
        <v>2303</v>
      </c>
      <c r="KE69" t="s">
        <v>1921</v>
      </c>
      <c r="KF69" t="s">
        <v>1921</v>
      </c>
      <c r="KG69" t="s">
        <v>1920</v>
      </c>
      <c r="KH69" t="s">
        <v>1920</v>
      </c>
      <c r="KI69" t="s">
        <v>1921</v>
      </c>
      <c r="KJ69" t="s">
        <v>1921</v>
      </c>
      <c r="KK69" t="s">
        <v>1921</v>
      </c>
      <c r="KL69" t="s">
        <v>2291</v>
      </c>
      <c r="KM69" t="s">
        <v>1972</v>
      </c>
      <c r="KN69" t="s">
        <v>1921</v>
      </c>
      <c r="KO69" t="s">
        <v>1920</v>
      </c>
      <c r="KP69" t="s">
        <v>2150</v>
      </c>
      <c r="KQ69" t="s">
        <v>1967</v>
      </c>
      <c r="KR69" t="s">
        <v>1923</v>
      </c>
      <c r="KS69" t="s">
        <v>2291</v>
      </c>
      <c r="KT69" t="s">
        <v>1920</v>
      </c>
      <c r="KU69" t="s">
        <v>409</v>
      </c>
      <c r="KV69" t="s">
        <v>1921</v>
      </c>
      <c r="KW69" t="s">
        <v>1921</v>
      </c>
      <c r="KX69" t="s">
        <v>1920</v>
      </c>
      <c r="KY69" t="s">
        <v>2291</v>
      </c>
      <c r="KZ69" t="s">
        <v>2291</v>
      </c>
      <c r="LA69">
        <v>3</v>
      </c>
      <c r="LB69" t="s">
        <v>304</v>
      </c>
      <c r="LC69" t="s">
        <v>1098</v>
      </c>
      <c r="LD69" t="s">
        <v>2291</v>
      </c>
      <c r="LE69" t="s">
        <v>2291</v>
      </c>
      <c r="LF69" t="s">
        <v>2291</v>
      </c>
      <c r="LG69">
        <v>20</v>
      </c>
      <c r="LH69">
        <v>20</v>
      </c>
      <c r="LI69" t="s">
        <v>1099</v>
      </c>
      <c r="LJ69">
        <v>158782</v>
      </c>
      <c r="LK69" t="s">
        <v>1100</v>
      </c>
      <c r="LL69" t="s">
        <v>1101</v>
      </c>
      <c r="LM69">
        <v>84</v>
      </c>
      <c r="LN69" t="s">
        <v>2291</v>
      </c>
      <c r="LO69">
        <v>-1</v>
      </c>
      <c r="LP69" t="s">
        <v>2291</v>
      </c>
      <c r="LQ69" t="s">
        <v>2291</v>
      </c>
      <c r="LR69">
        <v>84</v>
      </c>
      <c r="LS69">
        <v>18</v>
      </c>
      <c r="LT69">
        <v>12</v>
      </c>
      <c r="LU69">
        <v>15</v>
      </c>
      <c r="LV69">
        <v>15</v>
      </c>
      <c r="LW69">
        <v>7</v>
      </c>
      <c r="LX69">
        <v>12</v>
      </c>
      <c r="LY69">
        <v>3</v>
      </c>
      <c r="LZ69">
        <v>4</v>
      </c>
      <c r="MA69">
        <v>20</v>
      </c>
      <c r="MB69">
        <v>20</v>
      </c>
      <c r="MC69">
        <v>3</v>
      </c>
      <c r="MD69">
        <v>11</v>
      </c>
      <c r="ME69">
        <v>140</v>
      </c>
      <c r="MF69" t="s">
        <v>1979</v>
      </c>
      <c r="MG69" t="s">
        <v>1980</v>
      </c>
      <c r="MH69" t="s">
        <v>1981</v>
      </c>
      <c r="MI69" t="b">
        <v>1</v>
      </c>
      <c r="MJ69" t="b">
        <v>1</v>
      </c>
      <c r="MK69" t="b">
        <v>1</v>
      </c>
      <c r="ML69" t="s">
        <v>2291</v>
      </c>
    </row>
    <row r="70" spans="1:350" x14ac:dyDescent="0.3">
      <c r="A70" t="s">
        <v>531</v>
      </c>
      <c r="B70" t="s">
        <v>529</v>
      </c>
      <c r="C70" t="s">
        <v>530</v>
      </c>
      <c r="D70">
        <v>43157</v>
      </c>
      <c r="E70" t="s">
        <v>464</v>
      </c>
      <c r="F70" t="s">
        <v>2291</v>
      </c>
      <c r="G70" t="s">
        <v>2291</v>
      </c>
      <c r="H70" t="s">
        <v>2291</v>
      </c>
      <c r="I70">
        <v>43157</v>
      </c>
      <c r="J70" t="s">
        <v>465</v>
      </c>
      <c r="K70" t="s">
        <v>293</v>
      </c>
      <c r="L70" t="s">
        <v>294</v>
      </c>
      <c r="M70" t="s">
        <v>1934</v>
      </c>
      <c r="N70" t="s">
        <v>400</v>
      </c>
      <c r="O70" t="s">
        <v>1948</v>
      </c>
      <c r="P70" t="s">
        <v>401</v>
      </c>
      <c r="Q70" t="s">
        <v>429</v>
      </c>
      <c r="R70" t="s">
        <v>456</v>
      </c>
      <c r="S70" t="s">
        <v>531</v>
      </c>
      <c r="T70" t="s">
        <v>532</v>
      </c>
      <c r="U70">
        <v>14.1921264906</v>
      </c>
      <c r="V70">
        <v>13.9651157426</v>
      </c>
      <c r="W70">
        <v>302.80782625900002</v>
      </c>
      <c r="X70">
        <v>12</v>
      </c>
      <c r="Y70" t="s">
        <v>1983</v>
      </c>
      <c r="Z70" t="s">
        <v>456</v>
      </c>
      <c r="AA70">
        <v>9</v>
      </c>
      <c r="AB70" t="s">
        <v>2292</v>
      </c>
      <c r="AC70" t="s">
        <v>2291</v>
      </c>
      <c r="AD70" t="s">
        <v>1982</v>
      </c>
      <c r="AE70" t="s">
        <v>2291</v>
      </c>
      <c r="AF70" t="s">
        <v>2291</v>
      </c>
      <c r="AG70" t="s">
        <v>2089</v>
      </c>
      <c r="AH70" t="s">
        <v>1920</v>
      </c>
      <c r="AI70" t="s">
        <v>1921</v>
      </c>
      <c r="AJ70" t="s">
        <v>1921</v>
      </c>
      <c r="AK70" t="s">
        <v>2291</v>
      </c>
      <c r="AL70">
        <v>98</v>
      </c>
      <c r="AM70">
        <v>409</v>
      </c>
      <c r="AN70" t="s">
        <v>294</v>
      </c>
      <c r="AO70" t="s">
        <v>1934</v>
      </c>
      <c r="AP70" t="s">
        <v>400</v>
      </c>
      <c r="AQ70" t="s">
        <v>1948</v>
      </c>
      <c r="AR70" t="s">
        <v>404</v>
      </c>
      <c r="AS70" t="s">
        <v>2010</v>
      </c>
      <c r="AT70">
        <v>98</v>
      </c>
      <c r="AU70">
        <v>409</v>
      </c>
      <c r="AV70">
        <v>42401</v>
      </c>
      <c r="AW70" t="s">
        <v>2291</v>
      </c>
      <c r="AX70" t="s">
        <v>2291</v>
      </c>
      <c r="AY70" t="s">
        <v>2291</v>
      </c>
      <c r="AZ70" t="s">
        <v>2291</v>
      </c>
      <c r="BA70" t="s">
        <v>2291</v>
      </c>
      <c r="BB70" t="s">
        <v>2291</v>
      </c>
      <c r="BC70" t="s">
        <v>2291</v>
      </c>
      <c r="BD70" t="s">
        <v>2291</v>
      </c>
      <c r="BE70" t="s">
        <v>2291</v>
      </c>
      <c r="BF70" t="s">
        <v>2291</v>
      </c>
      <c r="BG70" t="s">
        <v>2291</v>
      </c>
      <c r="BH70" t="s">
        <v>2291</v>
      </c>
      <c r="BI70" t="s">
        <v>2291</v>
      </c>
      <c r="BJ70" t="s">
        <v>2291</v>
      </c>
      <c r="BK70" t="s">
        <v>2291</v>
      </c>
      <c r="BL70" t="s">
        <v>2291</v>
      </c>
      <c r="BM70" t="s">
        <v>2291</v>
      </c>
      <c r="BN70" t="s">
        <v>2291</v>
      </c>
      <c r="BO70" t="s">
        <v>2291</v>
      </c>
      <c r="BP70" t="s">
        <v>2291</v>
      </c>
      <c r="BQ70" t="s">
        <v>2291</v>
      </c>
      <c r="BR70" t="s">
        <v>2291</v>
      </c>
      <c r="BS70" t="s">
        <v>2291</v>
      </c>
      <c r="BT70" t="s">
        <v>2291</v>
      </c>
      <c r="BU70" t="s">
        <v>2291</v>
      </c>
      <c r="BV70" t="s">
        <v>2291</v>
      </c>
      <c r="BW70" t="s">
        <v>2291</v>
      </c>
      <c r="BX70" t="s">
        <v>2291</v>
      </c>
      <c r="BY70" t="s">
        <v>2291</v>
      </c>
      <c r="BZ70" t="s">
        <v>2291</v>
      </c>
      <c r="CA70">
        <v>0</v>
      </c>
      <c r="CB70">
        <v>0</v>
      </c>
      <c r="CC70">
        <v>98</v>
      </c>
      <c r="CD70">
        <v>0</v>
      </c>
      <c r="CE70">
        <v>0</v>
      </c>
      <c r="CF70" t="s">
        <v>1998</v>
      </c>
      <c r="CG70" t="s">
        <v>2291</v>
      </c>
      <c r="CH70" t="s">
        <v>533</v>
      </c>
      <c r="CI70" t="s">
        <v>1921</v>
      </c>
      <c r="CJ70" t="s">
        <v>1921</v>
      </c>
      <c r="CK70" t="s">
        <v>1921</v>
      </c>
      <c r="CL70" t="s">
        <v>1921</v>
      </c>
      <c r="CM70" t="s">
        <v>1921</v>
      </c>
      <c r="CN70" t="s">
        <v>1921</v>
      </c>
      <c r="CO70" t="s">
        <v>1921</v>
      </c>
      <c r="CP70" t="s">
        <v>1921</v>
      </c>
      <c r="CQ70" t="s">
        <v>1920</v>
      </c>
      <c r="CR70" t="s">
        <v>1921</v>
      </c>
      <c r="CS70" t="s">
        <v>1921</v>
      </c>
      <c r="CT70" t="s">
        <v>320</v>
      </c>
      <c r="CU70" t="s">
        <v>1921</v>
      </c>
      <c r="CV70" t="s">
        <v>1921</v>
      </c>
      <c r="CW70" t="s">
        <v>1921</v>
      </c>
      <c r="CX70" t="s">
        <v>1920</v>
      </c>
      <c r="CY70" t="s">
        <v>1921</v>
      </c>
      <c r="CZ70" t="s">
        <v>2291</v>
      </c>
      <c r="DA70" t="s">
        <v>2029</v>
      </c>
      <c r="DB70" t="s">
        <v>2291</v>
      </c>
      <c r="DC70" t="s">
        <v>2291</v>
      </c>
      <c r="DD70" t="s">
        <v>2291</v>
      </c>
      <c r="DE70" t="s">
        <v>2291</v>
      </c>
      <c r="DF70" t="s">
        <v>2291</v>
      </c>
      <c r="DG70" t="s">
        <v>2291</v>
      </c>
      <c r="DH70" t="s">
        <v>2291</v>
      </c>
      <c r="DI70" t="s">
        <v>2291</v>
      </c>
      <c r="DJ70" t="s">
        <v>2291</v>
      </c>
      <c r="DK70" t="s">
        <v>2291</v>
      </c>
      <c r="DL70" t="s">
        <v>2291</v>
      </c>
      <c r="DM70" t="s">
        <v>2291</v>
      </c>
      <c r="DN70" t="s">
        <v>2291</v>
      </c>
      <c r="DO70" t="s">
        <v>2291</v>
      </c>
      <c r="DP70" t="s">
        <v>2291</v>
      </c>
      <c r="DQ70" t="s">
        <v>2291</v>
      </c>
      <c r="DR70" t="s">
        <v>2291</v>
      </c>
      <c r="DS70" t="s">
        <v>2291</v>
      </c>
      <c r="DT70" t="s">
        <v>2291</v>
      </c>
      <c r="DU70" t="s">
        <v>2291</v>
      </c>
      <c r="DV70" t="s">
        <v>2291</v>
      </c>
      <c r="DW70" t="s">
        <v>2291</v>
      </c>
      <c r="DX70" t="s">
        <v>2291</v>
      </c>
      <c r="DY70" t="s">
        <v>2291</v>
      </c>
      <c r="DZ70" t="s">
        <v>2291</v>
      </c>
      <c r="EA70" t="s">
        <v>2291</v>
      </c>
      <c r="EB70" t="s">
        <v>2291</v>
      </c>
      <c r="EC70" t="s">
        <v>2291</v>
      </c>
      <c r="ED70" t="s">
        <v>2291</v>
      </c>
      <c r="EE70" t="s">
        <v>2291</v>
      </c>
      <c r="EF70" t="s">
        <v>2291</v>
      </c>
      <c r="EG70" t="s">
        <v>2291</v>
      </c>
      <c r="EH70" t="s">
        <v>2291</v>
      </c>
      <c r="EI70" t="s">
        <v>2291</v>
      </c>
      <c r="EJ70" t="s">
        <v>2291</v>
      </c>
      <c r="EK70" t="s">
        <v>2291</v>
      </c>
      <c r="EL70" t="s">
        <v>2291</v>
      </c>
      <c r="EM70" t="s">
        <v>2291</v>
      </c>
      <c r="EN70" t="s">
        <v>2291</v>
      </c>
      <c r="EO70" t="s">
        <v>2291</v>
      </c>
      <c r="EP70" t="s">
        <v>2291</v>
      </c>
      <c r="EQ70" t="s">
        <v>2291</v>
      </c>
      <c r="ER70" t="s">
        <v>2291</v>
      </c>
      <c r="ES70" t="s">
        <v>2291</v>
      </c>
      <c r="ET70" t="s">
        <v>2291</v>
      </c>
      <c r="EU70" t="s">
        <v>2291</v>
      </c>
      <c r="EV70" t="s">
        <v>2291</v>
      </c>
      <c r="EW70" t="s">
        <v>2291</v>
      </c>
      <c r="EX70" t="s">
        <v>2291</v>
      </c>
      <c r="EY70" t="s">
        <v>2291</v>
      </c>
      <c r="EZ70" t="s">
        <v>2291</v>
      </c>
      <c r="FA70" t="s">
        <v>2291</v>
      </c>
      <c r="FB70" t="s">
        <v>2291</v>
      </c>
      <c r="FC70" t="s">
        <v>2291</v>
      </c>
      <c r="FD70" t="s">
        <v>2291</v>
      </c>
      <c r="FE70" t="s">
        <v>2291</v>
      </c>
      <c r="FF70" t="s">
        <v>2291</v>
      </c>
      <c r="FG70" t="s">
        <v>2291</v>
      </c>
      <c r="FH70" t="s">
        <v>2291</v>
      </c>
      <c r="FI70" t="s">
        <v>2291</v>
      </c>
      <c r="FJ70" t="s">
        <v>2291</v>
      </c>
      <c r="FK70" t="s">
        <v>2291</v>
      </c>
      <c r="FL70" t="s">
        <v>2291</v>
      </c>
      <c r="FM70" t="s">
        <v>2291</v>
      </c>
      <c r="FN70" t="s">
        <v>2291</v>
      </c>
      <c r="FO70" t="s">
        <v>2291</v>
      </c>
      <c r="FP70" t="s">
        <v>2291</v>
      </c>
      <c r="FQ70" t="s">
        <v>2291</v>
      </c>
      <c r="FR70" t="s">
        <v>2291</v>
      </c>
      <c r="FS70" t="s">
        <v>2291</v>
      </c>
      <c r="FT70" t="s">
        <v>2291</v>
      </c>
      <c r="FU70" t="s">
        <v>2291</v>
      </c>
      <c r="FV70">
        <v>15</v>
      </c>
      <c r="FW70">
        <v>20</v>
      </c>
      <c r="FX70" t="s">
        <v>2291</v>
      </c>
      <c r="FY70">
        <v>9</v>
      </c>
      <c r="FZ70" t="s">
        <v>2291</v>
      </c>
      <c r="GA70">
        <v>3</v>
      </c>
      <c r="GB70" t="s">
        <v>2291</v>
      </c>
      <c r="GC70" t="s">
        <v>2291</v>
      </c>
      <c r="GD70" t="s">
        <v>2291</v>
      </c>
      <c r="GE70">
        <v>12</v>
      </c>
      <c r="GF70" t="s">
        <v>2291</v>
      </c>
      <c r="GG70">
        <v>5</v>
      </c>
      <c r="GH70">
        <v>12</v>
      </c>
      <c r="GI70" t="s">
        <v>1920</v>
      </c>
      <c r="GJ70" t="s">
        <v>1920</v>
      </c>
      <c r="GK70" t="s">
        <v>1920</v>
      </c>
      <c r="GL70" t="s">
        <v>2291</v>
      </c>
      <c r="GM70" t="s">
        <v>2291</v>
      </c>
      <c r="GN70" t="s">
        <v>2291</v>
      </c>
      <c r="GO70" t="s">
        <v>1920</v>
      </c>
      <c r="GP70" t="s">
        <v>2291</v>
      </c>
      <c r="GQ70" t="s">
        <v>2291</v>
      </c>
      <c r="GR70" t="s">
        <v>2291</v>
      </c>
      <c r="GS70" t="s">
        <v>302</v>
      </c>
      <c r="GT70" t="s">
        <v>1921</v>
      </c>
      <c r="GU70" t="s">
        <v>1921</v>
      </c>
      <c r="GV70" t="s">
        <v>1921</v>
      </c>
      <c r="GW70" t="s">
        <v>1921</v>
      </c>
      <c r="GX70" t="s">
        <v>1920</v>
      </c>
      <c r="GY70" t="s">
        <v>1921</v>
      </c>
      <c r="GZ70" t="s">
        <v>1921</v>
      </c>
      <c r="HA70" t="s">
        <v>1921</v>
      </c>
      <c r="HB70" t="s">
        <v>2291</v>
      </c>
      <c r="HC70" t="s">
        <v>2291</v>
      </c>
      <c r="HD70">
        <v>1</v>
      </c>
      <c r="HE70" t="s">
        <v>2291</v>
      </c>
      <c r="HF70" t="s">
        <v>2291</v>
      </c>
      <c r="HG70" t="s">
        <v>2291</v>
      </c>
      <c r="HH70" t="s">
        <v>2291</v>
      </c>
      <c r="HI70" t="s">
        <v>2291</v>
      </c>
      <c r="HJ70" t="s">
        <v>2291</v>
      </c>
      <c r="HK70" t="s">
        <v>2291</v>
      </c>
      <c r="HL70" t="s">
        <v>2291</v>
      </c>
      <c r="HM70" t="s">
        <v>2291</v>
      </c>
      <c r="HN70" t="s">
        <v>2291</v>
      </c>
      <c r="HO70" t="s">
        <v>2291</v>
      </c>
      <c r="HP70" t="s">
        <v>2291</v>
      </c>
      <c r="HQ70" t="s">
        <v>2291</v>
      </c>
      <c r="HR70" t="s">
        <v>869</v>
      </c>
      <c r="HS70" t="s">
        <v>371</v>
      </c>
      <c r="HT70" t="s">
        <v>1920</v>
      </c>
      <c r="HU70" t="s">
        <v>1921</v>
      </c>
      <c r="HV70" t="s">
        <v>1921</v>
      </c>
      <c r="HW70" t="s">
        <v>1921</v>
      </c>
      <c r="HX70" t="s">
        <v>1921</v>
      </c>
      <c r="HY70" t="s">
        <v>2125</v>
      </c>
      <c r="HZ70" t="s">
        <v>1921</v>
      </c>
      <c r="IA70" t="s">
        <v>1921</v>
      </c>
      <c r="IB70" t="s">
        <v>1920</v>
      </c>
      <c r="IC70" t="s">
        <v>2291</v>
      </c>
      <c r="ID70" t="s">
        <v>2291</v>
      </c>
      <c r="IE70" t="s">
        <v>2291</v>
      </c>
      <c r="IF70" t="s">
        <v>2291</v>
      </c>
      <c r="IG70" t="s">
        <v>2291</v>
      </c>
      <c r="IH70" t="s">
        <v>2127</v>
      </c>
      <c r="II70" t="s">
        <v>1920</v>
      </c>
      <c r="IJ70" t="s">
        <v>1921</v>
      </c>
      <c r="IK70" t="s">
        <v>2291</v>
      </c>
      <c r="IL70" t="s">
        <v>2291</v>
      </c>
      <c r="IM70" t="s">
        <v>1920</v>
      </c>
      <c r="IN70" t="s">
        <v>2291</v>
      </c>
      <c r="IO70" t="s">
        <v>2291</v>
      </c>
      <c r="IP70" t="s">
        <v>2291</v>
      </c>
      <c r="IQ70" t="s">
        <v>2291</v>
      </c>
      <c r="IR70" t="s">
        <v>2291</v>
      </c>
      <c r="IS70" t="s">
        <v>2291</v>
      </c>
      <c r="IT70" t="s">
        <v>2291</v>
      </c>
      <c r="IU70" t="s">
        <v>2291</v>
      </c>
      <c r="IV70" t="s">
        <v>1951</v>
      </c>
      <c r="IW70" t="s">
        <v>2168</v>
      </c>
      <c r="IX70" t="s">
        <v>2291</v>
      </c>
      <c r="IY70" t="s">
        <v>2180</v>
      </c>
      <c r="IZ70" t="s">
        <v>534</v>
      </c>
      <c r="JA70" t="s">
        <v>1956</v>
      </c>
      <c r="JB70" t="s">
        <v>2291</v>
      </c>
      <c r="JC70" t="s">
        <v>1921</v>
      </c>
      <c r="JD70" t="s">
        <v>2291</v>
      </c>
      <c r="JE70" t="s">
        <v>2291</v>
      </c>
      <c r="JF70" t="s">
        <v>2291</v>
      </c>
      <c r="JG70" t="s">
        <v>2291</v>
      </c>
      <c r="JH70" t="s">
        <v>2291</v>
      </c>
      <c r="JI70" t="s">
        <v>2291</v>
      </c>
      <c r="JJ70" t="s">
        <v>2291</v>
      </c>
      <c r="JK70" t="s">
        <v>2291</v>
      </c>
      <c r="JL70" t="s">
        <v>2291</v>
      </c>
      <c r="JM70" t="s">
        <v>513</v>
      </c>
      <c r="JN70" t="s">
        <v>1920</v>
      </c>
      <c r="JO70" t="s">
        <v>1921</v>
      </c>
      <c r="JP70" t="s">
        <v>1921</v>
      </c>
      <c r="JQ70" t="s">
        <v>1921</v>
      </c>
      <c r="JR70" t="s">
        <v>1921</v>
      </c>
      <c r="JS70" t="s">
        <v>1921</v>
      </c>
      <c r="JT70" t="s">
        <v>1921</v>
      </c>
      <c r="JU70" t="s">
        <v>1920</v>
      </c>
      <c r="JV70" t="s">
        <v>1921</v>
      </c>
      <c r="JW70" t="s">
        <v>1921</v>
      </c>
      <c r="JX70" t="s">
        <v>1921</v>
      </c>
      <c r="JY70" t="s">
        <v>1921</v>
      </c>
      <c r="JZ70" t="s">
        <v>1920</v>
      </c>
      <c r="KA70" t="s">
        <v>1921</v>
      </c>
      <c r="KB70" t="s">
        <v>514</v>
      </c>
      <c r="KC70" t="s">
        <v>2291</v>
      </c>
      <c r="KD70" t="s">
        <v>2295</v>
      </c>
      <c r="KE70" t="s">
        <v>1920</v>
      </c>
      <c r="KF70" t="s">
        <v>1921</v>
      </c>
      <c r="KG70" t="s">
        <v>1921</v>
      </c>
      <c r="KH70" t="s">
        <v>1921</v>
      </c>
      <c r="KI70" t="s">
        <v>1921</v>
      </c>
      <c r="KJ70" t="s">
        <v>1921</v>
      </c>
      <c r="KK70" t="s">
        <v>1921</v>
      </c>
      <c r="KL70" t="s">
        <v>2291</v>
      </c>
      <c r="KM70" t="s">
        <v>1972</v>
      </c>
      <c r="KN70" t="s">
        <v>1921</v>
      </c>
      <c r="KO70" t="s">
        <v>1920</v>
      </c>
      <c r="KP70" t="s">
        <v>2144</v>
      </c>
      <c r="KQ70" t="s">
        <v>1967</v>
      </c>
      <c r="KR70" t="s">
        <v>1988</v>
      </c>
      <c r="KS70" t="s">
        <v>2291</v>
      </c>
      <c r="KT70" t="s">
        <v>1920</v>
      </c>
      <c r="KU70" t="s">
        <v>409</v>
      </c>
      <c r="KV70" t="s">
        <v>1921</v>
      </c>
      <c r="KW70" t="s">
        <v>1921</v>
      </c>
      <c r="KX70" t="s">
        <v>1920</v>
      </c>
      <c r="KY70" t="s">
        <v>2291</v>
      </c>
      <c r="KZ70" t="s">
        <v>2291</v>
      </c>
      <c r="LA70">
        <v>3</v>
      </c>
      <c r="LB70" t="s">
        <v>304</v>
      </c>
      <c r="LC70" t="s">
        <v>535</v>
      </c>
      <c r="LD70" t="s">
        <v>2291</v>
      </c>
      <c r="LE70" t="s">
        <v>2291</v>
      </c>
      <c r="LF70" t="s">
        <v>2291</v>
      </c>
      <c r="LG70">
        <v>20</v>
      </c>
      <c r="LH70">
        <v>20</v>
      </c>
      <c r="LI70" t="s">
        <v>536</v>
      </c>
      <c r="LJ70">
        <v>146968</v>
      </c>
      <c r="LK70" t="s">
        <v>537</v>
      </c>
      <c r="LL70" t="s">
        <v>538</v>
      </c>
      <c r="LM70">
        <v>21</v>
      </c>
      <c r="LN70" t="s">
        <v>2291</v>
      </c>
      <c r="LO70">
        <v>-1</v>
      </c>
      <c r="LP70" t="s">
        <v>2291</v>
      </c>
      <c r="LQ70" t="s">
        <v>2291</v>
      </c>
      <c r="LR70">
        <v>21</v>
      </c>
      <c r="LS70">
        <v>10</v>
      </c>
      <c r="LT70">
        <v>4</v>
      </c>
      <c r="LU70">
        <v>14</v>
      </c>
      <c r="LV70">
        <v>7</v>
      </c>
      <c r="LW70">
        <v>12</v>
      </c>
      <c r="LX70">
        <v>12</v>
      </c>
      <c r="LY70">
        <v>4</v>
      </c>
      <c r="LZ70">
        <v>9</v>
      </c>
      <c r="MA70">
        <v>21</v>
      </c>
      <c r="MB70">
        <v>17</v>
      </c>
      <c r="MC70">
        <v>0</v>
      </c>
      <c r="MD70">
        <v>3</v>
      </c>
      <c r="ME70">
        <v>113</v>
      </c>
      <c r="MF70" t="s">
        <v>1975</v>
      </c>
      <c r="MG70" t="s">
        <v>1980</v>
      </c>
      <c r="MH70" t="s">
        <v>1922</v>
      </c>
      <c r="MI70" t="b">
        <v>1</v>
      </c>
      <c r="MJ70" t="b">
        <v>1</v>
      </c>
      <c r="MK70" t="b">
        <v>0</v>
      </c>
      <c r="ML70" t="s">
        <v>2291</v>
      </c>
    </row>
    <row r="71" spans="1:350" x14ac:dyDescent="0.3">
      <c r="A71" t="s">
        <v>1905</v>
      </c>
      <c r="B71" t="s">
        <v>1902</v>
      </c>
      <c r="C71" t="s">
        <v>1903</v>
      </c>
      <c r="D71">
        <v>43169</v>
      </c>
      <c r="E71" t="s">
        <v>1858</v>
      </c>
      <c r="F71" t="s">
        <v>1904</v>
      </c>
      <c r="G71" t="s">
        <v>2291</v>
      </c>
      <c r="H71" t="s">
        <v>2291</v>
      </c>
      <c r="I71">
        <v>43169</v>
      </c>
      <c r="J71" t="s">
        <v>1177</v>
      </c>
      <c r="K71" t="s">
        <v>293</v>
      </c>
      <c r="L71" t="s">
        <v>294</v>
      </c>
      <c r="M71" t="s">
        <v>1934</v>
      </c>
      <c r="N71" t="s">
        <v>400</v>
      </c>
      <c r="O71" t="s">
        <v>1948</v>
      </c>
      <c r="P71" t="s">
        <v>404</v>
      </c>
      <c r="Q71" t="s">
        <v>2010</v>
      </c>
      <c r="R71" t="s">
        <v>1905</v>
      </c>
      <c r="S71" t="s">
        <v>1905</v>
      </c>
      <c r="T71" t="s">
        <v>1906</v>
      </c>
      <c r="U71">
        <v>13.963675890399999</v>
      </c>
      <c r="V71">
        <v>13.697910424</v>
      </c>
      <c r="W71">
        <v>299.662981215</v>
      </c>
      <c r="X71">
        <v>4</v>
      </c>
      <c r="Y71" t="s">
        <v>1984</v>
      </c>
      <c r="Z71" t="s">
        <v>2291</v>
      </c>
      <c r="AA71" t="s">
        <v>2291</v>
      </c>
      <c r="AB71" t="s">
        <v>2292</v>
      </c>
      <c r="AC71" t="s">
        <v>2291</v>
      </c>
      <c r="AD71" t="s">
        <v>1982</v>
      </c>
      <c r="AE71" t="s">
        <v>2291</v>
      </c>
      <c r="AF71" t="s">
        <v>2291</v>
      </c>
      <c r="AG71" t="s">
        <v>2089</v>
      </c>
      <c r="AH71" t="s">
        <v>1920</v>
      </c>
      <c r="AI71" t="s">
        <v>1921</v>
      </c>
      <c r="AJ71" t="s">
        <v>1921</v>
      </c>
      <c r="AK71" t="s">
        <v>2291</v>
      </c>
      <c r="AL71">
        <v>200</v>
      </c>
      <c r="AM71">
        <v>836</v>
      </c>
      <c r="AN71" t="s">
        <v>294</v>
      </c>
      <c r="AO71" t="s">
        <v>1934</v>
      </c>
      <c r="AP71" t="s">
        <v>400</v>
      </c>
      <c r="AQ71" t="s">
        <v>1948</v>
      </c>
      <c r="AR71" t="s">
        <v>404</v>
      </c>
      <c r="AS71" t="s">
        <v>2010</v>
      </c>
      <c r="AT71">
        <v>200</v>
      </c>
      <c r="AU71">
        <v>836</v>
      </c>
      <c r="AV71">
        <v>42064</v>
      </c>
      <c r="AW71" t="s">
        <v>2291</v>
      </c>
      <c r="AX71" t="s">
        <v>2291</v>
      </c>
      <c r="AY71" t="s">
        <v>2291</v>
      </c>
      <c r="AZ71" t="s">
        <v>2291</v>
      </c>
      <c r="BA71" t="s">
        <v>2291</v>
      </c>
      <c r="BB71" t="s">
        <v>2291</v>
      </c>
      <c r="BC71" t="s">
        <v>2291</v>
      </c>
      <c r="BD71" t="s">
        <v>2291</v>
      </c>
      <c r="BE71" t="s">
        <v>2291</v>
      </c>
      <c r="BF71" t="s">
        <v>2291</v>
      </c>
      <c r="BG71" t="s">
        <v>2291</v>
      </c>
      <c r="BH71" t="s">
        <v>2291</v>
      </c>
      <c r="BI71" t="s">
        <v>2291</v>
      </c>
      <c r="BJ71" t="s">
        <v>2291</v>
      </c>
      <c r="BK71" t="s">
        <v>2291</v>
      </c>
      <c r="BL71" t="s">
        <v>2291</v>
      </c>
      <c r="BM71" t="s">
        <v>2291</v>
      </c>
      <c r="BN71" t="s">
        <v>2291</v>
      </c>
      <c r="BO71" t="s">
        <v>2291</v>
      </c>
      <c r="BP71" t="s">
        <v>2291</v>
      </c>
      <c r="BQ71" t="s">
        <v>2291</v>
      </c>
      <c r="BR71" t="s">
        <v>2291</v>
      </c>
      <c r="BS71" t="s">
        <v>2291</v>
      </c>
      <c r="BT71" t="s">
        <v>2291</v>
      </c>
      <c r="BU71" t="s">
        <v>2291</v>
      </c>
      <c r="BV71" t="s">
        <v>2291</v>
      </c>
      <c r="BW71" t="s">
        <v>2291</v>
      </c>
      <c r="BX71" t="s">
        <v>2291</v>
      </c>
      <c r="BY71" t="s">
        <v>2291</v>
      </c>
      <c r="BZ71" t="s">
        <v>2291</v>
      </c>
      <c r="CA71">
        <v>0</v>
      </c>
      <c r="CB71">
        <v>200</v>
      </c>
      <c r="CC71">
        <v>0</v>
      </c>
      <c r="CD71">
        <v>0</v>
      </c>
      <c r="CE71">
        <v>0</v>
      </c>
      <c r="CF71" t="s">
        <v>1998</v>
      </c>
      <c r="CG71" t="s">
        <v>2291</v>
      </c>
      <c r="CH71" t="s">
        <v>533</v>
      </c>
      <c r="CI71" t="s">
        <v>1921</v>
      </c>
      <c r="CJ71" t="s">
        <v>1921</v>
      </c>
      <c r="CK71" t="s">
        <v>1921</v>
      </c>
      <c r="CL71" t="s">
        <v>1921</v>
      </c>
      <c r="CM71" t="s">
        <v>1921</v>
      </c>
      <c r="CN71" t="s">
        <v>1921</v>
      </c>
      <c r="CO71" t="s">
        <v>1921</v>
      </c>
      <c r="CP71" t="s">
        <v>1921</v>
      </c>
      <c r="CQ71" t="s">
        <v>1920</v>
      </c>
      <c r="CR71" t="s">
        <v>1919</v>
      </c>
      <c r="CS71" t="s">
        <v>1921</v>
      </c>
      <c r="CT71" t="s">
        <v>2101</v>
      </c>
      <c r="CU71" t="s">
        <v>1921</v>
      </c>
      <c r="CV71" t="s">
        <v>1921</v>
      </c>
      <c r="CW71" t="s">
        <v>1920</v>
      </c>
      <c r="CX71" t="s">
        <v>1920</v>
      </c>
      <c r="CY71" t="s">
        <v>1921</v>
      </c>
      <c r="CZ71" t="s">
        <v>2291</v>
      </c>
      <c r="DA71" t="s">
        <v>2030</v>
      </c>
      <c r="DB71" t="s">
        <v>2291</v>
      </c>
      <c r="DC71" t="s">
        <v>2291</v>
      </c>
      <c r="DD71" t="s">
        <v>2291</v>
      </c>
      <c r="DE71" t="s">
        <v>2291</v>
      </c>
      <c r="DF71" t="s">
        <v>2291</v>
      </c>
      <c r="DG71" t="s">
        <v>2291</v>
      </c>
      <c r="DH71" t="s">
        <v>2291</v>
      </c>
      <c r="DI71" t="s">
        <v>2291</v>
      </c>
      <c r="DJ71" t="s">
        <v>2291</v>
      </c>
      <c r="DK71" t="s">
        <v>2291</v>
      </c>
      <c r="DL71" t="s">
        <v>2291</v>
      </c>
      <c r="DM71" t="s">
        <v>2291</v>
      </c>
      <c r="DN71" t="s">
        <v>2291</v>
      </c>
      <c r="DO71" t="s">
        <v>2291</v>
      </c>
      <c r="DP71" t="s">
        <v>2291</v>
      </c>
      <c r="DQ71" t="s">
        <v>2291</v>
      </c>
      <c r="DR71" t="s">
        <v>2291</v>
      </c>
      <c r="DS71" t="s">
        <v>2291</v>
      </c>
      <c r="DT71" t="s">
        <v>2291</v>
      </c>
      <c r="DU71" t="s">
        <v>2291</v>
      </c>
      <c r="DV71" t="s">
        <v>2291</v>
      </c>
      <c r="DW71" t="s">
        <v>2291</v>
      </c>
      <c r="DX71" t="s">
        <v>2291</v>
      </c>
      <c r="DY71" t="s">
        <v>2291</v>
      </c>
      <c r="DZ71" t="s">
        <v>2291</v>
      </c>
      <c r="EA71" t="s">
        <v>2291</v>
      </c>
      <c r="EB71" t="s">
        <v>2291</v>
      </c>
      <c r="EC71" t="s">
        <v>2291</v>
      </c>
      <c r="ED71" t="s">
        <v>2291</v>
      </c>
      <c r="EE71" t="s">
        <v>2291</v>
      </c>
      <c r="EF71" t="s">
        <v>2291</v>
      </c>
      <c r="EG71" t="s">
        <v>2291</v>
      </c>
      <c r="EH71" t="s">
        <v>2291</v>
      </c>
      <c r="EI71" t="s">
        <v>2291</v>
      </c>
      <c r="EJ71" t="s">
        <v>2291</v>
      </c>
      <c r="EK71" t="s">
        <v>2291</v>
      </c>
      <c r="EL71" t="s">
        <v>2291</v>
      </c>
      <c r="EM71" t="s">
        <v>2291</v>
      </c>
      <c r="EN71" t="s">
        <v>2291</v>
      </c>
      <c r="EO71" t="s">
        <v>2291</v>
      </c>
      <c r="EP71" t="s">
        <v>2291</v>
      </c>
      <c r="EQ71" t="s">
        <v>2291</v>
      </c>
      <c r="ER71" t="s">
        <v>2291</v>
      </c>
      <c r="ES71" t="s">
        <v>2291</v>
      </c>
      <c r="ET71" t="s">
        <v>2291</v>
      </c>
      <c r="EU71" t="s">
        <v>2291</v>
      </c>
      <c r="EV71" t="s">
        <v>2291</v>
      </c>
      <c r="EW71" t="s">
        <v>2291</v>
      </c>
      <c r="EX71" t="s">
        <v>2291</v>
      </c>
      <c r="EY71" t="s">
        <v>2291</v>
      </c>
      <c r="EZ71" t="s">
        <v>2291</v>
      </c>
      <c r="FA71" t="s">
        <v>2291</v>
      </c>
      <c r="FB71" t="s">
        <v>2291</v>
      </c>
      <c r="FC71" t="s">
        <v>2291</v>
      </c>
      <c r="FD71" t="s">
        <v>2291</v>
      </c>
      <c r="FE71" t="s">
        <v>2291</v>
      </c>
      <c r="FF71" t="s">
        <v>2291</v>
      </c>
      <c r="FG71" t="s">
        <v>2291</v>
      </c>
      <c r="FH71" t="s">
        <v>2291</v>
      </c>
      <c r="FI71" t="s">
        <v>2291</v>
      </c>
      <c r="FJ71" t="s">
        <v>2291</v>
      </c>
      <c r="FK71" t="s">
        <v>2291</v>
      </c>
      <c r="FL71" t="s">
        <v>2291</v>
      </c>
      <c r="FM71" t="s">
        <v>2291</v>
      </c>
      <c r="FN71" t="s">
        <v>2291</v>
      </c>
      <c r="FO71" t="s">
        <v>2291</v>
      </c>
      <c r="FP71" t="s">
        <v>2291</v>
      </c>
      <c r="FQ71" t="s">
        <v>2291</v>
      </c>
      <c r="FR71" t="s">
        <v>2291</v>
      </c>
      <c r="FS71" t="s">
        <v>2291</v>
      </c>
      <c r="FT71" t="s">
        <v>2291</v>
      </c>
      <c r="FU71" t="s">
        <v>2291</v>
      </c>
      <c r="FV71">
        <v>36</v>
      </c>
      <c r="FW71">
        <v>63</v>
      </c>
      <c r="FX71">
        <v>2</v>
      </c>
      <c r="FY71">
        <v>7</v>
      </c>
      <c r="FZ71">
        <v>3</v>
      </c>
      <c r="GA71">
        <v>5</v>
      </c>
      <c r="GB71" t="s">
        <v>2291</v>
      </c>
      <c r="GC71" t="s">
        <v>2291</v>
      </c>
      <c r="GD71">
        <v>9</v>
      </c>
      <c r="GE71">
        <v>11</v>
      </c>
      <c r="GF71">
        <v>3</v>
      </c>
      <c r="GG71" t="s">
        <v>2291</v>
      </c>
      <c r="GH71">
        <v>95</v>
      </c>
      <c r="GI71" t="s">
        <v>1920</v>
      </c>
      <c r="GJ71" t="s">
        <v>1920</v>
      </c>
      <c r="GK71" t="s">
        <v>1920</v>
      </c>
      <c r="GL71" t="s">
        <v>2291</v>
      </c>
      <c r="GM71" t="s">
        <v>2291</v>
      </c>
      <c r="GN71" t="s">
        <v>2291</v>
      </c>
      <c r="GO71" t="s">
        <v>1961</v>
      </c>
      <c r="GP71" t="s">
        <v>2291</v>
      </c>
      <c r="GQ71" t="s">
        <v>2291</v>
      </c>
      <c r="GR71" t="s">
        <v>2291</v>
      </c>
      <c r="GS71" t="s">
        <v>1223</v>
      </c>
      <c r="GT71" t="s">
        <v>1921</v>
      </c>
      <c r="GU71" t="s">
        <v>1921</v>
      </c>
      <c r="GV71" t="s">
        <v>1920</v>
      </c>
      <c r="GW71" t="s">
        <v>1921</v>
      </c>
      <c r="GX71" t="s">
        <v>1921</v>
      </c>
      <c r="GY71" t="s">
        <v>1921</v>
      </c>
      <c r="GZ71" t="s">
        <v>1921</v>
      </c>
      <c r="HA71" t="s">
        <v>1921</v>
      </c>
      <c r="HB71" t="s">
        <v>2291</v>
      </c>
      <c r="HC71" t="s">
        <v>2291</v>
      </c>
      <c r="HD71" t="s">
        <v>2291</v>
      </c>
      <c r="HE71" t="s">
        <v>2291</v>
      </c>
      <c r="HF71" t="s">
        <v>2291</v>
      </c>
      <c r="HG71" t="s">
        <v>2291</v>
      </c>
      <c r="HH71" t="s">
        <v>2291</v>
      </c>
      <c r="HI71" t="s">
        <v>2291</v>
      </c>
      <c r="HJ71">
        <v>1</v>
      </c>
      <c r="HK71" t="s">
        <v>2291</v>
      </c>
      <c r="HL71" t="s">
        <v>2291</v>
      </c>
      <c r="HM71" t="s">
        <v>2291</v>
      </c>
      <c r="HN71" t="s">
        <v>2291</v>
      </c>
      <c r="HO71" t="s">
        <v>2291</v>
      </c>
      <c r="HP71" t="s">
        <v>2291</v>
      </c>
      <c r="HQ71" t="s">
        <v>2291</v>
      </c>
      <c r="HR71" t="s">
        <v>1956</v>
      </c>
      <c r="HS71" t="s">
        <v>2116</v>
      </c>
      <c r="HT71" t="s">
        <v>1921</v>
      </c>
      <c r="HU71" t="s">
        <v>1921</v>
      </c>
      <c r="HV71" t="s">
        <v>1921</v>
      </c>
      <c r="HW71" t="s">
        <v>1920</v>
      </c>
      <c r="HX71" t="s">
        <v>1921</v>
      </c>
      <c r="HY71" t="s">
        <v>2291</v>
      </c>
      <c r="HZ71" t="s">
        <v>1921</v>
      </c>
      <c r="IA71" t="s">
        <v>1921</v>
      </c>
      <c r="IB71" t="s">
        <v>1921</v>
      </c>
      <c r="IC71" t="s">
        <v>2291</v>
      </c>
      <c r="ID71" t="s">
        <v>2291</v>
      </c>
      <c r="IE71" t="s">
        <v>2291</v>
      </c>
      <c r="IF71" t="s">
        <v>2291</v>
      </c>
      <c r="IG71" t="s">
        <v>2291</v>
      </c>
      <c r="IH71" t="s">
        <v>2126</v>
      </c>
      <c r="II71" t="s">
        <v>1921</v>
      </c>
      <c r="IJ71" t="s">
        <v>1920</v>
      </c>
      <c r="IK71" t="s">
        <v>2291</v>
      </c>
      <c r="IL71">
        <v>23</v>
      </c>
      <c r="IM71" t="s">
        <v>1920</v>
      </c>
      <c r="IN71" t="s">
        <v>2291</v>
      </c>
      <c r="IO71" t="s">
        <v>2291</v>
      </c>
      <c r="IP71" t="s">
        <v>2291</v>
      </c>
      <c r="IQ71" t="s">
        <v>2291</v>
      </c>
      <c r="IR71" t="s">
        <v>2291</v>
      </c>
      <c r="IS71" t="s">
        <v>2291</v>
      </c>
      <c r="IT71" t="s">
        <v>2291</v>
      </c>
      <c r="IU71" t="s">
        <v>2291</v>
      </c>
      <c r="IV71" t="s">
        <v>1949</v>
      </c>
      <c r="IW71" t="s">
        <v>1991</v>
      </c>
      <c r="IX71" t="s">
        <v>2291</v>
      </c>
      <c r="IY71" t="s">
        <v>2291</v>
      </c>
      <c r="IZ71" t="s">
        <v>2291</v>
      </c>
      <c r="JA71" t="s">
        <v>2291</v>
      </c>
      <c r="JB71" t="s">
        <v>2291</v>
      </c>
      <c r="JC71" t="s">
        <v>1921</v>
      </c>
      <c r="JD71" t="s">
        <v>2291</v>
      </c>
      <c r="JE71" t="s">
        <v>2291</v>
      </c>
      <c r="JF71" t="s">
        <v>2291</v>
      </c>
      <c r="JG71" t="s">
        <v>2291</v>
      </c>
      <c r="JH71" t="s">
        <v>2291</v>
      </c>
      <c r="JI71" t="s">
        <v>2291</v>
      </c>
      <c r="JJ71" t="s">
        <v>2291</v>
      </c>
      <c r="JK71" t="s">
        <v>2291</v>
      </c>
      <c r="JL71" t="s">
        <v>2291</v>
      </c>
      <c r="JM71" t="s">
        <v>1897</v>
      </c>
      <c r="JN71" t="s">
        <v>1920</v>
      </c>
      <c r="JO71" t="s">
        <v>1921</v>
      </c>
      <c r="JP71" t="s">
        <v>1921</v>
      </c>
      <c r="JQ71" t="s">
        <v>1921</v>
      </c>
      <c r="JR71" t="s">
        <v>1920</v>
      </c>
      <c r="JS71" t="s">
        <v>1920</v>
      </c>
      <c r="JT71" t="s">
        <v>1921</v>
      </c>
      <c r="JU71" t="s">
        <v>1921</v>
      </c>
      <c r="JV71" t="s">
        <v>1921</v>
      </c>
      <c r="JW71" t="s">
        <v>1921</v>
      </c>
      <c r="JX71" t="s">
        <v>1921</v>
      </c>
      <c r="JY71" t="s">
        <v>1921</v>
      </c>
      <c r="JZ71" t="s">
        <v>1921</v>
      </c>
      <c r="KA71" t="s">
        <v>1921</v>
      </c>
      <c r="KB71" t="s">
        <v>2291</v>
      </c>
      <c r="KC71" t="s">
        <v>2291</v>
      </c>
      <c r="KD71" t="s">
        <v>2299</v>
      </c>
      <c r="KE71" t="s">
        <v>1921</v>
      </c>
      <c r="KF71" t="s">
        <v>1920</v>
      </c>
      <c r="KG71" t="s">
        <v>1921</v>
      </c>
      <c r="KH71" t="s">
        <v>1921</v>
      </c>
      <c r="KI71" t="s">
        <v>1921</v>
      </c>
      <c r="KJ71" t="s">
        <v>1921</v>
      </c>
      <c r="KK71" t="s">
        <v>1921</v>
      </c>
      <c r="KL71" t="s">
        <v>1921</v>
      </c>
      <c r="KM71" t="s">
        <v>1972</v>
      </c>
      <c r="KN71" t="s">
        <v>1961</v>
      </c>
      <c r="KO71" t="s">
        <v>1920</v>
      </c>
      <c r="KP71" t="s">
        <v>2157</v>
      </c>
      <c r="KQ71" t="s">
        <v>1966</v>
      </c>
      <c r="KR71" t="s">
        <v>1923</v>
      </c>
      <c r="KS71" t="s">
        <v>2291</v>
      </c>
      <c r="KT71" t="s">
        <v>1921</v>
      </c>
      <c r="KU71" t="s">
        <v>2291</v>
      </c>
      <c r="KV71" t="s">
        <v>2291</v>
      </c>
      <c r="KW71" t="s">
        <v>2291</v>
      </c>
      <c r="KX71" t="s">
        <v>2291</v>
      </c>
      <c r="KY71" t="s">
        <v>2291</v>
      </c>
      <c r="KZ71" t="s">
        <v>2291</v>
      </c>
      <c r="LA71">
        <v>3</v>
      </c>
      <c r="LB71" t="s">
        <v>304</v>
      </c>
      <c r="LC71" t="s">
        <v>2291</v>
      </c>
      <c r="LD71" t="s">
        <v>2291</v>
      </c>
      <c r="LE71" t="s">
        <v>2291</v>
      </c>
      <c r="LF71" t="s">
        <v>2291</v>
      </c>
      <c r="LG71">
        <v>20</v>
      </c>
      <c r="LH71">
        <v>20</v>
      </c>
      <c r="LI71" t="s">
        <v>1907</v>
      </c>
      <c r="LJ71">
        <v>498594</v>
      </c>
      <c r="LK71" t="s">
        <v>1908</v>
      </c>
      <c r="LL71" t="s">
        <v>1909</v>
      </c>
      <c r="LM71">
        <v>285</v>
      </c>
      <c r="LN71" t="s">
        <v>2291</v>
      </c>
      <c r="LO71">
        <v>-1</v>
      </c>
      <c r="LP71" t="s">
        <v>2291</v>
      </c>
      <c r="LQ71" t="s">
        <v>2291</v>
      </c>
      <c r="LR71">
        <v>285</v>
      </c>
      <c r="LS71">
        <v>6</v>
      </c>
      <c r="LT71">
        <v>2</v>
      </c>
      <c r="LU71">
        <v>6</v>
      </c>
      <c r="LV71">
        <v>12</v>
      </c>
      <c r="LW71">
        <v>11</v>
      </c>
      <c r="LX71">
        <v>15</v>
      </c>
      <c r="LY71">
        <v>2</v>
      </c>
      <c r="LZ71">
        <v>9</v>
      </c>
      <c r="MA71">
        <v>20</v>
      </c>
      <c r="MB71">
        <v>22</v>
      </c>
      <c r="MC71">
        <v>2</v>
      </c>
      <c r="MD71">
        <v>3</v>
      </c>
      <c r="ME71">
        <v>110</v>
      </c>
      <c r="MF71" t="s">
        <v>1975</v>
      </c>
      <c r="MG71" t="s">
        <v>1978</v>
      </c>
      <c r="MH71" t="s">
        <v>1979</v>
      </c>
      <c r="MI71" t="b">
        <v>1</v>
      </c>
      <c r="MJ71" t="b">
        <v>1</v>
      </c>
      <c r="MK71" t="b">
        <v>1</v>
      </c>
      <c r="ML71" t="s">
        <v>2291</v>
      </c>
    </row>
    <row r="72" spans="1:350" x14ac:dyDescent="0.3">
      <c r="A72" t="s">
        <v>584</v>
      </c>
      <c r="B72" t="s">
        <v>582</v>
      </c>
      <c r="C72" t="s">
        <v>583</v>
      </c>
      <c r="D72">
        <v>43154</v>
      </c>
      <c r="E72" t="s">
        <v>549</v>
      </c>
      <c r="F72" t="s">
        <v>550</v>
      </c>
      <c r="G72" t="s">
        <v>2291</v>
      </c>
      <c r="H72" t="s">
        <v>2291</v>
      </c>
      <c r="I72">
        <v>43154</v>
      </c>
      <c r="J72" t="s">
        <v>551</v>
      </c>
      <c r="K72" t="s">
        <v>293</v>
      </c>
      <c r="L72" t="s">
        <v>294</v>
      </c>
      <c r="M72" t="s">
        <v>1934</v>
      </c>
      <c r="N72" t="s">
        <v>400</v>
      </c>
      <c r="O72" t="s">
        <v>1948</v>
      </c>
      <c r="P72" t="s">
        <v>401</v>
      </c>
      <c r="Q72" t="s">
        <v>429</v>
      </c>
      <c r="R72" t="s">
        <v>429</v>
      </c>
      <c r="S72" t="s">
        <v>584</v>
      </c>
      <c r="T72" t="s">
        <v>585</v>
      </c>
      <c r="U72">
        <v>14.449487207600001</v>
      </c>
      <c r="V72">
        <v>13.6305061265</v>
      </c>
      <c r="W72">
        <v>299.06154064100002</v>
      </c>
      <c r="X72">
        <v>4</v>
      </c>
      <c r="Y72" t="s">
        <v>1983</v>
      </c>
      <c r="Z72" t="s">
        <v>429</v>
      </c>
      <c r="AA72">
        <v>6</v>
      </c>
      <c r="AB72" t="s">
        <v>2292</v>
      </c>
      <c r="AC72" t="s">
        <v>2291</v>
      </c>
      <c r="AD72" t="s">
        <v>1982</v>
      </c>
      <c r="AE72" t="s">
        <v>2291</v>
      </c>
      <c r="AF72" t="s">
        <v>2291</v>
      </c>
      <c r="AG72" t="s">
        <v>2089</v>
      </c>
      <c r="AH72" t="s">
        <v>1920</v>
      </c>
      <c r="AI72" t="s">
        <v>1921</v>
      </c>
      <c r="AJ72" t="s">
        <v>1921</v>
      </c>
      <c r="AK72" t="s">
        <v>2291</v>
      </c>
      <c r="AL72">
        <v>19</v>
      </c>
      <c r="AM72">
        <v>70</v>
      </c>
      <c r="AN72" t="s">
        <v>294</v>
      </c>
      <c r="AO72" t="s">
        <v>1934</v>
      </c>
      <c r="AP72" t="s">
        <v>400</v>
      </c>
      <c r="AQ72" t="s">
        <v>1948</v>
      </c>
      <c r="AR72" t="s">
        <v>404</v>
      </c>
      <c r="AS72" t="s">
        <v>2010</v>
      </c>
      <c r="AT72">
        <v>19</v>
      </c>
      <c r="AU72">
        <v>70</v>
      </c>
      <c r="AV72">
        <v>42370</v>
      </c>
      <c r="AW72" t="s">
        <v>2291</v>
      </c>
      <c r="AX72" t="s">
        <v>2291</v>
      </c>
      <c r="AY72" t="s">
        <v>2291</v>
      </c>
      <c r="AZ72" t="s">
        <v>2291</v>
      </c>
      <c r="BA72" t="s">
        <v>2291</v>
      </c>
      <c r="BB72" t="s">
        <v>2291</v>
      </c>
      <c r="BC72" t="s">
        <v>2291</v>
      </c>
      <c r="BD72" t="s">
        <v>2291</v>
      </c>
      <c r="BE72" t="s">
        <v>2291</v>
      </c>
      <c r="BF72" t="s">
        <v>2291</v>
      </c>
      <c r="BG72" t="s">
        <v>2291</v>
      </c>
      <c r="BH72" t="s">
        <v>2291</v>
      </c>
      <c r="BI72" t="s">
        <v>2291</v>
      </c>
      <c r="BJ72" t="s">
        <v>2291</v>
      </c>
      <c r="BK72" t="s">
        <v>2291</v>
      </c>
      <c r="BL72" t="s">
        <v>2291</v>
      </c>
      <c r="BM72" t="s">
        <v>2291</v>
      </c>
      <c r="BN72" t="s">
        <v>2291</v>
      </c>
      <c r="BO72" t="s">
        <v>2291</v>
      </c>
      <c r="BP72" t="s">
        <v>2291</v>
      </c>
      <c r="BQ72" t="s">
        <v>2291</v>
      </c>
      <c r="BR72" t="s">
        <v>2291</v>
      </c>
      <c r="BS72" t="s">
        <v>2291</v>
      </c>
      <c r="BT72" t="s">
        <v>2291</v>
      </c>
      <c r="BU72" t="s">
        <v>2291</v>
      </c>
      <c r="BV72" t="s">
        <v>2291</v>
      </c>
      <c r="BW72" t="s">
        <v>2291</v>
      </c>
      <c r="BX72" t="s">
        <v>2291</v>
      </c>
      <c r="BY72" t="s">
        <v>2291</v>
      </c>
      <c r="BZ72" t="s">
        <v>2291</v>
      </c>
      <c r="CA72">
        <v>0</v>
      </c>
      <c r="CB72">
        <v>25</v>
      </c>
      <c r="CC72">
        <v>0</v>
      </c>
      <c r="CD72">
        <v>0</v>
      </c>
      <c r="CE72">
        <v>0</v>
      </c>
      <c r="CF72" t="s">
        <v>1999</v>
      </c>
      <c r="CG72" t="s">
        <v>2291</v>
      </c>
      <c r="CH72" t="s">
        <v>469</v>
      </c>
      <c r="CI72" t="s">
        <v>1921</v>
      </c>
      <c r="CJ72" t="s">
        <v>1921</v>
      </c>
      <c r="CK72" t="s">
        <v>1921</v>
      </c>
      <c r="CL72" t="s">
        <v>1921</v>
      </c>
      <c r="CM72" t="s">
        <v>1921</v>
      </c>
      <c r="CN72" t="s">
        <v>1921</v>
      </c>
      <c r="CO72" t="s">
        <v>1921</v>
      </c>
      <c r="CP72" t="s">
        <v>1921</v>
      </c>
      <c r="CQ72" t="s">
        <v>1921</v>
      </c>
      <c r="CR72" t="s">
        <v>1921</v>
      </c>
      <c r="CS72" t="s">
        <v>1920</v>
      </c>
      <c r="CT72" t="s">
        <v>2291</v>
      </c>
      <c r="CU72" t="s">
        <v>2291</v>
      </c>
      <c r="CV72" t="s">
        <v>2291</v>
      </c>
      <c r="CW72" t="s">
        <v>2291</v>
      </c>
      <c r="CX72" t="s">
        <v>2291</v>
      </c>
      <c r="CY72" t="s">
        <v>2291</v>
      </c>
      <c r="CZ72" t="s">
        <v>2291</v>
      </c>
      <c r="DA72" t="s">
        <v>2291</v>
      </c>
      <c r="DB72" t="s">
        <v>2291</v>
      </c>
      <c r="DC72" t="s">
        <v>2291</v>
      </c>
      <c r="DD72" t="s">
        <v>2291</v>
      </c>
      <c r="DE72" t="s">
        <v>2291</v>
      </c>
      <c r="DF72" t="s">
        <v>2291</v>
      </c>
      <c r="DG72" t="s">
        <v>2291</v>
      </c>
      <c r="DH72" t="s">
        <v>2291</v>
      </c>
      <c r="DI72" t="s">
        <v>2291</v>
      </c>
      <c r="DJ72" t="s">
        <v>2291</v>
      </c>
      <c r="DK72" t="s">
        <v>2291</v>
      </c>
      <c r="DL72" t="s">
        <v>2291</v>
      </c>
      <c r="DM72" t="s">
        <v>2291</v>
      </c>
      <c r="DN72" t="s">
        <v>2291</v>
      </c>
      <c r="DO72" t="s">
        <v>2291</v>
      </c>
      <c r="DP72" t="s">
        <v>2291</v>
      </c>
      <c r="DQ72" t="s">
        <v>2291</v>
      </c>
      <c r="DR72" t="s">
        <v>2291</v>
      </c>
      <c r="DS72" t="s">
        <v>2291</v>
      </c>
      <c r="DT72" t="s">
        <v>2291</v>
      </c>
      <c r="DU72" t="s">
        <v>2291</v>
      </c>
      <c r="DV72" t="s">
        <v>2291</v>
      </c>
      <c r="DW72" t="s">
        <v>2291</v>
      </c>
      <c r="DX72" t="s">
        <v>2291</v>
      </c>
      <c r="DY72" t="s">
        <v>2291</v>
      </c>
      <c r="DZ72" t="s">
        <v>2291</v>
      </c>
      <c r="EA72" t="s">
        <v>2291</v>
      </c>
      <c r="EB72" t="s">
        <v>2291</v>
      </c>
      <c r="EC72" t="s">
        <v>2291</v>
      </c>
      <c r="ED72" t="s">
        <v>2291</v>
      </c>
      <c r="EE72" t="s">
        <v>2291</v>
      </c>
      <c r="EF72" t="s">
        <v>2291</v>
      </c>
      <c r="EG72" t="s">
        <v>2291</v>
      </c>
      <c r="EH72" t="s">
        <v>2291</v>
      </c>
      <c r="EI72" t="s">
        <v>2291</v>
      </c>
      <c r="EJ72" t="s">
        <v>2291</v>
      </c>
      <c r="EK72" t="s">
        <v>2291</v>
      </c>
      <c r="EL72" t="s">
        <v>2291</v>
      </c>
      <c r="EM72" t="s">
        <v>2291</v>
      </c>
      <c r="EN72" t="s">
        <v>2291</v>
      </c>
      <c r="EO72" t="s">
        <v>2291</v>
      </c>
      <c r="EP72" t="s">
        <v>2291</v>
      </c>
      <c r="EQ72" t="s">
        <v>2291</v>
      </c>
      <c r="ER72" t="s">
        <v>2291</v>
      </c>
      <c r="ES72" t="s">
        <v>2291</v>
      </c>
      <c r="ET72" t="s">
        <v>2291</v>
      </c>
      <c r="EU72" t="s">
        <v>2291</v>
      </c>
      <c r="EV72" t="s">
        <v>2291</v>
      </c>
      <c r="EW72" t="s">
        <v>2291</v>
      </c>
      <c r="EX72" t="s">
        <v>2291</v>
      </c>
      <c r="EY72" t="s">
        <v>2291</v>
      </c>
      <c r="EZ72" t="s">
        <v>2291</v>
      </c>
      <c r="FA72" t="s">
        <v>2291</v>
      </c>
      <c r="FB72" t="s">
        <v>2291</v>
      </c>
      <c r="FC72" t="s">
        <v>2291</v>
      </c>
      <c r="FD72" t="s">
        <v>2291</v>
      </c>
      <c r="FE72" t="s">
        <v>2291</v>
      </c>
      <c r="FF72" t="s">
        <v>2291</v>
      </c>
      <c r="FG72" t="s">
        <v>2291</v>
      </c>
      <c r="FH72" t="s">
        <v>2291</v>
      </c>
      <c r="FI72" t="s">
        <v>2291</v>
      </c>
      <c r="FJ72" t="s">
        <v>2291</v>
      </c>
      <c r="FK72" t="s">
        <v>2291</v>
      </c>
      <c r="FL72" t="s">
        <v>2291</v>
      </c>
      <c r="FM72" t="s">
        <v>2291</v>
      </c>
      <c r="FN72" t="s">
        <v>2291</v>
      </c>
      <c r="FO72" t="s">
        <v>2291</v>
      </c>
      <c r="FP72" t="s">
        <v>2291</v>
      </c>
      <c r="FQ72" t="s">
        <v>2291</v>
      </c>
      <c r="FR72" t="s">
        <v>2291</v>
      </c>
      <c r="FS72" t="s">
        <v>2291</v>
      </c>
      <c r="FT72" t="s">
        <v>2291</v>
      </c>
      <c r="FU72" t="s">
        <v>2291</v>
      </c>
      <c r="FV72">
        <v>3</v>
      </c>
      <c r="FW72">
        <v>5</v>
      </c>
      <c r="FX72">
        <v>1</v>
      </c>
      <c r="FY72" t="s">
        <v>2291</v>
      </c>
      <c r="FZ72">
        <v>1</v>
      </c>
      <c r="GA72" t="s">
        <v>2291</v>
      </c>
      <c r="GB72" t="s">
        <v>2291</v>
      </c>
      <c r="GC72" t="s">
        <v>2291</v>
      </c>
      <c r="GD72" t="s">
        <v>2291</v>
      </c>
      <c r="GE72">
        <v>3</v>
      </c>
      <c r="GF72" t="s">
        <v>2291</v>
      </c>
      <c r="GG72" t="s">
        <v>2291</v>
      </c>
      <c r="GH72">
        <v>5</v>
      </c>
      <c r="GI72" t="s">
        <v>1920</v>
      </c>
      <c r="GJ72" t="s">
        <v>1920</v>
      </c>
      <c r="GK72" t="s">
        <v>1920</v>
      </c>
      <c r="GL72" t="s">
        <v>2291</v>
      </c>
      <c r="GM72" t="s">
        <v>2291</v>
      </c>
      <c r="GN72" t="s">
        <v>2291</v>
      </c>
      <c r="GO72" t="s">
        <v>1921</v>
      </c>
      <c r="GP72" t="s">
        <v>1992</v>
      </c>
      <c r="GQ72" t="s">
        <v>2291</v>
      </c>
      <c r="GR72" t="s">
        <v>2291</v>
      </c>
      <c r="GS72" t="s">
        <v>406</v>
      </c>
      <c r="GT72" t="s">
        <v>1921</v>
      </c>
      <c r="GU72" t="s">
        <v>1921</v>
      </c>
      <c r="GV72" t="s">
        <v>1921</v>
      </c>
      <c r="GW72" t="s">
        <v>1921</v>
      </c>
      <c r="GX72" t="s">
        <v>1921</v>
      </c>
      <c r="GY72" t="s">
        <v>1921</v>
      </c>
      <c r="GZ72" t="s">
        <v>1920</v>
      </c>
      <c r="HA72" t="s">
        <v>1921</v>
      </c>
      <c r="HB72">
        <v>1</v>
      </c>
      <c r="HC72" t="s">
        <v>2291</v>
      </c>
      <c r="HD72" t="s">
        <v>2291</v>
      </c>
      <c r="HE72" t="s">
        <v>2291</v>
      </c>
      <c r="HF72" t="s">
        <v>2291</v>
      </c>
      <c r="HG72" t="s">
        <v>2291</v>
      </c>
      <c r="HH72" t="s">
        <v>2291</v>
      </c>
      <c r="HI72" t="s">
        <v>2291</v>
      </c>
      <c r="HJ72" t="s">
        <v>2291</v>
      </c>
      <c r="HK72" t="s">
        <v>2291</v>
      </c>
      <c r="HL72" t="s">
        <v>2291</v>
      </c>
      <c r="HM72" t="s">
        <v>2291</v>
      </c>
      <c r="HN72" t="s">
        <v>2291</v>
      </c>
      <c r="HO72" t="s">
        <v>2291</v>
      </c>
      <c r="HP72" t="s">
        <v>2291</v>
      </c>
      <c r="HQ72" t="s">
        <v>2291</v>
      </c>
      <c r="HR72" t="s">
        <v>1958</v>
      </c>
      <c r="HS72" t="s">
        <v>2117</v>
      </c>
      <c r="HT72" t="s">
        <v>1921</v>
      </c>
      <c r="HU72" t="s">
        <v>1921</v>
      </c>
      <c r="HV72" t="s">
        <v>1920</v>
      </c>
      <c r="HW72" t="s">
        <v>1920</v>
      </c>
      <c r="HX72" t="s">
        <v>1921</v>
      </c>
      <c r="HY72" t="s">
        <v>2125</v>
      </c>
      <c r="HZ72" t="s">
        <v>1921</v>
      </c>
      <c r="IA72" t="s">
        <v>1921</v>
      </c>
      <c r="IB72" t="s">
        <v>1920</v>
      </c>
      <c r="IC72" t="s">
        <v>2291</v>
      </c>
      <c r="ID72" t="s">
        <v>2291</v>
      </c>
      <c r="IE72" t="s">
        <v>2291</v>
      </c>
      <c r="IF72" t="s">
        <v>2291</v>
      </c>
      <c r="IG72" t="s">
        <v>2291</v>
      </c>
      <c r="IH72" t="s">
        <v>2126</v>
      </c>
      <c r="II72" t="s">
        <v>1921</v>
      </c>
      <c r="IJ72" t="s">
        <v>1920</v>
      </c>
      <c r="IK72" t="s">
        <v>2291</v>
      </c>
      <c r="IL72">
        <v>3</v>
      </c>
      <c r="IM72" t="s">
        <v>1961</v>
      </c>
      <c r="IN72" t="s">
        <v>2291</v>
      </c>
      <c r="IO72" t="s">
        <v>2291</v>
      </c>
      <c r="IP72" t="s">
        <v>2291</v>
      </c>
      <c r="IQ72" t="s">
        <v>2291</v>
      </c>
      <c r="IR72" t="s">
        <v>2291</v>
      </c>
      <c r="IS72" t="s">
        <v>2291</v>
      </c>
      <c r="IT72" t="s">
        <v>2291</v>
      </c>
      <c r="IU72" t="s">
        <v>2291</v>
      </c>
      <c r="IV72" t="s">
        <v>1949</v>
      </c>
      <c r="IW72" t="s">
        <v>1991</v>
      </c>
      <c r="IX72" t="s">
        <v>2291</v>
      </c>
      <c r="IY72" t="s">
        <v>2291</v>
      </c>
      <c r="IZ72" t="s">
        <v>2291</v>
      </c>
      <c r="JA72" t="s">
        <v>2291</v>
      </c>
      <c r="JB72" t="s">
        <v>2291</v>
      </c>
      <c r="JC72" t="s">
        <v>1921</v>
      </c>
      <c r="JD72" t="s">
        <v>2291</v>
      </c>
      <c r="JE72" t="s">
        <v>2291</v>
      </c>
      <c r="JF72" t="s">
        <v>2291</v>
      </c>
      <c r="JG72" t="s">
        <v>2291</v>
      </c>
      <c r="JH72" t="s">
        <v>2291</v>
      </c>
      <c r="JI72" t="s">
        <v>2291</v>
      </c>
      <c r="JJ72" t="s">
        <v>2291</v>
      </c>
      <c r="JK72" t="s">
        <v>2291</v>
      </c>
      <c r="JL72" t="s">
        <v>2291</v>
      </c>
      <c r="JM72" t="s">
        <v>586</v>
      </c>
      <c r="JN72" t="s">
        <v>1921</v>
      </c>
      <c r="JO72" t="s">
        <v>1920</v>
      </c>
      <c r="JP72" t="s">
        <v>1921</v>
      </c>
      <c r="JQ72" t="s">
        <v>1921</v>
      </c>
      <c r="JR72" t="s">
        <v>1921</v>
      </c>
      <c r="JS72" t="s">
        <v>1921</v>
      </c>
      <c r="JT72" t="s">
        <v>1920</v>
      </c>
      <c r="JU72" t="s">
        <v>1921</v>
      </c>
      <c r="JV72" t="s">
        <v>1921</v>
      </c>
      <c r="JW72" t="s">
        <v>1921</v>
      </c>
      <c r="JX72" t="s">
        <v>1921</v>
      </c>
      <c r="JY72" t="s">
        <v>1921</v>
      </c>
      <c r="JZ72" t="s">
        <v>1921</v>
      </c>
      <c r="KA72" t="s">
        <v>1921</v>
      </c>
      <c r="KB72" t="s">
        <v>2291</v>
      </c>
      <c r="KC72" t="s">
        <v>2291</v>
      </c>
      <c r="KD72" t="s">
        <v>2295</v>
      </c>
      <c r="KE72" t="s">
        <v>1920</v>
      </c>
      <c r="KF72" t="s">
        <v>1921</v>
      </c>
      <c r="KG72" t="s">
        <v>1921</v>
      </c>
      <c r="KH72" t="s">
        <v>1921</v>
      </c>
      <c r="KI72" t="s">
        <v>1921</v>
      </c>
      <c r="KJ72" t="s">
        <v>1921</v>
      </c>
      <c r="KK72" t="s">
        <v>1921</v>
      </c>
      <c r="KL72" t="s">
        <v>2291</v>
      </c>
      <c r="KM72" t="s">
        <v>1973</v>
      </c>
      <c r="KN72" t="s">
        <v>2291</v>
      </c>
      <c r="KO72" t="s">
        <v>1920</v>
      </c>
      <c r="KP72" t="s">
        <v>408</v>
      </c>
      <c r="KQ72" t="s">
        <v>1966</v>
      </c>
      <c r="KR72" t="s">
        <v>1987</v>
      </c>
      <c r="KS72" t="s">
        <v>2291</v>
      </c>
      <c r="KT72" t="s">
        <v>1920</v>
      </c>
      <c r="KU72" t="s">
        <v>409</v>
      </c>
      <c r="KV72" t="s">
        <v>1921</v>
      </c>
      <c r="KW72" t="s">
        <v>1921</v>
      </c>
      <c r="KX72" t="s">
        <v>1920</v>
      </c>
      <c r="KY72" t="s">
        <v>2291</v>
      </c>
      <c r="KZ72" t="s">
        <v>2291</v>
      </c>
      <c r="LA72">
        <v>3</v>
      </c>
      <c r="LB72" t="s">
        <v>304</v>
      </c>
      <c r="LC72" t="s">
        <v>2291</v>
      </c>
      <c r="LD72" t="s">
        <v>2291</v>
      </c>
      <c r="LE72" t="s">
        <v>2291</v>
      </c>
      <c r="LF72" t="s">
        <v>2291</v>
      </c>
      <c r="LG72">
        <v>10</v>
      </c>
      <c r="LH72">
        <v>10</v>
      </c>
      <c r="LI72" t="s">
        <v>587</v>
      </c>
      <c r="LJ72">
        <v>146973</v>
      </c>
      <c r="LK72" t="s">
        <v>588</v>
      </c>
      <c r="LL72" t="s">
        <v>589</v>
      </c>
      <c r="LM72">
        <v>26</v>
      </c>
      <c r="LN72" t="s">
        <v>2291</v>
      </c>
      <c r="LO72">
        <v>-1</v>
      </c>
      <c r="LP72" t="s">
        <v>2291</v>
      </c>
      <c r="LQ72" t="s">
        <v>2291</v>
      </c>
      <c r="LR72">
        <v>26</v>
      </c>
      <c r="LS72">
        <v>3</v>
      </c>
      <c r="LT72">
        <v>5</v>
      </c>
      <c r="LU72">
        <v>3</v>
      </c>
      <c r="LV72">
        <v>2</v>
      </c>
      <c r="LW72">
        <v>5</v>
      </c>
      <c r="LX72">
        <v>3</v>
      </c>
      <c r="LY72">
        <v>4</v>
      </c>
      <c r="LZ72">
        <v>5</v>
      </c>
      <c r="MA72">
        <v>8</v>
      </c>
      <c r="MB72">
        <v>9</v>
      </c>
      <c r="MC72">
        <v>1</v>
      </c>
      <c r="MD72">
        <v>2</v>
      </c>
      <c r="ME72">
        <v>50</v>
      </c>
      <c r="MF72" t="s">
        <v>1976</v>
      </c>
      <c r="MG72" t="s">
        <v>568</v>
      </c>
      <c r="MH72" t="s">
        <v>2291</v>
      </c>
      <c r="MI72" t="b">
        <v>1</v>
      </c>
      <c r="MJ72" t="b">
        <v>1</v>
      </c>
      <c r="MK72" t="b">
        <v>0</v>
      </c>
      <c r="ML72" t="s">
        <v>2291</v>
      </c>
    </row>
    <row r="73" spans="1:350" x14ac:dyDescent="0.3">
      <c r="A73" t="s">
        <v>1912</v>
      </c>
      <c r="B73" t="s">
        <v>1910</v>
      </c>
      <c r="C73" t="s">
        <v>1911</v>
      </c>
      <c r="D73">
        <v>43169</v>
      </c>
      <c r="E73" t="s">
        <v>1858</v>
      </c>
      <c r="F73" t="s">
        <v>1904</v>
      </c>
      <c r="G73" t="s">
        <v>2291</v>
      </c>
      <c r="H73" t="s">
        <v>2291</v>
      </c>
      <c r="I73">
        <v>43169</v>
      </c>
      <c r="J73" t="s">
        <v>1177</v>
      </c>
      <c r="K73" t="s">
        <v>293</v>
      </c>
      <c r="L73" t="s">
        <v>294</v>
      </c>
      <c r="M73" t="s">
        <v>1934</v>
      </c>
      <c r="N73" t="s">
        <v>400</v>
      </c>
      <c r="O73" t="s">
        <v>1948</v>
      </c>
      <c r="P73" t="s">
        <v>404</v>
      </c>
      <c r="Q73" t="s">
        <v>2010</v>
      </c>
      <c r="R73" t="s">
        <v>1912</v>
      </c>
      <c r="S73" t="s">
        <v>1912</v>
      </c>
      <c r="T73" t="s">
        <v>1913</v>
      </c>
      <c r="U73">
        <v>13.964892555</v>
      </c>
      <c r="V73">
        <v>13.7035520184</v>
      </c>
      <c r="W73">
        <v>284.421536076</v>
      </c>
      <c r="X73">
        <v>4</v>
      </c>
      <c r="Y73" t="s">
        <v>1983</v>
      </c>
      <c r="Z73" t="s">
        <v>1408</v>
      </c>
      <c r="AA73">
        <v>5</v>
      </c>
      <c r="AB73" t="s">
        <v>2292</v>
      </c>
      <c r="AC73" t="s">
        <v>2291</v>
      </c>
      <c r="AD73" t="s">
        <v>1982</v>
      </c>
      <c r="AE73" t="s">
        <v>2291</v>
      </c>
      <c r="AF73" t="s">
        <v>2291</v>
      </c>
      <c r="AG73" t="s">
        <v>2093</v>
      </c>
      <c r="AH73" t="s">
        <v>1920</v>
      </c>
      <c r="AI73" t="s">
        <v>1920</v>
      </c>
      <c r="AJ73" t="s">
        <v>1921</v>
      </c>
      <c r="AK73" t="s">
        <v>2291</v>
      </c>
      <c r="AL73">
        <v>250</v>
      </c>
      <c r="AM73">
        <v>1045</v>
      </c>
      <c r="AN73" t="s">
        <v>294</v>
      </c>
      <c r="AO73" t="s">
        <v>1934</v>
      </c>
      <c r="AP73" t="s">
        <v>400</v>
      </c>
      <c r="AQ73" t="s">
        <v>1948</v>
      </c>
      <c r="AR73" t="s">
        <v>404</v>
      </c>
      <c r="AS73" t="s">
        <v>2010</v>
      </c>
      <c r="AT73">
        <v>250</v>
      </c>
      <c r="AU73">
        <v>1045</v>
      </c>
      <c r="AV73">
        <v>42430</v>
      </c>
      <c r="AW73">
        <v>100</v>
      </c>
      <c r="AX73">
        <v>400</v>
      </c>
      <c r="AY73" t="s">
        <v>298</v>
      </c>
      <c r="AZ73" t="s">
        <v>1926</v>
      </c>
      <c r="BA73" t="s">
        <v>299</v>
      </c>
      <c r="BB73" t="s">
        <v>1931</v>
      </c>
      <c r="BC73" t="s">
        <v>300</v>
      </c>
      <c r="BD73" t="s">
        <v>1931</v>
      </c>
      <c r="BE73" t="s">
        <v>2291</v>
      </c>
      <c r="BF73" t="s">
        <v>2291</v>
      </c>
      <c r="BG73" t="s">
        <v>2291</v>
      </c>
      <c r="BH73">
        <v>100</v>
      </c>
      <c r="BI73">
        <v>400</v>
      </c>
      <c r="BJ73" t="s">
        <v>2291</v>
      </c>
      <c r="BK73" t="s">
        <v>2291</v>
      </c>
      <c r="BL73" t="s">
        <v>2291</v>
      </c>
      <c r="BM73" t="s">
        <v>2291</v>
      </c>
      <c r="BN73" t="s">
        <v>2291</v>
      </c>
      <c r="BO73" t="s">
        <v>2291</v>
      </c>
      <c r="BP73" t="s">
        <v>2291</v>
      </c>
      <c r="BQ73" t="s">
        <v>2291</v>
      </c>
      <c r="BR73" t="s">
        <v>2291</v>
      </c>
      <c r="BS73" t="s">
        <v>2291</v>
      </c>
      <c r="BT73" t="s">
        <v>2291</v>
      </c>
      <c r="BU73" t="s">
        <v>2291</v>
      </c>
      <c r="BV73" t="s">
        <v>2291</v>
      </c>
      <c r="BW73" t="s">
        <v>2291</v>
      </c>
      <c r="BX73" t="s">
        <v>2291</v>
      </c>
      <c r="BY73" t="s">
        <v>2291</v>
      </c>
      <c r="BZ73" t="s">
        <v>2291</v>
      </c>
      <c r="CA73">
        <v>0</v>
      </c>
      <c r="CB73">
        <v>350</v>
      </c>
      <c r="CC73">
        <v>0</v>
      </c>
      <c r="CD73">
        <v>0</v>
      </c>
      <c r="CE73">
        <v>0</v>
      </c>
      <c r="CF73" t="s">
        <v>1998</v>
      </c>
      <c r="CG73" t="s">
        <v>2291</v>
      </c>
      <c r="CH73" t="s">
        <v>1914</v>
      </c>
      <c r="CI73" t="s">
        <v>1921</v>
      </c>
      <c r="CJ73" t="s">
        <v>1921</v>
      </c>
      <c r="CK73" t="s">
        <v>1921</v>
      </c>
      <c r="CL73" t="s">
        <v>1921</v>
      </c>
      <c r="CM73" t="s">
        <v>1920</v>
      </c>
      <c r="CN73" t="s">
        <v>1921</v>
      </c>
      <c r="CO73" t="s">
        <v>1921</v>
      </c>
      <c r="CP73" t="s">
        <v>1921</v>
      </c>
      <c r="CQ73" t="s">
        <v>1921</v>
      </c>
      <c r="CR73" t="s">
        <v>1919</v>
      </c>
      <c r="CS73" t="s">
        <v>1921</v>
      </c>
      <c r="CT73" t="s">
        <v>2291</v>
      </c>
      <c r="CU73" t="s">
        <v>2291</v>
      </c>
      <c r="CV73" t="s">
        <v>2291</v>
      </c>
      <c r="CW73" t="s">
        <v>2291</v>
      </c>
      <c r="CX73" t="s">
        <v>2291</v>
      </c>
      <c r="CY73" t="s">
        <v>2291</v>
      </c>
      <c r="CZ73" t="s">
        <v>2291</v>
      </c>
      <c r="DA73" t="s">
        <v>2291</v>
      </c>
      <c r="DB73" t="s">
        <v>2291</v>
      </c>
      <c r="DC73" t="s">
        <v>2291</v>
      </c>
      <c r="DD73" t="s">
        <v>2291</v>
      </c>
      <c r="DE73" t="s">
        <v>2291</v>
      </c>
      <c r="DF73" t="s">
        <v>2291</v>
      </c>
      <c r="DG73" t="s">
        <v>2291</v>
      </c>
      <c r="DH73" t="s">
        <v>2291</v>
      </c>
      <c r="DI73" t="s">
        <v>2291</v>
      </c>
      <c r="DJ73" t="s">
        <v>2291</v>
      </c>
      <c r="DK73" t="s">
        <v>2291</v>
      </c>
      <c r="DL73" t="s">
        <v>2291</v>
      </c>
      <c r="DM73" t="s">
        <v>2291</v>
      </c>
      <c r="DN73" t="s">
        <v>2291</v>
      </c>
      <c r="DO73" t="s">
        <v>2291</v>
      </c>
      <c r="DP73" t="s">
        <v>2291</v>
      </c>
      <c r="DQ73" t="s">
        <v>2291</v>
      </c>
      <c r="DR73" t="s">
        <v>1922</v>
      </c>
      <c r="DS73" t="s">
        <v>1921</v>
      </c>
      <c r="DT73" t="s">
        <v>1921</v>
      </c>
      <c r="DU73" t="s">
        <v>1921</v>
      </c>
      <c r="DV73" t="s">
        <v>1921</v>
      </c>
      <c r="DW73" t="s">
        <v>1921</v>
      </c>
      <c r="DX73" t="s">
        <v>2291</v>
      </c>
      <c r="DY73" t="s">
        <v>2029</v>
      </c>
      <c r="DZ73" t="s">
        <v>2291</v>
      </c>
      <c r="EA73" t="s">
        <v>2291</v>
      </c>
      <c r="EB73" t="s">
        <v>2291</v>
      </c>
      <c r="EC73" t="s">
        <v>2291</v>
      </c>
      <c r="ED73" t="s">
        <v>2291</v>
      </c>
      <c r="EE73" t="s">
        <v>2291</v>
      </c>
      <c r="EF73" t="s">
        <v>2291</v>
      </c>
      <c r="EG73" t="s">
        <v>2291</v>
      </c>
      <c r="EH73" t="s">
        <v>2291</v>
      </c>
      <c r="EI73" t="s">
        <v>2291</v>
      </c>
      <c r="EJ73" t="s">
        <v>2291</v>
      </c>
      <c r="EK73" t="s">
        <v>2291</v>
      </c>
      <c r="EL73" t="s">
        <v>2291</v>
      </c>
      <c r="EM73" t="s">
        <v>2291</v>
      </c>
      <c r="EN73" t="s">
        <v>2291</v>
      </c>
      <c r="EO73" t="s">
        <v>2291</v>
      </c>
      <c r="EP73" t="s">
        <v>2291</v>
      </c>
      <c r="EQ73" t="s">
        <v>2291</v>
      </c>
      <c r="ER73" t="s">
        <v>2291</v>
      </c>
      <c r="ES73" t="s">
        <v>2291</v>
      </c>
      <c r="ET73" t="s">
        <v>2291</v>
      </c>
      <c r="EU73" t="s">
        <v>2291</v>
      </c>
      <c r="EV73" t="s">
        <v>2291</v>
      </c>
      <c r="EW73" t="s">
        <v>2291</v>
      </c>
      <c r="EX73" t="s">
        <v>2291</v>
      </c>
      <c r="EY73" t="s">
        <v>2291</v>
      </c>
      <c r="EZ73" t="s">
        <v>2291</v>
      </c>
      <c r="FA73" t="s">
        <v>2291</v>
      </c>
      <c r="FB73" t="s">
        <v>2291</v>
      </c>
      <c r="FC73" t="s">
        <v>2291</v>
      </c>
      <c r="FD73" t="s">
        <v>2291</v>
      </c>
      <c r="FE73" t="s">
        <v>2291</v>
      </c>
      <c r="FF73" t="s">
        <v>2291</v>
      </c>
      <c r="FG73" t="s">
        <v>2291</v>
      </c>
      <c r="FH73" t="s">
        <v>2291</v>
      </c>
      <c r="FI73" t="s">
        <v>2291</v>
      </c>
      <c r="FJ73" t="s">
        <v>2291</v>
      </c>
      <c r="FK73" t="s">
        <v>2291</v>
      </c>
      <c r="FL73" t="s">
        <v>2291</v>
      </c>
      <c r="FM73" t="s">
        <v>2291</v>
      </c>
      <c r="FN73" t="s">
        <v>2291</v>
      </c>
      <c r="FO73" t="s">
        <v>2291</v>
      </c>
      <c r="FP73" t="s">
        <v>2291</v>
      </c>
      <c r="FQ73" t="s">
        <v>2291</v>
      </c>
      <c r="FR73" t="s">
        <v>2291</v>
      </c>
      <c r="FS73" t="s">
        <v>2291</v>
      </c>
      <c r="FT73" t="s">
        <v>2291</v>
      </c>
      <c r="FU73" t="s">
        <v>2291</v>
      </c>
      <c r="FV73">
        <v>65</v>
      </c>
      <c r="FW73">
        <v>156</v>
      </c>
      <c r="FX73">
        <v>8</v>
      </c>
      <c r="FY73">
        <v>12</v>
      </c>
      <c r="FZ73">
        <v>6</v>
      </c>
      <c r="GA73">
        <v>15</v>
      </c>
      <c r="GB73">
        <v>3</v>
      </c>
      <c r="GC73" t="s">
        <v>2291</v>
      </c>
      <c r="GD73">
        <v>25</v>
      </c>
      <c r="GE73">
        <v>16</v>
      </c>
      <c r="GF73">
        <v>7</v>
      </c>
      <c r="GG73">
        <v>4</v>
      </c>
      <c r="GH73">
        <v>200</v>
      </c>
      <c r="GI73" t="s">
        <v>1920</v>
      </c>
      <c r="GJ73" t="s">
        <v>1920</v>
      </c>
      <c r="GK73" t="s">
        <v>1920</v>
      </c>
      <c r="GL73" t="s">
        <v>2291</v>
      </c>
      <c r="GM73" t="s">
        <v>2291</v>
      </c>
      <c r="GN73" t="s">
        <v>2291</v>
      </c>
      <c r="GO73" t="s">
        <v>1961</v>
      </c>
      <c r="GP73" t="s">
        <v>2291</v>
      </c>
      <c r="GQ73" t="s">
        <v>2291</v>
      </c>
      <c r="GR73" t="s">
        <v>2291</v>
      </c>
      <c r="GS73" t="s">
        <v>1223</v>
      </c>
      <c r="GT73" t="s">
        <v>1921</v>
      </c>
      <c r="GU73" t="s">
        <v>1921</v>
      </c>
      <c r="GV73" t="s">
        <v>1920</v>
      </c>
      <c r="GW73" t="s">
        <v>1921</v>
      </c>
      <c r="GX73" t="s">
        <v>1921</v>
      </c>
      <c r="GY73" t="s">
        <v>1921</v>
      </c>
      <c r="GZ73" t="s">
        <v>1921</v>
      </c>
      <c r="HA73" t="s">
        <v>1921</v>
      </c>
      <c r="HB73" t="s">
        <v>2291</v>
      </c>
      <c r="HC73" t="s">
        <v>2291</v>
      </c>
      <c r="HD73" t="s">
        <v>2291</v>
      </c>
      <c r="HE73" t="s">
        <v>2291</v>
      </c>
      <c r="HF73" t="s">
        <v>2291</v>
      </c>
      <c r="HG73" t="s">
        <v>2291</v>
      </c>
      <c r="HH73" t="s">
        <v>2291</v>
      </c>
      <c r="HI73" t="s">
        <v>2291</v>
      </c>
      <c r="HJ73">
        <v>1</v>
      </c>
      <c r="HK73" t="s">
        <v>2291</v>
      </c>
      <c r="HL73" t="s">
        <v>2291</v>
      </c>
      <c r="HM73" t="s">
        <v>2291</v>
      </c>
      <c r="HN73" t="s">
        <v>2291</v>
      </c>
      <c r="HO73" t="s">
        <v>2291</v>
      </c>
      <c r="HP73" t="s">
        <v>2291</v>
      </c>
      <c r="HQ73" t="s">
        <v>2291</v>
      </c>
      <c r="HR73" t="s">
        <v>1956</v>
      </c>
      <c r="HS73" t="s">
        <v>2116</v>
      </c>
      <c r="HT73" t="s">
        <v>1921</v>
      </c>
      <c r="HU73" t="s">
        <v>1921</v>
      </c>
      <c r="HV73" t="s">
        <v>1921</v>
      </c>
      <c r="HW73" t="s">
        <v>1920</v>
      </c>
      <c r="HX73" t="s">
        <v>1921</v>
      </c>
      <c r="HY73" t="s">
        <v>2291</v>
      </c>
      <c r="HZ73" t="s">
        <v>1921</v>
      </c>
      <c r="IA73" t="s">
        <v>1921</v>
      </c>
      <c r="IB73" t="s">
        <v>1921</v>
      </c>
      <c r="IC73" t="s">
        <v>2291</v>
      </c>
      <c r="ID73" t="s">
        <v>2291</v>
      </c>
      <c r="IE73" t="s">
        <v>2291</v>
      </c>
      <c r="IF73" t="s">
        <v>2291</v>
      </c>
      <c r="IG73" t="s">
        <v>2291</v>
      </c>
      <c r="IH73" t="s">
        <v>2126</v>
      </c>
      <c r="II73" t="s">
        <v>1921</v>
      </c>
      <c r="IJ73" t="s">
        <v>1920</v>
      </c>
      <c r="IK73" t="s">
        <v>2291</v>
      </c>
      <c r="IL73">
        <v>200</v>
      </c>
      <c r="IM73" t="s">
        <v>1920</v>
      </c>
      <c r="IN73" t="s">
        <v>2291</v>
      </c>
      <c r="IO73" t="s">
        <v>2291</v>
      </c>
      <c r="IP73" t="s">
        <v>2291</v>
      </c>
      <c r="IQ73" t="s">
        <v>2291</v>
      </c>
      <c r="IR73" t="s">
        <v>2291</v>
      </c>
      <c r="IS73" t="s">
        <v>2291</v>
      </c>
      <c r="IT73" t="s">
        <v>2291</v>
      </c>
      <c r="IU73" t="s">
        <v>2291</v>
      </c>
      <c r="IV73" t="s">
        <v>1949</v>
      </c>
      <c r="IW73" t="s">
        <v>1991</v>
      </c>
      <c r="IX73" t="s">
        <v>2291</v>
      </c>
      <c r="IY73" t="s">
        <v>2291</v>
      </c>
      <c r="IZ73" t="s">
        <v>2291</v>
      </c>
      <c r="JA73" t="s">
        <v>2291</v>
      </c>
      <c r="JB73" t="s">
        <v>2291</v>
      </c>
      <c r="JC73" t="s">
        <v>1921</v>
      </c>
      <c r="JD73" t="s">
        <v>2291</v>
      </c>
      <c r="JE73" t="s">
        <v>2291</v>
      </c>
      <c r="JF73" t="s">
        <v>2291</v>
      </c>
      <c r="JG73" t="s">
        <v>2291</v>
      </c>
      <c r="JH73" t="s">
        <v>2291</v>
      </c>
      <c r="JI73" t="s">
        <v>2291</v>
      </c>
      <c r="JJ73" t="s">
        <v>2291</v>
      </c>
      <c r="JK73" t="s">
        <v>2291</v>
      </c>
      <c r="JL73" t="s">
        <v>2291</v>
      </c>
      <c r="JM73" t="s">
        <v>1915</v>
      </c>
      <c r="JN73" t="s">
        <v>1921</v>
      </c>
      <c r="JO73" t="s">
        <v>1921</v>
      </c>
      <c r="JP73" t="s">
        <v>1921</v>
      </c>
      <c r="JQ73" t="s">
        <v>1921</v>
      </c>
      <c r="JR73" t="s">
        <v>1920</v>
      </c>
      <c r="JS73" t="s">
        <v>1920</v>
      </c>
      <c r="JT73" t="s">
        <v>1920</v>
      </c>
      <c r="JU73" t="s">
        <v>1921</v>
      </c>
      <c r="JV73" t="s">
        <v>1921</v>
      </c>
      <c r="JW73" t="s">
        <v>1921</v>
      </c>
      <c r="JX73" t="s">
        <v>1921</v>
      </c>
      <c r="JY73" t="s">
        <v>1921</v>
      </c>
      <c r="JZ73" t="s">
        <v>1921</v>
      </c>
      <c r="KA73" t="s">
        <v>1921</v>
      </c>
      <c r="KB73" t="s">
        <v>2291</v>
      </c>
      <c r="KC73" t="s">
        <v>2291</v>
      </c>
      <c r="KD73" t="s">
        <v>2295</v>
      </c>
      <c r="KE73" t="s">
        <v>1920</v>
      </c>
      <c r="KF73" t="s">
        <v>1921</v>
      </c>
      <c r="KG73" t="s">
        <v>1921</v>
      </c>
      <c r="KH73" t="s">
        <v>1921</v>
      </c>
      <c r="KI73" t="s">
        <v>1921</v>
      </c>
      <c r="KJ73" t="s">
        <v>1921</v>
      </c>
      <c r="KK73" t="s">
        <v>1921</v>
      </c>
      <c r="KL73" t="s">
        <v>1921</v>
      </c>
      <c r="KM73" t="s">
        <v>1972</v>
      </c>
      <c r="KN73" t="s">
        <v>1961</v>
      </c>
      <c r="KO73" t="s">
        <v>1920</v>
      </c>
      <c r="KP73" t="s">
        <v>2157</v>
      </c>
      <c r="KQ73" t="s">
        <v>1967</v>
      </c>
      <c r="KR73" t="s">
        <v>1923</v>
      </c>
      <c r="KS73" t="s">
        <v>2291</v>
      </c>
      <c r="KT73" t="s">
        <v>1921</v>
      </c>
      <c r="KU73" t="s">
        <v>2291</v>
      </c>
      <c r="KV73" t="s">
        <v>2291</v>
      </c>
      <c r="KW73" t="s">
        <v>2291</v>
      </c>
      <c r="KX73" t="s">
        <v>2291</v>
      </c>
      <c r="KY73" t="s">
        <v>2291</v>
      </c>
      <c r="KZ73" t="s">
        <v>2291</v>
      </c>
      <c r="LA73">
        <v>2</v>
      </c>
      <c r="LB73" t="s">
        <v>310</v>
      </c>
      <c r="LC73" t="s">
        <v>2291</v>
      </c>
      <c r="LD73" t="s">
        <v>2291</v>
      </c>
      <c r="LE73" t="s">
        <v>2291</v>
      </c>
      <c r="LF73" t="s">
        <v>2291</v>
      </c>
      <c r="LG73">
        <v>20</v>
      </c>
      <c r="LH73">
        <v>20</v>
      </c>
      <c r="LI73" t="s">
        <v>1916</v>
      </c>
      <c r="LJ73">
        <v>498597</v>
      </c>
      <c r="LK73" t="s">
        <v>1917</v>
      </c>
      <c r="LL73" t="s">
        <v>1918</v>
      </c>
      <c r="LM73">
        <v>286</v>
      </c>
      <c r="LN73" t="s">
        <v>2291</v>
      </c>
      <c r="LO73">
        <v>-1</v>
      </c>
      <c r="LP73" t="s">
        <v>2291</v>
      </c>
      <c r="LQ73" t="s">
        <v>2291</v>
      </c>
      <c r="LR73">
        <v>286</v>
      </c>
      <c r="LS73">
        <v>4</v>
      </c>
      <c r="LT73">
        <v>4</v>
      </c>
      <c r="LU73">
        <v>10</v>
      </c>
      <c r="LV73">
        <v>5</v>
      </c>
      <c r="LW73">
        <v>14</v>
      </c>
      <c r="LX73">
        <v>11</v>
      </c>
      <c r="LY73">
        <v>6</v>
      </c>
      <c r="LZ73">
        <v>7</v>
      </c>
      <c r="MA73">
        <v>20</v>
      </c>
      <c r="MB73">
        <v>20</v>
      </c>
      <c r="MC73">
        <v>2</v>
      </c>
      <c r="MD73">
        <v>3</v>
      </c>
      <c r="ME73">
        <v>106</v>
      </c>
      <c r="MF73" t="s">
        <v>1978</v>
      </c>
      <c r="MG73" t="s">
        <v>1979</v>
      </c>
      <c r="MH73" t="s">
        <v>568</v>
      </c>
      <c r="MI73" t="b">
        <v>1</v>
      </c>
      <c r="MJ73" t="b">
        <v>1</v>
      </c>
      <c r="MK73" t="b">
        <v>1</v>
      </c>
      <c r="ML73" t="s">
        <v>2291</v>
      </c>
    </row>
    <row r="74" spans="1:350" x14ac:dyDescent="0.3">
      <c r="A74" t="s">
        <v>1184</v>
      </c>
      <c r="B74" t="s">
        <v>1182</v>
      </c>
      <c r="C74" t="s">
        <v>1183</v>
      </c>
      <c r="D74">
        <v>43162</v>
      </c>
      <c r="E74" t="s">
        <v>366</v>
      </c>
      <c r="F74" t="s">
        <v>2291</v>
      </c>
      <c r="G74" t="s">
        <v>2291</v>
      </c>
      <c r="H74" t="s">
        <v>2291</v>
      </c>
      <c r="I74">
        <v>43162</v>
      </c>
      <c r="J74" t="s">
        <v>1177</v>
      </c>
      <c r="K74" t="s">
        <v>293</v>
      </c>
      <c r="L74" t="s">
        <v>294</v>
      </c>
      <c r="M74" t="s">
        <v>1934</v>
      </c>
      <c r="N74" t="s">
        <v>400</v>
      </c>
      <c r="O74" t="s">
        <v>1948</v>
      </c>
      <c r="P74" t="s">
        <v>915</v>
      </c>
      <c r="Q74" t="s">
        <v>1057</v>
      </c>
      <c r="R74" t="s">
        <v>960</v>
      </c>
      <c r="S74" t="s">
        <v>1184</v>
      </c>
      <c r="T74" t="s">
        <v>1185</v>
      </c>
      <c r="U74">
        <v>14.0138735494</v>
      </c>
      <c r="V74">
        <v>14.040214045200001</v>
      </c>
      <c r="W74">
        <v>301.29963071700001</v>
      </c>
      <c r="X74">
        <v>4</v>
      </c>
      <c r="Y74" t="s">
        <v>1983</v>
      </c>
      <c r="Z74" t="s">
        <v>960</v>
      </c>
      <c r="AA74">
        <v>28</v>
      </c>
      <c r="AB74" t="s">
        <v>2292</v>
      </c>
      <c r="AC74" t="s">
        <v>2291</v>
      </c>
      <c r="AD74" t="s">
        <v>1982</v>
      </c>
      <c r="AE74" t="s">
        <v>2291</v>
      </c>
      <c r="AF74" t="s">
        <v>2291</v>
      </c>
      <c r="AG74" t="s">
        <v>2089</v>
      </c>
      <c r="AH74" t="s">
        <v>1920</v>
      </c>
      <c r="AI74" t="s">
        <v>1921</v>
      </c>
      <c r="AJ74" t="s">
        <v>1921</v>
      </c>
      <c r="AK74" t="s">
        <v>2291</v>
      </c>
      <c r="AL74">
        <v>401</v>
      </c>
      <c r="AM74">
        <v>1676</v>
      </c>
      <c r="AN74" t="s">
        <v>294</v>
      </c>
      <c r="AO74" t="s">
        <v>1934</v>
      </c>
      <c r="AP74" t="s">
        <v>400</v>
      </c>
      <c r="AQ74" t="s">
        <v>1948</v>
      </c>
      <c r="AR74" t="s">
        <v>915</v>
      </c>
      <c r="AS74" t="s">
        <v>1057</v>
      </c>
      <c r="AT74">
        <v>401</v>
      </c>
      <c r="AU74">
        <v>1676</v>
      </c>
      <c r="AV74">
        <v>42795</v>
      </c>
      <c r="AW74" t="s">
        <v>2291</v>
      </c>
      <c r="AX74" t="s">
        <v>2291</v>
      </c>
      <c r="AY74" t="s">
        <v>2291</v>
      </c>
      <c r="AZ74" t="s">
        <v>2291</v>
      </c>
      <c r="BA74" t="s">
        <v>2291</v>
      </c>
      <c r="BB74" t="s">
        <v>2291</v>
      </c>
      <c r="BC74" t="s">
        <v>2291</v>
      </c>
      <c r="BD74" t="s">
        <v>2291</v>
      </c>
      <c r="BE74" t="s">
        <v>2291</v>
      </c>
      <c r="BF74" t="s">
        <v>2291</v>
      </c>
      <c r="BG74" t="s">
        <v>2291</v>
      </c>
      <c r="BH74" t="s">
        <v>2291</v>
      </c>
      <c r="BI74" t="s">
        <v>2291</v>
      </c>
      <c r="BJ74" t="s">
        <v>2291</v>
      </c>
      <c r="BK74" t="s">
        <v>2291</v>
      </c>
      <c r="BL74" t="s">
        <v>2291</v>
      </c>
      <c r="BM74" t="s">
        <v>2291</v>
      </c>
      <c r="BN74" t="s">
        <v>2291</v>
      </c>
      <c r="BO74" t="s">
        <v>2291</v>
      </c>
      <c r="BP74" t="s">
        <v>2291</v>
      </c>
      <c r="BQ74" t="s">
        <v>2291</v>
      </c>
      <c r="BR74" t="s">
        <v>2291</v>
      </c>
      <c r="BS74" t="s">
        <v>2291</v>
      </c>
      <c r="BT74" t="s">
        <v>2291</v>
      </c>
      <c r="BU74" t="s">
        <v>2291</v>
      </c>
      <c r="BV74" t="s">
        <v>2291</v>
      </c>
      <c r="BW74" t="s">
        <v>2291</v>
      </c>
      <c r="BX74" t="s">
        <v>2291</v>
      </c>
      <c r="BY74">
        <v>3</v>
      </c>
      <c r="BZ74">
        <v>13</v>
      </c>
      <c r="CA74">
        <v>0</v>
      </c>
      <c r="CB74">
        <v>401</v>
      </c>
      <c r="CC74">
        <v>0</v>
      </c>
      <c r="CD74">
        <v>0</v>
      </c>
      <c r="CE74">
        <v>0</v>
      </c>
      <c r="CF74" t="s">
        <v>1998</v>
      </c>
      <c r="CG74" t="s">
        <v>2291</v>
      </c>
      <c r="CH74" t="s">
        <v>1186</v>
      </c>
      <c r="CI74" t="s">
        <v>1920</v>
      </c>
      <c r="CJ74" t="s">
        <v>1920</v>
      </c>
      <c r="CK74" t="s">
        <v>1920</v>
      </c>
      <c r="CL74" t="s">
        <v>1921</v>
      </c>
      <c r="CM74" t="s">
        <v>1921</v>
      </c>
      <c r="CN74" t="s">
        <v>1921</v>
      </c>
      <c r="CO74" t="s">
        <v>1921</v>
      </c>
      <c r="CP74" t="s">
        <v>1921</v>
      </c>
      <c r="CQ74" t="s">
        <v>1920</v>
      </c>
      <c r="CR74" t="s">
        <v>1921</v>
      </c>
      <c r="CS74" t="s">
        <v>1921</v>
      </c>
      <c r="CT74" t="s">
        <v>320</v>
      </c>
      <c r="CU74" t="s">
        <v>1921</v>
      </c>
      <c r="CV74" t="s">
        <v>1921</v>
      </c>
      <c r="CW74" t="s">
        <v>1921</v>
      </c>
      <c r="CX74" t="s">
        <v>1920</v>
      </c>
      <c r="CY74" t="s">
        <v>1921</v>
      </c>
      <c r="CZ74" t="s">
        <v>2291</v>
      </c>
      <c r="DA74" t="s">
        <v>2029</v>
      </c>
      <c r="DB74" t="s">
        <v>320</v>
      </c>
      <c r="DC74" t="s">
        <v>1921</v>
      </c>
      <c r="DD74" t="s">
        <v>1921</v>
      </c>
      <c r="DE74" t="s">
        <v>1921</v>
      </c>
      <c r="DF74" t="s">
        <v>1920</v>
      </c>
      <c r="DG74" t="s">
        <v>1921</v>
      </c>
      <c r="DH74" t="s">
        <v>2291</v>
      </c>
      <c r="DI74" t="s">
        <v>2029</v>
      </c>
      <c r="DJ74" t="s">
        <v>320</v>
      </c>
      <c r="DK74" t="s">
        <v>1921</v>
      </c>
      <c r="DL74" t="s">
        <v>1921</v>
      </c>
      <c r="DM74" t="s">
        <v>1921</v>
      </c>
      <c r="DN74" t="s">
        <v>1920</v>
      </c>
      <c r="DO74" t="s">
        <v>1921</v>
      </c>
      <c r="DP74" t="s">
        <v>2291</v>
      </c>
      <c r="DQ74" t="s">
        <v>2029</v>
      </c>
      <c r="DR74" t="s">
        <v>2291</v>
      </c>
      <c r="DS74" t="s">
        <v>2291</v>
      </c>
      <c r="DT74" t="s">
        <v>2291</v>
      </c>
      <c r="DU74" t="s">
        <v>2291</v>
      </c>
      <c r="DV74" t="s">
        <v>2291</v>
      </c>
      <c r="DW74" t="s">
        <v>2291</v>
      </c>
      <c r="DX74" t="s">
        <v>2291</v>
      </c>
      <c r="DY74" t="s">
        <v>2291</v>
      </c>
      <c r="DZ74" t="s">
        <v>2291</v>
      </c>
      <c r="EA74" t="s">
        <v>2291</v>
      </c>
      <c r="EB74" t="s">
        <v>2291</v>
      </c>
      <c r="EC74" t="s">
        <v>2291</v>
      </c>
      <c r="ED74" t="s">
        <v>2291</v>
      </c>
      <c r="EE74" t="s">
        <v>2291</v>
      </c>
      <c r="EF74" t="s">
        <v>2291</v>
      </c>
      <c r="EG74" t="s">
        <v>2291</v>
      </c>
      <c r="EH74" t="s">
        <v>2291</v>
      </c>
      <c r="EI74" t="s">
        <v>2291</v>
      </c>
      <c r="EJ74" t="s">
        <v>2291</v>
      </c>
      <c r="EK74" t="s">
        <v>2291</v>
      </c>
      <c r="EL74" t="s">
        <v>2291</v>
      </c>
      <c r="EM74" t="s">
        <v>2291</v>
      </c>
      <c r="EN74" t="s">
        <v>2291</v>
      </c>
      <c r="EO74" t="s">
        <v>2291</v>
      </c>
      <c r="EP74" t="s">
        <v>2291</v>
      </c>
      <c r="EQ74" t="s">
        <v>2291</v>
      </c>
      <c r="ER74" t="s">
        <v>2291</v>
      </c>
      <c r="ES74" t="s">
        <v>2291</v>
      </c>
      <c r="ET74" t="s">
        <v>2291</v>
      </c>
      <c r="EU74" t="s">
        <v>2291</v>
      </c>
      <c r="EV74" t="s">
        <v>2291</v>
      </c>
      <c r="EW74" t="s">
        <v>2291</v>
      </c>
      <c r="EX74" t="s">
        <v>320</v>
      </c>
      <c r="EY74" t="s">
        <v>1921</v>
      </c>
      <c r="EZ74" t="s">
        <v>1921</v>
      </c>
      <c r="FA74" t="s">
        <v>1921</v>
      </c>
      <c r="FB74" t="s">
        <v>1920</v>
      </c>
      <c r="FC74" t="s">
        <v>1921</v>
      </c>
      <c r="FD74" t="s">
        <v>2291</v>
      </c>
      <c r="FE74" t="s">
        <v>1996</v>
      </c>
      <c r="FF74" t="s">
        <v>2291</v>
      </c>
      <c r="FG74" t="s">
        <v>2291</v>
      </c>
      <c r="FH74" t="s">
        <v>2291</v>
      </c>
      <c r="FI74" t="s">
        <v>2291</v>
      </c>
      <c r="FJ74" t="s">
        <v>2291</v>
      </c>
      <c r="FK74" t="s">
        <v>2291</v>
      </c>
      <c r="FL74" t="s">
        <v>2291</v>
      </c>
      <c r="FM74" t="s">
        <v>2291</v>
      </c>
      <c r="FN74" t="s">
        <v>2291</v>
      </c>
      <c r="FO74" t="s">
        <v>2291</v>
      </c>
      <c r="FP74" t="s">
        <v>2291</v>
      </c>
      <c r="FQ74" t="s">
        <v>2291</v>
      </c>
      <c r="FR74" t="s">
        <v>2291</v>
      </c>
      <c r="FS74" t="s">
        <v>2291</v>
      </c>
      <c r="FT74" t="s">
        <v>2291</v>
      </c>
      <c r="FU74" t="s">
        <v>2291</v>
      </c>
      <c r="FV74">
        <v>55</v>
      </c>
      <c r="FW74">
        <v>70</v>
      </c>
      <c r="FX74">
        <v>12</v>
      </c>
      <c r="FY74">
        <v>32</v>
      </c>
      <c r="FZ74">
        <v>28</v>
      </c>
      <c r="GA74">
        <v>9</v>
      </c>
      <c r="GB74" t="s">
        <v>2291</v>
      </c>
      <c r="GC74" t="s">
        <v>2291</v>
      </c>
      <c r="GD74">
        <v>11</v>
      </c>
      <c r="GE74">
        <v>40</v>
      </c>
      <c r="GF74">
        <v>8</v>
      </c>
      <c r="GG74" t="s">
        <v>2291</v>
      </c>
      <c r="GH74">
        <v>130</v>
      </c>
      <c r="GI74" t="s">
        <v>1920</v>
      </c>
      <c r="GJ74" t="s">
        <v>1920</v>
      </c>
      <c r="GK74" t="s">
        <v>1920</v>
      </c>
      <c r="GL74" t="s">
        <v>2291</v>
      </c>
      <c r="GM74" t="s">
        <v>2291</v>
      </c>
      <c r="GN74" t="s">
        <v>2291</v>
      </c>
      <c r="GO74" t="s">
        <v>1921</v>
      </c>
      <c r="GP74" t="s">
        <v>1868</v>
      </c>
      <c r="GQ74" t="s">
        <v>2291</v>
      </c>
      <c r="GR74" t="s">
        <v>2291</v>
      </c>
      <c r="GS74" t="s">
        <v>419</v>
      </c>
      <c r="GT74" t="s">
        <v>1921</v>
      </c>
      <c r="GU74" t="s">
        <v>1921</v>
      </c>
      <c r="GV74" t="s">
        <v>1921</v>
      </c>
      <c r="GW74" t="s">
        <v>1921</v>
      </c>
      <c r="GX74" t="s">
        <v>1920</v>
      </c>
      <c r="GY74" t="s">
        <v>1921</v>
      </c>
      <c r="GZ74" t="s">
        <v>1920</v>
      </c>
      <c r="HA74" t="s">
        <v>1921</v>
      </c>
      <c r="HB74">
        <v>5</v>
      </c>
      <c r="HC74" t="s">
        <v>2291</v>
      </c>
      <c r="HD74">
        <v>2</v>
      </c>
      <c r="HE74" t="s">
        <v>2291</v>
      </c>
      <c r="HF74" t="s">
        <v>2291</v>
      </c>
      <c r="HG74" t="s">
        <v>2291</v>
      </c>
      <c r="HH74" t="s">
        <v>2291</v>
      </c>
      <c r="HI74" t="s">
        <v>2291</v>
      </c>
      <c r="HJ74" t="s">
        <v>2291</v>
      </c>
      <c r="HK74" t="s">
        <v>2291</v>
      </c>
      <c r="HL74" t="s">
        <v>2291</v>
      </c>
      <c r="HM74" t="s">
        <v>2291</v>
      </c>
      <c r="HN74" t="s">
        <v>2291</v>
      </c>
      <c r="HO74" t="s">
        <v>2291</v>
      </c>
      <c r="HP74" t="s">
        <v>2291</v>
      </c>
      <c r="HQ74" t="s">
        <v>2291</v>
      </c>
      <c r="HR74" t="s">
        <v>869</v>
      </c>
      <c r="HS74" t="s">
        <v>2118</v>
      </c>
      <c r="HT74" t="s">
        <v>1921</v>
      </c>
      <c r="HU74" t="s">
        <v>1921</v>
      </c>
      <c r="HV74" t="s">
        <v>1920</v>
      </c>
      <c r="HW74" t="s">
        <v>1920</v>
      </c>
      <c r="HX74" t="s">
        <v>1920</v>
      </c>
      <c r="HY74" t="s">
        <v>2122</v>
      </c>
      <c r="HZ74" t="s">
        <v>1920</v>
      </c>
      <c r="IA74" t="s">
        <v>1921</v>
      </c>
      <c r="IB74" t="s">
        <v>1921</v>
      </c>
      <c r="IC74">
        <v>27</v>
      </c>
      <c r="ID74" t="s">
        <v>2291</v>
      </c>
      <c r="IE74" t="s">
        <v>2046</v>
      </c>
      <c r="IF74" t="s">
        <v>2001</v>
      </c>
      <c r="IG74" t="s">
        <v>1962</v>
      </c>
      <c r="IH74" t="s">
        <v>2126</v>
      </c>
      <c r="II74" t="s">
        <v>1921</v>
      </c>
      <c r="IJ74" t="s">
        <v>1920</v>
      </c>
      <c r="IK74" t="s">
        <v>2291</v>
      </c>
      <c r="IL74">
        <v>400</v>
      </c>
      <c r="IM74" t="s">
        <v>1920</v>
      </c>
      <c r="IN74" t="s">
        <v>2291</v>
      </c>
      <c r="IO74" t="s">
        <v>2291</v>
      </c>
      <c r="IP74" t="s">
        <v>2291</v>
      </c>
      <c r="IQ74" t="s">
        <v>2291</v>
      </c>
      <c r="IR74" t="s">
        <v>2291</v>
      </c>
      <c r="IS74" t="s">
        <v>2291</v>
      </c>
      <c r="IT74" t="s">
        <v>2291</v>
      </c>
      <c r="IU74" t="s">
        <v>2291</v>
      </c>
      <c r="IV74" t="s">
        <v>1949</v>
      </c>
      <c r="IW74" t="s">
        <v>1991</v>
      </c>
      <c r="IX74" t="s">
        <v>2291</v>
      </c>
      <c r="IY74" t="s">
        <v>2291</v>
      </c>
      <c r="IZ74" t="s">
        <v>2291</v>
      </c>
      <c r="JA74" t="s">
        <v>2291</v>
      </c>
      <c r="JB74" t="s">
        <v>2291</v>
      </c>
      <c r="JC74" t="s">
        <v>1921</v>
      </c>
      <c r="JD74" t="s">
        <v>2291</v>
      </c>
      <c r="JE74" t="s">
        <v>2291</v>
      </c>
      <c r="JF74" t="s">
        <v>2291</v>
      </c>
      <c r="JG74" t="s">
        <v>2291</v>
      </c>
      <c r="JH74" t="s">
        <v>2291</v>
      </c>
      <c r="JI74" t="s">
        <v>2291</v>
      </c>
      <c r="JJ74" t="s">
        <v>2291</v>
      </c>
      <c r="JK74" t="s">
        <v>2291</v>
      </c>
      <c r="JL74" t="s">
        <v>2291</v>
      </c>
      <c r="JM74" t="s">
        <v>578</v>
      </c>
      <c r="JN74" t="s">
        <v>1920</v>
      </c>
      <c r="JO74" t="s">
        <v>1921</v>
      </c>
      <c r="JP74" t="s">
        <v>1921</v>
      </c>
      <c r="JQ74" t="s">
        <v>1921</v>
      </c>
      <c r="JR74" t="s">
        <v>1921</v>
      </c>
      <c r="JS74" t="s">
        <v>1921</v>
      </c>
      <c r="JT74" t="s">
        <v>1920</v>
      </c>
      <c r="JU74" t="s">
        <v>1921</v>
      </c>
      <c r="JV74" t="s">
        <v>1921</v>
      </c>
      <c r="JW74" t="s">
        <v>1921</v>
      </c>
      <c r="JX74" t="s">
        <v>1921</v>
      </c>
      <c r="JY74" t="s">
        <v>1920</v>
      </c>
      <c r="JZ74" t="s">
        <v>1921</v>
      </c>
      <c r="KA74" t="s">
        <v>1921</v>
      </c>
      <c r="KB74" t="s">
        <v>2291</v>
      </c>
      <c r="KC74" t="s">
        <v>2291</v>
      </c>
      <c r="KD74" t="s">
        <v>2304</v>
      </c>
      <c r="KE74" t="s">
        <v>1920</v>
      </c>
      <c r="KF74" t="s">
        <v>1921</v>
      </c>
      <c r="KG74" t="s">
        <v>1920</v>
      </c>
      <c r="KH74" t="s">
        <v>1921</v>
      </c>
      <c r="KI74" t="s">
        <v>1921</v>
      </c>
      <c r="KJ74" t="s">
        <v>1921</v>
      </c>
      <c r="KK74" t="s">
        <v>1921</v>
      </c>
      <c r="KL74" t="s">
        <v>2291</v>
      </c>
      <c r="KM74" t="s">
        <v>1972</v>
      </c>
      <c r="KN74" t="s">
        <v>1921</v>
      </c>
      <c r="KO74" t="s">
        <v>1920</v>
      </c>
      <c r="KP74" t="s">
        <v>1383</v>
      </c>
      <c r="KQ74" t="s">
        <v>1967</v>
      </c>
      <c r="KR74" t="s">
        <v>1988</v>
      </c>
      <c r="KS74" t="s">
        <v>2291</v>
      </c>
      <c r="KT74" t="s">
        <v>1920</v>
      </c>
      <c r="KU74" t="s">
        <v>409</v>
      </c>
      <c r="KV74" t="s">
        <v>1921</v>
      </c>
      <c r="KW74" t="s">
        <v>1921</v>
      </c>
      <c r="KX74" t="s">
        <v>1920</v>
      </c>
      <c r="KY74" t="s">
        <v>2291</v>
      </c>
      <c r="KZ74" t="s">
        <v>2291</v>
      </c>
      <c r="LA74">
        <v>3</v>
      </c>
      <c r="LB74" t="s">
        <v>304</v>
      </c>
      <c r="LC74" t="s">
        <v>2291</v>
      </c>
      <c r="LD74" t="s">
        <v>2291</v>
      </c>
      <c r="LE74" t="s">
        <v>2291</v>
      </c>
      <c r="LF74" t="s">
        <v>2291</v>
      </c>
      <c r="LG74">
        <v>20</v>
      </c>
      <c r="LH74">
        <v>20</v>
      </c>
      <c r="LI74" t="s">
        <v>1187</v>
      </c>
      <c r="LJ74">
        <v>160183</v>
      </c>
      <c r="LK74" t="s">
        <v>1188</v>
      </c>
      <c r="LL74" t="s">
        <v>1189</v>
      </c>
      <c r="LM74">
        <v>94</v>
      </c>
      <c r="LN74" t="s">
        <v>2291</v>
      </c>
      <c r="LO74">
        <v>-1</v>
      </c>
      <c r="LP74" t="s">
        <v>2291</v>
      </c>
      <c r="LQ74" t="s">
        <v>2291</v>
      </c>
      <c r="LR74">
        <v>94</v>
      </c>
      <c r="LS74">
        <v>6</v>
      </c>
      <c r="LT74">
        <v>8</v>
      </c>
      <c r="LU74">
        <v>6</v>
      </c>
      <c r="LV74">
        <v>15</v>
      </c>
      <c r="LW74">
        <v>14</v>
      </c>
      <c r="LX74">
        <v>13</v>
      </c>
      <c r="LY74">
        <v>5</v>
      </c>
      <c r="LZ74">
        <v>10</v>
      </c>
      <c r="MA74">
        <v>19</v>
      </c>
      <c r="MB74">
        <v>19</v>
      </c>
      <c r="MC74">
        <v>4</v>
      </c>
      <c r="MD74">
        <v>3</v>
      </c>
      <c r="ME74">
        <v>122</v>
      </c>
      <c r="MF74" t="s">
        <v>1975</v>
      </c>
      <c r="MG74" t="s">
        <v>568</v>
      </c>
      <c r="MH74" t="s">
        <v>2035</v>
      </c>
      <c r="MI74" t="b">
        <v>1</v>
      </c>
      <c r="MJ74" t="b">
        <v>1</v>
      </c>
      <c r="MK74" t="b">
        <v>1</v>
      </c>
      <c r="ML74" t="s">
        <v>2291</v>
      </c>
    </row>
    <row r="75" spans="1:350" x14ac:dyDescent="0.3">
      <c r="A75" t="s">
        <v>623</v>
      </c>
      <c r="B75" t="s">
        <v>621</v>
      </c>
      <c r="C75" t="s">
        <v>622</v>
      </c>
      <c r="D75">
        <v>43157</v>
      </c>
      <c r="E75" t="s">
        <v>549</v>
      </c>
      <c r="F75" t="s">
        <v>550</v>
      </c>
      <c r="G75" t="s">
        <v>2291</v>
      </c>
      <c r="H75" t="s">
        <v>2291</v>
      </c>
      <c r="I75">
        <v>43157</v>
      </c>
      <c r="J75" t="s">
        <v>551</v>
      </c>
      <c r="K75" t="s">
        <v>293</v>
      </c>
      <c r="L75" t="s">
        <v>294</v>
      </c>
      <c r="M75" t="s">
        <v>1934</v>
      </c>
      <c r="N75" t="s">
        <v>400</v>
      </c>
      <c r="O75" t="s">
        <v>1948</v>
      </c>
      <c r="P75" t="s">
        <v>401</v>
      </c>
      <c r="Q75" t="s">
        <v>429</v>
      </c>
      <c r="R75" t="s">
        <v>456</v>
      </c>
      <c r="S75" t="s">
        <v>623</v>
      </c>
      <c r="T75" t="s">
        <v>624</v>
      </c>
      <c r="U75">
        <v>14.2333072342</v>
      </c>
      <c r="V75">
        <v>13.9157618575</v>
      </c>
      <c r="W75">
        <v>315.61057680599998</v>
      </c>
      <c r="X75">
        <v>4</v>
      </c>
      <c r="Y75" t="s">
        <v>1984</v>
      </c>
      <c r="Z75" t="s">
        <v>2291</v>
      </c>
      <c r="AA75" t="s">
        <v>2291</v>
      </c>
      <c r="AB75" t="s">
        <v>2292</v>
      </c>
      <c r="AC75" t="s">
        <v>2291</v>
      </c>
      <c r="AD75" t="s">
        <v>1982</v>
      </c>
      <c r="AE75" t="s">
        <v>2291</v>
      </c>
      <c r="AF75" t="s">
        <v>2291</v>
      </c>
      <c r="AG75" t="s">
        <v>2093</v>
      </c>
      <c r="AH75" t="s">
        <v>1920</v>
      </c>
      <c r="AI75" t="s">
        <v>1920</v>
      </c>
      <c r="AJ75" t="s">
        <v>1921</v>
      </c>
      <c r="AK75" t="s">
        <v>2291</v>
      </c>
      <c r="AL75">
        <v>131</v>
      </c>
      <c r="AM75">
        <v>550</v>
      </c>
      <c r="AN75" t="s">
        <v>294</v>
      </c>
      <c r="AO75" t="s">
        <v>1934</v>
      </c>
      <c r="AP75" t="s">
        <v>400</v>
      </c>
      <c r="AQ75" t="s">
        <v>1948</v>
      </c>
      <c r="AR75" t="s">
        <v>404</v>
      </c>
      <c r="AS75" t="s">
        <v>2010</v>
      </c>
      <c r="AT75">
        <v>131</v>
      </c>
      <c r="AU75">
        <v>550</v>
      </c>
      <c r="AV75">
        <v>42005</v>
      </c>
      <c r="AW75">
        <v>10</v>
      </c>
      <c r="AX75">
        <v>40</v>
      </c>
      <c r="AY75" t="s">
        <v>298</v>
      </c>
      <c r="AZ75" t="s">
        <v>1926</v>
      </c>
      <c r="BA75" t="s">
        <v>299</v>
      </c>
      <c r="BB75" t="s">
        <v>1931</v>
      </c>
      <c r="BC75" t="s">
        <v>501</v>
      </c>
      <c r="BD75" t="s">
        <v>1938</v>
      </c>
      <c r="BE75" t="s">
        <v>2291</v>
      </c>
      <c r="BF75" t="s">
        <v>2291</v>
      </c>
      <c r="BG75" t="s">
        <v>2291</v>
      </c>
      <c r="BH75">
        <v>10</v>
      </c>
      <c r="BI75">
        <v>40</v>
      </c>
      <c r="BJ75">
        <v>42005</v>
      </c>
      <c r="BK75" t="s">
        <v>2291</v>
      </c>
      <c r="BL75" t="s">
        <v>2291</v>
      </c>
      <c r="BM75" t="s">
        <v>2291</v>
      </c>
      <c r="BN75" t="s">
        <v>2291</v>
      </c>
      <c r="BO75" t="s">
        <v>2291</v>
      </c>
      <c r="BP75" t="s">
        <v>2291</v>
      </c>
      <c r="BQ75" t="s">
        <v>2291</v>
      </c>
      <c r="BR75" t="s">
        <v>2291</v>
      </c>
      <c r="BS75" t="s">
        <v>2291</v>
      </c>
      <c r="BT75" t="s">
        <v>2291</v>
      </c>
      <c r="BU75" t="s">
        <v>2291</v>
      </c>
      <c r="BV75" t="s">
        <v>2291</v>
      </c>
      <c r="BW75" t="s">
        <v>2291</v>
      </c>
      <c r="BX75" t="s">
        <v>2291</v>
      </c>
      <c r="BY75" t="s">
        <v>2291</v>
      </c>
      <c r="BZ75" t="s">
        <v>2291</v>
      </c>
      <c r="CA75">
        <v>0</v>
      </c>
      <c r="CB75">
        <v>150</v>
      </c>
      <c r="CC75">
        <v>0</v>
      </c>
      <c r="CD75">
        <v>0</v>
      </c>
      <c r="CE75">
        <v>0</v>
      </c>
      <c r="CF75" t="s">
        <v>1999</v>
      </c>
      <c r="CG75" t="s">
        <v>2291</v>
      </c>
      <c r="CH75" t="s">
        <v>554</v>
      </c>
      <c r="CI75" t="s">
        <v>1920</v>
      </c>
      <c r="CJ75" t="s">
        <v>1920</v>
      </c>
      <c r="CK75" t="s">
        <v>1920</v>
      </c>
      <c r="CL75" t="s">
        <v>1921</v>
      </c>
      <c r="CM75" t="s">
        <v>1921</v>
      </c>
      <c r="CN75" t="s">
        <v>1920</v>
      </c>
      <c r="CO75" t="s">
        <v>1921</v>
      </c>
      <c r="CP75" t="s">
        <v>1921</v>
      </c>
      <c r="CQ75" t="s">
        <v>1920</v>
      </c>
      <c r="CR75" t="s">
        <v>1920</v>
      </c>
      <c r="CS75" t="s">
        <v>1921</v>
      </c>
      <c r="CT75" t="s">
        <v>320</v>
      </c>
      <c r="CU75" t="s">
        <v>1921</v>
      </c>
      <c r="CV75" t="s">
        <v>1921</v>
      </c>
      <c r="CW75" t="s">
        <v>1921</v>
      </c>
      <c r="CX75" t="s">
        <v>1920</v>
      </c>
      <c r="CY75" t="s">
        <v>1921</v>
      </c>
      <c r="CZ75" t="s">
        <v>2291</v>
      </c>
      <c r="DA75" t="s">
        <v>2029</v>
      </c>
      <c r="DB75" t="s">
        <v>320</v>
      </c>
      <c r="DC75" t="s">
        <v>1921</v>
      </c>
      <c r="DD75" t="s">
        <v>1921</v>
      </c>
      <c r="DE75" t="s">
        <v>1921</v>
      </c>
      <c r="DF75" t="s">
        <v>1920</v>
      </c>
      <c r="DG75" t="s">
        <v>1921</v>
      </c>
      <c r="DH75" t="s">
        <v>2291</v>
      </c>
      <c r="DI75" t="s">
        <v>2029</v>
      </c>
      <c r="DJ75" t="s">
        <v>320</v>
      </c>
      <c r="DK75" t="s">
        <v>1921</v>
      </c>
      <c r="DL75" t="s">
        <v>1921</v>
      </c>
      <c r="DM75" t="s">
        <v>1921</v>
      </c>
      <c r="DN75" t="s">
        <v>1920</v>
      </c>
      <c r="DO75" t="s">
        <v>1921</v>
      </c>
      <c r="DP75" t="s">
        <v>2291</v>
      </c>
      <c r="DQ75" t="s">
        <v>2029</v>
      </c>
      <c r="DR75" t="s">
        <v>2291</v>
      </c>
      <c r="DS75" t="s">
        <v>2291</v>
      </c>
      <c r="DT75" t="s">
        <v>2291</v>
      </c>
      <c r="DU75" t="s">
        <v>2291</v>
      </c>
      <c r="DV75" t="s">
        <v>2291</v>
      </c>
      <c r="DW75" t="s">
        <v>2291</v>
      </c>
      <c r="DX75" t="s">
        <v>2291</v>
      </c>
      <c r="DY75" t="s">
        <v>2291</v>
      </c>
      <c r="DZ75" t="s">
        <v>320</v>
      </c>
      <c r="EA75" t="s">
        <v>1921</v>
      </c>
      <c r="EB75" t="s">
        <v>1921</v>
      </c>
      <c r="EC75" t="s">
        <v>1921</v>
      </c>
      <c r="ED75" t="s">
        <v>1920</v>
      </c>
      <c r="EE75" t="s">
        <v>1921</v>
      </c>
      <c r="EF75" t="s">
        <v>2291</v>
      </c>
      <c r="EG75" t="s">
        <v>2030</v>
      </c>
      <c r="EH75" t="s">
        <v>2291</v>
      </c>
      <c r="EI75" t="s">
        <v>2291</v>
      </c>
      <c r="EJ75" t="s">
        <v>2291</v>
      </c>
      <c r="EK75" t="s">
        <v>2291</v>
      </c>
      <c r="EL75" t="s">
        <v>2291</v>
      </c>
      <c r="EM75" t="s">
        <v>2291</v>
      </c>
      <c r="EN75" t="s">
        <v>2291</v>
      </c>
      <c r="EO75" t="s">
        <v>2291</v>
      </c>
      <c r="EP75" t="s">
        <v>2291</v>
      </c>
      <c r="EQ75" t="s">
        <v>2291</v>
      </c>
      <c r="ER75" t="s">
        <v>2291</v>
      </c>
      <c r="ES75" t="s">
        <v>2291</v>
      </c>
      <c r="ET75" t="s">
        <v>2291</v>
      </c>
      <c r="EU75" t="s">
        <v>2291</v>
      </c>
      <c r="EV75" t="s">
        <v>2291</v>
      </c>
      <c r="EW75" t="s">
        <v>2291</v>
      </c>
      <c r="EX75" t="s">
        <v>320</v>
      </c>
      <c r="EY75" t="s">
        <v>1921</v>
      </c>
      <c r="EZ75" t="s">
        <v>1921</v>
      </c>
      <c r="FA75" t="s">
        <v>1921</v>
      </c>
      <c r="FB75" t="s">
        <v>1920</v>
      </c>
      <c r="FC75" t="s">
        <v>1921</v>
      </c>
      <c r="FD75" t="s">
        <v>2291</v>
      </c>
      <c r="FE75" t="s">
        <v>1996</v>
      </c>
      <c r="FF75" t="s">
        <v>2291</v>
      </c>
      <c r="FG75" t="s">
        <v>2291</v>
      </c>
      <c r="FH75" t="s">
        <v>2291</v>
      </c>
      <c r="FI75" t="s">
        <v>2291</v>
      </c>
      <c r="FJ75" t="s">
        <v>2291</v>
      </c>
      <c r="FK75" t="s">
        <v>2291</v>
      </c>
      <c r="FL75" t="s">
        <v>2291</v>
      </c>
      <c r="FM75" t="s">
        <v>2291</v>
      </c>
      <c r="FN75" t="s">
        <v>320</v>
      </c>
      <c r="FO75" t="s">
        <v>1921</v>
      </c>
      <c r="FP75" t="s">
        <v>1921</v>
      </c>
      <c r="FQ75" t="s">
        <v>1921</v>
      </c>
      <c r="FR75" t="s">
        <v>1920</v>
      </c>
      <c r="FS75" t="s">
        <v>1921</v>
      </c>
      <c r="FT75" t="s">
        <v>2291</v>
      </c>
      <c r="FU75" t="s">
        <v>1996</v>
      </c>
      <c r="FV75">
        <v>30</v>
      </c>
      <c r="FW75">
        <v>50</v>
      </c>
      <c r="FX75" t="s">
        <v>2291</v>
      </c>
      <c r="FY75" t="s">
        <v>2291</v>
      </c>
      <c r="FZ75">
        <v>10</v>
      </c>
      <c r="GA75">
        <v>6</v>
      </c>
      <c r="GB75" t="s">
        <v>2291</v>
      </c>
      <c r="GC75" t="s">
        <v>2291</v>
      </c>
      <c r="GD75">
        <v>10</v>
      </c>
      <c r="GE75">
        <v>15</v>
      </c>
      <c r="GF75">
        <v>5</v>
      </c>
      <c r="GG75" t="s">
        <v>2291</v>
      </c>
      <c r="GH75">
        <v>40</v>
      </c>
      <c r="GI75" t="s">
        <v>1920</v>
      </c>
      <c r="GJ75" t="s">
        <v>1920</v>
      </c>
      <c r="GK75" t="s">
        <v>1920</v>
      </c>
      <c r="GL75" t="s">
        <v>2291</v>
      </c>
      <c r="GM75" t="s">
        <v>2291</v>
      </c>
      <c r="GN75" t="s">
        <v>2291</v>
      </c>
      <c r="GO75" t="s">
        <v>1921</v>
      </c>
      <c r="GP75" t="s">
        <v>2006</v>
      </c>
      <c r="GQ75" t="s">
        <v>2291</v>
      </c>
      <c r="GR75" t="s">
        <v>2291</v>
      </c>
      <c r="GS75" t="s">
        <v>302</v>
      </c>
      <c r="GT75" t="s">
        <v>1921</v>
      </c>
      <c r="GU75" t="s">
        <v>1921</v>
      </c>
      <c r="GV75" t="s">
        <v>1921</v>
      </c>
      <c r="GW75" t="s">
        <v>1921</v>
      </c>
      <c r="GX75" t="s">
        <v>1920</v>
      </c>
      <c r="GY75" t="s">
        <v>1921</v>
      </c>
      <c r="GZ75" t="s">
        <v>1921</v>
      </c>
      <c r="HA75" t="s">
        <v>1921</v>
      </c>
      <c r="HB75" t="s">
        <v>2291</v>
      </c>
      <c r="HC75" t="s">
        <v>2291</v>
      </c>
      <c r="HD75">
        <v>1</v>
      </c>
      <c r="HE75" t="s">
        <v>2291</v>
      </c>
      <c r="HF75" t="s">
        <v>2291</v>
      </c>
      <c r="HG75" t="s">
        <v>2291</v>
      </c>
      <c r="HH75" t="s">
        <v>2291</v>
      </c>
      <c r="HI75" t="s">
        <v>2291</v>
      </c>
      <c r="HJ75" t="s">
        <v>2291</v>
      </c>
      <c r="HK75" t="s">
        <v>2291</v>
      </c>
      <c r="HL75" t="s">
        <v>2291</v>
      </c>
      <c r="HM75" t="s">
        <v>2291</v>
      </c>
      <c r="HN75" t="s">
        <v>2291</v>
      </c>
      <c r="HO75" t="s">
        <v>2291</v>
      </c>
      <c r="HP75" t="s">
        <v>2291</v>
      </c>
      <c r="HQ75" t="s">
        <v>2291</v>
      </c>
      <c r="HR75" t="s">
        <v>869</v>
      </c>
      <c r="HS75" t="s">
        <v>2112</v>
      </c>
      <c r="HT75" t="s">
        <v>1921</v>
      </c>
      <c r="HU75" t="s">
        <v>1920</v>
      </c>
      <c r="HV75" t="s">
        <v>1920</v>
      </c>
      <c r="HW75" t="s">
        <v>1921</v>
      </c>
      <c r="HX75" t="s">
        <v>1921</v>
      </c>
      <c r="HY75" t="s">
        <v>2122</v>
      </c>
      <c r="HZ75" t="s">
        <v>1920</v>
      </c>
      <c r="IA75" t="s">
        <v>1921</v>
      </c>
      <c r="IB75" t="s">
        <v>1921</v>
      </c>
      <c r="IC75">
        <v>33</v>
      </c>
      <c r="ID75" t="s">
        <v>2291</v>
      </c>
      <c r="IE75" t="s">
        <v>2046</v>
      </c>
      <c r="IF75" t="s">
        <v>1921</v>
      </c>
      <c r="IG75" t="s">
        <v>1964</v>
      </c>
      <c r="IH75" t="s">
        <v>2126</v>
      </c>
      <c r="II75" t="s">
        <v>1921</v>
      </c>
      <c r="IJ75" t="s">
        <v>1920</v>
      </c>
      <c r="IK75" t="s">
        <v>2291</v>
      </c>
      <c r="IL75">
        <v>70</v>
      </c>
      <c r="IM75" t="s">
        <v>1920</v>
      </c>
      <c r="IN75" t="s">
        <v>2291</v>
      </c>
      <c r="IO75" t="s">
        <v>2291</v>
      </c>
      <c r="IP75" t="s">
        <v>2291</v>
      </c>
      <c r="IQ75" t="s">
        <v>2291</v>
      </c>
      <c r="IR75" t="s">
        <v>2291</v>
      </c>
      <c r="IS75" t="s">
        <v>2291</v>
      </c>
      <c r="IT75" t="s">
        <v>2291</v>
      </c>
      <c r="IU75" t="s">
        <v>2291</v>
      </c>
      <c r="IV75" t="s">
        <v>1949</v>
      </c>
      <c r="IW75" t="s">
        <v>1992</v>
      </c>
      <c r="IX75" t="s">
        <v>2291</v>
      </c>
      <c r="IY75" t="s">
        <v>2291</v>
      </c>
      <c r="IZ75" t="s">
        <v>2291</v>
      </c>
      <c r="JA75" t="s">
        <v>2291</v>
      </c>
      <c r="JB75" t="s">
        <v>2291</v>
      </c>
      <c r="JC75" t="s">
        <v>1920</v>
      </c>
      <c r="JD75" t="s">
        <v>2003</v>
      </c>
      <c r="JE75" t="s">
        <v>1921</v>
      </c>
      <c r="JF75" t="s">
        <v>1920</v>
      </c>
      <c r="JG75" t="s">
        <v>1921</v>
      </c>
      <c r="JH75" t="s">
        <v>1921</v>
      </c>
      <c r="JI75" t="s">
        <v>1921</v>
      </c>
      <c r="JJ75" t="s">
        <v>2291</v>
      </c>
      <c r="JK75" t="s">
        <v>1974</v>
      </c>
      <c r="JL75" t="s">
        <v>1968</v>
      </c>
      <c r="JM75" t="s">
        <v>625</v>
      </c>
      <c r="JN75" t="s">
        <v>1921</v>
      </c>
      <c r="JO75" t="s">
        <v>1921</v>
      </c>
      <c r="JP75" t="s">
        <v>1921</v>
      </c>
      <c r="JQ75" t="s">
        <v>1921</v>
      </c>
      <c r="JR75" t="s">
        <v>1921</v>
      </c>
      <c r="JS75" t="s">
        <v>1920</v>
      </c>
      <c r="JT75" t="s">
        <v>1921</v>
      </c>
      <c r="JU75" t="s">
        <v>1921</v>
      </c>
      <c r="JV75" t="s">
        <v>1920</v>
      </c>
      <c r="JW75" t="s">
        <v>1921</v>
      </c>
      <c r="JX75" t="s">
        <v>1921</v>
      </c>
      <c r="JY75" t="s">
        <v>1920</v>
      </c>
      <c r="JZ75" t="s">
        <v>1921</v>
      </c>
      <c r="KA75" t="s">
        <v>1921</v>
      </c>
      <c r="KB75" t="s">
        <v>2291</v>
      </c>
      <c r="KC75" t="s">
        <v>2291</v>
      </c>
      <c r="KD75" t="s">
        <v>2297</v>
      </c>
      <c r="KE75" t="s">
        <v>1920</v>
      </c>
      <c r="KF75" t="s">
        <v>1921</v>
      </c>
      <c r="KG75" t="s">
        <v>1921</v>
      </c>
      <c r="KH75" t="s">
        <v>1920</v>
      </c>
      <c r="KI75" t="s">
        <v>1921</v>
      </c>
      <c r="KJ75" t="s">
        <v>1921</v>
      </c>
      <c r="KK75" t="s">
        <v>1921</v>
      </c>
      <c r="KL75" t="s">
        <v>2291</v>
      </c>
      <c r="KM75" t="s">
        <v>1973</v>
      </c>
      <c r="KN75" t="s">
        <v>2291</v>
      </c>
      <c r="KO75" t="s">
        <v>1920</v>
      </c>
      <c r="KP75" t="s">
        <v>2144</v>
      </c>
      <c r="KQ75" t="s">
        <v>1968</v>
      </c>
      <c r="KR75" t="s">
        <v>1923</v>
      </c>
      <c r="KS75" t="s">
        <v>2291</v>
      </c>
      <c r="KT75" t="s">
        <v>1920</v>
      </c>
      <c r="KU75" t="s">
        <v>409</v>
      </c>
      <c r="KV75" t="s">
        <v>1921</v>
      </c>
      <c r="KW75" t="s">
        <v>1921</v>
      </c>
      <c r="KX75" t="s">
        <v>1920</v>
      </c>
      <c r="KY75" t="s">
        <v>2291</v>
      </c>
      <c r="KZ75" t="s">
        <v>2291</v>
      </c>
      <c r="LA75">
        <v>3</v>
      </c>
      <c r="LB75" t="s">
        <v>304</v>
      </c>
      <c r="LC75" t="s">
        <v>626</v>
      </c>
      <c r="LD75" t="s">
        <v>2291</v>
      </c>
      <c r="LE75" t="s">
        <v>2291</v>
      </c>
      <c r="LF75" t="s">
        <v>2291</v>
      </c>
      <c r="LG75">
        <v>15</v>
      </c>
      <c r="LH75">
        <v>15</v>
      </c>
      <c r="LI75" t="s">
        <v>627</v>
      </c>
      <c r="LJ75">
        <v>146977</v>
      </c>
      <c r="LK75" t="s">
        <v>628</v>
      </c>
      <c r="LL75" t="s">
        <v>629</v>
      </c>
      <c r="LM75">
        <v>30</v>
      </c>
      <c r="LN75" t="s">
        <v>2291</v>
      </c>
      <c r="LO75">
        <v>-1</v>
      </c>
      <c r="LP75" t="s">
        <v>2291</v>
      </c>
      <c r="LQ75" t="s">
        <v>2291</v>
      </c>
      <c r="LR75">
        <v>30</v>
      </c>
      <c r="LS75">
        <v>2</v>
      </c>
      <c r="LT75">
        <v>3</v>
      </c>
      <c r="LU75">
        <v>7</v>
      </c>
      <c r="LV75">
        <v>10</v>
      </c>
      <c r="LW75">
        <v>7</v>
      </c>
      <c r="LX75">
        <v>16</v>
      </c>
      <c r="LY75">
        <v>5</v>
      </c>
      <c r="LZ75">
        <v>8</v>
      </c>
      <c r="MA75">
        <v>11</v>
      </c>
      <c r="MB75">
        <v>13</v>
      </c>
      <c r="MC75">
        <v>4</v>
      </c>
      <c r="MD75">
        <v>0</v>
      </c>
      <c r="ME75">
        <v>86</v>
      </c>
      <c r="MF75" t="s">
        <v>1979</v>
      </c>
      <c r="MG75" t="s">
        <v>1981</v>
      </c>
      <c r="MH75" t="s">
        <v>2035</v>
      </c>
      <c r="MI75" t="b">
        <v>1</v>
      </c>
      <c r="MJ75" t="b">
        <v>1</v>
      </c>
      <c r="MK75" t="b">
        <v>0</v>
      </c>
      <c r="ML75" t="s">
        <v>2291</v>
      </c>
    </row>
    <row r="76" spans="1:350" x14ac:dyDescent="0.3">
      <c r="A76" t="s">
        <v>2305</v>
      </c>
      <c r="B76" t="s">
        <v>603</v>
      </c>
      <c r="C76" t="s">
        <v>604</v>
      </c>
      <c r="D76">
        <v>43155</v>
      </c>
      <c r="E76" t="s">
        <v>549</v>
      </c>
      <c r="F76" t="s">
        <v>550</v>
      </c>
      <c r="G76" t="s">
        <v>2291</v>
      </c>
      <c r="H76" t="s">
        <v>2291</v>
      </c>
      <c r="I76">
        <v>43155</v>
      </c>
      <c r="J76" t="s">
        <v>551</v>
      </c>
      <c r="K76" t="s">
        <v>293</v>
      </c>
      <c r="L76" t="s">
        <v>294</v>
      </c>
      <c r="M76" t="s">
        <v>1934</v>
      </c>
      <c r="N76" t="s">
        <v>400</v>
      </c>
      <c r="O76" t="s">
        <v>1948</v>
      </c>
      <c r="P76" t="s">
        <v>401</v>
      </c>
      <c r="Q76" t="s">
        <v>429</v>
      </c>
      <c r="R76" t="s">
        <v>429</v>
      </c>
      <c r="S76" t="s">
        <v>605</v>
      </c>
      <c r="T76" t="s">
        <v>606</v>
      </c>
      <c r="U76">
        <v>14.301105248400001</v>
      </c>
      <c r="V76">
        <v>13.8614812578</v>
      </c>
      <c r="W76">
        <v>314.30078873100001</v>
      </c>
      <c r="X76">
        <v>4</v>
      </c>
      <c r="Y76" t="s">
        <v>1983</v>
      </c>
      <c r="Z76" t="s">
        <v>456</v>
      </c>
      <c r="AA76">
        <v>12</v>
      </c>
      <c r="AB76" t="s">
        <v>2292</v>
      </c>
      <c r="AC76" t="s">
        <v>2291</v>
      </c>
      <c r="AD76" t="s">
        <v>1990</v>
      </c>
      <c r="AE76" t="s">
        <v>2291</v>
      </c>
      <c r="AF76" t="s">
        <v>2291</v>
      </c>
      <c r="AG76" t="s">
        <v>2089</v>
      </c>
      <c r="AH76" t="s">
        <v>1920</v>
      </c>
      <c r="AI76" t="s">
        <v>1921</v>
      </c>
      <c r="AJ76" t="s">
        <v>1921</v>
      </c>
      <c r="AK76" t="s">
        <v>2291</v>
      </c>
      <c r="AL76">
        <v>120</v>
      </c>
      <c r="AM76">
        <v>500</v>
      </c>
      <c r="AN76" t="s">
        <v>294</v>
      </c>
      <c r="AO76" t="s">
        <v>1934</v>
      </c>
      <c r="AP76" t="s">
        <v>400</v>
      </c>
      <c r="AQ76" t="s">
        <v>1948</v>
      </c>
      <c r="AR76" t="s">
        <v>404</v>
      </c>
      <c r="AS76" t="s">
        <v>2010</v>
      </c>
      <c r="AT76">
        <v>120</v>
      </c>
      <c r="AU76">
        <v>500</v>
      </c>
      <c r="AV76">
        <v>42005</v>
      </c>
      <c r="AW76" t="s">
        <v>2291</v>
      </c>
      <c r="AX76" t="s">
        <v>2291</v>
      </c>
      <c r="AY76" t="s">
        <v>2291</v>
      </c>
      <c r="AZ76" t="s">
        <v>2291</v>
      </c>
      <c r="BA76" t="s">
        <v>2291</v>
      </c>
      <c r="BB76" t="s">
        <v>2291</v>
      </c>
      <c r="BC76" t="s">
        <v>2291</v>
      </c>
      <c r="BD76" t="s">
        <v>2291</v>
      </c>
      <c r="BE76" t="s">
        <v>2291</v>
      </c>
      <c r="BF76" t="s">
        <v>2291</v>
      </c>
      <c r="BG76" t="s">
        <v>2291</v>
      </c>
      <c r="BH76" t="s">
        <v>2291</v>
      </c>
      <c r="BI76" t="s">
        <v>2291</v>
      </c>
      <c r="BJ76" t="s">
        <v>2291</v>
      </c>
      <c r="BK76" t="s">
        <v>2291</v>
      </c>
      <c r="BL76" t="s">
        <v>2291</v>
      </c>
      <c r="BM76" t="s">
        <v>2291</v>
      </c>
      <c r="BN76" t="s">
        <v>2291</v>
      </c>
      <c r="BO76" t="s">
        <v>2291</v>
      </c>
      <c r="BP76" t="s">
        <v>2291</v>
      </c>
      <c r="BQ76" t="s">
        <v>2291</v>
      </c>
      <c r="BR76" t="s">
        <v>2291</v>
      </c>
      <c r="BS76" t="s">
        <v>2291</v>
      </c>
      <c r="BT76" t="s">
        <v>2291</v>
      </c>
      <c r="BU76" t="s">
        <v>2291</v>
      </c>
      <c r="BV76" t="s">
        <v>2291</v>
      </c>
      <c r="BW76" t="s">
        <v>2291</v>
      </c>
      <c r="BX76" t="s">
        <v>2291</v>
      </c>
      <c r="BY76">
        <v>3</v>
      </c>
      <c r="BZ76">
        <v>9</v>
      </c>
      <c r="CA76">
        <v>0</v>
      </c>
      <c r="CB76">
        <v>150</v>
      </c>
      <c r="CC76">
        <v>0</v>
      </c>
      <c r="CD76">
        <v>0</v>
      </c>
      <c r="CE76">
        <v>0</v>
      </c>
      <c r="CF76" t="s">
        <v>1998</v>
      </c>
      <c r="CG76" t="s">
        <v>2291</v>
      </c>
      <c r="CH76" t="s">
        <v>607</v>
      </c>
      <c r="CI76" t="s">
        <v>1921</v>
      </c>
      <c r="CJ76" t="s">
        <v>1920</v>
      </c>
      <c r="CK76" t="s">
        <v>1920</v>
      </c>
      <c r="CL76" t="s">
        <v>1921</v>
      </c>
      <c r="CM76" t="s">
        <v>1921</v>
      </c>
      <c r="CN76" t="s">
        <v>1920</v>
      </c>
      <c r="CO76" t="s">
        <v>1921</v>
      </c>
      <c r="CP76" t="s">
        <v>1920</v>
      </c>
      <c r="CQ76" t="s">
        <v>1920</v>
      </c>
      <c r="CR76" t="s">
        <v>1920</v>
      </c>
      <c r="CS76" t="s">
        <v>1921</v>
      </c>
      <c r="CT76" t="s">
        <v>320</v>
      </c>
      <c r="CU76" t="s">
        <v>1921</v>
      </c>
      <c r="CV76" t="s">
        <v>1921</v>
      </c>
      <c r="CW76" t="s">
        <v>1921</v>
      </c>
      <c r="CX76" t="s">
        <v>1920</v>
      </c>
      <c r="CY76" t="s">
        <v>1921</v>
      </c>
      <c r="CZ76" t="s">
        <v>2291</v>
      </c>
      <c r="DA76" t="s">
        <v>2029</v>
      </c>
      <c r="DB76" t="s">
        <v>2291</v>
      </c>
      <c r="DC76" t="s">
        <v>2291</v>
      </c>
      <c r="DD76" t="s">
        <v>2291</v>
      </c>
      <c r="DE76" t="s">
        <v>2291</v>
      </c>
      <c r="DF76" t="s">
        <v>2291</v>
      </c>
      <c r="DG76" t="s">
        <v>2291</v>
      </c>
      <c r="DH76" t="s">
        <v>2291</v>
      </c>
      <c r="DI76" t="s">
        <v>2291</v>
      </c>
      <c r="DJ76" t="s">
        <v>320</v>
      </c>
      <c r="DK76" t="s">
        <v>1921</v>
      </c>
      <c r="DL76" t="s">
        <v>1921</v>
      </c>
      <c r="DM76" t="s">
        <v>1921</v>
      </c>
      <c r="DN76" t="s">
        <v>1920</v>
      </c>
      <c r="DO76" t="s">
        <v>1921</v>
      </c>
      <c r="DP76" t="s">
        <v>2291</v>
      </c>
      <c r="DQ76" t="s">
        <v>2029</v>
      </c>
      <c r="DR76" t="s">
        <v>2291</v>
      </c>
      <c r="DS76" t="s">
        <v>2291</v>
      </c>
      <c r="DT76" t="s">
        <v>2291</v>
      </c>
      <c r="DU76" t="s">
        <v>2291</v>
      </c>
      <c r="DV76" t="s">
        <v>2291</v>
      </c>
      <c r="DW76" t="s">
        <v>2291</v>
      </c>
      <c r="DX76" t="s">
        <v>2291</v>
      </c>
      <c r="DY76" t="s">
        <v>2291</v>
      </c>
      <c r="DZ76" t="s">
        <v>320</v>
      </c>
      <c r="EA76" t="s">
        <v>1921</v>
      </c>
      <c r="EB76" t="s">
        <v>1921</v>
      </c>
      <c r="EC76" t="s">
        <v>1921</v>
      </c>
      <c r="ED76" t="s">
        <v>1920</v>
      </c>
      <c r="EE76" t="s">
        <v>1921</v>
      </c>
      <c r="EF76" t="s">
        <v>2291</v>
      </c>
      <c r="EG76" t="s">
        <v>2029</v>
      </c>
      <c r="EH76" t="s">
        <v>320</v>
      </c>
      <c r="EI76" t="s">
        <v>1921</v>
      </c>
      <c r="EJ76" t="s">
        <v>1921</v>
      </c>
      <c r="EK76" t="s">
        <v>1921</v>
      </c>
      <c r="EL76" t="s">
        <v>1920</v>
      </c>
      <c r="EM76" t="s">
        <v>1921</v>
      </c>
      <c r="EN76" t="s">
        <v>2291</v>
      </c>
      <c r="EO76" t="s">
        <v>1997</v>
      </c>
      <c r="EP76" t="s">
        <v>2291</v>
      </c>
      <c r="EQ76" t="s">
        <v>2291</v>
      </c>
      <c r="ER76" t="s">
        <v>2291</v>
      </c>
      <c r="ES76" t="s">
        <v>2291</v>
      </c>
      <c r="ET76" t="s">
        <v>2291</v>
      </c>
      <c r="EU76" t="s">
        <v>2291</v>
      </c>
      <c r="EV76" t="s">
        <v>2291</v>
      </c>
      <c r="EW76" t="s">
        <v>2291</v>
      </c>
      <c r="EX76" t="s">
        <v>320</v>
      </c>
      <c r="EY76" t="s">
        <v>1921</v>
      </c>
      <c r="EZ76" t="s">
        <v>1921</v>
      </c>
      <c r="FA76" t="s">
        <v>1921</v>
      </c>
      <c r="FB76" t="s">
        <v>1920</v>
      </c>
      <c r="FC76" t="s">
        <v>1921</v>
      </c>
      <c r="FD76" t="s">
        <v>2291</v>
      </c>
      <c r="FE76" t="s">
        <v>1996</v>
      </c>
      <c r="FF76" t="s">
        <v>2291</v>
      </c>
      <c r="FG76" t="s">
        <v>2291</v>
      </c>
      <c r="FH76" t="s">
        <v>2291</v>
      </c>
      <c r="FI76" t="s">
        <v>2291</v>
      </c>
      <c r="FJ76" t="s">
        <v>2291</v>
      </c>
      <c r="FK76" t="s">
        <v>2291</v>
      </c>
      <c r="FL76" t="s">
        <v>2291</v>
      </c>
      <c r="FM76" t="s">
        <v>2291</v>
      </c>
      <c r="FN76" t="s">
        <v>320</v>
      </c>
      <c r="FO76" t="s">
        <v>1921</v>
      </c>
      <c r="FP76" t="s">
        <v>1921</v>
      </c>
      <c r="FQ76" t="s">
        <v>1921</v>
      </c>
      <c r="FR76" t="s">
        <v>1920</v>
      </c>
      <c r="FS76" t="s">
        <v>1921</v>
      </c>
      <c r="FT76" t="s">
        <v>2291</v>
      </c>
      <c r="FU76" t="s">
        <v>1997</v>
      </c>
      <c r="FV76">
        <v>32</v>
      </c>
      <c r="FW76">
        <v>40</v>
      </c>
      <c r="FX76">
        <v>2</v>
      </c>
      <c r="FY76">
        <v>5</v>
      </c>
      <c r="FZ76">
        <v>10</v>
      </c>
      <c r="GA76">
        <v>10</v>
      </c>
      <c r="GB76" t="s">
        <v>2291</v>
      </c>
      <c r="GC76" t="s">
        <v>2291</v>
      </c>
      <c r="GD76">
        <v>10</v>
      </c>
      <c r="GE76">
        <v>15</v>
      </c>
      <c r="GF76">
        <v>5</v>
      </c>
      <c r="GG76" t="s">
        <v>2291</v>
      </c>
      <c r="GH76">
        <v>60</v>
      </c>
      <c r="GI76" t="s">
        <v>1920</v>
      </c>
      <c r="GJ76" t="s">
        <v>1920</v>
      </c>
      <c r="GK76" t="s">
        <v>1920</v>
      </c>
      <c r="GL76" t="s">
        <v>2291</v>
      </c>
      <c r="GM76" t="s">
        <v>2291</v>
      </c>
      <c r="GN76" t="s">
        <v>2291</v>
      </c>
      <c r="GO76" t="s">
        <v>1921</v>
      </c>
      <c r="GP76" t="s">
        <v>2005</v>
      </c>
      <c r="GQ76" t="s">
        <v>2291</v>
      </c>
      <c r="GR76" t="s">
        <v>2291</v>
      </c>
      <c r="GS76" t="s">
        <v>419</v>
      </c>
      <c r="GT76" t="s">
        <v>1921</v>
      </c>
      <c r="GU76" t="s">
        <v>1921</v>
      </c>
      <c r="GV76" t="s">
        <v>1921</v>
      </c>
      <c r="GW76" t="s">
        <v>1921</v>
      </c>
      <c r="GX76" t="s">
        <v>1920</v>
      </c>
      <c r="GY76" t="s">
        <v>1921</v>
      </c>
      <c r="GZ76" t="s">
        <v>1920</v>
      </c>
      <c r="HA76" t="s">
        <v>1921</v>
      </c>
      <c r="HB76">
        <v>1</v>
      </c>
      <c r="HC76">
        <v>2</v>
      </c>
      <c r="HD76" t="s">
        <v>2291</v>
      </c>
      <c r="HE76">
        <v>1</v>
      </c>
      <c r="HF76" t="s">
        <v>2291</v>
      </c>
      <c r="HG76" t="s">
        <v>2291</v>
      </c>
      <c r="HH76" t="s">
        <v>2291</v>
      </c>
      <c r="HI76" t="s">
        <v>2291</v>
      </c>
      <c r="HJ76" t="s">
        <v>2291</v>
      </c>
      <c r="HK76" t="s">
        <v>2291</v>
      </c>
      <c r="HL76" t="s">
        <v>2291</v>
      </c>
      <c r="HM76" t="s">
        <v>2291</v>
      </c>
      <c r="HN76" t="s">
        <v>2291</v>
      </c>
      <c r="HO76" t="s">
        <v>2291</v>
      </c>
      <c r="HP76" t="s">
        <v>2291</v>
      </c>
      <c r="HQ76" t="s">
        <v>2291</v>
      </c>
      <c r="HR76" t="s">
        <v>869</v>
      </c>
      <c r="HS76" t="s">
        <v>2115</v>
      </c>
      <c r="HT76" t="s">
        <v>1921</v>
      </c>
      <c r="HU76" t="s">
        <v>1920</v>
      </c>
      <c r="HV76" t="s">
        <v>1920</v>
      </c>
      <c r="HW76" t="s">
        <v>1920</v>
      </c>
      <c r="HX76" t="s">
        <v>1921</v>
      </c>
      <c r="HY76" t="s">
        <v>2122</v>
      </c>
      <c r="HZ76" t="s">
        <v>1920</v>
      </c>
      <c r="IA76" t="s">
        <v>1921</v>
      </c>
      <c r="IB76" t="s">
        <v>1921</v>
      </c>
      <c r="IC76">
        <v>20</v>
      </c>
      <c r="ID76" t="s">
        <v>2291</v>
      </c>
      <c r="IE76" t="s">
        <v>2046</v>
      </c>
      <c r="IF76" t="s">
        <v>1921</v>
      </c>
      <c r="IG76" t="s">
        <v>1964</v>
      </c>
      <c r="IH76" t="s">
        <v>2126</v>
      </c>
      <c r="II76" t="s">
        <v>1921</v>
      </c>
      <c r="IJ76" t="s">
        <v>1920</v>
      </c>
      <c r="IK76" t="s">
        <v>2291</v>
      </c>
      <c r="IL76">
        <v>50</v>
      </c>
      <c r="IM76" t="s">
        <v>1920</v>
      </c>
      <c r="IN76" t="s">
        <v>2291</v>
      </c>
      <c r="IO76" t="s">
        <v>2291</v>
      </c>
      <c r="IP76" t="s">
        <v>2291</v>
      </c>
      <c r="IQ76" t="s">
        <v>2291</v>
      </c>
      <c r="IR76" t="s">
        <v>2291</v>
      </c>
      <c r="IS76" t="s">
        <v>2291</v>
      </c>
      <c r="IT76" t="s">
        <v>2291</v>
      </c>
      <c r="IU76" t="s">
        <v>2291</v>
      </c>
      <c r="IV76" t="s">
        <v>1949</v>
      </c>
      <c r="IW76" t="s">
        <v>1991</v>
      </c>
      <c r="IX76" t="s">
        <v>2291</v>
      </c>
      <c r="IY76" t="s">
        <v>2291</v>
      </c>
      <c r="IZ76" t="s">
        <v>2291</v>
      </c>
      <c r="JA76" t="s">
        <v>2291</v>
      </c>
      <c r="JB76" t="s">
        <v>2291</v>
      </c>
      <c r="JC76" t="s">
        <v>1920</v>
      </c>
      <c r="JD76" t="s">
        <v>2003</v>
      </c>
      <c r="JE76" t="s">
        <v>1921</v>
      </c>
      <c r="JF76" t="s">
        <v>1920</v>
      </c>
      <c r="JG76" t="s">
        <v>1921</v>
      </c>
      <c r="JH76" t="s">
        <v>1921</v>
      </c>
      <c r="JI76" t="s">
        <v>1921</v>
      </c>
      <c r="JJ76" t="s">
        <v>2291</v>
      </c>
      <c r="JK76" t="s">
        <v>1974</v>
      </c>
      <c r="JL76" t="s">
        <v>1967</v>
      </c>
      <c r="JM76" t="s">
        <v>608</v>
      </c>
      <c r="JN76" t="s">
        <v>1921</v>
      </c>
      <c r="JO76" t="s">
        <v>1921</v>
      </c>
      <c r="JP76" t="s">
        <v>1921</v>
      </c>
      <c r="JQ76" t="s">
        <v>1921</v>
      </c>
      <c r="JR76" t="s">
        <v>1920</v>
      </c>
      <c r="JS76" t="s">
        <v>1920</v>
      </c>
      <c r="JT76" t="s">
        <v>1921</v>
      </c>
      <c r="JU76" t="s">
        <v>1921</v>
      </c>
      <c r="JV76" t="s">
        <v>1920</v>
      </c>
      <c r="JW76" t="s">
        <v>1921</v>
      </c>
      <c r="JX76" t="s">
        <v>1921</v>
      </c>
      <c r="JY76" t="s">
        <v>1921</v>
      </c>
      <c r="JZ76" t="s">
        <v>1921</v>
      </c>
      <c r="KA76" t="s">
        <v>1921</v>
      </c>
      <c r="KB76" t="s">
        <v>2291</v>
      </c>
      <c r="KC76" t="s">
        <v>2291</v>
      </c>
      <c r="KD76" t="s">
        <v>2297</v>
      </c>
      <c r="KE76" t="s">
        <v>1920</v>
      </c>
      <c r="KF76" t="s">
        <v>1921</v>
      </c>
      <c r="KG76" t="s">
        <v>1921</v>
      </c>
      <c r="KH76" t="s">
        <v>1920</v>
      </c>
      <c r="KI76" t="s">
        <v>1921</v>
      </c>
      <c r="KJ76" t="s">
        <v>1921</v>
      </c>
      <c r="KK76" t="s">
        <v>1921</v>
      </c>
      <c r="KL76" t="s">
        <v>2291</v>
      </c>
      <c r="KM76" t="s">
        <v>1973</v>
      </c>
      <c r="KN76" t="s">
        <v>2291</v>
      </c>
      <c r="KO76" t="s">
        <v>1920</v>
      </c>
      <c r="KP76" t="s">
        <v>2144</v>
      </c>
      <c r="KQ76" t="s">
        <v>1967</v>
      </c>
      <c r="KR76" t="s">
        <v>1923</v>
      </c>
      <c r="KS76" t="s">
        <v>2291</v>
      </c>
      <c r="KT76" t="s">
        <v>1920</v>
      </c>
      <c r="KU76" t="s">
        <v>409</v>
      </c>
      <c r="KV76" t="s">
        <v>1921</v>
      </c>
      <c r="KW76" t="s">
        <v>1921</v>
      </c>
      <c r="KX76" t="s">
        <v>1920</v>
      </c>
      <c r="KY76" t="s">
        <v>2291</v>
      </c>
      <c r="KZ76" t="s">
        <v>2291</v>
      </c>
      <c r="LA76">
        <v>3</v>
      </c>
      <c r="LB76" t="s">
        <v>304</v>
      </c>
      <c r="LC76" t="s">
        <v>2291</v>
      </c>
      <c r="LD76" t="s">
        <v>2291</v>
      </c>
      <c r="LE76" t="s">
        <v>2291</v>
      </c>
      <c r="LF76" t="s">
        <v>2291</v>
      </c>
      <c r="LG76">
        <v>20</v>
      </c>
      <c r="LH76">
        <v>20</v>
      </c>
      <c r="LI76" t="s">
        <v>609</v>
      </c>
      <c r="LJ76">
        <v>146975</v>
      </c>
      <c r="LK76" t="s">
        <v>610</v>
      </c>
      <c r="LL76" t="s">
        <v>611</v>
      </c>
      <c r="LM76">
        <v>28</v>
      </c>
      <c r="LN76" t="s">
        <v>2291</v>
      </c>
      <c r="LO76">
        <v>-1</v>
      </c>
      <c r="LP76" t="s">
        <v>2291</v>
      </c>
      <c r="LQ76" t="s">
        <v>2291</v>
      </c>
      <c r="LR76">
        <v>28</v>
      </c>
      <c r="LS76">
        <v>3</v>
      </c>
      <c r="LT76">
        <v>11</v>
      </c>
      <c r="LU76">
        <v>8</v>
      </c>
      <c r="LV76">
        <v>5</v>
      </c>
      <c r="LW76">
        <v>15</v>
      </c>
      <c r="LX76">
        <v>18</v>
      </c>
      <c r="LY76">
        <v>9</v>
      </c>
      <c r="LZ76">
        <v>9</v>
      </c>
      <c r="MA76">
        <v>13</v>
      </c>
      <c r="MB76">
        <v>19</v>
      </c>
      <c r="MC76">
        <v>4</v>
      </c>
      <c r="MD76">
        <v>1</v>
      </c>
      <c r="ME76">
        <v>115</v>
      </c>
      <c r="MF76" t="s">
        <v>1978</v>
      </c>
      <c r="MG76" t="s">
        <v>1979</v>
      </c>
      <c r="MH76" t="s">
        <v>1981</v>
      </c>
      <c r="MI76" t="b">
        <v>1</v>
      </c>
      <c r="MJ76" t="b">
        <v>1</v>
      </c>
      <c r="MK76" t="b">
        <v>0</v>
      </c>
      <c r="ML76" t="s">
        <v>2291</v>
      </c>
    </row>
    <row r="77" spans="1:350" x14ac:dyDescent="0.3">
      <c r="A77" t="s">
        <v>510</v>
      </c>
      <c r="B77" t="s">
        <v>508</v>
      </c>
      <c r="C77" t="s">
        <v>509</v>
      </c>
      <c r="D77">
        <v>43157</v>
      </c>
      <c r="E77" t="s">
        <v>464</v>
      </c>
      <c r="F77" t="s">
        <v>2291</v>
      </c>
      <c r="G77" t="s">
        <v>2291</v>
      </c>
      <c r="H77" t="s">
        <v>2291</v>
      </c>
      <c r="I77">
        <v>43157</v>
      </c>
      <c r="J77" t="s">
        <v>465</v>
      </c>
      <c r="K77" t="s">
        <v>293</v>
      </c>
      <c r="L77" t="s">
        <v>294</v>
      </c>
      <c r="M77" t="s">
        <v>1934</v>
      </c>
      <c r="N77" t="s">
        <v>400</v>
      </c>
      <c r="O77" t="s">
        <v>1948</v>
      </c>
      <c r="P77" t="s">
        <v>401</v>
      </c>
      <c r="Q77" t="s">
        <v>429</v>
      </c>
      <c r="R77" t="s">
        <v>510</v>
      </c>
      <c r="S77" t="s">
        <v>510</v>
      </c>
      <c r="T77" t="s">
        <v>511</v>
      </c>
      <c r="U77">
        <v>14.2551253757</v>
      </c>
      <c r="V77">
        <v>13.84434214</v>
      </c>
      <c r="W77">
        <v>294.57011182100001</v>
      </c>
      <c r="X77">
        <v>4</v>
      </c>
      <c r="Y77" t="s">
        <v>1983</v>
      </c>
      <c r="Z77" t="s">
        <v>456</v>
      </c>
      <c r="AA77">
        <v>9</v>
      </c>
      <c r="AB77" t="s">
        <v>2292</v>
      </c>
      <c r="AC77" t="s">
        <v>2291</v>
      </c>
      <c r="AD77" t="s">
        <v>1990</v>
      </c>
      <c r="AE77" t="s">
        <v>2291</v>
      </c>
      <c r="AF77" t="s">
        <v>2291</v>
      </c>
      <c r="AG77" t="s">
        <v>2089</v>
      </c>
      <c r="AH77" t="s">
        <v>1920</v>
      </c>
      <c r="AI77" t="s">
        <v>1921</v>
      </c>
      <c r="AJ77" t="s">
        <v>1921</v>
      </c>
      <c r="AK77" t="s">
        <v>2291</v>
      </c>
      <c r="AL77">
        <v>123</v>
      </c>
      <c r="AM77">
        <v>514</v>
      </c>
      <c r="AN77" t="s">
        <v>294</v>
      </c>
      <c r="AO77" t="s">
        <v>1934</v>
      </c>
      <c r="AP77" t="s">
        <v>400</v>
      </c>
      <c r="AQ77" t="s">
        <v>1948</v>
      </c>
      <c r="AR77" t="s">
        <v>404</v>
      </c>
      <c r="AS77" t="s">
        <v>2010</v>
      </c>
      <c r="AT77">
        <v>123</v>
      </c>
      <c r="AU77">
        <v>514</v>
      </c>
      <c r="AV77">
        <v>42705</v>
      </c>
      <c r="AW77" t="s">
        <v>2291</v>
      </c>
      <c r="AX77" t="s">
        <v>2291</v>
      </c>
      <c r="AY77" t="s">
        <v>2291</v>
      </c>
      <c r="AZ77" t="s">
        <v>2291</v>
      </c>
      <c r="BA77" t="s">
        <v>2291</v>
      </c>
      <c r="BB77" t="s">
        <v>2291</v>
      </c>
      <c r="BC77" t="s">
        <v>2291</v>
      </c>
      <c r="BD77" t="s">
        <v>2291</v>
      </c>
      <c r="BE77" t="s">
        <v>2291</v>
      </c>
      <c r="BF77" t="s">
        <v>2291</v>
      </c>
      <c r="BG77" t="s">
        <v>2291</v>
      </c>
      <c r="BH77" t="s">
        <v>2291</v>
      </c>
      <c r="BI77" t="s">
        <v>2291</v>
      </c>
      <c r="BJ77" t="s">
        <v>2291</v>
      </c>
      <c r="BK77" t="s">
        <v>2291</v>
      </c>
      <c r="BL77" t="s">
        <v>2291</v>
      </c>
      <c r="BM77" t="s">
        <v>2291</v>
      </c>
      <c r="BN77" t="s">
        <v>2291</v>
      </c>
      <c r="BO77" t="s">
        <v>2291</v>
      </c>
      <c r="BP77" t="s">
        <v>2291</v>
      </c>
      <c r="BQ77" t="s">
        <v>2291</v>
      </c>
      <c r="BR77" t="s">
        <v>2291</v>
      </c>
      <c r="BS77" t="s">
        <v>2291</v>
      </c>
      <c r="BT77" t="s">
        <v>2291</v>
      </c>
      <c r="BU77" t="s">
        <v>2291</v>
      </c>
      <c r="BV77" t="s">
        <v>2291</v>
      </c>
      <c r="BW77" t="s">
        <v>2291</v>
      </c>
      <c r="BX77" t="s">
        <v>2291</v>
      </c>
      <c r="BY77" t="s">
        <v>2291</v>
      </c>
      <c r="BZ77" t="s">
        <v>2291</v>
      </c>
      <c r="CA77">
        <v>0</v>
      </c>
      <c r="CB77">
        <v>108</v>
      </c>
      <c r="CC77">
        <v>0</v>
      </c>
      <c r="CD77">
        <v>0</v>
      </c>
      <c r="CE77">
        <v>15</v>
      </c>
      <c r="CF77" t="s">
        <v>1998</v>
      </c>
      <c r="CG77" t="s">
        <v>2291</v>
      </c>
      <c r="CH77" t="s">
        <v>512</v>
      </c>
      <c r="CI77" t="s">
        <v>1921</v>
      </c>
      <c r="CJ77" t="s">
        <v>1920</v>
      </c>
      <c r="CK77" t="s">
        <v>1920</v>
      </c>
      <c r="CL77" t="s">
        <v>1921</v>
      </c>
      <c r="CM77" t="s">
        <v>1921</v>
      </c>
      <c r="CN77" t="s">
        <v>1921</v>
      </c>
      <c r="CO77" t="s">
        <v>1921</v>
      </c>
      <c r="CP77" t="s">
        <v>1921</v>
      </c>
      <c r="CQ77" t="s">
        <v>1920</v>
      </c>
      <c r="CR77" t="s">
        <v>1920</v>
      </c>
      <c r="CS77" t="s">
        <v>1921</v>
      </c>
      <c r="CT77" t="s">
        <v>320</v>
      </c>
      <c r="CU77" t="s">
        <v>1921</v>
      </c>
      <c r="CV77" t="s">
        <v>1921</v>
      </c>
      <c r="CW77" t="s">
        <v>1921</v>
      </c>
      <c r="CX77" t="s">
        <v>1920</v>
      </c>
      <c r="CY77" t="s">
        <v>1921</v>
      </c>
      <c r="CZ77" t="s">
        <v>2291</v>
      </c>
      <c r="DA77" t="s">
        <v>2029</v>
      </c>
      <c r="DB77" t="s">
        <v>2291</v>
      </c>
      <c r="DC77" t="s">
        <v>2291</v>
      </c>
      <c r="DD77" t="s">
        <v>2291</v>
      </c>
      <c r="DE77" t="s">
        <v>2291</v>
      </c>
      <c r="DF77" t="s">
        <v>2291</v>
      </c>
      <c r="DG77" t="s">
        <v>2291</v>
      </c>
      <c r="DH77" t="s">
        <v>2291</v>
      </c>
      <c r="DI77" t="s">
        <v>2291</v>
      </c>
      <c r="DJ77" t="s">
        <v>320</v>
      </c>
      <c r="DK77" t="s">
        <v>1921</v>
      </c>
      <c r="DL77" t="s">
        <v>1921</v>
      </c>
      <c r="DM77" t="s">
        <v>1921</v>
      </c>
      <c r="DN77" t="s">
        <v>1920</v>
      </c>
      <c r="DO77" t="s">
        <v>1921</v>
      </c>
      <c r="DP77" t="s">
        <v>2291</v>
      </c>
      <c r="DQ77" t="s">
        <v>2029</v>
      </c>
      <c r="DR77" t="s">
        <v>2291</v>
      </c>
      <c r="DS77" t="s">
        <v>2291</v>
      </c>
      <c r="DT77" t="s">
        <v>2291</v>
      </c>
      <c r="DU77" t="s">
        <v>2291</v>
      </c>
      <c r="DV77" t="s">
        <v>2291</v>
      </c>
      <c r="DW77" t="s">
        <v>2291</v>
      </c>
      <c r="DX77" t="s">
        <v>2291</v>
      </c>
      <c r="DY77" t="s">
        <v>2291</v>
      </c>
      <c r="DZ77" t="s">
        <v>2291</v>
      </c>
      <c r="EA77" t="s">
        <v>2291</v>
      </c>
      <c r="EB77" t="s">
        <v>2291</v>
      </c>
      <c r="EC77" t="s">
        <v>2291</v>
      </c>
      <c r="ED77" t="s">
        <v>2291</v>
      </c>
      <c r="EE77" t="s">
        <v>2291</v>
      </c>
      <c r="EF77" t="s">
        <v>2291</v>
      </c>
      <c r="EG77" t="s">
        <v>2291</v>
      </c>
      <c r="EH77" t="s">
        <v>2291</v>
      </c>
      <c r="EI77" t="s">
        <v>2291</v>
      </c>
      <c r="EJ77" t="s">
        <v>2291</v>
      </c>
      <c r="EK77" t="s">
        <v>2291</v>
      </c>
      <c r="EL77" t="s">
        <v>2291</v>
      </c>
      <c r="EM77" t="s">
        <v>2291</v>
      </c>
      <c r="EN77" t="s">
        <v>2291</v>
      </c>
      <c r="EO77" t="s">
        <v>2291</v>
      </c>
      <c r="EP77" t="s">
        <v>2291</v>
      </c>
      <c r="EQ77" t="s">
        <v>2291</v>
      </c>
      <c r="ER77" t="s">
        <v>2291</v>
      </c>
      <c r="ES77" t="s">
        <v>2291</v>
      </c>
      <c r="ET77" t="s">
        <v>2291</v>
      </c>
      <c r="EU77" t="s">
        <v>2291</v>
      </c>
      <c r="EV77" t="s">
        <v>2291</v>
      </c>
      <c r="EW77" t="s">
        <v>2291</v>
      </c>
      <c r="EX77" t="s">
        <v>320</v>
      </c>
      <c r="EY77" t="s">
        <v>1921</v>
      </c>
      <c r="EZ77" t="s">
        <v>1921</v>
      </c>
      <c r="FA77" t="s">
        <v>1921</v>
      </c>
      <c r="FB77" t="s">
        <v>1920</v>
      </c>
      <c r="FC77" t="s">
        <v>1921</v>
      </c>
      <c r="FD77" t="s">
        <v>2291</v>
      </c>
      <c r="FE77" t="s">
        <v>1996</v>
      </c>
      <c r="FF77" t="s">
        <v>2291</v>
      </c>
      <c r="FG77" t="s">
        <v>2291</v>
      </c>
      <c r="FH77" t="s">
        <v>2291</v>
      </c>
      <c r="FI77" t="s">
        <v>2291</v>
      </c>
      <c r="FJ77" t="s">
        <v>2291</v>
      </c>
      <c r="FK77" t="s">
        <v>2291</v>
      </c>
      <c r="FL77" t="s">
        <v>2291</v>
      </c>
      <c r="FM77" t="s">
        <v>2291</v>
      </c>
      <c r="FN77" t="s">
        <v>320</v>
      </c>
      <c r="FO77" t="s">
        <v>1921</v>
      </c>
      <c r="FP77" t="s">
        <v>1921</v>
      </c>
      <c r="FQ77" t="s">
        <v>1921</v>
      </c>
      <c r="FR77" t="s">
        <v>1920</v>
      </c>
      <c r="FS77" t="s">
        <v>1921</v>
      </c>
      <c r="FT77" t="s">
        <v>2291</v>
      </c>
      <c r="FU77" t="s">
        <v>1997</v>
      </c>
      <c r="FV77">
        <v>7</v>
      </c>
      <c r="FW77">
        <v>15</v>
      </c>
      <c r="FX77">
        <v>10</v>
      </c>
      <c r="FY77">
        <v>10</v>
      </c>
      <c r="FZ77">
        <v>1</v>
      </c>
      <c r="GA77">
        <v>5</v>
      </c>
      <c r="GB77" t="s">
        <v>2291</v>
      </c>
      <c r="GC77" t="s">
        <v>2291</v>
      </c>
      <c r="GD77">
        <v>4</v>
      </c>
      <c r="GE77" t="s">
        <v>2291</v>
      </c>
      <c r="GF77">
        <v>5</v>
      </c>
      <c r="GG77">
        <v>2</v>
      </c>
      <c r="GH77">
        <v>30</v>
      </c>
      <c r="GI77" t="s">
        <v>1920</v>
      </c>
      <c r="GJ77" t="s">
        <v>1920</v>
      </c>
      <c r="GK77" t="s">
        <v>1920</v>
      </c>
      <c r="GL77" t="s">
        <v>2291</v>
      </c>
      <c r="GM77" t="s">
        <v>2291</v>
      </c>
      <c r="GN77" t="s">
        <v>2291</v>
      </c>
      <c r="GO77" t="s">
        <v>1961</v>
      </c>
      <c r="GP77" t="s">
        <v>2291</v>
      </c>
      <c r="GQ77" t="s">
        <v>2291</v>
      </c>
      <c r="GR77" t="s">
        <v>2291</v>
      </c>
      <c r="GS77" t="s">
        <v>302</v>
      </c>
      <c r="GT77" t="s">
        <v>1921</v>
      </c>
      <c r="GU77" t="s">
        <v>1921</v>
      </c>
      <c r="GV77" t="s">
        <v>1921</v>
      </c>
      <c r="GW77" t="s">
        <v>1921</v>
      </c>
      <c r="GX77" t="s">
        <v>1920</v>
      </c>
      <c r="GY77" t="s">
        <v>1921</v>
      </c>
      <c r="GZ77" t="s">
        <v>1921</v>
      </c>
      <c r="HA77" t="s">
        <v>1921</v>
      </c>
      <c r="HB77" t="s">
        <v>2291</v>
      </c>
      <c r="HC77" t="s">
        <v>2291</v>
      </c>
      <c r="HD77">
        <v>1</v>
      </c>
      <c r="HE77" t="s">
        <v>2291</v>
      </c>
      <c r="HF77" t="s">
        <v>2291</v>
      </c>
      <c r="HG77" t="s">
        <v>2291</v>
      </c>
      <c r="HH77" t="s">
        <v>2291</v>
      </c>
      <c r="HI77" t="s">
        <v>2291</v>
      </c>
      <c r="HJ77" t="s">
        <v>2291</v>
      </c>
      <c r="HK77" t="s">
        <v>2291</v>
      </c>
      <c r="HL77" t="s">
        <v>2291</v>
      </c>
      <c r="HM77" t="s">
        <v>2291</v>
      </c>
      <c r="HN77" t="s">
        <v>2291</v>
      </c>
      <c r="HO77" t="s">
        <v>2291</v>
      </c>
      <c r="HP77" t="s">
        <v>2291</v>
      </c>
      <c r="HQ77" t="s">
        <v>2291</v>
      </c>
      <c r="HR77" t="s">
        <v>869</v>
      </c>
      <c r="HS77" t="s">
        <v>371</v>
      </c>
      <c r="HT77" t="s">
        <v>1920</v>
      </c>
      <c r="HU77" t="s">
        <v>1921</v>
      </c>
      <c r="HV77" t="s">
        <v>1921</v>
      </c>
      <c r="HW77" t="s">
        <v>1921</v>
      </c>
      <c r="HX77" t="s">
        <v>1921</v>
      </c>
      <c r="HY77" t="s">
        <v>2122</v>
      </c>
      <c r="HZ77" t="s">
        <v>1920</v>
      </c>
      <c r="IA77" t="s">
        <v>1921</v>
      </c>
      <c r="IB77" t="s">
        <v>1921</v>
      </c>
      <c r="IC77">
        <v>24</v>
      </c>
      <c r="ID77" t="s">
        <v>2291</v>
      </c>
      <c r="IE77" t="s">
        <v>2046</v>
      </c>
      <c r="IF77" t="s">
        <v>1921</v>
      </c>
      <c r="IG77" t="s">
        <v>1962</v>
      </c>
      <c r="IH77" t="s">
        <v>2127</v>
      </c>
      <c r="II77" t="s">
        <v>1920</v>
      </c>
      <c r="IJ77" t="s">
        <v>1921</v>
      </c>
      <c r="IK77" t="s">
        <v>2291</v>
      </c>
      <c r="IL77" t="s">
        <v>2291</v>
      </c>
      <c r="IM77" t="s">
        <v>1920</v>
      </c>
      <c r="IN77" t="s">
        <v>2291</v>
      </c>
      <c r="IO77" t="s">
        <v>2291</v>
      </c>
      <c r="IP77" t="s">
        <v>2291</v>
      </c>
      <c r="IQ77" t="s">
        <v>2291</v>
      </c>
      <c r="IR77" t="s">
        <v>2291</v>
      </c>
      <c r="IS77" t="s">
        <v>2291</v>
      </c>
      <c r="IT77" t="s">
        <v>2291</v>
      </c>
      <c r="IU77" t="s">
        <v>2291</v>
      </c>
      <c r="IV77" t="s">
        <v>1949</v>
      </c>
      <c r="IW77" t="s">
        <v>1991</v>
      </c>
      <c r="IX77" t="s">
        <v>2291</v>
      </c>
      <c r="IY77" t="s">
        <v>2291</v>
      </c>
      <c r="IZ77" t="s">
        <v>2291</v>
      </c>
      <c r="JA77" t="s">
        <v>2291</v>
      </c>
      <c r="JB77" t="s">
        <v>2291</v>
      </c>
      <c r="JC77" t="s">
        <v>1920</v>
      </c>
      <c r="JD77" t="s">
        <v>2003</v>
      </c>
      <c r="JE77" t="s">
        <v>1921</v>
      </c>
      <c r="JF77" t="s">
        <v>1920</v>
      </c>
      <c r="JG77" t="s">
        <v>1921</v>
      </c>
      <c r="JH77" t="s">
        <v>1921</v>
      </c>
      <c r="JI77" t="s">
        <v>1921</v>
      </c>
      <c r="JJ77" t="s">
        <v>2291</v>
      </c>
      <c r="JK77" t="s">
        <v>869</v>
      </c>
      <c r="JL77" t="s">
        <v>2291</v>
      </c>
      <c r="JM77" t="s">
        <v>513</v>
      </c>
      <c r="JN77" t="s">
        <v>1920</v>
      </c>
      <c r="JO77" t="s">
        <v>1921</v>
      </c>
      <c r="JP77" t="s">
        <v>1921</v>
      </c>
      <c r="JQ77" t="s">
        <v>1921</v>
      </c>
      <c r="JR77" t="s">
        <v>1921</v>
      </c>
      <c r="JS77" t="s">
        <v>1921</v>
      </c>
      <c r="JT77" t="s">
        <v>1921</v>
      </c>
      <c r="JU77" t="s">
        <v>1920</v>
      </c>
      <c r="JV77" t="s">
        <v>1921</v>
      </c>
      <c r="JW77" t="s">
        <v>1921</v>
      </c>
      <c r="JX77" t="s">
        <v>1921</v>
      </c>
      <c r="JY77" t="s">
        <v>1921</v>
      </c>
      <c r="JZ77" t="s">
        <v>1920</v>
      </c>
      <c r="KA77" t="s">
        <v>1921</v>
      </c>
      <c r="KB77" t="s">
        <v>514</v>
      </c>
      <c r="KC77" t="s">
        <v>2291</v>
      </c>
      <c r="KD77" t="s">
        <v>2297</v>
      </c>
      <c r="KE77" t="s">
        <v>1920</v>
      </c>
      <c r="KF77" t="s">
        <v>1921</v>
      </c>
      <c r="KG77" t="s">
        <v>1921</v>
      </c>
      <c r="KH77" t="s">
        <v>1920</v>
      </c>
      <c r="KI77" t="s">
        <v>1921</v>
      </c>
      <c r="KJ77" t="s">
        <v>1921</v>
      </c>
      <c r="KK77" t="s">
        <v>1921</v>
      </c>
      <c r="KL77" t="s">
        <v>2291</v>
      </c>
      <c r="KM77" t="s">
        <v>1972</v>
      </c>
      <c r="KN77" t="s">
        <v>1921</v>
      </c>
      <c r="KO77" t="s">
        <v>1920</v>
      </c>
      <c r="KP77" t="s">
        <v>2144</v>
      </c>
      <c r="KQ77" t="s">
        <v>1967</v>
      </c>
      <c r="KR77" t="s">
        <v>1988</v>
      </c>
      <c r="KS77" t="s">
        <v>2291</v>
      </c>
      <c r="KT77" t="s">
        <v>1920</v>
      </c>
      <c r="KU77" t="s">
        <v>409</v>
      </c>
      <c r="KV77" t="s">
        <v>1921</v>
      </c>
      <c r="KW77" t="s">
        <v>1921</v>
      </c>
      <c r="KX77" t="s">
        <v>1920</v>
      </c>
      <c r="KY77" t="s">
        <v>2291</v>
      </c>
      <c r="KZ77" t="s">
        <v>2291</v>
      </c>
      <c r="LA77">
        <v>3</v>
      </c>
      <c r="LB77" t="s">
        <v>304</v>
      </c>
      <c r="LC77" t="s">
        <v>515</v>
      </c>
      <c r="LD77" t="s">
        <v>2291</v>
      </c>
      <c r="LE77" t="s">
        <v>2291</v>
      </c>
      <c r="LF77" t="s">
        <v>2291</v>
      </c>
      <c r="LG77">
        <v>20</v>
      </c>
      <c r="LH77">
        <v>20</v>
      </c>
      <c r="LI77" t="s">
        <v>516</v>
      </c>
      <c r="LJ77">
        <v>146966</v>
      </c>
      <c r="LK77" t="s">
        <v>517</v>
      </c>
      <c r="LL77" t="s">
        <v>518</v>
      </c>
      <c r="LM77">
        <v>19</v>
      </c>
      <c r="LN77" t="s">
        <v>2291</v>
      </c>
      <c r="LO77">
        <v>-1</v>
      </c>
      <c r="LP77" t="s">
        <v>2291</v>
      </c>
      <c r="LQ77" t="s">
        <v>2291</v>
      </c>
      <c r="LR77">
        <v>19</v>
      </c>
      <c r="LS77">
        <v>4</v>
      </c>
      <c r="LT77">
        <v>9</v>
      </c>
      <c r="LU77">
        <v>6</v>
      </c>
      <c r="LV77">
        <v>15</v>
      </c>
      <c r="LW77">
        <v>19</v>
      </c>
      <c r="LX77">
        <v>18</v>
      </c>
      <c r="LY77">
        <v>15</v>
      </c>
      <c r="LZ77">
        <v>11</v>
      </c>
      <c r="MA77">
        <v>26</v>
      </c>
      <c r="MB77">
        <v>28</v>
      </c>
      <c r="MC77">
        <v>4</v>
      </c>
      <c r="MD77">
        <v>1</v>
      </c>
      <c r="ME77">
        <v>156</v>
      </c>
      <c r="MF77" t="s">
        <v>1975</v>
      </c>
      <c r="MG77" t="s">
        <v>1980</v>
      </c>
      <c r="MH77" t="s">
        <v>1922</v>
      </c>
      <c r="MI77" t="b">
        <v>1</v>
      </c>
      <c r="MJ77" t="b">
        <v>1</v>
      </c>
      <c r="MK77" t="b">
        <v>0</v>
      </c>
      <c r="ML77" t="s">
        <v>2291</v>
      </c>
    </row>
    <row r="78" spans="1:350" x14ac:dyDescent="0.3">
      <c r="A78" t="s">
        <v>453</v>
      </c>
      <c r="B78" t="s">
        <v>451</v>
      </c>
      <c r="C78" t="s">
        <v>452</v>
      </c>
      <c r="D78">
        <v>43157</v>
      </c>
      <c r="E78" t="s">
        <v>398</v>
      </c>
      <c r="F78" t="s">
        <v>2291</v>
      </c>
      <c r="G78" t="s">
        <v>2291</v>
      </c>
      <c r="H78" t="s">
        <v>2291</v>
      </c>
      <c r="I78">
        <v>43157</v>
      </c>
      <c r="J78" t="s">
        <v>399</v>
      </c>
      <c r="K78" t="s">
        <v>293</v>
      </c>
      <c r="L78" t="s">
        <v>294</v>
      </c>
      <c r="M78" t="s">
        <v>1934</v>
      </c>
      <c r="N78" t="s">
        <v>400</v>
      </c>
      <c r="O78" t="s">
        <v>1948</v>
      </c>
      <c r="P78" t="s">
        <v>401</v>
      </c>
      <c r="Q78" t="s">
        <v>429</v>
      </c>
      <c r="R78" t="s">
        <v>453</v>
      </c>
      <c r="S78" t="s">
        <v>453</v>
      </c>
      <c r="T78" t="s">
        <v>454</v>
      </c>
      <c r="U78">
        <v>14.240361826499999</v>
      </c>
      <c r="V78">
        <v>13.9114387891</v>
      </c>
      <c r="W78">
        <v>295.68269547</v>
      </c>
      <c r="X78">
        <v>8</v>
      </c>
      <c r="Y78" t="s">
        <v>1984</v>
      </c>
      <c r="Z78" t="s">
        <v>2291</v>
      </c>
      <c r="AA78" t="s">
        <v>2291</v>
      </c>
      <c r="AB78" t="s">
        <v>2292</v>
      </c>
      <c r="AC78" t="s">
        <v>2291</v>
      </c>
      <c r="AD78" t="s">
        <v>1982</v>
      </c>
      <c r="AE78" t="s">
        <v>2291</v>
      </c>
      <c r="AF78" t="s">
        <v>2291</v>
      </c>
      <c r="AG78" t="s">
        <v>2093</v>
      </c>
      <c r="AH78" t="s">
        <v>1920</v>
      </c>
      <c r="AI78" t="s">
        <v>1920</v>
      </c>
      <c r="AJ78" t="s">
        <v>1921</v>
      </c>
      <c r="AK78" t="s">
        <v>2291</v>
      </c>
      <c r="AL78">
        <v>54</v>
      </c>
      <c r="AM78">
        <v>226</v>
      </c>
      <c r="AN78" t="s">
        <v>294</v>
      </c>
      <c r="AO78" t="s">
        <v>1934</v>
      </c>
      <c r="AP78" t="s">
        <v>400</v>
      </c>
      <c r="AQ78" t="s">
        <v>1948</v>
      </c>
      <c r="AR78" t="s">
        <v>404</v>
      </c>
      <c r="AS78" t="s">
        <v>2010</v>
      </c>
      <c r="AT78">
        <v>54</v>
      </c>
      <c r="AU78">
        <v>226</v>
      </c>
      <c r="AV78">
        <v>42522</v>
      </c>
      <c r="AW78">
        <v>10</v>
      </c>
      <c r="AX78">
        <v>42</v>
      </c>
      <c r="AY78" t="s">
        <v>298</v>
      </c>
      <c r="AZ78" t="s">
        <v>1926</v>
      </c>
      <c r="BA78" t="s">
        <v>299</v>
      </c>
      <c r="BB78" t="s">
        <v>1931</v>
      </c>
      <c r="BC78" t="s">
        <v>300</v>
      </c>
      <c r="BD78" t="s">
        <v>1931</v>
      </c>
      <c r="BE78" t="s">
        <v>2291</v>
      </c>
      <c r="BF78" t="s">
        <v>2291</v>
      </c>
      <c r="BG78" t="s">
        <v>2291</v>
      </c>
      <c r="BH78">
        <v>10</v>
      </c>
      <c r="BI78">
        <v>42</v>
      </c>
      <c r="BJ78">
        <v>43132</v>
      </c>
      <c r="BK78" t="s">
        <v>2291</v>
      </c>
      <c r="BL78" t="s">
        <v>2291</v>
      </c>
      <c r="BM78" t="s">
        <v>2291</v>
      </c>
      <c r="BN78" t="s">
        <v>2291</v>
      </c>
      <c r="BO78" t="s">
        <v>2291</v>
      </c>
      <c r="BP78" t="s">
        <v>2291</v>
      </c>
      <c r="BQ78" t="s">
        <v>2291</v>
      </c>
      <c r="BR78" t="s">
        <v>2291</v>
      </c>
      <c r="BS78" t="s">
        <v>2291</v>
      </c>
      <c r="BT78" t="s">
        <v>2291</v>
      </c>
      <c r="BU78" t="s">
        <v>2291</v>
      </c>
      <c r="BV78" t="s">
        <v>2291</v>
      </c>
      <c r="BW78" t="s">
        <v>2291</v>
      </c>
      <c r="BX78" t="s">
        <v>2291</v>
      </c>
      <c r="BY78" t="s">
        <v>2291</v>
      </c>
      <c r="BZ78" t="s">
        <v>2291</v>
      </c>
      <c r="CA78">
        <v>0</v>
      </c>
      <c r="CB78">
        <v>64</v>
      </c>
      <c r="CC78">
        <v>0</v>
      </c>
      <c r="CD78">
        <v>0</v>
      </c>
      <c r="CE78">
        <v>0</v>
      </c>
      <c r="CF78" t="s">
        <v>1998</v>
      </c>
      <c r="CG78" t="s">
        <v>2291</v>
      </c>
      <c r="CH78" t="s">
        <v>455</v>
      </c>
      <c r="CI78" t="s">
        <v>1920</v>
      </c>
      <c r="CJ78" t="s">
        <v>1920</v>
      </c>
      <c r="CK78" t="s">
        <v>1920</v>
      </c>
      <c r="CL78" t="s">
        <v>1921</v>
      </c>
      <c r="CM78" t="s">
        <v>1921</v>
      </c>
      <c r="CN78" t="s">
        <v>1921</v>
      </c>
      <c r="CO78" t="s">
        <v>1921</v>
      </c>
      <c r="CP78" t="s">
        <v>1920</v>
      </c>
      <c r="CQ78" t="s">
        <v>1920</v>
      </c>
      <c r="CR78" t="s">
        <v>1920</v>
      </c>
      <c r="CS78" t="s">
        <v>1921</v>
      </c>
      <c r="CT78" t="s">
        <v>320</v>
      </c>
      <c r="CU78" t="s">
        <v>1921</v>
      </c>
      <c r="CV78" t="s">
        <v>1921</v>
      </c>
      <c r="CW78" t="s">
        <v>1921</v>
      </c>
      <c r="CX78" t="s">
        <v>1920</v>
      </c>
      <c r="CY78" t="s">
        <v>1921</v>
      </c>
      <c r="CZ78" t="s">
        <v>2291</v>
      </c>
      <c r="DA78" t="s">
        <v>2029</v>
      </c>
      <c r="DB78" t="s">
        <v>320</v>
      </c>
      <c r="DC78" t="s">
        <v>1921</v>
      </c>
      <c r="DD78" t="s">
        <v>1921</v>
      </c>
      <c r="DE78" t="s">
        <v>1921</v>
      </c>
      <c r="DF78" t="s">
        <v>1920</v>
      </c>
      <c r="DG78" t="s">
        <v>1921</v>
      </c>
      <c r="DH78" t="s">
        <v>2291</v>
      </c>
      <c r="DI78" t="s">
        <v>2029</v>
      </c>
      <c r="DJ78" t="s">
        <v>320</v>
      </c>
      <c r="DK78" t="s">
        <v>1921</v>
      </c>
      <c r="DL78" t="s">
        <v>1921</v>
      </c>
      <c r="DM78" t="s">
        <v>1921</v>
      </c>
      <c r="DN78" t="s">
        <v>1920</v>
      </c>
      <c r="DO78" t="s">
        <v>1921</v>
      </c>
      <c r="DP78" t="s">
        <v>2291</v>
      </c>
      <c r="DQ78" t="s">
        <v>2029</v>
      </c>
      <c r="DR78" t="s">
        <v>2291</v>
      </c>
      <c r="DS78" t="s">
        <v>2291</v>
      </c>
      <c r="DT78" t="s">
        <v>2291</v>
      </c>
      <c r="DU78" t="s">
        <v>2291</v>
      </c>
      <c r="DV78" t="s">
        <v>2291</v>
      </c>
      <c r="DW78" t="s">
        <v>2291</v>
      </c>
      <c r="DX78" t="s">
        <v>2291</v>
      </c>
      <c r="DY78" t="s">
        <v>2291</v>
      </c>
      <c r="DZ78" t="s">
        <v>2291</v>
      </c>
      <c r="EA78" t="s">
        <v>2291</v>
      </c>
      <c r="EB78" t="s">
        <v>2291</v>
      </c>
      <c r="EC78" t="s">
        <v>2291</v>
      </c>
      <c r="ED78" t="s">
        <v>2291</v>
      </c>
      <c r="EE78" t="s">
        <v>2291</v>
      </c>
      <c r="EF78" t="s">
        <v>2291</v>
      </c>
      <c r="EG78" t="s">
        <v>2291</v>
      </c>
      <c r="EH78" t="s">
        <v>320</v>
      </c>
      <c r="EI78" t="s">
        <v>1921</v>
      </c>
      <c r="EJ78" t="s">
        <v>1921</v>
      </c>
      <c r="EK78" t="s">
        <v>1921</v>
      </c>
      <c r="EL78" t="s">
        <v>1920</v>
      </c>
      <c r="EM78" t="s">
        <v>1921</v>
      </c>
      <c r="EN78" t="s">
        <v>2291</v>
      </c>
      <c r="EO78" t="s">
        <v>1997</v>
      </c>
      <c r="EP78" t="s">
        <v>2291</v>
      </c>
      <c r="EQ78" t="s">
        <v>2291</v>
      </c>
      <c r="ER78" t="s">
        <v>2291</v>
      </c>
      <c r="ES78" t="s">
        <v>2291</v>
      </c>
      <c r="ET78" t="s">
        <v>2291</v>
      </c>
      <c r="EU78" t="s">
        <v>2291</v>
      </c>
      <c r="EV78" t="s">
        <v>2291</v>
      </c>
      <c r="EW78" t="s">
        <v>2291</v>
      </c>
      <c r="EX78" t="s">
        <v>320</v>
      </c>
      <c r="EY78" t="s">
        <v>1921</v>
      </c>
      <c r="EZ78" t="s">
        <v>1921</v>
      </c>
      <c r="FA78" t="s">
        <v>1921</v>
      </c>
      <c r="FB78" t="s">
        <v>1920</v>
      </c>
      <c r="FC78" t="s">
        <v>1921</v>
      </c>
      <c r="FD78" t="s">
        <v>2291</v>
      </c>
      <c r="FE78" t="s">
        <v>1996</v>
      </c>
      <c r="FF78" t="s">
        <v>2291</v>
      </c>
      <c r="FG78" t="s">
        <v>2291</v>
      </c>
      <c r="FH78" t="s">
        <v>2291</v>
      </c>
      <c r="FI78" t="s">
        <v>2291</v>
      </c>
      <c r="FJ78" t="s">
        <v>2291</v>
      </c>
      <c r="FK78" t="s">
        <v>2291</v>
      </c>
      <c r="FL78" t="s">
        <v>2291</v>
      </c>
      <c r="FM78" t="s">
        <v>2291</v>
      </c>
      <c r="FN78" t="s">
        <v>320</v>
      </c>
      <c r="FO78" t="s">
        <v>1921</v>
      </c>
      <c r="FP78" t="s">
        <v>1921</v>
      </c>
      <c r="FQ78" t="s">
        <v>1921</v>
      </c>
      <c r="FR78" t="s">
        <v>1920</v>
      </c>
      <c r="FS78" t="s">
        <v>1921</v>
      </c>
      <c r="FT78" t="s">
        <v>2291</v>
      </c>
      <c r="FU78" t="s">
        <v>1997</v>
      </c>
      <c r="FV78">
        <v>15</v>
      </c>
      <c r="FW78">
        <v>20</v>
      </c>
      <c r="FX78">
        <v>5</v>
      </c>
      <c r="FY78">
        <v>2</v>
      </c>
      <c r="FZ78">
        <v>4</v>
      </c>
      <c r="GA78" t="s">
        <v>2291</v>
      </c>
      <c r="GB78" t="s">
        <v>2291</v>
      </c>
      <c r="GC78" t="s">
        <v>2291</v>
      </c>
      <c r="GD78">
        <v>5</v>
      </c>
      <c r="GE78">
        <v>14</v>
      </c>
      <c r="GF78">
        <v>5</v>
      </c>
      <c r="GG78" t="s">
        <v>2291</v>
      </c>
      <c r="GH78">
        <v>15</v>
      </c>
      <c r="GI78" t="s">
        <v>1920</v>
      </c>
      <c r="GJ78" t="s">
        <v>1920</v>
      </c>
      <c r="GK78" t="s">
        <v>1920</v>
      </c>
      <c r="GL78" t="s">
        <v>2291</v>
      </c>
      <c r="GM78" t="s">
        <v>2291</v>
      </c>
      <c r="GN78" t="s">
        <v>2291</v>
      </c>
      <c r="GO78" t="s">
        <v>1921</v>
      </c>
      <c r="GP78" t="s">
        <v>1992</v>
      </c>
      <c r="GQ78" t="s">
        <v>2291</v>
      </c>
      <c r="GR78" t="s">
        <v>2291</v>
      </c>
      <c r="GS78" t="s">
        <v>302</v>
      </c>
      <c r="GT78" t="s">
        <v>1921</v>
      </c>
      <c r="GU78" t="s">
        <v>1921</v>
      </c>
      <c r="GV78" t="s">
        <v>1921</v>
      </c>
      <c r="GW78" t="s">
        <v>1921</v>
      </c>
      <c r="GX78" t="s">
        <v>1920</v>
      </c>
      <c r="GY78" t="s">
        <v>1921</v>
      </c>
      <c r="GZ78" t="s">
        <v>1921</v>
      </c>
      <c r="HA78" t="s">
        <v>1921</v>
      </c>
      <c r="HB78" t="s">
        <v>2291</v>
      </c>
      <c r="HC78" t="s">
        <v>2291</v>
      </c>
      <c r="HD78">
        <v>1</v>
      </c>
      <c r="HE78" t="s">
        <v>2291</v>
      </c>
      <c r="HF78" t="s">
        <v>2291</v>
      </c>
      <c r="HG78" t="s">
        <v>2291</v>
      </c>
      <c r="HH78" t="s">
        <v>2291</v>
      </c>
      <c r="HI78" t="s">
        <v>2291</v>
      </c>
      <c r="HJ78" t="s">
        <v>2291</v>
      </c>
      <c r="HK78" t="s">
        <v>2291</v>
      </c>
      <c r="HL78" t="s">
        <v>2291</v>
      </c>
      <c r="HM78" t="s">
        <v>2291</v>
      </c>
      <c r="HN78" t="s">
        <v>2291</v>
      </c>
      <c r="HO78" t="s">
        <v>2291</v>
      </c>
      <c r="HP78" t="s">
        <v>2291</v>
      </c>
      <c r="HQ78" t="s">
        <v>2291</v>
      </c>
      <c r="HR78" t="s">
        <v>869</v>
      </c>
      <c r="HS78" t="s">
        <v>2117</v>
      </c>
      <c r="HT78" t="s">
        <v>1921</v>
      </c>
      <c r="HU78" t="s">
        <v>1921</v>
      </c>
      <c r="HV78" t="s">
        <v>1920</v>
      </c>
      <c r="HW78" t="s">
        <v>1920</v>
      </c>
      <c r="HX78" t="s">
        <v>1921</v>
      </c>
      <c r="HY78" t="s">
        <v>2122</v>
      </c>
      <c r="HZ78" t="s">
        <v>1920</v>
      </c>
      <c r="IA78" t="s">
        <v>1921</v>
      </c>
      <c r="IB78" t="s">
        <v>1921</v>
      </c>
      <c r="IC78">
        <v>22</v>
      </c>
      <c r="ID78" t="s">
        <v>2291</v>
      </c>
      <c r="IE78" t="s">
        <v>2046</v>
      </c>
      <c r="IF78" t="s">
        <v>1921</v>
      </c>
      <c r="IG78" t="s">
        <v>1963</v>
      </c>
      <c r="IH78" t="s">
        <v>2127</v>
      </c>
      <c r="II78" t="s">
        <v>1920</v>
      </c>
      <c r="IJ78" t="s">
        <v>1921</v>
      </c>
      <c r="IK78">
        <v>60</v>
      </c>
      <c r="IL78" t="s">
        <v>2291</v>
      </c>
      <c r="IM78" t="s">
        <v>1920</v>
      </c>
      <c r="IN78" t="s">
        <v>2291</v>
      </c>
      <c r="IO78" t="s">
        <v>2291</v>
      </c>
      <c r="IP78" t="s">
        <v>2291</v>
      </c>
      <c r="IQ78" t="s">
        <v>2291</v>
      </c>
      <c r="IR78" t="s">
        <v>2291</v>
      </c>
      <c r="IS78" t="s">
        <v>2291</v>
      </c>
      <c r="IT78" t="s">
        <v>2291</v>
      </c>
      <c r="IU78" t="s">
        <v>2291</v>
      </c>
      <c r="IV78" t="s">
        <v>1951</v>
      </c>
      <c r="IW78" t="s">
        <v>1992</v>
      </c>
      <c r="IX78" t="s">
        <v>2291</v>
      </c>
      <c r="IY78" t="s">
        <v>2162</v>
      </c>
      <c r="IZ78" t="s">
        <v>456</v>
      </c>
      <c r="JA78" t="s">
        <v>1956</v>
      </c>
      <c r="JB78" t="s">
        <v>2291</v>
      </c>
      <c r="JC78" t="s">
        <v>1920</v>
      </c>
      <c r="JD78" t="s">
        <v>2003</v>
      </c>
      <c r="JE78" t="s">
        <v>1921</v>
      </c>
      <c r="JF78" t="s">
        <v>1920</v>
      </c>
      <c r="JG78" t="s">
        <v>1921</v>
      </c>
      <c r="JH78" t="s">
        <v>1921</v>
      </c>
      <c r="JI78" t="s">
        <v>1921</v>
      </c>
      <c r="JJ78" t="s">
        <v>2291</v>
      </c>
      <c r="JK78" t="s">
        <v>869</v>
      </c>
      <c r="JL78" t="s">
        <v>2291</v>
      </c>
      <c r="JM78" t="s">
        <v>457</v>
      </c>
      <c r="JN78" t="s">
        <v>1921</v>
      </c>
      <c r="JO78" t="s">
        <v>1921</v>
      </c>
      <c r="JP78" t="s">
        <v>1921</v>
      </c>
      <c r="JQ78" t="s">
        <v>1920</v>
      </c>
      <c r="JR78" t="s">
        <v>1921</v>
      </c>
      <c r="JS78" t="s">
        <v>1921</v>
      </c>
      <c r="JT78" t="s">
        <v>1921</v>
      </c>
      <c r="JU78" t="s">
        <v>1920</v>
      </c>
      <c r="JV78" t="s">
        <v>1920</v>
      </c>
      <c r="JW78" t="s">
        <v>1921</v>
      </c>
      <c r="JX78" t="s">
        <v>1921</v>
      </c>
      <c r="JY78" t="s">
        <v>1921</v>
      </c>
      <c r="JZ78" t="s">
        <v>1921</v>
      </c>
      <c r="KA78" t="s">
        <v>1921</v>
      </c>
      <c r="KB78" t="s">
        <v>2291</v>
      </c>
      <c r="KC78" t="s">
        <v>2291</v>
      </c>
      <c r="KD78" t="s">
        <v>2297</v>
      </c>
      <c r="KE78" t="s">
        <v>1920</v>
      </c>
      <c r="KF78" t="s">
        <v>1921</v>
      </c>
      <c r="KG78" t="s">
        <v>1921</v>
      </c>
      <c r="KH78" t="s">
        <v>1920</v>
      </c>
      <c r="KI78" t="s">
        <v>1921</v>
      </c>
      <c r="KJ78" t="s">
        <v>1921</v>
      </c>
      <c r="KK78" t="s">
        <v>1921</v>
      </c>
      <c r="KL78" t="s">
        <v>2291</v>
      </c>
      <c r="KM78" t="s">
        <v>1973</v>
      </c>
      <c r="KN78" t="s">
        <v>2291</v>
      </c>
      <c r="KO78" t="s">
        <v>1920</v>
      </c>
      <c r="KP78" t="s">
        <v>2144</v>
      </c>
      <c r="KQ78" t="s">
        <v>1965</v>
      </c>
      <c r="KR78" t="s">
        <v>1923</v>
      </c>
      <c r="KS78" t="s">
        <v>2291</v>
      </c>
      <c r="KT78" t="s">
        <v>1920</v>
      </c>
      <c r="KU78" t="s">
        <v>409</v>
      </c>
      <c r="KV78" t="s">
        <v>1921</v>
      </c>
      <c r="KW78" t="s">
        <v>1921</v>
      </c>
      <c r="KX78" t="s">
        <v>1920</v>
      </c>
      <c r="KY78" t="s">
        <v>2291</v>
      </c>
      <c r="KZ78" t="s">
        <v>2291</v>
      </c>
      <c r="LA78">
        <v>3</v>
      </c>
      <c r="LB78" t="s">
        <v>304</v>
      </c>
      <c r="LC78" t="s">
        <v>458</v>
      </c>
      <c r="LD78" t="s">
        <v>2291</v>
      </c>
      <c r="LE78" t="s">
        <v>2291</v>
      </c>
      <c r="LF78" t="s">
        <v>2291</v>
      </c>
      <c r="LG78">
        <v>19</v>
      </c>
      <c r="LH78">
        <v>19</v>
      </c>
      <c r="LI78" t="s">
        <v>459</v>
      </c>
      <c r="LJ78">
        <v>146949</v>
      </c>
      <c r="LK78" t="s">
        <v>460</v>
      </c>
      <c r="LL78" t="s">
        <v>461</v>
      </c>
      <c r="LM78">
        <v>14</v>
      </c>
      <c r="LN78" t="s">
        <v>2291</v>
      </c>
      <c r="LO78">
        <v>-1</v>
      </c>
      <c r="LP78" t="s">
        <v>2291</v>
      </c>
      <c r="LQ78" t="s">
        <v>2291</v>
      </c>
      <c r="LR78">
        <v>14</v>
      </c>
      <c r="LS78">
        <v>6</v>
      </c>
      <c r="LT78">
        <v>4</v>
      </c>
      <c r="LU78">
        <v>5</v>
      </c>
      <c r="LV78">
        <v>8</v>
      </c>
      <c r="LW78">
        <v>15</v>
      </c>
      <c r="LX78">
        <v>22</v>
      </c>
      <c r="LY78">
        <v>11</v>
      </c>
      <c r="LZ78">
        <v>8</v>
      </c>
      <c r="MA78">
        <v>14</v>
      </c>
      <c r="MB78">
        <v>16</v>
      </c>
      <c r="MC78">
        <v>6</v>
      </c>
      <c r="MD78">
        <v>3</v>
      </c>
      <c r="ME78">
        <v>118</v>
      </c>
      <c r="MF78" t="s">
        <v>2036</v>
      </c>
      <c r="MG78" t="s">
        <v>1980</v>
      </c>
      <c r="MH78" t="s">
        <v>1981</v>
      </c>
      <c r="MI78" t="b">
        <v>1</v>
      </c>
      <c r="MJ78" t="b">
        <v>1</v>
      </c>
      <c r="MK78" t="b">
        <v>0</v>
      </c>
      <c r="ML78" t="s">
        <v>2291</v>
      </c>
    </row>
    <row r="79" spans="1:350" x14ac:dyDescent="0.3">
      <c r="A79" t="s">
        <v>1806</v>
      </c>
      <c r="B79" t="s">
        <v>758</v>
      </c>
      <c r="C79" t="s">
        <v>759</v>
      </c>
      <c r="D79">
        <v>43157</v>
      </c>
      <c r="E79" t="s">
        <v>693</v>
      </c>
      <c r="F79" t="s">
        <v>694</v>
      </c>
      <c r="G79" t="s">
        <v>2291</v>
      </c>
      <c r="H79" t="s">
        <v>2291</v>
      </c>
      <c r="I79">
        <v>43157</v>
      </c>
      <c r="J79" t="s">
        <v>695</v>
      </c>
      <c r="K79" t="s">
        <v>293</v>
      </c>
      <c r="L79" t="s">
        <v>294</v>
      </c>
      <c r="M79" t="s">
        <v>1934</v>
      </c>
      <c r="N79" t="s">
        <v>400</v>
      </c>
      <c r="O79" t="s">
        <v>1948</v>
      </c>
      <c r="P79" t="s">
        <v>401</v>
      </c>
      <c r="Q79" t="s">
        <v>429</v>
      </c>
      <c r="R79" t="s">
        <v>1806</v>
      </c>
      <c r="S79" t="s">
        <v>1806</v>
      </c>
      <c r="T79" t="s">
        <v>760</v>
      </c>
      <c r="U79">
        <v>14.2405674055</v>
      </c>
      <c r="V79">
        <v>13.918143772300001</v>
      </c>
      <c r="W79">
        <v>302.28133639200001</v>
      </c>
      <c r="X79">
        <v>4</v>
      </c>
      <c r="Y79" t="s">
        <v>1985</v>
      </c>
      <c r="Z79" t="s">
        <v>2291</v>
      </c>
      <c r="AA79" t="s">
        <v>2291</v>
      </c>
      <c r="AB79" t="s">
        <v>2296</v>
      </c>
      <c r="AC79" t="s">
        <v>2291</v>
      </c>
      <c r="AD79" t="s">
        <v>1990</v>
      </c>
      <c r="AE79" t="s">
        <v>2291</v>
      </c>
      <c r="AF79" t="s">
        <v>2291</v>
      </c>
      <c r="AG79" t="s">
        <v>2093</v>
      </c>
      <c r="AH79" t="s">
        <v>1920</v>
      </c>
      <c r="AI79" t="s">
        <v>1920</v>
      </c>
      <c r="AJ79" t="s">
        <v>1921</v>
      </c>
      <c r="AK79" t="s">
        <v>2291</v>
      </c>
      <c r="AL79">
        <v>250</v>
      </c>
      <c r="AM79">
        <v>1045</v>
      </c>
      <c r="AN79" t="s">
        <v>294</v>
      </c>
      <c r="AO79" t="s">
        <v>1934</v>
      </c>
      <c r="AP79" t="s">
        <v>400</v>
      </c>
      <c r="AQ79" t="s">
        <v>1948</v>
      </c>
      <c r="AR79" t="s">
        <v>404</v>
      </c>
      <c r="AS79" t="s">
        <v>2010</v>
      </c>
      <c r="AT79">
        <v>250</v>
      </c>
      <c r="AU79">
        <v>1045</v>
      </c>
      <c r="AV79">
        <v>42036</v>
      </c>
      <c r="AW79">
        <v>25</v>
      </c>
      <c r="AX79">
        <v>105</v>
      </c>
      <c r="AY79" t="s">
        <v>335</v>
      </c>
      <c r="AZ79" t="s">
        <v>1927</v>
      </c>
      <c r="BA79" t="s">
        <v>336</v>
      </c>
      <c r="BB79" t="s">
        <v>1932</v>
      </c>
      <c r="BC79" t="s">
        <v>761</v>
      </c>
      <c r="BD79" t="s">
        <v>1945</v>
      </c>
      <c r="BE79" t="s">
        <v>2291</v>
      </c>
      <c r="BF79" t="s">
        <v>2291</v>
      </c>
      <c r="BG79" t="s">
        <v>2291</v>
      </c>
      <c r="BH79">
        <v>25</v>
      </c>
      <c r="BI79">
        <v>105</v>
      </c>
      <c r="BJ79">
        <v>42401</v>
      </c>
      <c r="BK79" t="s">
        <v>2291</v>
      </c>
      <c r="BL79" t="s">
        <v>2291</v>
      </c>
      <c r="BM79" t="s">
        <v>2291</v>
      </c>
      <c r="BN79" t="s">
        <v>2291</v>
      </c>
      <c r="BO79" t="s">
        <v>2291</v>
      </c>
      <c r="BP79" t="s">
        <v>2291</v>
      </c>
      <c r="BQ79" t="s">
        <v>2291</v>
      </c>
      <c r="BR79" t="s">
        <v>2291</v>
      </c>
      <c r="BS79" t="s">
        <v>2291</v>
      </c>
      <c r="BT79" t="s">
        <v>2291</v>
      </c>
      <c r="BU79" t="s">
        <v>2291</v>
      </c>
      <c r="BV79" t="s">
        <v>2291</v>
      </c>
      <c r="BW79" t="s">
        <v>2291</v>
      </c>
      <c r="BX79" t="s">
        <v>2291</v>
      </c>
      <c r="BY79">
        <v>700</v>
      </c>
      <c r="BZ79">
        <v>2926</v>
      </c>
      <c r="CA79">
        <v>0</v>
      </c>
      <c r="CB79">
        <v>60</v>
      </c>
      <c r="CC79">
        <v>0</v>
      </c>
      <c r="CD79">
        <v>1055</v>
      </c>
      <c r="CE79">
        <v>0</v>
      </c>
      <c r="CF79" t="s">
        <v>1998</v>
      </c>
      <c r="CG79" t="s">
        <v>2291</v>
      </c>
      <c r="CH79" t="s">
        <v>762</v>
      </c>
      <c r="CI79" t="s">
        <v>1920</v>
      </c>
      <c r="CJ79" t="s">
        <v>1920</v>
      </c>
      <c r="CK79" t="s">
        <v>1921</v>
      </c>
      <c r="CL79" t="s">
        <v>1921</v>
      </c>
      <c r="CM79" t="s">
        <v>1921</v>
      </c>
      <c r="CN79" t="s">
        <v>1921</v>
      </c>
      <c r="CO79" t="s">
        <v>1921</v>
      </c>
      <c r="CP79" t="s">
        <v>1921</v>
      </c>
      <c r="CQ79" t="s">
        <v>1920</v>
      </c>
      <c r="CR79" t="s">
        <v>1920</v>
      </c>
      <c r="CS79" t="s">
        <v>1921</v>
      </c>
      <c r="CT79" t="s">
        <v>1954</v>
      </c>
      <c r="CU79" t="s">
        <v>1921</v>
      </c>
      <c r="CV79" t="s">
        <v>1921</v>
      </c>
      <c r="CW79" t="s">
        <v>1921</v>
      </c>
      <c r="CX79" t="s">
        <v>1921</v>
      </c>
      <c r="CY79" t="s">
        <v>1920</v>
      </c>
      <c r="CZ79" t="s">
        <v>2291</v>
      </c>
      <c r="DA79" t="s">
        <v>2029</v>
      </c>
      <c r="DB79" t="s">
        <v>320</v>
      </c>
      <c r="DC79" t="s">
        <v>1921</v>
      </c>
      <c r="DD79" t="s">
        <v>1921</v>
      </c>
      <c r="DE79" t="s">
        <v>1921</v>
      </c>
      <c r="DF79" t="s">
        <v>1920</v>
      </c>
      <c r="DG79" t="s">
        <v>1921</v>
      </c>
      <c r="DH79" t="s">
        <v>2291</v>
      </c>
      <c r="DI79" t="s">
        <v>2029</v>
      </c>
      <c r="DJ79" t="s">
        <v>320</v>
      </c>
      <c r="DK79" t="s">
        <v>1921</v>
      </c>
      <c r="DL79" t="s">
        <v>1921</v>
      </c>
      <c r="DM79" t="s">
        <v>1921</v>
      </c>
      <c r="DN79" t="s">
        <v>1920</v>
      </c>
      <c r="DO79" t="s">
        <v>1921</v>
      </c>
      <c r="DP79" t="s">
        <v>2291</v>
      </c>
      <c r="DQ79" t="s">
        <v>2029</v>
      </c>
      <c r="DR79" t="s">
        <v>2291</v>
      </c>
      <c r="DS79" t="s">
        <v>2291</v>
      </c>
      <c r="DT79" t="s">
        <v>2291</v>
      </c>
      <c r="DU79" t="s">
        <v>2291</v>
      </c>
      <c r="DV79" t="s">
        <v>2291</v>
      </c>
      <c r="DW79" t="s">
        <v>2291</v>
      </c>
      <c r="DX79" t="s">
        <v>2291</v>
      </c>
      <c r="DY79" t="s">
        <v>2291</v>
      </c>
      <c r="DZ79" t="s">
        <v>2291</v>
      </c>
      <c r="EA79" t="s">
        <v>2291</v>
      </c>
      <c r="EB79" t="s">
        <v>2291</v>
      </c>
      <c r="EC79" t="s">
        <v>2291</v>
      </c>
      <c r="ED79" t="s">
        <v>2291</v>
      </c>
      <c r="EE79" t="s">
        <v>2291</v>
      </c>
      <c r="EF79" t="s">
        <v>2291</v>
      </c>
      <c r="EG79" t="s">
        <v>2291</v>
      </c>
      <c r="EH79" t="s">
        <v>2291</v>
      </c>
      <c r="EI79" t="s">
        <v>2291</v>
      </c>
      <c r="EJ79" t="s">
        <v>2291</v>
      </c>
      <c r="EK79" t="s">
        <v>2291</v>
      </c>
      <c r="EL79" t="s">
        <v>2291</v>
      </c>
      <c r="EM79" t="s">
        <v>2291</v>
      </c>
      <c r="EN79" t="s">
        <v>2291</v>
      </c>
      <c r="EO79" t="s">
        <v>2291</v>
      </c>
      <c r="EP79" t="s">
        <v>2291</v>
      </c>
      <c r="EQ79" t="s">
        <v>2291</v>
      </c>
      <c r="ER79" t="s">
        <v>2291</v>
      </c>
      <c r="ES79" t="s">
        <v>2291</v>
      </c>
      <c r="ET79" t="s">
        <v>2291</v>
      </c>
      <c r="EU79" t="s">
        <v>2291</v>
      </c>
      <c r="EV79" t="s">
        <v>2291</v>
      </c>
      <c r="EW79" t="s">
        <v>2291</v>
      </c>
      <c r="EX79" t="s">
        <v>2291</v>
      </c>
      <c r="EY79" t="s">
        <v>2291</v>
      </c>
      <c r="EZ79" t="s">
        <v>2291</v>
      </c>
      <c r="FA79" t="s">
        <v>2291</v>
      </c>
      <c r="FB79" t="s">
        <v>2291</v>
      </c>
      <c r="FC79" t="s">
        <v>2291</v>
      </c>
      <c r="FD79" t="s">
        <v>2291</v>
      </c>
      <c r="FE79" t="s">
        <v>2291</v>
      </c>
      <c r="FF79" t="s">
        <v>2291</v>
      </c>
      <c r="FG79" t="s">
        <v>2291</v>
      </c>
      <c r="FH79" t="s">
        <v>2291</v>
      </c>
      <c r="FI79" t="s">
        <v>2291</v>
      </c>
      <c r="FJ79" t="s">
        <v>2291</v>
      </c>
      <c r="FK79" t="s">
        <v>2291</v>
      </c>
      <c r="FL79" t="s">
        <v>2291</v>
      </c>
      <c r="FM79" t="s">
        <v>2291</v>
      </c>
      <c r="FN79" t="s">
        <v>320</v>
      </c>
      <c r="FO79" t="s">
        <v>1921</v>
      </c>
      <c r="FP79" t="s">
        <v>1921</v>
      </c>
      <c r="FQ79" t="s">
        <v>1921</v>
      </c>
      <c r="FR79" t="s">
        <v>1920</v>
      </c>
      <c r="FS79" t="s">
        <v>1921</v>
      </c>
      <c r="FT79" t="s">
        <v>2291</v>
      </c>
      <c r="FU79" t="s">
        <v>1997</v>
      </c>
      <c r="FV79">
        <v>80</v>
      </c>
      <c r="FW79">
        <v>30</v>
      </c>
      <c r="FX79">
        <v>4</v>
      </c>
      <c r="FY79">
        <v>20</v>
      </c>
      <c r="FZ79">
        <v>3</v>
      </c>
      <c r="GA79">
        <v>10</v>
      </c>
      <c r="GB79" t="s">
        <v>2291</v>
      </c>
      <c r="GC79" t="s">
        <v>2291</v>
      </c>
      <c r="GD79">
        <v>20</v>
      </c>
      <c r="GE79">
        <v>15</v>
      </c>
      <c r="GF79">
        <v>8</v>
      </c>
      <c r="GG79" t="s">
        <v>2291</v>
      </c>
      <c r="GH79">
        <v>18</v>
      </c>
      <c r="GI79" t="s">
        <v>1920</v>
      </c>
      <c r="GJ79" t="s">
        <v>1920</v>
      </c>
      <c r="GK79" t="s">
        <v>1920</v>
      </c>
      <c r="GL79" t="s">
        <v>2291</v>
      </c>
      <c r="GM79" t="s">
        <v>2291</v>
      </c>
      <c r="GN79" t="s">
        <v>2291</v>
      </c>
      <c r="GO79" t="s">
        <v>1920</v>
      </c>
      <c r="GP79" t="s">
        <v>2291</v>
      </c>
      <c r="GQ79" t="s">
        <v>2291</v>
      </c>
      <c r="GR79" t="s">
        <v>2291</v>
      </c>
      <c r="GS79" t="s">
        <v>419</v>
      </c>
      <c r="GT79" t="s">
        <v>1921</v>
      </c>
      <c r="GU79" t="s">
        <v>1921</v>
      </c>
      <c r="GV79" t="s">
        <v>1921</v>
      </c>
      <c r="GW79" t="s">
        <v>1921</v>
      </c>
      <c r="GX79" t="s">
        <v>1920</v>
      </c>
      <c r="GY79" t="s">
        <v>1921</v>
      </c>
      <c r="GZ79" t="s">
        <v>1920</v>
      </c>
      <c r="HA79" t="s">
        <v>1921</v>
      </c>
      <c r="HB79">
        <v>1</v>
      </c>
      <c r="HC79" t="s">
        <v>2291</v>
      </c>
      <c r="HD79">
        <v>7</v>
      </c>
      <c r="HE79" t="s">
        <v>2291</v>
      </c>
      <c r="HF79" t="s">
        <v>2291</v>
      </c>
      <c r="HG79" t="s">
        <v>2291</v>
      </c>
      <c r="HH79" t="s">
        <v>2291</v>
      </c>
      <c r="HI79" t="s">
        <v>2291</v>
      </c>
      <c r="HJ79" t="s">
        <v>2291</v>
      </c>
      <c r="HK79" t="s">
        <v>2291</v>
      </c>
      <c r="HL79" t="s">
        <v>2291</v>
      </c>
      <c r="HM79" t="s">
        <v>2291</v>
      </c>
      <c r="HN79" t="s">
        <v>2291</v>
      </c>
      <c r="HO79" t="s">
        <v>2291</v>
      </c>
      <c r="HP79" t="s">
        <v>2291</v>
      </c>
      <c r="HQ79" t="s">
        <v>2291</v>
      </c>
      <c r="HR79" t="s">
        <v>1958</v>
      </c>
      <c r="HS79" t="s">
        <v>2115</v>
      </c>
      <c r="HT79" t="s">
        <v>1921</v>
      </c>
      <c r="HU79" t="s">
        <v>1920</v>
      </c>
      <c r="HV79" t="s">
        <v>1920</v>
      </c>
      <c r="HW79" t="s">
        <v>1920</v>
      </c>
      <c r="HX79" t="s">
        <v>1921</v>
      </c>
      <c r="HY79" t="s">
        <v>2123</v>
      </c>
      <c r="HZ79" t="s">
        <v>1921</v>
      </c>
      <c r="IA79" t="s">
        <v>1920</v>
      </c>
      <c r="IB79" t="s">
        <v>1921</v>
      </c>
      <c r="IC79" t="s">
        <v>2291</v>
      </c>
      <c r="ID79">
        <v>1050</v>
      </c>
      <c r="IE79" t="s">
        <v>2046</v>
      </c>
      <c r="IF79" t="s">
        <v>1921</v>
      </c>
      <c r="IG79" t="s">
        <v>1964</v>
      </c>
      <c r="IH79" t="s">
        <v>2126</v>
      </c>
      <c r="II79" t="s">
        <v>1921</v>
      </c>
      <c r="IJ79" t="s">
        <v>1920</v>
      </c>
      <c r="IK79" t="s">
        <v>2291</v>
      </c>
      <c r="IL79">
        <v>1050</v>
      </c>
      <c r="IM79" t="s">
        <v>1920</v>
      </c>
      <c r="IN79" t="s">
        <v>2291</v>
      </c>
      <c r="IO79" t="s">
        <v>2291</v>
      </c>
      <c r="IP79" t="s">
        <v>2291</v>
      </c>
      <c r="IQ79" t="s">
        <v>2291</v>
      </c>
      <c r="IR79" t="s">
        <v>2291</v>
      </c>
      <c r="IS79" t="s">
        <v>2291</v>
      </c>
      <c r="IT79" t="s">
        <v>2291</v>
      </c>
      <c r="IU79" t="s">
        <v>2291</v>
      </c>
      <c r="IV79" t="s">
        <v>1952</v>
      </c>
      <c r="IW79" t="s">
        <v>2291</v>
      </c>
      <c r="IX79" t="s">
        <v>2291</v>
      </c>
      <c r="IY79" t="s">
        <v>2162</v>
      </c>
      <c r="IZ79" t="s">
        <v>456</v>
      </c>
      <c r="JA79" t="s">
        <v>1957</v>
      </c>
      <c r="JB79" t="s">
        <v>2291</v>
      </c>
      <c r="JC79" t="s">
        <v>1920</v>
      </c>
      <c r="JD79" t="s">
        <v>2002</v>
      </c>
      <c r="JE79" t="s">
        <v>1920</v>
      </c>
      <c r="JF79" t="s">
        <v>1921</v>
      </c>
      <c r="JG79" t="s">
        <v>1921</v>
      </c>
      <c r="JH79" t="s">
        <v>1921</v>
      </c>
      <c r="JI79" t="s">
        <v>1921</v>
      </c>
      <c r="JJ79" t="s">
        <v>2291</v>
      </c>
      <c r="JK79" t="s">
        <v>869</v>
      </c>
      <c r="JL79" t="s">
        <v>2291</v>
      </c>
      <c r="JM79" t="s">
        <v>763</v>
      </c>
      <c r="JN79" t="s">
        <v>1920</v>
      </c>
      <c r="JO79" t="s">
        <v>1921</v>
      </c>
      <c r="JP79" t="s">
        <v>1921</v>
      </c>
      <c r="JQ79" t="s">
        <v>1921</v>
      </c>
      <c r="JR79" t="s">
        <v>1921</v>
      </c>
      <c r="JS79" t="s">
        <v>1920</v>
      </c>
      <c r="JT79" t="s">
        <v>1920</v>
      </c>
      <c r="JU79" t="s">
        <v>1921</v>
      </c>
      <c r="JV79" t="s">
        <v>1921</v>
      </c>
      <c r="JW79" t="s">
        <v>1921</v>
      </c>
      <c r="JX79" t="s">
        <v>1921</v>
      </c>
      <c r="JY79" t="s">
        <v>1921</v>
      </c>
      <c r="JZ79" t="s">
        <v>1921</v>
      </c>
      <c r="KA79" t="s">
        <v>1921</v>
      </c>
      <c r="KB79" t="s">
        <v>2291</v>
      </c>
      <c r="KC79" t="s">
        <v>2291</v>
      </c>
      <c r="KD79" t="s">
        <v>2297</v>
      </c>
      <c r="KE79" t="s">
        <v>1920</v>
      </c>
      <c r="KF79" t="s">
        <v>1921</v>
      </c>
      <c r="KG79" t="s">
        <v>1921</v>
      </c>
      <c r="KH79" t="s">
        <v>1920</v>
      </c>
      <c r="KI79" t="s">
        <v>1921</v>
      </c>
      <c r="KJ79" t="s">
        <v>1921</v>
      </c>
      <c r="KK79" t="s">
        <v>1921</v>
      </c>
      <c r="KL79" t="s">
        <v>2291</v>
      </c>
      <c r="KM79" t="s">
        <v>1973</v>
      </c>
      <c r="KN79" t="s">
        <v>2291</v>
      </c>
      <c r="KO79" t="s">
        <v>1920</v>
      </c>
      <c r="KP79" t="s">
        <v>2144</v>
      </c>
      <c r="KQ79" t="s">
        <v>1968</v>
      </c>
      <c r="KR79" t="s">
        <v>1923</v>
      </c>
      <c r="KS79" t="s">
        <v>2291</v>
      </c>
      <c r="KT79" t="s">
        <v>1920</v>
      </c>
      <c r="KU79" t="s">
        <v>409</v>
      </c>
      <c r="KV79" t="s">
        <v>1921</v>
      </c>
      <c r="KW79" t="s">
        <v>1921</v>
      </c>
      <c r="KX79" t="s">
        <v>1920</v>
      </c>
      <c r="KY79" t="s">
        <v>2291</v>
      </c>
      <c r="KZ79" t="s">
        <v>2291</v>
      </c>
      <c r="LA79">
        <v>3</v>
      </c>
      <c r="LB79" t="s">
        <v>304</v>
      </c>
      <c r="LC79" t="s">
        <v>764</v>
      </c>
      <c r="LD79" t="s">
        <v>2291</v>
      </c>
      <c r="LE79" t="s">
        <v>2291</v>
      </c>
      <c r="LF79" t="s">
        <v>2291</v>
      </c>
      <c r="LG79">
        <v>20</v>
      </c>
      <c r="LH79">
        <v>20</v>
      </c>
      <c r="LI79" t="s">
        <v>765</v>
      </c>
      <c r="LJ79">
        <v>147020</v>
      </c>
      <c r="LK79" t="s">
        <v>766</v>
      </c>
      <c r="LL79" t="s">
        <v>767</v>
      </c>
      <c r="LM79">
        <v>46</v>
      </c>
      <c r="LN79" t="s">
        <v>2291</v>
      </c>
      <c r="LO79">
        <v>-1</v>
      </c>
      <c r="LP79" t="s">
        <v>2291</v>
      </c>
      <c r="LQ79" t="s">
        <v>2291</v>
      </c>
      <c r="LR79">
        <v>46</v>
      </c>
      <c r="LS79">
        <v>5</v>
      </c>
      <c r="LT79">
        <v>6</v>
      </c>
      <c r="LU79">
        <v>14</v>
      </c>
      <c r="LV79">
        <v>8</v>
      </c>
      <c r="LW79">
        <v>15</v>
      </c>
      <c r="LX79">
        <v>18</v>
      </c>
      <c r="LY79">
        <v>3</v>
      </c>
      <c r="LZ79">
        <v>24</v>
      </c>
      <c r="MA79">
        <v>16</v>
      </c>
      <c r="MB79">
        <v>20</v>
      </c>
      <c r="MC79">
        <v>3</v>
      </c>
      <c r="MD79">
        <v>5</v>
      </c>
      <c r="ME79">
        <v>137</v>
      </c>
      <c r="MF79" t="s">
        <v>1975</v>
      </c>
      <c r="MG79" t="s">
        <v>1979</v>
      </c>
      <c r="MH79" t="s">
        <v>568</v>
      </c>
      <c r="MI79" t="b">
        <v>1</v>
      </c>
      <c r="MJ79" t="b">
        <v>1</v>
      </c>
      <c r="MK79" t="b">
        <v>0</v>
      </c>
      <c r="ML79" t="s">
        <v>2291</v>
      </c>
    </row>
    <row r="80" spans="1:350" x14ac:dyDescent="0.3">
      <c r="A80" t="s">
        <v>960</v>
      </c>
      <c r="B80" t="s">
        <v>1865</v>
      </c>
      <c r="C80" t="s">
        <v>1866</v>
      </c>
      <c r="D80">
        <v>43163</v>
      </c>
      <c r="E80" t="s">
        <v>1858</v>
      </c>
      <c r="F80" t="s">
        <v>1859</v>
      </c>
      <c r="G80" t="s">
        <v>2291</v>
      </c>
      <c r="H80" t="s">
        <v>2291</v>
      </c>
      <c r="I80">
        <v>43163</v>
      </c>
      <c r="J80" t="s">
        <v>1177</v>
      </c>
      <c r="K80" t="s">
        <v>293</v>
      </c>
      <c r="L80" t="s">
        <v>294</v>
      </c>
      <c r="M80" t="s">
        <v>1934</v>
      </c>
      <c r="N80" t="s">
        <v>400</v>
      </c>
      <c r="O80" t="s">
        <v>1948</v>
      </c>
      <c r="P80" t="s">
        <v>915</v>
      </c>
      <c r="Q80" t="s">
        <v>1057</v>
      </c>
      <c r="R80" t="s">
        <v>960</v>
      </c>
      <c r="S80" t="s">
        <v>960</v>
      </c>
      <c r="T80" t="s">
        <v>1867</v>
      </c>
      <c r="U80">
        <v>13.827053530600001</v>
      </c>
      <c r="V80">
        <v>14.0596218832</v>
      </c>
      <c r="W80">
        <v>294.78978904899998</v>
      </c>
      <c r="X80">
        <v>4</v>
      </c>
      <c r="Y80" t="s">
        <v>1984</v>
      </c>
      <c r="Z80" t="s">
        <v>2291</v>
      </c>
      <c r="AA80" t="s">
        <v>2291</v>
      </c>
      <c r="AB80" t="s">
        <v>2292</v>
      </c>
      <c r="AC80" t="s">
        <v>2291</v>
      </c>
      <c r="AD80" t="s">
        <v>1982</v>
      </c>
      <c r="AE80" t="s">
        <v>2291</v>
      </c>
      <c r="AF80" t="s">
        <v>2291</v>
      </c>
      <c r="AG80" t="s">
        <v>2089</v>
      </c>
      <c r="AH80" t="s">
        <v>1920</v>
      </c>
      <c r="AI80" t="s">
        <v>1921</v>
      </c>
      <c r="AJ80" t="s">
        <v>1921</v>
      </c>
      <c r="AK80" t="s">
        <v>2291</v>
      </c>
      <c r="AL80">
        <v>155</v>
      </c>
      <c r="AM80">
        <v>648</v>
      </c>
      <c r="AN80" t="s">
        <v>294</v>
      </c>
      <c r="AO80" t="s">
        <v>1934</v>
      </c>
      <c r="AP80" t="s">
        <v>400</v>
      </c>
      <c r="AQ80" t="s">
        <v>1948</v>
      </c>
      <c r="AR80" t="s">
        <v>915</v>
      </c>
      <c r="AS80" t="s">
        <v>1057</v>
      </c>
      <c r="AT80">
        <v>155</v>
      </c>
      <c r="AU80">
        <v>648</v>
      </c>
      <c r="AV80">
        <v>42064</v>
      </c>
      <c r="AW80" t="s">
        <v>2291</v>
      </c>
      <c r="AX80" t="s">
        <v>2291</v>
      </c>
      <c r="AY80" t="s">
        <v>2291</v>
      </c>
      <c r="AZ80" t="s">
        <v>2291</v>
      </c>
      <c r="BA80" t="s">
        <v>2291</v>
      </c>
      <c r="BB80" t="s">
        <v>2291</v>
      </c>
      <c r="BC80" t="s">
        <v>2291</v>
      </c>
      <c r="BD80" t="s">
        <v>2291</v>
      </c>
      <c r="BE80" t="s">
        <v>2291</v>
      </c>
      <c r="BF80" t="s">
        <v>2291</v>
      </c>
      <c r="BG80" t="s">
        <v>2291</v>
      </c>
      <c r="BH80" t="s">
        <v>2291</v>
      </c>
      <c r="BI80" t="s">
        <v>2291</v>
      </c>
      <c r="BJ80" t="s">
        <v>2291</v>
      </c>
      <c r="BK80" t="s">
        <v>2291</v>
      </c>
      <c r="BL80" t="s">
        <v>2291</v>
      </c>
      <c r="BM80" t="s">
        <v>2291</v>
      </c>
      <c r="BN80" t="s">
        <v>2291</v>
      </c>
      <c r="BO80" t="s">
        <v>2291</v>
      </c>
      <c r="BP80" t="s">
        <v>2291</v>
      </c>
      <c r="BQ80" t="s">
        <v>2291</v>
      </c>
      <c r="BR80" t="s">
        <v>2291</v>
      </c>
      <c r="BS80" t="s">
        <v>2291</v>
      </c>
      <c r="BT80" t="s">
        <v>2291</v>
      </c>
      <c r="BU80" t="s">
        <v>2291</v>
      </c>
      <c r="BV80" t="s">
        <v>2291</v>
      </c>
      <c r="BW80" t="s">
        <v>2291</v>
      </c>
      <c r="BX80" t="s">
        <v>2291</v>
      </c>
      <c r="BY80" t="s">
        <v>2291</v>
      </c>
      <c r="BZ80" t="s">
        <v>2291</v>
      </c>
      <c r="CA80">
        <v>0</v>
      </c>
      <c r="CB80">
        <v>155</v>
      </c>
      <c r="CC80">
        <v>0</v>
      </c>
      <c r="CD80">
        <v>0</v>
      </c>
      <c r="CE80">
        <v>0</v>
      </c>
      <c r="CF80" t="s">
        <v>1998</v>
      </c>
      <c r="CG80" t="s">
        <v>2291</v>
      </c>
      <c r="CH80" t="s">
        <v>1107</v>
      </c>
      <c r="CI80" t="s">
        <v>1920</v>
      </c>
      <c r="CJ80" t="s">
        <v>1920</v>
      </c>
      <c r="CK80" t="s">
        <v>1920</v>
      </c>
      <c r="CL80" t="s">
        <v>1921</v>
      </c>
      <c r="CM80" t="s">
        <v>1921</v>
      </c>
      <c r="CN80" t="s">
        <v>1921</v>
      </c>
      <c r="CO80" t="s">
        <v>1921</v>
      </c>
      <c r="CP80" t="s">
        <v>1920</v>
      </c>
      <c r="CQ80" t="s">
        <v>1920</v>
      </c>
      <c r="CR80" t="s">
        <v>1919</v>
      </c>
      <c r="CS80" t="s">
        <v>1921</v>
      </c>
      <c r="CT80" t="s">
        <v>320</v>
      </c>
      <c r="CU80" t="s">
        <v>1921</v>
      </c>
      <c r="CV80" t="s">
        <v>1921</v>
      </c>
      <c r="CW80" t="s">
        <v>1921</v>
      </c>
      <c r="CX80" t="s">
        <v>1920</v>
      </c>
      <c r="CY80" t="s">
        <v>1921</v>
      </c>
      <c r="CZ80" t="s">
        <v>2291</v>
      </c>
      <c r="DA80" t="s">
        <v>2029</v>
      </c>
      <c r="DB80" t="s">
        <v>320</v>
      </c>
      <c r="DC80" t="s">
        <v>1921</v>
      </c>
      <c r="DD80" t="s">
        <v>1921</v>
      </c>
      <c r="DE80" t="s">
        <v>1921</v>
      </c>
      <c r="DF80" t="s">
        <v>1920</v>
      </c>
      <c r="DG80" t="s">
        <v>1921</v>
      </c>
      <c r="DH80" t="s">
        <v>2291</v>
      </c>
      <c r="DI80" t="s">
        <v>2029</v>
      </c>
      <c r="DJ80" t="s">
        <v>320</v>
      </c>
      <c r="DK80" t="s">
        <v>1921</v>
      </c>
      <c r="DL80" t="s">
        <v>1921</v>
      </c>
      <c r="DM80" t="s">
        <v>1921</v>
      </c>
      <c r="DN80" t="s">
        <v>1920</v>
      </c>
      <c r="DO80" t="s">
        <v>1921</v>
      </c>
      <c r="DP80" t="s">
        <v>2291</v>
      </c>
      <c r="DQ80" t="s">
        <v>2029</v>
      </c>
      <c r="DR80" t="s">
        <v>2291</v>
      </c>
      <c r="DS80" t="s">
        <v>2291</v>
      </c>
      <c r="DT80" t="s">
        <v>2291</v>
      </c>
      <c r="DU80" t="s">
        <v>2291</v>
      </c>
      <c r="DV80" t="s">
        <v>2291</v>
      </c>
      <c r="DW80" t="s">
        <v>2291</v>
      </c>
      <c r="DX80" t="s">
        <v>2291</v>
      </c>
      <c r="DY80" t="s">
        <v>2291</v>
      </c>
      <c r="DZ80" t="s">
        <v>2291</v>
      </c>
      <c r="EA80" t="s">
        <v>2291</v>
      </c>
      <c r="EB80" t="s">
        <v>2291</v>
      </c>
      <c r="EC80" t="s">
        <v>2291</v>
      </c>
      <c r="ED80" t="s">
        <v>2291</v>
      </c>
      <c r="EE80" t="s">
        <v>2291</v>
      </c>
      <c r="EF80" t="s">
        <v>2291</v>
      </c>
      <c r="EG80" t="s">
        <v>2291</v>
      </c>
      <c r="EH80" t="s">
        <v>320</v>
      </c>
      <c r="EI80" t="s">
        <v>1921</v>
      </c>
      <c r="EJ80" t="s">
        <v>1921</v>
      </c>
      <c r="EK80" t="s">
        <v>1921</v>
      </c>
      <c r="EL80" t="s">
        <v>1920</v>
      </c>
      <c r="EM80" t="s">
        <v>1921</v>
      </c>
      <c r="EN80" t="s">
        <v>2291</v>
      </c>
      <c r="EO80" t="s">
        <v>1997</v>
      </c>
      <c r="EP80" t="s">
        <v>2291</v>
      </c>
      <c r="EQ80" t="s">
        <v>2291</v>
      </c>
      <c r="ER80" t="s">
        <v>2291</v>
      </c>
      <c r="ES80" t="s">
        <v>2291</v>
      </c>
      <c r="ET80" t="s">
        <v>2291</v>
      </c>
      <c r="EU80" t="s">
        <v>2291</v>
      </c>
      <c r="EV80" t="s">
        <v>2291</v>
      </c>
      <c r="EW80" t="s">
        <v>2291</v>
      </c>
      <c r="EX80" t="s">
        <v>320</v>
      </c>
      <c r="EY80" t="s">
        <v>1921</v>
      </c>
      <c r="EZ80" t="s">
        <v>1921</v>
      </c>
      <c r="FA80" t="s">
        <v>1921</v>
      </c>
      <c r="FB80" t="s">
        <v>1920</v>
      </c>
      <c r="FC80" t="s">
        <v>1921</v>
      </c>
      <c r="FD80" t="s">
        <v>2291</v>
      </c>
      <c r="FE80" t="s">
        <v>1996</v>
      </c>
      <c r="FF80" t="s">
        <v>2291</v>
      </c>
      <c r="FG80" t="s">
        <v>2291</v>
      </c>
      <c r="FH80" t="s">
        <v>2291</v>
      </c>
      <c r="FI80" t="s">
        <v>2291</v>
      </c>
      <c r="FJ80" t="s">
        <v>2291</v>
      </c>
      <c r="FK80" t="s">
        <v>2291</v>
      </c>
      <c r="FL80" t="s">
        <v>2291</v>
      </c>
      <c r="FM80" t="s">
        <v>2291</v>
      </c>
      <c r="FN80" t="s">
        <v>2291</v>
      </c>
      <c r="FO80" t="s">
        <v>2291</v>
      </c>
      <c r="FP80" t="s">
        <v>2291</v>
      </c>
      <c r="FQ80" t="s">
        <v>2291</v>
      </c>
      <c r="FR80" t="s">
        <v>2291</v>
      </c>
      <c r="FS80" t="s">
        <v>2291</v>
      </c>
      <c r="FT80" t="s">
        <v>2291</v>
      </c>
      <c r="FU80" t="s">
        <v>2291</v>
      </c>
      <c r="FV80">
        <v>40</v>
      </c>
      <c r="FW80">
        <v>100</v>
      </c>
      <c r="FX80">
        <v>7</v>
      </c>
      <c r="FY80">
        <v>7</v>
      </c>
      <c r="FZ80">
        <v>4</v>
      </c>
      <c r="GA80">
        <v>1</v>
      </c>
      <c r="GB80" t="s">
        <v>2291</v>
      </c>
      <c r="GC80" t="s">
        <v>2291</v>
      </c>
      <c r="GD80">
        <v>20</v>
      </c>
      <c r="GE80">
        <v>10</v>
      </c>
      <c r="GF80" t="s">
        <v>2291</v>
      </c>
      <c r="GG80" t="s">
        <v>2291</v>
      </c>
      <c r="GH80">
        <v>60</v>
      </c>
      <c r="GI80" t="s">
        <v>1920</v>
      </c>
      <c r="GJ80" t="s">
        <v>1920</v>
      </c>
      <c r="GK80" t="s">
        <v>1920</v>
      </c>
      <c r="GL80" t="s">
        <v>2291</v>
      </c>
      <c r="GM80" t="s">
        <v>2291</v>
      </c>
      <c r="GN80" t="s">
        <v>2291</v>
      </c>
      <c r="GO80" t="s">
        <v>1921</v>
      </c>
      <c r="GP80" t="s">
        <v>1868</v>
      </c>
      <c r="GQ80" t="s">
        <v>2291</v>
      </c>
      <c r="GR80" t="s">
        <v>2291</v>
      </c>
      <c r="GS80" t="s">
        <v>302</v>
      </c>
      <c r="GT80" t="s">
        <v>1921</v>
      </c>
      <c r="GU80" t="s">
        <v>1921</v>
      </c>
      <c r="GV80" t="s">
        <v>1921</v>
      </c>
      <c r="GW80" t="s">
        <v>1921</v>
      </c>
      <c r="GX80" t="s">
        <v>1920</v>
      </c>
      <c r="GY80" t="s">
        <v>1921</v>
      </c>
      <c r="GZ80" t="s">
        <v>1921</v>
      </c>
      <c r="HA80" t="s">
        <v>1921</v>
      </c>
      <c r="HB80" t="s">
        <v>2291</v>
      </c>
      <c r="HC80" t="s">
        <v>2291</v>
      </c>
      <c r="HD80">
        <v>1</v>
      </c>
      <c r="HE80">
        <v>1</v>
      </c>
      <c r="HF80" t="s">
        <v>2291</v>
      </c>
      <c r="HG80" t="s">
        <v>2291</v>
      </c>
      <c r="HH80" t="s">
        <v>2291</v>
      </c>
      <c r="HI80" t="s">
        <v>2291</v>
      </c>
      <c r="HJ80" t="s">
        <v>2291</v>
      </c>
      <c r="HK80" t="s">
        <v>2291</v>
      </c>
      <c r="HL80" t="s">
        <v>2291</v>
      </c>
      <c r="HM80" t="s">
        <v>2291</v>
      </c>
      <c r="HN80" t="s">
        <v>2291</v>
      </c>
      <c r="HO80" t="s">
        <v>2291</v>
      </c>
      <c r="HP80" t="s">
        <v>2291</v>
      </c>
      <c r="HQ80" t="s">
        <v>2291</v>
      </c>
      <c r="HR80" t="s">
        <v>869</v>
      </c>
      <c r="HS80" t="s">
        <v>1995</v>
      </c>
      <c r="HT80" t="s">
        <v>1921</v>
      </c>
      <c r="HU80" t="s">
        <v>1921</v>
      </c>
      <c r="HV80" t="s">
        <v>1920</v>
      </c>
      <c r="HW80" t="s">
        <v>1921</v>
      </c>
      <c r="HX80" t="s">
        <v>1921</v>
      </c>
      <c r="HY80" t="s">
        <v>2122</v>
      </c>
      <c r="HZ80" t="s">
        <v>1920</v>
      </c>
      <c r="IA80" t="s">
        <v>1921</v>
      </c>
      <c r="IB80" t="s">
        <v>1921</v>
      </c>
      <c r="IC80">
        <v>16</v>
      </c>
      <c r="ID80" t="s">
        <v>2291</v>
      </c>
      <c r="IE80" t="s">
        <v>2046</v>
      </c>
      <c r="IF80" t="s">
        <v>1921</v>
      </c>
      <c r="IG80" t="s">
        <v>1962</v>
      </c>
      <c r="IH80" t="s">
        <v>2126</v>
      </c>
      <c r="II80" t="s">
        <v>1921</v>
      </c>
      <c r="IJ80" t="s">
        <v>1920</v>
      </c>
      <c r="IK80" t="s">
        <v>2291</v>
      </c>
      <c r="IL80">
        <v>85</v>
      </c>
      <c r="IM80" t="s">
        <v>1920</v>
      </c>
      <c r="IN80" t="s">
        <v>2291</v>
      </c>
      <c r="IO80" t="s">
        <v>2291</v>
      </c>
      <c r="IP80" t="s">
        <v>2291</v>
      </c>
      <c r="IQ80" t="s">
        <v>2291</v>
      </c>
      <c r="IR80" t="s">
        <v>2291</v>
      </c>
      <c r="IS80" t="s">
        <v>2291</v>
      </c>
      <c r="IT80" t="s">
        <v>2291</v>
      </c>
      <c r="IU80" t="s">
        <v>2291</v>
      </c>
      <c r="IV80" t="s">
        <v>1952</v>
      </c>
      <c r="IW80" t="s">
        <v>2291</v>
      </c>
      <c r="IX80" t="s">
        <v>2291</v>
      </c>
      <c r="IY80" t="s">
        <v>2175</v>
      </c>
      <c r="IZ80" t="s">
        <v>986</v>
      </c>
      <c r="JA80" t="s">
        <v>1960</v>
      </c>
      <c r="JB80" t="s">
        <v>2291</v>
      </c>
      <c r="JC80" t="s">
        <v>1921</v>
      </c>
      <c r="JD80" t="s">
        <v>2291</v>
      </c>
      <c r="JE80" t="s">
        <v>2291</v>
      </c>
      <c r="JF80" t="s">
        <v>2291</v>
      </c>
      <c r="JG80" t="s">
        <v>2291</v>
      </c>
      <c r="JH80" t="s">
        <v>2291</v>
      </c>
      <c r="JI80" t="s">
        <v>2291</v>
      </c>
      <c r="JJ80" t="s">
        <v>2291</v>
      </c>
      <c r="JK80" t="s">
        <v>2291</v>
      </c>
      <c r="JL80" t="s">
        <v>2291</v>
      </c>
      <c r="JM80" t="s">
        <v>339</v>
      </c>
      <c r="JN80" t="s">
        <v>1920</v>
      </c>
      <c r="JO80" t="s">
        <v>1920</v>
      </c>
      <c r="JP80" t="s">
        <v>1921</v>
      </c>
      <c r="JQ80" t="s">
        <v>1921</v>
      </c>
      <c r="JR80" t="s">
        <v>1921</v>
      </c>
      <c r="JS80" t="s">
        <v>1920</v>
      </c>
      <c r="JT80" t="s">
        <v>1921</v>
      </c>
      <c r="JU80" t="s">
        <v>1921</v>
      </c>
      <c r="JV80" t="s">
        <v>1921</v>
      </c>
      <c r="JW80" t="s">
        <v>1921</v>
      </c>
      <c r="JX80" t="s">
        <v>1921</v>
      </c>
      <c r="JY80" t="s">
        <v>1921</v>
      </c>
      <c r="JZ80" t="s">
        <v>1921</v>
      </c>
      <c r="KA80" t="s">
        <v>1921</v>
      </c>
      <c r="KB80" t="s">
        <v>2291</v>
      </c>
      <c r="KC80" t="s">
        <v>2291</v>
      </c>
      <c r="KD80" t="s">
        <v>2299</v>
      </c>
      <c r="KE80" t="s">
        <v>1921</v>
      </c>
      <c r="KF80" t="s">
        <v>1920</v>
      </c>
      <c r="KG80" t="s">
        <v>1921</v>
      </c>
      <c r="KH80" t="s">
        <v>1921</v>
      </c>
      <c r="KI80" t="s">
        <v>1921</v>
      </c>
      <c r="KJ80" t="s">
        <v>1921</v>
      </c>
      <c r="KK80" t="s">
        <v>1921</v>
      </c>
      <c r="KL80" t="s">
        <v>1921</v>
      </c>
      <c r="KM80" t="s">
        <v>1972</v>
      </c>
      <c r="KN80" t="s">
        <v>1961</v>
      </c>
      <c r="KO80" t="s">
        <v>1920</v>
      </c>
      <c r="KP80" t="s">
        <v>2150</v>
      </c>
      <c r="KQ80" t="s">
        <v>1967</v>
      </c>
      <c r="KR80" t="s">
        <v>1988</v>
      </c>
      <c r="KS80" t="s">
        <v>2291</v>
      </c>
      <c r="KT80" t="s">
        <v>1920</v>
      </c>
      <c r="KU80" t="s">
        <v>409</v>
      </c>
      <c r="KV80" t="s">
        <v>1921</v>
      </c>
      <c r="KW80" t="s">
        <v>1921</v>
      </c>
      <c r="KX80" t="s">
        <v>1920</v>
      </c>
      <c r="KY80" t="s">
        <v>2291</v>
      </c>
      <c r="KZ80" t="s">
        <v>2291</v>
      </c>
      <c r="LA80">
        <v>3</v>
      </c>
      <c r="LB80" t="s">
        <v>304</v>
      </c>
      <c r="LC80" t="s">
        <v>2291</v>
      </c>
      <c r="LD80" t="s">
        <v>2291</v>
      </c>
      <c r="LE80" t="s">
        <v>2291</v>
      </c>
      <c r="LF80" t="s">
        <v>2291</v>
      </c>
      <c r="LG80">
        <v>20</v>
      </c>
      <c r="LH80">
        <v>20</v>
      </c>
      <c r="LI80" t="s">
        <v>1869</v>
      </c>
      <c r="LJ80">
        <v>493609</v>
      </c>
      <c r="LK80" t="s">
        <v>1870</v>
      </c>
      <c r="LL80" t="s">
        <v>1871</v>
      </c>
      <c r="LM80">
        <v>280</v>
      </c>
      <c r="LN80" t="s">
        <v>2291</v>
      </c>
      <c r="LO80">
        <v>-1</v>
      </c>
      <c r="LP80" t="s">
        <v>2291</v>
      </c>
      <c r="LQ80" t="s">
        <v>2291</v>
      </c>
      <c r="LR80">
        <v>280</v>
      </c>
      <c r="LS80">
        <v>7</v>
      </c>
      <c r="LT80">
        <v>7</v>
      </c>
      <c r="LU80">
        <v>8</v>
      </c>
      <c r="LV80">
        <v>6</v>
      </c>
      <c r="LW80">
        <v>6</v>
      </c>
      <c r="LX80">
        <v>13</v>
      </c>
      <c r="LY80">
        <v>6</v>
      </c>
      <c r="LZ80">
        <v>7</v>
      </c>
      <c r="MA80">
        <v>21</v>
      </c>
      <c r="MB80">
        <v>23</v>
      </c>
      <c r="MC80">
        <v>0</v>
      </c>
      <c r="MD80">
        <v>1</v>
      </c>
      <c r="ME80">
        <v>105</v>
      </c>
      <c r="MF80" t="s">
        <v>1975</v>
      </c>
      <c r="MG80" t="s">
        <v>1976</v>
      </c>
      <c r="MH80" t="s">
        <v>1979</v>
      </c>
      <c r="MI80" t="b">
        <v>1</v>
      </c>
      <c r="MJ80" t="b">
        <v>1</v>
      </c>
      <c r="MK80" t="b">
        <v>1</v>
      </c>
      <c r="ML80" t="s">
        <v>2291</v>
      </c>
    </row>
    <row r="81" spans="1:350" x14ac:dyDescent="0.3">
      <c r="A81" t="s">
        <v>1807</v>
      </c>
      <c r="B81" t="s">
        <v>913</v>
      </c>
      <c r="C81" t="s">
        <v>914</v>
      </c>
      <c r="D81">
        <v>43161</v>
      </c>
      <c r="E81" t="s">
        <v>693</v>
      </c>
      <c r="F81" t="s">
        <v>694</v>
      </c>
      <c r="G81" t="s">
        <v>2291</v>
      </c>
      <c r="H81" t="s">
        <v>2291</v>
      </c>
      <c r="I81">
        <v>43161</v>
      </c>
      <c r="J81" t="s">
        <v>695</v>
      </c>
      <c r="K81" t="s">
        <v>293</v>
      </c>
      <c r="L81" t="s">
        <v>294</v>
      </c>
      <c r="M81" t="s">
        <v>1934</v>
      </c>
      <c r="N81" t="s">
        <v>400</v>
      </c>
      <c r="O81" t="s">
        <v>1948</v>
      </c>
      <c r="P81" t="s">
        <v>915</v>
      </c>
      <c r="Q81" t="s">
        <v>1057</v>
      </c>
      <c r="R81" t="s">
        <v>1807</v>
      </c>
      <c r="S81" t="s">
        <v>1807</v>
      </c>
      <c r="T81" t="s">
        <v>916</v>
      </c>
      <c r="U81">
        <v>13.8042067271</v>
      </c>
      <c r="V81">
        <v>14.1534392675</v>
      </c>
      <c r="W81">
        <v>316.211992753</v>
      </c>
      <c r="X81">
        <v>4</v>
      </c>
      <c r="Y81" t="s">
        <v>1985</v>
      </c>
      <c r="Z81" t="s">
        <v>2291</v>
      </c>
      <c r="AA81" t="s">
        <v>2291</v>
      </c>
      <c r="AB81" t="s">
        <v>2296</v>
      </c>
      <c r="AC81" t="s">
        <v>2291</v>
      </c>
      <c r="AD81" t="s">
        <v>1982</v>
      </c>
      <c r="AE81" t="s">
        <v>2291</v>
      </c>
      <c r="AF81" t="s">
        <v>2291</v>
      </c>
      <c r="AG81" t="s">
        <v>2093</v>
      </c>
      <c r="AH81" t="s">
        <v>1920</v>
      </c>
      <c r="AI81" t="s">
        <v>1920</v>
      </c>
      <c r="AJ81" t="s">
        <v>1921</v>
      </c>
      <c r="AK81" t="s">
        <v>2291</v>
      </c>
      <c r="AL81">
        <v>165</v>
      </c>
      <c r="AM81">
        <v>690</v>
      </c>
      <c r="AN81" t="s">
        <v>294</v>
      </c>
      <c r="AO81" t="s">
        <v>1934</v>
      </c>
      <c r="AP81" t="s">
        <v>400</v>
      </c>
      <c r="AQ81" t="s">
        <v>1948</v>
      </c>
      <c r="AR81" t="s">
        <v>404</v>
      </c>
      <c r="AS81" t="s">
        <v>2010</v>
      </c>
      <c r="AT81">
        <v>165</v>
      </c>
      <c r="AU81">
        <v>690</v>
      </c>
      <c r="AV81">
        <v>42430</v>
      </c>
      <c r="AW81">
        <v>54</v>
      </c>
      <c r="AX81">
        <v>226</v>
      </c>
      <c r="AY81" t="s">
        <v>335</v>
      </c>
      <c r="AZ81" t="s">
        <v>1927</v>
      </c>
      <c r="BA81" t="s">
        <v>336</v>
      </c>
      <c r="BB81" t="s">
        <v>1932</v>
      </c>
      <c r="BC81" t="s">
        <v>761</v>
      </c>
      <c r="BD81" t="s">
        <v>1945</v>
      </c>
      <c r="BE81" t="s">
        <v>2291</v>
      </c>
      <c r="BF81" t="s">
        <v>2291</v>
      </c>
      <c r="BG81" t="s">
        <v>2291</v>
      </c>
      <c r="BH81">
        <v>54</v>
      </c>
      <c r="BI81">
        <v>226</v>
      </c>
      <c r="BJ81">
        <v>42430</v>
      </c>
      <c r="BK81" t="s">
        <v>2291</v>
      </c>
      <c r="BL81" t="s">
        <v>2291</v>
      </c>
      <c r="BM81" t="s">
        <v>2291</v>
      </c>
      <c r="BN81" t="s">
        <v>2291</v>
      </c>
      <c r="BO81" t="s">
        <v>2291</v>
      </c>
      <c r="BP81" t="s">
        <v>2291</v>
      </c>
      <c r="BQ81" t="s">
        <v>2291</v>
      </c>
      <c r="BR81" t="s">
        <v>2291</v>
      </c>
      <c r="BS81" t="s">
        <v>2291</v>
      </c>
      <c r="BT81" t="s">
        <v>2291</v>
      </c>
      <c r="BU81" t="s">
        <v>2291</v>
      </c>
      <c r="BV81" t="s">
        <v>2291</v>
      </c>
      <c r="BW81" t="s">
        <v>2291</v>
      </c>
      <c r="BX81" t="s">
        <v>2291</v>
      </c>
      <c r="BY81">
        <v>377</v>
      </c>
      <c r="BZ81">
        <v>1576</v>
      </c>
      <c r="CA81">
        <v>0</v>
      </c>
      <c r="CB81">
        <v>122</v>
      </c>
      <c r="CC81">
        <v>0</v>
      </c>
      <c r="CD81">
        <v>90</v>
      </c>
      <c r="CE81">
        <v>0</v>
      </c>
      <c r="CF81" t="s">
        <v>1998</v>
      </c>
      <c r="CG81" t="s">
        <v>2291</v>
      </c>
      <c r="CH81" t="s">
        <v>533</v>
      </c>
      <c r="CI81" t="s">
        <v>1921</v>
      </c>
      <c r="CJ81" t="s">
        <v>1921</v>
      </c>
      <c r="CK81" t="s">
        <v>1921</v>
      </c>
      <c r="CL81" t="s">
        <v>1921</v>
      </c>
      <c r="CM81" t="s">
        <v>1921</v>
      </c>
      <c r="CN81" t="s">
        <v>1921</v>
      </c>
      <c r="CO81" t="s">
        <v>1921</v>
      </c>
      <c r="CP81" t="s">
        <v>1921</v>
      </c>
      <c r="CQ81" t="s">
        <v>1920</v>
      </c>
      <c r="CR81" t="s">
        <v>1921</v>
      </c>
      <c r="CS81" t="s">
        <v>1921</v>
      </c>
      <c r="CT81" t="s">
        <v>1953</v>
      </c>
      <c r="CU81" t="s">
        <v>1921</v>
      </c>
      <c r="CV81" t="s">
        <v>1921</v>
      </c>
      <c r="CW81" t="s">
        <v>1920</v>
      </c>
      <c r="CX81" t="s">
        <v>1921</v>
      </c>
      <c r="CY81" t="s">
        <v>1921</v>
      </c>
      <c r="CZ81" t="s">
        <v>2291</v>
      </c>
      <c r="DA81" t="s">
        <v>2029</v>
      </c>
      <c r="DB81" t="s">
        <v>2291</v>
      </c>
      <c r="DC81" t="s">
        <v>2291</v>
      </c>
      <c r="DD81" t="s">
        <v>2291</v>
      </c>
      <c r="DE81" t="s">
        <v>2291</v>
      </c>
      <c r="DF81" t="s">
        <v>2291</v>
      </c>
      <c r="DG81" t="s">
        <v>2291</v>
      </c>
      <c r="DH81" t="s">
        <v>2291</v>
      </c>
      <c r="DI81" t="s">
        <v>2291</v>
      </c>
      <c r="DJ81" t="s">
        <v>2291</v>
      </c>
      <c r="DK81" t="s">
        <v>2291</v>
      </c>
      <c r="DL81" t="s">
        <v>2291</v>
      </c>
      <c r="DM81" t="s">
        <v>2291</v>
      </c>
      <c r="DN81" t="s">
        <v>2291</v>
      </c>
      <c r="DO81" t="s">
        <v>2291</v>
      </c>
      <c r="DP81" t="s">
        <v>2291</v>
      </c>
      <c r="DQ81" t="s">
        <v>2291</v>
      </c>
      <c r="DR81" t="s">
        <v>2291</v>
      </c>
      <c r="DS81" t="s">
        <v>2291</v>
      </c>
      <c r="DT81" t="s">
        <v>2291</v>
      </c>
      <c r="DU81" t="s">
        <v>2291</v>
      </c>
      <c r="DV81" t="s">
        <v>2291</v>
      </c>
      <c r="DW81" t="s">
        <v>2291</v>
      </c>
      <c r="DX81" t="s">
        <v>2291</v>
      </c>
      <c r="DY81" t="s">
        <v>2291</v>
      </c>
      <c r="DZ81" t="s">
        <v>2291</v>
      </c>
      <c r="EA81" t="s">
        <v>2291</v>
      </c>
      <c r="EB81" t="s">
        <v>2291</v>
      </c>
      <c r="EC81" t="s">
        <v>2291</v>
      </c>
      <c r="ED81" t="s">
        <v>2291</v>
      </c>
      <c r="EE81" t="s">
        <v>2291</v>
      </c>
      <c r="EF81" t="s">
        <v>2291</v>
      </c>
      <c r="EG81" t="s">
        <v>2291</v>
      </c>
      <c r="EH81" t="s">
        <v>2291</v>
      </c>
      <c r="EI81" t="s">
        <v>2291</v>
      </c>
      <c r="EJ81" t="s">
        <v>2291</v>
      </c>
      <c r="EK81" t="s">
        <v>2291</v>
      </c>
      <c r="EL81" t="s">
        <v>2291</v>
      </c>
      <c r="EM81" t="s">
        <v>2291</v>
      </c>
      <c r="EN81" t="s">
        <v>2291</v>
      </c>
      <c r="EO81" t="s">
        <v>2291</v>
      </c>
      <c r="EP81" t="s">
        <v>2291</v>
      </c>
      <c r="EQ81" t="s">
        <v>2291</v>
      </c>
      <c r="ER81" t="s">
        <v>2291</v>
      </c>
      <c r="ES81" t="s">
        <v>2291</v>
      </c>
      <c r="ET81" t="s">
        <v>2291</v>
      </c>
      <c r="EU81" t="s">
        <v>2291</v>
      </c>
      <c r="EV81" t="s">
        <v>2291</v>
      </c>
      <c r="EW81" t="s">
        <v>2291</v>
      </c>
      <c r="EX81" t="s">
        <v>2291</v>
      </c>
      <c r="EY81" t="s">
        <v>2291</v>
      </c>
      <c r="EZ81" t="s">
        <v>2291</v>
      </c>
      <c r="FA81" t="s">
        <v>2291</v>
      </c>
      <c r="FB81" t="s">
        <v>2291</v>
      </c>
      <c r="FC81" t="s">
        <v>2291</v>
      </c>
      <c r="FD81" t="s">
        <v>2291</v>
      </c>
      <c r="FE81" t="s">
        <v>2291</v>
      </c>
      <c r="FF81" t="s">
        <v>2291</v>
      </c>
      <c r="FG81" t="s">
        <v>2291</v>
      </c>
      <c r="FH81" t="s">
        <v>2291</v>
      </c>
      <c r="FI81" t="s">
        <v>2291</v>
      </c>
      <c r="FJ81" t="s">
        <v>2291</v>
      </c>
      <c r="FK81" t="s">
        <v>2291</v>
      </c>
      <c r="FL81" t="s">
        <v>2291</v>
      </c>
      <c r="FM81" t="s">
        <v>2291</v>
      </c>
      <c r="FN81" t="s">
        <v>2291</v>
      </c>
      <c r="FO81" t="s">
        <v>2291</v>
      </c>
      <c r="FP81" t="s">
        <v>2291</v>
      </c>
      <c r="FQ81" t="s">
        <v>2291</v>
      </c>
      <c r="FR81" t="s">
        <v>2291</v>
      </c>
      <c r="FS81" t="s">
        <v>2291</v>
      </c>
      <c r="FT81" t="s">
        <v>2291</v>
      </c>
      <c r="FU81" t="s">
        <v>2291</v>
      </c>
      <c r="FV81">
        <v>24</v>
      </c>
      <c r="FW81">
        <v>57</v>
      </c>
      <c r="FX81">
        <v>7</v>
      </c>
      <c r="FY81">
        <v>11</v>
      </c>
      <c r="FZ81">
        <v>7</v>
      </c>
      <c r="GA81">
        <v>10</v>
      </c>
      <c r="GB81" t="s">
        <v>2291</v>
      </c>
      <c r="GC81" t="s">
        <v>2291</v>
      </c>
      <c r="GD81" t="s">
        <v>2291</v>
      </c>
      <c r="GE81">
        <v>41</v>
      </c>
      <c r="GF81">
        <v>10</v>
      </c>
      <c r="GG81" t="s">
        <v>2291</v>
      </c>
      <c r="GH81">
        <v>24</v>
      </c>
      <c r="GI81" t="s">
        <v>1920</v>
      </c>
      <c r="GJ81" t="s">
        <v>1920</v>
      </c>
      <c r="GK81" t="s">
        <v>1920</v>
      </c>
      <c r="GL81" t="s">
        <v>2291</v>
      </c>
      <c r="GM81" t="s">
        <v>2291</v>
      </c>
      <c r="GN81" t="s">
        <v>2291</v>
      </c>
      <c r="GO81" t="s">
        <v>1920</v>
      </c>
      <c r="GP81" t="s">
        <v>2291</v>
      </c>
      <c r="GQ81" t="s">
        <v>2291</v>
      </c>
      <c r="GR81" t="s">
        <v>2291</v>
      </c>
      <c r="GS81" t="s">
        <v>302</v>
      </c>
      <c r="GT81" t="s">
        <v>1921</v>
      </c>
      <c r="GU81" t="s">
        <v>1921</v>
      </c>
      <c r="GV81" t="s">
        <v>1921</v>
      </c>
      <c r="GW81" t="s">
        <v>1921</v>
      </c>
      <c r="GX81" t="s">
        <v>1920</v>
      </c>
      <c r="GY81" t="s">
        <v>1921</v>
      </c>
      <c r="GZ81" t="s">
        <v>1921</v>
      </c>
      <c r="HA81" t="s">
        <v>1921</v>
      </c>
      <c r="HB81" t="s">
        <v>2291</v>
      </c>
      <c r="HC81" t="s">
        <v>2291</v>
      </c>
      <c r="HD81">
        <v>5</v>
      </c>
      <c r="HE81" t="s">
        <v>2291</v>
      </c>
      <c r="HF81" t="s">
        <v>2291</v>
      </c>
      <c r="HG81" t="s">
        <v>2291</v>
      </c>
      <c r="HH81" t="s">
        <v>2291</v>
      </c>
      <c r="HI81" t="s">
        <v>2291</v>
      </c>
      <c r="HJ81" t="s">
        <v>2291</v>
      </c>
      <c r="HK81" t="s">
        <v>2291</v>
      </c>
      <c r="HL81" t="s">
        <v>2291</v>
      </c>
      <c r="HM81" t="s">
        <v>2291</v>
      </c>
      <c r="HN81" t="s">
        <v>2291</v>
      </c>
      <c r="HO81" t="s">
        <v>2291</v>
      </c>
      <c r="HP81" t="s">
        <v>2291</v>
      </c>
      <c r="HQ81" t="s">
        <v>2291</v>
      </c>
      <c r="HR81" t="s">
        <v>869</v>
      </c>
      <c r="HS81" t="s">
        <v>2112</v>
      </c>
      <c r="HT81" t="s">
        <v>1921</v>
      </c>
      <c r="HU81" t="s">
        <v>1920</v>
      </c>
      <c r="HV81" t="s">
        <v>1920</v>
      </c>
      <c r="HW81" t="s">
        <v>1921</v>
      </c>
      <c r="HX81" t="s">
        <v>1921</v>
      </c>
      <c r="HY81" t="s">
        <v>2125</v>
      </c>
      <c r="HZ81" t="s">
        <v>1921</v>
      </c>
      <c r="IA81" t="s">
        <v>1921</v>
      </c>
      <c r="IB81" t="s">
        <v>1920</v>
      </c>
      <c r="IC81" t="s">
        <v>2291</v>
      </c>
      <c r="ID81" t="s">
        <v>2291</v>
      </c>
      <c r="IE81" t="s">
        <v>2291</v>
      </c>
      <c r="IF81" t="s">
        <v>2291</v>
      </c>
      <c r="IG81" t="s">
        <v>2291</v>
      </c>
      <c r="IH81" t="s">
        <v>2126</v>
      </c>
      <c r="II81" t="s">
        <v>1921</v>
      </c>
      <c r="IJ81" t="s">
        <v>1920</v>
      </c>
      <c r="IK81" t="s">
        <v>2291</v>
      </c>
      <c r="IL81">
        <v>377</v>
      </c>
      <c r="IM81" t="s">
        <v>1920</v>
      </c>
      <c r="IN81" t="s">
        <v>2291</v>
      </c>
      <c r="IO81" t="s">
        <v>2291</v>
      </c>
      <c r="IP81" t="s">
        <v>2291</v>
      </c>
      <c r="IQ81" t="s">
        <v>2291</v>
      </c>
      <c r="IR81" t="s">
        <v>2291</v>
      </c>
      <c r="IS81" t="s">
        <v>2291</v>
      </c>
      <c r="IT81" t="s">
        <v>2291</v>
      </c>
      <c r="IU81" t="s">
        <v>2291</v>
      </c>
      <c r="IV81" t="s">
        <v>1952</v>
      </c>
      <c r="IW81" t="s">
        <v>2291</v>
      </c>
      <c r="IX81" t="s">
        <v>2291</v>
      </c>
      <c r="IY81" t="s">
        <v>2179</v>
      </c>
      <c r="IZ81" t="s">
        <v>960</v>
      </c>
      <c r="JA81" t="s">
        <v>1957</v>
      </c>
      <c r="JB81" t="s">
        <v>2291</v>
      </c>
      <c r="JC81" t="s">
        <v>1920</v>
      </c>
      <c r="JD81" t="s">
        <v>2002</v>
      </c>
      <c r="JE81" t="s">
        <v>1920</v>
      </c>
      <c r="JF81" t="s">
        <v>1921</v>
      </c>
      <c r="JG81" t="s">
        <v>1921</v>
      </c>
      <c r="JH81" t="s">
        <v>1921</v>
      </c>
      <c r="JI81" t="s">
        <v>1921</v>
      </c>
      <c r="JJ81" t="s">
        <v>2291</v>
      </c>
      <c r="JK81" t="s">
        <v>869</v>
      </c>
      <c r="JL81" t="s">
        <v>2291</v>
      </c>
      <c r="JM81" t="s">
        <v>359</v>
      </c>
      <c r="JN81" t="s">
        <v>1920</v>
      </c>
      <c r="JO81" t="s">
        <v>1921</v>
      </c>
      <c r="JP81" t="s">
        <v>1921</v>
      </c>
      <c r="JQ81" t="s">
        <v>1921</v>
      </c>
      <c r="JR81" t="s">
        <v>1921</v>
      </c>
      <c r="JS81" t="s">
        <v>1920</v>
      </c>
      <c r="JT81" t="s">
        <v>1921</v>
      </c>
      <c r="JU81" t="s">
        <v>1921</v>
      </c>
      <c r="JV81" t="s">
        <v>1920</v>
      </c>
      <c r="JW81" t="s">
        <v>1921</v>
      </c>
      <c r="JX81" t="s">
        <v>1921</v>
      </c>
      <c r="JY81" t="s">
        <v>1921</v>
      </c>
      <c r="JZ81" t="s">
        <v>1921</v>
      </c>
      <c r="KA81" t="s">
        <v>1921</v>
      </c>
      <c r="KB81" t="s">
        <v>2291</v>
      </c>
      <c r="KC81" t="s">
        <v>2291</v>
      </c>
      <c r="KD81" t="s">
        <v>2298</v>
      </c>
      <c r="KE81" t="s">
        <v>1920</v>
      </c>
      <c r="KF81" t="s">
        <v>1921</v>
      </c>
      <c r="KG81" t="s">
        <v>1921</v>
      </c>
      <c r="KH81" t="s">
        <v>1921</v>
      </c>
      <c r="KI81" t="s">
        <v>1921</v>
      </c>
      <c r="KJ81" t="s">
        <v>1920</v>
      </c>
      <c r="KK81" t="s">
        <v>1921</v>
      </c>
      <c r="KL81" t="s">
        <v>2291</v>
      </c>
      <c r="KM81" t="s">
        <v>1972</v>
      </c>
      <c r="KN81" t="s">
        <v>1921</v>
      </c>
      <c r="KO81" t="s">
        <v>1920</v>
      </c>
      <c r="KP81" t="s">
        <v>2145</v>
      </c>
      <c r="KQ81" t="s">
        <v>1968</v>
      </c>
      <c r="KR81" t="s">
        <v>1923</v>
      </c>
      <c r="KS81" t="s">
        <v>2291</v>
      </c>
      <c r="KT81" t="s">
        <v>1920</v>
      </c>
      <c r="KU81" t="s">
        <v>409</v>
      </c>
      <c r="KV81" t="s">
        <v>1921</v>
      </c>
      <c r="KW81" t="s">
        <v>1921</v>
      </c>
      <c r="KX81" t="s">
        <v>1920</v>
      </c>
      <c r="KY81" t="s">
        <v>2291</v>
      </c>
      <c r="KZ81" t="s">
        <v>2291</v>
      </c>
      <c r="LA81">
        <v>3</v>
      </c>
      <c r="LB81" t="s">
        <v>304</v>
      </c>
      <c r="LC81" t="s">
        <v>917</v>
      </c>
      <c r="LD81" t="s">
        <v>2291</v>
      </c>
      <c r="LE81" t="s">
        <v>2291</v>
      </c>
      <c r="LF81" t="s">
        <v>2291</v>
      </c>
      <c r="LG81">
        <v>20</v>
      </c>
      <c r="LH81">
        <v>20</v>
      </c>
      <c r="LI81" t="s">
        <v>918</v>
      </c>
      <c r="LJ81">
        <v>158760</v>
      </c>
      <c r="LK81" t="s">
        <v>919</v>
      </c>
      <c r="LL81" t="s">
        <v>920</v>
      </c>
      <c r="LM81">
        <v>64</v>
      </c>
      <c r="LN81" t="s">
        <v>2291</v>
      </c>
      <c r="LO81">
        <v>-1</v>
      </c>
      <c r="LP81" t="s">
        <v>2291</v>
      </c>
      <c r="LQ81" t="s">
        <v>2291</v>
      </c>
      <c r="LR81">
        <v>64</v>
      </c>
      <c r="LS81">
        <v>4</v>
      </c>
      <c r="LT81">
        <v>7</v>
      </c>
      <c r="LU81">
        <v>12</v>
      </c>
      <c r="LV81">
        <v>13</v>
      </c>
      <c r="LW81">
        <v>14</v>
      </c>
      <c r="LX81">
        <v>17</v>
      </c>
      <c r="LY81">
        <v>3</v>
      </c>
      <c r="LZ81">
        <v>4</v>
      </c>
      <c r="MA81">
        <v>16</v>
      </c>
      <c r="MB81">
        <v>22</v>
      </c>
      <c r="MC81">
        <v>5</v>
      </c>
      <c r="MD81">
        <v>2</v>
      </c>
      <c r="ME81">
        <v>119</v>
      </c>
      <c r="MF81" t="s">
        <v>1975</v>
      </c>
      <c r="MG81" t="s">
        <v>1979</v>
      </c>
      <c r="MH81" t="s">
        <v>1981</v>
      </c>
      <c r="MI81" t="b">
        <v>1</v>
      </c>
      <c r="MJ81" t="b">
        <v>1</v>
      </c>
      <c r="MK81" t="b">
        <v>0</v>
      </c>
      <c r="ML81" t="s">
        <v>2291</v>
      </c>
    </row>
    <row r="82" spans="1:350" x14ac:dyDescent="0.3">
      <c r="A82" t="s">
        <v>1791</v>
      </c>
      <c r="B82" t="s">
        <v>442</v>
      </c>
      <c r="C82" t="s">
        <v>443</v>
      </c>
      <c r="D82">
        <v>43157</v>
      </c>
      <c r="E82" t="s">
        <v>398</v>
      </c>
      <c r="F82" t="s">
        <v>2291</v>
      </c>
      <c r="G82" t="s">
        <v>2291</v>
      </c>
      <c r="H82" t="s">
        <v>2291</v>
      </c>
      <c r="I82">
        <v>43157</v>
      </c>
      <c r="J82" t="s">
        <v>399</v>
      </c>
      <c r="K82" t="s">
        <v>293</v>
      </c>
      <c r="L82" t="s">
        <v>294</v>
      </c>
      <c r="M82" t="s">
        <v>1934</v>
      </c>
      <c r="N82" t="s">
        <v>400</v>
      </c>
      <c r="O82" t="s">
        <v>1948</v>
      </c>
      <c r="P82" t="s">
        <v>401</v>
      </c>
      <c r="Q82" t="s">
        <v>429</v>
      </c>
      <c r="R82" t="s">
        <v>1791</v>
      </c>
      <c r="S82" t="s">
        <v>1791</v>
      </c>
      <c r="T82" t="s">
        <v>444</v>
      </c>
      <c r="U82">
        <v>14.241967021800001</v>
      </c>
      <c r="V82">
        <v>13.9045273874</v>
      </c>
      <c r="W82">
        <v>293.86665436800001</v>
      </c>
      <c r="X82">
        <v>16</v>
      </c>
      <c r="Y82" t="s">
        <v>1984</v>
      </c>
      <c r="Z82" t="s">
        <v>2291</v>
      </c>
      <c r="AA82" t="s">
        <v>2291</v>
      </c>
      <c r="AB82" t="s">
        <v>2292</v>
      </c>
      <c r="AC82" t="s">
        <v>2291</v>
      </c>
      <c r="AD82" t="s">
        <v>1982</v>
      </c>
      <c r="AE82" t="s">
        <v>2291</v>
      </c>
      <c r="AF82" t="s">
        <v>2291</v>
      </c>
      <c r="AG82" t="s">
        <v>2089</v>
      </c>
      <c r="AH82" t="s">
        <v>1920</v>
      </c>
      <c r="AI82" t="s">
        <v>1921</v>
      </c>
      <c r="AJ82" t="s">
        <v>1921</v>
      </c>
      <c r="AK82" t="s">
        <v>2291</v>
      </c>
      <c r="AL82">
        <v>140</v>
      </c>
      <c r="AM82">
        <v>585</v>
      </c>
      <c r="AN82" t="s">
        <v>294</v>
      </c>
      <c r="AO82" t="s">
        <v>1934</v>
      </c>
      <c r="AP82" t="s">
        <v>400</v>
      </c>
      <c r="AQ82" t="s">
        <v>1948</v>
      </c>
      <c r="AR82" t="s">
        <v>404</v>
      </c>
      <c r="AS82" t="s">
        <v>2010</v>
      </c>
      <c r="AT82">
        <v>140</v>
      </c>
      <c r="AU82">
        <v>585</v>
      </c>
      <c r="AV82">
        <v>42156</v>
      </c>
      <c r="AW82" t="s">
        <v>2291</v>
      </c>
      <c r="AX82" t="s">
        <v>2291</v>
      </c>
      <c r="AY82" t="s">
        <v>2291</v>
      </c>
      <c r="AZ82" t="s">
        <v>2291</v>
      </c>
      <c r="BA82" t="s">
        <v>2291</v>
      </c>
      <c r="BB82" t="s">
        <v>2291</v>
      </c>
      <c r="BC82" t="s">
        <v>2291</v>
      </c>
      <c r="BD82" t="s">
        <v>2291</v>
      </c>
      <c r="BE82" t="s">
        <v>2291</v>
      </c>
      <c r="BF82" t="s">
        <v>2291</v>
      </c>
      <c r="BG82" t="s">
        <v>2291</v>
      </c>
      <c r="BH82" t="s">
        <v>2291</v>
      </c>
      <c r="BI82" t="s">
        <v>2291</v>
      </c>
      <c r="BJ82" t="s">
        <v>2291</v>
      </c>
      <c r="BK82" t="s">
        <v>2291</v>
      </c>
      <c r="BL82" t="s">
        <v>2291</v>
      </c>
      <c r="BM82" t="s">
        <v>2291</v>
      </c>
      <c r="BN82" t="s">
        <v>2291</v>
      </c>
      <c r="BO82" t="s">
        <v>2291</v>
      </c>
      <c r="BP82" t="s">
        <v>2291</v>
      </c>
      <c r="BQ82" t="s">
        <v>2291</v>
      </c>
      <c r="BR82" t="s">
        <v>2291</v>
      </c>
      <c r="BS82" t="s">
        <v>2291</v>
      </c>
      <c r="BT82" t="s">
        <v>2291</v>
      </c>
      <c r="BU82" t="s">
        <v>2291</v>
      </c>
      <c r="BV82" t="s">
        <v>2291</v>
      </c>
      <c r="BW82" t="s">
        <v>2291</v>
      </c>
      <c r="BX82" t="s">
        <v>2291</v>
      </c>
      <c r="BY82" t="s">
        <v>2291</v>
      </c>
      <c r="BZ82" t="s">
        <v>2291</v>
      </c>
      <c r="CA82">
        <v>0</v>
      </c>
      <c r="CB82">
        <v>140</v>
      </c>
      <c r="CC82">
        <v>0</v>
      </c>
      <c r="CD82">
        <v>0</v>
      </c>
      <c r="CE82">
        <v>0</v>
      </c>
      <c r="CF82" t="s">
        <v>1998</v>
      </c>
      <c r="CG82" t="s">
        <v>2291</v>
      </c>
      <c r="CH82" t="s">
        <v>445</v>
      </c>
      <c r="CI82" t="s">
        <v>1920</v>
      </c>
      <c r="CJ82" t="s">
        <v>1920</v>
      </c>
      <c r="CK82" t="s">
        <v>1920</v>
      </c>
      <c r="CL82" t="s">
        <v>1921</v>
      </c>
      <c r="CM82" t="s">
        <v>1921</v>
      </c>
      <c r="CN82" t="s">
        <v>1921</v>
      </c>
      <c r="CO82" t="s">
        <v>1921</v>
      </c>
      <c r="CP82" t="s">
        <v>1921</v>
      </c>
      <c r="CQ82" t="s">
        <v>1920</v>
      </c>
      <c r="CR82" t="s">
        <v>1920</v>
      </c>
      <c r="CS82" t="s">
        <v>1921</v>
      </c>
      <c r="CT82" t="s">
        <v>320</v>
      </c>
      <c r="CU82" t="s">
        <v>1921</v>
      </c>
      <c r="CV82" t="s">
        <v>1921</v>
      </c>
      <c r="CW82" t="s">
        <v>1921</v>
      </c>
      <c r="CX82" t="s">
        <v>1920</v>
      </c>
      <c r="CY82" t="s">
        <v>1921</v>
      </c>
      <c r="CZ82" t="s">
        <v>2291</v>
      </c>
      <c r="DA82" t="s">
        <v>2029</v>
      </c>
      <c r="DB82" t="s">
        <v>320</v>
      </c>
      <c r="DC82" t="s">
        <v>1921</v>
      </c>
      <c r="DD82" t="s">
        <v>1921</v>
      </c>
      <c r="DE82" t="s">
        <v>1921</v>
      </c>
      <c r="DF82" t="s">
        <v>1920</v>
      </c>
      <c r="DG82" t="s">
        <v>1921</v>
      </c>
      <c r="DH82" t="s">
        <v>2291</v>
      </c>
      <c r="DI82" t="s">
        <v>2029</v>
      </c>
      <c r="DJ82" t="s">
        <v>320</v>
      </c>
      <c r="DK82" t="s">
        <v>1921</v>
      </c>
      <c r="DL82" t="s">
        <v>1921</v>
      </c>
      <c r="DM82" t="s">
        <v>1921</v>
      </c>
      <c r="DN82" t="s">
        <v>1920</v>
      </c>
      <c r="DO82" t="s">
        <v>1921</v>
      </c>
      <c r="DP82" t="s">
        <v>2291</v>
      </c>
      <c r="DQ82" t="s">
        <v>2029</v>
      </c>
      <c r="DR82" t="s">
        <v>2291</v>
      </c>
      <c r="DS82" t="s">
        <v>2291</v>
      </c>
      <c r="DT82" t="s">
        <v>2291</v>
      </c>
      <c r="DU82" t="s">
        <v>2291</v>
      </c>
      <c r="DV82" t="s">
        <v>2291</v>
      </c>
      <c r="DW82" t="s">
        <v>2291</v>
      </c>
      <c r="DX82" t="s">
        <v>2291</v>
      </c>
      <c r="DY82" t="s">
        <v>2291</v>
      </c>
      <c r="DZ82" t="s">
        <v>2291</v>
      </c>
      <c r="EA82" t="s">
        <v>2291</v>
      </c>
      <c r="EB82" t="s">
        <v>2291</v>
      </c>
      <c r="EC82" t="s">
        <v>2291</v>
      </c>
      <c r="ED82" t="s">
        <v>2291</v>
      </c>
      <c r="EE82" t="s">
        <v>2291</v>
      </c>
      <c r="EF82" t="s">
        <v>2291</v>
      </c>
      <c r="EG82" t="s">
        <v>2291</v>
      </c>
      <c r="EH82" t="s">
        <v>2291</v>
      </c>
      <c r="EI82" t="s">
        <v>2291</v>
      </c>
      <c r="EJ82" t="s">
        <v>2291</v>
      </c>
      <c r="EK82" t="s">
        <v>2291</v>
      </c>
      <c r="EL82" t="s">
        <v>2291</v>
      </c>
      <c r="EM82" t="s">
        <v>2291</v>
      </c>
      <c r="EN82" t="s">
        <v>2291</v>
      </c>
      <c r="EO82" t="s">
        <v>2291</v>
      </c>
      <c r="EP82" t="s">
        <v>2291</v>
      </c>
      <c r="EQ82" t="s">
        <v>2291</v>
      </c>
      <c r="ER82" t="s">
        <v>2291</v>
      </c>
      <c r="ES82" t="s">
        <v>2291</v>
      </c>
      <c r="ET82" t="s">
        <v>2291</v>
      </c>
      <c r="EU82" t="s">
        <v>2291</v>
      </c>
      <c r="EV82" t="s">
        <v>2291</v>
      </c>
      <c r="EW82" t="s">
        <v>2291</v>
      </c>
      <c r="EX82" t="s">
        <v>1922</v>
      </c>
      <c r="EY82" t="s">
        <v>1920</v>
      </c>
      <c r="EZ82" t="s">
        <v>1921</v>
      </c>
      <c r="FA82" t="s">
        <v>1921</v>
      </c>
      <c r="FB82" t="s">
        <v>1921</v>
      </c>
      <c r="FC82" t="s">
        <v>1921</v>
      </c>
      <c r="FD82" t="s">
        <v>2052</v>
      </c>
      <c r="FE82" t="s">
        <v>1996</v>
      </c>
      <c r="FF82" t="s">
        <v>2291</v>
      </c>
      <c r="FG82" t="s">
        <v>2291</v>
      </c>
      <c r="FH82" t="s">
        <v>2291</v>
      </c>
      <c r="FI82" t="s">
        <v>2291</v>
      </c>
      <c r="FJ82" t="s">
        <v>2291</v>
      </c>
      <c r="FK82" t="s">
        <v>2291</v>
      </c>
      <c r="FL82" t="s">
        <v>2291</v>
      </c>
      <c r="FM82" t="s">
        <v>2291</v>
      </c>
      <c r="FN82" t="s">
        <v>320</v>
      </c>
      <c r="FO82" t="s">
        <v>1921</v>
      </c>
      <c r="FP82" t="s">
        <v>1921</v>
      </c>
      <c r="FQ82" t="s">
        <v>1921</v>
      </c>
      <c r="FR82" t="s">
        <v>1920</v>
      </c>
      <c r="FS82" t="s">
        <v>1921</v>
      </c>
      <c r="FT82" t="s">
        <v>2291</v>
      </c>
      <c r="FU82" t="s">
        <v>1997</v>
      </c>
      <c r="FV82">
        <v>20</v>
      </c>
      <c r="FW82">
        <v>50</v>
      </c>
      <c r="FX82" t="s">
        <v>2291</v>
      </c>
      <c r="FY82">
        <v>1</v>
      </c>
      <c r="FZ82">
        <v>2</v>
      </c>
      <c r="GA82" t="s">
        <v>2291</v>
      </c>
      <c r="GB82" t="s">
        <v>2291</v>
      </c>
      <c r="GC82" t="s">
        <v>2291</v>
      </c>
      <c r="GD82">
        <v>11</v>
      </c>
      <c r="GE82">
        <v>8</v>
      </c>
      <c r="GF82">
        <v>13</v>
      </c>
      <c r="GG82" t="s">
        <v>2291</v>
      </c>
      <c r="GH82">
        <v>20</v>
      </c>
      <c r="GI82" t="s">
        <v>1920</v>
      </c>
      <c r="GJ82" t="s">
        <v>1920</v>
      </c>
      <c r="GK82" t="s">
        <v>1920</v>
      </c>
      <c r="GL82" t="s">
        <v>2291</v>
      </c>
      <c r="GM82" t="s">
        <v>2291</v>
      </c>
      <c r="GN82" t="s">
        <v>2291</v>
      </c>
      <c r="GO82" t="s">
        <v>1920</v>
      </c>
      <c r="GP82" t="s">
        <v>2291</v>
      </c>
      <c r="GQ82" t="s">
        <v>2291</v>
      </c>
      <c r="GR82" t="s">
        <v>2291</v>
      </c>
      <c r="GS82" t="s">
        <v>419</v>
      </c>
      <c r="GT82" t="s">
        <v>1921</v>
      </c>
      <c r="GU82" t="s">
        <v>1921</v>
      </c>
      <c r="GV82" t="s">
        <v>1921</v>
      </c>
      <c r="GW82" t="s">
        <v>1921</v>
      </c>
      <c r="GX82" t="s">
        <v>1920</v>
      </c>
      <c r="GY82" t="s">
        <v>1921</v>
      </c>
      <c r="GZ82" t="s">
        <v>1920</v>
      </c>
      <c r="HA82" t="s">
        <v>1921</v>
      </c>
      <c r="HB82" t="s">
        <v>2291</v>
      </c>
      <c r="HC82">
        <v>2</v>
      </c>
      <c r="HD82">
        <v>1</v>
      </c>
      <c r="HE82" t="s">
        <v>2291</v>
      </c>
      <c r="HF82" t="s">
        <v>2291</v>
      </c>
      <c r="HG82" t="s">
        <v>2291</v>
      </c>
      <c r="HH82" t="s">
        <v>2291</v>
      </c>
      <c r="HI82" t="s">
        <v>2291</v>
      </c>
      <c r="HJ82" t="s">
        <v>2291</v>
      </c>
      <c r="HK82" t="s">
        <v>2291</v>
      </c>
      <c r="HL82" t="s">
        <v>2291</v>
      </c>
      <c r="HM82" t="s">
        <v>2291</v>
      </c>
      <c r="HN82" t="s">
        <v>2291</v>
      </c>
      <c r="HO82" t="s">
        <v>2291</v>
      </c>
      <c r="HP82" t="s">
        <v>2291</v>
      </c>
      <c r="HQ82" t="s">
        <v>2291</v>
      </c>
      <c r="HR82" t="s">
        <v>869</v>
      </c>
      <c r="HS82" t="s">
        <v>2117</v>
      </c>
      <c r="HT82" t="s">
        <v>1921</v>
      </c>
      <c r="HU82" t="s">
        <v>1921</v>
      </c>
      <c r="HV82" t="s">
        <v>1920</v>
      </c>
      <c r="HW82" t="s">
        <v>1920</v>
      </c>
      <c r="HX82" t="s">
        <v>1921</v>
      </c>
      <c r="HY82" t="s">
        <v>2122</v>
      </c>
      <c r="HZ82" t="s">
        <v>1920</v>
      </c>
      <c r="IA82" t="s">
        <v>1921</v>
      </c>
      <c r="IB82" t="s">
        <v>1921</v>
      </c>
      <c r="IC82">
        <v>20</v>
      </c>
      <c r="ID82" t="s">
        <v>2291</v>
      </c>
      <c r="IE82" t="s">
        <v>2046</v>
      </c>
      <c r="IF82" t="s">
        <v>1921</v>
      </c>
      <c r="IG82" t="s">
        <v>1962</v>
      </c>
      <c r="IH82" t="s">
        <v>2126</v>
      </c>
      <c r="II82" t="s">
        <v>1921</v>
      </c>
      <c r="IJ82" t="s">
        <v>1920</v>
      </c>
      <c r="IK82" t="s">
        <v>2291</v>
      </c>
      <c r="IL82">
        <v>100</v>
      </c>
      <c r="IM82" t="s">
        <v>1920</v>
      </c>
      <c r="IN82" t="s">
        <v>2291</v>
      </c>
      <c r="IO82" t="s">
        <v>2291</v>
      </c>
      <c r="IP82" t="s">
        <v>2291</v>
      </c>
      <c r="IQ82" t="s">
        <v>2291</v>
      </c>
      <c r="IR82" t="s">
        <v>2291</v>
      </c>
      <c r="IS82" t="s">
        <v>2291</v>
      </c>
      <c r="IT82" t="s">
        <v>2291</v>
      </c>
      <c r="IU82" t="s">
        <v>2291</v>
      </c>
      <c r="IV82" t="s">
        <v>1949</v>
      </c>
      <c r="IW82" t="s">
        <v>1991</v>
      </c>
      <c r="IX82" t="s">
        <v>2291</v>
      </c>
      <c r="IY82" t="s">
        <v>2291</v>
      </c>
      <c r="IZ82" t="s">
        <v>2291</v>
      </c>
      <c r="JA82" t="s">
        <v>2291</v>
      </c>
      <c r="JB82" t="s">
        <v>2291</v>
      </c>
      <c r="JC82" t="s">
        <v>1920</v>
      </c>
      <c r="JD82" t="s">
        <v>2129</v>
      </c>
      <c r="JE82" t="s">
        <v>1920</v>
      </c>
      <c r="JF82" t="s">
        <v>1920</v>
      </c>
      <c r="JG82" t="s">
        <v>1921</v>
      </c>
      <c r="JH82" t="s">
        <v>1921</v>
      </c>
      <c r="JI82" t="s">
        <v>1921</v>
      </c>
      <c r="JJ82" t="s">
        <v>2291</v>
      </c>
      <c r="JK82" t="s">
        <v>1974</v>
      </c>
      <c r="JL82" t="s">
        <v>1969</v>
      </c>
      <c r="JM82" t="s">
        <v>446</v>
      </c>
      <c r="JN82" t="s">
        <v>1921</v>
      </c>
      <c r="JO82" t="s">
        <v>1921</v>
      </c>
      <c r="JP82" t="s">
        <v>1921</v>
      </c>
      <c r="JQ82" t="s">
        <v>1921</v>
      </c>
      <c r="JR82" t="s">
        <v>1921</v>
      </c>
      <c r="JS82" t="s">
        <v>1921</v>
      </c>
      <c r="JT82" t="s">
        <v>1920</v>
      </c>
      <c r="JU82" t="s">
        <v>1921</v>
      </c>
      <c r="JV82" t="s">
        <v>1920</v>
      </c>
      <c r="JW82" t="s">
        <v>1921</v>
      </c>
      <c r="JX82" t="s">
        <v>1921</v>
      </c>
      <c r="JY82" t="s">
        <v>1920</v>
      </c>
      <c r="JZ82" t="s">
        <v>1921</v>
      </c>
      <c r="KA82" t="s">
        <v>1921</v>
      </c>
      <c r="KB82" t="s">
        <v>2291</v>
      </c>
      <c r="KC82" t="s">
        <v>2291</v>
      </c>
      <c r="KD82" t="s">
        <v>2297</v>
      </c>
      <c r="KE82" t="s">
        <v>1920</v>
      </c>
      <c r="KF82" t="s">
        <v>1921</v>
      </c>
      <c r="KG82" t="s">
        <v>1921</v>
      </c>
      <c r="KH82" t="s">
        <v>1920</v>
      </c>
      <c r="KI82" t="s">
        <v>1921</v>
      </c>
      <c r="KJ82" t="s">
        <v>1921</v>
      </c>
      <c r="KK82" t="s">
        <v>1921</v>
      </c>
      <c r="KL82" t="s">
        <v>2291</v>
      </c>
      <c r="KM82" t="s">
        <v>1971</v>
      </c>
      <c r="KN82" t="s">
        <v>2291</v>
      </c>
      <c r="KO82" t="s">
        <v>1920</v>
      </c>
      <c r="KP82" t="s">
        <v>2144</v>
      </c>
      <c r="KQ82" t="s">
        <v>1965</v>
      </c>
      <c r="KR82" t="s">
        <v>1923</v>
      </c>
      <c r="KS82" t="s">
        <v>2291</v>
      </c>
      <c r="KT82" t="s">
        <v>1920</v>
      </c>
      <c r="KU82" t="s">
        <v>409</v>
      </c>
      <c r="KV82" t="s">
        <v>1921</v>
      </c>
      <c r="KW82" t="s">
        <v>1921</v>
      </c>
      <c r="KX82" t="s">
        <v>1920</v>
      </c>
      <c r="KY82" t="s">
        <v>2291</v>
      </c>
      <c r="KZ82" t="s">
        <v>2291</v>
      </c>
      <c r="LA82">
        <v>3</v>
      </c>
      <c r="LB82" t="s">
        <v>304</v>
      </c>
      <c r="LC82" t="s">
        <v>447</v>
      </c>
      <c r="LD82" t="s">
        <v>2291</v>
      </c>
      <c r="LE82" t="s">
        <v>2291</v>
      </c>
      <c r="LF82" t="s">
        <v>2291</v>
      </c>
      <c r="LG82">
        <v>18</v>
      </c>
      <c r="LH82">
        <v>18</v>
      </c>
      <c r="LI82" t="s">
        <v>448</v>
      </c>
      <c r="LJ82">
        <v>146944</v>
      </c>
      <c r="LK82" t="s">
        <v>449</v>
      </c>
      <c r="LL82" t="s">
        <v>450</v>
      </c>
      <c r="LM82">
        <v>13</v>
      </c>
      <c r="LN82" t="s">
        <v>2291</v>
      </c>
      <c r="LO82">
        <v>-1</v>
      </c>
      <c r="LP82" t="s">
        <v>2291</v>
      </c>
      <c r="LQ82" t="s">
        <v>2291</v>
      </c>
      <c r="LR82">
        <v>13</v>
      </c>
      <c r="LS82">
        <v>4</v>
      </c>
      <c r="LT82">
        <v>3</v>
      </c>
      <c r="LU82">
        <v>8</v>
      </c>
      <c r="LV82">
        <v>9</v>
      </c>
      <c r="LW82">
        <v>16</v>
      </c>
      <c r="LX82">
        <v>22</v>
      </c>
      <c r="LY82">
        <v>14</v>
      </c>
      <c r="LZ82">
        <v>13</v>
      </c>
      <c r="MA82">
        <v>15</v>
      </c>
      <c r="MB82">
        <v>18</v>
      </c>
      <c r="MC82">
        <v>5</v>
      </c>
      <c r="MD82">
        <v>0</v>
      </c>
      <c r="ME82">
        <v>127</v>
      </c>
      <c r="MF82" t="s">
        <v>568</v>
      </c>
      <c r="MG82" t="s">
        <v>1981</v>
      </c>
      <c r="MH82" t="s">
        <v>2035</v>
      </c>
      <c r="MI82" t="b">
        <v>1</v>
      </c>
      <c r="MJ82" t="b">
        <v>1</v>
      </c>
      <c r="MK82" t="b">
        <v>0</v>
      </c>
      <c r="ML82" t="s">
        <v>2291</v>
      </c>
    </row>
    <row r="83" spans="1:350" x14ac:dyDescent="0.3">
      <c r="A83" t="s">
        <v>1800</v>
      </c>
      <c r="B83" t="s">
        <v>1468</v>
      </c>
      <c r="C83" t="s">
        <v>1469</v>
      </c>
      <c r="D83">
        <v>43171</v>
      </c>
      <c r="E83" t="s">
        <v>316</v>
      </c>
      <c r="F83" t="s">
        <v>2291</v>
      </c>
      <c r="G83" t="s">
        <v>2291</v>
      </c>
      <c r="H83" t="s">
        <v>2291</v>
      </c>
      <c r="I83">
        <v>43171</v>
      </c>
      <c r="J83" t="s">
        <v>317</v>
      </c>
      <c r="K83" t="s">
        <v>293</v>
      </c>
      <c r="L83" t="s">
        <v>294</v>
      </c>
      <c r="M83" t="s">
        <v>1934</v>
      </c>
      <c r="N83" t="s">
        <v>698</v>
      </c>
      <c r="O83" t="s">
        <v>333</v>
      </c>
      <c r="P83" t="s">
        <v>818</v>
      </c>
      <c r="Q83" t="s">
        <v>1470</v>
      </c>
      <c r="R83" t="s">
        <v>1470</v>
      </c>
      <c r="S83" t="s">
        <v>1800</v>
      </c>
      <c r="T83" t="s">
        <v>1471</v>
      </c>
      <c r="U83">
        <v>13.5650621971</v>
      </c>
      <c r="V83">
        <v>14.0105738091</v>
      </c>
      <c r="W83">
        <v>295.79920435600002</v>
      </c>
      <c r="X83">
        <v>4</v>
      </c>
      <c r="Y83" t="s">
        <v>1984</v>
      </c>
      <c r="Z83" t="s">
        <v>2291</v>
      </c>
      <c r="AA83" t="s">
        <v>2291</v>
      </c>
      <c r="AB83" t="s">
        <v>2292</v>
      </c>
      <c r="AC83" t="s">
        <v>2291</v>
      </c>
      <c r="AD83" t="s">
        <v>1982</v>
      </c>
      <c r="AE83" t="s">
        <v>2291</v>
      </c>
      <c r="AF83" t="s">
        <v>2291</v>
      </c>
      <c r="AG83" t="s">
        <v>2089</v>
      </c>
      <c r="AH83" t="s">
        <v>1920</v>
      </c>
      <c r="AI83" t="s">
        <v>1921</v>
      </c>
      <c r="AJ83" t="s">
        <v>1921</v>
      </c>
      <c r="AK83" t="s">
        <v>2291</v>
      </c>
      <c r="AL83">
        <v>150</v>
      </c>
      <c r="AM83">
        <v>627</v>
      </c>
      <c r="AN83" t="s">
        <v>294</v>
      </c>
      <c r="AO83" t="s">
        <v>1934</v>
      </c>
      <c r="AP83" t="s">
        <v>698</v>
      </c>
      <c r="AQ83" t="s">
        <v>333</v>
      </c>
      <c r="AR83" t="s">
        <v>818</v>
      </c>
      <c r="AS83" t="s">
        <v>1470</v>
      </c>
      <c r="AT83">
        <v>150</v>
      </c>
      <c r="AU83">
        <v>627</v>
      </c>
      <c r="AV83">
        <v>41640</v>
      </c>
      <c r="AW83" t="s">
        <v>2291</v>
      </c>
      <c r="AX83" t="s">
        <v>2291</v>
      </c>
      <c r="AY83" t="s">
        <v>2291</v>
      </c>
      <c r="AZ83" t="s">
        <v>2291</v>
      </c>
      <c r="BA83" t="s">
        <v>2291</v>
      </c>
      <c r="BB83" t="s">
        <v>2291</v>
      </c>
      <c r="BC83" t="s">
        <v>2291</v>
      </c>
      <c r="BD83" t="s">
        <v>2291</v>
      </c>
      <c r="BE83" t="s">
        <v>2291</v>
      </c>
      <c r="BF83" t="s">
        <v>2291</v>
      </c>
      <c r="BG83" t="s">
        <v>2291</v>
      </c>
      <c r="BH83" t="s">
        <v>2291</v>
      </c>
      <c r="BI83" t="s">
        <v>2291</v>
      </c>
      <c r="BJ83" t="s">
        <v>2291</v>
      </c>
      <c r="BK83" t="s">
        <v>2291</v>
      </c>
      <c r="BL83" t="s">
        <v>2291</v>
      </c>
      <c r="BM83" t="s">
        <v>2291</v>
      </c>
      <c r="BN83" t="s">
        <v>2291</v>
      </c>
      <c r="BO83" t="s">
        <v>2291</v>
      </c>
      <c r="BP83" t="s">
        <v>2291</v>
      </c>
      <c r="BQ83" t="s">
        <v>2291</v>
      </c>
      <c r="BR83" t="s">
        <v>2291</v>
      </c>
      <c r="BS83" t="s">
        <v>2291</v>
      </c>
      <c r="BT83" t="s">
        <v>2291</v>
      </c>
      <c r="BU83" t="s">
        <v>2291</v>
      </c>
      <c r="BV83" t="s">
        <v>2291</v>
      </c>
      <c r="BW83" t="s">
        <v>2291</v>
      </c>
      <c r="BX83" t="s">
        <v>2291</v>
      </c>
      <c r="BY83" t="s">
        <v>2291</v>
      </c>
      <c r="BZ83" t="s">
        <v>2291</v>
      </c>
      <c r="CA83">
        <v>0</v>
      </c>
      <c r="CB83">
        <v>150</v>
      </c>
      <c r="CC83">
        <v>0</v>
      </c>
      <c r="CD83">
        <v>0</v>
      </c>
      <c r="CE83">
        <v>0</v>
      </c>
      <c r="CF83" t="s">
        <v>1998</v>
      </c>
      <c r="CG83" t="s">
        <v>2291</v>
      </c>
      <c r="CH83" t="s">
        <v>1472</v>
      </c>
      <c r="CI83" t="s">
        <v>1920</v>
      </c>
      <c r="CJ83" t="s">
        <v>1921</v>
      </c>
      <c r="CK83" t="s">
        <v>1921</v>
      </c>
      <c r="CL83" t="s">
        <v>1921</v>
      </c>
      <c r="CM83" t="s">
        <v>1921</v>
      </c>
      <c r="CN83" t="s">
        <v>1920</v>
      </c>
      <c r="CO83" t="s">
        <v>1921</v>
      </c>
      <c r="CP83" t="s">
        <v>1921</v>
      </c>
      <c r="CQ83" t="s">
        <v>1920</v>
      </c>
      <c r="CR83" t="s">
        <v>1921</v>
      </c>
      <c r="CS83" t="s">
        <v>1921</v>
      </c>
      <c r="CT83" t="s">
        <v>320</v>
      </c>
      <c r="CU83" t="s">
        <v>1921</v>
      </c>
      <c r="CV83" t="s">
        <v>1921</v>
      </c>
      <c r="CW83" t="s">
        <v>1921</v>
      </c>
      <c r="CX83" t="s">
        <v>1920</v>
      </c>
      <c r="CY83" t="s">
        <v>1921</v>
      </c>
      <c r="CZ83" t="s">
        <v>2291</v>
      </c>
      <c r="DA83" t="s">
        <v>2029</v>
      </c>
      <c r="DB83" t="s">
        <v>1953</v>
      </c>
      <c r="DC83" t="s">
        <v>1921</v>
      </c>
      <c r="DD83" t="s">
        <v>1921</v>
      </c>
      <c r="DE83" t="s">
        <v>1920</v>
      </c>
      <c r="DF83" t="s">
        <v>1921</v>
      </c>
      <c r="DG83" t="s">
        <v>1921</v>
      </c>
      <c r="DH83" t="s">
        <v>2291</v>
      </c>
      <c r="DI83" t="s">
        <v>2029</v>
      </c>
      <c r="DJ83" t="s">
        <v>2291</v>
      </c>
      <c r="DK83" t="s">
        <v>2291</v>
      </c>
      <c r="DL83" t="s">
        <v>2291</v>
      </c>
      <c r="DM83" t="s">
        <v>2291</v>
      </c>
      <c r="DN83" t="s">
        <v>2291</v>
      </c>
      <c r="DO83" t="s">
        <v>2291</v>
      </c>
      <c r="DP83" t="s">
        <v>2291</v>
      </c>
      <c r="DQ83" t="s">
        <v>2291</v>
      </c>
      <c r="DR83" t="s">
        <v>2291</v>
      </c>
      <c r="DS83" t="s">
        <v>2291</v>
      </c>
      <c r="DT83" t="s">
        <v>2291</v>
      </c>
      <c r="DU83" t="s">
        <v>2291</v>
      </c>
      <c r="DV83" t="s">
        <v>2291</v>
      </c>
      <c r="DW83" t="s">
        <v>2291</v>
      </c>
      <c r="DX83" t="s">
        <v>2291</v>
      </c>
      <c r="DY83" t="s">
        <v>2291</v>
      </c>
      <c r="DZ83" t="s">
        <v>320</v>
      </c>
      <c r="EA83" t="s">
        <v>1921</v>
      </c>
      <c r="EB83" t="s">
        <v>1921</v>
      </c>
      <c r="EC83" t="s">
        <v>1921</v>
      </c>
      <c r="ED83" t="s">
        <v>1920</v>
      </c>
      <c r="EE83" t="s">
        <v>1921</v>
      </c>
      <c r="EF83" t="s">
        <v>2291</v>
      </c>
      <c r="EG83" t="s">
        <v>2029</v>
      </c>
      <c r="EH83" t="s">
        <v>2291</v>
      </c>
      <c r="EI83" t="s">
        <v>2291</v>
      </c>
      <c r="EJ83" t="s">
        <v>2291</v>
      </c>
      <c r="EK83" t="s">
        <v>2291</v>
      </c>
      <c r="EL83" t="s">
        <v>2291</v>
      </c>
      <c r="EM83" t="s">
        <v>2291</v>
      </c>
      <c r="EN83" t="s">
        <v>2291</v>
      </c>
      <c r="EO83" t="s">
        <v>2291</v>
      </c>
      <c r="EP83" t="s">
        <v>2291</v>
      </c>
      <c r="EQ83" t="s">
        <v>2291</v>
      </c>
      <c r="ER83" t="s">
        <v>2291</v>
      </c>
      <c r="ES83" t="s">
        <v>2291</v>
      </c>
      <c r="ET83" t="s">
        <v>2291</v>
      </c>
      <c r="EU83" t="s">
        <v>2291</v>
      </c>
      <c r="EV83" t="s">
        <v>2291</v>
      </c>
      <c r="EW83" t="s">
        <v>2291</v>
      </c>
      <c r="EX83" t="s">
        <v>2291</v>
      </c>
      <c r="EY83" t="s">
        <v>2291</v>
      </c>
      <c r="EZ83" t="s">
        <v>2291</v>
      </c>
      <c r="FA83" t="s">
        <v>2291</v>
      </c>
      <c r="FB83" t="s">
        <v>2291</v>
      </c>
      <c r="FC83" t="s">
        <v>2291</v>
      </c>
      <c r="FD83" t="s">
        <v>2291</v>
      </c>
      <c r="FE83" t="s">
        <v>2291</v>
      </c>
      <c r="FF83" t="s">
        <v>2291</v>
      </c>
      <c r="FG83" t="s">
        <v>2291</v>
      </c>
      <c r="FH83" t="s">
        <v>2291</v>
      </c>
      <c r="FI83" t="s">
        <v>2291</v>
      </c>
      <c r="FJ83" t="s">
        <v>2291</v>
      </c>
      <c r="FK83" t="s">
        <v>2291</v>
      </c>
      <c r="FL83" t="s">
        <v>2291</v>
      </c>
      <c r="FM83" t="s">
        <v>2291</v>
      </c>
      <c r="FN83" t="s">
        <v>2291</v>
      </c>
      <c r="FO83" t="s">
        <v>2291</v>
      </c>
      <c r="FP83" t="s">
        <v>2291</v>
      </c>
      <c r="FQ83" t="s">
        <v>2291</v>
      </c>
      <c r="FR83" t="s">
        <v>2291</v>
      </c>
      <c r="FS83" t="s">
        <v>2291</v>
      </c>
      <c r="FT83" t="s">
        <v>2291</v>
      </c>
      <c r="FU83" t="s">
        <v>2291</v>
      </c>
      <c r="FV83">
        <v>15</v>
      </c>
      <c r="FW83">
        <v>40</v>
      </c>
      <c r="FX83">
        <v>3</v>
      </c>
      <c r="FY83">
        <v>10</v>
      </c>
      <c r="FZ83">
        <v>8</v>
      </c>
      <c r="GA83">
        <v>4</v>
      </c>
      <c r="GB83" t="s">
        <v>2291</v>
      </c>
      <c r="GC83" t="s">
        <v>2291</v>
      </c>
      <c r="GD83" t="s">
        <v>2291</v>
      </c>
      <c r="GE83">
        <v>15</v>
      </c>
      <c r="GF83">
        <v>15</v>
      </c>
      <c r="GG83" t="s">
        <v>2291</v>
      </c>
      <c r="GH83">
        <v>20</v>
      </c>
      <c r="GI83" t="s">
        <v>1920</v>
      </c>
      <c r="GJ83" t="s">
        <v>1920</v>
      </c>
      <c r="GK83" t="s">
        <v>1920</v>
      </c>
      <c r="GL83" t="s">
        <v>2291</v>
      </c>
      <c r="GM83" t="s">
        <v>2291</v>
      </c>
      <c r="GN83" t="s">
        <v>2291</v>
      </c>
      <c r="GO83" t="s">
        <v>1920</v>
      </c>
      <c r="GP83" t="s">
        <v>2291</v>
      </c>
      <c r="GQ83" t="s">
        <v>2291</v>
      </c>
      <c r="GR83" t="s">
        <v>2291</v>
      </c>
      <c r="GS83" t="s">
        <v>302</v>
      </c>
      <c r="GT83" t="s">
        <v>1921</v>
      </c>
      <c r="GU83" t="s">
        <v>1921</v>
      </c>
      <c r="GV83" t="s">
        <v>1921</v>
      </c>
      <c r="GW83" t="s">
        <v>1921</v>
      </c>
      <c r="GX83" t="s">
        <v>1920</v>
      </c>
      <c r="GY83" t="s">
        <v>1921</v>
      </c>
      <c r="GZ83" t="s">
        <v>1921</v>
      </c>
      <c r="HA83" t="s">
        <v>1921</v>
      </c>
      <c r="HB83" t="s">
        <v>2291</v>
      </c>
      <c r="HC83" t="s">
        <v>2291</v>
      </c>
      <c r="HD83">
        <v>1</v>
      </c>
      <c r="HE83" t="s">
        <v>2291</v>
      </c>
      <c r="HF83" t="s">
        <v>2291</v>
      </c>
      <c r="HG83" t="s">
        <v>2291</v>
      </c>
      <c r="HH83" t="s">
        <v>2291</v>
      </c>
      <c r="HI83" t="s">
        <v>2291</v>
      </c>
      <c r="HJ83" t="s">
        <v>2291</v>
      </c>
      <c r="HK83" t="s">
        <v>2291</v>
      </c>
      <c r="HL83" t="s">
        <v>2291</v>
      </c>
      <c r="HM83" t="s">
        <v>2291</v>
      </c>
      <c r="HN83" t="s">
        <v>2291</v>
      </c>
      <c r="HO83" t="s">
        <v>2291</v>
      </c>
      <c r="HP83" t="s">
        <v>2291</v>
      </c>
      <c r="HQ83" t="s">
        <v>2291</v>
      </c>
      <c r="HR83" t="s">
        <v>869</v>
      </c>
      <c r="HS83" t="s">
        <v>2116</v>
      </c>
      <c r="HT83" t="s">
        <v>1921</v>
      </c>
      <c r="HU83" t="s">
        <v>1921</v>
      </c>
      <c r="HV83" t="s">
        <v>1921</v>
      </c>
      <c r="HW83" t="s">
        <v>1920</v>
      </c>
      <c r="HX83" t="s">
        <v>1921</v>
      </c>
      <c r="HY83" t="s">
        <v>2122</v>
      </c>
      <c r="HZ83" t="s">
        <v>1920</v>
      </c>
      <c r="IA83" t="s">
        <v>1921</v>
      </c>
      <c r="IB83" t="s">
        <v>1921</v>
      </c>
      <c r="IC83">
        <v>6</v>
      </c>
      <c r="ID83" t="s">
        <v>2291</v>
      </c>
      <c r="IE83" t="s">
        <v>2046</v>
      </c>
      <c r="IF83" t="s">
        <v>2001</v>
      </c>
      <c r="IG83" t="s">
        <v>1962</v>
      </c>
      <c r="IH83" t="s">
        <v>2126</v>
      </c>
      <c r="II83" t="s">
        <v>1921</v>
      </c>
      <c r="IJ83" t="s">
        <v>1920</v>
      </c>
      <c r="IK83" t="s">
        <v>2291</v>
      </c>
      <c r="IL83">
        <v>150</v>
      </c>
      <c r="IM83" t="s">
        <v>1920</v>
      </c>
      <c r="IN83" t="s">
        <v>2291</v>
      </c>
      <c r="IO83" t="s">
        <v>2291</v>
      </c>
      <c r="IP83" t="s">
        <v>2291</v>
      </c>
      <c r="IQ83" t="s">
        <v>2291</v>
      </c>
      <c r="IR83" t="s">
        <v>2291</v>
      </c>
      <c r="IS83" t="s">
        <v>2291</v>
      </c>
      <c r="IT83" t="s">
        <v>2291</v>
      </c>
      <c r="IU83" t="s">
        <v>2291</v>
      </c>
      <c r="IV83" t="s">
        <v>1949</v>
      </c>
      <c r="IW83" t="s">
        <v>1991</v>
      </c>
      <c r="IX83" t="s">
        <v>2291</v>
      </c>
      <c r="IY83" t="s">
        <v>2291</v>
      </c>
      <c r="IZ83" t="s">
        <v>2291</v>
      </c>
      <c r="JA83" t="s">
        <v>2291</v>
      </c>
      <c r="JB83" t="s">
        <v>2291</v>
      </c>
      <c r="JC83" t="s">
        <v>1921</v>
      </c>
      <c r="JD83" t="s">
        <v>2291</v>
      </c>
      <c r="JE83" t="s">
        <v>2291</v>
      </c>
      <c r="JF83" t="s">
        <v>2291</v>
      </c>
      <c r="JG83" t="s">
        <v>2291</v>
      </c>
      <c r="JH83" t="s">
        <v>2291</v>
      </c>
      <c r="JI83" t="s">
        <v>2291</v>
      </c>
      <c r="JJ83" t="s">
        <v>2291</v>
      </c>
      <c r="JK83" t="s">
        <v>2291</v>
      </c>
      <c r="JL83" t="s">
        <v>2291</v>
      </c>
      <c r="JM83" t="s">
        <v>392</v>
      </c>
      <c r="JN83" t="s">
        <v>1921</v>
      </c>
      <c r="JO83" t="s">
        <v>1921</v>
      </c>
      <c r="JP83" t="s">
        <v>1921</v>
      </c>
      <c r="JQ83" t="s">
        <v>1921</v>
      </c>
      <c r="JR83" t="s">
        <v>1921</v>
      </c>
      <c r="JS83" t="s">
        <v>1920</v>
      </c>
      <c r="JT83" t="s">
        <v>1921</v>
      </c>
      <c r="JU83" t="s">
        <v>1920</v>
      </c>
      <c r="JV83" t="s">
        <v>1920</v>
      </c>
      <c r="JW83" t="s">
        <v>1921</v>
      </c>
      <c r="JX83" t="s">
        <v>1921</v>
      </c>
      <c r="JY83" t="s">
        <v>1921</v>
      </c>
      <c r="JZ83" t="s">
        <v>1921</v>
      </c>
      <c r="KA83" t="s">
        <v>1921</v>
      </c>
      <c r="KB83" t="s">
        <v>2291</v>
      </c>
      <c r="KC83" t="s">
        <v>2291</v>
      </c>
      <c r="KD83" t="s">
        <v>2295</v>
      </c>
      <c r="KE83" t="s">
        <v>1920</v>
      </c>
      <c r="KF83" t="s">
        <v>1921</v>
      </c>
      <c r="KG83" t="s">
        <v>1921</v>
      </c>
      <c r="KH83" t="s">
        <v>1921</v>
      </c>
      <c r="KI83" t="s">
        <v>1921</v>
      </c>
      <c r="KJ83" t="s">
        <v>1921</v>
      </c>
      <c r="KK83" t="s">
        <v>1921</v>
      </c>
      <c r="KL83" t="s">
        <v>2291</v>
      </c>
      <c r="KM83" t="s">
        <v>2294</v>
      </c>
      <c r="KN83" t="s">
        <v>2291</v>
      </c>
      <c r="KO83" t="s">
        <v>1920</v>
      </c>
      <c r="KP83" t="s">
        <v>1503</v>
      </c>
      <c r="KQ83" t="s">
        <v>1967</v>
      </c>
      <c r="KR83" t="s">
        <v>1988</v>
      </c>
      <c r="KS83" t="s">
        <v>2291</v>
      </c>
      <c r="KT83" t="s">
        <v>1920</v>
      </c>
      <c r="KU83" t="s">
        <v>2044</v>
      </c>
      <c r="KV83" t="s">
        <v>1920</v>
      </c>
      <c r="KW83" t="s">
        <v>1921</v>
      </c>
      <c r="KX83" t="s">
        <v>1920</v>
      </c>
      <c r="KY83" t="s">
        <v>2291</v>
      </c>
      <c r="KZ83" t="s">
        <v>2291</v>
      </c>
      <c r="LA83">
        <v>2</v>
      </c>
      <c r="LB83" t="s">
        <v>310</v>
      </c>
      <c r="LC83" t="s">
        <v>1473</v>
      </c>
      <c r="LD83" t="s">
        <v>2291</v>
      </c>
      <c r="LE83" t="s">
        <v>2291</v>
      </c>
      <c r="LF83" t="s">
        <v>2291</v>
      </c>
      <c r="LG83">
        <v>20</v>
      </c>
      <c r="LH83">
        <v>20</v>
      </c>
      <c r="LI83" t="s">
        <v>1474</v>
      </c>
      <c r="LJ83">
        <v>177348</v>
      </c>
      <c r="LK83" t="s">
        <v>1475</v>
      </c>
      <c r="LL83" t="s">
        <v>1476</v>
      </c>
      <c r="LM83">
        <v>133</v>
      </c>
      <c r="LN83" t="s">
        <v>2291</v>
      </c>
      <c r="LO83">
        <v>-1</v>
      </c>
      <c r="LP83" t="s">
        <v>2291</v>
      </c>
      <c r="LQ83" t="s">
        <v>2291</v>
      </c>
      <c r="LR83">
        <v>133</v>
      </c>
      <c r="LS83">
        <v>11</v>
      </c>
      <c r="LT83">
        <v>15</v>
      </c>
      <c r="LU83">
        <v>20</v>
      </c>
      <c r="LV83">
        <v>19</v>
      </c>
      <c r="LW83">
        <v>17</v>
      </c>
      <c r="LX83">
        <v>17</v>
      </c>
      <c r="LY83">
        <v>11</v>
      </c>
      <c r="LZ83">
        <v>11</v>
      </c>
      <c r="MA83">
        <v>15</v>
      </c>
      <c r="MB83">
        <v>29</v>
      </c>
      <c r="MC83">
        <v>5</v>
      </c>
      <c r="MD83">
        <v>2</v>
      </c>
      <c r="ME83">
        <v>172</v>
      </c>
      <c r="MF83" t="s">
        <v>1979</v>
      </c>
      <c r="MG83" t="s">
        <v>1980</v>
      </c>
      <c r="MH83" t="s">
        <v>1981</v>
      </c>
      <c r="MI83" t="b">
        <v>1</v>
      </c>
      <c r="MJ83" t="b">
        <v>1</v>
      </c>
      <c r="MK83" t="b">
        <v>1</v>
      </c>
      <c r="ML83" t="s">
        <v>2291</v>
      </c>
    </row>
    <row r="84" spans="1:350" x14ac:dyDescent="0.3">
      <c r="A84" t="s">
        <v>1801</v>
      </c>
      <c r="B84" t="s">
        <v>1500</v>
      </c>
      <c r="C84" t="s">
        <v>1501</v>
      </c>
      <c r="D84">
        <v>43171</v>
      </c>
      <c r="E84" t="s">
        <v>380</v>
      </c>
      <c r="F84" t="s">
        <v>2291</v>
      </c>
      <c r="G84" t="s">
        <v>2291</v>
      </c>
      <c r="H84" t="s">
        <v>2291</v>
      </c>
      <c r="I84">
        <v>43171</v>
      </c>
      <c r="J84" t="s">
        <v>381</v>
      </c>
      <c r="K84" t="s">
        <v>293</v>
      </c>
      <c r="L84" t="s">
        <v>294</v>
      </c>
      <c r="M84" t="s">
        <v>1934</v>
      </c>
      <c r="N84" t="s">
        <v>698</v>
      </c>
      <c r="O84" t="s">
        <v>333</v>
      </c>
      <c r="P84" t="s">
        <v>818</v>
      </c>
      <c r="Q84" t="s">
        <v>1470</v>
      </c>
      <c r="R84" t="s">
        <v>1470</v>
      </c>
      <c r="S84" t="s">
        <v>1801</v>
      </c>
      <c r="T84" t="s">
        <v>1502</v>
      </c>
      <c r="U84">
        <v>13.576249972099999</v>
      </c>
      <c r="V84">
        <v>14.003302294299999</v>
      </c>
      <c r="W84">
        <v>305.00821602399998</v>
      </c>
      <c r="X84">
        <v>8</v>
      </c>
      <c r="Y84" t="s">
        <v>1983</v>
      </c>
      <c r="Z84" t="s">
        <v>2084</v>
      </c>
      <c r="AA84">
        <v>2</v>
      </c>
      <c r="AB84" t="s">
        <v>2292</v>
      </c>
      <c r="AC84" t="s">
        <v>2291</v>
      </c>
      <c r="AD84" t="s">
        <v>1982</v>
      </c>
      <c r="AE84" t="s">
        <v>2291</v>
      </c>
      <c r="AF84" t="s">
        <v>2291</v>
      </c>
      <c r="AG84" t="s">
        <v>2089</v>
      </c>
      <c r="AH84" t="s">
        <v>1920</v>
      </c>
      <c r="AI84" t="s">
        <v>1921</v>
      </c>
      <c r="AJ84" t="s">
        <v>1921</v>
      </c>
      <c r="AK84" t="s">
        <v>2291</v>
      </c>
      <c r="AL84">
        <v>108</v>
      </c>
      <c r="AM84">
        <v>450</v>
      </c>
      <c r="AN84" t="s">
        <v>294</v>
      </c>
      <c r="AO84" t="s">
        <v>1934</v>
      </c>
      <c r="AP84" t="s">
        <v>698</v>
      </c>
      <c r="AQ84" t="s">
        <v>333</v>
      </c>
      <c r="AR84" t="s">
        <v>818</v>
      </c>
      <c r="AS84" t="s">
        <v>1470</v>
      </c>
      <c r="AT84">
        <v>108</v>
      </c>
      <c r="AU84">
        <v>450</v>
      </c>
      <c r="AV84">
        <v>42125</v>
      </c>
      <c r="AW84" t="s">
        <v>2291</v>
      </c>
      <c r="AX84" t="s">
        <v>2291</v>
      </c>
      <c r="AY84" t="s">
        <v>2291</v>
      </c>
      <c r="AZ84" t="s">
        <v>2291</v>
      </c>
      <c r="BA84" t="s">
        <v>2291</v>
      </c>
      <c r="BB84" t="s">
        <v>2291</v>
      </c>
      <c r="BC84" t="s">
        <v>2291</v>
      </c>
      <c r="BD84" t="s">
        <v>2291</v>
      </c>
      <c r="BE84" t="s">
        <v>2291</v>
      </c>
      <c r="BF84" t="s">
        <v>2291</v>
      </c>
      <c r="BG84" t="s">
        <v>2291</v>
      </c>
      <c r="BH84" t="s">
        <v>2291</v>
      </c>
      <c r="BI84" t="s">
        <v>2291</v>
      </c>
      <c r="BJ84" t="s">
        <v>2291</v>
      </c>
      <c r="BK84" t="s">
        <v>2291</v>
      </c>
      <c r="BL84" t="s">
        <v>2291</v>
      </c>
      <c r="BM84" t="s">
        <v>2291</v>
      </c>
      <c r="BN84" t="s">
        <v>2291</v>
      </c>
      <c r="BO84" t="s">
        <v>2291</v>
      </c>
      <c r="BP84" t="s">
        <v>2291</v>
      </c>
      <c r="BQ84" t="s">
        <v>2291</v>
      </c>
      <c r="BR84" t="s">
        <v>2291</v>
      </c>
      <c r="BS84" t="s">
        <v>2291</v>
      </c>
      <c r="BT84" t="s">
        <v>2291</v>
      </c>
      <c r="BU84" t="s">
        <v>2291</v>
      </c>
      <c r="BV84" t="s">
        <v>2291</v>
      </c>
      <c r="BW84" t="s">
        <v>2291</v>
      </c>
      <c r="BX84" t="s">
        <v>2291</v>
      </c>
      <c r="BY84" t="s">
        <v>2291</v>
      </c>
      <c r="BZ84" t="s">
        <v>2291</v>
      </c>
      <c r="CA84">
        <v>0</v>
      </c>
      <c r="CB84">
        <v>108</v>
      </c>
      <c r="CC84">
        <v>0</v>
      </c>
      <c r="CD84">
        <v>0</v>
      </c>
      <c r="CE84">
        <v>0</v>
      </c>
      <c r="CF84" t="s">
        <v>1998</v>
      </c>
      <c r="CG84" t="s">
        <v>2291</v>
      </c>
      <c r="CH84" t="s">
        <v>469</v>
      </c>
      <c r="CI84" t="s">
        <v>1921</v>
      </c>
      <c r="CJ84" t="s">
        <v>1921</v>
      </c>
      <c r="CK84" t="s">
        <v>1921</v>
      </c>
      <c r="CL84" t="s">
        <v>1921</v>
      </c>
      <c r="CM84" t="s">
        <v>1921</v>
      </c>
      <c r="CN84" t="s">
        <v>1921</v>
      </c>
      <c r="CO84" t="s">
        <v>1921</v>
      </c>
      <c r="CP84" t="s">
        <v>1921</v>
      </c>
      <c r="CQ84" t="s">
        <v>1921</v>
      </c>
      <c r="CR84" t="s">
        <v>1921</v>
      </c>
      <c r="CS84" t="s">
        <v>1920</v>
      </c>
      <c r="CT84" t="s">
        <v>2291</v>
      </c>
      <c r="CU84" t="s">
        <v>2291</v>
      </c>
      <c r="CV84" t="s">
        <v>2291</v>
      </c>
      <c r="CW84" t="s">
        <v>2291</v>
      </c>
      <c r="CX84" t="s">
        <v>2291</v>
      </c>
      <c r="CY84" t="s">
        <v>2291</v>
      </c>
      <c r="CZ84" t="s">
        <v>2291</v>
      </c>
      <c r="DA84" t="s">
        <v>2291</v>
      </c>
      <c r="DB84" t="s">
        <v>2291</v>
      </c>
      <c r="DC84" t="s">
        <v>2291</v>
      </c>
      <c r="DD84" t="s">
        <v>2291</v>
      </c>
      <c r="DE84" t="s">
        <v>2291</v>
      </c>
      <c r="DF84" t="s">
        <v>2291</v>
      </c>
      <c r="DG84" t="s">
        <v>2291</v>
      </c>
      <c r="DH84" t="s">
        <v>2291</v>
      </c>
      <c r="DI84" t="s">
        <v>2291</v>
      </c>
      <c r="DJ84" t="s">
        <v>2291</v>
      </c>
      <c r="DK84" t="s">
        <v>2291</v>
      </c>
      <c r="DL84" t="s">
        <v>2291</v>
      </c>
      <c r="DM84" t="s">
        <v>2291</v>
      </c>
      <c r="DN84" t="s">
        <v>2291</v>
      </c>
      <c r="DO84" t="s">
        <v>2291</v>
      </c>
      <c r="DP84" t="s">
        <v>2291</v>
      </c>
      <c r="DQ84" t="s">
        <v>2291</v>
      </c>
      <c r="DR84" t="s">
        <v>2291</v>
      </c>
      <c r="DS84" t="s">
        <v>2291</v>
      </c>
      <c r="DT84" t="s">
        <v>2291</v>
      </c>
      <c r="DU84" t="s">
        <v>2291</v>
      </c>
      <c r="DV84" t="s">
        <v>2291</v>
      </c>
      <c r="DW84" t="s">
        <v>2291</v>
      </c>
      <c r="DX84" t="s">
        <v>2291</v>
      </c>
      <c r="DY84" t="s">
        <v>2291</v>
      </c>
      <c r="DZ84" t="s">
        <v>2291</v>
      </c>
      <c r="EA84" t="s">
        <v>2291</v>
      </c>
      <c r="EB84" t="s">
        <v>2291</v>
      </c>
      <c r="EC84" t="s">
        <v>2291</v>
      </c>
      <c r="ED84" t="s">
        <v>2291</v>
      </c>
      <c r="EE84" t="s">
        <v>2291</v>
      </c>
      <c r="EF84" t="s">
        <v>2291</v>
      </c>
      <c r="EG84" t="s">
        <v>2291</v>
      </c>
      <c r="EH84" t="s">
        <v>2291</v>
      </c>
      <c r="EI84" t="s">
        <v>2291</v>
      </c>
      <c r="EJ84" t="s">
        <v>2291</v>
      </c>
      <c r="EK84" t="s">
        <v>2291</v>
      </c>
      <c r="EL84" t="s">
        <v>2291</v>
      </c>
      <c r="EM84" t="s">
        <v>2291</v>
      </c>
      <c r="EN84" t="s">
        <v>2291</v>
      </c>
      <c r="EO84" t="s">
        <v>2291</v>
      </c>
      <c r="EP84" t="s">
        <v>2291</v>
      </c>
      <c r="EQ84" t="s">
        <v>2291</v>
      </c>
      <c r="ER84" t="s">
        <v>2291</v>
      </c>
      <c r="ES84" t="s">
        <v>2291</v>
      </c>
      <c r="ET84" t="s">
        <v>2291</v>
      </c>
      <c r="EU84" t="s">
        <v>2291</v>
      </c>
      <c r="EV84" t="s">
        <v>2291</v>
      </c>
      <c r="EW84" t="s">
        <v>2291</v>
      </c>
      <c r="EX84" t="s">
        <v>2291</v>
      </c>
      <c r="EY84" t="s">
        <v>2291</v>
      </c>
      <c r="EZ84" t="s">
        <v>2291</v>
      </c>
      <c r="FA84" t="s">
        <v>2291</v>
      </c>
      <c r="FB84" t="s">
        <v>2291</v>
      </c>
      <c r="FC84" t="s">
        <v>2291</v>
      </c>
      <c r="FD84" t="s">
        <v>2291</v>
      </c>
      <c r="FE84" t="s">
        <v>2291</v>
      </c>
      <c r="FF84" t="s">
        <v>2291</v>
      </c>
      <c r="FG84" t="s">
        <v>2291</v>
      </c>
      <c r="FH84" t="s">
        <v>2291</v>
      </c>
      <c r="FI84" t="s">
        <v>2291</v>
      </c>
      <c r="FJ84" t="s">
        <v>2291</v>
      </c>
      <c r="FK84" t="s">
        <v>2291</v>
      </c>
      <c r="FL84" t="s">
        <v>2291</v>
      </c>
      <c r="FM84" t="s">
        <v>2291</v>
      </c>
      <c r="FN84" t="s">
        <v>2291</v>
      </c>
      <c r="FO84" t="s">
        <v>2291</v>
      </c>
      <c r="FP84" t="s">
        <v>2291</v>
      </c>
      <c r="FQ84" t="s">
        <v>2291</v>
      </c>
      <c r="FR84" t="s">
        <v>2291</v>
      </c>
      <c r="FS84" t="s">
        <v>2291</v>
      </c>
      <c r="FT84" t="s">
        <v>2291</v>
      </c>
      <c r="FU84" t="s">
        <v>2291</v>
      </c>
      <c r="FV84">
        <v>15</v>
      </c>
      <c r="FW84">
        <v>20</v>
      </c>
      <c r="FX84">
        <v>3</v>
      </c>
      <c r="FY84">
        <v>3</v>
      </c>
      <c r="FZ84">
        <v>5</v>
      </c>
      <c r="GA84">
        <v>6</v>
      </c>
      <c r="GB84" t="s">
        <v>2291</v>
      </c>
      <c r="GC84" t="s">
        <v>2291</v>
      </c>
      <c r="GD84">
        <v>15</v>
      </c>
      <c r="GE84">
        <v>15</v>
      </c>
      <c r="GF84">
        <v>8</v>
      </c>
      <c r="GG84">
        <v>7</v>
      </c>
      <c r="GH84">
        <v>20</v>
      </c>
      <c r="GI84" t="s">
        <v>1920</v>
      </c>
      <c r="GJ84" t="s">
        <v>1920</v>
      </c>
      <c r="GK84" t="s">
        <v>1920</v>
      </c>
      <c r="GL84" t="s">
        <v>2291</v>
      </c>
      <c r="GM84" t="s">
        <v>2291</v>
      </c>
      <c r="GN84" t="s">
        <v>2291</v>
      </c>
      <c r="GO84" t="s">
        <v>1920</v>
      </c>
      <c r="GP84" t="s">
        <v>2291</v>
      </c>
      <c r="GQ84" t="s">
        <v>2291</v>
      </c>
      <c r="GR84" t="s">
        <v>2291</v>
      </c>
      <c r="GS84" t="s">
        <v>302</v>
      </c>
      <c r="GT84" t="s">
        <v>1921</v>
      </c>
      <c r="GU84" t="s">
        <v>1921</v>
      </c>
      <c r="GV84" t="s">
        <v>1921</v>
      </c>
      <c r="GW84" t="s">
        <v>1921</v>
      </c>
      <c r="GX84" t="s">
        <v>1920</v>
      </c>
      <c r="GY84" t="s">
        <v>1921</v>
      </c>
      <c r="GZ84" t="s">
        <v>1921</v>
      </c>
      <c r="HA84" t="s">
        <v>1921</v>
      </c>
      <c r="HB84" t="s">
        <v>2291</v>
      </c>
      <c r="HC84" t="s">
        <v>2291</v>
      </c>
      <c r="HD84">
        <v>1</v>
      </c>
      <c r="HE84" t="s">
        <v>2291</v>
      </c>
      <c r="HF84" t="s">
        <v>2291</v>
      </c>
      <c r="HG84" t="s">
        <v>2291</v>
      </c>
      <c r="HH84" t="s">
        <v>2291</v>
      </c>
      <c r="HI84" t="s">
        <v>2291</v>
      </c>
      <c r="HJ84" t="s">
        <v>2291</v>
      </c>
      <c r="HK84" t="s">
        <v>2291</v>
      </c>
      <c r="HL84" t="s">
        <v>2291</v>
      </c>
      <c r="HM84" t="s">
        <v>2291</v>
      </c>
      <c r="HN84" t="s">
        <v>2291</v>
      </c>
      <c r="HO84" t="s">
        <v>2291</v>
      </c>
      <c r="HP84" t="s">
        <v>2291</v>
      </c>
      <c r="HQ84" t="s">
        <v>2291</v>
      </c>
      <c r="HR84" t="s">
        <v>869</v>
      </c>
      <c r="HS84" t="s">
        <v>2110</v>
      </c>
      <c r="HT84" t="s">
        <v>1921</v>
      </c>
      <c r="HU84" t="s">
        <v>1920</v>
      </c>
      <c r="HV84" t="s">
        <v>1921</v>
      </c>
      <c r="HW84" t="s">
        <v>1921</v>
      </c>
      <c r="HX84" t="s">
        <v>1921</v>
      </c>
      <c r="HY84" t="s">
        <v>2125</v>
      </c>
      <c r="HZ84" t="s">
        <v>1921</v>
      </c>
      <c r="IA84" t="s">
        <v>1921</v>
      </c>
      <c r="IB84" t="s">
        <v>1920</v>
      </c>
      <c r="IC84" t="s">
        <v>2291</v>
      </c>
      <c r="ID84" t="s">
        <v>2291</v>
      </c>
      <c r="IE84" t="s">
        <v>2291</v>
      </c>
      <c r="IF84" t="s">
        <v>2291</v>
      </c>
      <c r="IG84" t="s">
        <v>2291</v>
      </c>
      <c r="IH84" t="s">
        <v>2126</v>
      </c>
      <c r="II84" t="s">
        <v>1921</v>
      </c>
      <c r="IJ84" t="s">
        <v>1920</v>
      </c>
      <c r="IK84" t="s">
        <v>2291</v>
      </c>
      <c r="IL84">
        <v>108</v>
      </c>
      <c r="IM84" t="s">
        <v>1920</v>
      </c>
      <c r="IN84" t="s">
        <v>2291</v>
      </c>
      <c r="IO84" t="s">
        <v>2291</v>
      </c>
      <c r="IP84" t="s">
        <v>2291</v>
      </c>
      <c r="IQ84" t="s">
        <v>2291</v>
      </c>
      <c r="IR84" t="s">
        <v>2291</v>
      </c>
      <c r="IS84" t="s">
        <v>2291</v>
      </c>
      <c r="IT84" t="s">
        <v>2291</v>
      </c>
      <c r="IU84" t="s">
        <v>2291</v>
      </c>
      <c r="IV84" t="s">
        <v>1949</v>
      </c>
      <c r="IW84" t="s">
        <v>1991</v>
      </c>
      <c r="IX84" t="s">
        <v>2291</v>
      </c>
      <c r="IY84" t="s">
        <v>2291</v>
      </c>
      <c r="IZ84" t="s">
        <v>2291</v>
      </c>
      <c r="JA84" t="s">
        <v>2291</v>
      </c>
      <c r="JB84" t="s">
        <v>2291</v>
      </c>
      <c r="JC84" t="s">
        <v>1921</v>
      </c>
      <c r="JD84" t="s">
        <v>2291</v>
      </c>
      <c r="JE84" t="s">
        <v>2291</v>
      </c>
      <c r="JF84" t="s">
        <v>2291</v>
      </c>
      <c r="JG84" t="s">
        <v>2291</v>
      </c>
      <c r="JH84" t="s">
        <v>2291</v>
      </c>
      <c r="JI84" t="s">
        <v>2291</v>
      </c>
      <c r="JJ84" t="s">
        <v>2291</v>
      </c>
      <c r="JK84" t="s">
        <v>2291</v>
      </c>
      <c r="JL84" t="s">
        <v>2291</v>
      </c>
      <c r="JM84" t="s">
        <v>718</v>
      </c>
      <c r="JN84" t="s">
        <v>1921</v>
      </c>
      <c r="JO84" t="s">
        <v>1921</v>
      </c>
      <c r="JP84" t="s">
        <v>1921</v>
      </c>
      <c r="JQ84" t="s">
        <v>1921</v>
      </c>
      <c r="JR84" t="s">
        <v>1921</v>
      </c>
      <c r="JS84" t="s">
        <v>1920</v>
      </c>
      <c r="JT84" t="s">
        <v>1920</v>
      </c>
      <c r="JU84" t="s">
        <v>1921</v>
      </c>
      <c r="JV84" t="s">
        <v>1920</v>
      </c>
      <c r="JW84" t="s">
        <v>1921</v>
      </c>
      <c r="JX84" t="s">
        <v>1921</v>
      </c>
      <c r="JY84" t="s">
        <v>1921</v>
      </c>
      <c r="JZ84" t="s">
        <v>1921</v>
      </c>
      <c r="KA84" t="s">
        <v>1921</v>
      </c>
      <c r="KB84" t="s">
        <v>2291</v>
      </c>
      <c r="KC84" t="s">
        <v>2291</v>
      </c>
      <c r="KD84" t="s">
        <v>2298</v>
      </c>
      <c r="KE84" t="s">
        <v>1920</v>
      </c>
      <c r="KF84" t="s">
        <v>1921</v>
      </c>
      <c r="KG84" t="s">
        <v>1921</v>
      </c>
      <c r="KH84" t="s">
        <v>1921</v>
      </c>
      <c r="KI84" t="s">
        <v>1921</v>
      </c>
      <c r="KJ84" t="s">
        <v>1920</v>
      </c>
      <c r="KK84" t="s">
        <v>1921</v>
      </c>
      <c r="KL84" t="s">
        <v>2291</v>
      </c>
      <c r="KM84" t="s">
        <v>2294</v>
      </c>
      <c r="KN84" t="s">
        <v>2291</v>
      </c>
      <c r="KO84" t="s">
        <v>1920</v>
      </c>
      <c r="KP84" t="s">
        <v>1503</v>
      </c>
      <c r="KQ84" t="s">
        <v>1967</v>
      </c>
      <c r="KR84" t="s">
        <v>1988</v>
      </c>
      <c r="KS84" t="s">
        <v>2291</v>
      </c>
      <c r="KT84" t="s">
        <v>1920</v>
      </c>
      <c r="KU84" t="s">
        <v>2044</v>
      </c>
      <c r="KV84" t="s">
        <v>1920</v>
      </c>
      <c r="KW84" t="s">
        <v>1921</v>
      </c>
      <c r="KX84" t="s">
        <v>1920</v>
      </c>
      <c r="KY84" t="s">
        <v>2291</v>
      </c>
      <c r="KZ84" t="s">
        <v>2291</v>
      </c>
      <c r="LA84">
        <v>2</v>
      </c>
      <c r="LB84" t="s">
        <v>310</v>
      </c>
      <c r="LC84" t="s">
        <v>305</v>
      </c>
      <c r="LD84" t="s">
        <v>2291</v>
      </c>
      <c r="LE84" t="s">
        <v>2291</v>
      </c>
      <c r="LF84" t="s">
        <v>2291</v>
      </c>
      <c r="LG84">
        <v>20</v>
      </c>
      <c r="LH84">
        <v>20</v>
      </c>
      <c r="LI84" t="s">
        <v>1504</v>
      </c>
      <c r="LJ84">
        <v>177352</v>
      </c>
      <c r="LK84" t="s">
        <v>1505</v>
      </c>
      <c r="LL84" t="s">
        <v>1506</v>
      </c>
      <c r="LM84">
        <v>137</v>
      </c>
      <c r="LN84" t="s">
        <v>2291</v>
      </c>
      <c r="LO84">
        <v>-1</v>
      </c>
      <c r="LP84" t="s">
        <v>2291</v>
      </c>
      <c r="LQ84" t="s">
        <v>2291</v>
      </c>
      <c r="LR84">
        <v>137</v>
      </c>
      <c r="LS84">
        <v>6</v>
      </c>
      <c r="LT84">
        <v>9</v>
      </c>
      <c r="LU84">
        <v>16</v>
      </c>
      <c r="LV84">
        <v>17</v>
      </c>
      <c r="LW84">
        <v>18</v>
      </c>
      <c r="LX84">
        <v>12</v>
      </c>
      <c r="LY84">
        <v>3</v>
      </c>
      <c r="LZ84">
        <v>4</v>
      </c>
      <c r="MA84">
        <v>19</v>
      </c>
      <c r="MB84">
        <v>20</v>
      </c>
      <c r="MC84">
        <v>1</v>
      </c>
      <c r="MD84">
        <v>0</v>
      </c>
      <c r="ME84">
        <v>125</v>
      </c>
      <c r="MF84" t="s">
        <v>1979</v>
      </c>
      <c r="MG84" t="s">
        <v>568</v>
      </c>
      <c r="MH84" t="s">
        <v>1981</v>
      </c>
      <c r="MI84" t="b">
        <v>1</v>
      </c>
      <c r="MJ84" t="b">
        <v>1</v>
      </c>
      <c r="MK84" t="b">
        <v>1</v>
      </c>
      <c r="ML84" t="s">
        <v>2291</v>
      </c>
    </row>
    <row r="85" spans="1:350" x14ac:dyDescent="0.3">
      <c r="A85" t="s">
        <v>1802</v>
      </c>
      <c r="B85" t="s">
        <v>1567</v>
      </c>
      <c r="C85" t="s">
        <v>1568</v>
      </c>
      <c r="D85">
        <v>43171</v>
      </c>
      <c r="E85" t="s">
        <v>353</v>
      </c>
      <c r="F85" t="s">
        <v>2291</v>
      </c>
      <c r="G85" t="s">
        <v>2291</v>
      </c>
      <c r="H85" t="s">
        <v>2291</v>
      </c>
      <c r="I85">
        <v>43171</v>
      </c>
      <c r="J85" t="s">
        <v>354</v>
      </c>
      <c r="K85" t="s">
        <v>293</v>
      </c>
      <c r="L85" t="s">
        <v>294</v>
      </c>
      <c r="M85" t="s">
        <v>1934</v>
      </c>
      <c r="N85" t="s">
        <v>698</v>
      </c>
      <c r="O85" t="s">
        <v>333</v>
      </c>
      <c r="P85" t="s">
        <v>818</v>
      </c>
      <c r="Q85" t="s">
        <v>1470</v>
      </c>
      <c r="R85" t="s">
        <v>1470</v>
      </c>
      <c r="S85" t="s">
        <v>1802</v>
      </c>
      <c r="T85" t="s">
        <v>1569</v>
      </c>
      <c r="U85">
        <v>13.581853535600001</v>
      </c>
      <c r="V85">
        <v>14.001181305999999</v>
      </c>
      <c r="W85">
        <v>303.94473004299999</v>
      </c>
      <c r="X85">
        <v>8</v>
      </c>
      <c r="Y85" t="s">
        <v>1984</v>
      </c>
      <c r="Z85" t="s">
        <v>2291</v>
      </c>
      <c r="AA85" t="s">
        <v>2291</v>
      </c>
      <c r="AB85" t="s">
        <v>2292</v>
      </c>
      <c r="AC85" t="s">
        <v>2291</v>
      </c>
      <c r="AD85" t="s">
        <v>1982</v>
      </c>
      <c r="AE85" t="s">
        <v>2291</v>
      </c>
      <c r="AF85" t="s">
        <v>2291</v>
      </c>
      <c r="AG85" t="s">
        <v>2089</v>
      </c>
      <c r="AH85" t="s">
        <v>1920</v>
      </c>
      <c r="AI85" t="s">
        <v>1921</v>
      </c>
      <c r="AJ85" t="s">
        <v>1921</v>
      </c>
      <c r="AK85" t="s">
        <v>2291</v>
      </c>
      <c r="AL85">
        <v>100</v>
      </c>
      <c r="AM85">
        <v>418</v>
      </c>
      <c r="AN85" t="s">
        <v>294</v>
      </c>
      <c r="AO85" t="s">
        <v>1934</v>
      </c>
      <c r="AP85" t="s">
        <v>698</v>
      </c>
      <c r="AQ85" t="s">
        <v>333</v>
      </c>
      <c r="AR85" t="s">
        <v>818</v>
      </c>
      <c r="AS85" t="s">
        <v>1470</v>
      </c>
      <c r="AT85">
        <v>100</v>
      </c>
      <c r="AU85">
        <v>418</v>
      </c>
      <c r="AV85">
        <v>42005</v>
      </c>
      <c r="AW85" t="s">
        <v>2291</v>
      </c>
      <c r="AX85" t="s">
        <v>2291</v>
      </c>
      <c r="AY85" t="s">
        <v>2291</v>
      </c>
      <c r="AZ85" t="s">
        <v>2291</v>
      </c>
      <c r="BA85" t="s">
        <v>2291</v>
      </c>
      <c r="BB85" t="s">
        <v>2291</v>
      </c>
      <c r="BC85" t="s">
        <v>2291</v>
      </c>
      <c r="BD85" t="s">
        <v>2291</v>
      </c>
      <c r="BE85" t="s">
        <v>2291</v>
      </c>
      <c r="BF85" t="s">
        <v>2291</v>
      </c>
      <c r="BG85" t="s">
        <v>2291</v>
      </c>
      <c r="BH85" t="s">
        <v>2291</v>
      </c>
      <c r="BI85" t="s">
        <v>2291</v>
      </c>
      <c r="BJ85" t="s">
        <v>2291</v>
      </c>
      <c r="BK85" t="s">
        <v>2291</v>
      </c>
      <c r="BL85" t="s">
        <v>2291</v>
      </c>
      <c r="BM85" t="s">
        <v>2291</v>
      </c>
      <c r="BN85" t="s">
        <v>2291</v>
      </c>
      <c r="BO85" t="s">
        <v>2291</v>
      </c>
      <c r="BP85" t="s">
        <v>2291</v>
      </c>
      <c r="BQ85" t="s">
        <v>2291</v>
      </c>
      <c r="BR85" t="s">
        <v>2291</v>
      </c>
      <c r="BS85" t="s">
        <v>2291</v>
      </c>
      <c r="BT85" t="s">
        <v>2291</v>
      </c>
      <c r="BU85" t="s">
        <v>2291</v>
      </c>
      <c r="BV85" t="s">
        <v>2291</v>
      </c>
      <c r="BW85" t="s">
        <v>2291</v>
      </c>
      <c r="BX85" t="s">
        <v>2291</v>
      </c>
      <c r="BY85" t="s">
        <v>2291</v>
      </c>
      <c r="BZ85" t="s">
        <v>2291</v>
      </c>
      <c r="CA85">
        <v>0</v>
      </c>
      <c r="CB85">
        <v>100</v>
      </c>
      <c r="CC85">
        <v>0</v>
      </c>
      <c r="CD85">
        <v>0</v>
      </c>
      <c r="CE85">
        <v>0</v>
      </c>
      <c r="CF85" t="s">
        <v>1998</v>
      </c>
      <c r="CG85" t="s">
        <v>2291</v>
      </c>
      <c r="CH85" t="s">
        <v>469</v>
      </c>
      <c r="CI85" t="s">
        <v>1921</v>
      </c>
      <c r="CJ85" t="s">
        <v>1921</v>
      </c>
      <c r="CK85" t="s">
        <v>1921</v>
      </c>
      <c r="CL85" t="s">
        <v>1921</v>
      </c>
      <c r="CM85" t="s">
        <v>1921</v>
      </c>
      <c r="CN85" t="s">
        <v>1921</v>
      </c>
      <c r="CO85" t="s">
        <v>1921</v>
      </c>
      <c r="CP85" t="s">
        <v>1921</v>
      </c>
      <c r="CQ85" t="s">
        <v>1921</v>
      </c>
      <c r="CR85" t="s">
        <v>1921</v>
      </c>
      <c r="CS85" t="s">
        <v>1920</v>
      </c>
      <c r="CT85" t="s">
        <v>2291</v>
      </c>
      <c r="CU85" t="s">
        <v>2291</v>
      </c>
      <c r="CV85" t="s">
        <v>2291</v>
      </c>
      <c r="CW85" t="s">
        <v>2291</v>
      </c>
      <c r="CX85" t="s">
        <v>2291</v>
      </c>
      <c r="CY85" t="s">
        <v>2291</v>
      </c>
      <c r="CZ85" t="s">
        <v>2291</v>
      </c>
      <c r="DA85" t="s">
        <v>2291</v>
      </c>
      <c r="DB85" t="s">
        <v>2291</v>
      </c>
      <c r="DC85" t="s">
        <v>2291</v>
      </c>
      <c r="DD85" t="s">
        <v>2291</v>
      </c>
      <c r="DE85" t="s">
        <v>2291</v>
      </c>
      <c r="DF85" t="s">
        <v>2291</v>
      </c>
      <c r="DG85" t="s">
        <v>2291</v>
      </c>
      <c r="DH85" t="s">
        <v>2291</v>
      </c>
      <c r="DI85" t="s">
        <v>2291</v>
      </c>
      <c r="DJ85" t="s">
        <v>2291</v>
      </c>
      <c r="DK85" t="s">
        <v>2291</v>
      </c>
      <c r="DL85" t="s">
        <v>2291</v>
      </c>
      <c r="DM85" t="s">
        <v>2291</v>
      </c>
      <c r="DN85" t="s">
        <v>2291</v>
      </c>
      <c r="DO85" t="s">
        <v>2291</v>
      </c>
      <c r="DP85" t="s">
        <v>2291</v>
      </c>
      <c r="DQ85" t="s">
        <v>2291</v>
      </c>
      <c r="DR85" t="s">
        <v>2291</v>
      </c>
      <c r="DS85" t="s">
        <v>2291</v>
      </c>
      <c r="DT85" t="s">
        <v>2291</v>
      </c>
      <c r="DU85" t="s">
        <v>2291</v>
      </c>
      <c r="DV85" t="s">
        <v>2291</v>
      </c>
      <c r="DW85" t="s">
        <v>2291</v>
      </c>
      <c r="DX85" t="s">
        <v>2291</v>
      </c>
      <c r="DY85" t="s">
        <v>2291</v>
      </c>
      <c r="DZ85" t="s">
        <v>2291</v>
      </c>
      <c r="EA85" t="s">
        <v>2291</v>
      </c>
      <c r="EB85" t="s">
        <v>2291</v>
      </c>
      <c r="EC85" t="s">
        <v>2291</v>
      </c>
      <c r="ED85" t="s">
        <v>2291</v>
      </c>
      <c r="EE85" t="s">
        <v>2291</v>
      </c>
      <c r="EF85" t="s">
        <v>2291</v>
      </c>
      <c r="EG85" t="s">
        <v>2291</v>
      </c>
      <c r="EH85" t="s">
        <v>2291</v>
      </c>
      <c r="EI85" t="s">
        <v>2291</v>
      </c>
      <c r="EJ85" t="s">
        <v>2291</v>
      </c>
      <c r="EK85" t="s">
        <v>2291</v>
      </c>
      <c r="EL85" t="s">
        <v>2291</v>
      </c>
      <c r="EM85" t="s">
        <v>2291</v>
      </c>
      <c r="EN85" t="s">
        <v>2291</v>
      </c>
      <c r="EO85" t="s">
        <v>2291</v>
      </c>
      <c r="EP85" t="s">
        <v>2291</v>
      </c>
      <c r="EQ85" t="s">
        <v>2291</v>
      </c>
      <c r="ER85" t="s">
        <v>2291</v>
      </c>
      <c r="ES85" t="s">
        <v>2291</v>
      </c>
      <c r="ET85" t="s">
        <v>2291</v>
      </c>
      <c r="EU85" t="s">
        <v>2291</v>
      </c>
      <c r="EV85" t="s">
        <v>2291</v>
      </c>
      <c r="EW85" t="s">
        <v>2291</v>
      </c>
      <c r="EX85" t="s">
        <v>2291</v>
      </c>
      <c r="EY85" t="s">
        <v>2291</v>
      </c>
      <c r="EZ85" t="s">
        <v>2291</v>
      </c>
      <c r="FA85" t="s">
        <v>2291</v>
      </c>
      <c r="FB85" t="s">
        <v>2291</v>
      </c>
      <c r="FC85" t="s">
        <v>2291</v>
      </c>
      <c r="FD85" t="s">
        <v>2291</v>
      </c>
      <c r="FE85" t="s">
        <v>2291</v>
      </c>
      <c r="FF85" t="s">
        <v>2291</v>
      </c>
      <c r="FG85" t="s">
        <v>2291</v>
      </c>
      <c r="FH85" t="s">
        <v>2291</v>
      </c>
      <c r="FI85" t="s">
        <v>2291</v>
      </c>
      <c r="FJ85" t="s">
        <v>2291</v>
      </c>
      <c r="FK85" t="s">
        <v>2291</v>
      </c>
      <c r="FL85" t="s">
        <v>2291</v>
      </c>
      <c r="FM85" t="s">
        <v>2291</v>
      </c>
      <c r="FN85" t="s">
        <v>2291</v>
      </c>
      <c r="FO85" t="s">
        <v>2291</v>
      </c>
      <c r="FP85" t="s">
        <v>2291</v>
      </c>
      <c r="FQ85" t="s">
        <v>2291</v>
      </c>
      <c r="FR85" t="s">
        <v>2291</v>
      </c>
      <c r="FS85" t="s">
        <v>2291</v>
      </c>
      <c r="FT85" t="s">
        <v>2291</v>
      </c>
      <c r="FU85" t="s">
        <v>2291</v>
      </c>
      <c r="FV85">
        <v>25</v>
      </c>
      <c r="FW85">
        <v>41</v>
      </c>
      <c r="FX85">
        <v>8</v>
      </c>
      <c r="FY85">
        <v>8</v>
      </c>
      <c r="FZ85">
        <v>10</v>
      </c>
      <c r="GA85">
        <v>8</v>
      </c>
      <c r="GB85" t="s">
        <v>2291</v>
      </c>
      <c r="GC85" t="s">
        <v>2291</v>
      </c>
      <c r="GD85">
        <v>20</v>
      </c>
      <c r="GE85">
        <v>10</v>
      </c>
      <c r="GF85">
        <v>7</v>
      </c>
      <c r="GG85" t="s">
        <v>2291</v>
      </c>
      <c r="GH85">
        <v>8</v>
      </c>
      <c r="GI85" t="s">
        <v>1920</v>
      </c>
      <c r="GJ85" t="s">
        <v>1920</v>
      </c>
      <c r="GK85" t="s">
        <v>1920</v>
      </c>
      <c r="GL85" t="s">
        <v>2291</v>
      </c>
      <c r="GM85" t="s">
        <v>2291</v>
      </c>
      <c r="GN85" t="s">
        <v>2291</v>
      </c>
      <c r="GO85" t="s">
        <v>1920</v>
      </c>
      <c r="GP85" t="s">
        <v>2291</v>
      </c>
      <c r="GQ85" t="s">
        <v>2291</v>
      </c>
      <c r="GR85" t="s">
        <v>2291</v>
      </c>
      <c r="GS85" t="s">
        <v>302</v>
      </c>
      <c r="GT85" t="s">
        <v>1921</v>
      </c>
      <c r="GU85" t="s">
        <v>1921</v>
      </c>
      <c r="GV85" t="s">
        <v>1921</v>
      </c>
      <c r="GW85" t="s">
        <v>1921</v>
      </c>
      <c r="GX85" t="s">
        <v>1920</v>
      </c>
      <c r="GY85" t="s">
        <v>1921</v>
      </c>
      <c r="GZ85" t="s">
        <v>1921</v>
      </c>
      <c r="HA85" t="s">
        <v>1921</v>
      </c>
      <c r="HB85" t="s">
        <v>2291</v>
      </c>
      <c r="HC85" t="s">
        <v>2291</v>
      </c>
      <c r="HD85">
        <v>1</v>
      </c>
      <c r="HE85" t="s">
        <v>2291</v>
      </c>
      <c r="HF85" t="s">
        <v>2291</v>
      </c>
      <c r="HG85" t="s">
        <v>2291</v>
      </c>
      <c r="HH85" t="s">
        <v>2291</v>
      </c>
      <c r="HI85" t="s">
        <v>2291</v>
      </c>
      <c r="HJ85" t="s">
        <v>2291</v>
      </c>
      <c r="HK85" t="s">
        <v>2291</v>
      </c>
      <c r="HL85" t="s">
        <v>2291</v>
      </c>
      <c r="HM85" t="s">
        <v>2291</v>
      </c>
      <c r="HN85" t="s">
        <v>2291</v>
      </c>
      <c r="HO85" t="s">
        <v>2291</v>
      </c>
      <c r="HP85" t="s">
        <v>2291</v>
      </c>
      <c r="HQ85" t="s">
        <v>2291</v>
      </c>
      <c r="HR85" t="s">
        <v>869</v>
      </c>
      <c r="HS85" t="s">
        <v>1995</v>
      </c>
      <c r="HT85" t="s">
        <v>1921</v>
      </c>
      <c r="HU85" t="s">
        <v>1921</v>
      </c>
      <c r="HV85" t="s">
        <v>1920</v>
      </c>
      <c r="HW85" t="s">
        <v>1921</v>
      </c>
      <c r="HX85" t="s">
        <v>1921</v>
      </c>
      <c r="HY85" t="s">
        <v>2125</v>
      </c>
      <c r="HZ85" t="s">
        <v>1921</v>
      </c>
      <c r="IA85" t="s">
        <v>1921</v>
      </c>
      <c r="IB85" t="s">
        <v>1920</v>
      </c>
      <c r="IC85" t="s">
        <v>2291</v>
      </c>
      <c r="ID85" t="s">
        <v>2291</v>
      </c>
      <c r="IE85" t="s">
        <v>2291</v>
      </c>
      <c r="IF85" t="s">
        <v>2291</v>
      </c>
      <c r="IG85" t="s">
        <v>2291</v>
      </c>
      <c r="IH85" t="s">
        <v>2126</v>
      </c>
      <c r="II85" t="s">
        <v>1921</v>
      </c>
      <c r="IJ85" t="s">
        <v>1920</v>
      </c>
      <c r="IK85" t="s">
        <v>2291</v>
      </c>
      <c r="IL85">
        <v>100</v>
      </c>
      <c r="IM85" t="s">
        <v>1920</v>
      </c>
      <c r="IN85" t="s">
        <v>2291</v>
      </c>
      <c r="IO85" t="s">
        <v>2291</v>
      </c>
      <c r="IP85" t="s">
        <v>2291</v>
      </c>
      <c r="IQ85" t="s">
        <v>2291</v>
      </c>
      <c r="IR85" t="s">
        <v>2291</v>
      </c>
      <c r="IS85" t="s">
        <v>2291</v>
      </c>
      <c r="IT85" t="s">
        <v>2291</v>
      </c>
      <c r="IU85" t="s">
        <v>2291</v>
      </c>
      <c r="IV85" t="s">
        <v>1949</v>
      </c>
      <c r="IW85" t="s">
        <v>1991</v>
      </c>
      <c r="IX85" t="s">
        <v>2291</v>
      </c>
      <c r="IY85" t="s">
        <v>2291</v>
      </c>
      <c r="IZ85" t="s">
        <v>2291</v>
      </c>
      <c r="JA85" t="s">
        <v>2291</v>
      </c>
      <c r="JB85" t="s">
        <v>2291</v>
      </c>
      <c r="JC85" t="s">
        <v>1921</v>
      </c>
      <c r="JD85" t="s">
        <v>2291</v>
      </c>
      <c r="JE85" t="s">
        <v>2291</v>
      </c>
      <c r="JF85" t="s">
        <v>2291</v>
      </c>
      <c r="JG85" t="s">
        <v>2291</v>
      </c>
      <c r="JH85" t="s">
        <v>2291</v>
      </c>
      <c r="JI85" t="s">
        <v>2291</v>
      </c>
      <c r="JJ85" t="s">
        <v>2291</v>
      </c>
      <c r="JK85" t="s">
        <v>2291</v>
      </c>
      <c r="JL85" t="s">
        <v>2291</v>
      </c>
      <c r="JM85" t="s">
        <v>383</v>
      </c>
      <c r="JN85" t="s">
        <v>1920</v>
      </c>
      <c r="JO85" t="s">
        <v>1921</v>
      </c>
      <c r="JP85" t="s">
        <v>1921</v>
      </c>
      <c r="JQ85" t="s">
        <v>1921</v>
      </c>
      <c r="JR85" t="s">
        <v>1921</v>
      </c>
      <c r="JS85" t="s">
        <v>1920</v>
      </c>
      <c r="JT85" t="s">
        <v>1921</v>
      </c>
      <c r="JU85" t="s">
        <v>1920</v>
      </c>
      <c r="JV85" t="s">
        <v>1921</v>
      </c>
      <c r="JW85" t="s">
        <v>1921</v>
      </c>
      <c r="JX85" t="s">
        <v>1921</v>
      </c>
      <c r="JY85" t="s">
        <v>1921</v>
      </c>
      <c r="JZ85" t="s">
        <v>1921</v>
      </c>
      <c r="KA85" t="s">
        <v>1921</v>
      </c>
      <c r="KB85" t="s">
        <v>2291</v>
      </c>
      <c r="KC85" t="s">
        <v>2291</v>
      </c>
      <c r="KD85" t="s">
        <v>2298</v>
      </c>
      <c r="KE85" t="s">
        <v>1920</v>
      </c>
      <c r="KF85" t="s">
        <v>1921</v>
      </c>
      <c r="KG85" t="s">
        <v>1921</v>
      </c>
      <c r="KH85" t="s">
        <v>1921</v>
      </c>
      <c r="KI85" t="s">
        <v>1921</v>
      </c>
      <c r="KJ85" t="s">
        <v>1920</v>
      </c>
      <c r="KK85" t="s">
        <v>1921</v>
      </c>
      <c r="KL85" t="s">
        <v>2291</v>
      </c>
      <c r="KM85" t="s">
        <v>1971</v>
      </c>
      <c r="KN85" t="s">
        <v>2291</v>
      </c>
      <c r="KO85" t="s">
        <v>1920</v>
      </c>
      <c r="KP85" t="s">
        <v>1503</v>
      </c>
      <c r="KQ85" t="s">
        <v>1967</v>
      </c>
      <c r="KR85" t="s">
        <v>1923</v>
      </c>
      <c r="KS85" t="s">
        <v>2291</v>
      </c>
      <c r="KT85" t="s">
        <v>1920</v>
      </c>
      <c r="KU85" t="s">
        <v>2044</v>
      </c>
      <c r="KV85" t="s">
        <v>1920</v>
      </c>
      <c r="KW85" t="s">
        <v>1921</v>
      </c>
      <c r="KX85" t="s">
        <v>1920</v>
      </c>
      <c r="KY85" t="s">
        <v>2291</v>
      </c>
      <c r="KZ85" t="s">
        <v>2291</v>
      </c>
      <c r="LA85">
        <v>2</v>
      </c>
      <c r="LB85" t="s">
        <v>310</v>
      </c>
      <c r="LC85" t="s">
        <v>305</v>
      </c>
      <c r="LD85" t="s">
        <v>2291</v>
      </c>
      <c r="LE85" t="s">
        <v>2291</v>
      </c>
      <c r="LF85" t="s">
        <v>2291</v>
      </c>
      <c r="LG85">
        <v>20</v>
      </c>
      <c r="LH85">
        <v>20</v>
      </c>
      <c r="LI85" t="s">
        <v>1570</v>
      </c>
      <c r="LJ85">
        <v>177360</v>
      </c>
      <c r="LK85" t="s">
        <v>1571</v>
      </c>
      <c r="LL85" t="s">
        <v>1572</v>
      </c>
      <c r="LM85">
        <v>145</v>
      </c>
      <c r="LN85" t="s">
        <v>2291</v>
      </c>
      <c r="LO85">
        <v>-1</v>
      </c>
      <c r="LP85" t="s">
        <v>2291</v>
      </c>
      <c r="LQ85" t="s">
        <v>2291</v>
      </c>
      <c r="LR85">
        <v>145</v>
      </c>
      <c r="LS85">
        <v>16</v>
      </c>
      <c r="LT85">
        <v>4</v>
      </c>
      <c r="LU85">
        <v>13</v>
      </c>
      <c r="LV85">
        <v>22</v>
      </c>
      <c r="LW85">
        <v>9</v>
      </c>
      <c r="LX85">
        <v>14</v>
      </c>
      <c r="LY85">
        <v>2</v>
      </c>
      <c r="LZ85">
        <v>2</v>
      </c>
      <c r="MA85">
        <v>15</v>
      </c>
      <c r="MB85">
        <v>19</v>
      </c>
      <c r="MC85">
        <v>2</v>
      </c>
      <c r="MD85">
        <v>0</v>
      </c>
      <c r="ME85">
        <v>118</v>
      </c>
      <c r="MF85" t="s">
        <v>1975</v>
      </c>
      <c r="MG85" t="s">
        <v>1979</v>
      </c>
      <c r="MH85" t="s">
        <v>1980</v>
      </c>
      <c r="MI85" t="b">
        <v>1</v>
      </c>
      <c r="MJ85" t="b">
        <v>1</v>
      </c>
      <c r="MK85" t="b">
        <v>1</v>
      </c>
      <c r="ML85" t="s">
        <v>2291</v>
      </c>
    </row>
    <row r="86" spans="1:350" x14ac:dyDescent="0.3">
      <c r="A86" t="s">
        <v>2074</v>
      </c>
      <c r="B86" t="s">
        <v>798</v>
      </c>
      <c r="C86" t="s">
        <v>799</v>
      </c>
      <c r="D86">
        <v>43157</v>
      </c>
      <c r="E86" t="s">
        <v>353</v>
      </c>
      <c r="F86" t="s">
        <v>2291</v>
      </c>
      <c r="G86" t="s">
        <v>2291</v>
      </c>
      <c r="H86" t="s">
        <v>2291</v>
      </c>
      <c r="I86">
        <v>43157</v>
      </c>
      <c r="J86" t="s">
        <v>354</v>
      </c>
      <c r="K86" t="s">
        <v>293</v>
      </c>
      <c r="L86" t="s">
        <v>294</v>
      </c>
      <c r="M86" t="s">
        <v>1934</v>
      </c>
      <c r="N86" t="s">
        <v>295</v>
      </c>
      <c r="O86" t="s">
        <v>1947</v>
      </c>
      <c r="P86" t="s">
        <v>296</v>
      </c>
      <c r="Q86" t="s">
        <v>332</v>
      </c>
      <c r="R86" t="s">
        <v>800</v>
      </c>
      <c r="S86" t="s">
        <v>2074</v>
      </c>
      <c r="T86" t="s">
        <v>801</v>
      </c>
      <c r="U86">
        <v>13.522048703199999</v>
      </c>
      <c r="V86">
        <v>14.4901699629</v>
      </c>
      <c r="W86">
        <v>310.298868728</v>
      </c>
      <c r="X86">
        <v>6</v>
      </c>
      <c r="Y86" t="s">
        <v>1983</v>
      </c>
      <c r="Z86" t="s">
        <v>2082</v>
      </c>
      <c r="AA86">
        <v>15</v>
      </c>
      <c r="AB86" t="s">
        <v>2292</v>
      </c>
      <c r="AC86" t="s">
        <v>2291</v>
      </c>
      <c r="AD86" t="s">
        <v>1982</v>
      </c>
      <c r="AE86" t="s">
        <v>2291</v>
      </c>
      <c r="AF86" t="s">
        <v>2291</v>
      </c>
      <c r="AG86" t="s">
        <v>2089</v>
      </c>
      <c r="AH86" t="s">
        <v>1920</v>
      </c>
      <c r="AI86" t="s">
        <v>1921</v>
      </c>
      <c r="AJ86" t="s">
        <v>1921</v>
      </c>
      <c r="AK86" t="s">
        <v>2291</v>
      </c>
      <c r="AL86">
        <v>300</v>
      </c>
      <c r="AM86">
        <v>1254</v>
      </c>
      <c r="AN86" t="s">
        <v>294</v>
      </c>
      <c r="AO86" t="s">
        <v>1934</v>
      </c>
      <c r="AP86" t="s">
        <v>295</v>
      </c>
      <c r="AQ86" t="s">
        <v>1947</v>
      </c>
      <c r="AR86" t="s">
        <v>296</v>
      </c>
      <c r="AS86" t="s">
        <v>332</v>
      </c>
      <c r="AT86">
        <v>300</v>
      </c>
      <c r="AU86">
        <v>1254</v>
      </c>
      <c r="AV86">
        <v>42005</v>
      </c>
      <c r="AW86" t="s">
        <v>2291</v>
      </c>
      <c r="AX86" t="s">
        <v>2291</v>
      </c>
      <c r="AY86" t="s">
        <v>2291</v>
      </c>
      <c r="AZ86" t="s">
        <v>2291</v>
      </c>
      <c r="BA86" t="s">
        <v>2291</v>
      </c>
      <c r="BB86" t="s">
        <v>2291</v>
      </c>
      <c r="BC86" t="s">
        <v>2291</v>
      </c>
      <c r="BD86" t="s">
        <v>2291</v>
      </c>
      <c r="BE86" t="s">
        <v>2291</v>
      </c>
      <c r="BF86" t="s">
        <v>2291</v>
      </c>
      <c r="BG86" t="s">
        <v>2291</v>
      </c>
      <c r="BH86" t="s">
        <v>2291</v>
      </c>
      <c r="BI86" t="s">
        <v>2291</v>
      </c>
      <c r="BJ86" t="s">
        <v>2291</v>
      </c>
      <c r="BK86" t="s">
        <v>2291</v>
      </c>
      <c r="BL86" t="s">
        <v>2291</v>
      </c>
      <c r="BM86" t="s">
        <v>2291</v>
      </c>
      <c r="BN86" t="s">
        <v>2291</v>
      </c>
      <c r="BO86" t="s">
        <v>2291</v>
      </c>
      <c r="BP86" t="s">
        <v>2291</v>
      </c>
      <c r="BQ86" t="s">
        <v>2291</v>
      </c>
      <c r="BR86" t="s">
        <v>2291</v>
      </c>
      <c r="BS86" t="s">
        <v>2291</v>
      </c>
      <c r="BT86" t="s">
        <v>2291</v>
      </c>
      <c r="BU86" t="s">
        <v>2291</v>
      </c>
      <c r="BV86" t="s">
        <v>2291</v>
      </c>
      <c r="BW86" t="s">
        <v>2291</v>
      </c>
      <c r="BX86" t="s">
        <v>2291</v>
      </c>
      <c r="BY86" t="s">
        <v>2291</v>
      </c>
      <c r="BZ86" t="s">
        <v>2291</v>
      </c>
      <c r="CA86">
        <v>0</v>
      </c>
      <c r="CB86">
        <v>298</v>
      </c>
      <c r="CC86">
        <v>0</v>
      </c>
      <c r="CD86">
        <v>2</v>
      </c>
      <c r="CE86">
        <v>0</v>
      </c>
      <c r="CF86" t="s">
        <v>1998</v>
      </c>
      <c r="CG86" t="s">
        <v>2291</v>
      </c>
      <c r="CH86" t="s">
        <v>802</v>
      </c>
      <c r="CI86" t="s">
        <v>1921</v>
      </c>
      <c r="CJ86" t="s">
        <v>1920</v>
      </c>
      <c r="CK86" t="s">
        <v>1921</v>
      </c>
      <c r="CL86" t="s">
        <v>1921</v>
      </c>
      <c r="CM86" t="s">
        <v>1921</v>
      </c>
      <c r="CN86" t="s">
        <v>1921</v>
      </c>
      <c r="CO86" t="s">
        <v>1921</v>
      </c>
      <c r="CP86" t="s">
        <v>1921</v>
      </c>
      <c r="CQ86" t="s">
        <v>1921</v>
      </c>
      <c r="CR86" t="s">
        <v>1921</v>
      </c>
      <c r="CS86" t="s">
        <v>1921</v>
      </c>
      <c r="CT86" t="s">
        <v>2291</v>
      </c>
      <c r="CU86" t="s">
        <v>2291</v>
      </c>
      <c r="CV86" t="s">
        <v>2291</v>
      </c>
      <c r="CW86" t="s">
        <v>2291</v>
      </c>
      <c r="CX86" t="s">
        <v>2291</v>
      </c>
      <c r="CY86" t="s">
        <v>2291</v>
      </c>
      <c r="CZ86" t="s">
        <v>2291</v>
      </c>
      <c r="DA86" t="s">
        <v>2291</v>
      </c>
      <c r="DB86" t="s">
        <v>2291</v>
      </c>
      <c r="DC86" t="s">
        <v>2291</v>
      </c>
      <c r="DD86" t="s">
        <v>2291</v>
      </c>
      <c r="DE86" t="s">
        <v>2291</v>
      </c>
      <c r="DF86" t="s">
        <v>2291</v>
      </c>
      <c r="DG86" t="s">
        <v>2291</v>
      </c>
      <c r="DH86" t="s">
        <v>2291</v>
      </c>
      <c r="DI86" t="s">
        <v>2291</v>
      </c>
      <c r="DJ86" t="s">
        <v>320</v>
      </c>
      <c r="DK86" t="s">
        <v>1921</v>
      </c>
      <c r="DL86" t="s">
        <v>1921</v>
      </c>
      <c r="DM86" t="s">
        <v>1921</v>
      </c>
      <c r="DN86" t="s">
        <v>1920</v>
      </c>
      <c r="DO86" t="s">
        <v>1921</v>
      </c>
      <c r="DP86" t="s">
        <v>2291</v>
      </c>
      <c r="DQ86" t="s">
        <v>2029</v>
      </c>
      <c r="DR86" t="s">
        <v>2291</v>
      </c>
      <c r="DS86" t="s">
        <v>2291</v>
      </c>
      <c r="DT86" t="s">
        <v>2291</v>
      </c>
      <c r="DU86" t="s">
        <v>2291</v>
      </c>
      <c r="DV86" t="s">
        <v>2291</v>
      </c>
      <c r="DW86" t="s">
        <v>2291</v>
      </c>
      <c r="DX86" t="s">
        <v>2291</v>
      </c>
      <c r="DY86" t="s">
        <v>2291</v>
      </c>
      <c r="DZ86" t="s">
        <v>2291</v>
      </c>
      <c r="EA86" t="s">
        <v>2291</v>
      </c>
      <c r="EB86" t="s">
        <v>2291</v>
      </c>
      <c r="EC86" t="s">
        <v>2291</v>
      </c>
      <c r="ED86" t="s">
        <v>2291</v>
      </c>
      <c r="EE86" t="s">
        <v>2291</v>
      </c>
      <c r="EF86" t="s">
        <v>2291</v>
      </c>
      <c r="EG86" t="s">
        <v>2291</v>
      </c>
      <c r="EH86" t="s">
        <v>2291</v>
      </c>
      <c r="EI86" t="s">
        <v>2291</v>
      </c>
      <c r="EJ86" t="s">
        <v>2291</v>
      </c>
      <c r="EK86" t="s">
        <v>2291</v>
      </c>
      <c r="EL86" t="s">
        <v>2291</v>
      </c>
      <c r="EM86" t="s">
        <v>2291</v>
      </c>
      <c r="EN86" t="s">
        <v>2291</v>
      </c>
      <c r="EO86" t="s">
        <v>2291</v>
      </c>
      <c r="EP86" t="s">
        <v>2291</v>
      </c>
      <c r="EQ86" t="s">
        <v>2291</v>
      </c>
      <c r="ER86" t="s">
        <v>2291</v>
      </c>
      <c r="ES86" t="s">
        <v>2291</v>
      </c>
      <c r="ET86" t="s">
        <v>2291</v>
      </c>
      <c r="EU86" t="s">
        <v>2291</v>
      </c>
      <c r="EV86" t="s">
        <v>2291</v>
      </c>
      <c r="EW86" t="s">
        <v>2291</v>
      </c>
      <c r="EX86" t="s">
        <v>2291</v>
      </c>
      <c r="EY86" t="s">
        <v>2291</v>
      </c>
      <c r="EZ86" t="s">
        <v>2291</v>
      </c>
      <c r="FA86" t="s">
        <v>2291</v>
      </c>
      <c r="FB86" t="s">
        <v>2291</v>
      </c>
      <c r="FC86" t="s">
        <v>2291</v>
      </c>
      <c r="FD86" t="s">
        <v>2291</v>
      </c>
      <c r="FE86" t="s">
        <v>2291</v>
      </c>
      <c r="FF86" t="s">
        <v>2291</v>
      </c>
      <c r="FG86" t="s">
        <v>2291</v>
      </c>
      <c r="FH86" t="s">
        <v>2291</v>
      </c>
      <c r="FI86" t="s">
        <v>2291</v>
      </c>
      <c r="FJ86" t="s">
        <v>2291</v>
      </c>
      <c r="FK86" t="s">
        <v>2291</v>
      </c>
      <c r="FL86" t="s">
        <v>2291</v>
      </c>
      <c r="FM86" t="s">
        <v>2291</v>
      </c>
      <c r="FN86" t="s">
        <v>2291</v>
      </c>
      <c r="FO86" t="s">
        <v>2291</v>
      </c>
      <c r="FP86" t="s">
        <v>2291</v>
      </c>
      <c r="FQ86" t="s">
        <v>2291</v>
      </c>
      <c r="FR86" t="s">
        <v>2291</v>
      </c>
      <c r="FS86" t="s">
        <v>2291</v>
      </c>
      <c r="FT86" t="s">
        <v>2291</v>
      </c>
      <c r="FU86" t="s">
        <v>2291</v>
      </c>
      <c r="FV86">
        <v>30</v>
      </c>
      <c r="FW86">
        <v>60</v>
      </c>
      <c r="FX86">
        <v>10</v>
      </c>
      <c r="FY86">
        <v>4</v>
      </c>
      <c r="FZ86">
        <v>15</v>
      </c>
      <c r="GA86">
        <v>15</v>
      </c>
      <c r="GB86" t="s">
        <v>2291</v>
      </c>
      <c r="GC86" t="s">
        <v>2291</v>
      </c>
      <c r="GD86">
        <v>7</v>
      </c>
      <c r="GE86">
        <v>10</v>
      </c>
      <c r="GF86">
        <v>15</v>
      </c>
      <c r="GG86" t="s">
        <v>2291</v>
      </c>
      <c r="GH86">
        <v>30</v>
      </c>
      <c r="GI86" t="s">
        <v>1920</v>
      </c>
      <c r="GJ86" t="s">
        <v>1920</v>
      </c>
      <c r="GK86" t="s">
        <v>1920</v>
      </c>
      <c r="GL86" t="s">
        <v>2291</v>
      </c>
      <c r="GM86" t="s">
        <v>2291</v>
      </c>
      <c r="GN86" t="s">
        <v>2291</v>
      </c>
      <c r="GO86" t="s">
        <v>1920</v>
      </c>
      <c r="GP86" t="s">
        <v>2291</v>
      </c>
      <c r="GQ86" t="s">
        <v>2291</v>
      </c>
      <c r="GR86" t="s">
        <v>2291</v>
      </c>
      <c r="GS86" t="s">
        <v>302</v>
      </c>
      <c r="GT86" t="s">
        <v>1921</v>
      </c>
      <c r="GU86" t="s">
        <v>1921</v>
      </c>
      <c r="GV86" t="s">
        <v>1921</v>
      </c>
      <c r="GW86" t="s">
        <v>1921</v>
      </c>
      <c r="GX86" t="s">
        <v>1920</v>
      </c>
      <c r="GY86" t="s">
        <v>1921</v>
      </c>
      <c r="GZ86" t="s">
        <v>1921</v>
      </c>
      <c r="HA86" t="s">
        <v>1921</v>
      </c>
      <c r="HB86" t="s">
        <v>2291</v>
      </c>
      <c r="HC86" t="s">
        <v>2291</v>
      </c>
      <c r="HD86">
        <v>1</v>
      </c>
      <c r="HE86" t="s">
        <v>2291</v>
      </c>
      <c r="HF86" t="s">
        <v>2291</v>
      </c>
      <c r="HG86" t="s">
        <v>2291</v>
      </c>
      <c r="HH86" t="s">
        <v>2291</v>
      </c>
      <c r="HI86" t="s">
        <v>2291</v>
      </c>
      <c r="HJ86" t="s">
        <v>2291</v>
      </c>
      <c r="HK86" t="s">
        <v>2291</v>
      </c>
      <c r="HL86" t="s">
        <v>2291</v>
      </c>
      <c r="HM86" t="s">
        <v>2291</v>
      </c>
      <c r="HN86" t="s">
        <v>2291</v>
      </c>
      <c r="HO86" t="s">
        <v>2291</v>
      </c>
      <c r="HP86" t="s">
        <v>2291</v>
      </c>
      <c r="HQ86" t="s">
        <v>2291</v>
      </c>
      <c r="HR86" t="s">
        <v>869</v>
      </c>
      <c r="HS86" t="s">
        <v>371</v>
      </c>
      <c r="HT86" t="s">
        <v>1920</v>
      </c>
      <c r="HU86" t="s">
        <v>1921</v>
      </c>
      <c r="HV86" t="s">
        <v>1921</v>
      </c>
      <c r="HW86" t="s">
        <v>1921</v>
      </c>
      <c r="HX86" t="s">
        <v>1921</v>
      </c>
      <c r="HY86" t="s">
        <v>2125</v>
      </c>
      <c r="HZ86" t="s">
        <v>1921</v>
      </c>
      <c r="IA86" t="s">
        <v>1921</v>
      </c>
      <c r="IB86" t="s">
        <v>1920</v>
      </c>
      <c r="IC86" t="s">
        <v>2291</v>
      </c>
      <c r="ID86" t="s">
        <v>2291</v>
      </c>
      <c r="IE86" t="s">
        <v>2291</v>
      </c>
      <c r="IF86" t="s">
        <v>2291</v>
      </c>
      <c r="IG86" t="s">
        <v>2291</v>
      </c>
      <c r="IH86" t="s">
        <v>2126</v>
      </c>
      <c r="II86" t="s">
        <v>1921</v>
      </c>
      <c r="IJ86" t="s">
        <v>1920</v>
      </c>
      <c r="IK86" t="s">
        <v>2291</v>
      </c>
      <c r="IL86">
        <v>300</v>
      </c>
      <c r="IM86" t="s">
        <v>1920</v>
      </c>
      <c r="IN86" t="s">
        <v>2291</v>
      </c>
      <c r="IO86" t="s">
        <v>2291</v>
      </c>
      <c r="IP86" t="s">
        <v>2291</v>
      </c>
      <c r="IQ86" t="s">
        <v>2291</v>
      </c>
      <c r="IR86" t="s">
        <v>2291</v>
      </c>
      <c r="IS86" t="s">
        <v>2291</v>
      </c>
      <c r="IT86" t="s">
        <v>2291</v>
      </c>
      <c r="IU86" t="s">
        <v>2291</v>
      </c>
      <c r="IV86" t="s">
        <v>1952</v>
      </c>
      <c r="IW86" t="s">
        <v>2291</v>
      </c>
      <c r="IX86" t="s">
        <v>2291</v>
      </c>
      <c r="IY86" t="s">
        <v>373</v>
      </c>
      <c r="IZ86" t="s">
        <v>2074</v>
      </c>
      <c r="JA86" t="s">
        <v>1957</v>
      </c>
      <c r="JB86" t="s">
        <v>2291</v>
      </c>
      <c r="JC86" t="s">
        <v>1921</v>
      </c>
      <c r="JD86" t="s">
        <v>2291</v>
      </c>
      <c r="JE86" t="s">
        <v>2291</v>
      </c>
      <c r="JF86" t="s">
        <v>2291</v>
      </c>
      <c r="JG86" t="s">
        <v>2291</v>
      </c>
      <c r="JH86" t="s">
        <v>2291</v>
      </c>
      <c r="JI86" t="s">
        <v>2291</v>
      </c>
      <c r="JJ86" t="s">
        <v>2291</v>
      </c>
      <c r="JK86" t="s">
        <v>2291</v>
      </c>
      <c r="JL86" t="s">
        <v>2291</v>
      </c>
      <c r="JM86" t="s">
        <v>303</v>
      </c>
      <c r="JN86" t="s">
        <v>1920</v>
      </c>
      <c r="JO86" t="s">
        <v>1921</v>
      </c>
      <c r="JP86" t="s">
        <v>1921</v>
      </c>
      <c r="JQ86" t="s">
        <v>1921</v>
      </c>
      <c r="JR86" t="s">
        <v>1921</v>
      </c>
      <c r="JS86" t="s">
        <v>1920</v>
      </c>
      <c r="JT86" t="s">
        <v>1921</v>
      </c>
      <c r="JU86" t="s">
        <v>1921</v>
      </c>
      <c r="JV86" t="s">
        <v>1921</v>
      </c>
      <c r="JW86" t="s">
        <v>1921</v>
      </c>
      <c r="JX86" t="s">
        <v>1921</v>
      </c>
      <c r="JY86" t="s">
        <v>1921</v>
      </c>
      <c r="JZ86" t="s">
        <v>1921</v>
      </c>
      <c r="KA86" t="s">
        <v>1921</v>
      </c>
      <c r="KB86" t="s">
        <v>2291</v>
      </c>
      <c r="KC86" t="s">
        <v>2291</v>
      </c>
      <c r="KD86" t="s">
        <v>2295</v>
      </c>
      <c r="KE86" t="s">
        <v>1920</v>
      </c>
      <c r="KF86" t="s">
        <v>1921</v>
      </c>
      <c r="KG86" t="s">
        <v>1921</v>
      </c>
      <c r="KH86" t="s">
        <v>1921</v>
      </c>
      <c r="KI86" t="s">
        <v>1921</v>
      </c>
      <c r="KJ86" t="s">
        <v>1921</v>
      </c>
      <c r="KK86" t="s">
        <v>1921</v>
      </c>
      <c r="KL86" t="s">
        <v>2291</v>
      </c>
      <c r="KM86" t="s">
        <v>1971</v>
      </c>
      <c r="KN86" t="s">
        <v>2291</v>
      </c>
      <c r="KO86" t="s">
        <v>1920</v>
      </c>
      <c r="KP86" t="s">
        <v>2159</v>
      </c>
      <c r="KQ86" t="s">
        <v>1967</v>
      </c>
      <c r="KR86" t="s">
        <v>1987</v>
      </c>
      <c r="KS86" t="s">
        <v>2291</v>
      </c>
      <c r="KT86" t="s">
        <v>1920</v>
      </c>
      <c r="KU86" t="s">
        <v>2044</v>
      </c>
      <c r="KV86" t="s">
        <v>1920</v>
      </c>
      <c r="KW86" t="s">
        <v>1921</v>
      </c>
      <c r="KX86" t="s">
        <v>1920</v>
      </c>
      <c r="KY86" t="s">
        <v>2291</v>
      </c>
      <c r="KZ86" t="s">
        <v>2291</v>
      </c>
      <c r="LA86">
        <v>2</v>
      </c>
      <c r="LB86" t="s">
        <v>310</v>
      </c>
      <c r="LC86" t="s">
        <v>803</v>
      </c>
      <c r="LD86" t="s">
        <v>2291</v>
      </c>
      <c r="LE86" t="s">
        <v>2291</v>
      </c>
      <c r="LF86" t="s">
        <v>2291</v>
      </c>
      <c r="LG86">
        <v>12</v>
      </c>
      <c r="LH86">
        <v>12</v>
      </c>
      <c r="LI86" t="s">
        <v>804</v>
      </c>
      <c r="LJ86">
        <v>150082</v>
      </c>
      <c r="LK86" t="s">
        <v>805</v>
      </c>
      <c r="LL86" t="s">
        <v>806</v>
      </c>
      <c r="LM86">
        <v>50</v>
      </c>
      <c r="LN86" t="s">
        <v>2291</v>
      </c>
      <c r="LO86">
        <v>-1</v>
      </c>
      <c r="LP86" t="s">
        <v>2291</v>
      </c>
      <c r="LQ86" t="s">
        <v>2291</v>
      </c>
      <c r="LR86">
        <v>50</v>
      </c>
      <c r="LS86">
        <v>5</v>
      </c>
      <c r="LT86">
        <v>6</v>
      </c>
      <c r="LU86">
        <v>9</v>
      </c>
      <c r="LV86">
        <v>12</v>
      </c>
      <c r="LW86">
        <v>4</v>
      </c>
      <c r="LX86">
        <v>5</v>
      </c>
      <c r="LY86">
        <v>3</v>
      </c>
      <c r="LZ86">
        <v>0</v>
      </c>
      <c r="MA86">
        <v>10</v>
      </c>
      <c r="MB86">
        <v>12</v>
      </c>
      <c r="MC86">
        <v>2</v>
      </c>
      <c r="MD86">
        <v>0</v>
      </c>
      <c r="ME86">
        <v>68</v>
      </c>
      <c r="MF86" t="s">
        <v>1975</v>
      </c>
      <c r="MG86" t="s">
        <v>1979</v>
      </c>
      <c r="MH86" t="s">
        <v>2291</v>
      </c>
      <c r="MI86" t="b">
        <v>1</v>
      </c>
      <c r="MJ86" t="b">
        <v>1</v>
      </c>
      <c r="MK86" t="b">
        <v>1</v>
      </c>
      <c r="ML86" t="s">
        <v>2291</v>
      </c>
    </row>
    <row r="87" spans="1:350" x14ac:dyDescent="0.3">
      <c r="A87" t="s">
        <v>1789</v>
      </c>
      <c r="B87" t="s">
        <v>1190</v>
      </c>
      <c r="C87" t="s">
        <v>1191</v>
      </c>
      <c r="D87">
        <v>43162</v>
      </c>
      <c r="E87" t="s">
        <v>366</v>
      </c>
      <c r="F87" t="s">
        <v>2291</v>
      </c>
      <c r="G87" t="s">
        <v>2291</v>
      </c>
      <c r="H87" t="s">
        <v>2291</v>
      </c>
      <c r="I87">
        <v>43162</v>
      </c>
      <c r="J87" t="s">
        <v>884</v>
      </c>
      <c r="K87" t="s">
        <v>293</v>
      </c>
      <c r="L87" t="s">
        <v>294</v>
      </c>
      <c r="M87" t="s">
        <v>1934</v>
      </c>
      <c r="N87" t="s">
        <v>400</v>
      </c>
      <c r="O87" t="s">
        <v>1948</v>
      </c>
      <c r="P87" t="s">
        <v>915</v>
      </c>
      <c r="Q87" t="s">
        <v>1057</v>
      </c>
      <c r="R87" t="s">
        <v>1842</v>
      </c>
      <c r="S87" t="s">
        <v>1789</v>
      </c>
      <c r="T87" t="s">
        <v>1192</v>
      </c>
      <c r="U87">
        <v>14.127873577600001</v>
      </c>
      <c r="V87">
        <v>14.0748200109</v>
      </c>
      <c r="W87">
        <v>298.30930190700002</v>
      </c>
      <c r="X87">
        <v>4</v>
      </c>
      <c r="Y87" t="s">
        <v>1984</v>
      </c>
      <c r="Z87" t="s">
        <v>2291</v>
      </c>
      <c r="AA87" t="s">
        <v>2291</v>
      </c>
      <c r="AB87" t="s">
        <v>2292</v>
      </c>
      <c r="AC87" t="s">
        <v>2291</v>
      </c>
      <c r="AD87" t="s">
        <v>1982</v>
      </c>
      <c r="AE87" t="s">
        <v>2291</v>
      </c>
      <c r="AF87" t="s">
        <v>2291</v>
      </c>
      <c r="AG87" t="s">
        <v>2089</v>
      </c>
      <c r="AH87" t="s">
        <v>1920</v>
      </c>
      <c r="AI87" t="s">
        <v>1921</v>
      </c>
      <c r="AJ87" t="s">
        <v>1921</v>
      </c>
      <c r="AK87" t="s">
        <v>2291</v>
      </c>
      <c r="AL87">
        <v>150</v>
      </c>
      <c r="AM87">
        <v>627</v>
      </c>
      <c r="AN87" t="s">
        <v>294</v>
      </c>
      <c r="AO87" t="s">
        <v>1934</v>
      </c>
      <c r="AP87" t="s">
        <v>400</v>
      </c>
      <c r="AQ87" t="s">
        <v>1948</v>
      </c>
      <c r="AR87" t="s">
        <v>915</v>
      </c>
      <c r="AS87" t="s">
        <v>1057</v>
      </c>
      <c r="AT87">
        <v>150</v>
      </c>
      <c r="AU87">
        <v>627</v>
      </c>
      <c r="AV87">
        <v>41883</v>
      </c>
      <c r="AW87" t="s">
        <v>2291</v>
      </c>
      <c r="AX87" t="s">
        <v>2291</v>
      </c>
      <c r="AY87" t="s">
        <v>2291</v>
      </c>
      <c r="AZ87" t="s">
        <v>2291</v>
      </c>
      <c r="BA87" t="s">
        <v>2291</v>
      </c>
      <c r="BB87" t="s">
        <v>2291</v>
      </c>
      <c r="BC87" t="s">
        <v>2291</v>
      </c>
      <c r="BD87" t="s">
        <v>2291</v>
      </c>
      <c r="BE87" t="s">
        <v>2291</v>
      </c>
      <c r="BF87" t="s">
        <v>2291</v>
      </c>
      <c r="BG87" t="s">
        <v>2291</v>
      </c>
      <c r="BH87" t="s">
        <v>2291</v>
      </c>
      <c r="BI87" t="s">
        <v>2291</v>
      </c>
      <c r="BJ87" t="s">
        <v>2291</v>
      </c>
      <c r="BK87" t="s">
        <v>2291</v>
      </c>
      <c r="BL87" t="s">
        <v>2291</v>
      </c>
      <c r="BM87" t="s">
        <v>2291</v>
      </c>
      <c r="BN87" t="s">
        <v>2291</v>
      </c>
      <c r="BO87" t="s">
        <v>2291</v>
      </c>
      <c r="BP87" t="s">
        <v>2291</v>
      </c>
      <c r="BQ87" t="s">
        <v>2291</v>
      </c>
      <c r="BR87" t="s">
        <v>2291</v>
      </c>
      <c r="BS87" t="s">
        <v>2291</v>
      </c>
      <c r="BT87" t="s">
        <v>2291</v>
      </c>
      <c r="BU87" t="s">
        <v>2291</v>
      </c>
      <c r="BV87" t="s">
        <v>2291</v>
      </c>
      <c r="BW87" t="s">
        <v>2291</v>
      </c>
      <c r="BX87" t="s">
        <v>2291</v>
      </c>
      <c r="BY87">
        <v>72</v>
      </c>
      <c r="BZ87">
        <v>300</v>
      </c>
      <c r="CA87">
        <v>0</v>
      </c>
      <c r="CB87">
        <v>150</v>
      </c>
      <c r="CC87">
        <v>0</v>
      </c>
      <c r="CD87">
        <v>0</v>
      </c>
      <c r="CE87">
        <v>0</v>
      </c>
      <c r="CF87" t="s">
        <v>1998</v>
      </c>
      <c r="CG87" t="s">
        <v>2291</v>
      </c>
      <c r="CH87" t="s">
        <v>1193</v>
      </c>
      <c r="CI87" t="s">
        <v>1921</v>
      </c>
      <c r="CJ87" t="s">
        <v>1921</v>
      </c>
      <c r="CK87" t="s">
        <v>1921</v>
      </c>
      <c r="CL87" t="s">
        <v>1921</v>
      </c>
      <c r="CM87" t="s">
        <v>1921</v>
      </c>
      <c r="CN87" t="s">
        <v>1921</v>
      </c>
      <c r="CO87" t="s">
        <v>1921</v>
      </c>
      <c r="CP87" t="s">
        <v>1920</v>
      </c>
      <c r="CQ87" t="s">
        <v>1920</v>
      </c>
      <c r="CR87" t="s">
        <v>1920</v>
      </c>
      <c r="CS87" t="s">
        <v>1921</v>
      </c>
      <c r="CT87" t="s">
        <v>1953</v>
      </c>
      <c r="CU87" t="s">
        <v>1921</v>
      </c>
      <c r="CV87" t="s">
        <v>1921</v>
      </c>
      <c r="CW87" t="s">
        <v>1920</v>
      </c>
      <c r="CX87" t="s">
        <v>1921</v>
      </c>
      <c r="CY87" t="s">
        <v>1921</v>
      </c>
      <c r="CZ87" t="s">
        <v>2291</v>
      </c>
      <c r="DA87" t="s">
        <v>2029</v>
      </c>
      <c r="DB87" t="s">
        <v>2291</v>
      </c>
      <c r="DC87" t="s">
        <v>2291</v>
      </c>
      <c r="DD87" t="s">
        <v>2291</v>
      </c>
      <c r="DE87" t="s">
        <v>2291</v>
      </c>
      <c r="DF87" t="s">
        <v>2291</v>
      </c>
      <c r="DG87" t="s">
        <v>2291</v>
      </c>
      <c r="DH87" t="s">
        <v>2291</v>
      </c>
      <c r="DI87" t="s">
        <v>2291</v>
      </c>
      <c r="DJ87" t="s">
        <v>2291</v>
      </c>
      <c r="DK87" t="s">
        <v>2291</v>
      </c>
      <c r="DL87" t="s">
        <v>2291</v>
      </c>
      <c r="DM87" t="s">
        <v>2291</v>
      </c>
      <c r="DN87" t="s">
        <v>2291</v>
      </c>
      <c r="DO87" t="s">
        <v>2291</v>
      </c>
      <c r="DP87" t="s">
        <v>2291</v>
      </c>
      <c r="DQ87" t="s">
        <v>2291</v>
      </c>
      <c r="DR87" t="s">
        <v>2291</v>
      </c>
      <c r="DS87" t="s">
        <v>2291</v>
      </c>
      <c r="DT87" t="s">
        <v>2291</v>
      </c>
      <c r="DU87" t="s">
        <v>2291</v>
      </c>
      <c r="DV87" t="s">
        <v>2291</v>
      </c>
      <c r="DW87" t="s">
        <v>2291</v>
      </c>
      <c r="DX87" t="s">
        <v>2291</v>
      </c>
      <c r="DY87" t="s">
        <v>2291</v>
      </c>
      <c r="DZ87" t="s">
        <v>2291</v>
      </c>
      <c r="EA87" t="s">
        <v>2291</v>
      </c>
      <c r="EB87" t="s">
        <v>2291</v>
      </c>
      <c r="EC87" t="s">
        <v>2291</v>
      </c>
      <c r="ED87" t="s">
        <v>2291</v>
      </c>
      <c r="EE87" t="s">
        <v>2291</v>
      </c>
      <c r="EF87" t="s">
        <v>2291</v>
      </c>
      <c r="EG87" t="s">
        <v>2291</v>
      </c>
      <c r="EH87" t="s">
        <v>320</v>
      </c>
      <c r="EI87" t="s">
        <v>1921</v>
      </c>
      <c r="EJ87" t="s">
        <v>1921</v>
      </c>
      <c r="EK87" t="s">
        <v>1921</v>
      </c>
      <c r="EL87" t="s">
        <v>1920</v>
      </c>
      <c r="EM87" t="s">
        <v>1921</v>
      </c>
      <c r="EN87" t="s">
        <v>2291</v>
      </c>
      <c r="EO87" t="s">
        <v>1997</v>
      </c>
      <c r="EP87" t="s">
        <v>2291</v>
      </c>
      <c r="EQ87" t="s">
        <v>2291</v>
      </c>
      <c r="ER87" t="s">
        <v>2291</v>
      </c>
      <c r="ES87" t="s">
        <v>2291</v>
      </c>
      <c r="ET87" t="s">
        <v>2291</v>
      </c>
      <c r="EU87" t="s">
        <v>2291</v>
      </c>
      <c r="EV87" t="s">
        <v>2291</v>
      </c>
      <c r="EW87" t="s">
        <v>2291</v>
      </c>
      <c r="EX87" t="s">
        <v>2291</v>
      </c>
      <c r="EY87" t="s">
        <v>2291</v>
      </c>
      <c r="EZ87" t="s">
        <v>2291</v>
      </c>
      <c r="FA87" t="s">
        <v>2291</v>
      </c>
      <c r="FB87" t="s">
        <v>2291</v>
      </c>
      <c r="FC87" t="s">
        <v>2291</v>
      </c>
      <c r="FD87" t="s">
        <v>2291</v>
      </c>
      <c r="FE87" t="s">
        <v>2291</v>
      </c>
      <c r="FF87" t="s">
        <v>2291</v>
      </c>
      <c r="FG87" t="s">
        <v>2291</v>
      </c>
      <c r="FH87" t="s">
        <v>2291</v>
      </c>
      <c r="FI87" t="s">
        <v>2291</v>
      </c>
      <c r="FJ87" t="s">
        <v>2291</v>
      </c>
      <c r="FK87" t="s">
        <v>2291</v>
      </c>
      <c r="FL87" t="s">
        <v>2291</v>
      </c>
      <c r="FM87" t="s">
        <v>2291</v>
      </c>
      <c r="FN87" t="s">
        <v>320</v>
      </c>
      <c r="FO87" t="s">
        <v>1921</v>
      </c>
      <c r="FP87" t="s">
        <v>1921</v>
      </c>
      <c r="FQ87" t="s">
        <v>1921</v>
      </c>
      <c r="FR87" t="s">
        <v>1920</v>
      </c>
      <c r="FS87" t="s">
        <v>1921</v>
      </c>
      <c r="FT87" t="s">
        <v>2291</v>
      </c>
      <c r="FU87" t="s">
        <v>1996</v>
      </c>
      <c r="FV87">
        <v>20</v>
      </c>
      <c r="FW87">
        <v>30</v>
      </c>
      <c r="FX87">
        <v>7</v>
      </c>
      <c r="FY87">
        <v>10</v>
      </c>
      <c r="FZ87">
        <v>10</v>
      </c>
      <c r="GA87">
        <v>2</v>
      </c>
      <c r="GB87" t="s">
        <v>2291</v>
      </c>
      <c r="GC87" t="s">
        <v>2291</v>
      </c>
      <c r="GD87">
        <v>2</v>
      </c>
      <c r="GE87">
        <v>7</v>
      </c>
      <c r="GF87">
        <v>5</v>
      </c>
      <c r="GG87" t="s">
        <v>2291</v>
      </c>
      <c r="GH87">
        <v>30</v>
      </c>
      <c r="GI87" t="s">
        <v>1920</v>
      </c>
      <c r="GJ87" t="s">
        <v>1920</v>
      </c>
      <c r="GK87" t="s">
        <v>1920</v>
      </c>
      <c r="GL87" t="s">
        <v>2291</v>
      </c>
      <c r="GM87" t="s">
        <v>2291</v>
      </c>
      <c r="GN87" t="s">
        <v>2291</v>
      </c>
      <c r="GO87" t="s">
        <v>1920</v>
      </c>
      <c r="GP87" t="s">
        <v>2291</v>
      </c>
      <c r="GQ87" t="s">
        <v>2291</v>
      </c>
      <c r="GR87" t="s">
        <v>2291</v>
      </c>
      <c r="GS87" t="s">
        <v>302</v>
      </c>
      <c r="GT87" t="s">
        <v>1921</v>
      </c>
      <c r="GU87" t="s">
        <v>1921</v>
      </c>
      <c r="GV87" t="s">
        <v>1921</v>
      </c>
      <c r="GW87" t="s">
        <v>1921</v>
      </c>
      <c r="GX87" t="s">
        <v>1920</v>
      </c>
      <c r="GY87" t="s">
        <v>1921</v>
      </c>
      <c r="GZ87" t="s">
        <v>1921</v>
      </c>
      <c r="HA87" t="s">
        <v>1921</v>
      </c>
      <c r="HB87" t="s">
        <v>2291</v>
      </c>
      <c r="HC87" t="s">
        <v>2291</v>
      </c>
      <c r="HD87">
        <v>3</v>
      </c>
      <c r="HE87" t="s">
        <v>2291</v>
      </c>
      <c r="HF87" t="s">
        <v>2291</v>
      </c>
      <c r="HG87" t="s">
        <v>2291</v>
      </c>
      <c r="HH87" t="s">
        <v>2291</v>
      </c>
      <c r="HI87" t="s">
        <v>2291</v>
      </c>
      <c r="HJ87" t="s">
        <v>2291</v>
      </c>
      <c r="HK87" t="s">
        <v>2291</v>
      </c>
      <c r="HL87" t="s">
        <v>2291</v>
      </c>
      <c r="HM87" t="s">
        <v>2291</v>
      </c>
      <c r="HN87" t="s">
        <v>2291</v>
      </c>
      <c r="HO87" t="s">
        <v>2291</v>
      </c>
      <c r="HP87" t="s">
        <v>2291</v>
      </c>
      <c r="HQ87" t="s">
        <v>2291</v>
      </c>
      <c r="HR87" t="s">
        <v>869</v>
      </c>
      <c r="HS87" t="s">
        <v>2112</v>
      </c>
      <c r="HT87" t="s">
        <v>1921</v>
      </c>
      <c r="HU87" t="s">
        <v>1920</v>
      </c>
      <c r="HV87" t="s">
        <v>1920</v>
      </c>
      <c r="HW87" t="s">
        <v>1921</v>
      </c>
      <c r="HX87" t="s">
        <v>1921</v>
      </c>
      <c r="HY87" t="s">
        <v>2122</v>
      </c>
      <c r="HZ87" t="s">
        <v>1920</v>
      </c>
      <c r="IA87" t="s">
        <v>1921</v>
      </c>
      <c r="IB87" t="s">
        <v>1921</v>
      </c>
      <c r="IC87">
        <v>21</v>
      </c>
      <c r="ID87" t="s">
        <v>2291</v>
      </c>
      <c r="IE87" t="s">
        <v>2046</v>
      </c>
      <c r="IF87" t="s">
        <v>2000</v>
      </c>
      <c r="IG87" t="s">
        <v>1962</v>
      </c>
      <c r="IH87" t="s">
        <v>2127</v>
      </c>
      <c r="II87" t="s">
        <v>1920</v>
      </c>
      <c r="IJ87" t="s">
        <v>1921</v>
      </c>
      <c r="IK87">
        <v>21</v>
      </c>
      <c r="IL87" t="s">
        <v>2291</v>
      </c>
      <c r="IM87" t="s">
        <v>1920</v>
      </c>
      <c r="IN87" t="s">
        <v>2291</v>
      </c>
      <c r="IO87" t="s">
        <v>2291</v>
      </c>
      <c r="IP87" t="s">
        <v>2291</v>
      </c>
      <c r="IQ87" t="s">
        <v>2291</v>
      </c>
      <c r="IR87" t="s">
        <v>2291</v>
      </c>
      <c r="IS87" t="s">
        <v>2291</v>
      </c>
      <c r="IT87" t="s">
        <v>2291</v>
      </c>
      <c r="IU87" t="s">
        <v>2291</v>
      </c>
      <c r="IV87" t="s">
        <v>1949</v>
      </c>
      <c r="IW87" t="s">
        <v>1991</v>
      </c>
      <c r="IX87" t="s">
        <v>2291</v>
      </c>
      <c r="IY87" t="s">
        <v>2291</v>
      </c>
      <c r="IZ87" t="s">
        <v>2291</v>
      </c>
      <c r="JA87" t="s">
        <v>2291</v>
      </c>
      <c r="JB87" t="s">
        <v>2291</v>
      </c>
      <c r="JC87" t="s">
        <v>1920</v>
      </c>
      <c r="JD87" t="s">
        <v>2003</v>
      </c>
      <c r="JE87" t="s">
        <v>1921</v>
      </c>
      <c r="JF87" t="s">
        <v>1920</v>
      </c>
      <c r="JG87" t="s">
        <v>1921</v>
      </c>
      <c r="JH87" t="s">
        <v>1921</v>
      </c>
      <c r="JI87" t="s">
        <v>1921</v>
      </c>
      <c r="JJ87" t="s">
        <v>2291</v>
      </c>
      <c r="JK87" t="s">
        <v>1974</v>
      </c>
      <c r="JL87" t="s">
        <v>1968</v>
      </c>
      <c r="JM87" t="s">
        <v>383</v>
      </c>
      <c r="JN87" t="s">
        <v>1920</v>
      </c>
      <c r="JO87" t="s">
        <v>1921</v>
      </c>
      <c r="JP87" t="s">
        <v>1921</v>
      </c>
      <c r="JQ87" t="s">
        <v>1921</v>
      </c>
      <c r="JR87" t="s">
        <v>1921</v>
      </c>
      <c r="JS87" t="s">
        <v>1920</v>
      </c>
      <c r="JT87" t="s">
        <v>1921</v>
      </c>
      <c r="JU87" t="s">
        <v>1920</v>
      </c>
      <c r="JV87" t="s">
        <v>1921</v>
      </c>
      <c r="JW87" t="s">
        <v>1921</v>
      </c>
      <c r="JX87" t="s">
        <v>1921</v>
      </c>
      <c r="JY87" t="s">
        <v>1921</v>
      </c>
      <c r="JZ87" t="s">
        <v>1921</v>
      </c>
      <c r="KA87" t="s">
        <v>1921</v>
      </c>
      <c r="KB87" t="s">
        <v>2291</v>
      </c>
      <c r="KC87" t="s">
        <v>2291</v>
      </c>
      <c r="KD87" t="s">
        <v>2295</v>
      </c>
      <c r="KE87" t="s">
        <v>1920</v>
      </c>
      <c r="KF87" t="s">
        <v>1921</v>
      </c>
      <c r="KG87" t="s">
        <v>1921</v>
      </c>
      <c r="KH87" t="s">
        <v>1921</v>
      </c>
      <c r="KI87" t="s">
        <v>1921</v>
      </c>
      <c r="KJ87" t="s">
        <v>1921</v>
      </c>
      <c r="KK87" t="s">
        <v>1921</v>
      </c>
      <c r="KL87" t="s">
        <v>2291</v>
      </c>
      <c r="KM87" t="s">
        <v>1971</v>
      </c>
      <c r="KN87" t="s">
        <v>2291</v>
      </c>
      <c r="KO87" t="s">
        <v>1920</v>
      </c>
      <c r="KP87" t="s">
        <v>2148</v>
      </c>
      <c r="KQ87" t="s">
        <v>1968</v>
      </c>
      <c r="KR87" t="s">
        <v>1988</v>
      </c>
      <c r="KS87" t="s">
        <v>2291</v>
      </c>
      <c r="KT87" t="s">
        <v>1920</v>
      </c>
      <c r="KU87" t="s">
        <v>2044</v>
      </c>
      <c r="KV87" t="s">
        <v>1920</v>
      </c>
      <c r="KW87" t="s">
        <v>1921</v>
      </c>
      <c r="KX87" t="s">
        <v>1920</v>
      </c>
      <c r="KY87" t="s">
        <v>2291</v>
      </c>
      <c r="KZ87" t="s">
        <v>2291</v>
      </c>
      <c r="LA87">
        <v>3</v>
      </c>
      <c r="LB87" t="s">
        <v>304</v>
      </c>
      <c r="LC87" t="s">
        <v>305</v>
      </c>
      <c r="LD87" t="s">
        <v>2291</v>
      </c>
      <c r="LE87" t="s">
        <v>2291</v>
      </c>
      <c r="LF87" t="s">
        <v>2291</v>
      </c>
      <c r="LG87">
        <v>20</v>
      </c>
      <c r="LH87">
        <v>20</v>
      </c>
      <c r="LI87" t="s">
        <v>1194</v>
      </c>
      <c r="LJ87">
        <v>160184</v>
      </c>
      <c r="LK87" t="s">
        <v>1195</v>
      </c>
      <c r="LL87" t="s">
        <v>1196</v>
      </c>
      <c r="LM87">
        <v>95</v>
      </c>
      <c r="LN87" t="s">
        <v>2291</v>
      </c>
      <c r="LO87">
        <v>-1</v>
      </c>
      <c r="LP87" t="s">
        <v>2291</v>
      </c>
      <c r="LQ87" t="s">
        <v>2291</v>
      </c>
      <c r="LR87">
        <v>95</v>
      </c>
      <c r="LS87">
        <v>6</v>
      </c>
      <c r="LT87">
        <v>6</v>
      </c>
      <c r="LU87">
        <v>11</v>
      </c>
      <c r="LV87">
        <v>11</v>
      </c>
      <c r="LW87">
        <v>12</v>
      </c>
      <c r="LX87">
        <v>13</v>
      </c>
      <c r="LY87">
        <v>5</v>
      </c>
      <c r="LZ87">
        <v>5</v>
      </c>
      <c r="MA87">
        <v>24</v>
      </c>
      <c r="MB87">
        <v>20</v>
      </c>
      <c r="MC87">
        <v>3</v>
      </c>
      <c r="MD87">
        <v>1</v>
      </c>
      <c r="ME87">
        <v>117</v>
      </c>
      <c r="MF87" t="s">
        <v>1975</v>
      </c>
      <c r="MG87" t="s">
        <v>1979</v>
      </c>
      <c r="MH87" t="s">
        <v>1980</v>
      </c>
      <c r="MI87" t="b">
        <v>1</v>
      </c>
      <c r="MJ87" t="b">
        <v>1</v>
      </c>
      <c r="MK87" t="b">
        <v>1</v>
      </c>
      <c r="ML87" t="s">
        <v>2291</v>
      </c>
    </row>
    <row r="88" spans="1:350" x14ac:dyDescent="0.3">
      <c r="A88" t="s">
        <v>2306</v>
      </c>
      <c r="B88" t="s">
        <v>314</v>
      </c>
      <c r="C88" t="s">
        <v>315</v>
      </c>
      <c r="D88">
        <v>43151</v>
      </c>
      <c r="E88" t="s">
        <v>316</v>
      </c>
      <c r="F88" t="s">
        <v>2291</v>
      </c>
      <c r="G88" t="s">
        <v>2291</v>
      </c>
      <c r="H88" t="s">
        <v>2291</v>
      </c>
      <c r="I88">
        <v>43151</v>
      </c>
      <c r="J88" t="s">
        <v>317</v>
      </c>
      <c r="K88" t="s">
        <v>293</v>
      </c>
      <c r="L88" t="s">
        <v>294</v>
      </c>
      <c r="M88" t="s">
        <v>1934</v>
      </c>
      <c r="N88" t="s">
        <v>295</v>
      </c>
      <c r="O88" t="s">
        <v>1947</v>
      </c>
      <c r="P88" t="s">
        <v>296</v>
      </c>
      <c r="Q88" t="s">
        <v>332</v>
      </c>
      <c r="R88" t="s">
        <v>332</v>
      </c>
      <c r="S88" t="s">
        <v>1789</v>
      </c>
      <c r="T88" t="s">
        <v>318</v>
      </c>
      <c r="U88">
        <v>13.4230401739</v>
      </c>
      <c r="V88">
        <v>14.7370729318</v>
      </c>
      <c r="W88">
        <v>306.320285818</v>
      </c>
      <c r="X88">
        <v>4</v>
      </c>
      <c r="Y88" t="s">
        <v>1984</v>
      </c>
      <c r="Z88" t="s">
        <v>2291</v>
      </c>
      <c r="AA88" t="s">
        <v>2291</v>
      </c>
      <c r="AB88" t="s">
        <v>2292</v>
      </c>
      <c r="AC88" t="s">
        <v>2291</v>
      </c>
      <c r="AD88" t="s">
        <v>1982</v>
      </c>
      <c r="AE88" t="s">
        <v>2291</v>
      </c>
      <c r="AF88" t="s">
        <v>2291</v>
      </c>
      <c r="AG88" t="s">
        <v>2089</v>
      </c>
      <c r="AH88" t="s">
        <v>1920</v>
      </c>
      <c r="AI88" t="s">
        <v>1921</v>
      </c>
      <c r="AJ88" t="s">
        <v>1921</v>
      </c>
      <c r="AK88" t="s">
        <v>2291</v>
      </c>
      <c r="AL88">
        <v>130</v>
      </c>
      <c r="AM88">
        <v>543</v>
      </c>
      <c r="AN88" t="s">
        <v>294</v>
      </c>
      <c r="AO88" t="s">
        <v>1934</v>
      </c>
      <c r="AP88" t="s">
        <v>295</v>
      </c>
      <c r="AQ88" t="s">
        <v>1947</v>
      </c>
      <c r="AR88" t="s">
        <v>296</v>
      </c>
      <c r="AS88" t="s">
        <v>332</v>
      </c>
      <c r="AT88">
        <v>130</v>
      </c>
      <c r="AU88">
        <v>543</v>
      </c>
      <c r="AV88">
        <v>42005</v>
      </c>
      <c r="AW88" t="s">
        <v>2291</v>
      </c>
      <c r="AX88" t="s">
        <v>2291</v>
      </c>
      <c r="AY88" t="s">
        <v>2291</v>
      </c>
      <c r="AZ88" t="s">
        <v>2291</v>
      </c>
      <c r="BA88" t="s">
        <v>2291</v>
      </c>
      <c r="BB88" t="s">
        <v>2291</v>
      </c>
      <c r="BC88" t="s">
        <v>2291</v>
      </c>
      <c r="BD88" t="s">
        <v>2291</v>
      </c>
      <c r="BE88" t="s">
        <v>2291</v>
      </c>
      <c r="BF88" t="s">
        <v>2291</v>
      </c>
      <c r="BG88" t="s">
        <v>2291</v>
      </c>
      <c r="BH88" t="s">
        <v>2291</v>
      </c>
      <c r="BI88" t="s">
        <v>2291</v>
      </c>
      <c r="BJ88" t="s">
        <v>2291</v>
      </c>
      <c r="BK88" t="s">
        <v>2291</v>
      </c>
      <c r="BL88" t="s">
        <v>2291</v>
      </c>
      <c r="BM88" t="s">
        <v>2291</v>
      </c>
      <c r="BN88" t="s">
        <v>2291</v>
      </c>
      <c r="BO88" t="s">
        <v>2291</v>
      </c>
      <c r="BP88" t="s">
        <v>2291</v>
      </c>
      <c r="BQ88" t="s">
        <v>2291</v>
      </c>
      <c r="BR88" t="s">
        <v>2291</v>
      </c>
      <c r="BS88" t="s">
        <v>2291</v>
      </c>
      <c r="BT88" t="s">
        <v>2291</v>
      </c>
      <c r="BU88" t="s">
        <v>2291</v>
      </c>
      <c r="BV88" t="s">
        <v>2291</v>
      </c>
      <c r="BW88" t="s">
        <v>2291</v>
      </c>
      <c r="BX88" t="s">
        <v>2291</v>
      </c>
      <c r="BY88" t="s">
        <v>2291</v>
      </c>
      <c r="BZ88" t="s">
        <v>2291</v>
      </c>
      <c r="CA88">
        <v>0</v>
      </c>
      <c r="CB88">
        <v>130</v>
      </c>
      <c r="CC88">
        <v>0</v>
      </c>
      <c r="CD88">
        <v>0</v>
      </c>
      <c r="CE88">
        <v>0</v>
      </c>
      <c r="CF88" t="s">
        <v>1998</v>
      </c>
      <c r="CG88" t="s">
        <v>2291</v>
      </c>
      <c r="CH88" t="s">
        <v>319</v>
      </c>
      <c r="CI88" t="s">
        <v>1921</v>
      </c>
      <c r="CJ88" t="s">
        <v>1920</v>
      </c>
      <c r="CK88" t="s">
        <v>1921</v>
      </c>
      <c r="CL88" t="s">
        <v>1921</v>
      </c>
      <c r="CM88" t="s">
        <v>1920</v>
      </c>
      <c r="CN88" t="s">
        <v>1920</v>
      </c>
      <c r="CO88" t="s">
        <v>1921</v>
      </c>
      <c r="CP88" t="s">
        <v>1921</v>
      </c>
      <c r="CQ88" t="s">
        <v>1920</v>
      </c>
      <c r="CR88" t="s">
        <v>1920</v>
      </c>
      <c r="CS88" t="s">
        <v>1921</v>
      </c>
      <c r="CT88" t="s">
        <v>1953</v>
      </c>
      <c r="CU88" t="s">
        <v>1921</v>
      </c>
      <c r="CV88" t="s">
        <v>1921</v>
      </c>
      <c r="CW88" t="s">
        <v>1920</v>
      </c>
      <c r="CX88" t="s">
        <v>1921</v>
      </c>
      <c r="CY88" t="s">
        <v>1921</v>
      </c>
      <c r="CZ88" t="s">
        <v>2291</v>
      </c>
      <c r="DA88" t="s">
        <v>2030</v>
      </c>
      <c r="DB88" t="s">
        <v>2291</v>
      </c>
      <c r="DC88" t="s">
        <v>2291</v>
      </c>
      <c r="DD88" t="s">
        <v>2291</v>
      </c>
      <c r="DE88" t="s">
        <v>2291</v>
      </c>
      <c r="DF88" t="s">
        <v>2291</v>
      </c>
      <c r="DG88" t="s">
        <v>2291</v>
      </c>
      <c r="DH88" t="s">
        <v>2291</v>
      </c>
      <c r="DI88" t="s">
        <v>2291</v>
      </c>
      <c r="DJ88" t="s">
        <v>1953</v>
      </c>
      <c r="DK88" t="s">
        <v>1921</v>
      </c>
      <c r="DL88" t="s">
        <v>1921</v>
      </c>
      <c r="DM88" t="s">
        <v>1920</v>
      </c>
      <c r="DN88" t="s">
        <v>1921</v>
      </c>
      <c r="DO88" t="s">
        <v>1921</v>
      </c>
      <c r="DP88" t="s">
        <v>2291</v>
      </c>
      <c r="DQ88" t="s">
        <v>2029</v>
      </c>
      <c r="DR88" t="s">
        <v>320</v>
      </c>
      <c r="DS88" t="s">
        <v>1921</v>
      </c>
      <c r="DT88" t="s">
        <v>1921</v>
      </c>
      <c r="DU88" t="s">
        <v>1921</v>
      </c>
      <c r="DV88" t="s">
        <v>1920</v>
      </c>
      <c r="DW88" t="s">
        <v>1921</v>
      </c>
      <c r="DX88" t="s">
        <v>321</v>
      </c>
      <c r="DY88" t="s">
        <v>2029</v>
      </c>
      <c r="DZ88" t="s">
        <v>1953</v>
      </c>
      <c r="EA88" t="s">
        <v>1921</v>
      </c>
      <c r="EB88" t="s">
        <v>1921</v>
      </c>
      <c r="EC88" t="s">
        <v>1920</v>
      </c>
      <c r="ED88" t="s">
        <v>1921</v>
      </c>
      <c r="EE88" t="s">
        <v>1921</v>
      </c>
      <c r="EF88" t="s">
        <v>2291</v>
      </c>
      <c r="EG88" t="s">
        <v>2030</v>
      </c>
      <c r="EH88" t="s">
        <v>2291</v>
      </c>
      <c r="EI88" t="s">
        <v>2291</v>
      </c>
      <c r="EJ88" t="s">
        <v>2291</v>
      </c>
      <c r="EK88" t="s">
        <v>2291</v>
      </c>
      <c r="EL88" t="s">
        <v>2291</v>
      </c>
      <c r="EM88" t="s">
        <v>2291</v>
      </c>
      <c r="EN88" t="s">
        <v>2291</v>
      </c>
      <c r="EO88" t="s">
        <v>2291</v>
      </c>
      <c r="EP88" t="s">
        <v>2291</v>
      </c>
      <c r="EQ88" t="s">
        <v>2291</v>
      </c>
      <c r="ER88" t="s">
        <v>2291</v>
      </c>
      <c r="ES88" t="s">
        <v>2291</v>
      </c>
      <c r="ET88" t="s">
        <v>2291</v>
      </c>
      <c r="EU88" t="s">
        <v>2291</v>
      </c>
      <c r="EV88" t="s">
        <v>2291</v>
      </c>
      <c r="EW88" t="s">
        <v>2291</v>
      </c>
      <c r="EX88" t="s">
        <v>2291</v>
      </c>
      <c r="EY88" t="s">
        <v>2291</v>
      </c>
      <c r="EZ88" t="s">
        <v>2291</v>
      </c>
      <c r="FA88" t="s">
        <v>2291</v>
      </c>
      <c r="FB88" t="s">
        <v>2291</v>
      </c>
      <c r="FC88" t="s">
        <v>2291</v>
      </c>
      <c r="FD88" t="s">
        <v>2291</v>
      </c>
      <c r="FE88" t="s">
        <v>2291</v>
      </c>
      <c r="FF88" t="s">
        <v>2291</v>
      </c>
      <c r="FG88" t="s">
        <v>2291</v>
      </c>
      <c r="FH88" t="s">
        <v>2291</v>
      </c>
      <c r="FI88" t="s">
        <v>2291</v>
      </c>
      <c r="FJ88" t="s">
        <v>2291</v>
      </c>
      <c r="FK88" t="s">
        <v>2291</v>
      </c>
      <c r="FL88" t="s">
        <v>2291</v>
      </c>
      <c r="FM88" t="s">
        <v>2291</v>
      </c>
      <c r="FN88" t="s">
        <v>1953</v>
      </c>
      <c r="FO88" t="s">
        <v>1921</v>
      </c>
      <c r="FP88" t="s">
        <v>1921</v>
      </c>
      <c r="FQ88" t="s">
        <v>1920</v>
      </c>
      <c r="FR88" t="s">
        <v>1921</v>
      </c>
      <c r="FS88" t="s">
        <v>1921</v>
      </c>
      <c r="FT88" t="s">
        <v>2291</v>
      </c>
      <c r="FU88" t="s">
        <v>1997</v>
      </c>
      <c r="FV88">
        <v>15</v>
      </c>
      <c r="FW88">
        <v>35</v>
      </c>
      <c r="FX88">
        <v>2</v>
      </c>
      <c r="FY88" t="s">
        <v>2291</v>
      </c>
      <c r="FZ88">
        <v>2</v>
      </c>
      <c r="GA88">
        <v>10</v>
      </c>
      <c r="GB88" t="s">
        <v>2291</v>
      </c>
      <c r="GC88" t="s">
        <v>2291</v>
      </c>
      <c r="GD88">
        <v>3</v>
      </c>
      <c r="GE88">
        <v>10</v>
      </c>
      <c r="GF88">
        <v>2</v>
      </c>
      <c r="GG88" t="s">
        <v>2291</v>
      </c>
      <c r="GH88">
        <v>15</v>
      </c>
      <c r="GI88" t="s">
        <v>1920</v>
      </c>
      <c r="GJ88" t="s">
        <v>1920</v>
      </c>
      <c r="GK88" t="s">
        <v>1920</v>
      </c>
      <c r="GL88" t="s">
        <v>2291</v>
      </c>
      <c r="GM88" t="s">
        <v>2291</v>
      </c>
      <c r="GN88" t="s">
        <v>2291</v>
      </c>
      <c r="GO88" t="s">
        <v>1920</v>
      </c>
      <c r="GP88" t="s">
        <v>2291</v>
      </c>
      <c r="GQ88" t="s">
        <v>2291</v>
      </c>
      <c r="GR88" t="s">
        <v>2291</v>
      </c>
      <c r="GS88" t="s">
        <v>322</v>
      </c>
      <c r="GT88" t="s">
        <v>1921</v>
      </c>
      <c r="GU88" t="s">
        <v>1921</v>
      </c>
      <c r="GV88" t="s">
        <v>1920</v>
      </c>
      <c r="GW88" t="s">
        <v>1921</v>
      </c>
      <c r="GX88" t="s">
        <v>1920</v>
      </c>
      <c r="GY88" t="s">
        <v>1921</v>
      </c>
      <c r="GZ88" t="s">
        <v>1921</v>
      </c>
      <c r="HA88" t="s">
        <v>1921</v>
      </c>
      <c r="HB88" t="s">
        <v>2291</v>
      </c>
      <c r="HC88" t="s">
        <v>2291</v>
      </c>
      <c r="HD88">
        <v>1</v>
      </c>
      <c r="HE88">
        <v>1</v>
      </c>
      <c r="HF88" t="s">
        <v>2291</v>
      </c>
      <c r="HG88" t="s">
        <v>2291</v>
      </c>
      <c r="HH88" t="s">
        <v>2291</v>
      </c>
      <c r="HI88" t="s">
        <v>2291</v>
      </c>
      <c r="HJ88">
        <v>1</v>
      </c>
      <c r="HK88" t="s">
        <v>2291</v>
      </c>
      <c r="HL88" t="s">
        <v>2291</v>
      </c>
      <c r="HM88" t="s">
        <v>2291</v>
      </c>
      <c r="HN88" t="s">
        <v>2291</v>
      </c>
      <c r="HO88" t="s">
        <v>2291</v>
      </c>
      <c r="HP88" t="s">
        <v>2291</v>
      </c>
      <c r="HQ88" t="s">
        <v>2291</v>
      </c>
      <c r="HR88" t="s">
        <v>1956</v>
      </c>
      <c r="HS88" t="s">
        <v>2116</v>
      </c>
      <c r="HT88" t="s">
        <v>1921</v>
      </c>
      <c r="HU88" t="s">
        <v>1921</v>
      </c>
      <c r="HV88" t="s">
        <v>1921</v>
      </c>
      <c r="HW88" t="s">
        <v>1920</v>
      </c>
      <c r="HX88" t="s">
        <v>1921</v>
      </c>
      <c r="HY88" t="s">
        <v>2125</v>
      </c>
      <c r="HZ88" t="s">
        <v>1921</v>
      </c>
      <c r="IA88" t="s">
        <v>1921</v>
      </c>
      <c r="IB88" t="s">
        <v>1920</v>
      </c>
      <c r="IC88" t="s">
        <v>2291</v>
      </c>
      <c r="ID88" t="s">
        <v>2291</v>
      </c>
      <c r="IE88" t="s">
        <v>2291</v>
      </c>
      <c r="IF88" t="s">
        <v>2291</v>
      </c>
      <c r="IG88" t="s">
        <v>2291</v>
      </c>
      <c r="IH88" t="s">
        <v>2126</v>
      </c>
      <c r="II88" t="s">
        <v>1921</v>
      </c>
      <c r="IJ88" t="s">
        <v>1920</v>
      </c>
      <c r="IK88" t="s">
        <v>2291</v>
      </c>
      <c r="IL88">
        <v>130</v>
      </c>
      <c r="IM88" t="s">
        <v>1920</v>
      </c>
      <c r="IN88" t="s">
        <v>2291</v>
      </c>
      <c r="IO88" t="s">
        <v>2291</v>
      </c>
      <c r="IP88" t="s">
        <v>2291</v>
      </c>
      <c r="IQ88" t="s">
        <v>2291</v>
      </c>
      <c r="IR88" t="s">
        <v>2291</v>
      </c>
      <c r="IS88" t="s">
        <v>2291</v>
      </c>
      <c r="IT88" t="s">
        <v>2291</v>
      </c>
      <c r="IU88" t="s">
        <v>2291</v>
      </c>
      <c r="IV88" t="s">
        <v>1952</v>
      </c>
      <c r="IW88" t="s">
        <v>2291</v>
      </c>
      <c r="IX88" t="s">
        <v>2291</v>
      </c>
      <c r="IY88" t="s">
        <v>373</v>
      </c>
      <c r="IZ88" t="s">
        <v>2210</v>
      </c>
      <c r="JA88" t="s">
        <v>1956</v>
      </c>
      <c r="JB88" t="s">
        <v>2291</v>
      </c>
      <c r="JC88" t="s">
        <v>1921</v>
      </c>
      <c r="JD88" t="s">
        <v>2291</v>
      </c>
      <c r="JE88" t="s">
        <v>2291</v>
      </c>
      <c r="JF88" t="s">
        <v>2291</v>
      </c>
      <c r="JG88" t="s">
        <v>2291</v>
      </c>
      <c r="JH88" t="s">
        <v>2291</v>
      </c>
      <c r="JI88" t="s">
        <v>2291</v>
      </c>
      <c r="JJ88" t="s">
        <v>2291</v>
      </c>
      <c r="JK88" t="s">
        <v>2291</v>
      </c>
      <c r="JL88" t="s">
        <v>2291</v>
      </c>
      <c r="JM88" t="s">
        <v>323</v>
      </c>
      <c r="JN88" t="s">
        <v>1921</v>
      </c>
      <c r="JO88" t="s">
        <v>1921</v>
      </c>
      <c r="JP88" t="s">
        <v>1921</v>
      </c>
      <c r="JQ88" t="s">
        <v>1921</v>
      </c>
      <c r="JR88" t="s">
        <v>1921</v>
      </c>
      <c r="JS88" t="s">
        <v>1920</v>
      </c>
      <c r="JT88" t="s">
        <v>1921</v>
      </c>
      <c r="JU88" t="s">
        <v>1921</v>
      </c>
      <c r="JV88" t="s">
        <v>1921</v>
      </c>
      <c r="JW88" t="s">
        <v>1921</v>
      </c>
      <c r="JX88" t="s">
        <v>1921</v>
      </c>
      <c r="JY88" t="s">
        <v>1920</v>
      </c>
      <c r="JZ88" t="s">
        <v>1920</v>
      </c>
      <c r="KA88" t="s">
        <v>1921</v>
      </c>
      <c r="KB88" t="s">
        <v>2134</v>
      </c>
      <c r="KC88" t="s">
        <v>2291</v>
      </c>
      <c r="KD88" t="s">
        <v>2295</v>
      </c>
      <c r="KE88" t="s">
        <v>1920</v>
      </c>
      <c r="KF88" t="s">
        <v>1921</v>
      </c>
      <c r="KG88" t="s">
        <v>1921</v>
      </c>
      <c r="KH88" t="s">
        <v>1921</v>
      </c>
      <c r="KI88" t="s">
        <v>1921</v>
      </c>
      <c r="KJ88" t="s">
        <v>1921</v>
      </c>
      <c r="KK88" t="s">
        <v>1921</v>
      </c>
      <c r="KL88" t="s">
        <v>2291</v>
      </c>
      <c r="KM88" t="s">
        <v>1971</v>
      </c>
      <c r="KN88" t="s">
        <v>2291</v>
      </c>
      <c r="KO88" t="s">
        <v>1920</v>
      </c>
      <c r="KP88" t="s">
        <v>1720</v>
      </c>
      <c r="KQ88" t="s">
        <v>1967</v>
      </c>
      <c r="KR88" t="s">
        <v>1988</v>
      </c>
      <c r="KS88" t="s">
        <v>2291</v>
      </c>
      <c r="KT88" t="s">
        <v>1920</v>
      </c>
      <c r="KU88" t="s">
        <v>2044</v>
      </c>
      <c r="KV88" t="s">
        <v>1920</v>
      </c>
      <c r="KW88" t="s">
        <v>1921</v>
      </c>
      <c r="KX88" t="s">
        <v>1920</v>
      </c>
      <c r="KY88" t="s">
        <v>2291</v>
      </c>
      <c r="KZ88" t="s">
        <v>2291</v>
      </c>
      <c r="LA88">
        <v>3</v>
      </c>
      <c r="LB88" t="s">
        <v>304</v>
      </c>
      <c r="LC88" t="s">
        <v>324</v>
      </c>
      <c r="LD88" t="s">
        <v>2291</v>
      </c>
      <c r="LE88" t="s">
        <v>2291</v>
      </c>
      <c r="LF88" t="s">
        <v>2291</v>
      </c>
      <c r="LG88">
        <v>20</v>
      </c>
      <c r="LH88">
        <v>20</v>
      </c>
      <c r="LI88" t="s">
        <v>325</v>
      </c>
      <c r="LJ88">
        <v>132157</v>
      </c>
      <c r="LK88" t="s">
        <v>326</v>
      </c>
      <c r="LL88" t="s">
        <v>327</v>
      </c>
      <c r="LM88">
        <v>2</v>
      </c>
      <c r="LN88" t="s">
        <v>2291</v>
      </c>
      <c r="LO88">
        <v>-1</v>
      </c>
      <c r="LP88" t="s">
        <v>2291</v>
      </c>
      <c r="LQ88" t="s">
        <v>2291</v>
      </c>
      <c r="LR88">
        <v>2</v>
      </c>
      <c r="LS88">
        <v>10</v>
      </c>
      <c r="LT88">
        <v>9</v>
      </c>
      <c r="LU88">
        <v>13</v>
      </c>
      <c r="LV88">
        <v>17</v>
      </c>
      <c r="LW88">
        <v>20</v>
      </c>
      <c r="LX88">
        <v>23</v>
      </c>
      <c r="LY88">
        <v>18</v>
      </c>
      <c r="LZ88">
        <v>11</v>
      </c>
      <c r="MA88">
        <v>19</v>
      </c>
      <c r="MB88">
        <v>27</v>
      </c>
      <c r="MC88">
        <v>1</v>
      </c>
      <c r="MD88">
        <v>2</v>
      </c>
      <c r="ME88">
        <v>170</v>
      </c>
      <c r="MF88" t="s">
        <v>1979</v>
      </c>
      <c r="MG88" t="s">
        <v>2035</v>
      </c>
      <c r="MH88" t="s">
        <v>1922</v>
      </c>
      <c r="MI88" t="b">
        <v>1</v>
      </c>
      <c r="MJ88" t="b">
        <v>1</v>
      </c>
      <c r="MK88" t="b">
        <v>1</v>
      </c>
      <c r="ML88" t="s">
        <v>2291</v>
      </c>
    </row>
    <row r="89" spans="1:350" x14ac:dyDescent="0.3">
      <c r="A89" t="s">
        <v>614</v>
      </c>
      <c r="B89" t="s">
        <v>612</v>
      </c>
      <c r="C89" t="s">
        <v>613</v>
      </c>
      <c r="D89">
        <v>43157</v>
      </c>
      <c r="E89" t="s">
        <v>549</v>
      </c>
      <c r="F89" t="s">
        <v>550</v>
      </c>
      <c r="G89" t="s">
        <v>2291</v>
      </c>
      <c r="H89" t="s">
        <v>2291</v>
      </c>
      <c r="I89">
        <v>43157</v>
      </c>
      <c r="J89" t="s">
        <v>551</v>
      </c>
      <c r="K89" t="s">
        <v>293</v>
      </c>
      <c r="L89" t="s">
        <v>294</v>
      </c>
      <c r="M89" t="s">
        <v>1934</v>
      </c>
      <c r="N89" t="s">
        <v>400</v>
      </c>
      <c r="O89" t="s">
        <v>1948</v>
      </c>
      <c r="P89" t="s">
        <v>401</v>
      </c>
      <c r="Q89" t="s">
        <v>429</v>
      </c>
      <c r="R89" t="s">
        <v>456</v>
      </c>
      <c r="S89" t="s">
        <v>614</v>
      </c>
      <c r="T89" t="s">
        <v>615</v>
      </c>
      <c r="U89">
        <v>14.2475203876</v>
      </c>
      <c r="V89">
        <v>13.886725220400001</v>
      </c>
      <c r="W89">
        <v>296.58754973999999</v>
      </c>
      <c r="X89">
        <v>4</v>
      </c>
      <c r="Y89" t="s">
        <v>1983</v>
      </c>
      <c r="Z89" t="s">
        <v>456</v>
      </c>
      <c r="AA89">
        <v>5</v>
      </c>
      <c r="AB89" t="s">
        <v>2292</v>
      </c>
      <c r="AC89" t="s">
        <v>2291</v>
      </c>
      <c r="AD89" t="s">
        <v>1982</v>
      </c>
      <c r="AE89" t="s">
        <v>2291</v>
      </c>
      <c r="AF89" t="s">
        <v>2291</v>
      </c>
      <c r="AG89" t="s">
        <v>2089</v>
      </c>
      <c r="AH89" t="s">
        <v>1920</v>
      </c>
      <c r="AI89" t="s">
        <v>1921</v>
      </c>
      <c r="AJ89" t="s">
        <v>1921</v>
      </c>
      <c r="AK89" t="s">
        <v>2291</v>
      </c>
      <c r="AL89">
        <v>72</v>
      </c>
      <c r="AM89">
        <v>300</v>
      </c>
      <c r="AN89" t="s">
        <v>294</v>
      </c>
      <c r="AO89" t="s">
        <v>1934</v>
      </c>
      <c r="AP89" t="s">
        <v>400</v>
      </c>
      <c r="AQ89" t="s">
        <v>1948</v>
      </c>
      <c r="AR89" t="s">
        <v>404</v>
      </c>
      <c r="AS89" t="s">
        <v>2010</v>
      </c>
      <c r="AT89">
        <v>72</v>
      </c>
      <c r="AU89">
        <v>300</v>
      </c>
      <c r="AV89">
        <v>42370</v>
      </c>
      <c r="AW89" t="s">
        <v>2291</v>
      </c>
      <c r="AX89" t="s">
        <v>2291</v>
      </c>
      <c r="AY89" t="s">
        <v>2291</v>
      </c>
      <c r="AZ89" t="s">
        <v>2291</v>
      </c>
      <c r="BA89" t="s">
        <v>2291</v>
      </c>
      <c r="BB89" t="s">
        <v>2291</v>
      </c>
      <c r="BC89" t="s">
        <v>2291</v>
      </c>
      <c r="BD89" t="s">
        <v>2291</v>
      </c>
      <c r="BE89" t="s">
        <v>2291</v>
      </c>
      <c r="BF89" t="s">
        <v>2291</v>
      </c>
      <c r="BG89" t="s">
        <v>2291</v>
      </c>
      <c r="BH89" t="s">
        <v>2291</v>
      </c>
      <c r="BI89" t="s">
        <v>2291</v>
      </c>
      <c r="BJ89" t="s">
        <v>2291</v>
      </c>
      <c r="BK89" t="s">
        <v>2291</v>
      </c>
      <c r="BL89" t="s">
        <v>2291</v>
      </c>
      <c r="BM89" t="s">
        <v>2291</v>
      </c>
      <c r="BN89" t="s">
        <v>2291</v>
      </c>
      <c r="BO89" t="s">
        <v>2291</v>
      </c>
      <c r="BP89" t="s">
        <v>2291</v>
      </c>
      <c r="BQ89" t="s">
        <v>2291</v>
      </c>
      <c r="BR89" t="s">
        <v>2291</v>
      </c>
      <c r="BS89" t="s">
        <v>2291</v>
      </c>
      <c r="BT89" t="s">
        <v>2291</v>
      </c>
      <c r="BU89" t="s">
        <v>2291</v>
      </c>
      <c r="BV89" t="s">
        <v>2291</v>
      </c>
      <c r="BW89" t="s">
        <v>2291</v>
      </c>
      <c r="BX89" t="s">
        <v>2291</v>
      </c>
      <c r="BY89" t="s">
        <v>2291</v>
      </c>
      <c r="BZ89" t="s">
        <v>2291</v>
      </c>
      <c r="CA89">
        <v>0</v>
      </c>
      <c r="CB89">
        <v>150</v>
      </c>
      <c r="CC89">
        <v>0</v>
      </c>
      <c r="CD89">
        <v>0</v>
      </c>
      <c r="CE89">
        <v>0</v>
      </c>
      <c r="CF89" t="s">
        <v>1999</v>
      </c>
      <c r="CG89" t="s">
        <v>2291</v>
      </c>
      <c r="CH89" t="s">
        <v>616</v>
      </c>
      <c r="CI89" t="s">
        <v>1920</v>
      </c>
      <c r="CJ89" t="s">
        <v>1921</v>
      </c>
      <c r="CK89" t="s">
        <v>1920</v>
      </c>
      <c r="CL89" t="s">
        <v>1921</v>
      </c>
      <c r="CM89" t="s">
        <v>1921</v>
      </c>
      <c r="CN89" t="s">
        <v>1920</v>
      </c>
      <c r="CO89" t="s">
        <v>1921</v>
      </c>
      <c r="CP89" t="s">
        <v>1921</v>
      </c>
      <c r="CQ89" t="s">
        <v>1921</v>
      </c>
      <c r="CR89" t="s">
        <v>1920</v>
      </c>
      <c r="CS89" t="s">
        <v>1921</v>
      </c>
      <c r="CT89" t="s">
        <v>2291</v>
      </c>
      <c r="CU89" t="s">
        <v>2291</v>
      </c>
      <c r="CV89" t="s">
        <v>2291</v>
      </c>
      <c r="CW89" t="s">
        <v>2291</v>
      </c>
      <c r="CX89" t="s">
        <v>2291</v>
      </c>
      <c r="CY89" t="s">
        <v>2291</v>
      </c>
      <c r="CZ89" t="s">
        <v>2291</v>
      </c>
      <c r="DA89" t="s">
        <v>2291</v>
      </c>
      <c r="DB89" t="s">
        <v>320</v>
      </c>
      <c r="DC89" t="s">
        <v>1921</v>
      </c>
      <c r="DD89" t="s">
        <v>1921</v>
      </c>
      <c r="DE89" t="s">
        <v>1921</v>
      </c>
      <c r="DF89" t="s">
        <v>1920</v>
      </c>
      <c r="DG89" t="s">
        <v>1921</v>
      </c>
      <c r="DH89" t="s">
        <v>2291</v>
      </c>
      <c r="DI89" t="s">
        <v>2029</v>
      </c>
      <c r="DJ89" t="s">
        <v>2291</v>
      </c>
      <c r="DK89" t="s">
        <v>2291</v>
      </c>
      <c r="DL89" t="s">
        <v>2291</v>
      </c>
      <c r="DM89" t="s">
        <v>2291</v>
      </c>
      <c r="DN89" t="s">
        <v>2291</v>
      </c>
      <c r="DO89" t="s">
        <v>2291</v>
      </c>
      <c r="DP89" t="s">
        <v>2291</v>
      </c>
      <c r="DQ89" t="s">
        <v>2291</v>
      </c>
      <c r="DR89" t="s">
        <v>2291</v>
      </c>
      <c r="DS89" t="s">
        <v>2291</v>
      </c>
      <c r="DT89" t="s">
        <v>2291</v>
      </c>
      <c r="DU89" t="s">
        <v>2291</v>
      </c>
      <c r="DV89" t="s">
        <v>2291</v>
      </c>
      <c r="DW89" t="s">
        <v>2291</v>
      </c>
      <c r="DX89" t="s">
        <v>2291</v>
      </c>
      <c r="DY89" t="s">
        <v>2291</v>
      </c>
      <c r="DZ89" t="s">
        <v>320</v>
      </c>
      <c r="EA89" t="s">
        <v>1921</v>
      </c>
      <c r="EB89" t="s">
        <v>1921</v>
      </c>
      <c r="EC89" t="s">
        <v>1921</v>
      </c>
      <c r="ED89" t="s">
        <v>1920</v>
      </c>
      <c r="EE89" t="s">
        <v>1921</v>
      </c>
      <c r="EF89" t="s">
        <v>2291</v>
      </c>
      <c r="EG89" t="s">
        <v>2029</v>
      </c>
      <c r="EH89" t="s">
        <v>2291</v>
      </c>
      <c r="EI89" t="s">
        <v>2291</v>
      </c>
      <c r="EJ89" t="s">
        <v>2291</v>
      </c>
      <c r="EK89" t="s">
        <v>2291</v>
      </c>
      <c r="EL89" t="s">
        <v>2291</v>
      </c>
      <c r="EM89" t="s">
        <v>2291</v>
      </c>
      <c r="EN89" t="s">
        <v>2291</v>
      </c>
      <c r="EO89" t="s">
        <v>2291</v>
      </c>
      <c r="EP89" t="s">
        <v>2291</v>
      </c>
      <c r="EQ89" t="s">
        <v>2291</v>
      </c>
      <c r="ER89" t="s">
        <v>2291</v>
      </c>
      <c r="ES89" t="s">
        <v>2291</v>
      </c>
      <c r="ET89" t="s">
        <v>2291</v>
      </c>
      <c r="EU89" t="s">
        <v>2291</v>
      </c>
      <c r="EV89" t="s">
        <v>2291</v>
      </c>
      <c r="EW89" t="s">
        <v>2291</v>
      </c>
      <c r="EX89" t="s">
        <v>320</v>
      </c>
      <c r="EY89" t="s">
        <v>1921</v>
      </c>
      <c r="EZ89" t="s">
        <v>1921</v>
      </c>
      <c r="FA89" t="s">
        <v>1921</v>
      </c>
      <c r="FB89" t="s">
        <v>1920</v>
      </c>
      <c r="FC89" t="s">
        <v>1921</v>
      </c>
      <c r="FD89" t="s">
        <v>2291</v>
      </c>
      <c r="FE89" t="s">
        <v>1996</v>
      </c>
      <c r="FF89" t="s">
        <v>2291</v>
      </c>
      <c r="FG89" t="s">
        <v>2291</v>
      </c>
      <c r="FH89" t="s">
        <v>2291</v>
      </c>
      <c r="FI89" t="s">
        <v>2291</v>
      </c>
      <c r="FJ89" t="s">
        <v>2291</v>
      </c>
      <c r="FK89" t="s">
        <v>2291</v>
      </c>
      <c r="FL89" t="s">
        <v>2291</v>
      </c>
      <c r="FM89" t="s">
        <v>2291</v>
      </c>
      <c r="FN89" t="s">
        <v>320</v>
      </c>
      <c r="FO89" t="s">
        <v>1921</v>
      </c>
      <c r="FP89" t="s">
        <v>1921</v>
      </c>
      <c r="FQ89" t="s">
        <v>1921</v>
      </c>
      <c r="FR89" t="s">
        <v>1920</v>
      </c>
      <c r="FS89" t="s">
        <v>1921</v>
      </c>
      <c r="FT89" t="s">
        <v>2291</v>
      </c>
      <c r="FU89" t="s">
        <v>1996</v>
      </c>
      <c r="FV89">
        <v>20</v>
      </c>
      <c r="FW89">
        <v>30</v>
      </c>
      <c r="FX89" t="s">
        <v>2291</v>
      </c>
      <c r="FY89">
        <v>4</v>
      </c>
      <c r="FZ89">
        <v>2</v>
      </c>
      <c r="GA89">
        <v>3</v>
      </c>
      <c r="GB89" t="s">
        <v>2291</v>
      </c>
      <c r="GC89" t="s">
        <v>2291</v>
      </c>
      <c r="GD89" t="s">
        <v>2291</v>
      </c>
      <c r="GE89">
        <v>15</v>
      </c>
      <c r="GF89">
        <v>2</v>
      </c>
      <c r="GG89" t="s">
        <v>2291</v>
      </c>
      <c r="GH89">
        <v>9</v>
      </c>
      <c r="GI89" t="s">
        <v>1920</v>
      </c>
      <c r="GJ89" t="s">
        <v>1920</v>
      </c>
      <c r="GK89" t="s">
        <v>1920</v>
      </c>
      <c r="GL89" t="s">
        <v>2291</v>
      </c>
      <c r="GM89" t="s">
        <v>2291</v>
      </c>
      <c r="GN89" t="s">
        <v>2291</v>
      </c>
      <c r="GO89" t="s">
        <v>1921</v>
      </c>
      <c r="GP89" t="s">
        <v>2005</v>
      </c>
      <c r="GQ89" t="s">
        <v>2291</v>
      </c>
      <c r="GR89" t="s">
        <v>2291</v>
      </c>
      <c r="GS89" t="s">
        <v>419</v>
      </c>
      <c r="GT89" t="s">
        <v>1921</v>
      </c>
      <c r="GU89" t="s">
        <v>1921</v>
      </c>
      <c r="GV89" t="s">
        <v>1921</v>
      </c>
      <c r="GW89" t="s">
        <v>1921</v>
      </c>
      <c r="GX89" t="s">
        <v>1920</v>
      </c>
      <c r="GY89" t="s">
        <v>1921</v>
      </c>
      <c r="GZ89" t="s">
        <v>1920</v>
      </c>
      <c r="HA89" t="s">
        <v>1921</v>
      </c>
      <c r="HB89">
        <v>1</v>
      </c>
      <c r="HC89">
        <v>2</v>
      </c>
      <c r="HD89">
        <v>1</v>
      </c>
      <c r="HE89" t="s">
        <v>2291</v>
      </c>
      <c r="HF89" t="s">
        <v>2291</v>
      </c>
      <c r="HG89" t="s">
        <v>2291</v>
      </c>
      <c r="HH89" t="s">
        <v>2291</v>
      </c>
      <c r="HI89" t="s">
        <v>2291</v>
      </c>
      <c r="HJ89" t="s">
        <v>2291</v>
      </c>
      <c r="HK89" t="s">
        <v>2291</v>
      </c>
      <c r="HL89" t="s">
        <v>2291</v>
      </c>
      <c r="HM89" t="s">
        <v>2291</v>
      </c>
      <c r="HN89" t="s">
        <v>2291</v>
      </c>
      <c r="HO89" t="s">
        <v>2291</v>
      </c>
      <c r="HP89" t="s">
        <v>2291</v>
      </c>
      <c r="HQ89" t="s">
        <v>2291</v>
      </c>
      <c r="HR89" t="s">
        <v>869</v>
      </c>
      <c r="HS89" t="s">
        <v>2114</v>
      </c>
      <c r="HT89" t="s">
        <v>1921</v>
      </c>
      <c r="HU89" t="s">
        <v>1920</v>
      </c>
      <c r="HV89" t="s">
        <v>1920</v>
      </c>
      <c r="HW89" t="s">
        <v>1921</v>
      </c>
      <c r="HX89" t="s">
        <v>1920</v>
      </c>
      <c r="HY89" t="s">
        <v>2122</v>
      </c>
      <c r="HZ89" t="s">
        <v>1920</v>
      </c>
      <c r="IA89" t="s">
        <v>1921</v>
      </c>
      <c r="IB89" t="s">
        <v>1921</v>
      </c>
      <c r="IC89">
        <v>47</v>
      </c>
      <c r="ID89" t="s">
        <v>2291</v>
      </c>
      <c r="IE89" t="s">
        <v>2046</v>
      </c>
      <c r="IF89" t="s">
        <v>1921</v>
      </c>
      <c r="IG89" t="s">
        <v>1964</v>
      </c>
      <c r="IH89" t="s">
        <v>2126</v>
      </c>
      <c r="II89" t="s">
        <v>1921</v>
      </c>
      <c r="IJ89" t="s">
        <v>1920</v>
      </c>
      <c r="IK89" t="s">
        <v>2291</v>
      </c>
      <c r="IL89">
        <v>50</v>
      </c>
      <c r="IM89" t="s">
        <v>1920</v>
      </c>
      <c r="IN89" t="s">
        <v>2291</v>
      </c>
      <c r="IO89" t="s">
        <v>2291</v>
      </c>
      <c r="IP89" t="s">
        <v>2291</v>
      </c>
      <c r="IQ89" t="s">
        <v>2291</v>
      </c>
      <c r="IR89" t="s">
        <v>2291</v>
      </c>
      <c r="IS89" t="s">
        <v>2291</v>
      </c>
      <c r="IT89" t="s">
        <v>2291</v>
      </c>
      <c r="IU89" t="s">
        <v>2291</v>
      </c>
      <c r="IV89" t="s">
        <v>1951</v>
      </c>
      <c r="IW89" t="s">
        <v>1993</v>
      </c>
      <c r="IX89" t="s">
        <v>2291</v>
      </c>
      <c r="IY89" t="s">
        <v>2174</v>
      </c>
      <c r="IZ89" t="s">
        <v>2205</v>
      </c>
      <c r="JA89" t="s">
        <v>1956</v>
      </c>
      <c r="JB89" t="s">
        <v>2291</v>
      </c>
      <c r="JC89" t="s">
        <v>1920</v>
      </c>
      <c r="JD89" t="s">
        <v>2003</v>
      </c>
      <c r="JE89" t="s">
        <v>1921</v>
      </c>
      <c r="JF89" t="s">
        <v>1920</v>
      </c>
      <c r="JG89" t="s">
        <v>1921</v>
      </c>
      <c r="JH89" t="s">
        <v>1921</v>
      </c>
      <c r="JI89" t="s">
        <v>1921</v>
      </c>
      <c r="JJ89" t="s">
        <v>2291</v>
      </c>
      <c r="JK89" t="s">
        <v>1974</v>
      </c>
      <c r="JL89" t="s">
        <v>1969</v>
      </c>
      <c r="JM89" t="s">
        <v>392</v>
      </c>
      <c r="JN89" t="s">
        <v>1921</v>
      </c>
      <c r="JO89" t="s">
        <v>1921</v>
      </c>
      <c r="JP89" t="s">
        <v>1921</v>
      </c>
      <c r="JQ89" t="s">
        <v>1921</v>
      </c>
      <c r="JR89" t="s">
        <v>1921</v>
      </c>
      <c r="JS89" t="s">
        <v>1920</v>
      </c>
      <c r="JT89" t="s">
        <v>1921</v>
      </c>
      <c r="JU89" t="s">
        <v>1920</v>
      </c>
      <c r="JV89" t="s">
        <v>1920</v>
      </c>
      <c r="JW89" t="s">
        <v>1921</v>
      </c>
      <c r="JX89" t="s">
        <v>1921</v>
      </c>
      <c r="JY89" t="s">
        <v>1921</v>
      </c>
      <c r="JZ89" t="s">
        <v>1921</v>
      </c>
      <c r="KA89" t="s">
        <v>1921</v>
      </c>
      <c r="KB89" t="s">
        <v>2291</v>
      </c>
      <c r="KC89" t="s">
        <v>2291</v>
      </c>
      <c r="KD89" t="s">
        <v>2297</v>
      </c>
      <c r="KE89" t="s">
        <v>1920</v>
      </c>
      <c r="KF89" t="s">
        <v>1921</v>
      </c>
      <c r="KG89" t="s">
        <v>1921</v>
      </c>
      <c r="KH89" t="s">
        <v>1920</v>
      </c>
      <c r="KI89" t="s">
        <v>1921</v>
      </c>
      <c r="KJ89" t="s">
        <v>1921</v>
      </c>
      <c r="KK89" t="s">
        <v>1921</v>
      </c>
      <c r="KL89" t="s">
        <v>2291</v>
      </c>
      <c r="KM89" t="s">
        <v>1972</v>
      </c>
      <c r="KN89" t="s">
        <v>1921</v>
      </c>
      <c r="KO89" t="s">
        <v>1920</v>
      </c>
      <c r="KP89" t="s">
        <v>2144</v>
      </c>
      <c r="KQ89" t="s">
        <v>1966</v>
      </c>
      <c r="KR89" t="s">
        <v>1923</v>
      </c>
      <c r="KS89" t="s">
        <v>2291</v>
      </c>
      <c r="KT89" t="s">
        <v>1920</v>
      </c>
      <c r="KU89" t="s">
        <v>409</v>
      </c>
      <c r="KV89" t="s">
        <v>1921</v>
      </c>
      <c r="KW89" t="s">
        <v>1921</v>
      </c>
      <c r="KX89" t="s">
        <v>1920</v>
      </c>
      <c r="KY89" t="s">
        <v>2291</v>
      </c>
      <c r="KZ89" t="s">
        <v>2291</v>
      </c>
      <c r="LA89">
        <v>3</v>
      </c>
      <c r="LB89" t="s">
        <v>304</v>
      </c>
      <c r="LC89" t="s">
        <v>617</v>
      </c>
      <c r="LD89" t="s">
        <v>2291</v>
      </c>
      <c r="LE89" t="s">
        <v>2291</v>
      </c>
      <c r="LF89" t="s">
        <v>2291</v>
      </c>
      <c r="LG89">
        <v>20</v>
      </c>
      <c r="LH89">
        <v>20</v>
      </c>
      <c r="LI89" t="s">
        <v>618</v>
      </c>
      <c r="LJ89">
        <v>146976</v>
      </c>
      <c r="LK89" t="s">
        <v>619</v>
      </c>
      <c r="LL89" t="s">
        <v>620</v>
      </c>
      <c r="LM89">
        <v>29</v>
      </c>
      <c r="LN89" t="s">
        <v>2291</v>
      </c>
      <c r="LO89">
        <v>-1</v>
      </c>
      <c r="LP89" t="s">
        <v>2291</v>
      </c>
      <c r="LQ89" t="s">
        <v>2291</v>
      </c>
      <c r="LR89">
        <v>29</v>
      </c>
      <c r="LS89">
        <v>2</v>
      </c>
      <c r="LT89">
        <v>3</v>
      </c>
      <c r="LU89">
        <v>8</v>
      </c>
      <c r="LV89">
        <v>11</v>
      </c>
      <c r="LW89">
        <v>8</v>
      </c>
      <c r="LX89">
        <v>27</v>
      </c>
      <c r="LY89">
        <v>3</v>
      </c>
      <c r="LZ89">
        <v>16</v>
      </c>
      <c r="MA89">
        <v>14</v>
      </c>
      <c r="MB89">
        <v>19</v>
      </c>
      <c r="MC89">
        <v>4</v>
      </c>
      <c r="MD89">
        <v>2</v>
      </c>
      <c r="ME89">
        <v>117</v>
      </c>
      <c r="MF89" t="s">
        <v>1979</v>
      </c>
      <c r="MG89" t="s">
        <v>1980</v>
      </c>
      <c r="MH89" t="s">
        <v>1981</v>
      </c>
      <c r="MI89" t="b">
        <v>1</v>
      </c>
      <c r="MJ89" t="b">
        <v>1</v>
      </c>
      <c r="MK89" t="b">
        <v>0</v>
      </c>
      <c r="ML89" t="s">
        <v>2291</v>
      </c>
    </row>
    <row r="90" spans="1:350" x14ac:dyDescent="0.3">
      <c r="A90" t="s">
        <v>675</v>
      </c>
      <c r="B90" t="s">
        <v>673</v>
      </c>
      <c r="C90" t="s">
        <v>674</v>
      </c>
      <c r="D90">
        <v>43157</v>
      </c>
      <c r="E90" t="s">
        <v>632</v>
      </c>
      <c r="F90" t="s">
        <v>2291</v>
      </c>
      <c r="G90" t="s">
        <v>2291</v>
      </c>
      <c r="H90" t="s">
        <v>2291</v>
      </c>
      <c r="I90">
        <v>43157</v>
      </c>
      <c r="J90" t="s">
        <v>633</v>
      </c>
      <c r="K90" t="s">
        <v>293</v>
      </c>
      <c r="L90" t="s">
        <v>294</v>
      </c>
      <c r="M90" t="s">
        <v>1934</v>
      </c>
      <c r="N90" t="s">
        <v>400</v>
      </c>
      <c r="O90" t="s">
        <v>1948</v>
      </c>
      <c r="P90" t="s">
        <v>401</v>
      </c>
      <c r="Q90" t="s">
        <v>429</v>
      </c>
      <c r="R90" t="s">
        <v>429</v>
      </c>
      <c r="S90" t="s">
        <v>675</v>
      </c>
      <c r="T90" t="s">
        <v>676</v>
      </c>
      <c r="U90">
        <v>14.264920701799999</v>
      </c>
      <c r="V90">
        <v>13.8864609481</v>
      </c>
      <c r="W90">
        <v>296.82685763199999</v>
      </c>
      <c r="X90">
        <v>4</v>
      </c>
      <c r="Y90" t="s">
        <v>1983</v>
      </c>
      <c r="Z90" t="s">
        <v>456</v>
      </c>
      <c r="AA90">
        <v>7</v>
      </c>
      <c r="AB90" t="s">
        <v>2292</v>
      </c>
      <c r="AC90" t="s">
        <v>2291</v>
      </c>
      <c r="AD90" t="s">
        <v>1982</v>
      </c>
      <c r="AE90" t="s">
        <v>2291</v>
      </c>
      <c r="AF90" t="s">
        <v>2291</v>
      </c>
      <c r="AG90" t="s">
        <v>2089</v>
      </c>
      <c r="AH90" t="s">
        <v>1920</v>
      </c>
      <c r="AI90" t="s">
        <v>1921</v>
      </c>
      <c r="AJ90" t="s">
        <v>1921</v>
      </c>
      <c r="AK90" t="s">
        <v>2291</v>
      </c>
      <c r="AL90">
        <v>65</v>
      </c>
      <c r="AM90">
        <v>200</v>
      </c>
      <c r="AN90" t="s">
        <v>294</v>
      </c>
      <c r="AO90" t="s">
        <v>1934</v>
      </c>
      <c r="AP90" t="s">
        <v>400</v>
      </c>
      <c r="AQ90" t="s">
        <v>1948</v>
      </c>
      <c r="AR90" t="s">
        <v>404</v>
      </c>
      <c r="AS90" t="s">
        <v>2010</v>
      </c>
      <c r="AT90">
        <v>65</v>
      </c>
      <c r="AU90">
        <v>200</v>
      </c>
      <c r="AV90">
        <v>42370</v>
      </c>
      <c r="AW90" t="s">
        <v>2291</v>
      </c>
      <c r="AX90" t="s">
        <v>2291</v>
      </c>
      <c r="AY90" t="s">
        <v>2291</v>
      </c>
      <c r="AZ90" t="s">
        <v>2291</v>
      </c>
      <c r="BA90" t="s">
        <v>2291</v>
      </c>
      <c r="BB90" t="s">
        <v>2291</v>
      </c>
      <c r="BC90" t="s">
        <v>2291</v>
      </c>
      <c r="BD90" t="s">
        <v>2291</v>
      </c>
      <c r="BE90" t="s">
        <v>2291</v>
      </c>
      <c r="BF90" t="s">
        <v>2291</v>
      </c>
      <c r="BG90" t="s">
        <v>2291</v>
      </c>
      <c r="BH90" t="s">
        <v>2291</v>
      </c>
      <c r="BI90" t="s">
        <v>2291</v>
      </c>
      <c r="BJ90" t="s">
        <v>2291</v>
      </c>
      <c r="BK90" t="s">
        <v>2291</v>
      </c>
      <c r="BL90" t="s">
        <v>2291</v>
      </c>
      <c r="BM90" t="s">
        <v>2291</v>
      </c>
      <c r="BN90" t="s">
        <v>2291</v>
      </c>
      <c r="BO90" t="s">
        <v>2291</v>
      </c>
      <c r="BP90" t="s">
        <v>2291</v>
      </c>
      <c r="BQ90" t="s">
        <v>2291</v>
      </c>
      <c r="BR90" t="s">
        <v>2291</v>
      </c>
      <c r="BS90" t="s">
        <v>2291</v>
      </c>
      <c r="BT90" t="s">
        <v>2291</v>
      </c>
      <c r="BU90" t="s">
        <v>2291</v>
      </c>
      <c r="BV90" t="s">
        <v>2291</v>
      </c>
      <c r="BW90" t="s">
        <v>2291</v>
      </c>
      <c r="BX90" t="s">
        <v>2291</v>
      </c>
      <c r="BY90" t="s">
        <v>2291</v>
      </c>
      <c r="BZ90" t="s">
        <v>2291</v>
      </c>
      <c r="CA90">
        <v>0</v>
      </c>
      <c r="CB90">
        <v>70</v>
      </c>
      <c r="CC90">
        <v>0</v>
      </c>
      <c r="CD90">
        <v>0</v>
      </c>
      <c r="CE90">
        <v>0</v>
      </c>
      <c r="CF90" t="s">
        <v>1998</v>
      </c>
      <c r="CG90" t="s">
        <v>2291</v>
      </c>
      <c r="CH90" t="s">
        <v>512</v>
      </c>
      <c r="CI90" t="s">
        <v>1921</v>
      </c>
      <c r="CJ90" t="s">
        <v>1920</v>
      </c>
      <c r="CK90" t="s">
        <v>1920</v>
      </c>
      <c r="CL90" t="s">
        <v>1921</v>
      </c>
      <c r="CM90" t="s">
        <v>1921</v>
      </c>
      <c r="CN90" t="s">
        <v>1921</v>
      </c>
      <c r="CO90" t="s">
        <v>1921</v>
      </c>
      <c r="CP90" t="s">
        <v>1921</v>
      </c>
      <c r="CQ90" t="s">
        <v>1920</v>
      </c>
      <c r="CR90" t="s">
        <v>1920</v>
      </c>
      <c r="CS90" t="s">
        <v>1921</v>
      </c>
      <c r="CT90" t="s">
        <v>320</v>
      </c>
      <c r="CU90" t="s">
        <v>1921</v>
      </c>
      <c r="CV90" t="s">
        <v>1921</v>
      </c>
      <c r="CW90" t="s">
        <v>1921</v>
      </c>
      <c r="CX90" t="s">
        <v>1920</v>
      </c>
      <c r="CY90" t="s">
        <v>1921</v>
      </c>
      <c r="CZ90" t="s">
        <v>2291</v>
      </c>
      <c r="DA90" t="s">
        <v>2029</v>
      </c>
      <c r="DB90" t="s">
        <v>2291</v>
      </c>
      <c r="DC90" t="s">
        <v>2291</v>
      </c>
      <c r="DD90" t="s">
        <v>2291</v>
      </c>
      <c r="DE90" t="s">
        <v>2291</v>
      </c>
      <c r="DF90" t="s">
        <v>2291</v>
      </c>
      <c r="DG90" t="s">
        <v>2291</v>
      </c>
      <c r="DH90" t="s">
        <v>2291</v>
      </c>
      <c r="DI90" t="s">
        <v>2291</v>
      </c>
      <c r="DJ90" t="s">
        <v>320</v>
      </c>
      <c r="DK90" t="s">
        <v>1921</v>
      </c>
      <c r="DL90" t="s">
        <v>1921</v>
      </c>
      <c r="DM90" t="s">
        <v>1921</v>
      </c>
      <c r="DN90" t="s">
        <v>1920</v>
      </c>
      <c r="DO90" t="s">
        <v>1921</v>
      </c>
      <c r="DP90" t="s">
        <v>2291</v>
      </c>
      <c r="DQ90" t="s">
        <v>2029</v>
      </c>
      <c r="DR90" t="s">
        <v>2291</v>
      </c>
      <c r="DS90" t="s">
        <v>2291</v>
      </c>
      <c r="DT90" t="s">
        <v>2291</v>
      </c>
      <c r="DU90" t="s">
        <v>2291</v>
      </c>
      <c r="DV90" t="s">
        <v>2291</v>
      </c>
      <c r="DW90" t="s">
        <v>2291</v>
      </c>
      <c r="DX90" t="s">
        <v>2291</v>
      </c>
      <c r="DY90" t="s">
        <v>2291</v>
      </c>
      <c r="DZ90" t="s">
        <v>2291</v>
      </c>
      <c r="EA90" t="s">
        <v>2291</v>
      </c>
      <c r="EB90" t="s">
        <v>2291</v>
      </c>
      <c r="EC90" t="s">
        <v>2291</v>
      </c>
      <c r="ED90" t="s">
        <v>2291</v>
      </c>
      <c r="EE90" t="s">
        <v>2291</v>
      </c>
      <c r="EF90" t="s">
        <v>2291</v>
      </c>
      <c r="EG90" t="s">
        <v>2291</v>
      </c>
      <c r="EH90" t="s">
        <v>2291</v>
      </c>
      <c r="EI90" t="s">
        <v>2291</v>
      </c>
      <c r="EJ90" t="s">
        <v>2291</v>
      </c>
      <c r="EK90" t="s">
        <v>2291</v>
      </c>
      <c r="EL90" t="s">
        <v>2291</v>
      </c>
      <c r="EM90" t="s">
        <v>2291</v>
      </c>
      <c r="EN90" t="s">
        <v>2291</v>
      </c>
      <c r="EO90" t="s">
        <v>2291</v>
      </c>
      <c r="EP90" t="s">
        <v>2291</v>
      </c>
      <c r="EQ90" t="s">
        <v>2291</v>
      </c>
      <c r="ER90" t="s">
        <v>2291</v>
      </c>
      <c r="ES90" t="s">
        <v>2291</v>
      </c>
      <c r="ET90" t="s">
        <v>2291</v>
      </c>
      <c r="EU90" t="s">
        <v>2291</v>
      </c>
      <c r="EV90" t="s">
        <v>2291</v>
      </c>
      <c r="EW90" t="s">
        <v>2291</v>
      </c>
      <c r="EX90" t="s">
        <v>320</v>
      </c>
      <c r="EY90" t="s">
        <v>1921</v>
      </c>
      <c r="EZ90" t="s">
        <v>1921</v>
      </c>
      <c r="FA90" t="s">
        <v>1921</v>
      </c>
      <c r="FB90" t="s">
        <v>1920</v>
      </c>
      <c r="FC90" t="s">
        <v>1921</v>
      </c>
      <c r="FD90" t="s">
        <v>2291</v>
      </c>
      <c r="FE90" t="s">
        <v>1996</v>
      </c>
      <c r="FF90" t="s">
        <v>2291</v>
      </c>
      <c r="FG90" t="s">
        <v>2291</v>
      </c>
      <c r="FH90" t="s">
        <v>2291</v>
      </c>
      <c r="FI90" t="s">
        <v>2291</v>
      </c>
      <c r="FJ90" t="s">
        <v>2291</v>
      </c>
      <c r="FK90" t="s">
        <v>2291</v>
      </c>
      <c r="FL90" t="s">
        <v>2291</v>
      </c>
      <c r="FM90" t="s">
        <v>2291</v>
      </c>
      <c r="FN90" t="s">
        <v>320</v>
      </c>
      <c r="FO90" t="s">
        <v>1921</v>
      </c>
      <c r="FP90" t="s">
        <v>1921</v>
      </c>
      <c r="FQ90" t="s">
        <v>1921</v>
      </c>
      <c r="FR90" t="s">
        <v>1920</v>
      </c>
      <c r="FS90" t="s">
        <v>1921</v>
      </c>
      <c r="FT90" t="s">
        <v>2291</v>
      </c>
      <c r="FU90" t="s">
        <v>1997</v>
      </c>
      <c r="FV90">
        <v>15</v>
      </c>
      <c r="FW90">
        <v>16</v>
      </c>
      <c r="FX90">
        <v>2</v>
      </c>
      <c r="FY90" t="s">
        <v>2291</v>
      </c>
      <c r="FZ90" t="s">
        <v>2291</v>
      </c>
      <c r="GA90" t="s">
        <v>2291</v>
      </c>
      <c r="GB90" t="s">
        <v>2291</v>
      </c>
      <c r="GC90" t="s">
        <v>2291</v>
      </c>
      <c r="GD90" t="s">
        <v>2291</v>
      </c>
      <c r="GE90">
        <v>5</v>
      </c>
      <c r="GF90">
        <v>5</v>
      </c>
      <c r="GG90" t="s">
        <v>2291</v>
      </c>
      <c r="GH90">
        <v>15</v>
      </c>
      <c r="GI90" t="s">
        <v>1961</v>
      </c>
      <c r="GJ90" t="s">
        <v>1920</v>
      </c>
      <c r="GK90" t="s">
        <v>1920</v>
      </c>
      <c r="GL90" t="s">
        <v>2291</v>
      </c>
      <c r="GM90" t="s">
        <v>2291</v>
      </c>
      <c r="GN90" t="s">
        <v>2291</v>
      </c>
      <c r="GO90" t="s">
        <v>1920</v>
      </c>
      <c r="GP90" t="s">
        <v>2291</v>
      </c>
      <c r="GQ90" t="s">
        <v>2291</v>
      </c>
      <c r="GR90" t="s">
        <v>2291</v>
      </c>
      <c r="GS90" t="s">
        <v>302</v>
      </c>
      <c r="GT90" t="s">
        <v>1921</v>
      </c>
      <c r="GU90" t="s">
        <v>1921</v>
      </c>
      <c r="GV90" t="s">
        <v>1921</v>
      </c>
      <c r="GW90" t="s">
        <v>1921</v>
      </c>
      <c r="GX90" t="s">
        <v>1920</v>
      </c>
      <c r="GY90" t="s">
        <v>1921</v>
      </c>
      <c r="GZ90" t="s">
        <v>1921</v>
      </c>
      <c r="HA90" t="s">
        <v>1921</v>
      </c>
      <c r="HB90" t="s">
        <v>2291</v>
      </c>
      <c r="HC90" t="s">
        <v>2291</v>
      </c>
      <c r="HD90">
        <v>1</v>
      </c>
      <c r="HE90" t="s">
        <v>2291</v>
      </c>
      <c r="HF90" t="s">
        <v>2291</v>
      </c>
      <c r="HG90" t="s">
        <v>2291</v>
      </c>
      <c r="HH90" t="s">
        <v>2291</v>
      </c>
      <c r="HI90" t="s">
        <v>2291</v>
      </c>
      <c r="HJ90" t="s">
        <v>2291</v>
      </c>
      <c r="HK90" t="s">
        <v>2291</v>
      </c>
      <c r="HL90" t="s">
        <v>2291</v>
      </c>
      <c r="HM90" t="s">
        <v>2291</v>
      </c>
      <c r="HN90" t="s">
        <v>2291</v>
      </c>
      <c r="HO90" t="s">
        <v>2291</v>
      </c>
      <c r="HP90" t="s">
        <v>2291</v>
      </c>
      <c r="HQ90" t="s">
        <v>2291</v>
      </c>
      <c r="HR90" t="s">
        <v>869</v>
      </c>
      <c r="HS90" t="s">
        <v>2114</v>
      </c>
      <c r="HT90" t="s">
        <v>1921</v>
      </c>
      <c r="HU90" t="s">
        <v>1920</v>
      </c>
      <c r="HV90" t="s">
        <v>1920</v>
      </c>
      <c r="HW90" t="s">
        <v>1921</v>
      </c>
      <c r="HX90" t="s">
        <v>1920</v>
      </c>
      <c r="HY90" t="s">
        <v>2122</v>
      </c>
      <c r="HZ90" t="s">
        <v>1920</v>
      </c>
      <c r="IA90" t="s">
        <v>1921</v>
      </c>
      <c r="IB90" t="s">
        <v>1921</v>
      </c>
      <c r="IC90">
        <v>21</v>
      </c>
      <c r="ID90" t="s">
        <v>2291</v>
      </c>
      <c r="IE90" t="s">
        <v>2046</v>
      </c>
      <c r="IF90" t="s">
        <v>1921</v>
      </c>
      <c r="IG90" t="s">
        <v>1962</v>
      </c>
      <c r="IH90" t="s">
        <v>2126</v>
      </c>
      <c r="II90" t="s">
        <v>1921</v>
      </c>
      <c r="IJ90" t="s">
        <v>1920</v>
      </c>
      <c r="IK90" t="s">
        <v>2291</v>
      </c>
      <c r="IL90">
        <v>21</v>
      </c>
      <c r="IM90" t="s">
        <v>1961</v>
      </c>
      <c r="IN90" t="s">
        <v>2291</v>
      </c>
      <c r="IO90" t="s">
        <v>2291</v>
      </c>
      <c r="IP90" t="s">
        <v>2291</v>
      </c>
      <c r="IQ90" t="s">
        <v>2291</v>
      </c>
      <c r="IR90" t="s">
        <v>2291</v>
      </c>
      <c r="IS90" t="s">
        <v>2291</v>
      </c>
      <c r="IT90" t="s">
        <v>2291</v>
      </c>
      <c r="IU90" t="s">
        <v>2291</v>
      </c>
      <c r="IV90" t="s">
        <v>1949</v>
      </c>
      <c r="IW90" t="s">
        <v>1991</v>
      </c>
      <c r="IX90" t="s">
        <v>2291</v>
      </c>
      <c r="IY90" t="s">
        <v>2291</v>
      </c>
      <c r="IZ90" t="s">
        <v>2291</v>
      </c>
      <c r="JA90" t="s">
        <v>2291</v>
      </c>
      <c r="JB90" t="s">
        <v>2291</v>
      </c>
      <c r="JC90" t="s">
        <v>1921</v>
      </c>
      <c r="JD90" t="s">
        <v>2291</v>
      </c>
      <c r="JE90" t="s">
        <v>2291</v>
      </c>
      <c r="JF90" t="s">
        <v>2291</v>
      </c>
      <c r="JG90" t="s">
        <v>2291</v>
      </c>
      <c r="JH90" t="s">
        <v>2291</v>
      </c>
      <c r="JI90" t="s">
        <v>2291</v>
      </c>
      <c r="JJ90" t="s">
        <v>2291</v>
      </c>
      <c r="JK90" t="s">
        <v>2291</v>
      </c>
      <c r="JL90" t="s">
        <v>2291</v>
      </c>
      <c r="JM90" t="s">
        <v>677</v>
      </c>
      <c r="JN90" t="s">
        <v>1921</v>
      </c>
      <c r="JO90" t="s">
        <v>1920</v>
      </c>
      <c r="JP90" t="s">
        <v>1921</v>
      </c>
      <c r="JQ90" t="s">
        <v>1921</v>
      </c>
      <c r="JR90" t="s">
        <v>1921</v>
      </c>
      <c r="JS90" t="s">
        <v>1920</v>
      </c>
      <c r="JT90" t="s">
        <v>1921</v>
      </c>
      <c r="JU90" t="s">
        <v>1921</v>
      </c>
      <c r="JV90" t="s">
        <v>1920</v>
      </c>
      <c r="JW90" t="s">
        <v>1921</v>
      </c>
      <c r="JX90" t="s">
        <v>1921</v>
      </c>
      <c r="JY90" t="s">
        <v>1921</v>
      </c>
      <c r="JZ90" t="s">
        <v>1921</v>
      </c>
      <c r="KA90" t="s">
        <v>1921</v>
      </c>
      <c r="KB90" t="s">
        <v>2291</v>
      </c>
      <c r="KC90" t="s">
        <v>2291</v>
      </c>
      <c r="KD90" t="s">
        <v>2297</v>
      </c>
      <c r="KE90" t="s">
        <v>1920</v>
      </c>
      <c r="KF90" t="s">
        <v>1921</v>
      </c>
      <c r="KG90" t="s">
        <v>1921</v>
      </c>
      <c r="KH90" t="s">
        <v>1920</v>
      </c>
      <c r="KI90" t="s">
        <v>1921</v>
      </c>
      <c r="KJ90" t="s">
        <v>1921</v>
      </c>
      <c r="KK90" t="s">
        <v>1921</v>
      </c>
      <c r="KL90" t="s">
        <v>2291</v>
      </c>
      <c r="KM90" t="s">
        <v>1972</v>
      </c>
      <c r="KN90" t="s">
        <v>1920</v>
      </c>
      <c r="KO90" t="s">
        <v>1920</v>
      </c>
      <c r="KP90" t="s">
        <v>2144</v>
      </c>
      <c r="KQ90" t="s">
        <v>1967</v>
      </c>
      <c r="KR90" t="s">
        <v>1988</v>
      </c>
      <c r="KS90" t="s">
        <v>2291</v>
      </c>
      <c r="KT90" t="s">
        <v>1920</v>
      </c>
      <c r="KU90" t="s">
        <v>409</v>
      </c>
      <c r="KV90" t="s">
        <v>1921</v>
      </c>
      <c r="KW90" t="s">
        <v>1921</v>
      </c>
      <c r="KX90" t="s">
        <v>1920</v>
      </c>
      <c r="KY90" t="s">
        <v>2291</v>
      </c>
      <c r="KZ90" t="s">
        <v>2291</v>
      </c>
      <c r="LA90">
        <v>3</v>
      </c>
      <c r="LB90" t="s">
        <v>304</v>
      </c>
      <c r="LC90" t="s">
        <v>678</v>
      </c>
      <c r="LD90" t="s">
        <v>2291</v>
      </c>
      <c r="LE90" t="s">
        <v>2291</v>
      </c>
      <c r="LF90" t="s">
        <v>2291</v>
      </c>
      <c r="LG90">
        <v>20</v>
      </c>
      <c r="LH90">
        <v>20</v>
      </c>
      <c r="LI90" t="s">
        <v>679</v>
      </c>
      <c r="LJ90">
        <v>147000</v>
      </c>
      <c r="LK90" t="s">
        <v>680</v>
      </c>
      <c r="LL90" t="s">
        <v>681</v>
      </c>
      <c r="LM90">
        <v>36</v>
      </c>
      <c r="LN90" t="s">
        <v>2291</v>
      </c>
      <c r="LO90">
        <v>-1</v>
      </c>
      <c r="LP90" t="s">
        <v>2291</v>
      </c>
      <c r="LQ90" t="s">
        <v>2291</v>
      </c>
      <c r="LR90">
        <v>36</v>
      </c>
      <c r="LS90">
        <v>13</v>
      </c>
      <c r="LT90">
        <v>10</v>
      </c>
      <c r="LU90">
        <v>10</v>
      </c>
      <c r="LV90">
        <v>14</v>
      </c>
      <c r="LW90">
        <v>6</v>
      </c>
      <c r="LX90">
        <v>12</v>
      </c>
      <c r="LY90">
        <v>4</v>
      </c>
      <c r="LZ90">
        <v>6</v>
      </c>
      <c r="MA90">
        <v>22</v>
      </c>
      <c r="MB90">
        <v>21</v>
      </c>
      <c r="MC90">
        <v>5</v>
      </c>
      <c r="MD90">
        <v>5</v>
      </c>
      <c r="ME90">
        <v>128</v>
      </c>
      <c r="MF90" t="s">
        <v>1976</v>
      </c>
      <c r="MG90" t="s">
        <v>1979</v>
      </c>
      <c r="MH90" t="s">
        <v>1981</v>
      </c>
      <c r="MI90" t="b">
        <v>1</v>
      </c>
      <c r="MJ90" t="b">
        <v>1</v>
      </c>
      <c r="MK90" t="b">
        <v>0</v>
      </c>
      <c r="ML90" t="s">
        <v>2291</v>
      </c>
    </row>
    <row r="91" spans="1:350" x14ac:dyDescent="0.3">
      <c r="A91" t="s">
        <v>1820</v>
      </c>
      <c r="B91" t="s">
        <v>945</v>
      </c>
      <c r="C91" t="s">
        <v>946</v>
      </c>
      <c r="D91">
        <v>43163</v>
      </c>
      <c r="E91" t="s">
        <v>693</v>
      </c>
      <c r="F91" t="s">
        <v>694</v>
      </c>
      <c r="G91" t="s">
        <v>2291</v>
      </c>
      <c r="H91" t="s">
        <v>2291</v>
      </c>
      <c r="I91">
        <v>43163</v>
      </c>
      <c r="J91" t="s">
        <v>695</v>
      </c>
      <c r="K91" t="s">
        <v>293</v>
      </c>
      <c r="L91" t="s">
        <v>294</v>
      </c>
      <c r="M91" t="s">
        <v>1934</v>
      </c>
      <c r="N91" t="s">
        <v>400</v>
      </c>
      <c r="O91" t="s">
        <v>1948</v>
      </c>
      <c r="P91" t="s">
        <v>915</v>
      </c>
      <c r="Q91" t="s">
        <v>1057</v>
      </c>
      <c r="R91" t="s">
        <v>1820</v>
      </c>
      <c r="S91" t="s">
        <v>1820</v>
      </c>
      <c r="T91" t="s">
        <v>947</v>
      </c>
      <c r="U91">
        <v>13.844809980499999</v>
      </c>
      <c r="V91">
        <v>14.1526699454</v>
      </c>
      <c r="W91">
        <v>295.13836787600002</v>
      </c>
      <c r="X91">
        <v>4</v>
      </c>
      <c r="Y91" t="s">
        <v>1983</v>
      </c>
      <c r="Z91" t="s">
        <v>960</v>
      </c>
      <c r="AA91">
        <v>6</v>
      </c>
      <c r="AB91" t="s">
        <v>2292</v>
      </c>
      <c r="AC91" t="s">
        <v>2291</v>
      </c>
      <c r="AD91" t="s">
        <v>1982</v>
      </c>
      <c r="AE91" t="s">
        <v>2291</v>
      </c>
      <c r="AF91" t="s">
        <v>2291</v>
      </c>
      <c r="AG91" t="s">
        <v>2089</v>
      </c>
      <c r="AH91" t="s">
        <v>1920</v>
      </c>
      <c r="AI91" t="s">
        <v>1921</v>
      </c>
      <c r="AJ91" t="s">
        <v>1921</v>
      </c>
      <c r="AK91" t="s">
        <v>2291</v>
      </c>
      <c r="AL91">
        <v>35</v>
      </c>
      <c r="AM91">
        <v>146</v>
      </c>
      <c r="AN91" t="s">
        <v>294</v>
      </c>
      <c r="AO91" t="s">
        <v>1934</v>
      </c>
      <c r="AP91" t="s">
        <v>400</v>
      </c>
      <c r="AQ91" t="s">
        <v>1948</v>
      </c>
      <c r="AR91" t="s">
        <v>915</v>
      </c>
      <c r="AS91" t="s">
        <v>1057</v>
      </c>
      <c r="AT91">
        <v>35</v>
      </c>
      <c r="AU91">
        <v>146</v>
      </c>
      <c r="AV91">
        <v>42430</v>
      </c>
      <c r="AW91" t="s">
        <v>2291</v>
      </c>
      <c r="AX91" t="s">
        <v>2291</v>
      </c>
      <c r="AY91" t="s">
        <v>2291</v>
      </c>
      <c r="AZ91" t="s">
        <v>2291</v>
      </c>
      <c r="BA91" t="s">
        <v>2291</v>
      </c>
      <c r="BB91" t="s">
        <v>2291</v>
      </c>
      <c r="BC91" t="s">
        <v>2291</v>
      </c>
      <c r="BD91" t="s">
        <v>2291</v>
      </c>
      <c r="BE91" t="s">
        <v>2291</v>
      </c>
      <c r="BF91" t="s">
        <v>2291</v>
      </c>
      <c r="BG91" t="s">
        <v>2291</v>
      </c>
      <c r="BH91" t="s">
        <v>2291</v>
      </c>
      <c r="BI91" t="s">
        <v>2291</v>
      </c>
      <c r="BJ91" t="s">
        <v>2291</v>
      </c>
      <c r="BK91" t="s">
        <v>2291</v>
      </c>
      <c r="BL91" t="s">
        <v>2291</v>
      </c>
      <c r="BM91" t="s">
        <v>2291</v>
      </c>
      <c r="BN91" t="s">
        <v>2291</v>
      </c>
      <c r="BO91" t="s">
        <v>2291</v>
      </c>
      <c r="BP91" t="s">
        <v>2291</v>
      </c>
      <c r="BQ91" t="s">
        <v>2291</v>
      </c>
      <c r="BR91" t="s">
        <v>2291</v>
      </c>
      <c r="BS91" t="s">
        <v>2291</v>
      </c>
      <c r="BT91" t="s">
        <v>2291</v>
      </c>
      <c r="BU91" t="s">
        <v>2291</v>
      </c>
      <c r="BV91" t="s">
        <v>2291</v>
      </c>
      <c r="BW91" t="s">
        <v>2291</v>
      </c>
      <c r="BX91" t="s">
        <v>2291</v>
      </c>
      <c r="BY91">
        <v>5</v>
      </c>
      <c r="BZ91">
        <v>21</v>
      </c>
      <c r="CA91">
        <v>0</v>
      </c>
      <c r="CB91">
        <v>40</v>
      </c>
      <c r="CC91">
        <v>0</v>
      </c>
      <c r="CD91">
        <v>0</v>
      </c>
      <c r="CE91">
        <v>0</v>
      </c>
      <c r="CF91" t="s">
        <v>1998</v>
      </c>
      <c r="CG91" t="s">
        <v>2291</v>
      </c>
      <c r="CH91" t="s">
        <v>868</v>
      </c>
      <c r="CI91" t="s">
        <v>1920</v>
      </c>
      <c r="CJ91" t="s">
        <v>1921</v>
      </c>
      <c r="CK91" t="s">
        <v>1921</v>
      </c>
      <c r="CL91" t="s">
        <v>1921</v>
      </c>
      <c r="CM91" t="s">
        <v>1921</v>
      </c>
      <c r="CN91" t="s">
        <v>1921</v>
      </c>
      <c r="CO91" t="s">
        <v>1921</v>
      </c>
      <c r="CP91" t="s">
        <v>1921</v>
      </c>
      <c r="CQ91" t="s">
        <v>1920</v>
      </c>
      <c r="CR91" t="s">
        <v>1921</v>
      </c>
      <c r="CS91" t="s">
        <v>1921</v>
      </c>
      <c r="CT91" t="s">
        <v>320</v>
      </c>
      <c r="CU91" t="s">
        <v>1921</v>
      </c>
      <c r="CV91" t="s">
        <v>1921</v>
      </c>
      <c r="CW91" t="s">
        <v>1921</v>
      </c>
      <c r="CX91" t="s">
        <v>1920</v>
      </c>
      <c r="CY91" t="s">
        <v>1921</v>
      </c>
      <c r="CZ91" t="s">
        <v>2291</v>
      </c>
      <c r="DA91" t="s">
        <v>2029</v>
      </c>
      <c r="DB91" t="s">
        <v>320</v>
      </c>
      <c r="DC91" t="s">
        <v>1921</v>
      </c>
      <c r="DD91" t="s">
        <v>1921</v>
      </c>
      <c r="DE91" t="s">
        <v>1921</v>
      </c>
      <c r="DF91" t="s">
        <v>1920</v>
      </c>
      <c r="DG91" t="s">
        <v>1921</v>
      </c>
      <c r="DH91" t="s">
        <v>2291</v>
      </c>
      <c r="DI91" t="s">
        <v>2029</v>
      </c>
      <c r="DJ91" t="s">
        <v>2291</v>
      </c>
      <c r="DK91" t="s">
        <v>2291</v>
      </c>
      <c r="DL91" t="s">
        <v>2291</v>
      </c>
      <c r="DM91" t="s">
        <v>2291</v>
      </c>
      <c r="DN91" t="s">
        <v>2291</v>
      </c>
      <c r="DO91" t="s">
        <v>2291</v>
      </c>
      <c r="DP91" t="s">
        <v>2291</v>
      </c>
      <c r="DQ91" t="s">
        <v>2291</v>
      </c>
      <c r="DR91" t="s">
        <v>2291</v>
      </c>
      <c r="DS91" t="s">
        <v>2291</v>
      </c>
      <c r="DT91" t="s">
        <v>2291</v>
      </c>
      <c r="DU91" t="s">
        <v>2291</v>
      </c>
      <c r="DV91" t="s">
        <v>2291</v>
      </c>
      <c r="DW91" t="s">
        <v>2291</v>
      </c>
      <c r="DX91" t="s">
        <v>2291</v>
      </c>
      <c r="DY91" t="s">
        <v>2291</v>
      </c>
      <c r="DZ91" t="s">
        <v>2291</v>
      </c>
      <c r="EA91" t="s">
        <v>2291</v>
      </c>
      <c r="EB91" t="s">
        <v>2291</v>
      </c>
      <c r="EC91" t="s">
        <v>2291</v>
      </c>
      <c r="ED91" t="s">
        <v>2291</v>
      </c>
      <c r="EE91" t="s">
        <v>2291</v>
      </c>
      <c r="EF91" t="s">
        <v>2291</v>
      </c>
      <c r="EG91" t="s">
        <v>2291</v>
      </c>
      <c r="EH91" t="s">
        <v>2291</v>
      </c>
      <c r="EI91" t="s">
        <v>2291</v>
      </c>
      <c r="EJ91" t="s">
        <v>2291</v>
      </c>
      <c r="EK91" t="s">
        <v>2291</v>
      </c>
      <c r="EL91" t="s">
        <v>2291</v>
      </c>
      <c r="EM91" t="s">
        <v>2291</v>
      </c>
      <c r="EN91" t="s">
        <v>2291</v>
      </c>
      <c r="EO91" t="s">
        <v>2291</v>
      </c>
      <c r="EP91" t="s">
        <v>2291</v>
      </c>
      <c r="EQ91" t="s">
        <v>2291</v>
      </c>
      <c r="ER91" t="s">
        <v>2291</v>
      </c>
      <c r="ES91" t="s">
        <v>2291</v>
      </c>
      <c r="ET91" t="s">
        <v>2291</v>
      </c>
      <c r="EU91" t="s">
        <v>2291</v>
      </c>
      <c r="EV91" t="s">
        <v>2291</v>
      </c>
      <c r="EW91" t="s">
        <v>2291</v>
      </c>
      <c r="EX91" t="s">
        <v>2291</v>
      </c>
      <c r="EY91" t="s">
        <v>2291</v>
      </c>
      <c r="EZ91" t="s">
        <v>2291</v>
      </c>
      <c r="FA91" t="s">
        <v>2291</v>
      </c>
      <c r="FB91" t="s">
        <v>2291</v>
      </c>
      <c r="FC91" t="s">
        <v>2291</v>
      </c>
      <c r="FD91" t="s">
        <v>2291</v>
      </c>
      <c r="FE91" t="s">
        <v>2291</v>
      </c>
      <c r="FF91" t="s">
        <v>2291</v>
      </c>
      <c r="FG91" t="s">
        <v>2291</v>
      </c>
      <c r="FH91" t="s">
        <v>2291</v>
      </c>
      <c r="FI91" t="s">
        <v>2291</v>
      </c>
      <c r="FJ91" t="s">
        <v>2291</v>
      </c>
      <c r="FK91" t="s">
        <v>2291</v>
      </c>
      <c r="FL91" t="s">
        <v>2291</v>
      </c>
      <c r="FM91" t="s">
        <v>2291</v>
      </c>
      <c r="FN91" t="s">
        <v>2291</v>
      </c>
      <c r="FO91" t="s">
        <v>2291</v>
      </c>
      <c r="FP91" t="s">
        <v>2291</v>
      </c>
      <c r="FQ91" t="s">
        <v>2291</v>
      </c>
      <c r="FR91" t="s">
        <v>2291</v>
      </c>
      <c r="FS91" t="s">
        <v>2291</v>
      </c>
      <c r="FT91" t="s">
        <v>2291</v>
      </c>
      <c r="FU91" t="s">
        <v>2291</v>
      </c>
      <c r="FV91">
        <v>17</v>
      </c>
      <c r="FW91">
        <v>20</v>
      </c>
      <c r="FX91">
        <v>2</v>
      </c>
      <c r="FY91">
        <v>1</v>
      </c>
      <c r="FZ91" t="s">
        <v>2291</v>
      </c>
      <c r="GA91" t="s">
        <v>2291</v>
      </c>
      <c r="GB91" t="s">
        <v>2291</v>
      </c>
      <c r="GC91" t="s">
        <v>2291</v>
      </c>
      <c r="GD91">
        <v>10</v>
      </c>
      <c r="GE91">
        <v>15</v>
      </c>
      <c r="GF91">
        <v>5</v>
      </c>
      <c r="GG91" t="s">
        <v>2291</v>
      </c>
      <c r="GH91">
        <v>15</v>
      </c>
      <c r="GI91" t="s">
        <v>1920</v>
      </c>
      <c r="GJ91" t="s">
        <v>1920</v>
      </c>
      <c r="GK91" t="s">
        <v>1920</v>
      </c>
      <c r="GL91" t="s">
        <v>2291</v>
      </c>
      <c r="GM91" t="s">
        <v>2291</v>
      </c>
      <c r="GN91" t="s">
        <v>2291</v>
      </c>
      <c r="GO91" t="s">
        <v>1920</v>
      </c>
      <c r="GP91" t="s">
        <v>2291</v>
      </c>
      <c r="GQ91" t="s">
        <v>2291</v>
      </c>
      <c r="GR91" t="s">
        <v>2291</v>
      </c>
      <c r="GS91" t="s">
        <v>419</v>
      </c>
      <c r="GT91" t="s">
        <v>1921</v>
      </c>
      <c r="GU91" t="s">
        <v>1921</v>
      </c>
      <c r="GV91" t="s">
        <v>1921</v>
      </c>
      <c r="GW91" t="s">
        <v>1921</v>
      </c>
      <c r="GX91" t="s">
        <v>1920</v>
      </c>
      <c r="GY91" t="s">
        <v>1921</v>
      </c>
      <c r="GZ91" t="s">
        <v>1920</v>
      </c>
      <c r="HA91" t="s">
        <v>1921</v>
      </c>
      <c r="HB91">
        <v>1</v>
      </c>
      <c r="HC91" t="s">
        <v>2291</v>
      </c>
      <c r="HD91">
        <v>1</v>
      </c>
      <c r="HE91" t="s">
        <v>2291</v>
      </c>
      <c r="HF91" t="s">
        <v>2291</v>
      </c>
      <c r="HG91" t="s">
        <v>2291</v>
      </c>
      <c r="HH91" t="s">
        <v>2291</v>
      </c>
      <c r="HI91" t="s">
        <v>2291</v>
      </c>
      <c r="HJ91" t="s">
        <v>2291</v>
      </c>
      <c r="HK91" t="s">
        <v>2291</v>
      </c>
      <c r="HL91" t="s">
        <v>2291</v>
      </c>
      <c r="HM91" t="s">
        <v>2291</v>
      </c>
      <c r="HN91" t="s">
        <v>2291</v>
      </c>
      <c r="HO91" t="s">
        <v>2291</v>
      </c>
      <c r="HP91" t="s">
        <v>2291</v>
      </c>
      <c r="HQ91" t="s">
        <v>2291</v>
      </c>
      <c r="HR91" t="s">
        <v>869</v>
      </c>
      <c r="HS91" t="s">
        <v>2112</v>
      </c>
      <c r="HT91" t="s">
        <v>1921</v>
      </c>
      <c r="HU91" t="s">
        <v>1920</v>
      </c>
      <c r="HV91" t="s">
        <v>1920</v>
      </c>
      <c r="HW91" t="s">
        <v>1921</v>
      </c>
      <c r="HX91" t="s">
        <v>1921</v>
      </c>
      <c r="HY91" t="s">
        <v>2122</v>
      </c>
      <c r="HZ91" t="s">
        <v>1920</v>
      </c>
      <c r="IA91" t="s">
        <v>1921</v>
      </c>
      <c r="IB91" t="s">
        <v>1921</v>
      </c>
      <c r="IC91">
        <v>12</v>
      </c>
      <c r="ID91" t="s">
        <v>2291</v>
      </c>
      <c r="IE91" t="s">
        <v>925</v>
      </c>
      <c r="IF91" t="s">
        <v>2001</v>
      </c>
      <c r="IG91" t="s">
        <v>1964</v>
      </c>
      <c r="IH91" t="s">
        <v>2126</v>
      </c>
      <c r="II91" t="s">
        <v>1921</v>
      </c>
      <c r="IJ91" t="s">
        <v>1920</v>
      </c>
      <c r="IK91" t="s">
        <v>2291</v>
      </c>
      <c r="IL91">
        <v>40</v>
      </c>
      <c r="IM91" t="s">
        <v>1920</v>
      </c>
      <c r="IN91" t="s">
        <v>2291</v>
      </c>
      <c r="IO91" t="s">
        <v>2291</v>
      </c>
      <c r="IP91" t="s">
        <v>2291</v>
      </c>
      <c r="IQ91" t="s">
        <v>2291</v>
      </c>
      <c r="IR91" t="s">
        <v>2291</v>
      </c>
      <c r="IS91" t="s">
        <v>2291</v>
      </c>
      <c r="IT91" t="s">
        <v>2291</v>
      </c>
      <c r="IU91" t="s">
        <v>2291</v>
      </c>
      <c r="IV91" t="s">
        <v>1949</v>
      </c>
      <c r="IW91" t="s">
        <v>1991</v>
      </c>
      <c r="IX91" t="s">
        <v>2291</v>
      </c>
      <c r="IY91" t="s">
        <v>2291</v>
      </c>
      <c r="IZ91" t="s">
        <v>2291</v>
      </c>
      <c r="JA91" t="s">
        <v>2291</v>
      </c>
      <c r="JB91" t="s">
        <v>2291</v>
      </c>
      <c r="JC91" t="s">
        <v>1920</v>
      </c>
      <c r="JD91" t="s">
        <v>2002</v>
      </c>
      <c r="JE91" t="s">
        <v>1920</v>
      </c>
      <c r="JF91" t="s">
        <v>1921</v>
      </c>
      <c r="JG91" t="s">
        <v>1921</v>
      </c>
      <c r="JH91" t="s">
        <v>1921</v>
      </c>
      <c r="JI91" t="s">
        <v>1921</v>
      </c>
      <c r="JJ91" t="s">
        <v>2291</v>
      </c>
      <c r="JK91" t="s">
        <v>1974</v>
      </c>
      <c r="JL91" t="s">
        <v>1967</v>
      </c>
      <c r="JM91" t="s">
        <v>392</v>
      </c>
      <c r="JN91" t="s">
        <v>1921</v>
      </c>
      <c r="JO91" t="s">
        <v>1921</v>
      </c>
      <c r="JP91" t="s">
        <v>1921</v>
      </c>
      <c r="JQ91" t="s">
        <v>1921</v>
      </c>
      <c r="JR91" t="s">
        <v>1921</v>
      </c>
      <c r="JS91" t="s">
        <v>1920</v>
      </c>
      <c r="JT91" t="s">
        <v>1921</v>
      </c>
      <c r="JU91" t="s">
        <v>1920</v>
      </c>
      <c r="JV91" t="s">
        <v>1920</v>
      </c>
      <c r="JW91" t="s">
        <v>1921</v>
      </c>
      <c r="JX91" t="s">
        <v>1921</v>
      </c>
      <c r="JY91" t="s">
        <v>1921</v>
      </c>
      <c r="JZ91" t="s">
        <v>1921</v>
      </c>
      <c r="KA91" t="s">
        <v>1921</v>
      </c>
      <c r="KB91" t="s">
        <v>2291</v>
      </c>
      <c r="KC91" t="s">
        <v>2291</v>
      </c>
      <c r="KD91" t="s">
        <v>2298</v>
      </c>
      <c r="KE91" t="s">
        <v>1920</v>
      </c>
      <c r="KF91" t="s">
        <v>1921</v>
      </c>
      <c r="KG91" t="s">
        <v>1921</v>
      </c>
      <c r="KH91" t="s">
        <v>1921</v>
      </c>
      <c r="KI91" t="s">
        <v>1921</v>
      </c>
      <c r="KJ91" t="s">
        <v>1920</v>
      </c>
      <c r="KK91" t="s">
        <v>1921</v>
      </c>
      <c r="KL91" t="s">
        <v>2291</v>
      </c>
      <c r="KM91" t="s">
        <v>1971</v>
      </c>
      <c r="KN91" t="s">
        <v>2291</v>
      </c>
      <c r="KO91" t="s">
        <v>1920</v>
      </c>
      <c r="KP91" t="s">
        <v>2145</v>
      </c>
      <c r="KQ91" t="s">
        <v>1967</v>
      </c>
      <c r="KR91" t="s">
        <v>1923</v>
      </c>
      <c r="KS91" t="s">
        <v>2291</v>
      </c>
      <c r="KT91" t="s">
        <v>1920</v>
      </c>
      <c r="KU91" t="s">
        <v>409</v>
      </c>
      <c r="KV91" t="s">
        <v>1921</v>
      </c>
      <c r="KW91" t="s">
        <v>1921</v>
      </c>
      <c r="KX91" t="s">
        <v>1920</v>
      </c>
      <c r="KY91" t="s">
        <v>2291</v>
      </c>
      <c r="KZ91" t="s">
        <v>2291</v>
      </c>
      <c r="LA91">
        <v>3</v>
      </c>
      <c r="LB91" t="s">
        <v>304</v>
      </c>
      <c r="LC91" t="s">
        <v>2291</v>
      </c>
      <c r="LD91" t="s">
        <v>2291</v>
      </c>
      <c r="LE91" t="s">
        <v>2291</v>
      </c>
      <c r="LF91" t="s">
        <v>2291</v>
      </c>
      <c r="LG91">
        <v>10</v>
      </c>
      <c r="LH91">
        <v>10</v>
      </c>
      <c r="LI91" t="s">
        <v>948</v>
      </c>
      <c r="LJ91">
        <v>158764</v>
      </c>
      <c r="LK91" t="s">
        <v>949</v>
      </c>
      <c r="LL91" t="s">
        <v>950</v>
      </c>
      <c r="LM91">
        <v>68</v>
      </c>
      <c r="LN91" t="s">
        <v>2291</v>
      </c>
      <c r="LO91">
        <v>-1</v>
      </c>
      <c r="LP91" t="s">
        <v>2291</v>
      </c>
      <c r="LQ91" t="s">
        <v>2291</v>
      </c>
      <c r="LR91">
        <v>68</v>
      </c>
      <c r="LS91">
        <v>2</v>
      </c>
      <c r="LT91">
        <v>5</v>
      </c>
      <c r="LU91">
        <v>8</v>
      </c>
      <c r="LV91">
        <v>5</v>
      </c>
      <c r="LW91">
        <v>5</v>
      </c>
      <c r="LX91">
        <v>10</v>
      </c>
      <c r="LY91">
        <v>0</v>
      </c>
      <c r="LZ91">
        <v>2</v>
      </c>
      <c r="MA91">
        <v>10</v>
      </c>
      <c r="MB91">
        <v>10</v>
      </c>
      <c r="MC91">
        <v>3</v>
      </c>
      <c r="MD91">
        <v>1</v>
      </c>
      <c r="ME91">
        <v>61</v>
      </c>
      <c r="MF91" t="s">
        <v>1979</v>
      </c>
      <c r="MG91" t="s">
        <v>1980</v>
      </c>
      <c r="MH91" t="s">
        <v>1981</v>
      </c>
      <c r="MI91" t="b">
        <v>1</v>
      </c>
      <c r="MJ91" t="b">
        <v>1</v>
      </c>
      <c r="MK91" t="b">
        <v>1</v>
      </c>
      <c r="ML91" t="s">
        <v>2291</v>
      </c>
    </row>
    <row r="92" spans="1:350" x14ac:dyDescent="0.3">
      <c r="A92" t="s">
        <v>1222</v>
      </c>
      <c r="B92" t="s">
        <v>1244</v>
      </c>
      <c r="C92" t="s">
        <v>1245</v>
      </c>
      <c r="D92">
        <v>43163</v>
      </c>
      <c r="E92" t="s">
        <v>353</v>
      </c>
      <c r="F92" t="s">
        <v>2291</v>
      </c>
      <c r="G92" t="s">
        <v>2291</v>
      </c>
      <c r="H92" t="s">
        <v>2291</v>
      </c>
      <c r="I92">
        <v>43163</v>
      </c>
      <c r="J92" t="s">
        <v>354</v>
      </c>
      <c r="K92" t="s">
        <v>293</v>
      </c>
      <c r="L92" t="s">
        <v>294</v>
      </c>
      <c r="M92" t="s">
        <v>1934</v>
      </c>
      <c r="N92" t="s">
        <v>295</v>
      </c>
      <c r="O92" t="s">
        <v>1947</v>
      </c>
      <c r="P92" t="s">
        <v>810</v>
      </c>
      <c r="Q92" t="s">
        <v>1230</v>
      </c>
      <c r="R92" t="s">
        <v>1222</v>
      </c>
      <c r="S92" t="s">
        <v>1222</v>
      </c>
      <c r="T92" t="s">
        <v>1246</v>
      </c>
      <c r="U92">
        <v>13.2194564651</v>
      </c>
      <c r="V92">
        <v>14.449174014600001</v>
      </c>
      <c r="W92">
        <v>310.55325563299999</v>
      </c>
      <c r="X92">
        <v>4</v>
      </c>
      <c r="Y92" t="s">
        <v>1984</v>
      </c>
      <c r="Z92" t="s">
        <v>2291</v>
      </c>
      <c r="AA92" t="s">
        <v>2291</v>
      </c>
      <c r="AB92" t="s">
        <v>2296</v>
      </c>
      <c r="AC92" t="s">
        <v>2291</v>
      </c>
      <c r="AD92" t="s">
        <v>1982</v>
      </c>
      <c r="AE92" t="s">
        <v>2291</v>
      </c>
      <c r="AF92" t="s">
        <v>2291</v>
      </c>
      <c r="AG92" t="s">
        <v>2094</v>
      </c>
      <c r="AH92" t="s">
        <v>1920</v>
      </c>
      <c r="AI92" t="s">
        <v>1920</v>
      </c>
      <c r="AJ92" t="s">
        <v>1920</v>
      </c>
      <c r="AK92" t="s">
        <v>2291</v>
      </c>
      <c r="AL92">
        <v>65</v>
      </c>
      <c r="AM92">
        <v>272</v>
      </c>
      <c r="AN92" t="s">
        <v>294</v>
      </c>
      <c r="AO92" t="s">
        <v>1934</v>
      </c>
      <c r="AP92" t="s">
        <v>295</v>
      </c>
      <c r="AQ92" t="s">
        <v>1947</v>
      </c>
      <c r="AR92" t="s">
        <v>810</v>
      </c>
      <c r="AS92" t="s">
        <v>1230</v>
      </c>
      <c r="AT92">
        <v>65</v>
      </c>
      <c r="AU92">
        <v>272</v>
      </c>
      <c r="AV92">
        <v>42005</v>
      </c>
      <c r="AW92">
        <v>76</v>
      </c>
      <c r="AX92">
        <v>318</v>
      </c>
      <c r="AY92" t="s">
        <v>335</v>
      </c>
      <c r="AZ92" t="s">
        <v>1927</v>
      </c>
      <c r="BA92" t="s">
        <v>336</v>
      </c>
      <c r="BB92" t="s">
        <v>1932</v>
      </c>
      <c r="BC92" t="s">
        <v>356</v>
      </c>
      <c r="BD92" t="s">
        <v>1943</v>
      </c>
      <c r="BE92" t="s">
        <v>2291</v>
      </c>
      <c r="BF92" t="s">
        <v>2291</v>
      </c>
      <c r="BG92" t="s">
        <v>2291</v>
      </c>
      <c r="BH92">
        <v>76</v>
      </c>
      <c r="BI92">
        <v>318</v>
      </c>
      <c r="BJ92">
        <v>42005</v>
      </c>
      <c r="BK92">
        <v>104</v>
      </c>
      <c r="BL92">
        <v>435</v>
      </c>
      <c r="BM92" t="s">
        <v>335</v>
      </c>
      <c r="BN92" t="s">
        <v>1927</v>
      </c>
      <c r="BO92" t="s">
        <v>1247</v>
      </c>
      <c r="BP92" t="s">
        <v>1933</v>
      </c>
      <c r="BQ92" t="s">
        <v>1248</v>
      </c>
      <c r="BR92" t="s">
        <v>1935</v>
      </c>
      <c r="BS92" t="s">
        <v>2291</v>
      </c>
      <c r="BT92" t="s">
        <v>2291</v>
      </c>
      <c r="BU92" t="s">
        <v>2291</v>
      </c>
      <c r="BV92">
        <v>104</v>
      </c>
      <c r="BW92">
        <v>435</v>
      </c>
      <c r="BX92">
        <v>42339</v>
      </c>
      <c r="BY92">
        <v>239</v>
      </c>
      <c r="BZ92">
        <v>1000</v>
      </c>
      <c r="CA92">
        <v>0</v>
      </c>
      <c r="CB92">
        <v>200</v>
      </c>
      <c r="CC92">
        <v>0</v>
      </c>
      <c r="CD92">
        <v>45</v>
      </c>
      <c r="CE92">
        <v>0</v>
      </c>
      <c r="CF92" t="s">
        <v>1998</v>
      </c>
      <c r="CG92" t="s">
        <v>2291</v>
      </c>
      <c r="CH92" t="s">
        <v>1249</v>
      </c>
      <c r="CI92" t="s">
        <v>1921</v>
      </c>
      <c r="CJ92" t="s">
        <v>1921</v>
      </c>
      <c r="CK92" t="s">
        <v>1921</v>
      </c>
      <c r="CL92" t="s">
        <v>1920</v>
      </c>
      <c r="CM92" t="s">
        <v>1921</v>
      </c>
      <c r="CN92" t="s">
        <v>1921</v>
      </c>
      <c r="CO92" t="s">
        <v>1921</v>
      </c>
      <c r="CP92" t="s">
        <v>1921</v>
      </c>
      <c r="CQ92" t="s">
        <v>1921</v>
      </c>
      <c r="CR92" t="s">
        <v>1921</v>
      </c>
      <c r="CS92" t="s">
        <v>1920</v>
      </c>
      <c r="CT92" t="s">
        <v>2291</v>
      </c>
      <c r="CU92" t="s">
        <v>2291</v>
      </c>
      <c r="CV92" t="s">
        <v>2291</v>
      </c>
      <c r="CW92" t="s">
        <v>2291</v>
      </c>
      <c r="CX92" t="s">
        <v>2291</v>
      </c>
      <c r="CY92" t="s">
        <v>2291</v>
      </c>
      <c r="CZ92" t="s">
        <v>2291</v>
      </c>
      <c r="DA92" t="s">
        <v>2291</v>
      </c>
      <c r="DB92" t="s">
        <v>2291</v>
      </c>
      <c r="DC92" t="s">
        <v>2291</v>
      </c>
      <c r="DD92" t="s">
        <v>2291</v>
      </c>
      <c r="DE92" t="s">
        <v>2291</v>
      </c>
      <c r="DF92" t="s">
        <v>2291</v>
      </c>
      <c r="DG92" t="s">
        <v>2291</v>
      </c>
      <c r="DH92" t="s">
        <v>2291</v>
      </c>
      <c r="DI92" t="s">
        <v>2291</v>
      </c>
      <c r="DJ92" t="s">
        <v>2291</v>
      </c>
      <c r="DK92" t="s">
        <v>2291</v>
      </c>
      <c r="DL92" t="s">
        <v>2291</v>
      </c>
      <c r="DM92" t="s">
        <v>2291</v>
      </c>
      <c r="DN92" t="s">
        <v>2291</v>
      </c>
      <c r="DO92" t="s">
        <v>2291</v>
      </c>
      <c r="DP92" t="s">
        <v>2291</v>
      </c>
      <c r="DQ92" t="s">
        <v>2291</v>
      </c>
      <c r="DR92" t="s">
        <v>2291</v>
      </c>
      <c r="DS92" t="s">
        <v>2291</v>
      </c>
      <c r="DT92" t="s">
        <v>2291</v>
      </c>
      <c r="DU92" t="s">
        <v>2291</v>
      </c>
      <c r="DV92" t="s">
        <v>2291</v>
      </c>
      <c r="DW92" t="s">
        <v>2291</v>
      </c>
      <c r="DX92" t="s">
        <v>2291</v>
      </c>
      <c r="DY92" t="s">
        <v>2291</v>
      </c>
      <c r="DZ92" t="s">
        <v>2291</v>
      </c>
      <c r="EA92" t="s">
        <v>2291</v>
      </c>
      <c r="EB92" t="s">
        <v>2291</v>
      </c>
      <c r="EC92" t="s">
        <v>2291</v>
      </c>
      <c r="ED92" t="s">
        <v>2291</v>
      </c>
      <c r="EE92" t="s">
        <v>2291</v>
      </c>
      <c r="EF92" t="s">
        <v>2291</v>
      </c>
      <c r="EG92" t="s">
        <v>2291</v>
      </c>
      <c r="EH92" t="s">
        <v>2291</v>
      </c>
      <c r="EI92" t="s">
        <v>2291</v>
      </c>
      <c r="EJ92" t="s">
        <v>2291</v>
      </c>
      <c r="EK92" t="s">
        <v>2291</v>
      </c>
      <c r="EL92" t="s">
        <v>2291</v>
      </c>
      <c r="EM92" t="s">
        <v>2291</v>
      </c>
      <c r="EN92" t="s">
        <v>2291</v>
      </c>
      <c r="EO92" t="s">
        <v>2291</v>
      </c>
      <c r="EP92" t="s">
        <v>2291</v>
      </c>
      <c r="EQ92" t="s">
        <v>2291</v>
      </c>
      <c r="ER92" t="s">
        <v>2291</v>
      </c>
      <c r="ES92" t="s">
        <v>2291</v>
      </c>
      <c r="ET92" t="s">
        <v>2291</v>
      </c>
      <c r="EU92" t="s">
        <v>2291</v>
      </c>
      <c r="EV92" t="s">
        <v>2291</v>
      </c>
      <c r="EW92" t="s">
        <v>2291</v>
      </c>
      <c r="EX92" t="s">
        <v>2291</v>
      </c>
      <c r="EY92" t="s">
        <v>2291</v>
      </c>
      <c r="EZ92" t="s">
        <v>2291</v>
      </c>
      <c r="FA92" t="s">
        <v>2291</v>
      </c>
      <c r="FB92" t="s">
        <v>2291</v>
      </c>
      <c r="FC92" t="s">
        <v>2291</v>
      </c>
      <c r="FD92" t="s">
        <v>2291</v>
      </c>
      <c r="FE92" t="s">
        <v>2291</v>
      </c>
      <c r="FF92" t="s">
        <v>1953</v>
      </c>
      <c r="FG92" t="s">
        <v>1921</v>
      </c>
      <c r="FH92" t="s">
        <v>1921</v>
      </c>
      <c r="FI92" t="s">
        <v>1920</v>
      </c>
      <c r="FJ92" t="s">
        <v>1921</v>
      </c>
      <c r="FK92" t="s">
        <v>1921</v>
      </c>
      <c r="FL92" t="s">
        <v>2291</v>
      </c>
      <c r="FM92" t="s">
        <v>1996</v>
      </c>
      <c r="FN92" t="s">
        <v>2291</v>
      </c>
      <c r="FO92" t="s">
        <v>2291</v>
      </c>
      <c r="FP92" t="s">
        <v>2291</v>
      </c>
      <c r="FQ92" t="s">
        <v>2291</v>
      </c>
      <c r="FR92" t="s">
        <v>2291</v>
      </c>
      <c r="FS92" t="s">
        <v>2291</v>
      </c>
      <c r="FT92" t="s">
        <v>2291</v>
      </c>
      <c r="FU92" t="s">
        <v>2291</v>
      </c>
      <c r="FV92">
        <v>30</v>
      </c>
      <c r="FW92">
        <v>64</v>
      </c>
      <c r="FX92">
        <v>8</v>
      </c>
      <c r="FY92">
        <v>12</v>
      </c>
      <c r="FZ92">
        <v>15</v>
      </c>
      <c r="GA92">
        <v>18</v>
      </c>
      <c r="GB92" t="s">
        <v>2291</v>
      </c>
      <c r="GC92" t="s">
        <v>2291</v>
      </c>
      <c r="GD92">
        <v>28</v>
      </c>
      <c r="GE92">
        <v>28</v>
      </c>
      <c r="GF92">
        <v>18</v>
      </c>
      <c r="GG92" t="s">
        <v>2291</v>
      </c>
      <c r="GH92">
        <v>42</v>
      </c>
      <c r="GI92" t="s">
        <v>1920</v>
      </c>
      <c r="GJ92" t="s">
        <v>1920</v>
      </c>
      <c r="GK92" t="s">
        <v>1920</v>
      </c>
      <c r="GL92" t="s">
        <v>2291</v>
      </c>
      <c r="GM92" t="s">
        <v>2291</v>
      </c>
      <c r="GN92" t="s">
        <v>2291</v>
      </c>
      <c r="GO92" t="s">
        <v>1920</v>
      </c>
      <c r="GP92" t="s">
        <v>2291</v>
      </c>
      <c r="GQ92" t="s">
        <v>2291</v>
      </c>
      <c r="GR92" t="s">
        <v>2291</v>
      </c>
      <c r="GS92" t="s">
        <v>1250</v>
      </c>
      <c r="GT92" t="s">
        <v>1921</v>
      </c>
      <c r="GU92" t="s">
        <v>1921</v>
      </c>
      <c r="GV92" t="s">
        <v>1920</v>
      </c>
      <c r="GW92" t="s">
        <v>1921</v>
      </c>
      <c r="GX92" t="s">
        <v>1921</v>
      </c>
      <c r="GY92" t="s">
        <v>1921</v>
      </c>
      <c r="GZ92" t="s">
        <v>1920</v>
      </c>
      <c r="HA92" t="s">
        <v>1921</v>
      </c>
      <c r="HB92">
        <v>2</v>
      </c>
      <c r="HC92" t="s">
        <v>2291</v>
      </c>
      <c r="HD92" t="s">
        <v>2291</v>
      </c>
      <c r="HE92" t="s">
        <v>2291</v>
      </c>
      <c r="HF92" t="s">
        <v>2291</v>
      </c>
      <c r="HG92" t="s">
        <v>2291</v>
      </c>
      <c r="HH92" t="s">
        <v>2291</v>
      </c>
      <c r="HI92" t="s">
        <v>2291</v>
      </c>
      <c r="HJ92">
        <v>1</v>
      </c>
      <c r="HK92" t="s">
        <v>2291</v>
      </c>
      <c r="HL92" t="s">
        <v>2291</v>
      </c>
      <c r="HM92" t="s">
        <v>2291</v>
      </c>
      <c r="HN92" t="s">
        <v>2291</v>
      </c>
      <c r="HO92" t="s">
        <v>2291</v>
      </c>
      <c r="HP92" t="s">
        <v>2291</v>
      </c>
      <c r="HQ92" t="s">
        <v>2291</v>
      </c>
      <c r="HR92" t="s">
        <v>1957</v>
      </c>
      <c r="HS92" t="s">
        <v>2116</v>
      </c>
      <c r="HT92" t="s">
        <v>1921</v>
      </c>
      <c r="HU92" t="s">
        <v>1921</v>
      </c>
      <c r="HV92" t="s">
        <v>1921</v>
      </c>
      <c r="HW92" t="s">
        <v>1920</v>
      </c>
      <c r="HX92" t="s">
        <v>1921</v>
      </c>
      <c r="HY92" t="s">
        <v>2123</v>
      </c>
      <c r="HZ92" t="s">
        <v>1921</v>
      </c>
      <c r="IA92" t="s">
        <v>1920</v>
      </c>
      <c r="IB92" t="s">
        <v>1921</v>
      </c>
      <c r="IC92" t="s">
        <v>2291</v>
      </c>
      <c r="ID92">
        <v>30</v>
      </c>
      <c r="IE92" t="s">
        <v>2047</v>
      </c>
      <c r="IF92" t="s">
        <v>1921</v>
      </c>
      <c r="IG92" t="s">
        <v>1963</v>
      </c>
      <c r="IH92" t="s">
        <v>2126</v>
      </c>
      <c r="II92" t="s">
        <v>1921</v>
      </c>
      <c r="IJ92" t="s">
        <v>1920</v>
      </c>
      <c r="IK92" t="s">
        <v>2291</v>
      </c>
      <c r="IL92">
        <v>245</v>
      </c>
      <c r="IM92" t="s">
        <v>1920</v>
      </c>
      <c r="IN92" t="s">
        <v>2291</v>
      </c>
      <c r="IO92" t="s">
        <v>2291</v>
      </c>
      <c r="IP92" t="s">
        <v>2291</v>
      </c>
      <c r="IQ92" t="s">
        <v>2291</v>
      </c>
      <c r="IR92" t="s">
        <v>2291</v>
      </c>
      <c r="IS92" t="s">
        <v>2291</v>
      </c>
      <c r="IT92" t="s">
        <v>2291</v>
      </c>
      <c r="IU92" t="s">
        <v>2291</v>
      </c>
      <c r="IV92" t="s">
        <v>1952</v>
      </c>
      <c r="IW92" t="s">
        <v>2291</v>
      </c>
      <c r="IX92" t="s">
        <v>2291</v>
      </c>
      <c r="IY92" t="s">
        <v>2197</v>
      </c>
      <c r="IZ92" t="s">
        <v>1222</v>
      </c>
      <c r="JA92" t="s">
        <v>1956</v>
      </c>
      <c r="JB92" t="s">
        <v>2291</v>
      </c>
      <c r="JC92" t="s">
        <v>1920</v>
      </c>
      <c r="JD92" t="s">
        <v>2002</v>
      </c>
      <c r="JE92" t="s">
        <v>1920</v>
      </c>
      <c r="JF92" t="s">
        <v>1921</v>
      </c>
      <c r="JG92" t="s">
        <v>1921</v>
      </c>
      <c r="JH92" t="s">
        <v>1921</v>
      </c>
      <c r="JI92" t="s">
        <v>1921</v>
      </c>
      <c r="JJ92" t="s">
        <v>2291</v>
      </c>
      <c r="JK92" t="s">
        <v>869</v>
      </c>
      <c r="JL92" t="s">
        <v>2291</v>
      </c>
      <c r="JM92" t="s">
        <v>383</v>
      </c>
      <c r="JN92" t="s">
        <v>1920</v>
      </c>
      <c r="JO92" t="s">
        <v>1921</v>
      </c>
      <c r="JP92" t="s">
        <v>1921</v>
      </c>
      <c r="JQ92" t="s">
        <v>1921</v>
      </c>
      <c r="JR92" t="s">
        <v>1921</v>
      </c>
      <c r="JS92" t="s">
        <v>1920</v>
      </c>
      <c r="JT92" t="s">
        <v>1921</v>
      </c>
      <c r="JU92" t="s">
        <v>1920</v>
      </c>
      <c r="JV92" t="s">
        <v>1921</v>
      </c>
      <c r="JW92" t="s">
        <v>1921</v>
      </c>
      <c r="JX92" t="s">
        <v>1921</v>
      </c>
      <c r="JY92" t="s">
        <v>1921</v>
      </c>
      <c r="JZ92" t="s">
        <v>1921</v>
      </c>
      <c r="KA92" t="s">
        <v>1921</v>
      </c>
      <c r="KB92" t="s">
        <v>2291</v>
      </c>
      <c r="KC92" t="s">
        <v>2291</v>
      </c>
      <c r="KD92" t="s">
        <v>2295</v>
      </c>
      <c r="KE92" t="s">
        <v>1920</v>
      </c>
      <c r="KF92" t="s">
        <v>1921</v>
      </c>
      <c r="KG92" t="s">
        <v>1921</v>
      </c>
      <c r="KH92" t="s">
        <v>1921</v>
      </c>
      <c r="KI92" t="s">
        <v>1921</v>
      </c>
      <c r="KJ92" t="s">
        <v>1921</v>
      </c>
      <c r="KK92" t="s">
        <v>1921</v>
      </c>
      <c r="KL92" t="s">
        <v>2291</v>
      </c>
      <c r="KM92" t="s">
        <v>2294</v>
      </c>
      <c r="KN92" t="s">
        <v>2291</v>
      </c>
      <c r="KO92" t="s">
        <v>1920</v>
      </c>
      <c r="KP92" t="s">
        <v>1224</v>
      </c>
      <c r="KQ92" t="s">
        <v>1968</v>
      </c>
      <c r="KR92" t="s">
        <v>1923</v>
      </c>
      <c r="KS92" t="s">
        <v>2291</v>
      </c>
      <c r="KT92" t="s">
        <v>1920</v>
      </c>
      <c r="KU92" t="s">
        <v>409</v>
      </c>
      <c r="KV92" t="s">
        <v>1921</v>
      </c>
      <c r="KW92" t="s">
        <v>1921</v>
      </c>
      <c r="KX92" t="s">
        <v>1920</v>
      </c>
      <c r="KY92" t="s">
        <v>2291</v>
      </c>
      <c r="KZ92" t="s">
        <v>2291</v>
      </c>
      <c r="LA92">
        <v>2</v>
      </c>
      <c r="LB92" t="s">
        <v>310</v>
      </c>
      <c r="LC92" t="s">
        <v>305</v>
      </c>
      <c r="LD92" t="s">
        <v>2291</v>
      </c>
      <c r="LE92" t="s">
        <v>2291</v>
      </c>
      <c r="LF92" t="s">
        <v>2291</v>
      </c>
      <c r="LG92">
        <v>20</v>
      </c>
      <c r="LH92">
        <v>20</v>
      </c>
      <c r="LI92" t="s">
        <v>1251</v>
      </c>
      <c r="LJ92">
        <v>161896</v>
      </c>
      <c r="LK92" t="s">
        <v>1252</v>
      </c>
      <c r="LL92" t="s">
        <v>1253</v>
      </c>
      <c r="LM92">
        <v>102</v>
      </c>
      <c r="LN92" t="s">
        <v>2291</v>
      </c>
      <c r="LO92">
        <v>-1</v>
      </c>
      <c r="LP92" t="s">
        <v>2291</v>
      </c>
      <c r="LQ92" t="s">
        <v>2291</v>
      </c>
      <c r="LR92">
        <v>102</v>
      </c>
      <c r="LS92">
        <v>2</v>
      </c>
      <c r="LT92">
        <v>17</v>
      </c>
      <c r="LU92">
        <v>24</v>
      </c>
      <c r="LV92">
        <v>16</v>
      </c>
      <c r="LW92">
        <v>10</v>
      </c>
      <c r="LX92">
        <v>16</v>
      </c>
      <c r="LY92">
        <v>2</v>
      </c>
      <c r="LZ92">
        <v>3</v>
      </c>
      <c r="MA92">
        <v>20</v>
      </c>
      <c r="MB92">
        <v>21</v>
      </c>
      <c r="MC92">
        <v>4</v>
      </c>
      <c r="MD92">
        <v>1</v>
      </c>
      <c r="ME92">
        <v>136</v>
      </c>
      <c r="MF92" t="s">
        <v>1975</v>
      </c>
      <c r="MG92" t="s">
        <v>1979</v>
      </c>
      <c r="MH92" t="s">
        <v>1980</v>
      </c>
      <c r="MI92" t="b">
        <v>1</v>
      </c>
      <c r="MJ92" t="b">
        <v>1</v>
      </c>
      <c r="MK92" t="b">
        <v>1</v>
      </c>
      <c r="ML92" t="s">
        <v>2291</v>
      </c>
    </row>
    <row r="93" spans="1:350" x14ac:dyDescent="0.3">
      <c r="A93" t="s">
        <v>1811</v>
      </c>
      <c r="B93" t="s">
        <v>751</v>
      </c>
      <c r="C93" t="s">
        <v>752</v>
      </c>
      <c r="D93">
        <v>43157</v>
      </c>
      <c r="E93" t="s">
        <v>693</v>
      </c>
      <c r="F93" t="s">
        <v>694</v>
      </c>
      <c r="G93" t="s">
        <v>2291</v>
      </c>
      <c r="H93" t="s">
        <v>2291</v>
      </c>
      <c r="I93">
        <v>43157</v>
      </c>
      <c r="J93" t="s">
        <v>695</v>
      </c>
      <c r="K93" t="s">
        <v>293</v>
      </c>
      <c r="L93" t="s">
        <v>294</v>
      </c>
      <c r="M93" t="s">
        <v>1934</v>
      </c>
      <c r="N93" t="s">
        <v>400</v>
      </c>
      <c r="O93" t="s">
        <v>1948</v>
      </c>
      <c r="P93" t="s">
        <v>401</v>
      </c>
      <c r="Q93" t="s">
        <v>429</v>
      </c>
      <c r="R93" t="s">
        <v>1811</v>
      </c>
      <c r="S93" t="s">
        <v>1811</v>
      </c>
      <c r="T93" t="s">
        <v>753</v>
      </c>
      <c r="U93">
        <v>14.2741624014</v>
      </c>
      <c r="V93">
        <v>13.8794986227</v>
      </c>
      <c r="W93">
        <v>316.56126187000001</v>
      </c>
      <c r="X93">
        <v>4</v>
      </c>
      <c r="Y93" t="s">
        <v>1983</v>
      </c>
      <c r="Z93" t="s">
        <v>456</v>
      </c>
      <c r="AA93">
        <v>7</v>
      </c>
      <c r="AB93" t="s">
        <v>2292</v>
      </c>
      <c r="AC93" t="s">
        <v>2291</v>
      </c>
      <c r="AD93" t="s">
        <v>1982</v>
      </c>
      <c r="AE93" t="s">
        <v>2291</v>
      </c>
      <c r="AF93" t="s">
        <v>2291</v>
      </c>
      <c r="AG93" t="s">
        <v>2093</v>
      </c>
      <c r="AH93" t="s">
        <v>1920</v>
      </c>
      <c r="AI93" t="s">
        <v>1920</v>
      </c>
      <c r="AJ93" t="s">
        <v>1921</v>
      </c>
      <c r="AK93" t="s">
        <v>2291</v>
      </c>
      <c r="AL93">
        <v>67</v>
      </c>
      <c r="AM93">
        <v>169</v>
      </c>
      <c r="AN93" t="s">
        <v>294</v>
      </c>
      <c r="AO93" t="s">
        <v>1934</v>
      </c>
      <c r="AP93" t="s">
        <v>400</v>
      </c>
      <c r="AQ93" t="s">
        <v>1948</v>
      </c>
      <c r="AR93" t="s">
        <v>404</v>
      </c>
      <c r="AS93" t="s">
        <v>2010</v>
      </c>
      <c r="AT93">
        <v>67</v>
      </c>
      <c r="AU93">
        <v>169</v>
      </c>
      <c r="AV93">
        <v>42767</v>
      </c>
      <c r="AW93">
        <v>5</v>
      </c>
      <c r="AX93">
        <v>20</v>
      </c>
      <c r="AY93" t="s">
        <v>298</v>
      </c>
      <c r="AZ93" t="s">
        <v>1926</v>
      </c>
      <c r="BA93" t="s">
        <v>299</v>
      </c>
      <c r="BB93" t="s">
        <v>1931</v>
      </c>
      <c r="BC93" t="s">
        <v>501</v>
      </c>
      <c r="BD93" t="s">
        <v>1938</v>
      </c>
      <c r="BE93" t="s">
        <v>2291</v>
      </c>
      <c r="BF93" t="s">
        <v>2291</v>
      </c>
      <c r="BG93" t="s">
        <v>2291</v>
      </c>
      <c r="BH93">
        <v>5</v>
      </c>
      <c r="BI93">
        <v>20</v>
      </c>
      <c r="BJ93">
        <v>43132</v>
      </c>
      <c r="BK93" t="s">
        <v>2291</v>
      </c>
      <c r="BL93" t="s">
        <v>2291</v>
      </c>
      <c r="BM93" t="s">
        <v>2291</v>
      </c>
      <c r="BN93" t="s">
        <v>2291</v>
      </c>
      <c r="BO93" t="s">
        <v>2291</v>
      </c>
      <c r="BP93" t="s">
        <v>2291</v>
      </c>
      <c r="BQ93" t="s">
        <v>2291</v>
      </c>
      <c r="BR93" t="s">
        <v>2291</v>
      </c>
      <c r="BS93" t="s">
        <v>2291</v>
      </c>
      <c r="BT93" t="s">
        <v>2291</v>
      </c>
      <c r="BU93" t="s">
        <v>2291</v>
      </c>
      <c r="BV93" t="s">
        <v>2291</v>
      </c>
      <c r="BW93" t="s">
        <v>2291</v>
      </c>
      <c r="BX93" t="s">
        <v>2291</v>
      </c>
      <c r="BY93" t="s">
        <v>2291</v>
      </c>
      <c r="BZ93" t="s">
        <v>2291</v>
      </c>
      <c r="CA93">
        <v>0</v>
      </c>
      <c r="CB93">
        <v>82</v>
      </c>
      <c r="CC93">
        <v>0</v>
      </c>
      <c r="CD93">
        <v>0</v>
      </c>
      <c r="CE93">
        <v>0</v>
      </c>
      <c r="CF93" t="s">
        <v>1998</v>
      </c>
      <c r="CG93" t="s">
        <v>2291</v>
      </c>
      <c r="CH93" t="s">
        <v>469</v>
      </c>
      <c r="CI93" t="s">
        <v>1921</v>
      </c>
      <c r="CJ93" t="s">
        <v>1921</v>
      </c>
      <c r="CK93" t="s">
        <v>1921</v>
      </c>
      <c r="CL93" t="s">
        <v>1921</v>
      </c>
      <c r="CM93" t="s">
        <v>1921</v>
      </c>
      <c r="CN93" t="s">
        <v>1921</v>
      </c>
      <c r="CO93" t="s">
        <v>1921</v>
      </c>
      <c r="CP93" t="s">
        <v>1921</v>
      </c>
      <c r="CQ93" t="s">
        <v>1921</v>
      </c>
      <c r="CR93" t="s">
        <v>1921</v>
      </c>
      <c r="CS93" t="s">
        <v>1920</v>
      </c>
      <c r="CT93" t="s">
        <v>2291</v>
      </c>
      <c r="CU93" t="s">
        <v>2291</v>
      </c>
      <c r="CV93" t="s">
        <v>2291</v>
      </c>
      <c r="CW93" t="s">
        <v>2291</v>
      </c>
      <c r="CX93" t="s">
        <v>2291</v>
      </c>
      <c r="CY93" t="s">
        <v>2291</v>
      </c>
      <c r="CZ93" t="s">
        <v>2291</v>
      </c>
      <c r="DA93" t="s">
        <v>2291</v>
      </c>
      <c r="DB93" t="s">
        <v>2291</v>
      </c>
      <c r="DC93" t="s">
        <v>2291</v>
      </c>
      <c r="DD93" t="s">
        <v>2291</v>
      </c>
      <c r="DE93" t="s">
        <v>2291</v>
      </c>
      <c r="DF93" t="s">
        <v>2291</v>
      </c>
      <c r="DG93" t="s">
        <v>2291</v>
      </c>
      <c r="DH93" t="s">
        <v>2291</v>
      </c>
      <c r="DI93" t="s">
        <v>2291</v>
      </c>
      <c r="DJ93" t="s">
        <v>2291</v>
      </c>
      <c r="DK93" t="s">
        <v>2291</v>
      </c>
      <c r="DL93" t="s">
        <v>2291</v>
      </c>
      <c r="DM93" t="s">
        <v>2291</v>
      </c>
      <c r="DN93" t="s">
        <v>2291</v>
      </c>
      <c r="DO93" t="s">
        <v>2291</v>
      </c>
      <c r="DP93" t="s">
        <v>2291</v>
      </c>
      <c r="DQ93" t="s">
        <v>2291</v>
      </c>
      <c r="DR93" t="s">
        <v>2291</v>
      </c>
      <c r="DS93" t="s">
        <v>2291</v>
      </c>
      <c r="DT93" t="s">
        <v>2291</v>
      </c>
      <c r="DU93" t="s">
        <v>2291</v>
      </c>
      <c r="DV93" t="s">
        <v>2291</v>
      </c>
      <c r="DW93" t="s">
        <v>2291</v>
      </c>
      <c r="DX93" t="s">
        <v>2291</v>
      </c>
      <c r="DY93" t="s">
        <v>2291</v>
      </c>
      <c r="DZ93" t="s">
        <v>2291</v>
      </c>
      <c r="EA93" t="s">
        <v>2291</v>
      </c>
      <c r="EB93" t="s">
        <v>2291</v>
      </c>
      <c r="EC93" t="s">
        <v>2291</v>
      </c>
      <c r="ED93" t="s">
        <v>2291</v>
      </c>
      <c r="EE93" t="s">
        <v>2291</v>
      </c>
      <c r="EF93" t="s">
        <v>2291</v>
      </c>
      <c r="EG93" t="s">
        <v>2291</v>
      </c>
      <c r="EH93" t="s">
        <v>2291</v>
      </c>
      <c r="EI93" t="s">
        <v>2291</v>
      </c>
      <c r="EJ93" t="s">
        <v>2291</v>
      </c>
      <c r="EK93" t="s">
        <v>2291</v>
      </c>
      <c r="EL93" t="s">
        <v>2291</v>
      </c>
      <c r="EM93" t="s">
        <v>2291</v>
      </c>
      <c r="EN93" t="s">
        <v>2291</v>
      </c>
      <c r="EO93" t="s">
        <v>2291</v>
      </c>
      <c r="EP93" t="s">
        <v>2291</v>
      </c>
      <c r="EQ93" t="s">
        <v>2291</v>
      </c>
      <c r="ER93" t="s">
        <v>2291</v>
      </c>
      <c r="ES93" t="s">
        <v>2291</v>
      </c>
      <c r="ET93" t="s">
        <v>2291</v>
      </c>
      <c r="EU93" t="s">
        <v>2291</v>
      </c>
      <c r="EV93" t="s">
        <v>2291</v>
      </c>
      <c r="EW93" t="s">
        <v>2291</v>
      </c>
      <c r="EX93" t="s">
        <v>2291</v>
      </c>
      <c r="EY93" t="s">
        <v>2291</v>
      </c>
      <c r="EZ93" t="s">
        <v>2291</v>
      </c>
      <c r="FA93" t="s">
        <v>2291</v>
      </c>
      <c r="FB93" t="s">
        <v>2291</v>
      </c>
      <c r="FC93" t="s">
        <v>2291</v>
      </c>
      <c r="FD93" t="s">
        <v>2291</v>
      </c>
      <c r="FE93" t="s">
        <v>2291</v>
      </c>
      <c r="FF93" t="s">
        <v>2291</v>
      </c>
      <c r="FG93" t="s">
        <v>2291</v>
      </c>
      <c r="FH93" t="s">
        <v>2291</v>
      </c>
      <c r="FI93" t="s">
        <v>2291</v>
      </c>
      <c r="FJ93" t="s">
        <v>2291</v>
      </c>
      <c r="FK93" t="s">
        <v>2291</v>
      </c>
      <c r="FL93" t="s">
        <v>2291</v>
      </c>
      <c r="FM93" t="s">
        <v>2291</v>
      </c>
      <c r="FN93" t="s">
        <v>2291</v>
      </c>
      <c r="FO93" t="s">
        <v>2291</v>
      </c>
      <c r="FP93" t="s">
        <v>2291</v>
      </c>
      <c r="FQ93" t="s">
        <v>2291</v>
      </c>
      <c r="FR93" t="s">
        <v>2291</v>
      </c>
      <c r="FS93" t="s">
        <v>2291</v>
      </c>
      <c r="FT93" t="s">
        <v>2291</v>
      </c>
      <c r="FU93" t="s">
        <v>2291</v>
      </c>
      <c r="FV93">
        <v>10</v>
      </c>
      <c r="FW93">
        <v>15</v>
      </c>
      <c r="FX93">
        <v>6</v>
      </c>
      <c r="FY93">
        <v>1</v>
      </c>
      <c r="FZ93">
        <v>1</v>
      </c>
      <c r="GA93">
        <v>4</v>
      </c>
      <c r="GB93" t="s">
        <v>2291</v>
      </c>
      <c r="GC93" t="s">
        <v>2291</v>
      </c>
      <c r="GD93">
        <v>15</v>
      </c>
      <c r="GE93">
        <v>6</v>
      </c>
      <c r="GF93">
        <v>9</v>
      </c>
      <c r="GG93">
        <v>8</v>
      </c>
      <c r="GH93">
        <v>8</v>
      </c>
      <c r="GI93" t="s">
        <v>1920</v>
      </c>
      <c r="GJ93" t="s">
        <v>1920</v>
      </c>
      <c r="GK93" t="s">
        <v>1920</v>
      </c>
      <c r="GL93" t="s">
        <v>2291</v>
      </c>
      <c r="GM93" t="s">
        <v>2291</v>
      </c>
      <c r="GN93" t="s">
        <v>2291</v>
      </c>
      <c r="GO93" t="s">
        <v>1920</v>
      </c>
      <c r="GP93" t="s">
        <v>2291</v>
      </c>
      <c r="GQ93" t="s">
        <v>2291</v>
      </c>
      <c r="GR93" t="s">
        <v>2291</v>
      </c>
      <c r="GS93" t="s">
        <v>302</v>
      </c>
      <c r="GT93" t="s">
        <v>1921</v>
      </c>
      <c r="GU93" t="s">
        <v>1921</v>
      </c>
      <c r="GV93" t="s">
        <v>1921</v>
      </c>
      <c r="GW93" t="s">
        <v>1921</v>
      </c>
      <c r="GX93" t="s">
        <v>1920</v>
      </c>
      <c r="GY93" t="s">
        <v>1921</v>
      </c>
      <c r="GZ93" t="s">
        <v>1921</v>
      </c>
      <c r="HA93" t="s">
        <v>1921</v>
      </c>
      <c r="HB93" t="s">
        <v>2291</v>
      </c>
      <c r="HC93" t="s">
        <v>2291</v>
      </c>
      <c r="HD93">
        <v>1</v>
      </c>
      <c r="HE93" t="s">
        <v>2291</v>
      </c>
      <c r="HF93" t="s">
        <v>2291</v>
      </c>
      <c r="HG93" t="s">
        <v>2291</v>
      </c>
      <c r="HH93" t="s">
        <v>2291</v>
      </c>
      <c r="HI93" t="s">
        <v>2291</v>
      </c>
      <c r="HJ93" t="s">
        <v>2291</v>
      </c>
      <c r="HK93" t="s">
        <v>2291</v>
      </c>
      <c r="HL93" t="s">
        <v>2291</v>
      </c>
      <c r="HM93" t="s">
        <v>2291</v>
      </c>
      <c r="HN93" t="s">
        <v>2291</v>
      </c>
      <c r="HO93" t="s">
        <v>2291</v>
      </c>
      <c r="HP93" t="s">
        <v>2291</v>
      </c>
      <c r="HQ93" t="s">
        <v>2291</v>
      </c>
      <c r="HR93" t="s">
        <v>1958</v>
      </c>
      <c r="HS93" t="s">
        <v>2112</v>
      </c>
      <c r="HT93" t="s">
        <v>1921</v>
      </c>
      <c r="HU93" t="s">
        <v>1920</v>
      </c>
      <c r="HV93" t="s">
        <v>1920</v>
      </c>
      <c r="HW93" t="s">
        <v>1921</v>
      </c>
      <c r="HX93" t="s">
        <v>1921</v>
      </c>
      <c r="HY93" t="s">
        <v>2125</v>
      </c>
      <c r="HZ93" t="s">
        <v>1921</v>
      </c>
      <c r="IA93" t="s">
        <v>1921</v>
      </c>
      <c r="IB93" t="s">
        <v>1920</v>
      </c>
      <c r="IC93" t="s">
        <v>2291</v>
      </c>
      <c r="ID93" t="s">
        <v>2291</v>
      </c>
      <c r="IE93" t="s">
        <v>2291</v>
      </c>
      <c r="IF93" t="s">
        <v>2291</v>
      </c>
      <c r="IG93" t="s">
        <v>2291</v>
      </c>
      <c r="IH93" t="s">
        <v>2126</v>
      </c>
      <c r="II93" t="s">
        <v>1921</v>
      </c>
      <c r="IJ93" t="s">
        <v>1920</v>
      </c>
      <c r="IK93" t="s">
        <v>2291</v>
      </c>
      <c r="IL93">
        <v>67</v>
      </c>
      <c r="IM93" t="s">
        <v>1920</v>
      </c>
      <c r="IN93" t="s">
        <v>2291</v>
      </c>
      <c r="IO93" t="s">
        <v>2291</v>
      </c>
      <c r="IP93" t="s">
        <v>2291</v>
      </c>
      <c r="IQ93" t="s">
        <v>2291</v>
      </c>
      <c r="IR93" t="s">
        <v>2291</v>
      </c>
      <c r="IS93" t="s">
        <v>2291</v>
      </c>
      <c r="IT93" t="s">
        <v>2291</v>
      </c>
      <c r="IU93" t="s">
        <v>2291</v>
      </c>
      <c r="IV93" t="s">
        <v>1949</v>
      </c>
      <c r="IW93" t="s">
        <v>1991</v>
      </c>
      <c r="IX93" t="s">
        <v>2291</v>
      </c>
      <c r="IY93" t="s">
        <v>2291</v>
      </c>
      <c r="IZ93" t="s">
        <v>2291</v>
      </c>
      <c r="JA93" t="s">
        <v>2291</v>
      </c>
      <c r="JB93" t="s">
        <v>2291</v>
      </c>
      <c r="JC93" t="s">
        <v>1921</v>
      </c>
      <c r="JD93" t="s">
        <v>2291</v>
      </c>
      <c r="JE93" t="s">
        <v>2291</v>
      </c>
      <c r="JF93" t="s">
        <v>2291</v>
      </c>
      <c r="JG93" t="s">
        <v>2291</v>
      </c>
      <c r="JH93" t="s">
        <v>2291</v>
      </c>
      <c r="JI93" t="s">
        <v>2291</v>
      </c>
      <c r="JJ93" t="s">
        <v>2291</v>
      </c>
      <c r="JK93" t="s">
        <v>2291</v>
      </c>
      <c r="JL93" t="s">
        <v>2291</v>
      </c>
      <c r="JM93" t="s">
        <v>687</v>
      </c>
      <c r="JN93" t="s">
        <v>1920</v>
      </c>
      <c r="JO93" t="s">
        <v>1921</v>
      </c>
      <c r="JP93" t="s">
        <v>1921</v>
      </c>
      <c r="JQ93" t="s">
        <v>1921</v>
      </c>
      <c r="JR93" t="s">
        <v>1921</v>
      </c>
      <c r="JS93" t="s">
        <v>1921</v>
      </c>
      <c r="JT93" t="s">
        <v>1921</v>
      </c>
      <c r="JU93" t="s">
        <v>1920</v>
      </c>
      <c r="JV93" t="s">
        <v>1920</v>
      </c>
      <c r="JW93" t="s">
        <v>1921</v>
      </c>
      <c r="JX93" t="s">
        <v>1921</v>
      </c>
      <c r="JY93" t="s">
        <v>1921</v>
      </c>
      <c r="JZ93" t="s">
        <v>1921</v>
      </c>
      <c r="KA93" t="s">
        <v>1921</v>
      </c>
      <c r="KB93" t="s">
        <v>2291</v>
      </c>
      <c r="KC93" t="s">
        <v>2291</v>
      </c>
      <c r="KD93" t="s">
        <v>2295</v>
      </c>
      <c r="KE93" t="s">
        <v>1920</v>
      </c>
      <c r="KF93" t="s">
        <v>1921</v>
      </c>
      <c r="KG93" t="s">
        <v>1921</v>
      </c>
      <c r="KH93" t="s">
        <v>1921</v>
      </c>
      <c r="KI93" t="s">
        <v>1921</v>
      </c>
      <c r="KJ93" t="s">
        <v>1921</v>
      </c>
      <c r="KK93" t="s">
        <v>1921</v>
      </c>
      <c r="KL93" t="s">
        <v>2291</v>
      </c>
      <c r="KM93" t="s">
        <v>1971</v>
      </c>
      <c r="KN93" t="s">
        <v>2291</v>
      </c>
      <c r="KO93" t="s">
        <v>1920</v>
      </c>
      <c r="KP93" t="s">
        <v>2144</v>
      </c>
      <c r="KQ93" t="s">
        <v>1967</v>
      </c>
      <c r="KR93" t="s">
        <v>1923</v>
      </c>
      <c r="KS93" t="s">
        <v>2291</v>
      </c>
      <c r="KT93" t="s">
        <v>1920</v>
      </c>
      <c r="KU93" t="s">
        <v>409</v>
      </c>
      <c r="KV93" t="s">
        <v>1921</v>
      </c>
      <c r="KW93" t="s">
        <v>1921</v>
      </c>
      <c r="KX93" t="s">
        <v>1920</v>
      </c>
      <c r="KY93" t="s">
        <v>2291</v>
      </c>
      <c r="KZ93" t="s">
        <v>2291</v>
      </c>
      <c r="LA93">
        <v>3</v>
      </c>
      <c r="LB93" t="s">
        <v>304</v>
      </c>
      <c r="LC93" t="s">
        <v>754</v>
      </c>
      <c r="LD93" t="s">
        <v>2291</v>
      </c>
      <c r="LE93" t="s">
        <v>2291</v>
      </c>
      <c r="LF93" t="s">
        <v>2291</v>
      </c>
      <c r="LG93">
        <v>20</v>
      </c>
      <c r="LH93">
        <v>20</v>
      </c>
      <c r="LI93" t="s">
        <v>755</v>
      </c>
      <c r="LJ93">
        <v>147019</v>
      </c>
      <c r="LK93" t="s">
        <v>756</v>
      </c>
      <c r="LL93" t="s">
        <v>757</v>
      </c>
      <c r="LM93">
        <v>45</v>
      </c>
      <c r="LN93" t="s">
        <v>2291</v>
      </c>
      <c r="LO93">
        <v>-1</v>
      </c>
      <c r="LP93" t="s">
        <v>2291</v>
      </c>
      <c r="LQ93" t="s">
        <v>2291</v>
      </c>
      <c r="LR93">
        <v>45</v>
      </c>
      <c r="LS93">
        <v>10</v>
      </c>
      <c r="LT93">
        <v>10</v>
      </c>
      <c r="LU93">
        <v>9</v>
      </c>
      <c r="LV93">
        <v>13</v>
      </c>
      <c r="LW93">
        <v>15</v>
      </c>
      <c r="LX93">
        <v>23</v>
      </c>
      <c r="LY93">
        <v>10</v>
      </c>
      <c r="LZ93">
        <v>9</v>
      </c>
      <c r="MA93">
        <v>9</v>
      </c>
      <c r="MB93">
        <v>22</v>
      </c>
      <c r="MC93">
        <v>5</v>
      </c>
      <c r="MD93">
        <v>3</v>
      </c>
      <c r="ME93">
        <v>138</v>
      </c>
      <c r="MF93" t="s">
        <v>1975</v>
      </c>
      <c r="MG93" t="s">
        <v>1980</v>
      </c>
      <c r="MH93" t="s">
        <v>1981</v>
      </c>
      <c r="MI93" t="b">
        <v>1</v>
      </c>
      <c r="MJ93" t="b">
        <v>1</v>
      </c>
      <c r="MK93" t="b">
        <v>0</v>
      </c>
      <c r="ML93" t="s">
        <v>2291</v>
      </c>
    </row>
    <row r="94" spans="1:350" x14ac:dyDescent="0.3">
      <c r="A94" t="s">
        <v>1818</v>
      </c>
      <c r="B94" t="s">
        <v>892</v>
      </c>
      <c r="C94" t="s">
        <v>893</v>
      </c>
      <c r="D94">
        <v>43157</v>
      </c>
      <c r="E94" t="s">
        <v>366</v>
      </c>
      <c r="F94" t="s">
        <v>2291</v>
      </c>
      <c r="G94" t="s">
        <v>2291</v>
      </c>
      <c r="H94" t="s">
        <v>2291</v>
      </c>
      <c r="I94">
        <v>43157</v>
      </c>
      <c r="J94" t="s">
        <v>884</v>
      </c>
      <c r="K94" t="s">
        <v>293</v>
      </c>
      <c r="L94" t="s">
        <v>294</v>
      </c>
      <c r="M94" t="s">
        <v>1934</v>
      </c>
      <c r="N94" t="s">
        <v>698</v>
      </c>
      <c r="O94" t="s">
        <v>333</v>
      </c>
      <c r="P94" t="s">
        <v>781</v>
      </c>
      <c r="Q94" t="s">
        <v>2009</v>
      </c>
      <c r="R94" t="s">
        <v>2066</v>
      </c>
      <c r="S94" t="s">
        <v>1818</v>
      </c>
      <c r="T94" t="s">
        <v>894</v>
      </c>
      <c r="U94">
        <v>13.495375747000001</v>
      </c>
      <c r="V94">
        <v>14.4606253637</v>
      </c>
      <c r="W94">
        <v>315.59834826600002</v>
      </c>
      <c r="X94">
        <v>4</v>
      </c>
      <c r="Y94" t="s">
        <v>1984</v>
      </c>
      <c r="Z94" t="s">
        <v>2291</v>
      </c>
      <c r="AA94" t="s">
        <v>2291</v>
      </c>
      <c r="AB94" t="s">
        <v>2292</v>
      </c>
      <c r="AC94" t="s">
        <v>2291</v>
      </c>
      <c r="AD94" t="s">
        <v>1982</v>
      </c>
      <c r="AE94" t="s">
        <v>2291</v>
      </c>
      <c r="AF94" t="s">
        <v>2291</v>
      </c>
      <c r="AG94" t="s">
        <v>2089</v>
      </c>
      <c r="AH94" t="s">
        <v>1920</v>
      </c>
      <c r="AI94" t="s">
        <v>1921</v>
      </c>
      <c r="AJ94" t="s">
        <v>1921</v>
      </c>
      <c r="AK94" t="s">
        <v>2291</v>
      </c>
      <c r="AL94">
        <v>400</v>
      </c>
      <c r="AM94">
        <v>1672</v>
      </c>
      <c r="AN94" t="s">
        <v>294</v>
      </c>
      <c r="AO94" t="s">
        <v>1934</v>
      </c>
      <c r="AP94" t="s">
        <v>295</v>
      </c>
      <c r="AQ94" t="s">
        <v>1947</v>
      </c>
      <c r="AR94" t="s">
        <v>296</v>
      </c>
      <c r="AS94" t="s">
        <v>332</v>
      </c>
      <c r="AT94">
        <v>400</v>
      </c>
      <c r="AU94">
        <v>1672</v>
      </c>
      <c r="AV94">
        <v>42005</v>
      </c>
      <c r="AW94" t="s">
        <v>2291</v>
      </c>
      <c r="AX94" t="s">
        <v>2291</v>
      </c>
      <c r="AY94" t="s">
        <v>2291</v>
      </c>
      <c r="AZ94" t="s">
        <v>2291</v>
      </c>
      <c r="BA94" t="s">
        <v>2291</v>
      </c>
      <c r="BB94" t="s">
        <v>2291</v>
      </c>
      <c r="BC94" t="s">
        <v>2291</v>
      </c>
      <c r="BD94" t="s">
        <v>2291</v>
      </c>
      <c r="BE94" t="s">
        <v>2291</v>
      </c>
      <c r="BF94" t="s">
        <v>2291</v>
      </c>
      <c r="BG94" t="s">
        <v>2291</v>
      </c>
      <c r="BH94" t="s">
        <v>2291</v>
      </c>
      <c r="BI94" t="s">
        <v>2291</v>
      </c>
      <c r="BJ94" t="s">
        <v>2291</v>
      </c>
      <c r="BK94" t="s">
        <v>2291</v>
      </c>
      <c r="BL94" t="s">
        <v>2291</v>
      </c>
      <c r="BM94" t="s">
        <v>2291</v>
      </c>
      <c r="BN94" t="s">
        <v>2291</v>
      </c>
      <c r="BO94" t="s">
        <v>2291</v>
      </c>
      <c r="BP94" t="s">
        <v>2291</v>
      </c>
      <c r="BQ94" t="s">
        <v>2291</v>
      </c>
      <c r="BR94" t="s">
        <v>2291</v>
      </c>
      <c r="BS94" t="s">
        <v>2291</v>
      </c>
      <c r="BT94" t="s">
        <v>2291</v>
      </c>
      <c r="BU94" t="s">
        <v>2291</v>
      </c>
      <c r="BV94" t="s">
        <v>2291</v>
      </c>
      <c r="BW94" t="s">
        <v>2291</v>
      </c>
      <c r="BX94" t="s">
        <v>2291</v>
      </c>
      <c r="BY94" t="s">
        <v>2291</v>
      </c>
      <c r="BZ94" t="s">
        <v>2291</v>
      </c>
      <c r="CA94">
        <v>0</v>
      </c>
      <c r="CB94">
        <v>350</v>
      </c>
      <c r="CC94">
        <v>50</v>
      </c>
      <c r="CD94">
        <v>0</v>
      </c>
      <c r="CE94">
        <v>0</v>
      </c>
      <c r="CF94" t="s">
        <v>1998</v>
      </c>
      <c r="CG94" t="s">
        <v>2291</v>
      </c>
      <c r="CH94" t="s">
        <v>895</v>
      </c>
      <c r="CI94" t="s">
        <v>1921</v>
      </c>
      <c r="CJ94" t="s">
        <v>1920</v>
      </c>
      <c r="CK94" t="s">
        <v>1921</v>
      </c>
      <c r="CL94" t="s">
        <v>1920</v>
      </c>
      <c r="CM94" t="s">
        <v>1921</v>
      </c>
      <c r="CN94" t="s">
        <v>1921</v>
      </c>
      <c r="CO94" t="s">
        <v>1921</v>
      </c>
      <c r="CP94" t="s">
        <v>1920</v>
      </c>
      <c r="CQ94" t="s">
        <v>1921</v>
      </c>
      <c r="CR94" t="s">
        <v>1920</v>
      </c>
      <c r="CS94" t="s">
        <v>1921</v>
      </c>
      <c r="CT94" t="s">
        <v>2291</v>
      </c>
      <c r="CU94" t="s">
        <v>2291</v>
      </c>
      <c r="CV94" t="s">
        <v>2291</v>
      </c>
      <c r="CW94" t="s">
        <v>2291</v>
      </c>
      <c r="CX94" t="s">
        <v>2291</v>
      </c>
      <c r="CY94" t="s">
        <v>2291</v>
      </c>
      <c r="CZ94" t="s">
        <v>2291</v>
      </c>
      <c r="DA94" t="s">
        <v>2291</v>
      </c>
      <c r="DB94" t="s">
        <v>2291</v>
      </c>
      <c r="DC94" t="s">
        <v>2291</v>
      </c>
      <c r="DD94" t="s">
        <v>2291</v>
      </c>
      <c r="DE94" t="s">
        <v>2291</v>
      </c>
      <c r="DF94" t="s">
        <v>2291</v>
      </c>
      <c r="DG94" t="s">
        <v>2291</v>
      </c>
      <c r="DH94" t="s">
        <v>2291</v>
      </c>
      <c r="DI94" t="s">
        <v>2291</v>
      </c>
      <c r="DJ94" t="s">
        <v>1953</v>
      </c>
      <c r="DK94" t="s">
        <v>1921</v>
      </c>
      <c r="DL94" t="s">
        <v>1921</v>
      </c>
      <c r="DM94" t="s">
        <v>1920</v>
      </c>
      <c r="DN94" t="s">
        <v>1921</v>
      </c>
      <c r="DO94" t="s">
        <v>1921</v>
      </c>
      <c r="DP94" t="s">
        <v>2291</v>
      </c>
      <c r="DQ94" t="s">
        <v>2029</v>
      </c>
      <c r="DR94" t="s">
        <v>2291</v>
      </c>
      <c r="DS94" t="s">
        <v>2291</v>
      </c>
      <c r="DT94" t="s">
        <v>2291</v>
      </c>
      <c r="DU94" t="s">
        <v>2291</v>
      </c>
      <c r="DV94" t="s">
        <v>2291</v>
      </c>
      <c r="DW94" t="s">
        <v>2291</v>
      </c>
      <c r="DX94" t="s">
        <v>2291</v>
      </c>
      <c r="DY94" t="s">
        <v>2291</v>
      </c>
      <c r="DZ94" t="s">
        <v>2291</v>
      </c>
      <c r="EA94" t="s">
        <v>2291</v>
      </c>
      <c r="EB94" t="s">
        <v>2291</v>
      </c>
      <c r="EC94" t="s">
        <v>2291</v>
      </c>
      <c r="ED94" t="s">
        <v>2291</v>
      </c>
      <c r="EE94" t="s">
        <v>2291</v>
      </c>
      <c r="EF94" t="s">
        <v>2291</v>
      </c>
      <c r="EG94" t="s">
        <v>2291</v>
      </c>
      <c r="EH94" t="s">
        <v>320</v>
      </c>
      <c r="EI94" t="s">
        <v>1921</v>
      </c>
      <c r="EJ94" t="s">
        <v>1921</v>
      </c>
      <c r="EK94" t="s">
        <v>1921</v>
      </c>
      <c r="EL94" t="s">
        <v>1920</v>
      </c>
      <c r="EM94" t="s">
        <v>1921</v>
      </c>
      <c r="EN94" t="s">
        <v>2291</v>
      </c>
      <c r="EO94" t="s">
        <v>1996</v>
      </c>
      <c r="EP94" t="s">
        <v>2291</v>
      </c>
      <c r="EQ94" t="s">
        <v>2291</v>
      </c>
      <c r="ER94" t="s">
        <v>2291</v>
      </c>
      <c r="ES94" t="s">
        <v>2291</v>
      </c>
      <c r="ET94" t="s">
        <v>2291</v>
      </c>
      <c r="EU94" t="s">
        <v>2291</v>
      </c>
      <c r="EV94" t="s">
        <v>2291</v>
      </c>
      <c r="EW94" t="s">
        <v>2291</v>
      </c>
      <c r="EX94" t="s">
        <v>2291</v>
      </c>
      <c r="EY94" t="s">
        <v>2291</v>
      </c>
      <c r="EZ94" t="s">
        <v>2291</v>
      </c>
      <c r="FA94" t="s">
        <v>2291</v>
      </c>
      <c r="FB94" t="s">
        <v>2291</v>
      </c>
      <c r="FC94" t="s">
        <v>2291</v>
      </c>
      <c r="FD94" t="s">
        <v>2291</v>
      </c>
      <c r="FE94" t="s">
        <v>2291</v>
      </c>
      <c r="FF94" t="s">
        <v>1953</v>
      </c>
      <c r="FG94" t="s">
        <v>1921</v>
      </c>
      <c r="FH94" t="s">
        <v>1921</v>
      </c>
      <c r="FI94" t="s">
        <v>1920</v>
      </c>
      <c r="FJ94" t="s">
        <v>1921</v>
      </c>
      <c r="FK94" t="s">
        <v>1921</v>
      </c>
      <c r="FL94" t="s">
        <v>2291</v>
      </c>
      <c r="FM94" t="s">
        <v>1996</v>
      </c>
      <c r="FN94" t="s">
        <v>1953</v>
      </c>
      <c r="FO94" t="s">
        <v>1921</v>
      </c>
      <c r="FP94" t="s">
        <v>1921</v>
      </c>
      <c r="FQ94" t="s">
        <v>1920</v>
      </c>
      <c r="FR94" t="s">
        <v>1921</v>
      </c>
      <c r="FS94" t="s">
        <v>1921</v>
      </c>
      <c r="FT94" t="s">
        <v>2291</v>
      </c>
      <c r="FU94" t="s">
        <v>1996</v>
      </c>
      <c r="FV94">
        <v>100</v>
      </c>
      <c r="FW94">
        <v>170</v>
      </c>
      <c r="FX94">
        <v>50</v>
      </c>
      <c r="FY94">
        <v>20</v>
      </c>
      <c r="FZ94">
        <v>5</v>
      </c>
      <c r="GA94">
        <v>2</v>
      </c>
      <c r="GB94" t="s">
        <v>2291</v>
      </c>
      <c r="GC94">
        <v>20</v>
      </c>
      <c r="GD94">
        <v>30</v>
      </c>
      <c r="GE94">
        <v>60</v>
      </c>
      <c r="GF94">
        <v>50</v>
      </c>
      <c r="GG94">
        <v>3</v>
      </c>
      <c r="GH94">
        <v>100</v>
      </c>
      <c r="GI94" t="s">
        <v>1920</v>
      </c>
      <c r="GJ94" t="s">
        <v>1920</v>
      </c>
      <c r="GK94" t="s">
        <v>1920</v>
      </c>
      <c r="GL94" t="s">
        <v>2291</v>
      </c>
      <c r="GM94" t="s">
        <v>2291</v>
      </c>
      <c r="GN94" t="s">
        <v>2291</v>
      </c>
      <c r="GO94" t="s">
        <v>1920</v>
      </c>
      <c r="GP94" t="s">
        <v>2291</v>
      </c>
      <c r="GQ94" t="s">
        <v>2291</v>
      </c>
      <c r="GR94" t="s">
        <v>2291</v>
      </c>
      <c r="GS94" t="s">
        <v>302</v>
      </c>
      <c r="GT94" t="s">
        <v>1921</v>
      </c>
      <c r="GU94" t="s">
        <v>1921</v>
      </c>
      <c r="GV94" t="s">
        <v>1921</v>
      </c>
      <c r="GW94" t="s">
        <v>1921</v>
      </c>
      <c r="GX94" t="s">
        <v>1920</v>
      </c>
      <c r="GY94" t="s">
        <v>1921</v>
      </c>
      <c r="GZ94" t="s">
        <v>1921</v>
      </c>
      <c r="HA94" t="s">
        <v>1921</v>
      </c>
      <c r="HB94" t="s">
        <v>2291</v>
      </c>
      <c r="HC94" t="s">
        <v>2291</v>
      </c>
      <c r="HD94">
        <v>5</v>
      </c>
      <c r="HE94">
        <v>5</v>
      </c>
      <c r="HF94" t="s">
        <v>2291</v>
      </c>
      <c r="HG94" t="s">
        <v>2291</v>
      </c>
      <c r="HH94" t="s">
        <v>2291</v>
      </c>
      <c r="HI94" t="s">
        <v>2291</v>
      </c>
      <c r="HJ94" t="s">
        <v>2291</v>
      </c>
      <c r="HK94" t="s">
        <v>2291</v>
      </c>
      <c r="HL94" t="s">
        <v>2291</v>
      </c>
      <c r="HM94" t="s">
        <v>2291</v>
      </c>
      <c r="HN94" t="s">
        <v>2291</v>
      </c>
      <c r="HO94" t="s">
        <v>2291</v>
      </c>
      <c r="HP94" t="s">
        <v>2291</v>
      </c>
      <c r="HQ94" t="s">
        <v>2291</v>
      </c>
      <c r="HR94" t="s">
        <v>869</v>
      </c>
      <c r="HS94" t="s">
        <v>1995</v>
      </c>
      <c r="HT94" t="s">
        <v>1921</v>
      </c>
      <c r="HU94" t="s">
        <v>1921</v>
      </c>
      <c r="HV94" t="s">
        <v>1920</v>
      </c>
      <c r="HW94" t="s">
        <v>1921</v>
      </c>
      <c r="HX94" t="s">
        <v>1921</v>
      </c>
      <c r="HY94" t="s">
        <v>2123</v>
      </c>
      <c r="HZ94" t="s">
        <v>1921</v>
      </c>
      <c r="IA94" t="s">
        <v>1920</v>
      </c>
      <c r="IB94" t="s">
        <v>1921</v>
      </c>
      <c r="IC94" t="s">
        <v>2291</v>
      </c>
      <c r="ID94">
        <v>400</v>
      </c>
      <c r="IE94" t="s">
        <v>2047</v>
      </c>
      <c r="IF94" t="s">
        <v>2000</v>
      </c>
      <c r="IG94" t="s">
        <v>1962</v>
      </c>
      <c r="IH94" t="s">
        <v>2126</v>
      </c>
      <c r="II94" t="s">
        <v>1921</v>
      </c>
      <c r="IJ94" t="s">
        <v>1920</v>
      </c>
      <c r="IK94" t="s">
        <v>2291</v>
      </c>
      <c r="IL94">
        <v>400</v>
      </c>
      <c r="IM94" t="s">
        <v>1920</v>
      </c>
      <c r="IN94" t="s">
        <v>2291</v>
      </c>
      <c r="IO94" t="s">
        <v>2291</v>
      </c>
      <c r="IP94" t="s">
        <v>2291</v>
      </c>
      <c r="IQ94" t="s">
        <v>2291</v>
      </c>
      <c r="IR94" t="s">
        <v>2291</v>
      </c>
      <c r="IS94" t="s">
        <v>2291</v>
      </c>
      <c r="IT94" t="s">
        <v>2291</v>
      </c>
      <c r="IU94" t="s">
        <v>2291</v>
      </c>
      <c r="IV94" t="s">
        <v>1952</v>
      </c>
      <c r="IW94" t="s">
        <v>2291</v>
      </c>
      <c r="IX94" t="s">
        <v>2291</v>
      </c>
      <c r="IY94" t="s">
        <v>2204</v>
      </c>
      <c r="IZ94" t="s">
        <v>1818</v>
      </c>
      <c r="JA94" t="s">
        <v>1957</v>
      </c>
      <c r="JB94" t="s">
        <v>2291</v>
      </c>
      <c r="JC94" t="s">
        <v>1920</v>
      </c>
      <c r="JD94" t="s">
        <v>2002</v>
      </c>
      <c r="JE94" t="s">
        <v>1920</v>
      </c>
      <c r="JF94" t="s">
        <v>1921</v>
      </c>
      <c r="JG94" t="s">
        <v>1921</v>
      </c>
      <c r="JH94" t="s">
        <v>1921</v>
      </c>
      <c r="JI94" t="s">
        <v>1921</v>
      </c>
      <c r="JJ94" t="s">
        <v>2291</v>
      </c>
      <c r="JK94" t="s">
        <v>869</v>
      </c>
      <c r="JL94" t="s">
        <v>2291</v>
      </c>
      <c r="JM94" t="s">
        <v>359</v>
      </c>
      <c r="JN94" t="s">
        <v>1920</v>
      </c>
      <c r="JO94" t="s">
        <v>1921</v>
      </c>
      <c r="JP94" t="s">
        <v>1921</v>
      </c>
      <c r="JQ94" t="s">
        <v>1921</v>
      </c>
      <c r="JR94" t="s">
        <v>1921</v>
      </c>
      <c r="JS94" t="s">
        <v>1920</v>
      </c>
      <c r="JT94" t="s">
        <v>1921</v>
      </c>
      <c r="JU94" t="s">
        <v>1921</v>
      </c>
      <c r="JV94" t="s">
        <v>1920</v>
      </c>
      <c r="JW94" t="s">
        <v>1921</v>
      </c>
      <c r="JX94" t="s">
        <v>1921</v>
      </c>
      <c r="JY94" t="s">
        <v>1921</v>
      </c>
      <c r="JZ94" t="s">
        <v>1921</v>
      </c>
      <c r="KA94" t="s">
        <v>1921</v>
      </c>
      <c r="KB94" t="s">
        <v>2291</v>
      </c>
      <c r="KC94" t="s">
        <v>2291</v>
      </c>
      <c r="KD94" t="s">
        <v>2295</v>
      </c>
      <c r="KE94" t="s">
        <v>1920</v>
      </c>
      <c r="KF94" t="s">
        <v>1921</v>
      </c>
      <c r="KG94" t="s">
        <v>1921</v>
      </c>
      <c r="KH94" t="s">
        <v>1921</v>
      </c>
      <c r="KI94" t="s">
        <v>1921</v>
      </c>
      <c r="KJ94" t="s">
        <v>1921</v>
      </c>
      <c r="KK94" t="s">
        <v>1921</v>
      </c>
      <c r="KL94" t="s">
        <v>2291</v>
      </c>
      <c r="KM94" t="s">
        <v>1972</v>
      </c>
      <c r="KN94" t="s">
        <v>1921</v>
      </c>
      <c r="KO94" t="s">
        <v>1920</v>
      </c>
      <c r="KP94" t="s">
        <v>2142</v>
      </c>
      <c r="KQ94" t="s">
        <v>1965</v>
      </c>
      <c r="KR94" t="s">
        <v>1988</v>
      </c>
      <c r="KS94" t="s">
        <v>2291</v>
      </c>
      <c r="KT94" t="s">
        <v>1921</v>
      </c>
      <c r="KU94" t="s">
        <v>2291</v>
      </c>
      <c r="KV94" t="s">
        <v>2291</v>
      </c>
      <c r="KW94" t="s">
        <v>2291</v>
      </c>
      <c r="KX94" t="s">
        <v>2291</v>
      </c>
      <c r="KY94" t="s">
        <v>2291</v>
      </c>
      <c r="KZ94" t="s">
        <v>2291</v>
      </c>
      <c r="LA94">
        <v>3</v>
      </c>
      <c r="LB94" t="s">
        <v>304</v>
      </c>
      <c r="LC94" t="s">
        <v>2291</v>
      </c>
      <c r="LD94" t="s">
        <v>2291</v>
      </c>
      <c r="LE94" t="s">
        <v>2291</v>
      </c>
      <c r="LF94" t="s">
        <v>2291</v>
      </c>
      <c r="LG94">
        <v>20</v>
      </c>
      <c r="LH94">
        <v>20</v>
      </c>
      <c r="LI94" t="s">
        <v>896</v>
      </c>
      <c r="LJ94">
        <v>150130</v>
      </c>
      <c r="LK94" t="s">
        <v>897</v>
      </c>
      <c r="LL94" t="s">
        <v>898</v>
      </c>
      <c r="LM94">
        <v>61</v>
      </c>
      <c r="LN94" t="s">
        <v>2291</v>
      </c>
      <c r="LO94">
        <v>-1</v>
      </c>
      <c r="LP94" t="s">
        <v>2291</v>
      </c>
      <c r="LQ94" t="s">
        <v>2291</v>
      </c>
      <c r="LR94">
        <v>61</v>
      </c>
      <c r="LS94">
        <v>8</v>
      </c>
      <c r="LT94">
        <v>7</v>
      </c>
      <c r="LU94">
        <v>17</v>
      </c>
      <c r="LV94">
        <v>11</v>
      </c>
      <c r="LW94">
        <v>18</v>
      </c>
      <c r="LX94">
        <v>22</v>
      </c>
      <c r="LY94">
        <v>8</v>
      </c>
      <c r="LZ94">
        <v>15</v>
      </c>
      <c r="MA94">
        <v>26</v>
      </c>
      <c r="MB94">
        <v>20</v>
      </c>
      <c r="MC94">
        <v>1</v>
      </c>
      <c r="MD94">
        <v>2</v>
      </c>
      <c r="ME94">
        <v>155</v>
      </c>
      <c r="MF94" t="s">
        <v>1975</v>
      </c>
      <c r="MG94" t="s">
        <v>1979</v>
      </c>
      <c r="MH94" t="s">
        <v>1981</v>
      </c>
      <c r="MI94" t="b">
        <v>1</v>
      </c>
      <c r="MJ94" t="b">
        <v>0</v>
      </c>
      <c r="MK94" t="b">
        <v>0</v>
      </c>
      <c r="ML94" t="s">
        <v>2291</v>
      </c>
    </row>
    <row r="95" spans="1:350" x14ac:dyDescent="0.3">
      <c r="A95" t="s">
        <v>1813</v>
      </c>
      <c r="B95" t="s">
        <v>823</v>
      </c>
      <c r="C95" t="s">
        <v>824</v>
      </c>
      <c r="D95">
        <v>43157</v>
      </c>
      <c r="E95" t="s">
        <v>316</v>
      </c>
      <c r="F95" t="s">
        <v>2291</v>
      </c>
      <c r="G95" t="s">
        <v>2291</v>
      </c>
      <c r="H95" t="s">
        <v>2291</v>
      </c>
      <c r="I95">
        <v>43157</v>
      </c>
      <c r="J95" t="s">
        <v>317</v>
      </c>
      <c r="K95" t="s">
        <v>293</v>
      </c>
      <c r="L95" t="s">
        <v>294</v>
      </c>
      <c r="M95" t="s">
        <v>1934</v>
      </c>
      <c r="N95" t="s">
        <v>698</v>
      </c>
      <c r="O95" t="s">
        <v>333</v>
      </c>
      <c r="P95" t="s">
        <v>781</v>
      </c>
      <c r="Q95" t="s">
        <v>2009</v>
      </c>
      <c r="R95" t="s">
        <v>782</v>
      </c>
      <c r="S95" t="s">
        <v>1813</v>
      </c>
      <c r="T95" t="s">
        <v>825</v>
      </c>
      <c r="U95">
        <v>13.4866877764</v>
      </c>
      <c r="V95">
        <v>14.469882393700001</v>
      </c>
      <c r="W95">
        <v>303.50834214899999</v>
      </c>
      <c r="X95">
        <v>4</v>
      </c>
      <c r="Y95" t="s">
        <v>1984</v>
      </c>
      <c r="Z95" t="s">
        <v>2291</v>
      </c>
      <c r="AA95" t="s">
        <v>2291</v>
      </c>
      <c r="AB95" t="s">
        <v>2292</v>
      </c>
      <c r="AC95" t="s">
        <v>2291</v>
      </c>
      <c r="AD95" t="s">
        <v>1982</v>
      </c>
      <c r="AE95" t="s">
        <v>2291</v>
      </c>
      <c r="AF95" t="s">
        <v>2291</v>
      </c>
      <c r="AG95" t="s">
        <v>2093</v>
      </c>
      <c r="AH95" t="s">
        <v>1920</v>
      </c>
      <c r="AI95" t="s">
        <v>1920</v>
      </c>
      <c r="AJ95" t="s">
        <v>1921</v>
      </c>
      <c r="AK95" t="s">
        <v>2291</v>
      </c>
      <c r="AL95">
        <v>144</v>
      </c>
      <c r="AM95">
        <v>600</v>
      </c>
      <c r="AN95" t="s">
        <v>294</v>
      </c>
      <c r="AO95" t="s">
        <v>1934</v>
      </c>
      <c r="AP95" t="s">
        <v>295</v>
      </c>
      <c r="AQ95" t="s">
        <v>1947</v>
      </c>
      <c r="AR95" t="s">
        <v>810</v>
      </c>
      <c r="AS95" t="s">
        <v>1230</v>
      </c>
      <c r="AT95">
        <v>144</v>
      </c>
      <c r="AU95">
        <v>600</v>
      </c>
      <c r="AV95">
        <v>42005</v>
      </c>
      <c r="AW95">
        <v>10</v>
      </c>
      <c r="AX95">
        <v>41</v>
      </c>
      <c r="AY95" t="s">
        <v>335</v>
      </c>
      <c r="AZ95" t="s">
        <v>1927</v>
      </c>
      <c r="BA95" t="s">
        <v>336</v>
      </c>
      <c r="BB95" t="s">
        <v>1932</v>
      </c>
      <c r="BC95" t="s">
        <v>826</v>
      </c>
      <c r="BD95" t="s">
        <v>1942</v>
      </c>
      <c r="BE95" t="s">
        <v>2291</v>
      </c>
      <c r="BF95" t="s">
        <v>2291</v>
      </c>
      <c r="BG95" t="s">
        <v>2291</v>
      </c>
      <c r="BH95">
        <v>10</v>
      </c>
      <c r="BI95">
        <v>41</v>
      </c>
      <c r="BJ95">
        <v>42005</v>
      </c>
      <c r="BK95" t="s">
        <v>2291</v>
      </c>
      <c r="BL95" t="s">
        <v>2291</v>
      </c>
      <c r="BM95" t="s">
        <v>2291</v>
      </c>
      <c r="BN95" t="s">
        <v>2291</v>
      </c>
      <c r="BO95" t="s">
        <v>2291</v>
      </c>
      <c r="BP95" t="s">
        <v>2291</v>
      </c>
      <c r="BQ95" t="s">
        <v>2291</v>
      </c>
      <c r="BR95" t="s">
        <v>2291</v>
      </c>
      <c r="BS95" t="s">
        <v>2291</v>
      </c>
      <c r="BT95" t="s">
        <v>2291</v>
      </c>
      <c r="BU95" t="s">
        <v>2291</v>
      </c>
      <c r="BV95" t="s">
        <v>2291</v>
      </c>
      <c r="BW95" t="s">
        <v>2291</v>
      </c>
      <c r="BX95" t="s">
        <v>2291</v>
      </c>
      <c r="BY95" t="s">
        <v>2291</v>
      </c>
      <c r="BZ95" t="s">
        <v>2291</v>
      </c>
      <c r="CA95">
        <v>0</v>
      </c>
      <c r="CB95">
        <v>641</v>
      </c>
      <c r="CC95">
        <v>0</v>
      </c>
      <c r="CD95">
        <v>0</v>
      </c>
      <c r="CE95">
        <v>0</v>
      </c>
      <c r="CF95" t="s">
        <v>1998</v>
      </c>
      <c r="CG95" t="s">
        <v>2291</v>
      </c>
      <c r="CH95" t="s">
        <v>827</v>
      </c>
      <c r="CI95" t="s">
        <v>1921</v>
      </c>
      <c r="CJ95" t="s">
        <v>1921</v>
      </c>
      <c r="CK95" t="s">
        <v>1921</v>
      </c>
      <c r="CL95" t="s">
        <v>1921</v>
      </c>
      <c r="CM95" t="s">
        <v>1921</v>
      </c>
      <c r="CN95" t="s">
        <v>1921</v>
      </c>
      <c r="CO95" t="s">
        <v>1921</v>
      </c>
      <c r="CP95" t="s">
        <v>1920</v>
      </c>
      <c r="CQ95" t="s">
        <v>1921</v>
      </c>
      <c r="CR95" t="s">
        <v>1920</v>
      </c>
      <c r="CS95" t="s">
        <v>1921</v>
      </c>
      <c r="CT95" t="s">
        <v>2291</v>
      </c>
      <c r="CU95" t="s">
        <v>2291</v>
      </c>
      <c r="CV95" t="s">
        <v>2291</v>
      </c>
      <c r="CW95" t="s">
        <v>2291</v>
      </c>
      <c r="CX95" t="s">
        <v>2291</v>
      </c>
      <c r="CY95" t="s">
        <v>2291</v>
      </c>
      <c r="CZ95" t="s">
        <v>2291</v>
      </c>
      <c r="DA95" t="s">
        <v>2291</v>
      </c>
      <c r="DB95" t="s">
        <v>2291</v>
      </c>
      <c r="DC95" t="s">
        <v>2291</v>
      </c>
      <c r="DD95" t="s">
        <v>2291</v>
      </c>
      <c r="DE95" t="s">
        <v>2291</v>
      </c>
      <c r="DF95" t="s">
        <v>2291</v>
      </c>
      <c r="DG95" t="s">
        <v>2291</v>
      </c>
      <c r="DH95" t="s">
        <v>2291</v>
      </c>
      <c r="DI95" t="s">
        <v>2291</v>
      </c>
      <c r="DJ95" t="s">
        <v>2291</v>
      </c>
      <c r="DK95" t="s">
        <v>2291</v>
      </c>
      <c r="DL95" t="s">
        <v>2291</v>
      </c>
      <c r="DM95" t="s">
        <v>2291</v>
      </c>
      <c r="DN95" t="s">
        <v>2291</v>
      </c>
      <c r="DO95" t="s">
        <v>2291</v>
      </c>
      <c r="DP95" t="s">
        <v>2291</v>
      </c>
      <c r="DQ95" t="s">
        <v>2291</v>
      </c>
      <c r="DR95" t="s">
        <v>2291</v>
      </c>
      <c r="DS95" t="s">
        <v>2291</v>
      </c>
      <c r="DT95" t="s">
        <v>2291</v>
      </c>
      <c r="DU95" t="s">
        <v>2291</v>
      </c>
      <c r="DV95" t="s">
        <v>2291</v>
      </c>
      <c r="DW95" t="s">
        <v>2291</v>
      </c>
      <c r="DX95" t="s">
        <v>2291</v>
      </c>
      <c r="DY95" t="s">
        <v>2291</v>
      </c>
      <c r="DZ95" t="s">
        <v>2291</v>
      </c>
      <c r="EA95" t="s">
        <v>2291</v>
      </c>
      <c r="EB95" t="s">
        <v>2291</v>
      </c>
      <c r="EC95" t="s">
        <v>2291</v>
      </c>
      <c r="ED95" t="s">
        <v>2291</v>
      </c>
      <c r="EE95" t="s">
        <v>2291</v>
      </c>
      <c r="EF95" t="s">
        <v>2291</v>
      </c>
      <c r="EG95" t="s">
        <v>2291</v>
      </c>
      <c r="EH95" t="s">
        <v>1953</v>
      </c>
      <c r="EI95" t="s">
        <v>1921</v>
      </c>
      <c r="EJ95" t="s">
        <v>1921</v>
      </c>
      <c r="EK95" t="s">
        <v>1920</v>
      </c>
      <c r="EL95" t="s">
        <v>1921</v>
      </c>
      <c r="EM95" t="s">
        <v>1921</v>
      </c>
      <c r="EN95" t="s">
        <v>2291</v>
      </c>
      <c r="EO95" t="s">
        <v>1996</v>
      </c>
      <c r="EP95" t="s">
        <v>2291</v>
      </c>
      <c r="EQ95" t="s">
        <v>2291</v>
      </c>
      <c r="ER95" t="s">
        <v>2291</v>
      </c>
      <c r="ES95" t="s">
        <v>2291</v>
      </c>
      <c r="ET95" t="s">
        <v>2291</v>
      </c>
      <c r="EU95" t="s">
        <v>2291</v>
      </c>
      <c r="EV95" t="s">
        <v>2291</v>
      </c>
      <c r="EW95" t="s">
        <v>2291</v>
      </c>
      <c r="EX95" t="s">
        <v>2291</v>
      </c>
      <c r="EY95" t="s">
        <v>2291</v>
      </c>
      <c r="EZ95" t="s">
        <v>2291</v>
      </c>
      <c r="FA95" t="s">
        <v>2291</v>
      </c>
      <c r="FB95" t="s">
        <v>2291</v>
      </c>
      <c r="FC95" t="s">
        <v>2291</v>
      </c>
      <c r="FD95" t="s">
        <v>2291</v>
      </c>
      <c r="FE95" t="s">
        <v>2291</v>
      </c>
      <c r="FF95" t="s">
        <v>2291</v>
      </c>
      <c r="FG95" t="s">
        <v>2291</v>
      </c>
      <c r="FH95" t="s">
        <v>2291</v>
      </c>
      <c r="FI95" t="s">
        <v>2291</v>
      </c>
      <c r="FJ95" t="s">
        <v>2291</v>
      </c>
      <c r="FK95" t="s">
        <v>2291</v>
      </c>
      <c r="FL95" t="s">
        <v>2291</v>
      </c>
      <c r="FM95" t="s">
        <v>2291</v>
      </c>
      <c r="FN95" t="s">
        <v>1953</v>
      </c>
      <c r="FO95" t="s">
        <v>1921</v>
      </c>
      <c r="FP95" t="s">
        <v>1921</v>
      </c>
      <c r="FQ95" t="s">
        <v>1920</v>
      </c>
      <c r="FR95" t="s">
        <v>1921</v>
      </c>
      <c r="FS95" t="s">
        <v>1921</v>
      </c>
      <c r="FT95" t="s">
        <v>2291</v>
      </c>
      <c r="FU95" t="s">
        <v>1997</v>
      </c>
      <c r="FV95">
        <v>20</v>
      </c>
      <c r="FW95">
        <v>15</v>
      </c>
      <c r="FX95">
        <v>10</v>
      </c>
      <c r="FY95">
        <v>7</v>
      </c>
      <c r="FZ95">
        <v>6</v>
      </c>
      <c r="GA95" t="s">
        <v>2291</v>
      </c>
      <c r="GB95" t="s">
        <v>2291</v>
      </c>
      <c r="GC95" t="s">
        <v>2291</v>
      </c>
      <c r="GD95" t="s">
        <v>2291</v>
      </c>
      <c r="GE95">
        <v>4</v>
      </c>
      <c r="GF95">
        <v>5</v>
      </c>
      <c r="GG95" t="s">
        <v>2291</v>
      </c>
      <c r="GH95">
        <v>8</v>
      </c>
      <c r="GI95" t="s">
        <v>1920</v>
      </c>
      <c r="GJ95" t="s">
        <v>1920</v>
      </c>
      <c r="GK95" t="s">
        <v>1920</v>
      </c>
      <c r="GL95" t="s">
        <v>2291</v>
      </c>
      <c r="GM95" t="s">
        <v>2291</v>
      </c>
      <c r="GN95" t="s">
        <v>2291</v>
      </c>
      <c r="GO95" t="s">
        <v>1961</v>
      </c>
      <c r="GP95" t="s">
        <v>2291</v>
      </c>
      <c r="GQ95" t="s">
        <v>2291</v>
      </c>
      <c r="GR95" t="s">
        <v>2291</v>
      </c>
      <c r="GS95" t="s">
        <v>302</v>
      </c>
      <c r="GT95" t="s">
        <v>1921</v>
      </c>
      <c r="GU95" t="s">
        <v>1921</v>
      </c>
      <c r="GV95" t="s">
        <v>1921</v>
      </c>
      <c r="GW95" t="s">
        <v>1921</v>
      </c>
      <c r="GX95" t="s">
        <v>1920</v>
      </c>
      <c r="GY95" t="s">
        <v>1921</v>
      </c>
      <c r="GZ95" t="s">
        <v>1921</v>
      </c>
      <c r="HA95" t="s">
        <v>1921</v>
      </c>
      <c r="HB95" t="s">
        <v>2291</v>
      </c>
      <c r="HC95" t="s">
        <v>2291</v>
      </c>
      <c r="HD95">
        <v>3</v>
      </c>
      <c r="HE95" t="s">
        <v>2291</v>
      </c>
      <c r="HF95" t="s">
        <v>2291</v>
      </c>
      <c r="HG95" t="s">
        <v>2291</v>
      </c>
      <c r="HH95" t="s">
        <v>2291</v>
      </c>
      <c r="HI95" t="s">
        <v>2291</v>
      </c>
      <c r="HJ95" t="s">
        <v>2291</v>
      </c>
      <c r="HK95" t="s">
        <v>2291</v>
      </c>
      <c r="HL95" t="s">
        <v>2291</v>
      </c>
      <c r="HM95" t="s">
        <v>2291</v>
      </c>
      <c r="HN95" t="s">
        <v>2291</v>
      </c>
      <c r="HO95" t="s">
        <v>2291</v>
      </c>
      <c r="HP95" t="s">
        <v>2291</v>
      </c>
      <c r="HQ95" t="s">
        <v>2291</v>
      </c>
      <c r="HR95" t="s">
        <v>869</v>
      </c>
      <c r="HS95" t="s">
        <v>371</v>
      </c>
      <c r="HT95" t="s">
        <v>1920</v>
      </c>
      <c r="HU95" t="s">
        <v>1921</v>
      </c>
      <c r="HV95" t="s">
        <v>1921</v>
      </c>
      <c r="HW95" t="s">
        <v>1921</v>
      </c>
      <c r="HX95" t="s">
        <v>1921</v>
      </c>
      <c r="HY95" t="s">
        <v>2122</v>
      </c>
      <c r="HZ95" t="s">
        <v>1920</v>
      </c>
      <c r="IA95" t="s">
        <v>1921</v>
      </c>
      <c r="IB95" t="s">
        <v>1921</v>
      </c>
      <c r="IC95">
        <v>40</v>
      </c>
      <c r="ID95" t="s">
        <v>2291</v>
      </c>
      <c r="IE95" t="s">
        <v>2046</v>
      </c>
      <c r="IF95" t="s">
        <v>2001</v>
      </c>
      <c r="IG95" t="s">
        <v>1963</v>
      </c>
      <c r="IH95" t="s">
        <v>2127</v>
      </c>
      <c r="II95" t="s">
        <v>1920</v>
      </c>
      <c r="IJ95" t="s">
        <v>1921</v>
      </c>
      <c r="IK95">
        <v>8</v>
      </c>
      <c r="IL95" t="s">
        <v>2291</v>
      </c>
      <c r="IM95" t="s">
        <v>1920</v>
      </c>
      <c r="IN95" t="s">
        <v>2291</v>
      </c>
      <c r="IO95" t="s">
        <v>2291</v>
      </c>
      <c r="IP95" t="s">
        <v>2291</v>
      </c>
      <c r="IQ95" t="s">
        <v>2291</v>
      </c>
      <c r="IR95" t="s">
        <v>2291</v>
      </c>
      <c r="IS95" t="s">
        <v>2291</v>
      </c>
      <c r="IT95" t="s">
        <v>2291</v>
      </c>
      <c r="IU95" t="s">
        <v>2291</v>
      </c>
      <c r="IV95" t="s">
        <v>1950</v>
      </c>
      <c r="IW95" t="s">
        <v>2168</v>
      </c>
      <c r="IX95" t="s">
        <v>2291</v>
      </c>
      <c r="IY95" t="s">
        <v>2204</v>
      </c>
      <c r="IZ95" t="s">
        <v>2215</v>
      </c>
      <c r="JA95" t="s">
        <v>1959</v>
      </c>
      <c r="JB95" t="s">
        <v>2291</v>
      </c>
      <c r="JC95" t="s">
        <v>1921</v>
      </c>
      <c r="JD95" t="s">
        <v>2291</v>
      </c>
      <c r="JE95" t="s">
        <v>2291</v>
      </c>
      <c r="JF95" t="s">
        <v>2291</v>
      </c>
      <c r="JG95" t="s">
        <v>2291</v>
      </c>
      <c r="JH95" t="s">
        <v>2291</v>
      </c>
      <c r="JI95" t="s">
        <v>2291</v>
      </c>
      <c r="JJ95" t="s">
        <v>2291</v>
      </c>
      <c r="JK95" t="s">
        <v>2291</v>
      </c>
      <c r="JL95" t="s">
        <v>2291</v>
      </c>
      <c r="JM95" t="s">
        <v>303</v>
      </c>
      <c r="JN95" t="s">
        <v>1920</v>
      </c>
      <c r="JO95" t="s">
        <v>1921</v>
      </c>
      <c r="JP95" t="s">
        <v>1921</v>
      </c>
      <c r="JQ95" t="s">
        <v>1921</v>
      </c>
      <c r="JR95" t="s">
        <v>1921</v>
      </c>
      <c r="JS95" t="s">
        <v>1920</v>
      </c>
      <c r="JT95" t="s">
        <v>1921</v>
      </c>
      <c r="JU95" t="s">
        <v>1921</v>
      </c>
      <c r="JV95" t="s">
        <v>1921</v>
      </c>
      <c r="JW95" t="s">
        <v>1921</v>
      </c>
      <c r="JX95" t="s">
        <v>1921</v>
      </c>
      <c r="JY95" t="s">
        <v>1921</v>
      </c>
      <c r="JZ95" t="s">
        <v>1921</v>
      </c>
      <c r="KA95" t="s">
        <v>1921</v>
      </c>
      <c r="KB95" t="s">
        <v>2291</v>
      </c>
      <c r="KC95" t="s">
        <v>2291</v>
      </c>
      <c r="KD95" t="s">
        <v>2295</v>
      </c>
      <c r="KE95" t="s">
        <v>1920</v>
      </c>
      <c r="KF95" t="s">
        <v>1921</v>
      </c>
      <c r="KG95" t="s">
        <v>1921</v>
      </c>
      <c r="KH95" t="s">
        <v>1921</v>
      </c>
      <c r="KI95" t="s">
        <v>1921</v>
      </c>
      <c r="KJ95" t="s">
        <v>1921</v>
      </c>
      <c r="KK95" t="s">
        <v>1921</v>
      </c>
      <c r="KL95" t="s">
        <v>2291</v>
      </c>
      <c r="KM95" t="s">
        <v>1971</v>
      </c>
      <c r="KN95" t="s">
        <v>2291</v>
      </c>
      <c r="KO95" t="s">
        <v>1920</v>
      </c>
      <c r="KP95" t="s">
        <v>2142</v>
      </c>
      <c r="KQ95" t="s">
        <v>1965</v>
      </c>
      <c r="KR95" t="s">
        <v>1988</v>
      </c>
      <c r="KS95" t="s">
        <v>2291</v>
      </c>
      <c r="KT95" t="s">
        <v>1920</v>
      </c>
      <c r="KU95" t="s">
        <v>2044</v>
      </c>
      <c r="KV95" t="s">
        <v>1920</v>
      </c>
      <c r="KW95" t="s">
        <v>1921</v>
      </c>
      <c r="KX95" t="s">
        <v>1920</v>
      </c>
      <c r="KY95" t="s">
        <v>2291</v>
      </c>
      <c r="KZ95" t="s">
        <v>2291</v>
      </c>
      <c r="LA95">
        <v>1</v>
      </c>
      <c r="LB95" t="s">
        <v>313</v>
      </c>
      <c r="LC95" t="s">
        <v>828</v>
      </c>
      <c r="LD95" t="s">
        <v>2291</v>
      </c>
      <c r="LE95" t="s">
        <v>2291</v>
      </c>
      <c r="LF95" t="s">
        <v>2291</v>
      </c>
      <c r="LG95">
        <v>20</v>
      </c>
      <c r="LH95">
        <v>20</v>
      </c>
      <c r="LI95" t="s">
        <v>829</v>
      </c>
      <c r="LJ95">
        <v>150085</v>
      </c>
      <c r="LK95" t="s">
        <v>830</v>
      </c>
      <c r="LL95" t="s">
        <v>831</v>
      </c>
      <c r="LM95">
        <v>53</v>
      </c>
      <c r="LN95" t="s">
        <v>2291</v>
      </c>
      <c r="LO95">
        <v>-1</v>
      </c>
      <c r="LP95" t="s">
        <v>2291</v>
      </c>
      <c r="LQ95" t="s">
        <v>2291</v>
      </c>
      <c r="LR95">
        <v>53</v>
      </c>
      <c r="LS95">
        <v>11</v>
      </c>
      <c r="LT95">
        <v>9</v>
      </c>
      <c r="LU95">
        <v>13</v>
      </c>
      <c r="LV95">
        <v>27</v>
      </c>
      <c r="LW95">
        <v>21</v>
      </c>
      <c r="LX95">
        <v>28</v>
      </c>
      <c r="LY95">
        <v>16</v>
      </c>
      <c r="LZ95">
        <v>11</v>
      </c>
      <c r="MA95">
        <v>15</v>
      </c>
      <c r="MB95">
        <v>38</v>
      </c>
      <c r="MC95">
        <v>7</v>
      </c>
      <c r="MD95">
        <v>6</v>
      </c>
      <c r="ME95">
        <v>202</v>
      </c>
      <c r="MF95" t="s">
        <v>1975</v>
      </c>
      <c r="MG95" t="s">
        <v>1979</v>
      </c>
      <c r="MH95" t="s">
        <v>2291</v>
      </c>
      <c r="MI95" t="b">
        <v>1</v>
      </c>
      <c r="MJ95" t="b">
        <v>0</v>
      </c>
      <c r="MK95" t="b">
        <v>0</v>
      </c>
      <c r="ML95" t="s">
        <v>2291</v>
      </c>
    </row>
    <row r="96" spans="1:350" x14ac:dyDescent="0.3">
      <c r="A96" t="s">
        <v>1816</v>
      </c>
      <c r="B96" t="s">
        <v>858</v>
      </c>
      <c r="C96" t="s">
        <v>859</v>
      </c>
      <c r="D96">
        <v>43157</v>
      </c>
      <c r="E96" t="s">
        <v>330</v>
      </c>
      <c r="F96" t="s">
        <v>2291</v>
      </c>
      <c r="G96" t="s">
        <v>2291</v>
      </c>
      <c r="H96" t="s">
        <v>2291</v>
      </c>
      <c r="I96">
        <v>43157</v>
      </c>
      <c r="J96" t="s">
        <v>389</v>
      </c>
      <c r="K96" t="s">
        <v>293</v>
      </c>
      <c r="L96" t="s">
        <v>294</v>
      </c>
      <c r="M96" t="s">
        <v>1934</v>
      </c>
      <c r="N96" t="s">
        <v>698</v>
      </c>
      <c r="O96" t="s">
        <v>333</v>
      </c>
      <c r="P96" t="s">
        <v>781</v>
      </c>
      <c r="Q96" t="s">
        <v>2009</v>
      </c>
      <c r="R96" t="s">
        <v>782</v>
      </c>
      <c r="S96" t="s">
        <v>1816</v>
      </c>
      <c r="T96" t="s">
        <v>860</v>
      </c>
      <c r="U96">
        <v>13.478973931200001</v>
      </c>
      <c r="V96">
        <v>14.484598912899999</v>
      </c>
      <c r="W96">
        <v>308.44717307600001</v>
      </c>
      <c r="X96">
        <v>4</v>
      </c>
      <c r="Y96" t="s">
        <v>1984</v>
      </c>
      <c r="Z96" t="s">
        <v>2291</v>
      </c>
      <c r="AA96" t="s">
        <v>2291</v>
      </c>
      <c r="AB96" t="s">
        <v>2292</v>
      </c>
      <c r="AC96" t="s">
        <v>2291</v>
      </c>
      <c r="AD96" t="s">
        <v>1982</v>
      </c>
      <c r="AE96" t="s">
        <v>2291</v>
      </c>
      <c r="AF96" t="s">
        <v>2291</v>
      </c>
      <c r="AG96" t="s">
        <v>2089</v>
      </c>
      <c r="AH96" t="s">
        <v>1920</v>
      </c>
      <c r="AI96" t="s">
        <v>1921</v>
      </c>
      <c r="AJ96" t="s">
        <v>1921</v>
      </c>
      <c r="AK96" t="s">
        <v>2291</v>
      </c>
      <c r="AL96">
        <v>280</v>
      </c>
      <c r="AM96">
        <v>1170</v>
      </c>
      <c r="AN96" t="s">
        <v>294</v>
      </c>
      <c r="AO96" t="s">
        <v>1934</v>
      </c>
      <c r="AP96" t="s">
        <v>698</v>
      </c>
      <c r="AQ96" t="s">
        <v>333</v>
      </c>
      <c r="AR96" t="s">
        <v>781</v>
      </c>
      <c r="AS96" t="s">
        <v>2009</v>
      </c>
      <c r="AT96">
        <v>280</v>
      </c>
      <c r="AU96">
        <v>1170</v>
      </c>
      <c r="AV96">
        <v>41852</v>
      </c>
      <c r="AW96" t="s">
        <v>2291</v>
      </c>
      <c r="AX96" t="s">
        <v>2291</v>
      </c>
      <c r="AY96" t="s">
        <v>2291</v>
      </c>
      <c r="AZ96" t="s">
        <v>2291</v>
      </c>
      <c r="BA96" t="s">
        <v>2291</v>
      </c>
      <c r="BB96" t="s">
        <v>2291</v>
      </c>
      <c r="BC96" t="s">
        <v>2291</v>
      </c>
      <c r="BD96" t="s">
        <v>2291</v>
      </c>
      <c r="BE96" t="s">
        <v>2291</v>
      </c>
      <c r="BF96" t="s">
        <v>2291</v>
      </c>
      <c r="BG96" t="s">
        <v>2291</v>
      </c>
      <c r="BH96" t="s">
        <v>2291</v>
      </c>
      <c r="BI96" t="s">
        <v>2291</v>
      </c>
      <c r="BJ96" t="s">
        <v>2291</v>
      </c>
      <c r="BK96" t="s">
        <v>2291</v>
      </c>
      <c r="BL96" t="s">
        <v>2291</v>
      </c>
      <c r="BM96" t="s">
        <v>2291</v>
      </c>
      <c r="BN96" t="s">
        <v>2291</v>
      </c>
      <c r="BO96" t="s">
        <v>2291</v>
      </c>
      <c r="BP96" t="s">
        <v>2291</v>
      </c>
      <c r="BQ96" t="s">
        <v>2291</v>
      </c>
      <c r="BR96" t="s">
        <v>2291</v>
      </c>
      <c r="BS96" t="s">
        <v>2291</v>
      </c>
      <c r="BT96" t="s">
        <v>2291</v>
      </c>
      <c r="BU96" t="s">
        <v>2291</v>
      </c>
      <c r="BV96" t="s">
        <v>2291</v>
      </c>
      <c r="BW96" t="s">
        <v>2291</v>
      </c>
      <c r="BX96" t="s">
        <v>2291</v>
      </c>
      <c r="BY96" t="s">
        <v>2291</v>
      </c>
      <c r="BZ96" t="s">
        <v>2291</v>
      </c>
      <c r="CA96">
        <v>0</v>
      </c>
      <c r="CB96">
        <v>300</v>
      </c>
      <c r="CC96">
        <v>0</v>
      </c>
      <c r="CD96">
        <v>0</v>
      </c>
      <c r="CE96">
        <v>0</v>
      </c>
      <c r="CF96" t="s">
        <v>1998</v>
      </c>
      <c r="CG96" t="s">
        <v>2291</v>
      </c>
      <c r="CH96" t="s">
        <v>861</v>
      </c>
      <c r="CI96" t="s">
        <v>1921</v>
      </c>
      <c r="CJ96" t="s">
        <v>1921</v>
      </c>
      <c r="CK96" t="s">
        <v>1920</v>
      </c>
      <c r="CL96" t="s">
        <v>1920</v>
      </c>
      <c r="CM96" t="s">
        <v>1921</v>
      </c>
      <c r="CN96" t="s">
        <v>1921</v>
      </c>
      <c r="CO96" t="s">
        <v>1921</v>
      </c>
      <c r="CP96" t="s">
        <v>1921</v>
      </c>
      <c r="CQ96" t="s">
        <v>1921</v>
      </c>
      <c r="CR96" t="s">
        <v>1920</v>
      </c>
      <c r="CS96" t="s">
        <v>1921</v>
      </c>
      <c r="CT96" t="s">
        <v>2291</v>
      </c>
      <c r="CU96" t="s">
        <v>2291</v>
      </c>
      <c r="CV96" t="s">
        <v>2291</v>
      </c>
      <c r="CW96" t="s">
        <v>2291</v>
      </c>
      <c r="CX96" t="s">
        <v>2291</v>
      </c>
      <c r="CY96" t="s">
        <v>2291</v>
      </c>
      <c r="CZ96" t="s">
        <v>2291</v>
      </c>
      <c r="DA96" t="s">
        <v>2291</v>
      </c>
      <c r="DB96" t="s">
        <v>2291</v>
      </c>
      <c r="DC96" t="s">
        <v>2291</v>
      </c>
      <c r="DD96" t="s">
        <v>2291</v>
      </c>
      <c r="DE96" t="s">
        <v>2291</v>
      </c>
      <c r="DF96" t="s">
        <v>2291</v>
      </c>
      <c r="DG96" t="s">
        <v>2291</v>
      </c>
      <c r="DH96" t="s">
        <v>2291</v>
      </c>
      <c r="DI96" t="s">
        <v>2291</v>
      </c>
      <c r="DJ96" t="s">
        <v>2291</v>
      </c>
      <c r="DK96" t="s">
        <v>2291</v>
      </c>
      <c r="DL96" t="s">
        <v>2291</v>
      </c>
      <c r="DM96" t="s">
        <v>2291</v>
      </c>
      <c r="DN96" t="s">
        <v>2291</v>
      </c>
      <c r="DO96" t="s">
        <v>2291</v>
      </c>
      <c r="DP96" t="s">
        <v>2291</v>
      </c>
      <c r="DQ96" t="s">
        <v>2291</v>
      </c>
      <c r="DR96" t="s">
        <v>2291</v>
      </c>
      <c r="DS96" t="s">
        <v>2291</v>
      </c>
      <c r="DT96" t="s">
        <v>2291</v>
      </c>
      <c r="DU96" t="s">
        <v>2291</v>
      </c>
      <c r="DV96" t="s">
        <v>2291</v>
      </c>
      <c r="DW96" t="s">
        <v>2291</v>
      </c>
      <c r="DX96" t="s">
        <v>2291</v>
      </c>
      <c r="DY96" t="s">
        <v>2291</v>
      </c>
      <c r="DZ96" t="s">
        <v>2291</v>
      </c>
      <c r="EA96" t="s">
        <v>2291</v>
      </c>
      <c r="EB96" t="s">
        <v>2291</v>
      </c>
      <c r="EC96" t="s">
        <v>2291</v>
      </c>
      <c r="ED96" t="s">
        <v>2291</v>
      </c>
      <c r="EE96" t="s">
        <v>2291</v>
      </c>
      <c r="EF96" t="s">
        <v>2291</v>
      </c>
      <c r="EG96" t="s">
        <v>2291</v>
      </c>
      <c r="EH96" t="s">
        <v>2291</v>
      </c>
      <c r="EI96" t="s">
        <v>2291</v>
      </c>
      <c r="EJ96" t="s">
        <v>2291</v>
      </c>
      <c r="EK96" t="s">
        <v>2291</v>
      </c>
      <c r="EL96" t="s">
        <v>2291</v>
      </c>
      <c r="EM96" t="s">
        <v>2291</v>
      </c>
      <c r="EN96" t="s">
        <v>2291</v>
      </c>
      <c r="EO96" t="s">
        <v>2291</v>
      </c>
      <c r="EP96" t="s">
        <v>2291</v>
      </c>
      <c r="EQ96" t="s">
        <v>2291</v>
      </c>
      <c r="ER96" t="s">
        <v>2291</v>
      </c>
      <c r="ES96" t="s">
        <v>2291</v>
      </c>
      <c r="ET96" t="s">
        <v>2291</v>
      </c>
      <c r="EU96" t="s">
        <v>2291</v>
      </c>
      <c r="EV96" t="s">
        <v>2291</v>
      </c>
      <c r="EW96" t="s">
        <v>2291</v>
      </c>
      <c r="EX96" t="s">
        <v>320</v>
      </c>
      <c r="EY96" t="s">
        <v>1921</v>
      </c>
      <c r="EZ96" t="s">
        <v>1921</v>
      </c>
      <c r="FA96" t="s">
        <v>1921</v>
      </c>
      <c r="FB96" t="s">
        <v>1920</v>
      </c>
      <c r="FC96" t="s">
        <v>1921</v>
      </c>
      <c r="FD96" t="s">
        <v>2291</v>
      </c>
      <c r="FE96" t="s">
        <v>1996</v>
      </c>
      <c r="FF96" t="s">
        <v>320</v>
      </c>
      <c r="FG96" t="s">
        <v>1921</v>
      </c>
      <c r="FH96" t="s">
        <v>1921</v>
      </c>
      <c r="FI96" t="s">
        <v>1921</v>
      </c>
      <c r="FJ96" t="s">
        <v>1920</v>
      </c>
      <c r="FK96" t="s">
        <v>1921</v>
      </c>
      <c r="FL96" t="s">
        <v>2291</v>
      </c>
      <c r="FM96" t="s">
        <v>1996</v>
      </c>
      <c r="FN96" t="s">
        <v>1953</v>
      </c>
      <c r="FO96" t="s">
        <v>1921</v>
      </c>
      <c r="FP96" t="s">
        <v>1921</v>
      </c>
      <c r="FQ96" t="s">
        <v>1920</v>
      </c>
      <c r="FR96" t="s">
        <v>1921</v>
      </c>
      <c r="FS96" t="s">
        <v>1921</v>
      </c>
      <c r="FT96" t="s">
        <v>2291</v>
      </c>
      <c r="FU96" t="s">
        <v>1997</v>
      </c>
      <c r="FV96">
        <v>30</v>
      </c>
      <c r="FW96">
        <v>50</v>
      </c>
      <c r="FX96">
        <v>4</v>
      </c>
      <c r="FY96">
        <v>10</v>
      </c>
      <c r="FZ96">
        <v>8</v>
      </c>
      <c r="GA96">
        <v>4</v>
      </c>
      <c r="GB96" t="s">
        <v>2291</v>
      </c>
      <c r="GC96">
        <v>4</v>
      </c>
      <c r="GD96">
        <v>20</v>
      </c>
      <c r="GE96">
        <v>15</v>
      </c>
      <c r="GF96">
        <v>10</v>
      </c>
      <c r="GG96">
        <v>10</v>
      </c>
      <c r="GH96">
        <v>30</v>
      </c>
      <c r="GI96" t="s">
        <v>1920</v>
      </c>
      <c r="GJ96" t="s">
        <v>1920</v>
      </c>
      <c r="GK96" t="s">
        <v>1920</v>
      </c>
      <c r="GL96" t="s">
        <v>2291</v>
      </c>
      <c r="GM96" t="s">
        <v>2291</v>
      </c>
      <c r="GN96" t="s">
        <v>2291</v>
      </c>
      <c r="GO96" t="s">
        <v>1920</v>
      </c>
      <c r="GP96" t="s">
        <v>2291</v>
      </c>
      <c r="GQ96" t="s">
        <v>2291</v>
      </c>
      <c r="GR96" t="s">
        <v>2291</v>
      </c>
      <c r="GS96" t="s">
        <v>302</v>
      </c>
      <c r="GT96" t="s">
        <v>1921</v>
      </c>
      <c r="GU96" t="s">
        <v>1921</v>
      </c>
      <c r="GV96" t="s">
        <v>1921</v>
      </c>
      <c r="GW96" t="s">
        <v>1921</v>
      </c>
      <c r="GX96" t="s">
        <v>1920</v>
      </c>
      <c r="GY96" t="s">
        <v>1921</v>
      </c>
      <c r="GZ96" t="s">
        <v>1921</v>
      </c>
      <c r="HA96" t="s">
        <v>1921</v>
      </c>
      <c r="HB96" t="s">
        <v>2291</v>
      </c>
      <c r="HC96" t="s">
        <v>2291</v>
      </c>
      <c r="HD96">
        <v>2</v>
      </c>
      <c r="HE96" t="s">
        <v>2291</v>
      </c>
      <c r="HF96" t="s">
        <v>2291</v>
      </c>
      <c r="HG96" t="s">
        <v>2291</v>
      </c>
      <c r="HH96" t="s">
        <v>2291</v>
      </c>
      <c r="HI96" t="s">
        <v>2291</v>
      </c>
      <c r="HJ96" t="s">
        <v>2291</v>
      </c>
      <c r="HK96" t="s">
        <v>2291</v>
      </c>
      <c r="HL96" t="s">
        <v>2291</v>
      </c>
      <c r="HM96" t="s">
        <v>2291</v>
      </c>
      <c r="HN96" t="s">
        <v>2291</v>
      </c>
      <c r="HO96" t="s">
        <v>2291</v>
      </c>
      <c r="HP96" t="s">
        <v>2291</v>
      </c>
      <c r="HQ96" t="s">
        <v>2291</v>
      </c>
      <c r="HR96" t="s">
        <v>869</v>
      </c>
      <c r="HS96" t="s">
        <v>371</v>
      </c>
      <c r="HT96" t="s">
        <v>1920</v>
      </c>
      <c r="HU96" t="s">
        <v>1921</v>
      </c>
      <c r="HV96" t="s">
        <v>1921</v>
      </c>
      <c r="HW96" t="s">
        <v>1921</v>
      </c>
      <c r="HX96" t="s">
        <v>1921</v>
      </c>
      <c r="HY96" t="s">
        <v>2122</v>
      </c>
      <c r="HZ96" t="s">
        <v>1920</v>
      </c>
      <c r="IA96" t="s">
        <v>1921</v>
      </c>
      <c r="IB96" t="s">
        <v>1921</v>
      </c>
      <c r="IC96">
        <v>14</v>
      </c>
      <c r="ID96" t="s">
        <v>2291</v>
      </c>
      <c r="IE96" t="s">
        <v>2046</v>
      </c>
      <c r="IF96" t="s">
        <v>1921</v>
      </c>
      <c r="IG96" t="s">
        <v>1962</v>
      </c>
      <c r="IH96" t="s">
        <v>2126</v>
      </c>
      <c r="II96" t="s">
        <v>1921</v>
      </c>
      <c r="IJ96" t="s">
        <v>1920</v>
      </c>
      <c r="IK96" t="s">
        <v>2291</v>
      </c>
      <c r="IL96">
        <v>300</v>
      </c>
      <c r="IM96" t="s">
        <v>1920</v>
      </c>
      <c r="IN96" t="s">
        <v>2291</v>
      </c>
      <c r="IO96" t="s">
        <v>2291</v>
      </c>
      <c r="IP96" t="s">
        <v>2291</v>
      </c>
      <c r="IQ96" t="s">
        <v>2291</v>
      </c>
      <c r="IR96" t="s">
        <v>2291</v>
      </c>
      <c r="IS96" t="s">
        <v>2291</v>
      </c>
      <c r="IT96" t="s">
        <v>2291</v>
      </c>
      <c r="IU96" t="s">
        <v>2291</v>
      </c>
      <c r="IV96" t="s">
        <v>1952</v>
      </c>
      <c r="IW96" t="s">
        <v>2291</v>
      </c>
      <c r="IX96" t="s">
        <v>2291</v>
      </c>
      <c r="IY96" t="s">
        <v>373</v>
      </c>
      <c r="IZ96" t="s">
        <v>1816</v>
      </c>
      <c r="JA96" t="s">
        <v>1956</v>
      </c>
      <c r="JB96" t="s">
        <v>2291</v>
      </c>
      <c r="JC96" t="s">
        <v>1921</v>
      </c>
      <c r="JD96" t="s">
        <v>2291</v>
      </c>
      <c r="JE96" t="s">
        <v>2291</v>
      </c>
      <c r="JF96" t="s">
        <v>2291</v>
      </c>
      <c r="JG96" t="s">
        <v>2291</v>
      </c>
      <c r="JH96" t="s">
        <v>2291</v>
      </c>
      <c r="JI96" t="s">
        <v>2291</v>
      </c>
      <c r="JJ96" t="s">
        <v>2291</v>
      </c>
      <c r="JK96" t="s">
        <v>2291</v>
      </c>
      <c r="JL96" t="s">
        <v>2291</v>
      </c>
      <c r="JM96" t="s">
        <v>303</v>
      </c>
      <c r="JN96" t="s">
        <v>1920</v>
      </c>
      <c r="JO96" t="s">
        <v>1921</v>
      </c>
      <c r="JP96" t="s">
        <v>1921</v>
      </c>
      <c r="JQ96" t="s">
        <v>1921</v>
      </c>
      <c r="JR96" t="s">
        <v>1921</v>
      </c>
      <c r="JS96" t="s">
        <v>1920</v>
      </c>
      <c r="JT96" t="s">
        <v>1921</v>
      </c>
      <c r="JU96" t="s">
        <v>1921</v>
      </c>
      <c r="JV96" t="s">
        <v>1921</v>
      </c>
      <c r="JW96" t="s">
        <v>1921</v>
      </c>
      <c r="JX96" t="s">
        <v>1921</v>
      </c>
      <c r="JY96" t="s">
        <v>1921</v>
      </c>
      <c r="JZ96" t="s">
        <v>1921</v>
      </c>
      <c r="KA96" t="s">
        <v>1921</v>
      </c>
      <c r="KB96" t="s">
        <v>2291</v>
      </c>
      <c r="KC96" t="s">
        <v>2291</v>
      </c>
      <c r="KD96" t="s">
        <v>2299</v>
      </c>
      <c r="KE96" t="s">
        <v>1921</v>
      </c>
      <c r="KF96" t="s">
        <v>1921</v>
      </c>
      <c r="KG96" t="s">
        <v>1921</v>
      </c>
      <c r="KH96" t="s">
        <v>1920</v>
      </c>
      <c r="KI96" t="s">
        <v>1921</v>
      </c>
      <c r="KJ96" t="s">
        <v>1921</v>
      </c>
      <c r="KK96" t="s">
        <v>1921</v>
      </c>
      <c r="KL96" t="s">
        <v>2291</v>
      </c>
      <c r="KM96" t="s">
        <v>1971</v>
      </c>
      <c r="KN96" t="s">
        <v>2291</v>
      </c>
      <c r="KO96" t="s">
        <v>1920</v>
      </c>
      <c r="KP96" t="s">
        <v>2159</v>
      </c>
      <c r="KQ96" t="s">
        <v>1965</v>
      </c>
      <c r="KR96" t="s">
        <v>1987</v>
      </c>
      <c r="KS96" t="s">
        <v>2291</v>
      </c>
      <c r="KT96" t="s">
        <v>1920</v>
      </c>
      <c r="KU96" t="s">
        <v>2044</v>
      </c>
      <c r="KV96" t="s">
        <v>1920</v>
      </c>
      <c r="KW96" t="s">
        <v>1921</v>
      </c>
      <c r="KX96" t="s">
        <v>1920</v>
      </c>
      <c r="KY96" t="s">
        <v>2291</v>
      </c>
      <c r="KZ96" t="s">
        <v>2291</v>
      </c>
      <c r="LA96">
        <v>2</v>
      </c>
      <c r="LB96" t="s">
        <v>310</v>
      </c>
      <c r="LC96" t="s">
        <v>305</v>
      </c>
      <c r="LD96" t="s">
        <v>2291</v>
      </c>
      <c r="LE96" t="s">
        <v>2291</v>
      </c>
      <c r="LF96" t="s">
        <v>2291</v>
      </c>
      <c r="LG96">
        <v>20</v>
      </c>
      <c r="LH96">
        <v>20</v>
      </c>
      <c r="LI96" t="s">
        <v>862</v>
      </c>
      <c r="LJ96">
        <v>150111</v>
      </c>
      <c r="LK96" t="s">
        <v>863</v>
      </c>
      <c r="LL96" t="s">
        <v>864</v>
      </c>
      <c r="LM96">
        <v>57</v>
      </c>
      <c r="LN96" t="s">
        <v>2291</v>
      </c>
      <c r="LO96">
        <v>-1</v>
      </c>
      <c r="LP96" t="s">
        <v>2291</v>
      </c>
      <c r="LQ96" t="s">
        <v>2291</v>
      </c>
      <c r="LR96">
        <v>57</v>
      </c>
      <c r="LS96">
        <v>3</v>
      </c>
      <c r="LT96">
        <v>9</v>
      </c>
      <c r="LU96">
        <v>8</v>
      </c>
      <c r="LV96">
        <v>7</v>
      </c>
      <c r="LW96">
        <v>13</v>
      </c>
      <c r="LX96">
        <v>106</v>
      </c>
      <c r="LY96">
        <v>11</v>
      </c>
      <c r="LZ96">
        <v>15</v>
      </c>
      <c r="MA96">
        <v>21</v>
      </c>
      <c r="MB96">
        <v>19</v>
      </c>
      <c r="MC96">
        <v>0</v>
      </c>
      <c r="MD96">
        <v>1</v>
      </c>
      <c r="ME96">
        <v>213</v>
      </c>
      <c r="MF96" t="s">
        <v>1975</v>
      </c>
      <c r="MG96" t="s">
        <v>1979</v>
      </c>
      <c r="MH96" t="s">
        <v>2291</v>
      </c>
      <c r="MI96" t="b">
        <v>1</v>
      </c>
      <c r="MJ96" t="b">
        <v>1</v>
      </c>
      <c r="MK96" t="b">
        <v>1</v>
      </c>
      <c r="ML96" t="s">
        <v>2291</v>
      </c>
    </row>
    <row r="97" spans="1:350" x14ac:dyDescent="0.3">
      <c r="A97" t="s">
        <v>1125</v>
      </c>
      <c r="B97" t="s">
        <v>1123</v>
      </c>
      <c r="C97" t="s">
        <v>1124</v>
      </c>
      <c r="D97">
        <v>43164</v>
      </c>
      <c r="E97" t="s">
        <v>632</v>
      </c>
      <c r="F97" t="s">
        <v>2291</v>
      </c>
      <c r="G97" t="s">
        <v>2291</v>
      </c>
      <c r="H97" t="s">
        <v>2291</v>
      </c>
      <c r="I97">
        <v>43164</v>
      </c>
      <c r="J97" t="s">
        <v>633</v>
      </c>
      <c r="K97" t="s">
        <v>293</v>
      </c>
      <c r="L97" t="s">
        <v>294</v>
      </c>
      <c r="M97" t="s">
        <v>1934</v>
      </c>
      <c r="N97" t="s">
        <v>400</v>
      </c>
      <c r="O97" t="s">
        <v>1948</v>
      </c>
      <c r="P97" t="s">
        <v>915</v>
      </c>
      <c r="Q97" t="s">
        <v>1057</v>
      </c>
      <c r="R97" t="s">
        <v>1057</v>
      </c>
      <c r="S97" t="s">
        <v>1125</v>
      </c>
      <c r="T97" t="s">
        <v>1126</v>
      </c>
      <c r="U97">
        <v>13.8406266842</v>
      </c>
      <c r="V97">
        <v>14.201008850899999</v>
      </c>
      <c r="W97">
        <v>307.30947808799999</v>
      </c>
      <c r="X97">
        <v>4</v>
      </c>
      <c r="Y97" t="s">
        <v>1983</v>
      </c>
      <c r="Z97" t="s">
        <v>1057</v>
      </c>
      <c r="AA97">
        <v>4</v>
      </c>
      <c r="AB97" t="s">
        <v>2292</v>
      </c>
      <c r="AC97" t="s">
        <v>2291</v>
      </c>
      <c r="AD97" t="s">
        <v>1982</v>
      </c>
      <c r="AE97" t="s">
        <v>2291</v>
      </c>
      <c r="AF97" t="s">
        <v>2291</v>
      </c>
      <c r="AG97" t="s">
        <v>2089</v>
      </c>
      <c r="AH97" t="s">
        <v>1920</v>
      </c>
      <c r="AI97" t="s">
        <v>1921</v>
      </c>
      <c r="AJ97" t="s">
        <v>1921</v>
      </c>
      <c r="AK97" t="s">
        <v>2291</v>
      </c>
      <c r="AL97">
        <v>1</v>
      </c>
      <c r="AM97">
        <v>8</v>
      </c>
      <c r="AN97" t="s">
        <v>294</v>
      </c>
      <c r="AO97" t="s">
        <v>1934</v>
      </c>
      <c r="AP97" t="s">
        <v>400</v>
      </c>
      <c r="AQ97" t="s">
        <v>1948</v>
      </c>
      <c r="AR97" t="s">
        <v>404</v>
      </c>
      <c r="AS97" t="s">
        <v>2010</v>
      </c>
      <c r="AT97">
        <v>1</v>
      </c>
      <c r="AU97">
        <v>8</v>
      </c>
      <c r="AV97">
        <v>42370</v>
      </c>
      <c r="AW97" t="s">
        <v>2291</v>
      </c>
      <c r="AX97" t="s">
        <v>2291</v>
      </c>
      <c r="AY97" t="s">
        <v>2291</v>
      </c>
      <c r="AZ97" t="s">
        <v>2291</v>
      </c>
      <c r="BA97" t="s">
        <v>2291</v>
      </c>
      <c r="BB97" t="s">
        <v>2291</v>
      </c>
      <c r="BC97" t="s">
        <v>2291</v>
      </c>
      <c r="BD97" t="s">
        <v>2291</v>
      </c>
      <c r="BE97" t="s">
        <v>2291</v>
      </c>
      <c r="BF97" t="s">
        <v>2291</v>
      </c>
      <c r="BG97" t="s">
        <v>2291</v>
      </c>
      <c r="BH97" t="s">
        <v>2291</v>
      </c>
      <c r="BI97" t="s">
        <v>2291</v>
      </c>
      <c r="BJ97" t="s">
        <v>2291</v>
      </c>
      <c r="BK97" t="s">
        <v>2291</v>
      </c>
      <c r="BL97" t="s">
        <v>2291</v>
      </c>
      <c r="BM97" t="s">
        <v>2291</v>
      </c>
      <c r="BN97" t="s">
        <v>2291</v>
      </c>
      <c r="BO97" t="s">
        <v>2291</v>
      </c>
      <c r="BP97" t="s">
        <v>2291</v>
      </c>
      <c r="BQ97" t="s">
        <v>2291</v>
      </c>
      <c r="BR97" t="s">
        <v>2291</v>
      </c>
      <c r="BS97" t="s">
        <v>2291</v>
      </c>
      <c r="BT97" t="s">
        <v>2291</v>
      </c>
      <c r="BU97" t="s">
        <v>2291</v>
      </c>
      <c r="BV97" t="s">
        <v>2291</v>
      </c>
      <c r="BW97" t="s">
        <v>2291</v>
      </c>
      <c r="BX97" t="s">
        <v>2291</v>
      </c>
      <c r="BY97">
        <v>111</v>
      </c>
      <c r="BZ97">
        <v>464</v>
      </c>
      <c r="CA97">
        <v>0</v>
      </c>
      <c r="CB97">
        <v>0</v>
      </c>
      <c r="CC97">
        <v>0</v>
      </c>
      <c r="CD97">
        <v>0</v>
      </c>
      <c r="CE97">
        <v>0</v>
      </c>
      <c r="CF97" t="s">
        <v>1998</v>
      </c>
      <c r="CG97" t="s">
        <v>2291</v>
      </c>
      <c r="CH97" t="s">
        <v>1050</v>
      </c>
      <c r="CI97" t="s">
        <v>1921</v>
      </c>
      <c r="CJ97" t="s">
        <v>1921</v>
      </c>
      <c r="CK97" t="s">
        <v>1920</v>
      </c>
      <c r="CL97" t="s">
        <v>1921</v>
      </c>
      <c r="CM97" t="s">
        <v>1921</v>
      </c>
      <c r="CN97" t="s">
        <v>1921</v>
      </c>
      <c r="CO97" t="s">
        <v>1921</v>
      </c>
      <c r="CP97" t="s">
        <v>1921</v>
      </c>
      <c r="CQ97" t="s">
        <v>1920</v>
      </c>
      <c r="CR97" t="s">
        <v>1921</v>
      </c>
      <c r="CS97" t="s">
        <v>1921</v>
      </c>
      <c r="CT97" t="s">
        <v>320</v>
      </c>
      <c r="CU97" t="s">
        <v>1921</v>
      </c>
      <c r="CV97" t="s">
        <v>1921</v>
      </c>
      <c r="CW97" t="s">
        <v>1921</v>
      </c>
      <c r="CX97" t="s">
        <v>1920</v>
      </c>
      <c r="CY97" t="s">
        <v>1921</v>
      </c>
      <c r="CZ97" t="s">
        <v>2291</v>
      </c>
      <c r="DA97" t="s">
        <v>2029</v>
      </c>
      <c r="DB97" t="s">
        <v>2291</v>
      </c>
      <c r="DC97" t="s">
        <v>2291</v>
      </c>
      <c r="DD97" t="s">
        <v>2291</v>
      </c>
      <c r="DE97" t="s">
        <v>2291</v>
      </c>
      <c r="DF97" t="s">
        <v>2291</v>
      </c>
      <c r="DG97" t="s">
        <v>2291</v>
      </c>
      <c r="DH97" t="s">
        <v>2291</v>
      </c>
      <c r="DI97" t="s">
        <v>2291</v>
      </c>
      <c r="DJ97" t="s">
        <v>2291</v>
      </c>
      <c r="DK97" t="s">
        <v>2291</v>
      </c>
      <c r="DL97" t="s">
        <v>2291</v>
      </c>
      <c r="DM97" t="s">
        <v>2291</v>
      </c>
      <c r="DN97" t="s">
        <v>2291</v>
      </c>
      <c r="DO97" t="s">
        <v>2291</v>
      </c>
      <c r="DP97" t="s">
        <v>2291</v>
      </c>
      <c r="DQ97" t="s">
        <v>2291</v>
      </c>
      <c r="DR97" t="s">
        <v>2291</v>
      </c>
      <c r="DS97" t="s">
        <v>2291</v>
      </c>
      <c r="DT97" t="s">
        <v>2291</v>
      </c>
      <c r="DU97" t="s">
        <v>2291</v>
      </c>
      <c r="DV97" t="s">
        <v>2291</v>
      </c>
      <c r="DW97" t="s">
        <v>2291</v>
      </c>
      <c r="DX97" t="s">
        <v>2291</v>
      </c>
      <c r="DY97" t="s">
        <v>2291</v>
      </c>
      <c r="DZ97" t="s">
        <v>2291</v>
      </c>
      <c r="EA97" t="s">
        <v>2291</v>
      </c>
      <c r="EB97" t="s">
        <v>2291</v>
      </c>
      <c r="EC97" t="s">
        <v>2291</v>
      </c>
      <c r="ED97" t="s">
        <v>2291</v>
      </c>
      <c r="EE97" t="s">
        <v>2291</v>
      </c>
      <c r="EF97" t="s">
        <v>2291</v>
      </c>
      <c r="EG97" t="s">
        <v>2291</v>
      </c>
      <c r="EH97" t="s">
        <v>2291</v>
      </c>
      <c r="EI97" t="s">
        <v>2291</v>
      </c>
      <c r="EJ97" t="s">
        <v>2291</v>
      </c>
      <c r="EK97" t="s">
        <v>2291</v>
      </c>
      <c r="EL97" t="s">
        <v>2291</v>
      </c>
      <c r="EM97" t="s">
        <v>2291</v>
      </c>
      <c r="EN97" t="s">
        <v>2291</v>
      </c>
      <c r="EO97" t="s">
        <v>2291</v>
      </c>
      <c r="EP97" t="s">
        <v>2291</v>
      </c>
      <c r="EQ97" t="s">
        <v>2291</v>
      </c>
      <c r="ER97" t="s">
        <v>2291</v>
      </c>
      <c r="ES97" t="s">
        <v>2291</v>
      </c>
      <c r="ET97" t="s">
        <v>2291</v>
      </c>
      <c r="EU97" t="s">
        <v>2291</v>
      </c>
      <c r="EV97" t="s">
        <v>2291</v>
      </c>
      <c r="EW97" t="s">
        <v>2291</v>
      </c>
      <c r="EX97" t="s">
        <v>320</v>
      </c>
      <c r="EY97" t="s">
        <v>1921</v>
      </c>
      <c r="EZ97" t="s">
        <v>1921</v>
      </c>
      <c r="FA97" t="s">
        <v>1921</v>
      </c>
      <c r="FB97" t="s">
        <v>1920</v>
      </c>
      <c r="FC97" t="s">
        <v>1921</v>
      </c>
      <c r="FD97" t="s">
        <v>2291</v>
      </c>
      <c r="FE97" t="s">
        <v>1996</v>
      </c>
      <c r="FF97" t="s">
        <v>2291</v>
      </c>
      <c r="FG97" t="s">
        <v>2291</v>
      </c>
      <c r="FH97" t="s">
        <v>2291</v>
      </c>
      <c r="FI97" t="s">
        <v>2291</v>
      </c>
      <c r="FJ97" t="s">
        <v>2291</v>
      </c>
      <c r="FK97" t="s">
        <v>2291</v>
      </c>
      <c r="FL97" t="s">
        <v>2291</v>
      </c>
      <c r="FM97" t="s">
        <v>2291</v>
      </c>
      <c r="FN97" t="s">
        <v>2291</v>
      </c>
      <c r="FO97" t="s">
        <v>2291</v>
      </c>
      <c r="FP97" t="s">
        <v>2291</v>
      </c>
      <c r="FQ97" t="s">
        <v>2291</v>
      </c>
      <c r="FR97" t="s">
        <v>2291</v>
      </c>
      <c r="FS97" t="s">
        <v>2291</v>
      </c>
      <c r="FT97" t="s">
        <v>2291</v>
      </c>
      <c r="FU97" t="s">
        <v>2291</v>
      </c>
      <c r="FV97" t="s">
        <v>2291</v>
      </c>
      <c r="FW97" t="s">
        <v>2291</v>
      </c>
      <c r="FX97" t="s">
        <v>2291</v>
      </c>
      <c r="FY97" t="s">
        <v>2291</v>
      </c>
      <c r="FZ97" t="s">
        <v>2291</v>
      </c>
      <c r="GA97" t="s">
        <v>2291</v>
      </c>
      <c r="GB97" t="s">
        <v>2291</v>
      </c>
      <c r="GC97" t="s">
        <v>2291</v>
      </c>
      <c r="GD97" t="s">
        <v>2291</v>
      </c>
      <c r="GE97" t="s">
        <v>2291</v>
      </c>
      <c r="GF97" t="s">
        <v>2291</v>
      </c>
      <c r="GG97" t="s">
        <v>2291</v>
      </c>
      <c r="GH97" t="s">
        <v>2291</v>
      </c>
      <c r="GI97" t="s">
        <v>1920</v>
      </c>
      <c r="GJ97" t="s">
        <v>1920</v>
      </c>
      <c r="GK97" t="s">
        <v>1920</v>
      </c>
      <c r="GL97" t="s">
        <v>2291</v>
      </c>
      <c r="GM97" t="s">
        <v>2291</v>
      </c>
      <c r="GN97" t="s">
        <v>2291</v>
      </c>
      <c r="GO97" t="s">
        <v>1961</v>
      </c>
      <c r="GP97" t="s">
        <v>2291</v>
      </c>
      <c r="GQ97" t="s">
        <v>2291</v>
      </c>
      <c r="GR97" t="s">
        <v>2291</v>
      </c>
      <c r="GS97" t="s">
        <v>302</v>
      </c>
      <c r="GT97" t="s">
        <v>1921</v>
      </c>
      <c r="GU97" t="s">
        <v>1921</v>
      </c>
      <c r="GV97" t="s">
        <v>1921</v>
      </c>
      <c r="GW97" t="s">
        <v>1921</v>
      </c>
      <c r="GX97" t="s">
        <v>1920</v>
      </c>
      <c r="GY97" t="s">
        <v>1921</v>
      </c>
      <c r="GZ97" t="s">
        <v>1921</v>
      </c>
      <c r="HA97" t="s">
        <v>1921</v>
      </c>
      <c r="HB97" t="s">
        <v>2291</v>
      </c>
      <c r="HC97" t="s">
        <v>2291</v>
      </c>
      <c r="HD97">
        <v>1</v>
      </c>
      <c r="HE97" t="s">
        <v>2291</v>
      </c>
      <c r="HF97" t="s">
        <v>2291</v>
      </c>
      <c r="HG97" t="s">
        <v>2291</v>
      </c>
      <c r="HH97" t="s">
        <v>2291</v>
      </c>
      <c r="HI97" t="s">
        <v>2291</v>
      </c>
      <c r="HJ97" t="s">
        <v>2291</v>
      </c>
      <c r="HK97" t="s">
        <v>2291</v>
      </c>
      <c r="HL97" t="s">
        <v>2291</v>
      </c>
      <c r="HM97" t="s">
        <v>2291</v>
      </c>
      <c r="HN97" t="s">
        <v>2291</v>
      </c>
      <c r="HO97" t="s">
        <v>2291</v>
      </c>
      <c r="HP97" t="s">
        <v>2291</v>
      </c>
      <c r="HQ97" t="s">
        <v>2291</v>
      </c>
      <c r="HR97" t="s">
        <v>869</v>
      </c>
      <c r="HS97" t="s">
        <v>371</v>
      </c>
      <c r="HT97" t="s">
        <v>1920</v>
      </c>
      <c r="HU97" t="s">
        <v>1921</v>
      </c>
      <c r="HV97" t="s">
        <v>1921</v>
      </c>
      <c r="HW97" t="s">
        <v>1921</v>
      </c>
      <c r="HX97" t="s">
        <v>1921</v>
      </c>
      <c r="HY97" t="s">
        <v>2125</v>
      </c>
      <c r="HZ97" t="s">
        <v>1921</v>
      </c>
      <c r="IA97" t="s">
        <v>1921</v>
      </c>
      <c r="IB97" t="s">
        <v>1920</v>
      </c>
      <c r="IC97" t="s">
        <v>2291</v>
      </c>
      <c r="ID97" t="s">
        <v>2291</v>
      </c>
      <c r="IE97" t="s">
        <v>2291</v>
      </c>
      <c r="IF97" t="s">
        <v>2291</v>
      </c>
      <c r="IG97" t="s">
        <v>2291</v>
      </c>
      <c r="IH97" t="s">
        <v>2126</v>
      </c>
      <c r="II97" t="s">
        <v>1921</v>
      </c>
      <c r="IJ97" t="s">
        <v>1920</v>
      </c>
      <c r="IK97" t="s">
        <v>2291</v>
      </c>
      <c r="IL97">
        <v>1</v>
      </c>
      <c r="IM97" t="s">
        <v>1961</v>
      </c>
      <c r="IN97" t="s">
        <v>2291</v>
      </c>
      <c r="IO97" t="s">
        <v>2291</v>
      </c>
      <c r="IP97" t="s">
        <v>2291</v>
      </c>
      <c r="IQ97" t="s">
        <v>2291</v>
      </c>
      <c r="IR97" t="s">
        <v>2291</v>
      </c>
      <c r="IS97" t="s">
        <v>2291</v>
      </c>
      <c r="IT97" t="s">
        <v>2291</v>
      </c>
      <c r="IU97" t="s">
        <v>2291</v>
      </c>
      <c r="IV97" t="s">
        <v>1949</v>
      </c>
      <c r="IW97" t="s">
        <v>1991</v>
      </c>
      <c r="IX97" t="s">
        <v>2291</v>
      </c>
      <c r="IY97" t="s">
        <v>2291</v>
      </c>
      <c r="IZ97" t="s">
        <v>2291</v>
      </c>
      <c r="JA97" t="s">
        <v>2291</v>
      </c>
      <c r="JB97" t="s">
        <v>2291</v>
      </c>
      <c r="JC97" t="s">
        <v>1921</v>
      </c>
      <c r="JD97" t="s">
        <v>2291</v>
      </c>
      <c r="JE97" t="s">
        <v>2291</v>
      </c>
      <c r="JF97" t="s">
        <v>2291</v>
      </c>
      <c r="JG97" t="s">
        <v>2291</v>
      </c>
      <c r="JH97" t="s">
        <v>2291</v>
      </c>
      <c r="JI97" t="s">
        <v>2291</v>
      </c>
      <c r="JJ97" t="s">
        <v>2291</v>
      </c>
      <c r="JK97" t="s">
        <v>2291</v>
      </c>
      <c r="JL97" t="s">
        <v>2291</v>
      </c>
      <c r="JM97" t="s">
        <v>700</v>
      </c>
      <c r="JN97" t="s">
        <v>1920</v>
      </c>
      <c r="JO97" t="s">
        <v>1920</v>
      </c>
      <c r="JP97" t="s">
        <v>1921</v>
      </c>
      <c r="JQ97" t="s">
        <v>1921</v>
      </c>
      <c r="JR97" t="s">
        <v>1921</v>
      </c>
      <c r="JS97" t="s">
        <v>1921</v>
      </c>
      <c r="JT97" t="s">
        <v>1921</v>
      </c>
      <c r="JU97" t="s">
        <v>1921</v>
      </c>
      <c r="JV97" t="s">
        <v>1920</v>
      </c>
      <c r="JW97" t="s">
        <v>1921</v>
      </c>
      <c r="JX97" t="s">
        <v>1921</v>
      </c>
      <c r="JY97" t="s">
        <v>1921</v>
      </c>
      <c r="JZ97" t="s">
        <v>1921</v>
      </c>
      <c r="KA97" t="s">
        <v>1921</v>
      </c>
      <c r="KB97" t="s">
        <v>2291</v>
      </c>
      <c r="KC97" t="s">
        <v>2291</v>
      </c>
      <c r="KD97" t="s">
        <v>2303</v>
      </c>
      <c r="KE97" t="s">
        <v>1921</v>
      </c>
      <c r="KF97" t="s">
        <v>1921</v>
      </c>
      <c r="KG97" t="s">
        <v>1920</v>
      </c>
      <c r="KH97" t="s">
        <v>1920</v>
      </c>
      <c r="KI97" t="s">
        <v>1921</v>
      </c>
      <c r="KJ97" t="s">
        <v>1921</v>
      </c>
      <c r="KK97" t="s">
        <v>1921</v>
      </c>
      <c r="KL97" t="s">
        <v>2291</v>
      </c>
      <c r="KM97" t="s">
        <v>1972</v>
      </c>
      <c r="KN97" t="s">
        <v>1921</v>
      </c>
      <c r="KO97" t="s">
        <v>1920</v>
      </c>
      <c r="KP97" t="s">
        <v>2153</v>
      </c>
      <c r="KQ97" t="s">
        <v>1967</v>
      </c>
      <c r="KR97" t="s">
        <v>1987</v>
      </c>
      <c r="KS97" t="s">
        <v>2291</v>
      </c>
      <c r="KT97" t="s">
        <v>1920</v>
      </c>
      <c r="KU97" t="s">
        <v>409</v>
      </c>
      <c r="KV97" t="s">
        <v>1921</v>
      </c>
      <c r="KW97" t="s">
        <v>1921</v>
      </c>
      <c r="KX97" t="s">
        <v>1920</v>
      </c>
      <c r="KY97" t="s">
        <v>2291</v>
      </c>
      <c r="KZ97" t="s">
        <v>2291</v>
      </c>
      <c r="LA97">
        <v>3</v>
      </c>
      <c r="LB97" t="s">
        <v>304</v>
      </c>
      <c r="LC97" t="s">
        <v>1127</v>
      </c>
      <c r="LD97" t="s">
        <v>2291</v>
      </c>
      <c r="LE97" t="s">
        <v>2291</v>
      </c>
      <c r="LF97" t="s">
        <v>2291</v>
      </c>
      <c r="LG97">
        <v>1</v>
      </c>
      <c r="LH97">
        <v>1</v>
      </c>
      <c r="LI97" t="s">
        <v>1128</v>
      </c>
      <c r="LJ97">
        <v>158785</v>
      </c>
      <c r="LK97" t="s">
        <v>1129</v>
      </c>
      <c r="LL97" t="s">
        <v>1130</v>
      </c>
      <c r="LM97">
        <v>87</v>
      </c>
      <c r="LN97" t="s">
        <v>2291</v>
      </c>
      <c r="LO97">
        <v>-1</v>
      </c>
      <c r="LP97" t="s">
        <v>2291</v>
      </c>
      <c r="LQ97" t="s">
        <v>2291</v>
      </c>
      <c r="LR97">
        <v>87</v>
      </c>
      <c r="LS97">
        <v>1</v>
      </c>
      <c r="LT97">
        <v>0</v>
      </c>
      <c r="LU97">
        <v>0</v>
      </c>
      <c r="LV97">
        <v>4</v>
      </c>
      <c r="LW97">
        <v>0</v>
      </c>
      <c r="LX97">
        <v>6</v>
      </c>
      <c r="LY97">
        <v>2</v>
      </c>
      <c r="LZ97">
        <v>0</v>
      </c>
      <c r="MA97">
        <v>1</v>
      </c>
      <c r="MB97">
        <v>1</v>
      </c>
      <c r="MC97">
        <v>0</v>
      </c>
      <c r="MD97">
        <v>1</v>
      </c>
      <c r="ME97">
        <v>16</v>
      </c>
      <c r="MF97" t="s">
        <v>1975</v>
      </c>
      <c r="MG97" t="s">
        <v>1976</v>
      </c>
      <c r="MH97" t="s">
        <v>1981</v>
      </c>
      <c r="MI97" t="b">
        <v>1</v>
      </c>
      <c r="MJ97" t="b">
        <v>1</v>
      </c>
      <c r="MK97" t="b">
        <v>0</v>
      </c>
      <c r="ML97" t="s">
        <v>2291</v>
      </c>
    </row>
    <row r="98" spans="1:350" x14ac:dyDescent="0.3">
      <c r="A98" t="s">
        <v>1828</v>
      </c>
      <c r="B98" t="s">
        <v>1300</v>
      </c>
      <c r="C98" t="s">
        <v>1301</v>
      </c>
      <c r="D98">
        <v>43160</v>
      </c>
      <c r="E98" t="s">
        <v>316</v>
      </c>
      <c r="F98" t="s">
        <v>2291</v>
      </c>
      <c r="G98" t="s">
        <v>2291</v>
      </c>
      <c r="H98" t="s">
        <v>2291</v>
      </c>
      <c r="I98">
        <v>43160</v>
      </c>
      <c r="J98" t="s">
        <v>317</v>
      </c>
      <c r="K98" t="s">
        <v>293</v>
      </c>
      <c r="L98" t="s">
        <v>294</v>
      </c>
      <c r="M98" t="s">
        <v>1934</v>
      </c>
      <c r="N98" t="s">
        <v>698</v>
      </c>
      <c r="O98" t="s">
        <v>333</v>
      </c>
      <c r="P98" t="s">
        <v>781</v>
      </c>
      <c r="Q98" t="s">
        <v>2009</v>
      </c>
      <c r="R98" t="s">
        <v>782</v>
      </c>
      <c r="S98" t="s">
        <v>1828</v>
      </c>
      <c r="T98" t="s">
        <v>1302</v>
      </c>
      <c r="U98">
        <v>13.5261785653</v>
      </c>
      <c r="V98">
        <v>14.2910818612</v>
      </c>
      <c r="W98">
        <v>300.86473872400001</v>
      </c>
      <c r="X98">
        <v>4</v>
      </c>
      <c r="Y98" t="s">
        <v>1984</v>
      </c>
      <c r="Z98" t="s">
        <v>2291</v>
      </c>
      <c r="AA98" t="s">
        <v>2291</v>
      </c>
      <c r="AB98" t="s">
        <v>2292</v>
      </c>
      <c r="AC98" t="s">
        <v>2291</v>
      </c>
      <c r="AD98" t="s">
        <v>1982</v>
      </c>
      <c r="AE98" t="s">
        <v>2291</v>
      </c>
      <c r="AF98" t="s">
        <v>2291</v>
      </c>
      <c r="AG98" t="s">
        <v>2089</v>
      </c>
      <c r="AH98" t="s">
        <v>1920</v>
      </c>
      <c r="AI98" t="s">
        <v>1921</v>
      </c>
      <c r="AJ98" t="s">
        <v>1921</v>
      </c>
      <c r="AK98" t="s">
        <v>2291</v>
      </c>
      <c r="AL98">
        <v>573</v>
      </c>
      <c r="AM98">
        <v>2395</v>
      </c>
      <c r="AN98" t="s">
        <v>294</v>
      </c>
      <c r="AO98" t="s">
        <v>1934</v>
      </c>
      <c r="AP98" t="s">
        <v>698</v>
      </c>
      <c r="AQ98" t="s">
        <v>333</v>
      </c>
      <c r="AR98" t="s">
        <v>781</v>
      </c>
      <c r="AS98" t="s">
        <v>2009</v>
      </c>
      <c r="AT98">
        <v>573</v>
      </c>
      <c r="AU98">
        <v>2395</v>
      </c>
      <c r="AV98">
        <v>42005</v>
      </c>
      <c r="AW98" t="s">
        <v>2291</v>
      </c>
      <c r="AX98" t="s">
        <v>2291</v>
      </c>
      <c r="AY98" t="s">
        <v>2291</v>
      </c>
      <c r="AZ98" t="s">
        <v>2291</v>
      </c>
      <c r="BA98" t="s">
        <v>2291</v>
      </c>
      <c r="BB98" t="s">
        <v>2291</v>
      </c>
      <c r="BC98" t="s">
        <v>2291</v>
      </c>
      <c r="BD98" t="s">
        <v>2291</v>
      </c>
      <c r="BE98" t="s">
        <v>2291</v>
      </c>
      <c r="BF98" t="s">
        <v>2291</v>
      </c>
      <c r="BG98" t="s">
        <v>2291</v>
      </c>
      <c r="BH98" t="s">
        <v>2291</v>
      </c>
      <c r="BI98" t="s">
        <v>2291</v>
      </c>
      <c r="BJ98" t="s">
        <v>2291</v>
      </c>
      <c r="BK98" t="s">
        <v>2291</v>
      </c>
      <c r="BL98" t="s">
        <v>2291</v>
      </c>
      <c r="BM98" t="s">
        <v>2291</v>
      </c>
      <c r="BN98" t="s">
        <v>2291</v>
      </c>
      <c r="BO98" t="s">
        <v>2291</v>
      </c>
      <c r="BP98" t="s">
        <v>2291</v>
      </c>
      <c r="BQ98" t="s">
        <v>2291</v>
      </c>
      <c r="BR98" t="s">
        <v>2291</v>
      </c>
      <c r="BS98" t="s">
        <v>2291</v>
      </c>
      <c r="BT98" t="s">
        <v>2291</v>
      </c>
      <c r="BU98" t="s">
        <v>2291</v>
      </c>
      <c r="BV98" t="s">
        <v>2291</v>
      </c>
      <c r="BW98" t="s">
        <v>2291</v>
      </c>
      <c r="BX98" t="s">
        <v>2291</v>
      </c>
      <c r="BY98" t="s">
        <v>2291</v>
      </c>
      <c r="BZ98" t="s">
        <v>2291</v>
      </c>
      <c r="CA98">
        <v>0</v>
      </c>
      <c r="CB98">
        <v>573</v>
      </c>
      <c r="CC98">
        <v>0</v>
      </c>
      <c r="CD98">
        <v>0</v>
      </c>
      <c r="CE98">
        <v>0</v>
      </c>
      <c r="CF98" t="s">
        <v>1998</v>
      </c>
      <c r="CG98" t="s">
        <v>2291</v>
      </c>
      <c r="CH98" t="s">
        <v>445</v>
      </c>
      <c r="CI98" t="s">
        <v>1920</v>
      </c>
      <c r="CJ98" t="s">
        <v>1920</v>
      </c>
      <c r="CK98" t="s">
        <v>1920</v>
      </c>
      <c r="CL98" t="s">
        <v>1921</v>
      </c>
      <c r="CM98" t="s">
        <v>1921</v>
      </c>
      <c r="CN98" t="s">
        <v>1921</v>
      </c>
      <c r="CO98" t="s">
        <v>1921</v>
      </c>
      <c r="CP98" t="s">
        <v>1921</v>
      </c>
      <c r="CQ98" t="s">
        <v>1920</v>
      </c>
      <c r="CR98" t="s">
        <v>1920</v>
      </c>
      <c r="CS98" t="s">
        <v>1921</v>
      </c>
      <c r="CT98" t="s">
        <v>1953</v>
      </c>
      <c r="CU98" t="s">
        <v>1921</v>
      </c>
      <c r="CV98" t="s">
        <v>1921</v>
      </c>
      <c r="CW98" t="s">
        <v>1920</v>
      </c>
      <c r="CX98" t="s">
        <v>1921</v>
      </c>
      <c r="CY98" t="s">
        <v>1921</v>
      </c>
      <c r="CZ98" t="s">
        <v>837</v>
      </c>
      <c r="DA98" t="s">
        <v>2029</v>
      </c>
      <c r="DB98" t="s">
        <v>1953</v>
      </c>
      <c r="DC98" t="s">
        <v>1921</v>
      </c>
      <c r="DD98" t="s">
        <v>1921</v>
      </c>
      <c r="DE98" t="s">
        <v>1920</v>
      </c>
      <c r="DF98" t="s">
        <v>1921</v>
      </c>
      <c r="DG98" t="s">
        <v>1921</v>
      </c>
      <c r="DH98" t="s">
        <v>840</v>
      </c>
      <c r="DI98" t="s">
        <v>2029</v>
      </c>
      <c r="DJ98" t="s">
        <v>1953</v>
      </c>
      <c r="DK98" t="s">
        <v>1921</v>
      </c>
      <c r="DL98" t="s">
        <v>1921</v>
      </c>
      <c r="DM98" t="s">
        <v>1920</v>
      </c>
      <c r="DN98" t="s">
        <v>1921</v>
      </c>
      <c r="DO98" t="s">
        <v>1921</v>
      </c>
      <c r="DP98" t="s">
        <v>840</v>
      </c>
      <c r="DQ98" t="s">
        <v>2029</v>
      </c>
      <c r="DR98" t="s">
        <v>2291</v>
      </c>
      <c r="DS98" t="s">
        <v>2291</v>
      </c>
      <c r="DT98" t="s">
        <v>2291</v>
      </c>
      <c r="DU98" t="s">
        <v>2291</v>
      </c>
      <c r="DV98" t="s">
        <v>2291</v>
      </c>
      <c r="DW98" t="s">
        <v>2291</v>
      </c>
      <c r="DX98" t="s">
        <v>2291</v>
      </c>
      <c r="DY98" t="s">
        <v>2291</v>
      </c>
      <c r="DZ98" t="s">
        <v>2291</v>
      </c>
      <c r="EA98" t="s">
        <v>2291</v>
      </c>
      <c r="EB98" t="s">
        <v>2291</v>
      </c>
      <c r="EC98" t="s">
        <v>2291</v>
      </c>
      <c r="ED98" t="s">
        <v>2291</v>
      </c>
      <c r="EE98" t="s">
        <v>2291</v>
      </c>
      <c r="EF98" t="s">
        <v>2291</v>
      </c>
      <c r="EG98" t="s">
        <v>2291</v>
      </c>
      <c r="EH98" t="s">
        <v>2291</v>
      </c>
      <c r="EI98" t="s">
        <v>2291</v>
      </c>
      <c r="EJ98" t="s">
        <v>2291</v>
      </c>
      <c r="EK98" t="s">
        <v>2291</v>
      </c>
      <c r="EL98" t="s">
        <v>2291</v>
      </c>
      <c r="EM98" t="s">
        <v>2291</v>
      </c>
      <c r="EN98" t="s">
        <v>2291</v>
      </c>
      <c r="EO98" t="s">
        <v>2291</v>
      </c>
      <c r="EP98" t="s">
        <v>2291</v>
      </c>
      <c r="EQ98" t="s">
        <v>2291</v>
      </c>
      <c r="ER98" t="s">
        <v>2291</v>
      </c>
      <c r="ES98" t="s">
        <v>2291</v>
      </c>
      <c r="ET98" t="s">
        <v>2291</v>
      </c>
      <c r="EU98" t="s">
        <v>2291</v>
      </c>
      <c r="EV98" t="s">
        <v>2291</v>
      </c>
      <c r="EW98" t="s">
        <v>2291</v>
      </c>
      <c r="EX98" t="s">
        <v>320</v>
      </c>
      <c r="EY98" t="s">
        <v>1921</v>
      </c>
      <c r="EZ98" t="s">
        <v>1921</v>
      </c>
      <c r="FA98" t="s">
        <v>1921</v>
      </c>
      <c r="FB98" t="s">
        <v>1920</v>
      </c>
      <c r="FC98" t="s">
        <v>1921</v>
      </c>
      <c r="FD98" t="s">
        <v>1303</v>
      </c>
      <c r="FE98" t="s">
        <v>1997</v>
      </c>
      <c r="FF98" t="s">
        <v>2291</v>
      </c>
      <c r="FG98" t="s">
        <v>2291</v>
      </c>
      <c r="FH98" t="s">
        <v>2291</v>
      </c>
      <c r="FI98" t="s">
        <v>2291</v>
      </c>
      <c r="FJ98" t="s">
        <v>2291</v>
      </c>
      <c r="FK98" t="s">
        <v>2291</v>
      </c>
      <c r="FL98" t="s">
        <v>2291</v>
      </c>
      <c r="FM98" t="s">
        <v>2291</v>
      </c>
      <c r="FN98" t="s">
        <v>1953</v>
      </c>
      <c r="FO98" t="s">
        <v>1921</v>
      </c>
      <c r="FP98" t="s">
        <v>1921</v>
      </c>
      <c r="FQ98" t="s">
        <v>1920</v>
      </c>
      <c r="FR98" t="s">
        <v>1921</v>
      </c>
      <c r="FS98" t="s">
        <v>1921</v>
      </c>
      <c r="FT98" t="s">
        <v>837</v>
      </c>
      <c r="FU98" t="s">
        <v>1996</v>
      </c>
      <c r="FV98">
        <v>80</v>
      </c>
      <c r="FW98">
        <v>200</v>
      </c>
      <c r="FX98">
        <v>2</v>
      </c>
      <c r="FY98">
        <v>15</v>
      </c>
      <c r="FZ98">
        <v>25</v>
      </c>
      <c r="GA98">
        <v>10</v>
      </c>
      <c r="GB98" t="s">
        <v>2291</v>
      </c>
      <c r="GC98" t="s">
        <v>2291</v>
      </c>
      <c r="GD98">
        <v>5</v>
      </c>
      <c r="GE98">
        <v>40</v>
      </c>
      <c r="GF98">
        <v>5</v>
      </c>
      <c r="GG98" t="s">
        <v>2291</v>
      </c>
      <c r="GH98">
        <v>60</v>
      </c>
      <c r="GI98" t="s">
        <v>1920</v>
      </c>
      <c r="GJ98" t="s">
        <v>1920</v>
      </c>
      <c r="GK98" t="s">
        <v>1920</v>
      </c>
      <c r="GL98" t="s">
        <v>2291</v>
      </c>
      <c r="GM98" t="s">
        <v>2291</v>
      </c>
      <c r="GN98" t="s">
        <v>2291</v>
      </c>
      <c r="GO98" t="s">
        <v>1920</v>
      </c>
      <c r="GP98" t="s">
        <v>2291</v>
      </c>
      <c r="GQ98" t="s">
        <v>2291</v>
      </c>
      <c r="GR98" t="s">
        <v>2291</v>
      </c>
      <c r="GS98" t="s">
        <v>322</v>
      </c>
      <c r="GT98" t="s">
        <v>1921</v>
      </c>
      <c r="GU98" t="s">
        <v>1921</v>
      </c>
      <c r="GV98" t="s">
        <v>1920</v>
      </c>
      <c r="GW98" t="s">
        <v>1921</v>
      </c>
      <c r="GX98" t="s">
        <v>1920</v>
      </c>
      <c r="GY98" t="s">
        <v>1921</v>
      </c>
      <c r="GZ98" t="s">
        <v>1921</v>
      </c>
      <c r="HA98" t="s">
        <v>1921</v>
      </c>
      <c r="HB98" t="s">
        <v>2291</v>
      </c>
      <c r="HC98" t="s">
        <v>2291</v>
      </c>
      <c r="HD98">
        <v>2</v>
      </c>
      <c r="HE98">
        <v>1</v>
      </c>
      <c r="HF98" t="s">
        <v>2291</v>
      </c>
      <c r="HG98" t="s">
        <v>2291</v>
      </c>
      <c r="HH98" t="s">
        <v>2291</v>
      </c>
      <c r="HI98" t="s">
        <v>2291</v>
      </c>
      <c r="HJ98">
        <v>1</v>
      </c>
      <c r="HK98" t="s">
        <v>2291</v>
      </c>
      <c r="HL98" t="s">
        <v>2291</v>
      </c>
      <c r="HM98" t="s">
        <v>2291</v>
      </c>
      <c r="HN98" t="s">
        <v>2291</v>
      </c>
      <c r="HO98" t="s">
        <v>2291</v>
      </c>
      <c r="HP98" t="s">
        <v>2291</v>
      </c>
      <c r="HQ98" t="s">
        <v>2291</v>
      </c>
      <c r="HR98" t="s">
        <v>1956</v>
      </c>
      <c r="HS98" t="s">
        <v>2121</v>
      </c>
      <c r="HT98" t="s">
        <v>1921</v>
      </c>
      <c r="HU98" t="s">
        <v>1920</v>
      </c>
      <c r="HV98" t="s">
        <v>1920</v>
      </c>
      <c r="HW98" t="s">
        <v>1920</v>
      </c>
      <c r="HX98" t="s">
        <v>1920</v>
      </c>
      <c r="HY98" t="s">
        <v>2123</v>
      </c>
      <c r="HZ98" t="s">
        <v>1921</v>
      </c>
      <c r="IA98" t="s">
        <v>1920</v>
      </c>
      <c r="IB98" t="s">
        <v>1921</v>
      </c>
      <c r="IC98" t="s">
        <v>2291</v>
      </c>
      <c r="ID98">
        <v>349</v>
      </c>
      <c r="IE98" t="s">
        <v>2046</v>
      </c>
      <c r="IF98" t="s">
        <v>2001</v>
      </c>
      <c r="IG98" t="s">
        <v>1962</v>
      </c>
      <c r="IH98" t="s">
        <v>2126</v>
      </c>
      <c r="II98" t="s">
        <v>1921</v>
      </c>
      <c r="IJ98" t="s">
        <v>1920</v>
      </c>
      <c r="IK98" t="s">
        <v>2291</v>
      </c>
      <c r="IL98">
        <v>349</v>
      </c>
      <c r="IM98" t="s">
        <v>1920</v>
      </c>
      <c r="IN98" t="s">
        <v>2291</v>
      </c>
      <c r="IO98" t="s">
        <v>2291</v>
      </c>
      <c r="IP98" t="s">
        <v>2291</v>
      </c>
      <c r="IQ98" t="s">
        <v>2291</v>
      </c>
      <c r="IR98" t="s">
        <v>2291</v>
      </c>
      <c r="IS98" t="s">
        <v>2291</v>
      </c>
      <c r="IT98" t="s">
        <v>2291</v>
      </c>
      <c r="IU98" t="s">
        <v>2291</v>
      </c>
      <c r="IV98" t="s">
        <v>1952</v>
      </c>
      <c r="IW98" t="s">
        <v>2291</v>
      </c>
      <c r="IX98" t="s">
        <v>2291</v>
      </c>
      <c r="IY98" t="s">
        <v>2198</v>
      </c>
      <c r="IZ98" t="s">
        <v>2216</v>
      </c>
      <c r="JA98" t="s">
        <v>1959</v>
      </c>
      <c r="JB98" t="s">
        <v>2291</v>
      </c>
      <c r="JC98" t="s">
        <v>1921</v>
      </c>
      <c r="JD98" t="s">
        <v>2291</v>
      </c>
      <c r="JE98" t="s">
        <v>2291</v>
      </c>
      <c r="JF98" t="s">
        <v>2291</v>
      </c>
      <c r="JG98" t="s">
        <v>2291</v>
      </c>
      <c r="JH98" t="s">
        <v>2291</v>
      </c>
      <c r="JI98" t="s">
        <v>2291</v>
      </c>
      <c r="JJ98" t="s">
        <v>2291</v>
      </c>
      <c r="JK98" t="s">
        <v>2291</v>
      </c>
      <c r="JL98" t="s">
        <v>2291</v>
      </c>
      <c r="JM98" t="s">
        <v>710</v>
      </c>
      <c r="JN98" t="s">
        <v>1920</v>
      </c>
      <c r="JO98" t="s">
        <v>1921</v>
      </c>
      <c r="JP98" t="s">
        <v>1921</v>
      </c>
      <c r="JQ98" t="s">
        <v>1921</v>
      </c>
      <c r="JR98" t="s">
        <v>1921</v>
      </c>
      <c r="JS98" t="s">
        <v>1921</v>
      </c>
      <c r="JT98" t="s">
        <v>1920</v>
      </c>
      <c r="JU98" t="s">
        <v>1921</v>
      </c>
      <c r="JV98" t="s">
        <v>1920</v>
      </c>
      <c r="JW98" t="s">
        <v>1921</v>
      </c>
      <c r="JX98" t="s">
        <v>1921</v>
      </c>
      <c r="JY98" t="s">
        <v>1921</v>
      </c>
      <c r="JZ98" t="s">
        <v>1921</v>
      </c>
      <c r="KA98" t="s">
        <v>1921</v>
      </c>
      <c r="KB98" t="s">
        <v>2291</v>
      </c>
      <c r="KC98" t="s">
        <v>2291</v>
      </c>
      <c r="KD98" t="s">
        <v>2295</v>
      </c>
      <c r="KE98" t="s">
        <v>1920</v>
      </c>
      <c r="KF98" t="s">
        <v>1921</v>
      </c>
      <c r="KG98" t="s">
        <v>1921</v>
      </c>
      <c r="KH98" t="s">
        <v>1921</v>
      </c>
      <c r="KI98" t="s">
        <v>1921</v>
      </c>
      <c r="KJ98" t="s">
        <v>1921</v>
      </c>
      <c r="KK98" t="s">
        <v>1921</v>
      </c>
      <c r="KL98" t="s">
        <v>2291</v>
      </c>
      <c r="KM98" t="s">
        <v>1973</v>
      </c>
      <c r="KN98" t="s">
        <v>2291</v>
      </c>
      <c r="KO98" t="s">
        <v>1920</v>
      </c>
      <c r="KP98" t="s">
        <v>2143</v>
      </c>
      <c r="KQ98" t="s">
        <v>1967</v>
      </c>
      <c r="KR98" t="s">
        <v>1988</v>
      </c>
      <c r="KS98" t="s">
        <v>2291</v>
      </c>
      <c r="KT98" t="s">
        <v>1920</v>
      </c>
      <c r="KU98" t="s">
        <v>1304</v>
      </c>
      <c r="KV98" t="s">
        <v>1920</v>
      </c>
      <c r="KW98" t="s">
        <v>1921</v>
      </c>
      <c r="KX98" t="s">
        <v>1921</v>
      </c>
      <c r="KY98" t="s">
        <v>2291</v>
      </c>
      <c r="KZ98" t="s">
        <v>2291</v>
      </c>
      <c r="LA98">
        <v>8</v>
      </c>
      <c r="LB98" t="s">
        <v>311</v>
      </c>
      <c r="LC98" t="s">
        <v>1305</v>
      </c>
      <c r="LD98" t="s">
        <v>2291</v>
      </c>
      <c r="LE98" t="s">
        <v>2291</v>
      </c>
      <c r="LF98" t="s">
        <v>2291</v>
      </c>
      <c r="LG98">
        <v>20</v>
      </c>
      <c r="LH98">
        <v>20</v>
      </c>
      <c r="LI98" t="s">
        <v>1306</v>
      </c>
      <c r="LJ98">
        <v>161904</v>
      </c>
      <c r="LK98" t="s">
        <v>1307</v>
      </c>
      <c r="LL98" t="s">
        <v>1308</v>
      </c>
      <c r="LM98">
        <v>110</v>
      </c>
      <c r="LN98" t="s">
        <v>2291</v>
      </c>
      <c r="LO98">
        <v>-1</v>
      </c>
      <c r="LP98" t="s">
        <v>2291</v>
      </c>
      <c r="LQ98" t="s">
        <v>2291</v>
      </c>
      <c r="LR98">
        <v>110</v>
      </c>
      <c r="LS98">
        <v>13</v>
      </c>
      <c r="LT98">
        <v>16</v>
      </c>
      <c r="LU98">
        <v>20</v>
      </c>
      <c r="LV98">
        <v>28</v>
      </c>
      <c r="LW98">
        <v>31</v>
      </c>
      <c r="LX98">
        <v>29</v>
      </c>
      <c r="LY98">
        <v>19</v>
      </c>
      <c r="LZ98">
        <v>10</v>
      </c>
      <c r="MA98">
        <v>17</v>
      </c>
      <c r="MB98">
        <v>39</v>
      </c>
      <c r="MC98">
        <v>3</v>
      </c>
      <c r="MD98">
        <v>0</v>
      </c>
      <c r="ME98">
        <v>225</v>
      </c>
      <c r="MF98" t="s">
        <v>1975</v>
      </c>
      <c r="MG98" t="s">
        <v>568</v>
      </c>
      <c r="MH98" t="s">
        <v>1981</v>
      </c>
      <c r="MI98" t="b">
        <v>1</v>
      </c>
      <c r="MJ98" t="b">
        <v>1</v>
      </c>
      <c r="MK98" t="b">
        <v>1</v>
      </c>
      <c r="ML98" t="s">
        <v>2291</v>
      </c>
    </row>
    <row r="99" spans="1:350" x14ac:dyDescent="0.3">
      <c r="A99" t="s">
        <v>1836</v>
      </c>
      <c r="B99" t="s">
        <v>1424</v>
      </c>
      <c r="C99" t="s">
        <v>1425</v>
      </c>
      <c r="D99">
        <v>43171</v>
      </c>
      <c r="E99" t="s">
        <v>291</v>
      </c>
      <c r="F99" t="s">
        <v>2291</v>
      </c>
      <c r="G99" t="s">
        <v>2291</v>
      </c>
      <c r="H99" t="s">
        <v>2291</v>
      </c>
      <c r="I99">
        <v>43171</v>
      </c>
      <c r="J99" t="s">
        <v>292</v>
      </c>
      <c r="K99" t="s">
        <v>293</v>
      </c>
      <c r="L99" t="s">
        <v>294</v>
      </c>
      <c r="M99" t="s">
        <v>1934</v>
      </c>
      <c r="N99" t="s">
        <v>698</v>
      </c>
      <c r="O99" t="s">
        <v>333</v>
      </c>
      <c r="P99" t="s">
        <v>818</v>
      </c>
      <c r="Q99" t="s">
        <v>1470</v>
      </c>
      <c r="R99" t="s">
        <v>2065</v>
      </c>
      <c r="S99" t="s">
        <v>1836</v>
      </c>
      <c r="T99" t="s">
        <v>1426</v>
      </c>
      <c r="U99">
        <v>13.5273988211</v>
      </c>
      <c r="V99">
        <v>14.0125049193</v>
      </c>
      <c r="W99">
        <v>292.363269108</v>
      </c>
      <c r="X99">
        <v>8</v>
      </c>
      <c r="Y99" t="s">
        <v>1984</v>
      </c>
      <c r="Z99" t="s">
        <v>2291</v>
      </c>
      <c r="AA99" t="s">
        <v>2291</v>
      </c>
      <c r="AB99" t="s">
        <v>2296</v>
      </c>
      <c r="AC99" t="s">
        <v>2291</v>
      </c>
      <c r="AD99" t="s">
        <v>1982</v>
      </c>
      <c r="AE99" t="s">
        <v>2291</v>
      </c>
      <c r="AF99" t="s">
        <v>2291</v>
      </c>
      <c r="AG99" t="s">
        <v>2094</v>
      </c>
      <c r="AH99" t="s">
        <v>1920</v>
      </c>
      <c r="AI99" t="s">
        <v>1920</v>
      </c>
      <c r="AJ99" t="s">
        <v>1920</v>
      </c>
      <c r="AK99" t="s">
        <v>2291</v>
      </c>
      <c r="AL99">
        <v>300</v>
      </c>
      <c r="AM99">
        <v>1254</v>
      </c>
      <c r="AN99" t="s">
        <v>294</v>
      </c>
      <c r="AO99" t="s">
        <v>1934</v>
      </c>
      <c r="AP99" t="s">
        <v>698</v>
      </c>
      <c r="AQ99" t="s">
        <v>333</v>
      </c>
      <c r="AR99" t="s">
        <v>818</v>
      </c>
      <c r="AS99" t="s">
        <v>1470</v>
      </c>
      <c r="AT99">
        <v>300</v>
      </c>
      <c r="AU99">
        <v>1254</v>
      </c>
      <c r="AV99">
        <v>42005</v>
      </c>
      <c r="AW99">
        <v>10</v>
      </c>
      <c r="AX99">
        <v>42</v>
      </c>
      <c r="AY99" t="s">
        <v>335</v>
      </c>
      <c r="AZ99" t="s">
        <v>1927</v>
      </c>
      <c r="BA99" t="s">
        <v>336</v>
      </c>
      <c r="BB99" t="s">
        <v>1932</v>
      </c>
      <c r="BC99" t="s">
        <v>356</v>
      </c>
      <c r="BD99" t="s">
        <v>1943</v>
      </c>
      <c r="BE99" t="s">
        <v>2291</v>
      </c>
      <c r="BF99" t="s">
        <v>2291</v>
      </c>
      <c r="BG99" t="s">
        <v>2291</v>
      </c>
      <c r="BH99">
        <v>10</v>
      </c>
      <c r="BI99">
        <v>42</v>
      </c>
      <c r="BJ99">
        <v>42005</v>
      </c>
      <c r="BK99">
        <v>86</v>
      </c>
      <c r="BL99">
        <v>359</v>
      </c>
      <c r="BM99" t="s">
        <v>335</v>
      </c>
      <c r="BN99" t="s">
        <v>1927</v>
      </c>
      <c r="BO99" t="s">
        <v>336</v>
      </c>
      <c r="BP99" t="s">
        <v>1932</v>
      </c>
      <c r="BQ99" t="s">
        <v>356</v>
      </c>
      <c r="BR99" t="s">
        <v>1943</v>
      </c>
      <c r="BS99" t="s">
        <v>2291</v>
      </c>
      <c r="BT99" t="s">
        <v>2291</v>
      </c>
      <c r="BU99" t="s">
        <v>2291</v>
      </c>
      <c r="BV99">
        <v>86</v>
      </c>
      <c r="BW99">
        <v>359</v>
      </c>
      <c r="BX99">
        <v>42005</v>
      </c>
      <c r="BY99">
        <v>2</v>
      </c>
      <c r="BZ99">
        <v>8</v>
      </c>
      <c r="CA99">
        <v>0</v>
      </c>
      <c r="CB99">
        <v>1645</v>
      </c>
      <c r="CC99">
        <v>0</v>
      </c>
      <c r="CD99">
        <v>10</v>
      </c>
      <c r="CE99">
        <v>0</v>
      </c>
      <c r="CF99" t="s">
        <v>1998</v>
      </c>
      <c r="CG99" t="s">
        <v>2291</v>
      </c>
      <c r="CH99" t="s">
        <v>1427</v>
      </c>
      <c r="CI99" t="s">
        <v>1920</v>
      </c>
      <c r="CJ99" t="s">
        <v>1921</v>
      </c>
      <c r="CK99" t="s">
        <v>1921</v>
      </c>
      <c r="CL99" t="s">
        <v>1921</v>
      </c>
      <c r="CM99" t="s">
        <v>1921</v>
      </c>
      <c r="CN99" t="s">
        <v>1921</v>
      </c>
      <c r="CO99" t="s">
        <v>1921</v>
      </c>
      <c r="CP99" t="s">
        <v>1921</v>
      </c>
      <c r="CQ99" t="s">
        <v>1921</v>
      </c>
      <c r="CR99" t="s">
        <v>1921</v>
      </c>
      <c r="CS99" t="s">
        <v>1921</v>
      </c>
      <c r="CT99" t="s">
        <v>2291</v>
      </c>
      <c r="CU99" t="s">
        <v>2291</v>
      </c>
      <c r="CV99" t="s">
        <v>2291</v>
      </c>
      <c r="CW99" t="s">
        <v>2291</v>
      </c>
      <c r="CX99" t="s">
        <v>2291</v>
      </c>
      <c r="CY99" t="s">
        <v>2291</v>
      </c>
      <c r="CZ99" t="s">
        <v>2291</v>
      </c>
      <c r="DA99" t="s">
        <v>2291</v>
      </c>
      <c r="DB99" t="s">
        <v>1953</v>
      </c>
      <c r="DC99" t="s">
        <v>1921</v>
      </c>
      <c r="DD99" t="s">
        <v>1921</v>
      </c>
      <c r="DE99" t="s">
        <v>1920</v>
      </c>
      <c r="DF99" t="s">
        <v>1921</v>
      </c>
      <c r="DG99" t="s">
        <v>1921</v>
      </c>
      <c r="DH99" t="s">
        <v>2291</v>
      </c>
      <c r="DI99" t="s">
        <v>2029</v>
      </c>
      <c r="DJ99" t="s">
        <v>2291</v>
      </c>
      <c r="DK99" t="s">
        <v>2291</v>
      </c>
      <c r="DL99" t="s">
        <v>2291</v>
      </c>
      <c r="DM99" t="s">
        <v>2291</v>
      </c>
      <c r="DN99" t="s">
        <v>2291</v>
      </c>
      <c r="DO99" t="s">
        <v>2291</v>
      </c>
      <c r="DP99" t="s">
        <v>2291</v>
      </c>
      <c r="DQ99" t="s">
        <v>2291</v>
      </c>
      <c r="DR99" t="s">
        <v>2291</v>
      </c>
      <c r="DS99" t="s">
        <v>2291</v>
      </c>
      <c r="DT99" t="s">
        <v>2291</v>
      </c>
      <c r="DU99" t="s">
        <v>2291</v>
      </c>
      <c r="DV99" t="s">
        <v>2291</v>
      </c>
      <c r="DW99" t="s">
        <v>2291</v>
      </c>
      <c r="DX99" t="s">
        <v>2291</v>
      </c>
      <c r="DY99" t="s">
        <v>2291</v>
      </c>
      <c r="DZ99" t="s">
        <v>2291</v>
      </c>
      <c r="EA99" t="s">
        <v>2291</v>
      </c>
      <c r="EB99" t="s">
        <v>2291</v>
      </c>
      <c r="EC99" t="s">
        <v>2291</v>
      </c>
      <c r="ED99" t="s">
        <v>2291</v>
      </c>
      <c r="EE99" t="s">
        <v>2291</v>
      </c>
      <c r="EF99" t="s">
        <v>2291</v>
      </c>
      <c r="EG99" t="s">
        <v>2291</v>
      </c>
      <c r="EH99" t="s">
        <v>2291</v>
      </c>
      <c r="EI99" t="s">
        <v>2291</v>
      </c>
      <c r="EJ99" t="s">
        <v>2291</v>
      </c>
      <c r="EK99" t="s">
        <v>2291</v>
      </c>
      <c r="EL99" t="s">
        <v>2291</v>
      </c>
      <c r="EM99" t="s">
        <v>2291</v>
      </c>
      <c r="EN99" t="s">
        <v>2291</v>
      </c>
      <c r="EO99" t="s">
        <v>2291</v>
      </c>
      <c r="EP99" t="s">
        <v>2291</v>
      </c>
      <c r="EQ99" t="s">
        <v>2291</v>
      </c>
      <c r="ER99" t="s">
        <v>2291</v>
      </c>
      <c r="ES99" t="s">
        <v>2291</v>
      </c>
      <c r="ET99" t="s">
        <v>2291</v>
      </c>
      <c r="EU99" t="s">
        <v>2291</v>
      </c>
      <c r="EV99" t="s">
        <v>2291</v>
      </c>
      <c r="EW99" t="s">
        <v>2291</v>
      </c>
      <c r="EX99" t="s">
        <v>2291</v>
      </c>
      <c r="EY99" t="s">
        <v>2291</v>
      </c>
      <c r="EZ99" t="s">
        <v>2291</v>
      </c>
      <c r="FA99" t="s">
        <v>2291</v>
      </c>
      <c r="FB99" t="s">
        <v>2291</v>
      </c>
      <c r="FC99" t="s">
        <v>2291</v>
      </c>
      <c r="FD99" t="s">
        <v>2291</v>
      </c>
      <c r="FE99" t="s">
        <v>2291</v>
      </c>
      <c r="FF99" t="s">
        <v>2291</v>
      </c>
      <c r="FG99" t="s">
        <v>2291</v>
      </c>
      <c r="FH99" t="s">
        <v>2291</v>
      </c>
      <c r="FI99" t="s">
        <v>2291</v>
      </c>
      <c r="FJ99" t="s">
        <v>2291</v>
      </c>
      <c r="FK99" t="s">
        <v>2291</v>
      </c>
      <c r="FL99" t="s">
        <v>2291</v>
      </c>
      <c r="FM99" t="s">
        <v>2291</v>
      </c>
      <c r="FN99" t="s">
        <v>2291</v>
      </c>
      <c r="FO99" t="s">
        <v>2291</v>
      </c>
      <c r="FP99" t="s">
        <v>2291</v>
      </c>
      <c r="FQ99" t="s">
        <v>2291</v>
      </c>
      <c r="FR99" t="s">
        <v>2291</v>
      </c>
      <c r="FS99" t="s">
        <v>2291</v>
      </c>
      <c r="FT99" t="s">
        <v>2291</v>
      </c>
      <c r="FU99" t="s">
        <v>2291</v>
      </c>
      <c r="FV99">
        <v>30</v>
      </c>
      <c r="FW99">
        <v>70</v>
      </c>
      <c r="FX99">
        <v>1</v>
      </c>
      <c r="FY99">
        <v>10</v>
      </c>
      <c r="FZ99">
        <v>1</v>
      </c>
      <c r="GA99">
        <v>10</v>
      </c>
      <c r="GB99" t="s">
        <v>2291</v>
      </c>
      <c r="GC99" t="s">
        <v>2291</v>
      </c>
      <c r="GD99">
        <v>10</v>
      </c>
      <c r="GE99">
        <v>20</v>
      </c>
      <c r="GF99" t="s">
        <v>2291</v>
      </c>
      <c r="GG99" t="s">
        <v>2291</v>
      </c>
      <c r="GH99">
        <v>50</v>
      </c>
      <c r="GI99" t="s">
        <v>1920</v>
      </c>
      <c r="GJ99" t="s">
        <v>1920</v>
      </c>
      <c r="GK99" t="s">
        <v>1920</v>
      </c>
      <c r="GL99" t="s">
        <v>2291</v>
      </c>
      <c r="GM99" t="s">
        <v>2291</v>
      </c>
      <c r="GN99" t="s">
        <v>2291</v>
      </c>
      <c r="GO99" t="s">
        <v>1920</v>
      </c>
      <c r="GP99" t="s">
        <v>2291</v>
      </c>
      <c r="GQ99" t="s">
        <v>2291</v>
      </c>
      <c r="GR99" t="s">
        <v>2291</v>
      </c>
      <c r="GS99" t="s">
        <v>302</v>
      </c>
      <c r="GT99" t="s">
        <v>1921</v>
      </c>
      <c r="GU99" t="s">
        <v>1921</v>
      </c>
      <c r="GV99" t="s">
        <v>1921</v>
      </c>
      <c r="GW99" t="s">
        <v>1921</v>
      </c>
      <c r="GX99" t="s">
        <v>1920</v>
      </c>
      <c r="GY99" t="s">
        <v>1921</v>
      </c>
      <c r="GZ99" t="s">
        <v>1921</v>
      </c>
      <c r="HA99" t="s">
        <v>1921</v>
      </c>
      <c r="HB99" t="s">
        <v>2291</v>
      </c>
      <c r="HC99" t="s">
        <v>2291</v>
      </c>
      <c r="HD99">
        <v>1</v>
      </c>
      <c r="HE99" t="s">
        <v>2291</v>
      </c>
      <c r="HF99" t="s">
        <v>2291</v>
      </c>
      <c r="HG99" t="s">
        <v>2291</v>
      </c>
      <c r="HH99" t="s">
        <v>2291</v>
      </c>
      <c r="HI99" t="s">
        <v>2291</v>
      </c>
      <c r="HJ99" t="s">
        <v>2291</v>
      </c>
      <c r="HK99" t="s">
        <v>2291</v>
      </c>
      <c r="HL99" t="s">
        <v>2291</v>
      </c>
      <c r="HM99" t="s">
        <v>2291</v>
      </c>
      <c r="HN99" t="s">
        <v>2291</v>
      </c>
      <c r="HO99" t="s">
        <v>2291</v>
      </c>
      <c r="HP99" t="s">
        <v>2291</v>
      </c>
      <c r="HQ99" t="s">
        <v>2291</v>
      </c>
      <c r="HR99" t="s">
        <v>869</v>
      </c>
      <c r="HS99" t="s">
        <v>371</v>
      </c>
      <c r="HT99" t="s">
        <v>1920</v>
      </c>
      <c r="HU99" t="s">
        <v>1921</v>
      </c>
      <c r="HV99" t="s">
        <v>1921</v>
      </c>
      <c r="HW99" t="s">
        <v>1921</v>
      </c>
      <c r="HX99" t="s">
        <v>1921</v>
      </c>
      <c r="HY99" t="s">
        <v>2125</v>
      </c>
      <c r="HZ99" t="s">
        <v>1921</v>
      </c>
      <c r="IA99" t="s">
        <v>1921</v>
      </c>
      <c r="IB99" t="s">
        <v>1920</v>
      </c>
      <c r="IC99" t="s">
        <v>2291</v>
      </c>
      <c r="ID99" t="s">
        <v>2291</v>
      </c>
      <c r="IE99" t="s">
        <v>2291</v>
      </c>
      <c r="IF99" t="s">
        <v>2291</v>
      </c>
      <c r="IG99" t="s">
        <v>2291</v>
      </c>
      <c r="IH99" t="s">
        <v>2126</v>
      </c>
      <c r="II99" t="s">
        <v>1921</v>
      </c>
      <c r="IJ99" t="s">
        <v>1920</v>
      </c>
      <c r="IK99" t="s">
        <v>2291</v>
      </c>
      <c r="IL99">
        <v>1655</v>
      </c>
      <c r="IM99" t="s">
        <v>1920</v>
      </c>
      <c r="IN99" t="s">
        <v>2291</v>
      </c>
      <c r="IO99" t="s">
        <v>2291</v>
      </c>
      <c r="IP99" t="s">
        <v>2291</v>
      </c>
      <c r="IQ99" t="s">
        <v>2291</v>
      </c>
      <c r="IR99" t="s">
        <v>2291</v>
      </c>
      <c r="IS99" t="s">
        <v>2291</v>
      </c>
      <c r="IT99" t="s">
        <v>2291</v>
      </c>
      <c r="IU99" t="s">
        <v>2291</v>
      </c>
      <c r="IV99" t="s">
        <v>1952</v>
      </c>
      <c r="IW99" t="s">
        <v>2291</v>
      </c>
      <c r="IX99" t="s">
        <v>2291</v>
      </c>
      <c r="IY99" t="s">
        <v>2195</v>
      </c>
      <c r="IZ99" t="s">
        <v>1470</v>
      </c>
      <c r="JA99" t="s">
        <v>1956</v>
      </c>
      <c r="JB99" t="s">
        <v>2291</v>
      </c>
      <c r="JC99" t="s">
        <v>1921</v>
      </c>
      <c r="JD99" t="s">
        <v>2291</v>
      </c>
      <c r="JE99" t="s">
        <v>2291</v>
      </c>
      <c r="JF99" t="s">
        <v>2291</v>
      </c>
      <c r="JG99" t="s">
        <v>2291</v>
      </c>
      <c r="JH99" t="s">
        <v>2291</v>
      </c>
      <c r="JI99" t="s">
        <v>2291</v>
      </c>
      <c r="JJ99" t="s">
        <v>2291</v>
      </c>
      <c r="JK99" t="s">
        <v>2291</v>
      </c>
      <c r="JL99" t="s">
        <v>2291</v>
      </c>
      <c r="JM99" t="s">
        <v>677</v>
      </c>
      <c r="JN99" t="s">
        <v>1921</v>
      </c>
      <c r="JO99" t="s">
        <v>1920</v>
      </c>
      <c r="JP99" t="s">
        <v>1921</v>
      </c>
      <c r="JQ99" t="s">
        <v>1921</v>
      </c>
      <c r="JR99" t="s">
        <v>1921</v>
      </c>
      <c r="JS99" t="s">
        <v>1920</v>
      </c>
      <c r="JT99" t="s">
        <v>1921</v>
      </c>
      <c r="JU99" t="s">
        <v>1921</v>
      </c>
      <c r="JV99" t="s">
        <v>1920</v>
      </c>
      <c r="JW99" t="s">
        <v>1921</v>
      </c>
      <c r="JX99" t="s">
        <v>1921</v>
      </c>
      <c r="JY99" t="s">
        <v>1921</v>
      </c>
      <c r="JZ99" t="s">
        <v>1921</v>
      </c>
      <c r="KA99" t="s">
        <v>1921</v>
      </c>
      <c r="KB99" t="s">
        <v>2291</v>
      </c>
      <c r="KC99" t="s">
        <v>2291</v>
      </c>
      <c r="KD99" t="s">
        <v>2295</v>
      </c>
      <c r="KE99" t="s">
        <v>1920</v>
      </c>
      <c r="KF99" t="s">
        <v>1921</v>
      </c>
      <c r="KG99" t="s">
        <v>1921</v>
      </c>
      <c r="KH99" t="s">
        <v>1921</v>
      </c>
      <c r="KI99" t="s">
        <v>1921</v>
      </c>
      <c r="KJ99" t="s">
        <v>1921</v>
      </c>
      <c r="KK99" t="s">
        <v>1921</v>
      </c>
      <c r="KL99" t="s">
        <v>2291</v>
      </c>
      <c r="KM99" t="s">
        <v>2294</v>
      </c>
      <c r="KN99" t="s">
        <v>2291</v>
      </c>
      <c r="KO99" t="s">
        <v>1920</v>
      </c>
      <c r="KP99" t="s">
        <v>1503</v>
      </c>
      <c r="KQ99" t="s">
        <v>1968</v>
      </c>
      <c r="KR99" t="s">
        <v>1923</v>
      </c>
      <c r="KS99" t="s">
        <v>2291</v>
      </c>
      <c r="KT99" t="s">
        <v>1920</v>
      </c>
      <c r="KU99" t="s">
        <v>2044</v>
      </c>
      <c r="KV99" t="s">
        <v>1920</v>
      </c>
      <c r="KW99" t="s">
        <v>1921</v>
      </c>
      <c r="KX99" t="s">
        <v>1920</v>
      </c>
      <c r="KY99" t="s">
        <v>2291</v>
      </c>
      <c r="KZ99" t="s">
        <v>2291</v>
      </c>
      <c r="LA99">
        <v>2</v>
      </c>
      <c r="LB99" t="s">
        <v>310</v>
      </c>
      <c r="LC99" t="s">
        <v>305</v>
      </c>
      <c r="LD99" t="s">
        <v>2291</v>
      </c>
      <c r="LE99" t="s">
        <v>2291</v>
      </c>
      <c r="LF99" t="s">
        <v>2291</v>
      </c>
      <c r="LG99">
        <v>20</v>
      </c>
      <c r="LH99">
        <v>20</v>
      </c>
      <c r="LI99" t="s">
        <v>1428</v>
      </c>
      <c r="LJ99">
        <v>177338</v>
      </c>
      <c r="LK99" t="s">
        <v>1429</v>
      </c>
      <c r="LL99" t="s">
        <v>1430</v>
      </c>
      <c r="LM99">
        <v>127</v>
      </c>
      <c r="LN99" t="s">
        <v>2291</v>
      </c>
      <c r="LO99">
        <v>-1</v>
      </c>
      <c r="LP99" t="s">
        <v>2291</v>
      </c>
      <c r="LQ99" t="s">
        <v>2291</v>
      </c>
      <c r="LR99">
        <v>127</v>
      </c>
      <c r="LS99">
        <v>6</v>
      </c>
      <c r="LT99">
        <v>12</v>
      </c>
      <c r="LU99">
        <v>12</v>
      </c>
      <c r="LV99">
        <v>25</v>
      </c>
      <c r="LW99">
        <v>25</v>
      </c>
      <c r="LX99">
        <v>27</v>
      </c>
      <c r="LY99">
        <v>18</v>
      </c>
      <c r="LZ99">
        <v>19</v>
      </c>
      <c r="MA99">
        <v>22</v>
      </c>
      <c r="MB99">
        <v>31</v>
      </c>
      <c r="MC99">
        <v>1</v>
      </c>
      <c r="MD99">
        <v>0</v>
      </c>
      <c r="ME99">
        <v>198</v>
      </c>
      <c r="MF99" t="s">
        <v>1976</v>
      </c>
      <c r="MG99" t="s">
        <v>1979</v>
      </c>
      <c r="MH99" t="s">
        <v>1981</v>
      </c>
      <c r="MI99" t="b">
        <v>1</v>
      </c>
      <c r="MJ99" t="b">
        <v>1</v>
      </c>
      <c r="MK99" t="b">
        <v>1</v>
      </c>
      <c r="ML99" t="s">
        <v>2291</v>
      </c>
    </row>
    <row r="100" spans="1:350" x14ac:dyDescent="0.3">
      <c r="A100" t="s">
        <v>2076</v>
      </c>
      <c r="B100" t="s">
        <v>1517</v>
      </c>
      <c r="C100" t="s">
        <v>1518</v>
      </c>
      <c r="D100">
        <v>43172</v>
      </c>
      <c r="E100" t="s">
        <v>1519</v>
      </c>
      <c r="F100" t="s">
        <v>2291</v>
      </c>
      <c r="G100" t="s">
        <v>2291</v>
      </c>
      <c r="H100" t="s">
        <v>2291</v>
      </c>
      <c r="I100">
        <v>43172</v>
      </c>
      <c r="J100" t="s">
        <v>381</v>
      </c>
      <c r="K100" t="s">
        <v>293</v>
      </c>
      <c r="L100" t="s">
        <v>294</v>
      </c>
      <c r="M100" t="s">
        <v>1934</v>
      </c>
      <c r="N100" t="s">
        <v>698</v>
      </c>
      <c r="O100" t="s">
        <v>333</v>
      </c>
      <c r="P100" t="s">
        <v>818</v>
      </c>
      <c r="Q100" t="s">
        <v>1470</v>
      </c>
      <c r="R100" t="s">
        <v>1509</v>
      </c>
      <c r="S100" t="s">
        <v>2076</v>
      </c>
      <c r="T100" t="s">
        <v>1520</v>
      </c>
      <c r="U100">
        <v>13.684695250300001</v>
      </c>
      <c r="V100">
        <v>13.932875833900001</v>
      </c>
      <c r="W100">
        <v>300.53215758599998</v>
      </c>
      <c r="X100">
        <v>6</v>
      </c>
      <c r="Y100" t="s">
        <v>1984</v>
      </c>
      <c r="Z100" t="s">
        <v>2291</v>
      </c>
      <c r="AA100" t="s">
        <v>2291</v>
      </c>
      <c r="AB100" t="s">
        <v>2292</v>
      </c>
      <c r="AC100" t="s">
        <v>2291</v>
      </c>
      <c r="AD100" t="s">
        <v>1982</v>
      </c>
      <c r="AE100" t="s">
        <v>2291</v>
      </c>
      <c r="AF100" t="s">
        <v>2291</v>
      </c>
      <c r="AG100" t="s">
        <v>2094</v>
      </c>
      <c r="AH100" t="s">
        <v>1920</v>
      </c>
      <c r="AI100" t="s">
        <v>1920</v>
      </c>
      <c r="AJ100" t="s">
        <v>1920</v>
      </c>
      <c r="AK100" t="s">
        <v>2291</v>
      </c>
      <c r="AL100">
        <v>1914</v>
      </c>
      <c r="AM100">
        <v>8000</v>
      </c>
      <c r="AN100" t="s">
        <v>294</v>
      </c>
      <c r="AO100" t="s">
        <v>1934</v>
      </c>
      <c r="AP100" t="s">
        <v>698</v>
      </c>
      <c r="AQ100" t="s">
        <v>333</v>
      </c>
      <c r="AR100" t="s">
        <v>818</v>
      </c>
      <c r="AS100" t="s">
        <v>1470</v>
      </c>
      <c r="AT100">
        <v>1914</v>
      </c>
      <c r="AU100">
        <v>8000</v>
      </c>
      <c r="AV100">
        <v>42005</v>
      </c>
      <c r="AW100">
        <v>239</v>
      </c>
      <c r="AX100">
        <v>1000</v>
      </c>
      <c r="AY100" t="s">
        <v>335</v>
      </c>
      <c r="AZ100" t="s">
        <v>1927</v>
      </c>
      <c r="BA100" t="s">
        <v>336</v>
      </c>
      <c r="BB100" t="s">
        <v>1932</v>
      </c>
      <c r="BC100" t="s">
        <v>356</v>
      </c>
      <c r="BD100" t="s">
        <v>1943</v>
      </c>
      <c r="BE100" t="s">
        <v>2291</v>
      </c>
      <c r="BF100" t="s">
        <v>2291</v>
      </c>
      <c r="BG100" t="s">
        <v>2291</v>
      </c>
      <c r="BH100">
        <v>239</v>
      </c>
      <c r="BI100">
        <v>1000</v>
      </c>
      <c r="BJ100">
        <v>42005</v>
      </c>
      <c r="BK100">
        <v>20</v>
      </c>
      <c r="BL100">
        <v>84</v>
      </c>
      <c r="BM100" t="s">
        <v>298</v>
      </c>
      <c r="BN100" t="s">
        <v>1926</v>
      </c>
      <c r="BO100" t="s">
        <v>299</v>
      </c>
      <c r="BP100" t="s">
        <v>1931</v>
      </c>
      <c r="BQ100" t="s">
        <v>501</v>
      </c>
      <c r="BR100" t="s">
        <v>1938</v>
      </c>
      <c r="BS100" t="s">
        <v>2291</v>
      </c>
      <c r="BT100" t="s">
        <v>2291</v>
      </c>
      <c r="BU100" t="s">
        <v>2291</v>
      </c>
      <c r="BV100">
        <v>20</v>
      </c>
      <c r="BW100">
        <v>84</v>
      </c>
      <c r="BX100">
        <v>42005</v>
      </c>
      <c r="BY100" t="s">
        <v>2291</v>
      </c>
      <c r="BZ100" t="s">
        <v>2291</v>
      </c>
      <c r="CA100">
        <v>0</v>
      </c>
      <c r="CB100">
        <v>2173</v>
      </c>
      <c r="CC100">
        <v>0</v>
      </c>
      <c r="CD100">
        <v>0</v>
      </c>
      <c r="CE100">
        <v>0</v>
      </c>
      <c r="CF100" t="s">
        <v>1998</v>
      </c>
      <c r="CG100" t="s">
        <v>2291</v>
      </c>
      <c r="CH100" t="s">
        <v>533</v>
      </c>
      <c r="CI100" t="s">
        <v>1921</v>
      </c>
      <c r="CJ100" t="s">
        <v>1921</v>
      </c>
      <c r="CK100" t="s">
        <v>1921</v>
      </c>
      <c r="CL100" t="s">
        <v>1921</v>
      </c>
      <c r="CM100" t="s">
        <v>1921</v>
      </c>
      <c r="CN100" t="s">
        <v>1921</v>
      </c>
      <c r="CO100" t="s">
        <v>1921</v>
      </c>
      <c r="CP100" t="s">
        <v>1921</v>
      </c>
      <c r="CQ100" t="s">
        <v>1920</v>
      </c>
      <c r="CR100" t="s">
        <v>1921</v>
      </c>
      <c r="CS100" t="s">
        <v>1921</v>
      </c>
      <c r="CT100" t="s">
        <v>1953</v>
      </c>
      <c r="CU100" t="s">
        <v>1921</v>
      </c>
      <c r="CV100" t="s">
        <v>1921</v>
      </c>
      <c r="CW100" t="s">
        <v>1920</v>
      </c>
      <c r="CX100" t="s">
        <v>1921</v>
      </c>
      <c r="CY100" t="s">
        <v>1921</v>
      </c>
      <c r="CZ100" t="s">
        <v>2291</v>
      </c>
      <c r="DA100" t="s">
        <v>2030</v>
      </c>
      <c r="DB100" t="s">
        <v>2291</v>
      </c>
      <c r="DC100" t="s">
        <v>2291</v>
      </c>
      <c r="DD100" t="s">
        <v>2291</v>
      </c>
      <c r="DE100" t="s">
        <v>2291</v>
      </c>
      <c r="DF100" t="s">
        <v>2291</v>
      </c>
      <c r="DG100" t="s">
        <v>2291</v>
      </c>
      <c r="DH100" t="s">
        <v>2291</v>
      </c>
      <c r="DI100" t="s">
        <v>2291</v>
      </c>
      <c r="DJ100" t="s">
        <v>2291</v>
      </c>
      <c r="DK100" t="s">
        <v>2291</v>
      </c>
      <c r="DL100" t="s">
        <v>2291</v>
      </c>
      <c r="DM100" t="s">
        <v>2291</v>
      </c>
      <c r="DN100" t="s">
        <v>2291</v>
      </c>
      <c r="DO100" t="s">
        <v>2291</v>
      </c>
      <c r="DP100" t="s">
        <v>2291</v>
      </c>
      <c r="DQ100" t="s">
        <v>2291</v>
      </c>
      <c r="DR100" t="s">
        <v>2291</v>
      </c>
      <c r="DS100" t="s">
        <v>2291</v>
      </c>
      <c r="DT100" t="s">
        <v>2291</v>
      </c>
      <c r="DU100" t="s">
        <v>2291</v>
      </c>
      <c r="DV100" t="s">
        <v>2291</v>
      </c>
      <c r="DW100" t="s">
        <v>2291</v>
      </c>
      <c r="DX100" t="s">
        <v>2291</v>
      </c>
      <c r="DY100" t="s">
        <v>2291</v>
      </c>
      <c r="DZ100" t="s">
        <v>2291</v>
      </c>
      <c r="EA100" t="s">
        <v>2291</v>
      </c>
      <c r="EB100" t="s">
        <v>2291</v>
      </c>
      <c r="EC100" t="s">
        <v>2291</v>
      </c>
      <c r="ED100" t="s">
        <v>2291</v>
      </c>
      <c r="EE100" t="s">
        <v>2291</v>
      </c>
      <c r="EF100" t="s">
        <v>2291</v>
      </c>
      <c r="EG100" t="s">
        <v>2291</v>
      </c>
      <c r="EH100" t="s">
        <v>2291</v>
      </c>
      <c r="EI100" t="s">
        <v>2291</v>
      </c>
      <c r="EJ100" t="s">
        <v>2291</v>
      </c>
      <c r="EK100" t="s">
        <v>2291</v>
      </c>
      <c r="EL100" t="s">
        <v>2291</v>
      </c>
      <c r="EM100" t="s">
        <v>2291</v>
      </c>
      <c r="EN100" t="s">
        <v>2291</v>
      </c>
      <c r="EO100" t="s">
        <v>2291</v>
      </c>
      <c r="EP100" t="s">
        <v>2291</v>
      </c>
      <c r="EQ100" t="s">
        <v>2291</v>
      </c>
      <c r="ER100" t="s">
        <v>2291</v>
      </c>
      <c r="ES100" t="s">
        <v>2291</v>
      </c>
      <c r="ET100" t="s">
        <v>2291</v>
      </c>
      <c r="EU100" t="s">
        <v>2291</v>
      </c>
      <c r="EV100" t="s">
        <v>2291</v>
      </c>
      <c r="EW100" t="s">
        <v>2291</v>
      </c>
      <c r="EX100" t="s">
        <v>2291</v>
      </c>
      <c r="EY100" t="s">
        <v>2291</v>
      </c>
      <c r="EZ100" t="s">
        <v>2291</v>
      </c>
      <c r="FA100" t="s">
        <v>2291</v>
      </c>
      <c r="FB100" t="s">
        <v>2291</v>
      </c>
      <c r="FC100" t="s">
        <v>2291</v>
      </c>
      <c r="FD100" t="s">
        <v>2291</v>
      </c>
      <c r="FE100" t="s">
        <v>2291</v>
      </c>
      <c r="FF100" t="s">
        <v>2291</v>
      </c>
      <c r="FG100" t="s">
        <v>2291</v>
      </c>
      <c r="FH100" t="s">
        <v>2291</v>
      </c>
      <c r="FI100" t="s">
        <v>2291</v>
      </c>
      <c r="FJ100" t="s">
        <v>2291</v>
      </c>
      <c r="FK100" t="s">
        <v>2291</v>
      </c>
      <c r="FL100" t="s">
        <v>2291</v>
      </c>
      <c r="FM100" t="s">
        <v>2291</v>
      </c>
      <c r="FN100" t="s">
        <v>2291</v>
      </c>
      <c r="FO100" t="s">
        <v>2291</v>
      </c>
      <c r="FP100" t="s">
        <v>2291</v>
      </c>
      <c r="FQ100" t="s">
        <v>2291</v>
      </c>
      <c r="FR100" t="s">
        <v>2291</v>
      </c>
      <c r="FS100" t="s">
        <v>2291</v>
      </c>
      <c r="FT100" t="s">
        <v>2291</v>
      </c>
      <c r="FU100" t="s">
        <v>2291</v>
      </c>
      <c r="FV100">
        <v>440</v>
      </c>
      <c r="FW100">
        <v>370</v>
      </c>
      <c r="FX100">
        <v>9</v>
      </c>
      <c r="FY100">
        <v>40</v>
      </c>
      <c r="FZ100">
        <v>50</v>
      </c>
      <c r="GA100">
        <v>20</v>
      </c>
      <c r="GB100">
        <v>20</v>
      </c>
      <c r="GC100" t="s">
        <v>2291</v>
      </c>
      <c r="GD100">
        <v>30</v>
      </c>
      <c r="GE100">
        <v>200</v>
      </c>
      <c r="GF100">
        <v>93</v>
      </c>
      <c r="GG100" t="s">
        <v>2291</v>
      </c>
      <c r="GH100">
        <v>400</v>
      </c>
      <c r="GI100" t="s">
        <v>1920</v>
      </c>
      <c r="GJ100" t="s">
        <v>1920</v>
      </c>
      <c r="GK100" t="s">
        <v>1920</v>
      </c>
      <c r="GL100" t="s">
        <v>2291</v>
      </c>
      <c r="GM100" t="s">
        <v>2291</v>
      </c>
      <c r="GN100" t="s">
        <v>2291</v>
      </c>
      <c r="GO100" t="s">
        <v>1920</v>
      </c>
      <c r="GP100" t="s">
        <v>2291</v>
      </c>
      <c r="GQ100" t="s">
        <v>2291</v>
      </c>
      <c r="GR100" t="s">
        <v>2291</v>
      </c>
      <c r="GS100" t="s">
        <v>322</v>
      </c>
      <c r="GT100" t="s">
        <v>1921</v>
      </c>
      <c r="GU100" t="s">
        <v>1921</v>
      </c>
      <c r="GV100" t="s">
        <v>1920</v>
      </c>
      <c r="GW100" t="s">
        <v>1921</v>
      </c>
      <c r="GX100" t="s">
        <v>1920</v>
      </c>
      <c r="GY100" t="s">
        <v>1921</v>
      </c>
      <c r="GZ100" t="s">
        <v>1921</v>
      </c>
      <c r="HA100" t="s">
        <v>1921</v>
      </c>
      <c r="HB100" t="s">
        <v>2291</v>
      </c>
      <c r="HC100" t="s">
        <v>2291</v>
      </c>
      <c r="HD100">
        <v>8</v>
      </c>
      <c r="HE100">
        <v>3</v>
      </c>
      <c r="HF100" t="s">
        <v>2291</v>
      </c>
      <c r="HG100" t="s">
        <v>2291</v>
      </c>
      <c r="HH100" t="s">
        <v>2291</v>
      </c>
      <c r="HI100" t="s">
        <v>2291</v>
      </c>
      <c r="HJ100">
        <v>1</v>
      </c>
      <c r="HK100" t="s">
        <v>2291</v>
      </c>
      <c r="HL100" t="s">
        <v>2291</v>
      </c>
      <c r="HM100" t="s">
        <v>2291</v>
      </c>
      <c r="HN100" t="s">
        <v>2291</v>
      </c>
      <c r="HO100" t="s">
        <v>2291</v>
      </c>
      <c r="HP100" t="s">
        <v>2291</v>
      </c>
      <c r="HQ100" t="s">
        <v>2291</v>
      </c>
      <c r="HR100" t="s">
        <v>869</v>
      </c>
      <c r="HS100" t="s">
        <v>371</v>
      </c>
      <c r="HT100" t="s">
        <v>1920</v>
      </c>
      <c r="HU100" t="s">
        <v>1921</v>
      </c>
      <c r="HV100" t="s">
        <v>1921</v>
      </c>
      <c r="HW100" t="s">
        <v>1921</v>
      </c>
      <c r="HX100" t="s">
        <v>1921</v>
      </c>
      <c r="HY100" t="s">
        <v>2123</v>
      </c>
      <c r="HZ100" t="s">
        <v>1921</v>
      </c>
      <c r="IA100" t="s">
        <v>1920</v>
      </c>
      <c r="IB100" t="s">
        <v>1921</v>
      </c>
      <c r="IC100" t="s">
        <v>2291</v>
      </c>
      <c r="ID100">
        <v>30</v>
      </c>
      <c r="IE100" t="s">
        <v>2046</v>
      </c>
      <c r="IF100" t="s">
        <v>1921</v>
      </c>
      <c r="IG100" t="s">
        <v>1964</v>
      </c>
      <c r="IH100" t="s">
        <v>2126</v>
      </c>
      <c r="II100" t="s">
        <v>1921</v>
      </c>
      <c r="IJ100" t="s">
        <v>1920</v>
      </c>
      <c r="IK100" t="s">
        <v>2291</v>
      </c>
      <c r="IL100">
        <v>2173</v>
      </c>
      <c r="IM100" t="s">
        <v>1920</v>
      </c>
      <c r="IN100" t="s">
        <v>2291</v>
      </c>
      <c r="IO100" t="s">
        <v>2291</v>
      </c>
      <c r="IP100" t="s">
        <v>2291</v>
      </c>
      <c r="IQ100" t="s">
        <v>2291</v>
      </c>
      <c r="IR100" t="s">
        <v>2291</v>
      </c>
      <c r="IS100" t="s">
        <v>2291</v>
      </c>
      <c r="IT100" t="s">
        <v>2291</v>
      </c>
      <c r="IU100" t="s">
        <v>2291</v>
      </c>
      <c r="IV100" t="s">
        <v>1951</v>
      </c>
      <c r="IW100" t="s">
        <v>1992</v>
      </c>
      <c r="IX100" t="s">
        <v>2291</v>
      </c>
      <c r="IY100" t="s">
        <v>1521</v>
      </c>
      <c r="IZ100" t="s">
        <v>1509</v>
      </c>
      <c r="JA100" t="s">
        <v>1956</v>
      </c>
      <c r="JB100" t="s">
        <v>2291</v>
      </c>
      <c r="JC100" t="s">
        <v>1921</v>
      </c>
      <c r="JD100" t="s">
        <v>2291</v>
      </c>
      <c r="JE100" t="s">
        <v>2291</v>
      </c>
      <c r="JF100" t="s">
        <v>2291</v>
      </c>
      <c r="JG100" t="s">
        <v>2291</v>
      </c>
      <c r="JH100" t="s">
        <v>2291</v>
      </c>
      <c r="JI100" t="s">
        <v>2291</v>
      </c>
      <c r="JJ100" t="s">
        <v>2291</v>
      </c>
      <c r="JK100" t="s">
        <v>2291</v>
      </c>
      <c r="JL100" t="s">
        <v>2291</v>
      </c>
      <c r="JM100" t="s">
        <v>677</v>
      </c>
      <c r="JN100" t="s">
        <v>1921</v>
      </c>
      <c r="JO100" t="s">
        <v>1920</v>
      </c>
      <c r="JP100" t="s">
        <v>1921</v>
      </c>
      <c r="JQ100" t="s">
        <v>1921</v>
      </c>
      <c r="JR100" t="s">
        <v>1921</v>
      </c>
      <c r="JS100" t="s">
        <v>1920</v>
      </c>
      <c r="JT100" t="s">
        <v>1921</v>
      </c>
      <c r="JU100" t="s">
        <v>1921</v>
      </c>
      <c r="JV100" t="s">
        <v>1920</v>
      </c>
      <c r="JW100" t="s">
        <v>1921</v>
      </c>
      <c r="JX100" t="s">
        <v>1921</v>
      </c>
      <c r="JY100" t="s">
        <v>1921</v>
      </c>
      <c r="JZ100" t="s">
        <v>1921</v>
      </c>
      <c r="KA100" t="s">
        <v>1921</v>
      </c>
      <c r="KB100" t="s">
        <v>2291</v>
      </c>
      <c r="KC100" t="s">
        <v>2291</v>
      </c>
      <c r="KD100" t="s">
        <v>2297</v>
      </c>
      <c r="KE100" t="s">
        <v>1920</v>
      </c>
      <c r="KF100" t="s">
        <v>1921</v>
      </c>
      <c r="KG100" t="s">
        <v>1921</v>
      </c>
      <c r="KH100" t="s">
        <v>1920</v>
      </c>
      <c r="KI100" t="s">
        <v>1921</v>
      </c>
      <c r="KJ100" t="s">
        <v>1921</v>
      </c>
      <c r="KK100" t="s">
        <v>1921</v>
      </c>
      <c r="KL100" t="s">
        <v>2291</v>
      </c>
      <c r="KM100" t="s">
        <v>2294</v>
      </c>
      <c r="KN100" t="s">
        <v>2291</v>
      </c>
      <c r="KO100" t="s">
        <v>1920</v>
      </c>
      <c r="KP100" t="s">
        <v>1512</v>
      </c>
      <c r="KQ100" t="s">
        <v>1965</v>
      </c>
      <c r="KR100" t="s">
        <v>1988</v>
      </c>
      <c r="KS100" t="s">
        <v>2291</v>
      </c>
      <c r="KT100" t="s">
        <v>1920</v>
      </c>
      <c r="KU100" t="s">
        <v>2044</v>
      </c>
      <c r="KV100" t="s">
        <v>1920</v>
      </c>
      <c r="KW100" t="s">
        <v>1921</v>
      </c>
      <c r="KX100" t="s">
        <v>1920</v>
      </c>
      <c r="KY100" t="s">
        <v>2291</v>
      </c>
      <c r="KZ100" t="s">
        <v>2291</v>
      </c>
      <c r="LA100">
        <v>3</v>
      </c>
      <c r="LB100" t="s">
        <v>304</v>
      </c>
      <c r="LC100" t="s">
        <v>305</v>
      </c>
      <c r="LD100" t="s">
        <v>2291</v>
      </c>
      <c r="LE100" t="s">
        <v>2291</v>
      </c>
      <c r="LF100" t="s">
        <v>2291</v>
      </c>
      <c r="LG100">
        <v>20</v>
      </c>
      <c r="LH100">
        <v>20</v>
      </c>
      <c r="LI100" t="s">
        <v>1522</v>
      </c>
      <c r="LJ100">
        <v>177354</v>
      </c>
      <c r="LK100" t="s">
        <v>1523</v>
      </c>
      <c r="LL100" t="s">
        <v>1524</v>
      </c>
      <c r="LM100">
        <v>139</v>
      </c>
      <c r="LN100" t="s">
        <v>2291</v>
      </c>
      <c r="LO100">
        <v>-1</v>
      </c>
      <c r="LP100" t="s">
        <v>2291</v>
      </c>
      <c r="LQ100" t="s">
        <v>2291</v>
      </c>
      <c r="LR100">
        <v>139</v>
      </c>
      <c r="LS100">
        <v>6</v>
      </c>
      <c r="LT100">
        <v>8</v>
      </c>
      <c r="LU100">
        <v>17</v>
      </c>
      <c r="LV100">
        <v>13</v>
      </c>
      <c r="LW100">
        <v>27</v>
      </c>
      <c r="LX100">
        <v>31</v>
      </c>
      <c r="LY100">
        <v>13</v>
      </c>
      <c r="LZ100">
        <v>9</v>
      </c>
      <c r="MA100">
        <v>17</v>
      </c>
      <c r="MB100">
        <v>20</v>
      </c>
      <c r="MC100">
        <v>1</v>
      </c>
      <c r="MD100">
        <v>0</v>
      </c>
      <c r="ME100">
        <v>162</v>
      </c>
      <c r="MF100" t="s">
        <v>1976</v>
      </c>
      <c r="MG100" t="s">
        <v>1979</v>
      </c>
      <c r="MH100" t="s">
        <v>1981</v>
      </c>
      <c r="MI100" t="b">
        <v>1</v>
      </c>
      <c r="MJ100" t="b">
        <v>1</v>
      </c>
      <c r="MK100" t="b">
        <v>1</v>
      </c>
      <c r="ML100" t="s">
        <v>2291</v>
      </c>
    </row>
    <row r="101" spans="1:350" x14ac:dyDescent="0.3">
      <c r="A101" t="s">
        <v>1821</v>
      </c>
      <c r="B101" t="s">
        <v>951</v>
      </c>
      <c r="C101" t="s">
        <v>952</v>
      </c>
      <c r="D101">
        <v>43164</v>
      </c>
      <c r="E101" t="s">
        <v>693</v>
      </c>
      <c r="F101" t="s">
        <v>694</v>
      </c>
      <c r="G101" t="s">
        <v>2291</v>
      </c>
      <c r="H101" t="s">
        <v>2291</v>
      </c>
      <c r="I101">
        <v>43164</v>
      </c>
      <c r="J101" t="s">
        <v>695</v>
      </c>
      <c r="K101" t="s">
        <v>293</v>
      </c>
      <c r="L101" t="s">
        <v>294</v>
      </c>
      <c r="M101" t="s">
        <v>1934</v>
      </c>
      <c r="N101" t="s">
        <v>400</v>
      </c>
      <c r="O101" t="s">
        <v>1948</v>
      </c>
      <c r="P101" t="s">
        <v>915</v>
      </c>
      <c r="Q101" t="s">
        <v>1057</v>
      </c>
      <c r="R101" t="s">
        <v>1057</v>
      </c>
      <c r="S101" t="s">
        <v>1821</v>
      </c>
      <c r="T101" t="s">
        <v>953</v>
      </c>
      <c r="U101">
        <v>13.8677872574</v>
      </c>
      <c r="V101">
        <v>14.2619604926</v>
      </c>
      <c r="W101">
        <v>310.45046489499998</v>
      </c>
      <c r="X101">
        <v>4</v>
      </c>
      <c r="Y101" t="s">
        <v>1985</v>
      </c>
      <c r="Z101" t="s">
        <v>2291</v>
      </c>
      <c r="AA101" t="s">
        <v>2291</v>
      </c>
      <c r="AB101" t="s">
        <v>2296</v>
      </c>
      <c r="AC101" t="s">
        <v>2291</v>
      </c>
      <c r="AD101" t="s">
        <v>2411</v>
      </c>
      <c r="AE101" t="s">
        <v>2049</v>
      </c>
      <c r="AF101" t="s">
        <v>2291</v>
      </c>
      <c r="AG101" t="s">
        <v>2093</v>
      </c>
      <c r="AH101" t="s">
        <v>1920</v>
      </c>
      <c r="AI101" t="s">
        <v>1920</v>
      </c>
      <c r="AJ101" t="s">
        <v>1921</v>
      </c>
      <c r="AK101" t="s">
        <v>2291</v>
      </c>
      <c r="AL101">
        <v>486</v>
      </c>
      <c r="AM101">
        <v>2031</v>
      </c>
      <c r="AN101" t="s">
        <v>294</v>
      </c>
      <c r="AO101" t="s">
        <v>1934</v>
      </c>
      <c r="AP101" t="s">
        <v>400</v>
      </c>
      <c r="AQ101" t="s">
        <v>1948</v>
      </c>
      <c r="AR101" t="s">
        <v>915</v>
      </c>
      <c r="AS101" t="s">
        <v>1057</v>
      </c>
      <c r="AT101">
        <v>486</v>
      </c>
      <c r="AU101">
        <v>2031</v>
      </c>
      <c r="AV101">
        <v>42430</v>
      </c>
      <c r="AW101">
        <v>24</v>
      </c>
      <c r="AX101">
        <v>100</v>
      </c>
      <c r="AY101" t="s">
        <v>335</v>
      </c>
      <c r="AZ101" t="s">
        <v>1927</v>
      </c>
      <c r="BA101" t="s">
        <v>336</v>
      </c>
      <c r="BB101" t="s">
        <v>1932</v>
      </c>
      <c r="BC101" t="s">
        <v>761</v>
      </c>
      <c r="BD101" t="s">
        <v>1945</v>
      </c>
      <c r="BE101" t="s">
        <v>2291</v>
      </c>
      <c r="BF101" t="s">
        <v>2291</v>
      </c>
      <c r="BG101" t="s">
        <v>2291</v>
      </c>
      <c r="BH101">
        <v>24</v>
      </c>
      <c r="BI101">
        <v>100</v>
      </c>
      <c r="BJ101">
        <v>42430</v>
      </c>
      <c r="BK101" t="s">
        <v>2291</v>
      </c>
      <c r="BL101" t="s">
        <v>2291</v>
      </c>
      <c r="BM101" t="s">
        <v>2291</v>
      </c>
      <c r="BN101" t="s">
        <v>2291</v>
      </c>
      <c r="BO101" t="s">
        <v>2291</v>
      </c>
      <c r="BP101" t="s">
        <v>2291</v>
      </c>
      <c r="BQ101" t="s">
        <v>2291</v>
      </c>
      <c r="BR101" t="s">
        <v>2291</v>
      </c>
      <c r="BS101" t="s">
        <v>2291</v>
      </c>
      <c r="BT101" t="s">
        <v>2291</v>
      </c>
      <c r="BU101" t="s">
        <v>2291</v>
      </c>
      <c r="BV101" t="s">
        <v>2291</v>
      </c>
      <c r="BW101" t="s">
        <v>2291</v>
      </c>
      <c r="BX101" t="s">
        <v>2291</v>
      </c>
      <c r="BY101">
        <v>1464</v>
      </c>
      <c r="BZ101">
        <v>6120</v>
      </c>
      <c r="CA101">
        <v>0</v>
      </c>
      <c r="CB101">
        <v>26</v>
      </c>
      <c r="CC101">
        <v>0</v>
      </c>
      <c r="CD101">
        <v>499</v>
      </c>
      <c r="CE101">
        <v>0</v>
      </c>
      <c r="CF101" t="s">
        <v>1998</v>
      </c>
      <c r="CG101" t="s">
        <v>2291</v>
      </c>
      <c r="CH101" t="s">
        <v>784</v>
      </c>
      <c r="CI101" t="s">
        <v>1921</v>
      </c>
      <c r="CJ101" t="s">
        <v>1920</v>
      </c>
      <c r="CK101" t="s">
        <v>1921</v>
      </c>
      <c r="CL101" t="s">
        <v>1921</v>
      </c>
      <c r="CM101" t="s">
        <v>1921</v>
      </c>
      <c r="CN101" t="s">
        <v>1921</v>
      </c>
      <c r="CO101" t="s">
        <v>1921</v>
      </c>
      <c r="CP101" t="s">
        <v>1921</v>
      </c>
      <c r="CQ101" t="s">
        <v>1920</v>
      </c>
      <c r="CR101" t="s">
        <v>1921</v>
      </c>
      <c r="CS101" t="s">
        <v>1921</v>
      </c>
      <c r="CT101" t="s">
        <v>320</v>
      </c>
      <c r="CU101" t="s">
        <v>1921</v>
      </c>
      <c r="CV101" t="s">
        <v>1921</v>
      </c>
      <c r="CW101" t="s">
        <v>1921</v>
      </c>
      <c r="CX101" t="s">
        <v>1920</v>
      </c>
      <c r="CY101" t="s">
        <v>1921</v>
      </c>
      <c r="CZ101" t="s">
        <v>2291</v>
      </c>
      <c r="DA101" t="s">
        <v>2029</v>
      </c>
      <c r="DB101" t="s">
        <v>2291</v>
      </c>
      <c r="DC101" t="s">
        <v>2291</v>
      </c>
      <c r="DD101" t="s">
        <v>2291</v>
      </c>
      <c r="DE101" t="s">
        <v>2291</v>
      </c>
      <c r="DF101" t="s">
        <v>2291</v>
      </c>
      <c r="DG101" t="s">
        <v>2291</v>
      </c>
      <c r="DH101" t="s">
        <v>2291</v>
      </c>
      <c r="DI101" t="s">
        <v>2291</v>
      </c>
      <c r="DJ101" t="s">
        <v>320</v>
      </c>
      <c r="DK101" t="s">
        <v>1921</v>
      </c>
      <c r="DL101" t="s">
        <v>1921</v>
      </c>
      <c r="DM101" t="s">
        <v>1921</v>
      </c>
      <c r="DN101" t="s">
        <v>1920</v>
      </c>
      <c r="DO101" t="s">
        <v>1921</v>
      </c>
      <c r="DP101" t="s">
        <v>2291</v>
      </c>
      <c r="DQ101" t="s">
        <v>2029</v>
      </c>
      <c r="DR101" t="s">
        <v>2291</v>
      </c>
      <c r="DS101" t="s">
        <v>2291</v>
      </c>
      <c r="DT101" t="s">
        <v>2291</v>
      </c>
      <c r="DU101" t="s">
        <v>2291</v>
      </c>
      <c r="DV101" t="s">
        <v>2291</v>
      </c>
      <c r="DW101" t="s">
        <v>2291</v>
      </c>
      <c r="DX101" t="s">
        <v>2291</v>
      </c>
      <c r="DY101" t="s">
        <v>2291</v>
      </c>
      <c r="DZ101" t="s">
        <v>2291</v>
      </c>
      <c r="EA101" t="s">
        <v>2291</v>
      </c>
      <c r="EB101" t="s">
        <v>2291</v>
      </c>
      <c r="EC101" t="s">
        <v>2291</v>
      </c>
      <c r="ED101" t="s">
        <v>2291</v>
      </c>
      <c r="EE101" t="s">
        <v>2291</v>
      </c>
      <c r="EF101" t="s">
        <v>2291</v>
      </c>
      <c r="EG101" t="s">
        <v>2291</v>
      </c>
      <c r="EH101" t="s">
        <v>2291</v>
      </c>
      <c r="EI101" t="s">
        <v>2291</v>
      </c>
      <c r="EJ101" t="s">
        <v>2291</v>
      </c>
      <c r="EK101" t="s">
        <v>2291</v>
      </c>
      <c r="EL101" t="s">
        <v>2291</v>
      </c>
      <c r="EM101" t="s">
        <v>2291</v>
      </c>
      <c r="EN101" t="s">
        <v>2291</v>
      </c>
      <c r="EO101" t="s">
        <v>2291</v>
      </c>
      <c r="EP101" t="s">
        <v>2291</v>
      </c>
      <c r="EQ101" t="s">
        <v>2291</v>
      </c>
      <c r="ER101" t="s">
        <v>2291</v>
      </c>
      <c r="ES101" t="s">
        <v>2291</v>
      </c>
      <c r="ET101" t="s">
        <v>2291</v>
      </c>
      <c r="EU101" t="s">
        <v>2291</v>
      </c>
      <c r="EV101" t="s">
        <v>2291</v>
      </c>
      <c r="EW101" t="s">
        <v>2291</v>
      </c>
      <c r="EX101" t="s">
        <v>2291</v>
      </c>
      <c r="EY101" t="s">
        <v>2291</v>
      </c>
      <c r="EZ101" t="s">
        <v>2291</v>
      </c>
      <c r="FA101" t="s">
        <v>2291</v>
      </c>
      <c r="FB101" t="s">
        <v>2291</v>
      </c>
      <c r="FC101" t="s">
        <v>2291</v>
      </c>
      <c r="FD101" t="s">
        <v>2291</v>
      </c>
      <c r="FE101" t="s">
        <v>2291</v>
      </c>
      <c r="FF101" t="s">
        <v>2291</v>
      </c>
      <c r="FG101" t="s">
        <v>2291</v>
      </c>
      <c r="FH101" t="s">
        <v>2291</v>
      </c>
      <c r="FI101" t="s">
        <v>2291</v>
      </c>
      <c r="FJ101" t="s">
        <v>2291</v>
      </c>
      <c r="FK101" t="s">
        <v>2291</v>
      </c>
      <c r="FL101" t="s">
        <v>2291</v>
      </c>
      <c r="FM101" t="s">
        <v>2291</v>
      </c>
      <c r="FN101" t="s">
        <v>2291</v>
      </c>
      <c r="FO101" t="s">
        <v>2291</v>
      </c>
      <c r="FP101" t="s">
        <v>2291</v>
      </c>
      <c r="FQ101" t="s">
        <v>2291</v>
      </c>
      <c r="FR101" t="s">
        <v>2291</v>
      </c>
      <c r="FS101" t="s">
        <v>2291</v>
      </c>
      <c r="FT101" t="s">
        <v>2291</v>
      </c>
      <c r="FU101" t="s">
        <v>2291</v>
      </c>
      <c r="FV101">
        <v>109</v>
      </c>
      <c r="FW101">
        <v>79</v>
      </c>
      <c r="FX101">
        <v>18</v>
      </c>
      <c r="FY101">
        <v>62</v>
      </c>
      <c r="FZ101">
        <v>15</v>
      </c>
      <c r="GA101">
        <v>50</v>
      </c>
      <c r="GB101" t="s">
        <v>2291</v>
      </c>
      <c r="GC101" t="s">
        <v>2291</v>
      </c>
      <c r="GD101">
        <v>55</v>
      </c>
      <c r="GE101">
        <v>79</v>
      </c>
      <c r="GF101">
        <v>36</v>
      </c>
      <c r="GG101" t="s">
        <v>2291</v>
      </c>
      <c r="GH101">
        <v>190</v>
      </c>
      <c r="GI101" t="s">
        <v>1920</v>
      </c>
      <c r="GJ101" t="s">
        <v>1920</v>
      </c>
      <c r="GK101" t="s">
        <v>1920</v>
      </c>
      <c r="GL101" t="s">
        <v>2291</v>
      </c>
      <c r="GM101" t="s">
        <v>2291</v>
      </c>
      <c r="GN101" t="s">
        <v>2291</v>
      </c>
      <c r="GO101" t="s">
        <v>1920</v>
      </c>
      <c r="GP101" t="s">
        <v>2291</v>
      </c>
      <c r="GQ101" t="s">
        <v>2291</v>
      </c>
      <c r="GR101" t="s">
        <v>2291</v>
      </c>
      <c r="GS101" t="s">
        <v>302</v>
      </c>
      <c r="GT101" t="s">
        <v>1921</v>
      </c>
      <c r="GU101" t="s">
        <v>1921</v>
      </c>
      <c r="GV101" t="s">
        <v>1921</v>
      </c>
      <c r="GW101" t="s">
        <v>1921</v>
      </c>
      <c r="GX101" t="s">
        <v>1920</v>
      </c>
      <c r="GY101" t="s">
        <v>1921</v>
      </c>
      <c r="GZ101" t="s">
        <v>1921</v>
      </c>
      <c r="HA101" t="s">
        <v>1921</v>
      </c>
      <c r="HB101" t="s">
        <v>2291</v>
      </c>
      <c r="HC101" t="s">
        <v>2291</v>
      </c>
      <c r="HD101" t="s">
        <v>2291</v>
      </c>
      <c r="HE101" t="s">
        <v>2291</v>
      </c>
      <c r="HF101" t="s">
        <v>2291</v>
      </c>
      <c r="HG101" t="s">
        <v>2291</v>
      </c>
      <c r="HH101" t="s">
        <v>2291</v>
      </c>
      <c r="HI101" t="s">
        <v>2291</v>
      </c>
      <c r="HJ101" t="s">
        <v>2291</v>
      </c>
      <c r="HK101" t="s">
        <v>2291</v>
      </c>
      <c r="HL101" t="s">
        <v>2291</v>
      </c>
      <c r="HM101" t="s">
        <v>2291</v>
      </c>
      <c r="HN101" t="s">
        <v>2291</v>
      </c>
      <c r="HO101" t="s">
        <v>2291</v>
      </c>
      <c r="HP101" t="s">
        <v>2291</v>
      </c>
      <c r="HQ101" t="s">
        <v>2291</v>
      </c>
      <c r="HR101" t="s">
        <v>869</v>
      </c>
      <c r="HS101" t="s">
        <v>2110</v>
      </c>
      <c r="HT101" t="s">
        <v>1921</v>
      </c>
      <c r="HU101" t="s">
        <v>1920</v>
      </c>
      <c r="HV101" t="s">
        <v>1921</v>
      </c>
      <c r="HW101" t="s">
        <v>1921</v>
      </c>
      <c r="HX101" t="s">
        <v>1921</v>
      </c>
      <c r="HY101" t="s">
        <v>2125</v>
      </c>
      <c r="HZ101" t="s">
        <v>1921</v>
      </c>
      <c r="IA101" t="s">
        <v>1921</v>
      </c>
      <c r="IB101" t="s">
        <v>1920</v>
      </c>
      <c r="IC101" t="s">
        <v>2291</v>
      </c>
      <c r="ID101" t="s">
        <v>2291</v>
      </c>
      <c r="IE101" t="s">
        <v>2291</v>
      </c>
      <c r="IF101" t="s">
        <v>2291</v>
      </c>
      <c r="IG101" t="s">
        <v>2291</v>
      </c>
      <c r="IH101" t="s">
        <v>2126</v>
      </c>
      <c r="II101" t="s">
        <v>1921</v>
      </c>
      <c r="IJ101" t="s">
        <v>1920</v>
      </c>
      <c r="IK101" t="s">
        <v>2291</v>
      </c>
      <c r="IL101" t="s">
        <v>2291</v>
      </c>
      <c r="IM101" t="s">
        <v>1920</v>
      </c>
      <c r="IN101" t="s">
        <v>2291</v>
      </c>
      <c r="IO101" t="s">
        <v>2291</v>
      </c>
      <c r="IP101" t="s">
        <v>2291</v>
      </c>
      <c r="IQ101" t="s">
        <v>2291</v>
      </c>
      <c r="IR101" t="s">
        <v>2291</v>
      </c>
      <c r="IS101" t="s">
        <v>2291</v>
      </c>
      <c r="IT101" t="s">
        <v>2291</v>
      </c>
      <c r="IU101" t="s">
        <v>2291</v>
      </c>
      <c r="IV101" t="s">
        <v>1949</v>
      </c>
      <c r="IW101" t="s">
        <v>1991</v>
      </c>
      <c r="IX101" t="s">
        <v>2291</v>
      </c>
      <c r="IY101" t="s">
        <v>2291</v>
      </c>
      <c r="IZ101" t="s">
        <v>2291</v>
      </c>
      <c r="JA101" t="s">
        <v>2291</v>
      </c>
      <c r="JB101" t="s">
        <v>2291</v>
      </c>
      <c r="JC101" t="s">
        <v>1921</v>
      </c>
      <c r="JD101" t="s">
        <v>2291</v>
      </c>
      <c r="JE101" t="s">
        <v>2291</v>
      </c>
      <c r="JF101" t="s">
        <v>2291</v>
      </c>
      <c r="JG101" t="s">
        <v>2291</v>
      </c>
      <c r="JH101" t="s">
        <v>2291</v>
      </c>
      <c r="JI101" t="s">
        <v>2291</v>
      </c>
      <c r="JJ101" t="s">
        <v>2291</v>
      </c>
      <c r="JK101" t="s">
        <v>2291</v>
      </c>
      <c r="JL101" t="s">
        <v>2291</v>
      </c>
      <c r="JM101" t="s">
        <v>469</v>
      </c>
      <c r="JN101" t="s">
        <v>1921</v>
      </c>
      <c r="JO101" t="s">
        <v>1921</v>
      </c>
      <c r="JP101" t="s">
        <v>1921</v>
      </c>
      <c r="JQ101" t="s">
        <v>1921</v>
      </c>
      <c r="JR101" t="s">
        <v>1921</v>
      </c>
      <c r="JS101" t="s">
        <v>1921</v>
      </c>
      <c r="JT101" t="s">
        <v>1921</v>
      </c>
      <c r="JU101" t="s">
        <v>1921</v>
      </c>
      <c r="JV101" t="s">
        <v>1921</v>
      </c>
      <c r="JW101" t="s">
        <v>1921</v>
      </c>
      <c r="JX101" t="s">
        <v>1921</v>
      </c>
      <c r="JY101" t="s">
        <v>1921</v>
      </c>
      <c r="JZ101" t="s">
        <v>1921</v>
      </c>
      <c r="KA101" t="s">
        <v>1920</v>
      </c>
      <c r="KB101" t="s">
        <v>2291</v>
      </c>
      <c r="KC101" t="s">
        <v>2291</v>
      </c>
      <c r="KD101" t="s">
        <v>2297</v>
      </c>
      <c r="KE101" t="s">
        <v>1920</v>
      </c>
      <c r="KF101" t="s">
        <v>1921</v>
      </c>
      <c r="KG101" t="s">
        <v>1921</v>
      </c>
      <c r="KH101" t="s">
        <v>1920</v>
      </c>
      <c r="KI101" t="s">
        <v>1921</v>
      </c>
      <c r="KJ101" t="s">
        <v>1921</v>
      </c>
      <c r="KK101" t="s">
        <v>1921</v>
      </c>
      <c r="KL101" t="s">
        <v>2291</v>
      </c>
      <c r="KM101" t="s">
        <v>1973</v>
      </c>
      <c r="KN101" t="s">
        <v>2291</v>
      </c>
      <c r="KO101" t="s">
        <v>1921</v>
      </c>
      <c r="KP101" t="s">
        <v>2291</v>
      </c>
      <c r="KQ101" t="s">
        <v>2291</v>
      </c>
      <c r="KR101" t="s">
        <v>2291</v>
      </c>
      <c r="KS101" t="s">
        <v>2291</v>
      </c>
      <c r="KT101" t="s">
        <v>1920</v>
      </c>
      <c r="KU101" t="s">
        <v>2044</v>
      </c>
      <c r="KV101" t="s">
        <v>1920</v>
      </c>
      <c r="KW101" t="s">
        <v>1921</v>
      </c>
      <c r="KX101" t="s">
        <v>1920</v>
      </c>
      <c r="KY101" t="s">
        <v>2291</v>
      </c>
      <c r="KZ101" t="s">
        <v>2291</v>
      </c>
      <c r="LA101">
        <v>3</v>
      </c>
      <c r="LB101" t="s">
        <v>304</v>
      </c>
      <c r="LC101" t="s">
        <v>954</v>
      </c>
      <c r="LD101" t="s">
        <v>2291</v>
      </c>
      <c r="LE101" t="s">
        <v>2291</v>
      </c>
      <c r="LF101" t="s">
        <v>2291</v>
      </c>
      <c r="LG101">
        <v>20</v>
      </c>
      <c r="LH101">
        <v>20</v>
      </c>
      <c r="LI101" t="s">
        <v>955</v>
      </c>
      <c r="LJ101">
        <v>158765</v>
      </c>
      <c r="LK101" t="s">
        <v>956</v>
      </c>
      <c r="LL101" t="s">
        <v>957</v>
      </c>
      <c r="LM101">
        <v>69</v>
      </c>
      <c r="LN101" t="s">
        <v>2291</v>
      </c>
      <c r="LO101">
        <v>-1</v>
      </c>
      <c r="LP101" t="s">
        <v>2291</v>
      </c>
      <c r="LQ101" t="s">
        <v>2291</v>
      </c>
      <c r="LR101">
        <v>69</v>
      </c>
      <c r="LS101">
        <v>2</v>
      </c>
      <c r="LT101">
        <v>6</v>
      </c>
      <c r="LU101">
        <v>11</v>
      </c>
      <c r="LV101">
        <v>8</v>
      </c>
      <c r="LW101">
        <v>16</v>
      </c>
      <c r="LX101">
        <v>23</v>
      </c>
      <c r="LY101">
        <v>6</v>
      </c>
      <c r="LZ101">
        <v>6</v>
      </c>
      <c r="MA101">
        <v>15</v>
      </c>
      <c r="MB101">
        <v>21</v>
      </c>
      <c r="MC101">
        <v>6</v>
      </c>
      <c r="MD101">
        <v>4</v>
      </c>
      <c r="ME101">
        <v>124</v>
      </c>
      <c r="MF101" t="s">
        <v>1982</v>
      </c>
      <c r="MG101" t="s">
        <v>2291</v>
      </c>
      <c r="MH101" t="s">
        <v>2291</v>
      </c>
      <c r="MI101" t="b">
        <v>1</v>
      </c>
      <c r="MJ101" t="b">
        <v>1</v>
      </c>
      <c r="MK101" t="b">
        <v>1</v>
      </c>
      <c r="ML101" t="s">
        <v>2291</v>
      </c>
    </row>
    <row r="102" spans="1:350" x14ac:dyDescent="0.3">
      <c r="A102" t="s">
        <v>1804</v>
      </c>
      <c r="B102" t="s">
        <v>1625</v>
      </c>
      <c r="C102" t="s">
        <v>1626</v>
      </c>
      <c r="D102">
        <v>43172</v>
      </c>
      <c r="E102" t="s">
        <v>398</v>
      </c>
      <c r="F102" t="s">
        <v>2291</v>
      </c>
      <c r="G102" t="s">
        <v>2291</v>
      </c>
      <c r="H102" t="s">
        <v>2291</v>
      </c>
      <c r="I102">
        <v>43172</v>
      </c>
      <c r="J102" t="s">
        <v>399</v>
      </c>
      <c r="K102" t="s">
        <v>293</v>
      </c>
      <c r="L102" t="s">
        <v>294</v>
      </c>
      <c r="M102" t="s">
        <v>1934</v>
      </c>
      <c r="N102" t="s">
        <v>698</v>
      </c>
      <c r="O102" t="s">
        <v>333</v>
      </c>
      <c r="P102" t="s">
        <v>818</v>
      </c>
      <c r="Q102" t="s">
        <v>1470</v>
      </c>
      <c r="R102" t="s">
        <v>1804</v>
      </c>
      <c r="S102" t="s">
        <v>1804</v>
      </c>
      <c r="T102" t="s">
        <v>1627</v>
      </c>
      <c r="U102">
        <v>13.6849299832</v>
      </c>
      <c r="V102">
        <v>13.963887528200001</v>
      </c>
      <c r="W102">
        <v>275.97474594400001</v>
      </c>
      <c r="X102">
        <v>12</v>
      </c>
      <c r="Y102" t="s">
        <v>1983</v>
      </c>
      <c r="Z102" t="s">
        <v>2086</v>
      </c>
      <c r="AA102">
        <v>6</v>
      </c>
      <c r="AB102" t="s">
        <v>2292</v>
      </c>
      <c r="AC102" t="s">
        <v>2291</v>
      </c>
      <c r="AD102" t="s">
        <v>1982</v>
      </c>
      <c r="AE102" t="s">
        <v>2291</v>
      </c>
      <c r="AF102" t="s">
        <v>2291</v>
      </c>
      <c r="AG102" t="s">
        <v>2089</v>
      </c>
      <c r="AH102" t="s">
        <v>1920</v>
      </c>
      <c r="AI102" t="s">
        <v>1921</v>
      </c>
      <c r="AJ102" t="s">
        <v>1921</v>
      </c>
      <c r="AK102" t="s">
        <v>2291</v>
      </c>
      <c r="AL102">
        <v>60</v>
      </c>
      <c r="AM102">
        <v>251</v>
      </c>
      <c r="AN102" t="s">
        <v>294</v>
      </c>
      <c r="AO102" t="s">
        <v>1934</v>
      </c>
      <c r="AP102" t="s">
        <v>698</v>
      </c>
      <c r="AQ102" t="s">
        <v>333</v>
      </c>
      <c r="AR102" t="s">
        <v>818</v>
      </c>
      <c r="AS102" t="s">
        <v>1470</v>
      </c>
      <c r="AT102">
        <v>60</v>
      </c>
      <c r="AU102">
        <v>251</v>
      </c>
      <c r="AV102">
        <v>42064</v>
      </c>
      <c r="AW102" t="s">
        <v>2291</v>
      </c>
      <c r="AX102" t="s">
        <v>2291</v>
      </c>
      <c r="AY102" t="s">
        <v>2291</v>
      </c>
      <c r="AZ102" t="s">
        <v>2291</v>
      </c>
      <c r="BA102" t="s">
        <v>2291</v>
      </c>
      <c r="BB102" t="s">
        <v>2291</v>
      </c>
      <c r="BC102" t="s">
        <v>2291</v>
      </c>
      <c r="BD102" t="s">
        <v>2291</v>
      </c>
      <c r="BE102" t="s">
        <v>2291</v>
      </c>
      <c r="BF102" t="s">
        <v>2291</v>
      </c>
      <c r="BG102" t="s">
        <v>2291</v>
      </c>
      <c r="BH102" t="s">
        <v>2291</v>
      </c>
      <c r="BI102" t="s">
        <v>2291</v>
      </c>
      <c r="BJ102" t="s">
        <v>2291</v>
      </c>
      <c r="BK102" t="s">
        <v>2291</v>
      </c>
      <c r="BL102" t="s">
        <v>2291</v>
      </c>
      <c r="BM102" t="s">
        <v>2291</v>
      </c>
      <c r="BN102" t="s">
        <v>2291</v>
      </c>
      <c r="BO102" t="s">
        <v>2291</v>
      </c>
      <c r="BP102" t="s">
        <v>2291</v>
      </c>
      <c r="BQ102" t="s">
        <v>2291</v>
      </c>
      <c r="BR102" t="s">
        <v>2291</v>
      </c>
      <c r="BS102" t="s">
        <v>2291</v>
      </c>
      <c r="BT102" t="s">
        <v>2291</v>
      </c>
      <c r="BU102" t="s">
        <v>2291</v>
      </c>
      <c r="BV102" t="s">
        <v>2291</v>
      </c>
      <c r="BW102" t="s">
        <v>2291</v>
      </c>
      <c r="BX102" t="s">
        <v>2291</v>
      </c>
      <c r="BY102" t="s">
        <v>2291</v>
      </c>
      <c r="BZ102" t="s">
        <v>2291</v>
      </c>
      <c r="CA102">
        <v>0</v>
      </c>
      <c r="CB102">
        <v>60</v>
      </c>
      <c r="CC102">
        <v>0</v>
      </c>
      <c r="CD102">
        <v>0</v>
      </c>
      <c r="CE102">
        <v>0</v>
      </c>
      <c r="CF102" t="s">
        <v>1998</v>
      </c>
      <c r="CG102" t="s">
        <v>2291</v>
      </c>
      <c r="CH102" t="s">
        <v>533</v>
      </c>
      <c r="CI102" t="s">
        <v>1921</v>
      </c>
      <c r="CJ102" t="s">
        <v>1921</v>
      </c>
      <c r="CK102" t="s">
        <v>1921</v>
      </c>
      <c r="CL102" t="s">
        <v>1921</v>
      </c>
      <c r="CM102" t="s">
        <v>1921</v>
      </c>
      <c r="CN102" t="s">
        <v>1921</v>
      </c>
      <c r="CO102" t="s">
        <v>1921</v>
      </c>
      <c r="CP102" t="s">
        <v>1921</v>
      </c>
      <c r="CQ102" t="s">
        <v>1920</v>
      </c>
      <c r="CR102" t="s">
        <v>1921</v>
      </c>
      <c r="CS102" t="s">
        <v>1921</v>
      </c>
      <c r="CT102" t="s">
        <v>1953</v>
      </c>
      <c r="CU102" t="s">
        <v>1921</v>
      </c>
      <c r="CV102" t="s">
        <v>1921</v>
      </c>
      <c r="CW102" t="s">
        <v>1920</v>
      </c>
      <c r="CX102" t="s">
        <v>1921</v>
      </c>
      <c r="CY102" t="s">
        <v>1921</v>
      </c>
      <c r="CZ102" t="s">
        <v>2291</v>
      </c>
      <c r="DA102" t="s">
        <v>2030</v>
      </c>
      <c r="DB102" t="s">
        <v>2291</v>
      </c>
      <c r="DC102" t="s">
        <v>2291</v>
      </c>
      <c r="DD102" t="s">
        <v>2291</v>
      </c>
      <c r="DE102" t="s">
        <v>2291</v>
      </c>
      <c r="DF102" t="s">
        <v>2291</v>
      </c>
      <c r="DG102" t="s">
        <v>2291</v>
      </c>
      <c r="DH102" t="s">
        <v>2291</v>
      </c>
      <c r="DI102" t="s">
        <v>2291</v>
      </c>
      <c r="DJ102" t="s">
        <v>2291</v>
      </c>
      <c r="DK102" t="s">
        <v>2291</v>
      </c>
      <c r="DL102" t="s">
        <v>2291</v>
      </c>
      <c r="DM102" t="s">
        <v>2291</v>
      </c>
      <c r="DN102" t="s">
        <v>2291</v>
      </c>
      <c r="DO102" t="s">
        <v>2291</v>
      </c>
      <c r="DP102" t="s">
        <v>2291</v>
      </c>
      <c r="DQ102" t="s">
        <v>2291</v>
      </c>
      <c r="DR102" t="s">
        <v>2291</v>
      </c>
      <c r="DS102" t="s">
        <v>2291</v>
      </c>
      <c r="DT102" t="s">
        <v>2291</v>
      </c>
      <c r="DU102" t="s">
        <v>2291</v>
      </c>
      <c r="DV102" t="s">
        <v>2291</v>
      </c>
      <c r="DW102" t="s">
        <v>2291</v>
      </c>
      <c r="DX102" t="s">
        <v>2291</v>
      </c>
      <c r="DY102" t="s">
        <v>2291</v>
      </c>
      <c r="DZ102" t="s">
        <v>2291</v>
      </c>
      <c r="EA102" t="s">
        <v>2291</v>
      </c>
      <c r="EB102" t="s">
        <v>2291</v>
      </c>
      <c r="EC102" t="s">
        <v>2291</v>
      </c>
      <c r="ED102" t="s">
        <v>2291</v>
      </c>
      <c r="EE102" t="s">
        <v>2291</v>
      </c>
      <c r="EF102" t="s">
        <v>2291</v>
      </c>
      <c r="EG102" t="s">
        <v>2291</v>
      </c>
      <c r="EH102" t="s">
        <v>2291</v>
      </c>
      <c r="EI102" t="s">
        <v>2291</v>
      </c>
      <c r="EJ102" t="s">
        <v>2291</v>
      </c>
      <c r="EK102" t="s">
        <v>2291</v>
      </c>
      <c r="EL102" t="s">
        <v>2291</v>
      </c>
      <c r="EM102" t="s">
        <v>2291</v>
      </c>
      <c r="EN102" t="s">
        <v>2291</v>
      </c>
      <c r="EO102" t="s">
        <v>2291</v>
      </c>
      <c r="EP102" t="s">
        <v>2291</v>
      </c>
      <c r="EQ102" t="s">
        <v>2291</v>
      </c>
      <c r="ER102" t="s">
        <v>2291</v>
      </c>
      <c r="ES102" t="s">
        <v>2291</v>
      </c>
      <c r="ET102" t="s">
        <v>2291</v>
      </c>
      <c r="EU102" t="s">
        <v>2291</v>
      </c>
      <c r="EV102" t="s">
        <v>2291</v>
      </c>
      <c r="EW102" t="s">
        <v>2291</v>
      </c>
      <c r="EX102" t="s">
        <v>2291</v>
      </c>
      <c r="EY102" t="s">
        <v>2291</v>
      </c>
      <c r="EZ102" t="s">
        <v>2291</v>
      </c>
      <c r="FA102" t="s">
        <v>2291</v>
      </c>
      <c r="FB102" t="s">
        <v>2291</v>
      </c>
      <c r="FC102" t="s">
        <v>2291</v>
      </c>
      <c r="FD102" t="s">
        <v>2291</v>
      </c>
      <c r="FE102" t="s">
        <v>2291</v>
      </c>
      <c r="FF102" t="s">
        <v>2291</v>
      </c>
      <c r="FG102" t="s">
        <v>2291</v>
      </c>
      <c r="FH102" t="s">
        <v>2291</v>
      </c>
      <c r="FI102" t="s">
        <v>2291</v>
      </c>
      <c r="FJ102" t="s">
        <v>2291</v>
      </c>
      <c r="FK102" t="s">
        <v>2291</v>
      </c>
      <c r="FL102" t="s">
        <v>2291</v>
      </c>
      <c r="FM102" t="s">
        <v>2291</v>
      </c>
      <c r="FN102" t="s">
        <v>2291</v>
      </c>
      <c r="FO102" t="s">
        <v>2291</v>
      </c>
      <c r="FP102" t="s">
        <v>2291</v>
      </c>
      <c r="FQ102" t="s">
        <v>2291</v>
      </c>
      <c r="FR102" t="s">
        <v>2291</v>
      </c>
      <c r="FS102" t="s">
        <v>2291</v>
      </c>
      <c r="FT102" t="s">
        <v>2291</v>
      </c>
      <c r="FU102" t="s">
        <v>2291</v>
      </c>
      <c r="FV102">
        <v>10</v>
      </c>
      <c r="FW102">
        <v>20</v>
      </c>
      <c r="FX102">
        <v>3</v>
      </c>
      <c r="FY102" t="s">
        <v>2291</v>
      </c>
      <c r="FZ102">
        <v>2</v>
      </c>
      <c r="GA102" t="s">
        <v>2291</v>
      </c>
      <c r="GB102" t="s">
        <v>2291</v>
      </c>
      <c r="GC102" t="s">
        <v>2291</v>
      </c>
      <c r="GD102">
        <v>3</v>
      </c>
      <c r="GE102">
        <v>3</v>
      </c>
      <c r="GF102">
        <v>2</v>
      </c>
      <c r="GG102" t="s">
        <v>2291</v>
      </c>
      <c r="GH102">
        <v>9</v>
      </c>
      <c r="GI102" t="s">
        <v>1920</v>
      </c>
      <c r="GJ102" t="s">
        <v>1920</v>
      </c>
      <c r="GK102" t="s">
        <v>1920</v>
      </c>
      <c r="GL102" t="s">
        <v>2291</v>
      </c>
      <c r="GM102" t="s">
        <v>2291</v>
      </c>
      <c r="GN102" t="s">
        <v>2291</v>
      </c>
      <c r="GO102" t="s">
        <v>1920</v>
      </c>
      <c r="GP102" t="s">
        <v>2291</v>
      </c>
      <c r="GQ102" t="s">
        <v>2291</v>
      </c>
      <c r="GR102" t="s">
        <v>2291</v>
      </c>
      <c r="GS102" t="s">
        <v>406</v>
      </c>
      <c r="GT102" t="s">
        <v>1921</v>
      </c>
      <c r="GU102" t="s">
        <v>1921</v>
      </c>
      <c r="GV102" t="s">
        <v>1921</v>
      </c>
      <c r="GW102" t="s">
        <v>1921</v>
      </c>
      <c r="GX102" t="s">
        <v>1921</v>
      </c>
      <c r="GY102" t="s">
        <v>1921</v>
      </c>
      <c r="GZ102" t="s">
        <v>1920</v>
      </c>
      <c r="HA102" t="s">
        <v>1921</v>
      </c>
      <c r="HB102">
        <v>1</v>
      </c>
      <c r="HC102" t="s">
        <v>2291</v>
      </c>
      <c r="HD102" t="s">
        <v>2291</v>
      </c>
      <c r="HE102" t="s">
        <v>2291</v>
      </c>
      <c r="HF102" t="s">
        <v>2291</v>
      </c>
      <c r="HG102" t="s">
        <v>2291</v>
      </c>
      <c r="HH102" t="s">
        <v>2291</v>
      </c>
      <c r="HI102" t="s">
        <v>2291</v>
      </c>
      <c r="HJ102" t="s">
        <v>2291</v>
      </c>
      <c r="HK102" t="s">
        <v>2291</v>
      </c>
      <c r="HL102" t="s">
        <v>2291</v>
      </c>
      <c r="HM102" t="s">
        <v>2291</v>
      </c>
      <c r="HN102" t="s">
        <v>2291</v>
      </c>
      <c r="HO102" t="s">
        <v>2291</v>
      </c>
      <c r="HP102" t="s">
        <v>2291</v>
      </c>
      <c r="HQ102" t="s">
        <v>2291</v>
      </c>
      <c r="HR102" t="s">
        <v>1956</v>
      </c>
      <c r="HS102" t="s">
        <v>2115</v>
      </c>
      <c r="HT102" t="s">
        <v>1921</v>
      </c>
      <c r="HU102" t="s">
        <v>1920</v>
      </c>
      <c r="HV102" t="s">
        <v>1920</v>
      </c>
      <c r="HW102" t="s">
        <v>1920</v>
      </c>
      <c r="HX102" t="s">
        <v>1921</v>
      </c>
      <c r="HY102" t="s">
        <v>2125</v>
      </c>
      <c r="HZ102" t="s">
        <v>1921</v>
      </c>
      <c r="IA102" t="s">
        <v>1921</v>
      </c>
      <c r="IB102" t="s">
        <v>1920</v>
      </c>
      <c r="IC102" t="s">
        <v>2291</v>
      </c>
      <c r="ID102" t="s">
        <v>2291</v>
      </c>
      <c r="IE102" t="s">
        <v>2291</v>
      </c>
      <c r="IF102" t="s">
        <v>2291</v>
      </c>
      <c r="IG102" t="s">
        <v>2291</v>
      </c>
      <c r="IH102" t="s">
        <v>2127</v>
      </c>
      <c r="II102" t="s">
        <v>1920</v>
      </c>
      <c r="IJ102" t="s">
        <v>1921</v>
      </c>
      <c r="IK102">
        <v>40</v>
      </c>
      <c r="IL102" t="s">
        <v>2291</v>
      </c>
      <c r="IM102" t="s">
        <v>1920</v>
      </c>
      <c r="IN102" t="s">
        <v>2291</v>
      </c>
      <c r="IO102" t="s">
        <v>2291</v>
      </c>
      <c r="IP102" t="s">
        <v>2291</v>
      </c>
      <c r="IQ102" t="s">
        <v>2291</v>
      </c>
      <c r="IR102" t="s">
        <v>2291</v>
      </c>
      <c r="IS102" t="s">
        <v>2291</v>
      </c>
      <c r="IT102" t="s">
        <v>2291</v>
      </c>
      <c r="IU102" t="s">
        <v>2291</v>
      </c>
      <c r="IV102" t="s">
        <v>1949</v>
      </c>
      <c r="IW102" t="s">
        <v>1991</v>
      </c>
      <c r="IX102" t="s">
        <v>2291</v>
      </c>
      <c r="IY102" t="s">
        <v>2291</v>
      </c>
      <c r="IZ102" t="s">
        <v>2291</v>
      </c>
      <c r="JA102" t="s">
        <v>2291</v>
      </c>
      <c r="JB102" t="s">
        <v>2291</v>
      </c>
      <c r="JC102" t="s">
        <v>1921</v>
      </c>
      <c r="JD102" t="s">
        <v>2291</v>
      </c>
      <c r="JE102" t="s">
        <v>2291</v>
      </c>
      <c r="JF102" t="s">
        <v>2291</v>
      </c>
      <c r="JG102" t="s">
        <v>2291</v>
      </c>
      <c r="JH102" t="s">
        <v>2291</v>
      </c>
      <c r="JI102" t="s">
        <v>2291</v>
      </c>
      <c r="JJ102" t="s">
        <v>2291</v>
      </c>
      <c r="JK102" t="s">
        <v>2291</v>
      </c>
      <c r="JL102" t="s">
        <v>2291</v>
      </c>
      <c r="JM102" t="s">
        <v>1628</v>
      </c>
      <c r="JN102" t="s">
        <v>1921</v>
      </c>
      <c r="JO102" t="s">
        <v>1921</v>
      </c>
      <c r="JP102" t="s">
        <v>1921</v>
      </c>
      <c r="JQ102" t="s">
        <v>1920</v>
      </c>
      <c r="JR102" t="s">
        <v>1921</v>
      </c>
      <c r="JS102" t="s">
        <v>1920</v>
      </c>
      <c r="JT102" t="s">
        <v>1920</v>
      </c>
      <c r="JU102" t="s">
        <v>1921</v>
      </c>
      <c r="JV102" t="s">
        <v>1921</v>
      </c>
      <c r="JW102" t="s">
        <v>1921</v>
      </c>
      <c r="JX102" t="s">
        <v>1921</v>
      </c>
      <c r="JY102" t="s">
        <v>1921</v>
      </c>
      <c r="JZ102" t="s">
        <v>1921</v>
      </c>
      <c r="KA102" t="s">
        <v>1921</v>
      </c>
      <c r="KB102" t="s">
        <v>2291</v>
      </c>
      <c r="KC102" t="s">
        <v>2291</v>
      </c>
      <c r="KD102" t="s">
        <v>2295</v>
      </c>
      <c r="KE102" t="s">
        <v>1920</v>
      </c>
      <c r="KF102" t="s">
        <v>1921</v>
      </c>
      <c r="KG102" t="s">
        <v>1921</v>
      </c>
      <c r="KH102" t="s">
        <v>1921</v>
      </c>
      <c r="KI102" t="s">
        <v>1921</v>
      </c>
      <c r="KJ102" t="s">
        <v>1921</v>
      </c>
      <c r="KK102" t="s">
        <v>1921</v>
      </c>
      <c r="KL102" t="s">
        <v>2291</v>
      </c>
      <c r="KM102" t="s">
        <v>1973</v>
      </c>
      <c r="KN102" t="s">
        <v>2291</v>
      </c>
      <c r="KO102" t="s">
        <v>1920</v>
      </c>
      <c r="KP102" t="s">
        <v>1512</v>
      </c>
      <c r="KQ102" t="s">
        <v>1965</v>
      </c>
      <c r="KR102" t="s">
        <v>1923</v>
      </c>
      <c r="KS102" t="s">
        <v>2291</v>
      </c>
      <c r="KT102" t="s">
        <v>1920</v>
      </c>
      <c r="KU102" t="s">
        <v>2044</v>
      </c>
      <c r="KV102" t="s">
        <v>1920</v>
      </c>
      <c r="KW102" t="s">
        <v>1921</v>
      </c>
      <c r="KX102" t="s">
        <v>1920</v>
      </c>
      <c r="KY102" t="s">
        <v>2291</v>
      </c>
      <c r="KZ102" t="s">
        <v>2291</v>
      </c>
      <c r="LA102">
        <v>3</v>
      </c>
      <c r="LB102" t="s">
        <v>304</v>
      </c>
      <c r="LC102" t="s">
        <v>305</v>
      </c>
      <c r="LD102" t="s">
        <v>2291</v>
      </c>
      <c r="LE102" t="s">
        <v>2291</v>
      </c>
      <c r="LF102" t="s">
        <v>2291</v>
      </c>
      <c r="LG102">
        <v>20</v>
      </c>
      <c r="LH102">
        <v>20</v>
      </c>
      <c r="LI102" t="s">
        <v>1629</v>
      </c>
      <c r="LJ102">
        <v>177369</v>
      </c>
      <c r="LK102" t="s">
        <v>1630</v>
      </c>
      <c r="LL102" t="s">
        <v>1631</v>
      </c>
      <c r="LM102">
        <v>154</v>
      </c>
      <c r="LN102" t="s">
        <v>2291</v>
      </c>
      <c r="LO102">
        <v>-1</v>
      </c>
      <c r="LP102" t="s">
        <v>2291</v>
      </c>
      <c r="LQ102" t="s">
        <v>2291</v>
      </c>
      <c r="LR102">
        <v>154</v>
      </c>
      <c r="LS102">
        <v>14</v>
      </c>
      <c r="LT102">
        <v>5</v>
      </c>
      <c r="LU102">
        <v>13</v>
      </c>
      <c r="LV102">
        <v>17</v>
      </c>
      <c r="LW102">
        <v>11</v>
      </c>
      <c r="LX102">
        <v>10</v>
      </c>
      <c r="LY102">
        <v>2</v>
      </c>
      <c r="LZ102">
        <v>3</v>
      </c>
      <c r="MA102">
        <v>19</v>
      </c>
      <c r="MB102">
        <v>19</v>
      </c>
      <c r="MC102">
        <v>0</v>
      </c>
      <c r="MD102">
        <v>0</v>
      </c>
      <c r="ME102">
        <v>113</v>
      </c>
      <c r="MF102" t="s">
        <v>2036</v>
      </c>
      <c r="MG102" t="s">
        <v>1979</v>
      </c>
      <c r="MH102" t="s">
        <v>568</v>
      </c>
      <c r="MI102" t="b">
        <v>1</v>
      </c>
      <c r="MJ102" t="b">
        <v>1</v>
      </c>
      <c r="MK102" t="b">
        <v>1</v>
      </c>
      <c r="ML102" t="s">
        <v>2291</v>
      </c>
    </row>
    <row r="103" spans="1:350" x14ac:dyDescent="0.3">
      <c r="A103" t="s">
        <v>1803</v>
      </c>
      <c r="B103" t="s">
        <v>1431</v>
      </c>
      <c r="C103" t="s">
        <v>1432</v>
      </c>
      <c r="D103">
        <v>43172</v>
      </c>
      <c r="E103" t="s">
        <v>291</v>
      </c>
      <c r="F103" t="s">
        <v>2291</v>
      </c>
      <c r="G103" t="s">
        <v>2291</v>
      </c>
      <c r="H103" t="s">
        <v>2291</v>
      </c>
      <c r="I103">
        <v>43172</v>
      </c>
      <c r="J103" t="s">
        <v>292</v>
      </c>
      <c r="K103" t="s">
        <v>293</v>
      </c>
      <c r="L103" t="s">
        <v>294</v>
      </c>
      <c r="M103" t="s">
        <v>1934</v>
      </c>
      <c r="N103" t="s">
        <v>698</v>
      </c>
      <c r="O103" t="s">
        <v>333</v>
      </c>
      <c r="P103" t="s">
        <v>818</v>
      </c>
      <c r="Q103" t="s">
        <v>1470</v>
      </c>
      <c r="R103" t="s">
        <v>2068</v>
      </c>
      <c r="S103" t="s">
        <v>1803</v>
      </c>
      <c r="T103" t="s">
        <v>1433</v>
      </c>
      <c r="U103">
        <v>13.6885901974</v>
      </c>
      <c r="V103">
        <v>13.9562448193</v>
      </c>
      <c r="W103">
        <v>327.69777076299999</v>
      </c>
      <c r="X103">
        <v>8</v>
      </c>
      <c r="Y103" t="s">
        <v>1983</v>
      </c>
      <c r="Z103" t="s">
        <v>2085</v>
      </c>
      <c r="AA103">
        <v>2</v>
      </c>
      <c r="AB103" t="s">
        <v>2292</v>
      </c>
      <c r="AC103" t="s">
        <v>2291</v>
      </c>
      <c r="AD103" t="s">
        <v>1982</v>
      </c>
      <c r="AE103" t="s">
        <v>2291</v>
      </c>
      <c r="AF103" t="s">
        <v>2291</v>
      </c>
      <c r="AG103" t="s">
        <v>1955</v>
      </c>
      <c r="AH103" t="s">
        <v>1921</v>
      </c>
      <c r="AI103" t="s">
        <v>1920</v>
      </c>
      <c r="AJ103" t="s">
        <v>1921</v>
      </c>
      <c r="AK103" t="s">
        <v>2291</v>
      </c>
      <c r="AL103" t="s">
        <v>2291</v>
      </c>
      <c r="AM103" t="s">
        <v>2291</v>
      </c>
      <c r="AN103" t="s">
        <v>2291</v>
      </c>
      <c r="AO103" t="s">
        <v>2291</v>
      </c>
      <c r="AP103" t="s">
        <v>2291</v>
      </c>
      <c r="AQ103" t="s">
        <v>2291</v>
      </c>
      <c r="AR103" t="s">
        <v>2291</v>
      </c>
      <c r="AS103" t="s">
        <v>2291</v>
      </c>
      <c r="AT103" t="s">
        <v>2291</v>
      </c>
      <c r="AU103" t="s">
        <v>2291</v>
      </c>
      <c r="AV103" t="s">
        <v>2291</v>
      </c>
      <c r="AW103">
        <v>195</v>
      </c>
      <c r="AX103">
        <v>815</v>
      </c>
      <c r="AY103" t="s">
        <v>335</v>
      </c>
      <c r="AZ103" t="s">
        <v>1927</v>
      </c>
      <c r="BA103" t="s">
        <v>336</v>
      </c>
      <c r="BB103" t="s">
        <v>1932</v>
      </c>
      <c r="BC103" t="s">
        <v>356</v>
      </c>
      <c r="BD103" t="s">
        <v>1943</v>
      </c>
      <c r="BE103" t="s">
        <v>2291</v>
      </c>
      <c r="BF103" t="s">
        <v>2291</v>
      </c>
      <c r="BG103" t="s">
        <v>2291</v>
      </c>
      <c r="BH103">
        <v>195</v>
      </c>
      <c r="BI103">
        <v>815</v>
      </c>
      <c r="BJ103">
        <v>42005</v>
      </c>
      <c r="BK103" t="s">
        <v>2291</v>
      </c>
      <c r="BL103" t="s">
        <v>2291</v>
      </c>
      <c r="BM103" t="s">
        <v>2291</v>
      </c>
      <c r="BN103" t="s">
        <v>2291</v>
      </c>
      <c r="BO103" t="s">
        <v>2291</v>
      </c>
      <c r="BP103" t="s">
        <v>2291</v>
      </c>
      <c r="BQ103" t="s">
        <v>2291</v>
      </c>
      <c r="BR103" t="s">
        <v>2291</v>
      </c>
      <c r="BS103" t="s">
        <v>2291</v>
      </c>
      <c r="BT103" t="s">
        <v>2291</v>
      </c>
      <c r="BU103" t="s">
        <v>2291</v>
      </c>
      <c r="BV103" t="s">
        <v>2291</v>
      </c>
      <c r="BW103" t="s">
        <v>2291</v>
      </c>
      <c r="BX103" t="s">
        <v>2291</v>
      </c>
      <c r="BY103" t="s">
        <v>2291</v>
      </c>
      <c r="BZ103" t="s">
        <v>2291</v>
      </c>
      <c r="CA103">
        <v>0</v>
      </c>
      <c r="CB103">
        <v>195</v>
      </c>
      <c r="CC103">
        <v>0</v>
      </c>
      <c r="CD103">
        <v>0</v>
      </c>
      <c r="CE103">
        <v>0</v>
      </c>
      <c r="CF103" t="s">
        <v>1998</v>
      </c>
      <c r="CG103" t="s">
        <v>2291</v>
      </c>
      <c r="CH103" t="s">
        <v>533</v>
      </c>
      <c r="CI103" t="s">
        <v>1921</v>
      </c>
      <c r="CJ103" t="s">
        <v>1921</v>
      </c>
      <c r="CK103" t="s">
        <v>1921</v>
      </c>
      <c r="CL103" t="s">
        <v>1921</v>
      </c>
      <c r="CM103" t="s">
        <v>1921</v>
      </c>
      <c r="CN103" t="s">
        <v>1921</v>
      </c>
      <c r="CO103" t="s">
        <v>1921</v>
      </c>
      <c r="CP103" t="s">
        <v>1921</v>
      </c>
      <c r="CQ103" t="s">
        <v>1920</v>
      </c>
      <c r="CR103" t="s">
        <v>1921</v>
      </c>
      <c r="CS103" t="s">
        <v>1921</v>
      </c>
      <c r="CT103" t="s">
        <v>1953</v>
      </c>
      <c r="CU103" t="s">
        <v>1921</v>
      </c>
      <c r="CV103" t="s">
        <v>1921</v>
      </c>
      <c r="CW103" t="s">
        <v>1920</v>
      </c>
      <c r="CX103" t="s">
        <v>1921</v>
      </c>
      <c r="CY103" t="s">
        <v>1921</v>
      </c>
      <c r="CZ103" t="s">
        <v>2291</v>
      </c>
      <c r="DA103" t="s">
        <v>2030</v>
      </c>
      <c r="DB103" t="s">
        <v>2291</v>
      </c>
      <c r="DC103" t="s">
        <v>2291</v>
      </c>
      <c r="DD103" t="s">
        <v>2291</v>
      </c>
      <c r="DE103" t="s">
        <v>2291</v>
      </c>
      <c r="DF103" t="s">
        <v>2291</v>
      </c>
      <c r="DG103" t="s">
        <v>2291</v>
      </c>
      <c r="DH103" t="s">
        <v>2291</v>
      </c>
      <c r="DI103" t="s">
        <v>2291</v>
      </c>
      <c r="DJ103" t="s">
        <v>2291</v>
      </c>
      <c r="DK103" t="s">
        <v>2291</v>
      </c>
      <c r="DL103" t="s">
        <v>2291</v>
      </c>
      <c r="DM103" t="s">
        <v>2291</v>
      </c>
      <c r="DN103" t="s">
        <v>2291</v>
      </c>
      <c r="DO103" t="s">
        <v>2291</v>
      </c>
      <c r="DP103" t="s">
        <v>2291</v>
      </c>
      <c r="DQ103" t="s">
        <v>2291</v>
      </c>
      <c r="DR103" t="s">
        <v>2291</v>
      </c>
      <c r="DS103" t="s">
        <v>2291</v>
      </c>
      <c r="DT103" t="s">
        <v>2291</v>
      </c>
      <c r="DU103" t="s">
        <v>2291</v>
      </c>
      <c r="DV103" t="s">
        <v>2291</v>
      </c>
      <c r="DW103" t="s">
        <v>2291</v>
      </c>
      <c r="DX103" t="s">
        <v>2291</v>
      </c>
      <c r="DY103" t="s">
        <v>2291</v>
      </c>
      <c r="DZ103" t="s">
        <v>2291</v>
      </c>
      <c r="EA103" t="s">
        <v>2291</v>
      </c>
      <c r="EB103" t="s">
        <v>2291</v>
      </c>
      <c r="EC103" t="s">
        <v>2291</v>
      </c>
      <c r="ED103" t="s">
        <v>2291</v>
      </c>
      <c r="EE103" t="s">
        <v>2291</v>
      </c>
      <c r="EF103" t="s">
        <v>2291</v>
      </c>
      <c r="EG103" t="s">
        <v>2291</v>
      </c>
      <c r="EH103" t="s">
        <v>2291</v>
      </c>
      <c r="EI103" t="s">
        <v>2291</v>
      </c>
      <c r="EJ103" t="s">
        <v>2291</v>
      </c>
      <c r="EK103" t="s">
        <v>2291</v>
      </c>
      <c r="EL103" t="s">
        <v>2291</v>
      </c>
      <c r="EM103" t="s">
        <v>2291</v>
      </c>
      <c r="EN103" t="s">
        <v>2291</v>
      </c>
      <c r="EO103" t="s">
        <v>2291</v>
      </c>
      <c r="EP103" t="s">
        <v>2291</v>
      </c>
      <c r="EQ103" t="s">
        <v>2291</v>
      </c>
      <c r="ER103" t="s">
        <v>2291</v>
      </c>
      <c r="ES103" t="s">
        <v>2291</v>
      </c>
      <c r="ET103" t="s">
        <v>2291</v>
      </c>
      <c r="EU103" t="s">
        <v>2291</v>
      </c>
      <c r="EV103" t="s">
        <v>2291</v>
      </c>
      <c r="EW103" t="s">
        <v>2291</v>
      </c>
      <c r="EX103" t="s">
        <v>2291</v>
      </c>
      <c r="EY103" t="s">
        <v>2291</v>
      </c>
      <c r="EZ103" t="s">
        <v>2291</v>
      </c>
      <c r="FA103" t="s">
        <v>2291</v>
      </c>
      <c r="FB103" t="s">
        <v>2291</v>
      </c>
      <c r="FC103" t="s">
        <v>2291</v>
      </c>
      <c r="FD103" t="s">
        <v>2291</v>
      </c>
      <c r="FE103" t="s">
        <v>2291</v>
      </c>
      <c r="FF103" t="s">
        <v>2291</v>
      </c>
      <c r="FG103" t="s">
        <v>2291</v>
      </c>
      <c r="FH103" t="s">
        <v>2291</v>
      </c>
      <c r="FI103" t="s">
        <v>2291</v>
      </c>
      <c r="FJ103" t="s">
        <v>2291</v>
      </c>
      <c r="FK103" t="s">
        <v>2291</v>
      </c>
      <c r="FL103" t="s">
        <v>2291</v>
      </c>
      <c r="FM103" t="s">
        <v>2291</v>
      </c>
      <c r="FN103" t="s">
        <v>2291</v>
      </c>
      <c r="FO103" t="s">
        <v>2291</v>
      </c>
      <c r="FP103" t="s">
        <v>2291</v>
      </c>
      <c r="FQ103" t="s">
        <v>2291</v>
      </c>
      <c r="FR103" t="s">
        <v>2291</v>
      </c>
      <c r="FS103" t="s">
        <v>2291</v>
      </c>
      <c r="FT103" t="s">
        <v>2291</v>
      </c>
      <c r="FU103" t="s">
        <v>2291</v>
      </c>
      <c r="FV103">
        <v>20</v>
      </c>
      <c r="FW103">
        <v>50</v>
      </c>
      <c r="FX103">
        <v>5</v>
      </c>
      <c r="FY103">
        <v>1</v>
      </c>
      <c r="FZ103">
        <v>3</v>
      </c>
      <c r="GA103">
        <v>5</v>
      </c>
      <c r="GB103" t="s">
        <v>2291</v>
      </c>
      <c r="GC103" t="s">
        <v>2291</v>
      </c>
      <c r="GD103">
        <v>20</v>
      </c>
      <c r="GE103">
        <v>6</v>
      </c>
      <c r="GF103">
        <v>7</v>
      </c>
      <c r="GG103">
        <v>3</v>
      </c>
      <c r="GH103">
        <v>20</v>
      </c>
      <c r="GI103" t="s">
        <v>1920</v>
      </c>
      <c r="GJ103" t="s">
        <v>1920</v>
      </c>
      <c r="GK103" t="s">
        <v>1920</v>
      </c>
      <c r="GL103" t="s">
        <v>2291</v>
      </c>
      <c r="GM103" t="s">
        <v>2291</v>
      </c>
      <c r="GN103" t="s">
        <v>2291</v>
      </c>
      <c r="GO103" t="s">
        <v>1920</v>
      </c>
      <c r="GP103" t="s">
        <v>2291</v>
      </c>
      <c r="GQ103" t="s">
        <v>2291</v>
      </c>
      <c r="GR103" t="s">
        <v>2291</v>
      </c>
      <c r="GS103" t="s">
        <v>302</v>
      </c>
      <c r="GT103" t="s">
        <v>1921</v>
      </c>
      <c r="GU103" t="s">
        <v>1921</v>
      </c>
      <c r="GV103" t="s">
        <v>1921</v>
      </c>
      <c r="GW103" t="s">
        <v>1921</v>
      </c>
      <c r="GX103" t="s">
        <v>1920</v>
      </c>
      <c r="GY103" t="s">
        <v>1921</v>
      </c>
      <c r="GZ103" t="s">
        <v>1921</v>
      </c>
      <c r="HA103" t="s">
        <v>1921</v>
      </c>
      <c r="HB103" t="s">
        <v>2291</v>
      </c>
      <c r="HC103" t="s">
        <v>2291</v>
      </c>
      <c r="HD103">
        <v>1</v>
      </c>
      <c r="HE103" t="s">
        <v>2291</v>
      </c>
      <c r="HF103" t="s">
        <v>2291</v>
      </c>
      <c r="HG103" t="s">
        <v>2291</v>
      </c>
      <c r="HH103" t="s">
        <v>2291</v>
      </c>
      <c r="HI103" t="s">
        <v>2291</v>
      </c>
      <c r="HJ103" t="s">
        <v>2291</v>
      </c>
      <c r="HK103" t="s">
        <v>2291</v>
      </c>
      <c r="HL103" t="s">
        <v>2291</v>
      </c>
      <c r="HM103" t="s">
        <v>2291</v>
      </c>
      <c r="HN103" t="s">
        <v>2291</v>
      </c>
      <c r="HO103" t="s">
        <v>2291</v>
      </c>
      <c r="HP103" t="s">
        <v>2291</v>
      </c>
      <c r="HQ103" t="s">
        <v>2291</v>
      </c>
      <c r="HR103" t="s">
        <v>869</v>
      </c>
      <c r="HS103" t="s">
        <v>371</v>
      </c>
      <c r="HT103" t="s">
        <v>1920</v>
      </c>
      <c r="HU103" t="s">
        <v>1921</v>
      </c>
      <c r="HV103" t="s">
        <v>1921</v>
      </c>
      <c r="HW103" t="s">
        <v>1921</v>
      </c>
      <c r="HX103" t="s">
        <v>1921</v>
      </c>
      <c r="HY103" t="s">
        <v>2125</v>
      </c>
      <c r="HZ103" t="s">
        <v>1921</v>
      </c>
      <c r="IA103" t="s">
        <v>1921</v>
      </c>
      <c r="IB103" t="s">
        <v>1920</v>
      </c>
      <c r="IC103" t="s">
        <v>2291</v>
      </c>
      <c r="ID103" t="s">
        <v>2291</v>
      </c>
      <c r="IE103" t="s">
        <v>2291</v>
      </c>
      <c r="IF103" t="s">
        <v>2291</v>
      </c>
      <c r="IG103" t="s">
        <v>2291</v>
      </c>
      <c r="IH103" t="s">
        <v>2126</v>
      </c>
      <c r="II103" t="s">
        <v>1921</v>
      </c>
      <c r="IJ103" t="s">
        <v>1920</v>
      </c>
      <c r="IK103" t="s">
        <v>2291</v>
      </c>
      <c r="IL103">
        <v>195</v>
      </c>
      <c r="IM103" t="s">
        <v>1920</v>
      </c>
      <c r="IN103" t="s">
        <v>2291</v>
      </c>
      <c r="IO103" t="s">
        <v>2291</v>
      </c>
      <c r="IP103" t="s">
        <v>2291</v>
      </c>
      <c r="IQ103" t="s">
        <v>2291</v>
      </c>
      <c r="IR103" t="s">
        <v>2291</v>
      </c>
      <c r="IS103" t="s">
        <v>2291</v>
      </c>
      <c r="IT103" t="s">
        <v>2291</v>
      </c>
      <c r="IU103" t="s">
        <v>2291</v>
      </c>
      <c r="IV103" t="s">
        <v>1952</v>
      </c>
      <c r="IW103" t="s">
        <v>2291</v>
      </c>
      <c r="IX103" t="s">
        <v>2291</v>
      </c>
      <c r="IY103" t="s">
        <v>2199</v>
      </c>
      <c r="IZ103" t="s">
        <v>869</v>
      </c>
      <c r="JA103" t="s">
        <v>1957</v>
      </c>
      <c r="JB103" t="s">
        <v>2291</v>
      </c>
      <c r="JC103" t="s">
        <v>1921</v>
      </c>
      <c r="JD103" t="s">
        <v>2291</v>
      </c>
      <c r="JE103" t="s">
        <v>2291</v>
      </c>
      <c r="JF103" t="s">
        <v>2291</v>
      </c>
      <c r="JG103" t="s">
        <v>2291</v>
      </c>
      <c r="JH103" t="s">
        <v>2291</v>
      </c>
      <c r="JI103" t="s">
        <v>2291</v>
      </c>
      <c r="JJ103" t="s">
        <v>2291</v>
      </c>
      <c r="JK103" t="s">
        <v>2291</v>
      </c>
      <c r="JL103" t="s">
        <v>2291</v>
      </c>
      <c r="JM103" t="s">
        <v>1434</v>
      </c>
      <c r="JN103" t="s">
        <v>1921</v>
      </c>
      <c r="JO103" t="s">
        <v>1921</v>
      </c>
      <c r="JP103" t="s">
        <v>1921</v>
      </c>
      <c r="JQ103" t="s">
        <v>1921</v>
      </c>
      <c r="JR103" t="s">
        <v>1921</v>
      </c>
      <c r="JS103" t="s">
        <v>1920</v>
      </c>
      <c r="JT103" t="s">
        <v>1921</v>
      </c>
      <c r="JU103" t="s">
        <v>1921</v>
      </c>
      <c r="JV103" t="s">
        <v>1921</v>
      </c>
      <c r="JW103" t="s">
        <v>1921</v>
      </c>
      <c r="JX103" t="s">
        <v>1921</v>
      </c>
      <c r="JY103" t="s">
        <v>1921</v>
      </c>
      <c r="JZ103" t="s">
        <v>1921</v>
      </c>
      <c r="KA103" t="s">
        <v>1921</v>
      </c>
      <c r="KB103" t="s">
        <v>2291</v>
      </c>
      <c r="KC103" t="s">
        <v>2291</v>
      </c>
      <c r="KD103" t="s">
        <v>2307</v>
      </c>
      <c r="KE103" t="s">
        <v>1921</v>
      </c>
      <c r="KF103" t="s">
        <v>1921</v>
      </c>
      <c r="KG103" t="s">
        <v>1921</v>
      </c>
      <c r="KH103" t="s">
        <v>1921</v>
      </c>
      <c r="KI103" t="s">
        <v>1921</v>
      </c>
      <c r="KJ103" t="s">
        <v>1920</v>
      </c>
      <c r="KK103" t="s">
        <v>1921</v>
      </c>
      <c r="KL103" t="s">
        <v>2291</v>
      </c>
      <c r="KM103" t="s">
        <v>2294</v>
      </c>
      <c r="KN103" t="s">
        <v>2291</v>
      </c>
      <c r="KO103" t="s">
        <v>1920</v>
      </c>
      <c r="KP103" t="s">
        <v>1512</v>
      </c>
      <c r="KQ103" t="s">
        <v>1966</v>
      </c>
      <c r="KR103" t="s">
        <v>1923</v>
      </c>
      <c r="KS103" t="s">
        <v>2291</v>
      </c>
      <c r="KT103" t="s">
        <v>1920</v>
      </c>
      <c r="KU103" t="s">
        <v>2044</v>
      </c>
      <c r="KV103" t="s">
        <v>1920</v>
      </c>
      <c r="KW103" t="s">
        <v>1921</v>
      </c>
      <c r="KX103" t="s">
        <v>1920</v>
      </c>
      <c r="KY103" t="s">
        <v>2291</v>
      </c>
      <c r="KZ103" t="s">
        <v>2291</v>
      </c>
      <c r="LA103">
        <v>3</v>
      </c>
      <c r="LB103" t="s">
        <v>304</v>
      </c>
      <c r="LC103" t="s">
        <v>305</v>
      </c>
      <c r="LD103" t="s">
        <v>2291</v>
      </c>
      <c r="LE103" t="s">
        <v>2291</v>
      </c>
      <c r="LF103" t="s">
        <v>2291</v>
      </c>
      <c r="LG103">
        <v>20</v>
      </c>
      <c r="LH103">
        <v>20</v>
      </c>
      <c r="LI103" t="s">
        <v>1435</v>
      </c>
      <c r="LJ103">
        <v>177339</v>
      </c>
      <c r="LK103" t="s">
        <v>1436</v>
      </c>
      <c r="LL103" t="s">
        <v>1437</v>
      </c>
      <c r="LM103">
        <v>128</v>
      </c>
      <c r="LN103" t="s">
        <v>2291</v>
      </c>
      <c r="LO103">
        <v>-1</v>
      </c>
      <c r="LP103" t="s">
        <v>2291</v>
      </c>
      <c r="LQ103" t="s">
        <v>2291</v>
      </c>
      <c r="LR103">
        <v>128</v>
      </c>
      <c r="LS103">
        <v>10</v>
      </c>
      <c r="LT103">
        <v>9</v>
      </c>
      <c r="LU103">
        <v>23</v>
      </c>
      <c r="LV103">
        <v>18</v>
      </c>
      <c r="LW103">
        <v>24</v>
      </c>
      <c r="LX103">
        <v>28</v>
      </c>
      <c r="LY103">
        <v>27</v>
      </c>
      <c r="LZ103">
        <v>20</v>
      </c>
      <c r="MA103">
        <v>25</v>
      </c>
      <c r="MB103">
        <v>31</v>
      </c>
      <c r="MC103">
        <v>2</v>
      </c>
      <c r="MD103">
        <v>0</v>
      </c>
      <c r="ME103">
        <v>217</v>
      </c>
      <c r="MF103" t="s">
        <v>1979</v>
      </c>
      <c r="MG103" t="s">
        <v>2291</v>
      </c>
      <c r="MH103" t="s">
        <v>2291</v>
      </c>
      <c r="MI103" t="b">
        <v>0</v>
      </c>
      <c r="MJ103" t="b">
        <v>0</v>
      </c>
      <c r="MK103" t="b">
        <v>0</v>
      </c>
      <c r="ML103" t="s">
        <v>2291</v>
      </c>
    </row>
    <row r="104" spans="1:350" x14ac:dyDescent="0.3">
      <c r="A104" t="s">
        <v>1670</v>
      </c>
      <c r="B104" t="s">
        <v>1483</v>
      </c>
      <c r="C104" t="s">
        <v>1484</v>
      </c>
      <c r="D104">
        <v>43172</v>
      </c>
      <c r="E104" t="s">
        <v>316</v>
      </c>
      <c r="F104" t="s">
        <v>2291</v>
      </c>
      <c r="G104" t="s">
        <v>2291</v>
      </c>
      <c r="H104" t="s">
        <v>2291</v>
      </c>
      <c r="I104">
        <v>43172</v>
      </c>
      <c r="J104" t="s">
        <v>317</v>
      </c>
      <c r="K104" t="s">
        <v>293</v>
      </c>
      <c r="L104" t="s">
        <v>294</v>
      </c>
      <c r="M104" t="s">
        <v>1934</v>
      </c>
      <c r="N104" t="s">
        <v>698</v>
      </c>
      <c r="O104" t="s">
        <v>333</v>
      </c>
      <c r="P104" t="s">
        <v>818</v>
      </c>
      <c r="Q104" t="s">
        <v>1470</v>
      </c>
      <c r="R104" t="s">
        <v>2060</v>
      </c>
      <c r="S104" t="s">
        <v>1670</v>
      </c>
      <c r="T104" t="s">
        <v>1486</v>
      </c>
      <c r="U104">
        <v>13.6967044696</v>
      </c>
      <c r="V104">
        <v>13.949702326500001</v>
      </c>
      <c r="W104">
        <v>298.83850633200001</v>
      </c>
      <c r="X104">
        <v>4</v>
      </c>
      <c r="Y104" t="s">
        <v>1983</v>
      </c>
      <c r="Z104" t="s">
        <v>1485</v>
      </c>
      <c r="AA104">
        <v>2</v>
      </c>
      <c r="AB104" t="s">
        <v>2292</v>
      </c>
      <c r="AC104" t="s">
        <v>2291</v>
      </c>
      <c r="AD104" t="s">
        <v>1982</v>
      </c>
      <c r="AE104" t="s">
        <v>2291</v>
      </c>
      <c r="AF104" t="s">
        <v>2291</v>
      </c>
      <c r="AG104" t="s">
        <v>2093</v>
      </c>
      <c r="AH104" t="s">
        <v>1920</v>
      </c>
      <c r="AI104" t="s">
        <v>1920</v>
      </c>
      <c r="AJ104" t="s">
        <v>1921</v>
      </c>
      <c r="AK104" t="s">
        <v>2291</v>
      </c>
      <c r="AL104">
        <v>335</v>
      </c>
      <c r="AM104">
        <v>1400</v>
      </c>
      <c r="AN104" t="s">
        <v>294</v>
      </c>
      <c r="AO104" t="s">
        <v>1934</v>
      </c>
      <c r="AP104" t="s">
        <v>698</v>
      </c>
      <c r="AQ104" t="s">
        <v>333</v>
      </c>
      <c r="AR104" t="s">
        <v>818</v>
      </c>
      <c r="AS104" t="s">
        <v>1470</v>
      </c>
      <c r="AT104">
        <v>335</v>
      </c>
      <c r="AU104">
        <v>1400</v>
      </c>
      <c r="AV104">
        <v>42005</v>
      </c>
      <c r="AW104">
        <v>50</v>
      </c>
      <c r="AX104">
        <v>209</v>
      </c>
      <c r="AY104" t="s">
        <v>335</v>
      </c>
      <c r="AZ104" t="s">
        <v>1927</v>
      </c>
      <c r="BA104" t="s">
        <v>336</v>
      </c>
      <c r="BB104" t="s">
        <v>1932</v>
      </c>
      <c r="BC104" t="s">
        <v>356</v>
      </c>
      <c r="BD104" t="s">
        <v>1943</v>
      </c>
      <c r="BE104" t="s">
        <v>2291</v>
      </c>
      <c r="BF104" t="s">
        <v>2291</v>
      </c>
      <c r="BG104" t="s">
        <v>2291</v>
      </c>
      <c r="BH104">
        <v>50</v>
      </c>
      <c r="BI104">
        <v>209</v>
      </c>
      <c r="BJ104">
        <v>42005</v>
      </c>
      <c r="BK104" t="s">
        <v>2291</v>
      </c>
      <c r="BL104" t="s">
        <v>2291</v>
      </c>
      <c r="BM104" t="s">
        <v>2291</v>
      </c>
      <c r="BN104" t="s">
        <v>2291</v>
      </c>
      <c r="BO104" t="s">
        <v>2291</v>
      </c>
      <c r="BP104" t="s">
        <v>2291</v>
      </c>
      <c r="BQ104" t="s">
        <v>2291</v>
      </c>
      <c r="BR104" t="s">
        <v>2291</v>
      </c>
      <c r="BS104" t="s">
        <v>2291</v>
      </c>
      <c r="BT104" t="s">
        <v>2291</v>
      </c>
      <c r="BU104" t="s">
        <v>2291</v>
      </c>
      <c r="BV104" t="s">
        <v>2291</v>
      </c>
      <c r="BW104" t="s">
        <v>2291</v>
      </c>
      <c r="BX104" t="s">
        <v>2291</v>
      </c>
      <c r="BY104" t="s">
        <v>2291</v>
      </c>
      <c r="BZ104" t="s">
        <v>2291</v>
      </c>
      <c r="CA104">
        <v>0</v>
      </c>
      <c r="CB104">
        <v>385</v>
      </c>
      <c r="CC104">
        <v>0</v>
      </c>
      <c r="CD104">
        <v>0</v>
      </c>
      <c r="CE104">
        <v>0</v>
      </c>
      <c r="CF104" t="s">
        <v>1998</v>
      </c>
      <c r="CG104" t="s">
        <v>2291</v>
      </c>
      <c r="CH104" t="s">
        <v>533</v>
      </c>
      <c r="CI104" t="s">
        <v>1921</v>
      </c>
      <c r="CJ104" t="s">
        <v>1921</v>
      </c>
      <c r="CK104" t="s">
        <v>1921</v>
      </c>
      <c r="CL104" t="s">
        <v>1921</v>
      </c>
      <c r="CM104" t="s">
        <v>1921</v>
      </c>
      <c r="CN104" t="s">
        <v>1921</v>
      </c>
      <c r="CO104" t="s">
        <v>1921</v>
      </c>
      <c r="CP104" t="s">
        <v>1921</v>
      </c>
      <c r="CQ104" t="s">
        <v>1920</v>
      </c>
      <c r="CR104" t="s">
        <v>1921</v>
      </c>
      <c r="CS104" t="s">
        <v>1921</v>
      </c>
      <c r="CT104" t="s">
        <v>1953</v>
      </c>
      <c r="CU104" t="s">
        <v>1921</v>
      </c>
      <c r="CV104" t="s">
        <v>1921</v>
      </c>
      <c r="CW104" t="s">
        <v>1920</v>
      </c>
      <c r="CX104" t="s">
        <v>1921</v>
      </c>
      <c r="CY104" t="s">
        <v>1921</v>
      </c>
      <c r="CZ104" t="s">
        <v>2291</v>
      </c>
      <c r="DA104" t="s">
        <v>2030</v>
      </c>
      <c r="DB104" t="s">
        <v>2291</v>
      </c>
      <c r="DC104" t="s">
        <v>2291</v>
      </c>
      <c r="DD104" t="s">
        <v>2291</v>
      </c>
      <c r="DE104" t="s">
        <v>2291</v>
      </c>
      <c r="DF104" t="s">
        <v>2291</v>
      </c>
      <c r="DG104" t="s">
        <v>2291</v>
      </c>
      <c r="DH104" t="s">
        <v>2291</v>
      </c>
      <c r="DI104" t="s">
        <v>2291</v>
      </c>
      <c r="DJ104" t="s">
        <v>2291</v>
      </c>
      <c r="DK104" t="s">
        <v>2291</v>
      </c>
      <c r="DL104" t="s">
        <v>2291</v>
      </c>
      <c r="DM104" t="s">
        <v>2291</v>
      </c>
      <c r="DN104" t="s">
        <v>2291</v>
      </c>
      <c r="DO104" t="s">
        <v>2291</v>
      </c>
      <c r="DP104" t="s">
        <v>2291</v>
      </c>
      <c r="DQ104" t="s">
        <v>2291</v>
      </c>
      <c r="DR104" t="s">
        <v>2291</v>
      </c>
      <c r="DS104" t="s">
        <v>2291</v>
      </c>
      <c r="DT104" t="s">
        <v>2291</v>
      </c>
      <c r="DU104" t="s">
        <v>2291</v>
      </c>
      <c r="DV104" t="s">
        <v>2291</v>
      </c>
      <c r="DW104" t="s">
        <v>2291</v>
      </c>
      <c r="DX104" t="s">
        <v>2291</v>
      </c>
      <c r="DY104" t="s">
        <v>2291</v>
      </c>
      <c r="DZ104" t="s">
        <v>2291</v>
      </c>
      <c r="EA104" t="s">
        <v>2291</v>
      </c>
      <c r="EB104" t="s">
        <v>2291</v>
      </c>
      <c r="EC104" t="s">
        <v>2291</v>
      </c>
      <c r="ED104" t="s">
        <v>2291</v>
      </c>
      <c r="EE104" t="s">
        <v>2291</v>
      </c>
      <c r="EF104" t="s">
        <v>2291</v>
      </c>
      <c r="EG104" t="s">
        <v>2291</v>
      </c>
      <c r="EH104" t="s">
        <v>2291</v>
      </c>
      <c r="EI104" t="s">
        <v>2291</v>
      </c>
      <c r="EJ104" t="s">
        <v>2291</v>
      </c>
      <c r="EK104" t="s">
        <v>2291</v>
      </c>
      <c r="EL104" t="s">
        <v>2291</v>
      </c>
      <c r="EM104" t="s">
        <v>2291</v>
      </c>
      <c r="EN104" t="s">
        <v>2291</v>
      </c>
      <c r="EO104" t="s">
        <v>2291</v>
      </c>
      <c r="EP104" t="s">
        <v>2291</v>
      </c>
      <c r="EQ104" t="s">
        <v>2291</v>
      </c>
      <c r="ER104" t="s">
        <v>2291</v>
      </c>
      <c r="ES104" t="s">
        <v>2291</v>
      </c>
      <c r="ET104" t="s">
        <v>2291</v>
      </c>
      <c r="EU104" t="s">
        <v>2291</v>
      </c>
      <c r="EV104" t="s">
        <v>2291</v>
      </c>
      <c r="EW104" t="s">
        <v>2291</v>
      </c>
      <c r="EX104" t="s">
        <v>2291</v>
      </c>
      <c r="EY104" t="s">
        <v>2291</v>
      </c>
      <c r="EZ104" t="s">
        <v>2291</v>
      </c>
      <c r="FA104" t="s">
        <v>2291</v>
      </c>
      <c r="FB104" t="s">
        <v>2291</v>
      </c>
      <c r="FC104" t="s">
        <v>2291</v>
      </c>
      <c r="FD104" t="s">
        <v>2291</v>
      </c>
      <c r="FE104" t="s">
        <v>2291</v>
      </c>
      <c r="FF104" t="s">
        <v>2291</v>
      </c>
      <c r="FG104" t="s">
        <v>2291</v>
      </c>
      <c r="FH104" t="s">
        <v>2291</v>
      </c>
      <c r="FI104" t="s">
        <v>2291</v>
      </c>
      <c r="FJ104" t="s">
        <v>2291</v>
      </c>
      <c r="FK104" t="s">
        <v>2291</v>
      </c>
      <c r="FL104" t="s">
        <v>2291</v>
      </c>
      <c r="FM104" t="s">
        <v>2291</v>
      </c>
      <c r="FN104" t="s">
        <v>2291</v>
      </c>
      <c r="FO104" t="s">
        <v>2291</v>
      </c>
      <c r="FP104" t="s">
        <v>2291</v>
      </c>
      <c r="FQ104" t="s">
        <v>2291</v>
      </c>
      <c r="FR104" t="s">
        <v>2291</v>
      </c>
      <c r="FS104" t="s">
        <v>2291</v>
      </c>
      <c r="FT104" t="s">
        <v>2291</v>
      </c>
      <c r="FU104" t="s">
        <v>2291</v>
      </c>
      <c r="FV104">
        <v>40</v>
      </c>
      <c r="FW104">
        <v>60</v>
      </c>
      <c r="FX104">
        <v>2</v>
      </c>
      <c r="FY104">
        <v>4</v>
      </c>
      <c r="FZ104">
        <v>4</v>
      </c>
      <c r="GA104">
        <v>20</v>
      </c>
      <c r="GB104" t="s">
        <v>2291</v>
      </c>
      <c r="GC104" t="s">
        <v>2291</v>
      </c>
      <c r="GD104">
        <v>10</v>
      </c>
      <c r="GE104">
        <v>40</v>
      </c>
      <c r="GF104">
        <v>15</v>
      </c>
      <c r="GG104" t="s">
        <v>2291</v>
      </c>
      <c r="GH104">
        <v>100</v>
      </c>
      <c r="GI104" t="s">
        <v>1920</v>
      </c>
      <c r="GJ104" t="s">
        <v>1920</v>
      </c>
      <c r="GK104" t="s">
        <v>1920</v>
      </c>
      <c r="GL104" t="s">
        <v>2291</v>
      </c>
      <c r="GM104" t="s">
        <v>2291</v>
      </c>
      <c r="GN104" t="s">
        <v>2291</v>
      </c>
      <c r="GO104" t="s">
        <v>1920</v>
      </c>
      <c r="GP104" t="s">
        <v>2291</v>
      </c>
      <c r="GQ104" t="s">
        <v>2291</v>
      </c>
      <c r="GR104" t="s">
        <v>2291</v>
      </c>
      <c r="GS104" t="s">
        <v>419</v>
      </c>
      <c r="GT104" t="s">
        <v>1921</v>
      </c>
      <c r="GU104" t="s">
        <v>1921</v>
      </c>
      <c r="GV104" t="s">
        <v>1921</v>
      </c>
      <c r="GW104" t="s">
        <v>1921</v>
      </c>
      <c r="GX104" t="s">
        <v>1920</v>
      </c>
      <c r="GY104" t="s">
        <v>1921</v>
      </c>
      <c r="GZ104" t="s">
        <v>1920</v>
      </c>
      <c r="HA104" t="s">
        <v>1921</v>
      </c>
      <c r="HB104">
        <v>25</v>
      </c>
      <c r="HC104" t="s">
        <v>2291</v>
      </c>
      <c r="HD104">
        <v>2</v>
      </c>
      <c r="HE104" t="s">
        <v>2291</v>
      </c>
      <c r="HF104" t="s">
        <v>2291</v>
      </c>
      <c r="HG104" t="s">
        <v>2291</v>
      </c>
      <c r="HH104" t="s">
        <v>2291</v>
      </c>
      <c r="HI104" t="s">
        <v>2291</v>
      </c>
      <c r="HJ104" t="s">
        <v>2291</v>
      </c>
      <c r="HK104" t="s">
        <v>2291</v>
      </c>
      <c r="HL104" t="s">
        <v>2291</v>
      </c>
      <c r="HM104" t="s">
        <v>2291</v>
      </c>
      <c r="HN104" t="s">
        <v>2291</v>
      </c>
      <c r="HO104" t="s">
        <v>2291</v>
      </c>
      <c r="HP104" t="s">
        <v>2291</v>
      </c>
      <c r="HQ104" t="s">
        <v>2291</v>
      </c>
      <c r="HR104" t="s">
        <v>869</v>
      </c>
      <c r="HS104" t="s">
        <v>2116</v>
      </c>
      <c r="HT104" t="s">
        <v>1921</v>
      </c>
      <c r="HU104" t="s">
        <v>1921</v>
      </c>
      <c r="HV104" t="s">
        <v>1921</v>
      </c>
      <c r="HW104" t="s">
        <v>1920</v>
      </c>
      <c r="HX104" t="s">
        <v>1921</v>
      </c>
      <c r="HY104" t="s">
        <v>2125</v>
      </c>
      <c r="HZ104" t="s">
        <v>1921</v>
      </c>
      <c r="IA104" t="s">
        <v>1921</v>
      </c>
      <c r="IB104" t="s">
        <v>1920</v>
      </c>
      <c r="IC104" t="s">
        <v>2291</v>
      </c>
      <c r="ID104" t="s">
        <v>2291</v>
      </c>
      <c r="IE104" t="s">
        <v>2291</v>
      </c>
      <c r="IF104" t="s">
        <v>2291</v>
      </c>
      <c r="IG104" t="s">
        <v>2291</v>
      </c>
      <c r="IH104" t="s">
        <v>2126</v>
      </c>
      <c r="II104" t="s">
        <v>1921</v>
      </c>
      <c r="IJ104" t="s">
        <v>1920</v>
      </c>
      <c r="IK104" t="s">
        <v>2291</v>
      </c>
      <c r="IL104">
        <v>385</v>
      </c>
      <c r="IM104" t="s">
        <v>1920</v>
      </c>
      <c r="IN104" t="s">
        <v>2291</v>
      </c>
      <c r="IO104" t="s">
        <v>2291</v>
      </c>
      <c r="IP104" t="s">
        <v>2291</v>
      </c>
      <c r="IQ104" t="s">
        <v>2291</v>
      </c>
      <c r="IR104" t="s">
        <v>2291</v>
      </c>
      <c r="IS104" t="s">
        <v>2291</v>
      </c>
      <c r="IT104" t="s">
        <v>2291</v>
      </c>
      <c r="IU104" t="s">
        <v>2291</v>
      </c>
      <c r="IV104" t="s">
        <v>1949</v>
      </c>
      <c r="IW104" t="s">
        <v>1991</v>
      </c>
      <c r="IX104" t="s">
        <v>2291</v>
      </c>
      <c r="IY104" t="s">
        <v>2291</v>
      </c>
      <c r="IZ104" t="s">
        <v>2291</v>
      </c>
      <c r="JA104" t="s">
        <v>2291</v>
      </c>
      <c r="JB104" t="s">
        <v>2291</v>
      </c>
      <c r="JC104" t="s">
        <v>1921</v>
      </c>
      <c r="JD104" t="s">
        <v>2291</v>
      </c>
      <c r="JE104" t="s">
        <v>2291</v>
      </c>
      <c r="JF104" t="s">
        <v>2291</v>
      </c>
      <c r="JG104" t="s">
        <v>2291</v>
      </c>
      <c r="JH104" t="s">
        <v>2291</v>
      </c>
      <c r="JI104" t="s">
        <v>2291</v>
      </c>
      <c r="JJ104" t="s">
        <v>2291</v>
      </c>
      <c r="JK104" t="s">
        <v>2291</v>
      </c>
      <c r="JL104" t="s">
        <v>2291</v>
      </c>
      <c r="JM104" t="s">
        <v>392</v>
      </c>
      <c r="JN104" t="s">
        <v>1921</v>
      </c>
      <c r="JO104" t="s">
        <v>1921</v>
      </c>
      <c r="JP104" t="s">
        <v>1921</v>
      </c>
      <c r="JQ104" t="s">
        <v>1921</v>
      </c>
      <c r="JR104" t="s">
        <v>1921</v>
      </c>
      <c r="JS104" t="s">
        <v>1920</v>
      </c>
      <c r="JT104" t="s">
        <v>1921</v>
      </c>
      <c r="JU104" t="s">
        <v>1920</v>
      </c>
      <c r="JV104" t="s">
        <v>1920</v>
      </c>
      <c r="JW104" t="s">
        <v>1921</v>
      </c>
      <c r="JX104" t="s">
        <v>1921</v>
      </c>
      <c r="JY104" t="s">
        <v>1921</v>
      </c>
      <c r="JZ104" t="s">
        <v>1921</v>
      </c>
      <c r="KA104" t="s">
        <v>1921</v>
      </c>
      <c r="KB104" t="s">
        <v>2291</v>
      </c>
      <c r="KC104" t="s">
        <v>2291</v>
      </c>
      <c r="KD104" t="s">
        <v>2293</v>
      </c>
      <c r="KE104" t="s">
        <v>1921</v>
      </c>
      <c r="KF104" t="s">
        <v>1921</v>
      </c>
      <c r="KG104" t="s">
        <v>1921</v>
      </c>
      <c r="KH104" t="s">
        <v>1920</v>
      </c>
      <c r="KI104" t="s">
        <v>1921</v>
      </c>
      <c r="KJ104" t="s">
        <v>1920</v>
      </c>
      <c r="KK104" t="s">
        <v>1921</v>
      </c>
      <c r="KL104" t="s">
        <v>2291</v>
      </c>
      <c r="KM104" t="s">
        <v>2294</v>
      </c>
      <c r="KN104" t="s">
        <v>2291</v>
      </c>
      <c r="KO104" t="s">
        <v>1920</v>
      </c>
      <c r="KP104" t="s">
        <v>1512</v>
      </c>
      <c r="KQ104" t="s">
        <v>1966</v>
      </c>
      <c r="KR104" t="s">
        <v>1988</v>
      </c>
      <c r="KS104" t="s">
        <v>2291</v>
      </c>
      <c r="KT104" t="s">
        <v>1920</v>
      </c>
      <c r="KU104" t="s">
        <v>2044</v>
      </c>
      <c r="KV104" t="s">
        <v>1920</v>
      </c>
      <c r="KW104" t="s">
        <v>1921</v>
      </c>
      <c r="KX104" t="s">
        <v>1920</v>
      </c>
      <c r="KY104" t="s">
        <v>2291</v>
      </c>
      <c r="KZ104" t="s">
        <v>2291</v>
      </c>
      <c r="LA104">
        <v>3</v>
      </c>
      <c r="LB104" t="s">
        <v>304</v>
      </c>
      <c r="LC104" t="s">
        <v>1487</v>
      </c>
      <c r="LD104" t="s">
        <v>2291</v>
      </c>
      <c r="LE104" t="s">
        <v>2291</v>
      </c>
      <c r="LF104" t="s">
        <v>2291</v>
      </c>
      <c r="LG104">
        <v>20</v>
      </c>
      <c r="LH104">
        <v>20</v>
      </c>
      <c r="LI104" t="s">
        <v>1488</v>
      </c>
      <c r="LJ104">
        <v>177350</v>
      </c>
      <c r="LK104" t="s">
        <v>1489</v>
      </c>
      <c r="LL104" t="s">
        <v>1490</v>
      </c>
      <c r="LM104">
        <v>135</v>
      </c>
      <c r="LN104" t="s">
        <v>2291</v>
      </c>
      <c r="LO104">
        <v>-1</v>
      </c>
      <c r="LP104" t="s">
        <v>2291</v>
      </c>
      <c r="LQ104" t="s">
        <v>2291</v>
      </c>
      <c r="LR104">
        <v>135</v>
      </c>
      <c r="LS104">
        <v>15</v>
      </c>
      <c r="LT104">
        <v>14</v>
      </c>
      <c r="LU104">
        <v>21</v>
      </c>
      <c r="LV104">
        <v>23</v>
      </c>
      <c r="LW104">
        <v>22</v>
      </c>
      <c r="LX104">
        <v>19</v>
      </c>
      <c r="LY104">
        <v>13</v>
      </c>
      <c r="LZ104">
        <v>8</v>
      </c>
      <c r="MA104">
        <v>15</v>
      </c>
      <c r="MB104">
        <v>26</v>
      </c>
      <c r="MC104">
        <v>5</v>
      </c>
      <c r="MD104">
        <v>3</v>
      </c>
      <c r="ME104">
        <v>184</v>
      </c>
      <c r="MF104" t="s">
        <v>1979</v>
      </c>
      <c r="MG104" t="s">
        <v>1980</v>
      </c>
      <c r="MH104" t="s">
        <v>1981</v>
      </c>
      <c r="MI104" t="b">
        <v>1</v>
      </c>
      <c r="MJ104" t="b">
        <v>1</v>
      </c>
      <c r="MK104" t="b">
        <v>1</v>
      </c>
      <c r="ML104" t="s">
        <v>2291</v>
      </c>
    </row>
    <row r="105" spans="1:350" x14ac:dyDescent="0.3">
      <c r="A105" t="s">
        <v>1075</v>
      </c>
      <c r="B105" t="s">
        <v>1073</v>
      </c>
      <c r="C105" t="s">
        <v>1074</v>
      </c>
      <c r="D105">
        <v>43162</v>
      </c>
      <c r="E105" t="s">
        <v>632</v>
      </c>
      <c r="F105" t="s">
        <v>2291</v>
      </c>
      <c r="G105" t="s">
        <v>2291</v>
      </c>
      <c r="H105" t="s">
        <v>2291</v>
      </c>
      <c r="I105">
        <v>43162</v>
      </c>
      <c r="J105" t="s">
        <v>633</v>
      </c>
      <c r="K105" t="s">
        <v>293</v>
      </c>
      <c r="L105" t="s">
        <v>294</v>
      </c>
      <c r="M105" t="s">
        <v>1934</v>
      </c>
      <c r="N105" t="s">
        <v>400</v>
      </c>
      <c r="O105" t="s">
        <v>1948</v>
      </c>
      <c r="P105" t="s">
        <v>915</v>
      </c>
      <c r="Q105" t="s">
        <v>1057</v>
      </c>
      <c r="R105" t="s">
        <v>456</v>
      </c>
      <c r="S105" t="s">
        <v>1075</v>
      </c>
      <c r="T105" t="s">
        <v>1076</v>
      </c>
      <c r="U105">
        <v>14.2789321381</v>
      </c>
      <c r="V105">
        <v>13.980145673999999</v>
      </c>
      <c r="W105">
        <v>307.07198272599999</v>
      </c>
      <c r="X105">
        <v>4</v>
      </c>
      <c r="Y105" t="s">
        <v>1984</v>
      </c>
      <c r="Z105" t="s">
        <v>2291</v>
      </c>
      <c r="AA105" t="s">
        <v>2291</v>
      </c>
      <c r="AB105" t="s">
        <v>2296</v>
      </c>
      <c r="AC105" t="s">
        <v>2291</v>
      </c>
      <c r="AD105" t="s">
        <v>1982</v>
      </c>
      <c r="AE105" t="s">
        <v>2291</v>
      </c>
      <c r="AF105" t="s">
        <v>2291</v>
      </c>
      <c r="AG105" t="s">
        <v>2089</v>
      </c>
      <c r="AH105" t="s">
        <v>1920</v>
      </c>
      <c r="AI105" t="s">
        <v>1921</v>
      </c>
      <c r="AJ105" t="s">
        <v>1921</v>
      </c>
      <c r="AK105" t="s">
        <v>2291</v>
      </c>
      <c r="AL105">
        <v>110</v>
      </c>
      <c r="AM105">
        <v>300</v>
      </c>
      <c r="AN105" t="s">
        <v>294</v>
      </c>
      <c r="AO105" t="s">
        <v>1934</v>
      </c>
      <c r="AP105" t="s">
        <v>400</v>
      </c>
      <c r="AQ105" t="s">
        <v>1948</v>
      </c>
      <c r="AR105" t="s">
        <v>915</v>
      </c>
      <c r="AS105" t="s">
        <v>1057</v>
      </c>
      <c r="AT105">
        <v>110</v>
      </c>
      <c r="AU105">
        <v>300</v>
      </c>
      <c r="AV105">
        <v>42005</v>
      </c>
      <c r="AW105" t="s">
        <v>2291</v>
      </c>
      <c r="AX105" t="s">
        <v>2291</v>
      </c>
      <c r="AY105" t="s">
        <v>2291</v>
      </c>
      <c r="AZ105" t="s">
        <v>2291</v>
      </c>
      <c r="BA105" t="s">
        <v>2291</v>
      </c>
      <c r="BB105" t="s">
        <v>2291</v>
      </c>
      <c r="BC105" t="s">
        <v>2291</v>
      </c>
      <c r="BD105" t="s">
        <v>2291</v>
      </c>
      <c r="BE105" t="s">
        <v>2291</v>
      </c>
      <c r="BF105" t="s">
        <v>2291</v>
      </c>
      <c r="BG105" t="s">
        <v>2291</v>
      </c>
      <c r="BH105" t="s">
        <v>2291</v>
      </c>
      <c r="BI105" t="s">
        <v>2291</v>
      </c>
      <c r="BJ105" t="s">
        <v>2291</v>
      </c>
      <c r="BK105" t="s">
        <v>2291</v>
      </c>
      <c r="BL105" t="s">
        <v>2291</v>
      </c>
      <c r="BM105" t="s">
        <v>2291</v>
      </c>
      <c r="BN105" t="s">
        <v>2291</v>
      </c>
      <c r="BO105" t="s">
        <v>2291</v>
      </c>
      <c r="BP105" t="s">
        <v>2291</v>
      </c>
      <c r="BQ105" t="s">
        <v>2291</v>
      </c>
      <c r="BR105" t="s">
        <v>2291</v>
      </c>
      <c r="BS105" t="s">
        <v>2291</v>
      </c>
      <c r="BT105" t="s">
        <v>2291</v>
      </c>
      <c r="BU105" t="s">
        <v>2291</v>
      </c>
      <c r="BV105" t="s">
        <v>2291</v>
      </c>
      <c r="BW105" t="s">
        <v>2291</v>
      </c>
      <c r="BX105" t="s">
        <v>2291</v>
      </c>
      <c r="BY105" t="s">
        <v>2291</v>
      </c>
      <c r="BZ105" t="s">
        <v>2291</v>
      </c>
      <c r="CA105">
        <v>0</v>
      </c>
      <c r="CB105">
        <v>110</v>
      </c>
      <c r="CC105">
        <v>0</v>
      </c>
      <c r="CD105">
        <v>11</v>
      </c>
      <c r="CE105">
        <v>0</v>
      </c>
      <c r="CF105" t="s">
        <v>1998</v>
      </c>
      <c r="CG105" t="s">
        <v>2291</v>
      </c>
      <c r="CH105" t="s">
        <v>370</v>
      </c>
      <c r="CI105" t="s">
        <v>1921</v>
      </c>
      <c r="CJ105" t="s">
        <v>1921</v>
      </c>
      <c r="CK105" t="s">
        <v>1921</v>
      </c>
      <c r="CL105" t="s">
        <v>1921</v>
      </c>
      <c r="CM105" t="s">
        <v>1920</v>
      </c>
      <c r="CN105" t="s">
        <v>1921</v>
      </c>
      <c r="CO105" t="s">
        <v>1921</v>
      </c>
      <c r="CP105" t="s">
        <v>1921</v>
      </c>
      <c r="CQ105" t="s">
        <v>1920</v>
      </c>
      <c r="CR105" t="s">
        <v>1920</v>
      </c>
      <c r="CS105" t="s">
        <v>1921</v>
      </c>
      <c r="CT105" t="s">
        <v>320</v>
      </c>
      <c r="CU105" t="s">
        <v>1921</v>
      </c>
      <c r="CV105" t="s">
        <v>1921</v>
      </c>
      <c r="CW105" t="s">
        <v>1921</v>
      </c>
      <c r="CX105" t="s">
        <v>1920</v>
      </c>
      <c r="CY105" t="s">
        <v>1921</v>
      </c>
      <c r="CZ105" t="s">
        <v>2291</v>
      </c>
      <c r="DA105" t="s">
        <v>2029</v>
      </c>
      <c r="DB105" t="s">
        <v>2291</v>
      </c>
      <c r="DC105" t="s">
        <v>2291</v>
      </c>
      <c r="DD105" t="s">
        <v>2291</v>
      </c>
      <c r="DE105" t="s">
        <v>2291</v>
      </c>
      <c r="DF105" t="s">
        <v>2291</v>
      </c>
      <c r="DG105" t="s">
        <v>2291</v>
      </c>
      <c r="DH105" t="s">
        <v>2291</v>
      </c>
      <c r="DI105" t="s">
        <v>2291</v>
      </c>
      <c r="DJ105" t="s">
        <v>2291</v>
      </c>
      <c r="DK105" t="s">
        <v>2291</v>
      </c>
      <c r="DL105" t="s">
        <v>2291</v>
      </c>
      <c r="DM105" t="s">
        <v>2291</v>
      </c>
      <c r="DN105" t="s">
        <v>2291</v>
      </c>
      <c r="DO105" t="s">
        <v>2291</v>
      </c>
      <c r="DP105" t="s">
        <v>2291</v>
      </c>
      <c r="DQ105" t="s">
        <v>2291</v>
      </c>
      <c r="DR105" t="s">
        <v>320</v>
      </c>
      <c r="DS105" t="s">
        <v>1921</v>
      </c>
      <c r="DT105" t="s">
        <v>1921</v>
      </c>
      <c r="DU105" t="s">
        <v>1921</v>
      </c>
      <c r="DV105" t="s">
        <v>1920</v>
      </c>
      <c r="DW105" t="s">
        <v>1921</v>
      </c>
      <c r="DX105" t="s">
        <v>2291</v>
      </c>
      <c r="DY105" t="s">
        <v>2029</v>
      </c>
      <c r="DZ105" t="s">
        <v>2291</v>
      </c>
      <c r="EA105" t="s">
        <v>2291</v>
      </c>
      <c r="EB105" t="s">
        <v>2291</v>
      </c>
      <c r="EC105" t="s">
        <v>2291</v>
      </c>
      <c r="ED105" t="s">
        <v>2291</v>
      </c>
      <c r="EE105" t="s">
        <v>2291</v>
      </c>
      <c r="EF105" t="s">
        <v>2291</v>
      </c>
      <c r="EG105" t="s">
        <v>2291</v>
      </c>
      <c r="EH105" t="s">
        <v>2291</v>
      </c>
      <c r="EI105" t="s">
        <v>2291</v>
      </c>
      <c r="EJ105" t="s">
        <v>2291</v>
      </c>
      <c r="EK105" t="s">
        <v>2291</v>
      </c>
      <c r="EL105" t="s">
        <v>2291</v>
      </c>
      <c r="EM105" t="s">
        <v>2291</v>
      </c>
      <c r="EN105" t="s">
        <v>2291</v>
      </c>
      <c r="EO105" t="s">
        <v>2291</v>
      </c>
      <c r="EP105" t="s">
        <v>2291</v>
      </c>
      <c r="EQ105" t="s">
        <v>2291</v>
      </c>
      <c r="ER105" t="s">
        <v>2291</v>
      </c>
      <c r="ES105" t="s">
        <v>2291</v>
      </c>
      <c r="ET105" t="s">
        <v>2291</v>
      </c>
      <c r="EU105" t="s">
        <v>2291</v>
      </c>
      <c r="EV105" t="s">
        <v>2291</v>
      </c>
      <c r="EW105" t="s">
        <v>2291</v>
      </c>
      <c r="EX105" t="s">
        <v>2291</v>
      </c>
      <c r="EY105" t="s">
        <v>2291</v>
      </c>
      <c r="EZ105" t="s">
        <v>2291</v>
      </c>
      <c r="FA105" t="s">
        <v>2291</v>
      </c>
      <c r="FB105" t="s">
        <v>2291</v>
      </c>
      <c r="FC105" t="s">
        <v>2291</v>
      </c>
      <c r="FD105" t="s">
        <v>2291</v>
      </c>
      <c r="FE105" t="s">
        <v>2291</v>
      </c>
      <c r="FF105" t="s">
        <v>2291</v>
      </c>
      <c r="FG105" t="s">
        <v>2291</v>
      </c>
      <c r="FH105" t="s">
        <v>2291</v>
      </c>
      <c r="FI105" t="s">
        <v>2291</v>
      </c>
      <c r="FJ105" t="s">
        <v>2291</v>
      </c>
      <c r="FK105" t="s">
        <v>2291</v>
      </c>
      <c r="FL105" t="s">
        <v>2291</v>
      </c>
      <c r="FM105" t="s">
        <v>2291</v>
      </c>
      <c r="FN105" t="s">
        <v>320</v>
      </c>
      <c r="FO105" t="s">
        <v>1921</v>
      </c>
      <c r="FP105" t="s">
        <v>1921</v>
      </c>
      <c r="FQ105" t="s">
        <v>1921</v>
      </c>
      <c r="FR105" t="s">
        <v>1920</v>
      </c>
      <c r="FS105" t="s">
        <v>1921</v>
      </c>
      <c r="FT105" t="s">
        <v>2291</v>
      </c>
      <c r="FU105" t="s">
        <v>1996</v>
      </c>
      <c r="FV105">
        <v>15</v>
      </c>
      <c r="FW105">
        <v>20</v>
      </c>
      <c r="FX105">
        <v>3</v>
      </c>
      <c r="FY105">
        <v>1</v>
      </c>
      <c r="FZ105">
        <v>2</v>
      </c>
      <c r="GA105">
        <v>1</v>
      </c>
      <c r="GB105" t="s">
        <v>2291</v>
      </c>
      <c r="GC105" t="s">
        <v>2291</v>
      </c>
      <c r="GD105">
        <v>10</v>
      </c>
      <c r="GE105">
        <v>10</v>
      </c>
      <c r="GF105">
        <v>2</v>
      </c>
      <c r="GG105" t="s">
        <v>2291</v>
      </c>
      <c r="GH105">
        <v>15</v>
      </c>
      <c r="GI105" t="s">
        <v>1920</v>
      </c>
      <c r="GJ105" t="s">
        <v>1920</v>
      </c>
      <c r="GK105" t="s">
        <v>1920</v>
      </c>
      <c r="GL105" t="s">
        <v>2291</v>
      </c>
      <c r="GM105" t="s">
        <v>2291</v>
      </c>
      <c r="GN105" t="s">
        <v>2291</v>
      </c>
      <c r="GO105" t="s">
        <v>1921</v>
      </c>
      <c r="GP105" t="s">
        <v>2008</v>
      </c>
      <c r="GQ105" t="s">
        <v>2291</v>
      </c>
      <c r="GR105" t="s">
        <v>2291</v>
      </c>
      <c r="GS105" t="s">
        <v>302</v>
      </c>
      <c r="GT105" t="s">
        <v>1921</v>
      </c>
      <c r="GU105" t="s">
        <v>1921</v>
      </c>
      <c r="GV105" t="s">
        <v>1921</v>
      </c>
      <c r="GW105" t="s">
        <v>1921</v>
      </c>
      <c r="GX105" t="s">
        <v>1920</v>
      </c>
      <c r="GY105" t="s">
        <v>1921</v>
      </c>
      <c r="GZ105" t="s">
        <v>1921</v>
      </c>
      <c r="HA105" t="s">
        <v>1921</v>
      </c>
      <c r="HB105" t="s">
        <v>2291</v>
      </c>
      <c r="HC105" t="s">
        <v>2291</v>
      </c>
      <c r="HD105">
        <v>2</v>
      </c>
      <c r="HE105" t="s">
        <v>2291</v>
      </c>
      <c r="HF105" t="s">
        <v>2291</v>
      </c>
      <c r="HG105" t="s">
        <v>2291</v>
      </c>
      <c r="HH105" t="s">
        <v>2291</v>
      </c>
      <c r="HI105" t="s">
        <v>2291</v>
      </c>
      <c r="HJ105" t="s">
        <v>2291</v>
      </c>
      <c r="HK105" t="s">
        <v>2291</v>
      </c>
      <c r="HL105" t="s">
        <v>2291</v>
      </c>
      <c r="HM105" t="s">
        <v>2291</v>
      </c>
      <c r="HN105" t="s">
        <v>2291</v>
      </c>
      <c r="HO105" t="s">
        <v>2291</v>
      </c>
      <c r="HP105" t="s">
        <v>2291</v>
      </c>
      <c r="HQ105" t="s">
        <v>2291</v>
      </c>
      <c r="HR105" t="s">
        <v>869</v>
      </c>
      <c r="HS105" t="s">
        <v>371</v>
      </c>
      <c r="HT105" t="s">
        <v>1920</v>
      </c>
      <c r="HU105" t="s">
        <v>1921</v>
      </c>
      <c r="HV105" t="s">
        <v>1921</v>
      </c>
      <c r="HW105" t="s">
        <v>1921</v>
      </c>
      <c r="HX105" t="s">
        <v>1921</v>
      </c>
      <c r="HY105" t="s">
        <v>2122</v>
      </c>
      <c r="HZ105" t="s">
        <v>1920</v>
      </c>
      <c r="IA105" t="s">
        <v>1921</v>
      </c>
      <c r="IB105" t="s">
        <v>1921</v>
      </c>
      <c r="IC105">
        <v>17</v>
      </c>
      <c r="ID105" t="s">
        <v>2291</v>
      </c>
      <c r="IE105" t="s">
        <v>2046</v>
      </c>
      <c r="IF105" t="s">
        <v>1921</v>
      </c>
      <c r="IG105" t="s">
        <v>1962</v>
      </c>
      <c r="IH105" t="s">
        <v>2127</v>
      </c>
      <c r="II105" t="s">
        <v>1920</v>
      </c>
      <c r="IJ105" t="s">
        <v>1921</v>
      </c>
      <c r="IK105">
        <v>17</v>
      </c>
      <c r="IL105" t="s">
        <v>2291</v>
      </c>
      <c r="IM105" t="s">
        <v>1920</v>
      </c>
      <c r="IN105" t="s">
        <v>2291</v>
      </c>
      <c r="IO105" t="s">
        <v>2291</v>
      </c>
      <c r="IP105" t="s">
        <v>2291</v>
      </c>
      <c r="IQ105" t="s">
        <v>2291</v>
      </c>
      <c r="IR105" t="s">
        <v>2291</v>
      </c>
      <c r="IS105" t="s">
        <v>2291</v>
      </c>
      <c r="IT105" t="s">
        <v>2291</v>
      </c>
      <c r="IU105" t="s">
        <v>2291</v>
      </c>
      <c r="IV105" t="s">
        <v>1949</v>
      </c>
      <c r="IW105" t="s">
        <v>1991</v>
      </c>
      <c r="IX105" t="s">
        <v>2291</v>
      </c>
      <c r="IY105" t="s">
        <v>2291</v>
      </c>
      <c r="IZ105" t="s">
        <v>2291</v>
      </c>
      <c r="JA105" t="s">
        <v>2291</v>
      </c>
      <c r="JB105" t="s">
        <v>2291</v>
      </c>
      <c r="JC105" t="s">
        <v>1921</v>
      </c>
      <c r="JD105" t="s">
        <v>2291</v>
      </c>
      <c r="JE105" t="s">
        <v>2291</v>
      </c>
      <c r="JF105" t="s">
        <v>2291</v>
      </c>
      <c r="JG105" t="s">
        <v>2291</v>
      </c>
      <c r="JH105" t="s">
        <v>2291</v>
      </c>
      <c r="JI105" t="s">
        <v>2291</v>
      </c>
      <c r="JJ105" t="s">
        <v>2291</v>
      </c>
      <c r="JK105" t="s">
        <v>2291</v>
      </c>
      <c r="JL105" t="s">
        <v>2291</v>
      </c>
      <c r="JM105" t="s">
        <v>718</v>
      </c>
      <c r="JN105" t="s">
        <v>1921</v>
      </c>
      <c r="JO105" t="s">
        <v>1921</v>
      </c>
      <c r="JP105" t="s">
        <v>1921</v>
      </c>
      <c r="JQ105" t="s">
        <v>1921</v>
      </c>
      <c r="JR105" t="s">
        <v>1921</v>
      </c>
      <c r="JS105" t="s">
        <v>1920</v>
      </c>
      <c r="JT105" t="s">
        <v>1920</v>
      </c>
      <c r="JU105" t="s">
        <v>1921</v>
      </c>
      <c r="JV105" t="s">
        <v>1920</v>
      </c>
      <c r="JW105" t="s">
        <v>1921</v>
      </c>
      <c r="JX105" t="s">
        <v>1921</v>
      </c>
      <c r="JY105" t="s">
        <v>1921</v>
      </c>
      <c r="JZ105" t="s">
        <v>1921</v>
      </c>
      <c r="KA105" t="s">
        <v>1921</v>
      </c>
      <c r="KB105" t="s">
        <v>2291</v>
      </c>
      <c r="KC105" t="s">
        <v>2291</v>
      </c>
      <c r="KD105" t="s">
        <v>2303</v>
      </c>
      <c r="KE105" t="s">
        <v>1921</v>
      </c>
      <c r="KF105" t="s">
        <v>1921</v>
      </c>
      <c r="KG105" t="s">
        <v>1920</v>
      </c>
      <c r="KH105" t="s">
        <v>1920</v>
      </c>
      <c r="KI105" t="s">
        <v>1921</v>
      </c>
      <c r="KJ105" t="s">
        <v>1921</v>
      </c>
      <c r="KK105" t="s">
        <v>1921</v>
      </c>
      <c r="KL105" t="s">
        <v>2291</v>
      </c>
      <c r="KM105" t="s">
        <v>1973</v>
      </c>
      <c r="KN105" t="s">
        <v>2291</v>
      </c>
      <c r="KO105" t="s">
        <v>1920</v>
      </c>
      <c r="KP105" t="s">
        <v>2144</v>
      </c>
      <c r="KQ105" t="s">
        <v>1967</v>
      </c>
      <c r="KR105" t="s">
        <v>1923</v>
      </c>
      <c r="KS105" t="s">
        <v>2291</v>
      </c>
      <c r="KT105" t="s">
        <v>1920</v>
      </c>
      <c r="KU105" t="s">
        <v>409</v>
      </c>
      <c r="KV105" t="s">
        <v>1921</v>
      </c>
      <c r="KW105" t="s">
        <v>1921</v>
      </c>
      <c r="KX105" t="s">
        <v>1920</v>
      </c>
      <c r="KY105" t="s">
        <v>2291</v>
      </c>
      <c r="KZ105" t="s">
        <v>2291</v>
      </c>
      <c r="LA105">
        <v>3</v>
      </c>
      <c r="LB105" t="s">
        <v>304</v>
      </c>
      <c r="LC105" t="s">
        <v>1077</v>
      </c>
      <c r="LD105" t="s">
        <v>2291</v>
      </c>
      <c r="LE105" t="s">
        <v>2291</v>
      </c>
      <c r="LF105" t="s">
        <v>2291</v>
      </c>
      <c r="LG105">
        <v>20</v>
      </c>
      <c r="LH105">
        <v>20</v>
      </c>
      <c r="LI105" t="s">
        <v>1078</v>
      </c>
      <c r="LJ105">
        <v>158780</v>
      </c>
      <c r="LK105" t="s">
        <v>1079</v>
      </c>
      <c r="LL105" t="s">
        <v>1080</v>
      </c>
      <c r="LM105">
        <v>82</v>
      </c>
      <c r="LN105" t="s">
        <v>2291</v>
      </c>
      <c r="LO105">
        <v>-1</v>
      </c>
      <c r="LP105" t="s">
        <v>2291</v>
      </c>
      <c r="LQ105" t="s">
        <v>2291</v>
      </c>
      <c r="LR105">
        <v>82</v>
      </c>
      <c r="LS105">
        <v>9</v>
      </c>
      <c r="LT105">
        <v>16</v>
      </c>
      <c r="LU105">
        <v>5</v>
      </c>
      <c r="LV105">
        <v>16</v>
      </c>
      <c r="LW105">
        <v>4</v>
      </c>
      <c r="LX105">
        <v>9</v>
      </c>
      <c r="LY105">
        <v>3</v>
      </c>
      <c r="LZ105">
        <v>3</v>
      </c>
      <c r="MA105">
        <v>19</v>
      </c>
      <c r="MB105">
        <v>20</v>
      </c>
      <c r="MC105">
        <v>4</v>
      </c>
      <c r="MD105">
        <v>9</v>
      </c>
      <c r="ME105">
        <v>117</v>
      </c>
      <c r="MF105" t="s">
        <v>1979</v>
      </c>
      <c r="MG105" t="s">
        <v>568</v>
      </c>
      <c r="MH105" t="s">
        <v>1981</v>
      </c>
      <c r="MI105" t="b">
        <v>1</v>
      </c>
      <c r="MJ105" t="b">
        <v>1</v>
      </c>
      <c r="MK105" t="b">
        <v>1</v>
      </c>
      <c r="ML105" t="s">
        <v>2291</v>
      </c>
    </row>
    <row r="106" spans="1:350" x14ac:dyDescent="0.3">
      <c r="A106" t="s">
        <v>368</v>
      </c>
      <c r="B106" t="s">
        <v>364</v>
      </c>
      <c r="C106" t="s">
        <v>365</v>
      </c>
      <c r="D106">
        <v>43152</v>
      </c>
      <c r="E106" t="s">
        <v>366</v>
      </c>
      <c r="F106" t="s">
        <v>2291</v>
      </c>
      <c r="G106" t="s">
        <v>2291</v>
      </c>
      <c r="H106" t="s">
        <v>2291</v>
      </c>
      <c r="I106">
        <v>43152</v>
      </c>
      <c r="J106" t="s">
        <v>331</v>
      </c>
      <c r="K106" t="s">
        <v>293</v>
      </c>
      <c r="L106" t="s">
        <v>294</v>
      </c>
      <c r="M106" t="s">
        <v>1934</v>
      </c>
      <c r="N106" t="s">
        <v>295</v>
      </c>
      <c r="O106" t="s">
        <v>1947</v>
      </c>
      <c r="P106" t="s">
        <v>296</v>
      </c>
      <c r="Q106" t="s">
        <v>332</v>
      </c>
      <c r="R106" t="s">
        <v>367</v>
      </c>
      <c r="S106" t="s">
        <v>368</v>
      </c>
      <c r="T106" t="s">
        <v>369</v>
      </c>
      <c r="U106">
        <v>13.507431029999999</v>
      </c>
      <c r="V106">
        <v>14.538382065</v>
      </c>
      <c r="W106">
        <v>282.13441504999997</v>
      </c>
      <c r="X106">
        <v>12</v>
      </c>
      <c r="Y106" t="s">
        <v>1984</v>
      </c>
      <c r="Z106" t="s">
        <v>2291</v>
      </c>
      <c r="AA106" t="s">
        <v>2291</v>
      </c>
      <c r="AB106" t="s">
        <v>2292</v>
      </c>
      <c r="AC106" t="s">
        <v>2291</v>
      </c>
      <c r="AD106" t="s">
        <v>1982</v>
      </c>
      <c r="AE106" t="s">
        <v>2291</v>
      </c>
      <c r="AF106" t="s">
        <v>2291</v>
      </c>
      <c r="AG106" t="s">
        <v>2096</v>
      </c>
      <c r="AH106" t="s">
        <v>1920</v>
      </c>
      <c r="AI106" t="s">
        <v>1921</v>
      </c>
      <c r="AJ106" t="s">
        <v>1920</v>
      </c>
      <c r="AK106" t="s">
        <v>2291</v>
      </c>
      <c r="AL106">
        <v>400</v>
      </c>
      <c r="AM106">
        <v>1672</v>
      </c>
      <c r="AN106" t="s">
        <v>294</v>
      </c>
      <c r="AO106" t="s">
        <v>1934</v>
      </c>
      <c r="AP106" t="s">
        <v>295</v>
      </c>
      <c r="AQ106" t="s">
        <v>1947</v>
      </c>
      <c r="AR106" t="s">
        <v>296</v>
      </c>
      <c r="AS106" t="s">
        <v>332</v>
      </c>
      <c r="AT106">
        <v>400</v>
      </c>
      <c r="AU106">
        <v>1672</v>
      </c>
      <c r="AV106">
        <v>42036</v>
      </c>
      <c r="AW106" t="s">
        <v>2291</v>
      </c>
      <c r="AX106" t="s">
        <v>2291</v>
      </c>
      <c r="AY106" t="s">
        <v>2291</v>
      </c>
      <c r="AZ106" t="s">
        <v>2291</v>
      </c>
      <c r="BA106" t="s">
        <v>2291</v>
      </c>
      <c r="BB106" t="s">
        <v>2291</v>
      </c>
      <c r="BC106" t="s">
        <v>2291</v>
      </c>
      <c r="BD106" t="s">
        <v>2291</v>
      </c>
      <c r="BE106" t="s">
        <v>2291</v>
      </c>
      <c r="BF106" t="s">
        <v>2291</v>
      </c>
      <c r="BG106" t="s">
        <v>2291</v>
      </c>
      <c r="BH106" t="s">
        <v>2291</v>
      </c>
      <c r="BI106" t="s">
        <v>2291</v>
      </c>
      <c r="BJ106" t="s">
        <v>2291</v>
      </c>
      <c r="BK106">
        <v>1</v>
      </c>
      <c r="BL106">
        <v>7</v>
      </c>
      <c r="BM106" t="s">
        <v>335</v>
      </c>
      <c r="BN106" t="s">
        <v>1927</v>
      </c>
      <c r="BO106" t="s">
        <v>336</v>
      </c>
      <c r="BP106" t="s">
        <v>1932</v>
      </c>
      <c r="BQ106" t="s">
        <v>356</v>
      </c>
      <c r="BR106" t="s">
        <v>1943</v>
      </c>
      <c r="BS106" t="s">
        <v>2291</v>
      </c>
      <c r="BT106" t="s">
        <v>2291</v>
      </c>
      <c r="BU106" t="s">
        <v>2291</v>
      </c>
      <c r="BV106">
        <v>1</v>
      </c>
      <c r="BW106">
        <v>7</v>
      </c>
      <c r="BX106">
        <v>42036</v>
      </c>
      <c r="BY106" t="s">
        <v>2291</v>
      </c>
      <c r="BZ106" t="s">
        <v>2291</v>
      </c>
      <c r="CA106">
        <v>0</v>
      </c>
      <c r="CB106">
        <v>401</v>
      </c>
      <c r="CC106">
        <v>0</v>
      </c>
      <c r="CD106">
        <v>0</v>
      </c>
      <c r="CE106">
        <v>0</v>
      </c>
      <c r="CF106" t="s">
        <v>1998</v>
      </c>
      <c r="CG106" t="s">
        <v>2291</v>
      </c>
      <c r="CH106" t="s">
        <v>370</v>
      </c>
      <c r="CI106" t="s">
        <v>1921</v>
      </c>
      <c r="CJ106" t="s">
        <v>1921</v>
      </c>
      <c r="CK106" t="s">
        <v>1921</v>
      </c>
      <c r="CL106" t="s">
        <v>1921</v>
      </c>
      <c r="CM106" t="s">
        <v>1920</v>
      </c>
      <c r="CN106" t="s">
        <v>1921</v>
      </c>
      <c r="CO106" t="s">
        <v>1921</v>
      </c>
      <c r="CP106" t="s">
        <v>1921</v>
      </c>
      <c r="CQ106" t="s">
        <v>1920</v>
      </c>
      <c r="CR106" t="s">
        <v>1920</v>
      </c>
      <c r="CS106" t="s">
        <v>1921</v>
      </c>
      <c r="CT106" t="s">
        <v>1953</v>
      </c>
      <c r="CU106" t="s">
        <v>1921</v>
      </c>
      <c r="CV106" t="s">
        <v>1921</v>
      </c>
      <c r="CW106" t="s">
        <v>1920</v>
      </c>
      <c r="CX106" t="s">
        <v>1921</v>
      </c>
      <c r="CY106" t="s">
        <v>1921</v>
      </c>
      <c r="CZ106" t="s">
        <v>2291</v>
      </c>
      <c r="DA106" t="s">
        <v>2029</v>
      </c>
      <c r="DB106" t="s">
        <v>2291</v>
      </c>
      <c r="DC106" t="s">
        <v>2291</v>
      </c>
      <c r="DD106" t="s">
        <v>2291</v>
      </c>
      <c r="DE106" t="s">
        <v>2291</v>
      </c>
      <c r="DF106" t="s">
        <v>2291</v>
      </c>
      <c r="DG106" t="s">
        <v>2291</v>
      </c>
      <c r="DH106" t="s">
        <v>2291</v>
      </c>
      <c r="DI106" t="s">
        <v>2291</v>
      </c>
      <c r="DJ106" t="s">
        <v>2291</v>
      </c>
      <c r="DK106" t="s">
        <v>2291</v>
      </c>
      <c r="DL106" t="s">
        <v>2291</v>
      </c>
      <c r="DM106" t="s">
        <v>2291</v>
      </c>
      <c r="DN106" t="s">
        <v>2291</v>
      </c>
      <c r="DO106" t="s">
        <v>2291</v>
      </c>
      <c r="DP106" t="s">
        <v>2291</v>
      </c>
      <c r="DQ106" t="s">
        <v>2291</v>
      </c>
      <c r="DR106" t="s">
        <v>320</v>
      </c>
      <c r="DS106" t="s">
        <v>1921</v>
      </c>
      <c r="DT106" t="s">
        <v>1921</v>
      </c>
      <c r="DU106" t="s">
        <v>1921</v>
      </c>
      <c r="DV106" t="s">
        <v>1920</v>
      </c>
      <c r="DW106" t="s">
        <v>1921</v>
      </c>
      <c r="DX106" t="s">
        <v>2291</v>
      </c>
      <c r="DY106" t="s">
        <v>2029</v>
      </c>
      <c r="DZ106" t="s">
        <v>2291</v>
      </c>
      <c r="EA106" t="s">
        <v>2291</v>
      </c>
      <c r="EB106" t="s">
        <v>2291</v>
      </c>
      <c r="EC106" t="s">
        <v>2291</v>
      </c>
      <c r="ED106" t="s">
        <v>2291</v>
      </c>
      <c r="EE106" t="s">
        <v>2291</v>
      </c>
      <c r="EF106" t="s">
        <v>2291</v>
      </c>
      <c r="EG106" t="s">
        <v>2291</v>
      </c>
      <c r="EH106" t="s">
        <v>2291</v>
      </c>
      <c r="EI106" t="s">
        <v>2291</v>
      </c>
      <c r="EJ106" t="s">
        <v>2291</v>
      </c>
      <c r="EK106" t="s">
        <v>2291</v>
      </c>
      <c r="EL106" t="s">
        <v>2291</v>
      </c>
      <c r="EM106" t="s">
        <v>2291</v>
      </c>
      <c r="EN106" t="s">
        <v>2291</v>
      </c>
      <c r="EO106" t="s">
        <v>2291</v>
      </c>
      <c r="EP106" t="s">
        <v>2291</v>
      </c>
      <c r="EQ106" t="s">
        <v>2291</v>
      </c>
      <c r="ER106" t="s">
        <v>2291</v>
      </c>
      <c r="ES106" t="s">
        <v>2291</v>
      </c>
      <c r="ET106" t="s">
        <v>2291</v>
      </c>
      <c r="EU106" t="s">
        <v>2291</v>
      </c>
      <c r="EV106" t="s">
        <v>2291</v>
      </c>
      <c r="EW106" t="s">
        <v>2291</v>
      </c>
      <c r="EX106" t="s">
        <v>2291</v>
      </c>
      <c r="EY106" t="s">
        <v>2291</v>
      </c>
      <c r="EZ106" t="s">
        <v>2291</v>
      </c>
      <c r="FA106" t="s">
        <v>2291</v>
      </c>
      <c r="FB106" t="s">
        <v>2291</v>
      </c>
      <c r="FC106" t="s">
        <v>2291</v>
      </c>
      <c r="FD106" t="s">
        <v>2291</v>
      </c>
      <c r="FE106" t="s">
        <v>2291</v>
      </c>
      <c r="FF106" t="s">
        <v>2291</v>
      </c>
      <c r="FG106" t="s">
        <v>2291</v>
      </c>
      <c r="FH106" t="s">
        <v>2291</v>
      </c>
      <c r="FI106" t="s">
        <v>2291</v>
      </c>
      <c r="FJ106" t="s">
        <v>2291</v>
      </c>
      <c r="FK106" t="s">
        <v>2291</v>
      </c>
      <c r="FL106" t="s">
        <v>2291</v>
      </c>
      <c r="FM106" t="s">
        <v>2291</v>
      </c>
      <c r="FN106" t="s">
        <v>1953</v>
      </c>
      <c r="FO106" t="s">
        <v>1921</v>
      </c>
      <c r="FP106" t="s">
        <v>1921</v>
      </c>
      <c r="FQ106" t="s">
        <v>1920</v>
      </c>
      <c r="FR106" t="s">
        <v>1921</v>
      </c>
      <c r="FS106" t="s">
        <v>1921</v>
      </c>
      <c r="FT106" t="s">
        <v>2291</v>
      </c>
      <c r="FU106" t="s">
        <v>1997</v>
      </c>
      <c r="FV106">
        <v>40</v>
      </c>
      <c r="FW106">
        <v>80</v>
      </c>
      <c r="FX106">
        <v>3</v>
      </c>
      <c r="FY106">
        <v>7</v>
      </c>
      <c r="FZ106">
        <v>5</v>
      </c>
      <c r="GA106" t="s">
        <v>2291</v>
      </c>
      <c r="GB106">
        <v>1</v>
      </c>
      <c r="GC106" t="s">
        <v>2291</v>
      </c>
      <c r="GD106">
        <v>8</v>
      </c>
      <c r="GE106">
        <v>20</v>
      </c>
      <c r="GF106">
        <v>5</v>
      </c>
      <c r="GG106" t="s">
        <v>2291</v>
      </c>
      <c r="GH106">
        <v>102</v>
      </c>
      <c r="GI106" t="s">
        <v>1920</v>
      </c>
      <c r="GJ106" t="s">
        <v>1920</v>
      </c>
      <c r="GK106" t="s">
        <v>1920</v>
      </c>
      <c r="GL106" t="s">
        <v>2291</v>
      </c>
      <c r="GM106" t="s">
        <v>2291</v>
      </c>
      <c r="GN106" t="s">
        <v>2291</v>
      </c>
      <c r="GO106" t="s">
        <v>1921</v>
      </c>
      <c r="GP106" t="s">
        <v>2005</v>
      </c>
      <c r="GQ106" t="s">
        <v>2291</v>
      </c>
      <c r="GR106" t="s">
        <v>2291</v>
      </c>
      <c r="GS106" t="s">
        <v>322</v>
      </c>
      <c r="GT106" t="s">
        <v>1921</v>
      </c>
      <c r="GU106" t="s">
        <v>1921</v>
      </c>
      <c r="GV106" t="s">
        <v>1920</v>
      </c>
      <c r="GW106" t="s">
        <v>1921</v>
      </c>
      <c r="GX106" t="s">
        <v>1920</v>
      </c>
      <c r="GY106" t="s">
        <v>1921</v>
      </c>
      <c r="GZ106" t="s">
        <v>1921</v>
      </c>
      <c r="HA106" t="s">
        <v>1921</v>
      </c>
      <c r="HB106" t="s">
        <v>2291</v>
      </c>
      <c r="HC106" t="s">
        <v>2291</v>
      </c>
      <c r="HD106">
        <v>2</v>
      </c>
      <c r="HE106" t="s">
        <v>2291</v>
      </c>
      <c r="HF106" t="s">
        <v>2291</v>
      </c>
      <c r="HG106" t="s">
        <v>2291</v>
      </c>
      <c r="HH106" t="s">
        <v>2291</v>
      </c>
      <c r="HI106" t="s">
        <v>2291</v>
      </c>
      <c r="HJ106">
        <v>1</v>
      </c>
      <c r="HK106" t="s">
        <v>2291</v>
      </c>
      <c r="HL106" t="s">
        <v>2291</v>
      </c>
      <c r="HM106" t="s">
        <v>2291</v>
      </c>
      <c r="HN106" t="s">
        <v>2291</v>
      </c>
      <c r="HO106" t="s">
        <v>2291</v>
      </c>
      <c r="HP106" t="s">
        <v>2291</v>
      </c>
      <c r="HQ106" t="s">
        <v>2291</v>
      </c>
      <c r="HR106" t="s">
        <v>1956</v>
      </c>
      <c r="HS106" t="s">
        <v>371</v>
      </c>
      <c r="HT106" t="s">
        <v>1920</v>
      </c>
      <c r="HU106" t="s">
        <v>1921</v>
      </c>
      <c r="HV106" t="s">
        <v>1921</v>
      </c>
      <c r="HW106" t="s">
        <v>1921</v>
      </c>
      <c r="HX106" t="s">
        <v>1921</v>
      </c>
      <c r="HY106" t="s">
        <v>2125</v>
      </c>
      <c r="HZ106" t="s">
        <v>1921</v>
      </c>
      <c r="IA106" t="s">
        <v>1921</v>
      </c>
      <c r="IB106" t="s">
        <v>1920</v>
      </c>
      <c r="IC106" t="s">
        <v>2291</v>
      </c>
      <c r="ID106" t="s">
        <v>2291</v>
      </c>
      <c r="IE106" t="s">
        <v>2291</v>
      </c>
      <c r="IF106" t="s">
        <v>2291</v>
      </c>
      <c r="IG106" t="s">
        <v>2291</v>
      </c>
      <c r="IH106" t="s">
        <v>2126</v>
      </c>
      <c r="II106" t="s">
        <v>1921</v>
      </c>
      <c r="IJ106" t="s">
        <v>1920</v>
      </c>
      <c r="IK106" t="s">
        <v>2291</v>
      </c>
      <c r="IL106">
        <v>401</v>
      </c>
      <c r="IM106" t="s">
        <v>1961</v>
      </c>
      <c r="IN106" t="s">
        <v>2291</v>
      </c>
      <c r="IO106" t="s">
        <v>2291</v>
      </c>
      <c r="IP106" t="s">
        <v>2291</v>
      </c>
      <c r="IQ106" t="s">
        <v>2291</v>
      </c>
      <c r="IR106" t="s">
        <v>2291</v>
      </c>
      <c r="IS106" t="s">
        <v>2291</v>
      </c>
      <c r="IT106" t="s">
        <v>2291</v>
      </c>
      <c r="IU106" t="s">
        <v>2291</v>
      </c>
      <c r="IV106" t="s">
        <v>1951</v>
      </c>
      <c r="IW106" t="s">
        <v>1922</v>
      </c>
      <c r="IX106" t="s">
        <v>372</v>
      </c>
      <c r="IY106" t="s">
        <v>373</v>
      </c>
      <c r="IZ106" t="s">
        <v>368</v>
      </c>
      <c r="JA106" t="s">
        <v>1957</v>
      </c>
      <c r="JB106" t="s">
        <v>2291</v>
      </c>
      <c r="JC106" t="s">
        <v>1921</v>
      </c>
      <c r="JD106" t="s">
        <v>2291</v>
      </c>
      <c r="JE106" t="s">
        <v>2291</v>
      </c>
      <c r="JF106" t="s">
        <v>2291</v>
      </c>
      <c r="JG106" t="s">
        <v>2291</v>
      </c>
      <c r="JH106" t="s">
        <v>2291</v>
      </c>
      <c r="JI106" t="s">
        <v>2291</v>
      </c>
      <c r="JJ106" t="s">
        <v>2291</v>
      </c>
      <c r="JK106" t="s">
        <v>2291</v>
      </c>
      <c r="JL106" t="s">
        <v>2291</v>
      </c>
      <c r="JM106" t="s">
        <v>303</v>
      </c>
      <c r="JN106" t="s">
        <v>1920</v>
      </c>
      <c r="JO106" t="s">
        <v>1921</v>
      </c>
      <c r="JP106" t="s">
        <v>1921</v>
      </c>
      <c r="JQ106" t="s">
        <v>1921</v>
      </c>
      <c r="JR106" t="s">
        <v>1921</v>
      </c>
      <c r="JS106" t="s">
        <v>1920</v>
      </c>
      <c r="JT106" t="s">
        <v>1921</v>
      </c>
      <c r="JU106" t="s">
        <v>1921</v>
      </c>
      <c r="JV106" t="s">
        <v>1921</v>
      </c>
      <c r="JW106" t="s">
        <v>1921</v>
      </c>
      <c r="JX106" t="s">
        <v>1921</v>
      </c>
      <c r="JY106" t="s">
        <v>1921</v>
      </c>
      <c r="JZ106" t="s">
        <v>1921</v>
      </c>
      <c r="KA106" t="s">
        <v>1921</v>
      </c>
      <c r="KB106" t="s">
        <v>2291</v>
      </c>
      <c r="KC106" t="s">
        <v>2291</v>
      </c>
      <c r="KD106" t="s">
        <v>2299</v>
      </c>
      <c r="KE106" t="s">
        <v>1921</v>
      </c>
      <c r="KF106" t="s">
        <v>1921</v>
      </c>
      <c r="KG106" t="s">
        <v>1921</v>
      </c>
      <c r="KH106" t="s">
        <v>1920</v>
      </c>
      <c r="KI106" t="s">
        <v>1921</v>
      </c>
      <c r="KJ106" t="s">
        <v>1921</v>
      </c>
      <c r="KK106" t="s">
        <v>1921</v>
      </c>
      <c r="KL106" t="s">
        <v>2291</v>
      </c>
      <c r="KM106" t="s">
        <v>1971</v>
      </c>
      <c r="KN106" t="s">
        <v>2291</v>
      </c>
      <c r="KO106" t="s">
        <v>1920</v>
      </c>
      <c r="KP106" t="s">
        <v>2149</v>
      </c>
      <c r="KQ106" t="s">
        <v>1966</v>
      </c>
      <c r="KR106" t="s">
        <v>1923</v>
      </c>
      <c r="KS106" t="s">
        <v>2291</v>
      </c>
      <c r="KT106" t="s">
        <v>1920</v>
      </c>
      <c r="KU106" t="s">
        <v>2044</v>
      </c>
      <c r="KV106" t="s">
        <v>1920</v>
      </c>
      <c r="KW106" t="s">
        <v>1921</v>
      </c>
      <c r="KX106" t="s">
        <v>1920</v>
      </c>
      <c r="KY106" t="s">
        <v>2291</v>
      </c>
      <c r="KZ106" t="s">
        <v>2291</v>
      </c>
      <c r="LA106">
        <v>3</v>
      </c>
      <c r="LB106" t="s">
        <v>304</v>
      </c>
      <c r="LC106" t="s">
        <v>374</v>
      </c>
      <c r="LD106" t="s">
        <v>2291</v>
      </c>
      <c r="LE106" t="s">
        <v>2291</v>
      </c>
      <c r="LF106" t="s">
        <v>2291</v>
      </c>
      <c r="LG106">
        <v>20</v>
      </c>
      <c r="LH106">
        <v>20</v>
      </c>
      <c r="LI106" t="s">
        <v>375</v>
      </c>
      <c r="LJ106">
        <v>133568</v>
      </c>
      <c r="LK106" t="s">
        <v>376</v>
      </c>
      <c r="LL106" t="s">
        <v>377</v>
      </c>
      <c r="LM106">
        <v>6</v>
      </c>
      <c r="LN106" t="s">
        <v>2291</v>
      </c>
      <c r="LO106">
        <v>-1</v>
      </c>
      <c r="LP106" t="s">
        <v>2291</v>
      </c>
      <c r="LQ106" t="s">
        <v>2291</v>
      </c>
      <c r="LR106">
        <v>6</v>
      </c>
      <c r="LS106">
        <v>0</v>
      </c>
      <c r="LT106">
        <v>4</v>
      </c>
      <c r="LU106">
        <v>4</v>
      </c>
      <c r="LV106">
        <v>9</v>
      </c>
      <c r="LW106">
        <v>7</v>
      </c>
      <c r="LX106">
        <v>2</v>
      </c>
      <c r="LY106">
        <v>6</v>
      </c>
      <c r="LZ106">
        <v>10</v>
      </c>
      <c r="MA106">
        <v>20</v>
      </c>
      <c r="MB106">
        <v>20</v>
      </c>
      <c r="MC106">
        <v>0</v>
      </c>
      <c r="MD106">
        <v>1</v>
      </c>
      <c r="ME106">
        <v>83</v>
      </c>
      <c r="MF106" t="s">
        <v>1975</v>
      </c>
      <c r="MG106" t="s">
        <v>1979</v>
      </c>
      <c r="MH106" t="s">
        <v>2291</v>
      </c>
      <c r="MI106" t="b">
        <v>1</v>
      </c>
      <c r="MJ106" t="b">
        <v>1</v>
      </c>
      <c r="MK106" t="b">
        <v>1</v>
      </c>
      <c r="ML106" t="s">
        <v>2291</v>
      </c>
    </row>
    <row r="107" spans="1:350" x14ac:dyDescent="0.3">
      <c r="A107" t="s">
        <v>534</v>
      </c>
      <c r="B107" t="s">
        <v>1388</v>
      </c>
      <c r="C107" t="s">
        <v>1389</v>
      </c>
      <c r="D107">
        <v>43162</v>
      </c>
      <c r="E107" t="s">
        <v>549</v>
      </c>
      <c r="F107" t="s">
        <v>970</v>
      </c>
      <c r="G107" t="s">
        <v>971</v>
      </c>
      <c r="H107" t="s">
        <v>2291</v>
      </c>
      <c r="I107">
        <v>43162</v>
      </c>
      <c r="J107" t="s">
        <v>551</v>
      </c>
      <c r="K107" t="s">
        <v>293</v>
      </c>
      <c r="L107" t="s">
        <v>294</v>
      </c>
      <c r="M107" t="s">
        <v>1934</v>
      </c>
      <c r="N107" t="s">
        <v>400</v>
      </c>
      <c r="O107" t="s">
        <v>1948</v>
      </c>
      <c r="P107" t="s">
        <v>404</v>
      </c>
      <c r="Q107" t="s">
        <v>2010</v>
      </c>
      <c r="R107" t="s">
        <v>456</v>
      </c>
      <c r="S107" t="s">
        <v>534</v>
      </c>
      <c r="T107" t="s">
        <v>1390</v>
      </c>
      <c r="U107">
        <v>14.17614318</v>
      </c>
      <c r="V107">
        <v>13.977854915</v>
      </c>
      <c r="W107">
        <v>303.73800105800001</v>
      </c>
      <c r="X107">
        <v>4</v>
      </c>
      <c r="Y107" t="s">
        <v>1983</v>
      </c>
      <c r="Z107" t="s">
        <v>456</v>
      </c>
      <c r="AA107">
        <v>9</v>
      </c>
      <c r="AB107" t="s">
        <v>2292</v>
      </c>
      <c r="AC107" t="s">
        <v>2291</v>
      </c>
      <c r="AD107" t="s">
        <v>1990</v>
      </c>
      <c r="AE107" t="s">
        <v>2291</v>
      </c>
      <c r="AF107" t="s">
        <v>2291</v>
      </c>
      <c r="AG107" t="s">
        <v>2093</v>
      </c>
      <c r="AH107" t="s">
        <v>1920</v>
      </c>
      <c r="AI107" t="s">
        <v>1920</v>
      </c>
      <c r="AJ107" t="s">
        <v>1921</v>
      </c>
      <c r="AK107" t="s">
        <v>2291</v>
      </c>
      <c r="AL107">
        <v>1000</v>
      </c>
      <c r="AM107">
        <v>4163</v>
      </c>
      <c r="AN107" t="s">
        <v>294</v>
      </c>
      <c r="AO107" t="s">
        <v>1934</v>
      </c>
      <c r="AP107" t="s">
        <v>400</v>
      </c>
      <c r="AQ107" t="s">
        <v>1948</v>
      </c>
      <c r="AR107" t="s">
        <v>404</v>
      </c>
      <c r="AS107" t="s">
        <v>2010</v>
      </c>
      <c r="AT107">
        <v>1000</v>
      </c>
      <c r="AU107">
        <v>4163</v>
      </c>
      <c r="AV107">
        <v>42005</v>
      </c>
      <c r="AW107">
        <v>215</v>
      </c>
      <c r="AX107">
        <v>920</v>
      </c>
      <c r="AY107" t="s">
        <v>697</v>
      </c>
      <c r="AZ107" t="s">
        <v>1928</v>
      </c>
      <c r="BA107" t="s">
        <v>294</v>
      </c>
      <c r="BB107" t="s">
        <v>1934</v>
      </c>
      <c r="BC107" t="s">
        <v>400</v>
      </c>
      <c r="BD107" t="s">
        <v>1948</v>
      </c>
      <c r="BE107" t="s">
        <v>2291</v>
      </c>
      <c r="BF107" t="s">
        <v>2291</v>
      </c>
      <c r="BG107" t="s">
        <v>2291</v>
      </c>
      <c r="BH107">
        <v>215</v>
      </c>
      <c r="BI107">
        <v>920</v>
      </c>
      <c r="BJ107">
        <v>42005</v>
      </c>
      <c r="BK107" t="s">
        <v>2291</v>
      </c>
      <c r="BL107" t="s">
        <v>2291</v>
      </c>
      <c r="BM107" t="s">
        <v>2291</v>
      </c>
      <c r="BN107" t="s">
        <v>2291</v>
      </c>
      <c r="BO107" t="s">
        <v>2291</v>
      </c>
      <c r="BP107" t="s">
        <v>2291</v>
      </c>
      <c r="BQ107" t="s">
        <v>2291</v>
      </c>
      <c r="BR107" t="s">
        <v>2291</v>
      </c>
      <c r="BS107" t="s">
        <v>2291</v>
      </c>
      <c r="BT107" t="s">
        <v>2291</v>
      </c>
      <c r="BU107" t="s">
        <v>2291</v>
      </c>
      <c r="BV107" t="s">
        <v>2291</v>
      </c>
      <c r="BW107" t="s">
        <v>2291</v>
      </c>
      <c r="BX107" t="s">
        <v>2291</v>
      </c>
      <c r="BY107">
        <v>40</v>
      </c>
      <c r="BZ107">
        <v>150</v>
      </c>
      <c r="CA107">
        <v>0</v>
      </c>
      <c r="CB107">
        <v>1500</v>
      </c>
      <c r="CC107">
        <v>0</v>
      </c>
      <c r="CD107">
        <v>20</v>
      </c>
      <c r="CE107">
        <v>0</v>
      </c>
      <c r="CF107" t="s">
        <v>1999</v>
      </c>
      <c r="CG107" t="s">
        <v>2291</v>
      </c>
      <c r="CH107" t="s">
        <v>996</v>
      </c>
      <c r="CI107" t="s">
        <v>1920</v>
      </c>
      <c r="CJ107" t="s">
        <v>1920</v>
      </c>
      <c r="CK107" t="s">
        <v>1920</v>
      </c>
      <c r="CL107" t="s">
        <v>1920</v>
      </c>
      <c r="CM107" t="s">
        <v>1920</v>
      </c>
      <c r="CN107" t="s">
        <v>1920</v>
      </c>
      <c r="CO107" t="s">
        <v>1920</v>
      </c>
      <c r="CP107" t="s">
        <v>1920</v>
      </c>
      <c r="CQ107" t="s">
        <v>1920</v>
      </c>
      <c r="CR107" t="s">
        <v>1920</v>
      </c>
      <c r="CS107" t="s">
        <v>1921</v>
      </c>
      <c r="CT107" t="s">
        <v>2101</v>
      </c>
      <c r="CU107" t="s">
        <v>1921</v>
      </c>
      <c r="CV107" t="s">
        <v>1921</v>
      </c>
      <c r="CW107" t="s">
        <v>1920</v>
      </c>
      <c r="CX107" t="s">
        <v>1920</v>
      </c>
      <c r="CY107" t="s">
        <v>1921</v>
      </c>
      <c r="CZ107" t="s">
        <v>2291</v>
      </c>
      <c r="DA107" t="s">
        <v>2030</v>
      </c>
      <c r="DB107" t="s">
        <v>2101</v>
      </c>
      <c r="DC107" t="s">
        <v>1921</v>
      </c>
      <c r="DD107" t="s">
        <v>1921</v>
      </c>
      <c r="DE107" t="s">
        <v>1920</v>
      </c>
      <c r="DF107" t="s">
        <v>1920</v>
      </c>
      <c r="DG107" t="s">
        <v>1921</v>
      </c>
      <c r="DH107" t="s">
        <v>2291</v>
      </c>
      <c r="DI107" t="s">
        <v>2029</v>
      </c>
      <c r="DJ107" t="s">
        <v>2101</v>
      </c>
      <c r="DK107" t="s">
        <v>1921</v>
      </c>
      <c r="DL107" t="s">
        <v>1921</v>
      </c>
      <c r="DM107" t="s">
        <v>1920</v>
      </c>
      <c r="DN107" t="s">
        <v>1920</v>
      </c>
      <c r="DO107" t="s">
        <v>1921</v>
      </c>
      <c r="DP107" t="s">
        <v>2291</v>
      </c>
      <c r="DQ107" t="s">
        <v>2029</v>
      </c>
      <c r="DR107" t="s">
        <v>320</v>
      </c>
      <c r="DS107" t="s">
        <v>1921</v>
      </c>
      <c r="DT107" t="s">
        <v>1921</v>
      </c>
      <c r="DU107" t="s">
        <v>1921</v>
      </c>
      <c r="DV107" t="s">
        <v>1920</v>
      </c>
      <c r="DW107" t="s">
        <v>1921</v>
      </c>
      <c r="DX107" t="s">
        <v>2291</v>
      </c>
      <c r="DY107" t="s">
        <v>2029</v>
      </c>
      <c r="DZ107" t="s">
        <v>320</v>
      </c>
      <c r="EA107" t="s">
        <v>1921</v>
      </c>
      <c r="EB107" t="s">
        <v>1921</v>
      </c>
      <c r="EC107" t="s">
        <v>1921</v>
      </c>
      <c r="ED107" t="s">
        <v>1920</v>
      </c>
      <c r="EE107" t="s">
        <v>1921</v>
      </c>
      <c r="EF107" t="s">
        <v>2291</v>
      </c>
      <c r="EG107" t="s">
        <v>2029</v>
      </c>
      <c r="EH107" t="s">
        <v>320</v>
      </c>
      <c r="EI107" t="s">
        <v>1921</v>
      </c>
      <c r="EJ107" t="s">
        <v>1921</v>
      </c>
      <c r="EK107" t="s">
        <v>1921</v>
      </c>
      <c r="EL107" t="s">
        <v>1920</v>
      </c>
      <c r="EM107" t="s">
        <v>1921</v>
      </c>
      <c r="EN107" t="s">
        <v>2291</v>
      </c>
      <c r="EO107" t="s">
        <v>1996</v>
      </c>
      <c r="EP107" t="s">
        <v>2101</v>
      </c>
      <c r="EQ107" t="s">
        <v>1921</v>
      </c>
      <c r="ER107" t="s">
        <v>1921</v>
      </c>
      <c r="ES107" t="s">
        <v>1920</v>
      </c>
      <c r="ET107" t="s">
        <v>1920</v>
      </c>
      <c r="EU107" t="s">
        <v>1921</v>
      </c>
      <c r="EV107" t="s">
        <v>2291</v>
      </c>
      <c r="EW107" t="s">
        <v>1997</v>
      </c>
      <c r="EX107" t="s">
        <v>2101</v>
      </c>
      <c r="EY107" t="s">
        <v>1921</v>
      </c>
      <c r="EZ107" t="s">
        <v>1921</v>
      </c>
      <c r="FA107" t="s">
        <v>1920</v>
      </c>
      <c r="FB107" t="s">
        <v>1920</v>
      </c>
      <c r="FC107" t="s">
        <v>1921</v>
      </c>
      <c r="FD107" t="s">
        <v>2291</v>
      </c>
      <c r="FE107" t="s">
        <v>1996</v>
      </c>
      <c r="FF107" t="s">
        <v>1953</v>
      </c>
      <c r="FG107" t="s">
        <v>1921</v>
      </c>
      <c r="FH107" t="s">
        <v>1921</v>
      </c>
      <c r="FI107" t="s">
        <v>1920</v>
      </c>
      <c r="FJ107" t="s">
        <v>1921</v>
      </c>
      <c r="FK107" t="s">
        <v>1921</v>
      </c>
      <c r="FL107" t="s">
        <v>2291</v>
      </c>
      <c r="FM107" t="s">
        <v>1996</v>
      </c>
      <c r="FN107" t="s">
        <v>320</v>
      </c>
      <c r="FO107" t="s">
        <v>1921</v>
      </c>
      <c r="FP107" t="s">
        <v>1921</v>
      </c>
      <c r="FQ107" t="s">
        <v>1921</v>
      </c>
      <c r="FR107" t="s">
        <v>1920</v>
      </c>
      <c r="FS107" t="s">
        <v>1921</v>
      </c>
      <c r="FT107" t="s">
        <v>2291</v>
      </c>
      <c r="FU107" t="s">
        <v>1996</v>
      </c>
      <c r="FV107">
        <v>100</v>
      </c>
      <c r="FW107">
        <v>100</v>
      </c>
      <c r="FX107">
        <v>10</v>
      </c>
      <c r="FY107">
        <v>27</v>
      </c>
      <c r="FZ107">
        <v>5</v>
      </c>
      <c r="GA107">
        <v>8</v>
      </c>
      <c r="GB107" t="s">
        <v>2291</v>
      </c>
      <c r="GC107">
        <v>6</v>
      </c>
      <c r="GD107">
        <v>30</v>
      </c>
      <c r="GE107">
        <v>80</v>
      </c>
      <c r="GF107">
        <v>9</v>
      </c>
      <c r="GG107">
        <v>3</v>
      </c>
      <c r="GH107">
        <v>100</v>
      </c>
      <c r="GI107" t="s">
        <v>1920</v>
      </c>
      <c r="GJ107" t="s">
        <v>1920</v>
      </c>
      <c r="GK107" t="s">
        <v>1920</v>
      </c>
      <c r="GL107" t="s">
        <v>2291</v>
      </c>
      <c r="GM107" t="s">
        <v>2291</v>
      </c>
      <c r="GN107" t="s">
        <v>2291</v>
      </c>
      <c r="GO107" t="s">
        <v>1920</v>
      </c>
      <c r="GP107" t="s">
        <v>2291</v>
      </c>
      <c r="GQ107" t="s">
        <v>2291</v>
      </c>
      <c r="GR107" t="s">
        <v>2291</v>
      </c>
      <c r="GS107" t="s">
        <v>419</v>
      </c>
      <c r="GT107" t="s">
        <v>1921</v>
      </c>
      <c r="GU107" t="s">
        <v>1921</v>
      </c>
      <c r="GV107" t="s">
        <v>1921</v>
      </c>
      <c r="GW107" t="s">
        <v>1921</v>
      </c>
      <c r="GX107" t="s">
        <v>1920</v>
      </c>
      <c r="GY107" t="s">
        <v>1921</v>
      </c>
      <c r="GZ107" t="s">
        <v>1920</v>
      </c>
      <c r="HA107" t="s">
        <v>1921</v>
      </c>
      <c r="HB107">
        <v>3</v>
      </c>
      <c r="HC107" t="s">
        <v>2291</v>
      </c>
      <c r="HD107">
        <v>17</v>
      </c>
      <c r="HE107" t="s">
        <v>2291</v>
      </c>
      <c r="HF107" t="s">
        <v>2291</v>
      </c>
      <c r="HG107" t="s">
        <v>2291</v>
      </c>
      <c r="HH107" t="s">
        <v>2291</v>
      </c>
      <c r="HI107" t="s">
        <v>2291</v>
      </c>
      <c r="HJ107" t="s">
        <v>2291</v>
      </c>
      <c r="HK107" t="s">
        <v>2291</v>
      </c>
      <c r="HL107" t="s">
        <v>2291</v>
      </c>
      <c r="HM107" t="s">
        <v>2291</v>
      </c>
      <c r="HN107" t="s">
        <v>2291</v>
      </c>
      <c r="HO107" t="s">
        <v>2291</v>
      </c>
      <c r="HP107" t="s">
        <v>2291</v>
      </c>
      <c r="HQ107" t="s">
        <v>2291</v>
      </c>
      <c r="HR107" t="s">
        <v>869</v>
      </c>
      <c r="HS107" t="s">
        <v>2115</v>
      </c>
      <c r="HT107" t="s">
        <v>1921</v>
      </c>
      <c r="HU107" t="s">
        <v>1920</v>
      </c>
      <c r="HV107" t="s">
        <v>1920</v>
      </c>
      <c r="HW107" t="s">
        <v>1920</v>
      </c>
      <c r="HX107" t="s">
        <v>1921</v>
      </c>
      <c r="HY107" t="s">
        <v>2122</v>
      </c>
      <c r="HZ107" t="s">
        <v>1920</v>
      </c>
      <c r="IA107" t="s">
        <v>1921</v>
      </c>
      <c r="IB107" t="s">
        <v>1921</v>
      </c>
      <c r="IC107">
        <v>51</v>
      </c>
      <c r="ID107" t="s">
        <v>2291</v>
      </c>
      <c r="IE107" t="s">
        <v>2046</v>
      </c>
      <c r="IF107" t="s">
        <v>1921</v>
      </c>
      <c r="IG107" t="s">
        <v>1964</v>
      </c>
      <c r="IH107" t="s">
        <v>2126</v>
      </c>
      <c r="II107" t="s">
        <v>1921</v>
      </c>
      <c r="IJ107" t="s">
        <v>1920</v>
      </c>
      <c r="IK107" t="s">
        <v>2291</v>
      </c>
      <c r="IL107">
        <v>200</v>
      </c>
      <c r="IM107" t="s">
        <v>1920</v>
      </c>
      <c r="IN107" t="s">
        <v>2291</v>
      </c>
      <c r="IO107" t="s">
        <v>2291</v>
      </c>
      <c r="IP107" t="s">
        <v>2291</v>
      </c>
      <c r="IQ107" t="s">
        <v>2291</v>
      </c>
      <c r="IR107" t="s">
        <v>2291</v>
      </c>
      <c r="IS107" t="s">
        <v>2291</v>
      </c>
      <c r="IT107" t="s">
        <v>2291</v>
      </c>
      <c r="IU107" t="s">
        <v>2291</v>
      </c>
      <c r="IV107" t="s">
        <v>1952</v>
      </c>
      <c r="IW107" t="s">
        <v>2291</v>
      </c>
      <c r="IX107" t="s">
        <v>2291</v>
      </c>
      <c r="IY107" t="s">
        <v>2180</v>
      </c>
      <c r="IZ107" t="s">
        <v>534</v>
      </c>
      <c r="JA107" t="s">
        <v>1957</v>
      </c>
      <c r="JB107" t="s">
        <v>2291</v>
      </c>
      <c r="JC107" t="s">
        <v>1920</v>
      </c>
      <c r="JD107" t="s">
        <v>2003</v>
      </c>
      <c r="JE107" t="s">
        <v>1921</v>
      </c>
      <c r="JF107" t="s">
        <v>1920</v>
      </c>
      <c r="JG107" t="s">
        <v>1921</v>
      </c>
      <c r="JH107" t="s">
        <v>1921</v>
      </c>
      <c r="JI107" t="s">
        <v>1921</v>
      </c>
      <c r="JJ107" t="s">
        <v>2291</v>
      </c>
      <c r="JK107" t="s">
        <v>869</v>
      </c>
      <c r="JL107" t="s">
        <v>2291</v>
      </c>
      <c r="JM107" t="s">
        <v>963</v>
      </c>
      <c r="JN107" t="s">
        <v>1921</v>
      </c>
      <c r="JO107" t="s">
        <v>1921</v>
      </c>
      <c r="JP107" t="s">
        <v>1921</v>
      </c>
      <c r="JQ107" t="s">
        <v>1921</v>
      </c>
      <c r="JR107" t="s">
        <v>1921</v>
      </c>
      <c r="JS107" t="s">
        <v>1921</v>
      </c>
      <c r="JT107" t="s">
        <v>1921</v>
      </c>
      <c r="JU107" t="s">
        <v>1920</v>
      </c>
      <c r="JV107" t="s">
        <v>1920</v>
      </c>
      <c r="JW107" t="s">
        <v>1921</v>
      </c>
      <c r="JX107" t="s">
        <v>1921</v>
      </c>
      <c r="JY107" t="s">
        <v>1921</v>
      </c>
      <c r="JZ107" t="s">
        <v>1920</v>
      </c>
      <c r="KA107" t="s">
        <v>1921</v>
      </c>
      <c r="KB107" t="s">
        <v>1391</v>
      </c>
      <c r="KC107" t="s">
        <v>2291</v>
      </c>
      <c r="KD107" t="s">
        <v>2297</v>
      </c>
      <c r="KE107" t="s">
        <v>1920</v>
      </c>
      <c r="KF107" t="s">
        <v>1921</v>
      </c>
      <c r="KG107" t="s">
        <v>1921</v>
      </c>
      <c r="KH107" t="s">
        <v>1920</v>
      </c>
      <c r="KI107" t="s">
        <v>1921</v>
      </c>
      <c r="KJ107" t="s">
        <v>1921</v>
      </c>
      <c r="KK107" t="s">
        <v>1921</v>
      </c>
      <c r="KL107" t="s">
        <v>2291</v>
      </c>
      <c r="KM107" t="s">
        <v>1973</v>
      </c>
      <c r="KN107" t="s">
        <v>2291</v>
      </c>
      <c r="KO107" t="s">
        <v>1920</v>
      </c>
      <c r="KP107" t="s">
        <v>2154</v>
      </c>
      <c r="KQ107" t="s">
        <v>1968</v>
      </c>
      <c r="KR107" t="s">
        <v>1987</v>
      </c>
      <c r="KS107" t="s">
        <v>2291</v>
      </c>
      <c r="KT107" t="s">
        <v>1920</v>
      </c>
      <c r="KU107" t="s">
        <v>409</v>
      </c>
      <c r="KV107" t="s">
        <v>1921</v>
      </c>
      <c r="KW107" t="s">
        <v>1921</v>
      </c>
      <c r="KX107" t="s">
        <v>1920</v>
      </c>
      <c r="KY107" t="s">
        <v>2291</v>
      </c>
      <c r="KZ107" t="s">
        <v>2291</v>
      </c>
      <c r="LA107">
        <v>3</v>
      </c>
      <c r="LB107" t="s">
        <v>304</v>
      </c>
      <c r="LC107" t="s">
        <v>1392</v>
      </c>
      <c r="LD107" t="s">
        <v>2291</v>
      </c>
      <c r="LE107" t="s">
        <v>2291</v>
      </c>
      <c r="LF107" t="s">
        <v>2291</v>
      </c>
      <c r="LG107">
        <v>20</v>
      </c>
      <c r="LH107">
        <v>20</v>
      </c>
      <c r="LI107" t="s">
        <v>1393</v>
      </c>
      <c r="LJ107">
        <v>174126</v>
      </c>
      <c r="LK107" t="s">
        <v>1394</v>
      </c>
      <c r="LL107" t="s">
        <v>1395</v>
      </c>
      <c r="LM107">
        <v>123</v>
      </c>
      <c r="LN107" t="s">
        <v>2291</v>
      </c>
      <c r="LO107">
        <v>-1</v>
      </c>
      <c r="LP107" t="s">
        <v>2291</v>
      </c>
      <c r="LQ107" t="s">
        <v>2291</v>
      </c>
      <c r="LR107">
        <v>123</v>
      </c>
      <c r="LS107">
        <v>7</v>
      </c>
      <c r="LT107">
        <v>8</v>
      </c>
      <c r="LU107">
        <v>6</v>
      </c>
      <c r="LV107">
        <v>16</v>
      </c>
      <c r="LW107">
        <v>11</v>
      </c>
      <c r="LX107">
        <v>17</v>
      </c>
      <c r="LY107">
        <v>8</v>
      </c>
      <c r="LZ107">
        <v>14</v>
      </c>
      <c r="MA107">
        <v>17</v>
      </c>
      <c r="MB107">
        <v>17</v>
      </c>
      <c r="MC107">
        <v>5</v>
      </c>
      <c r="MD107">
        <v>4</v>
      </c>
      <c r="ME107">
        <v>130</v>
      </c>
      <c r="MF107" t="s">
        <v>1980</v>
      </c>
      <c r="MG107" t="s">
        <v>1981</v>
      </c>
      <c r="MH107" t="s">
        <v>1922</v>
      </c>
      <c r="MI107" t="b">
        <v>1</v>
      </c>
      <c r="MJ107" t="b">
        <v>1</v>
      </c>
      <c r="MK107" t="b">
        <v>1</v>
      </c>
      <c r="ML107" t="s">
        <v>2291</v>
      </c>
    </row>
    <row r="108" spans="1:350" x14ac:dyDescent="0.3">
      <c r="A108" t="s">
        <v>575</v>
      </c>
      <c r="B108" t="s">
        <v>573</v>
      </c>
      <c r="C108" t="s">
        <v>574</v>
      </c>
      <c r="D108">
        <v>43154</v>
      </c>
      <c r="E108" t="s">
        <v>549</v>
      </c>
      <c r="F108" t="s">
        <v>550</v>
      </c>
      <c r="G108" t="s">
        <v>2291</v>
      </c>
      <c r="H108" t="s">
        <v>2291</v>
      </c>
      <c r="I108">
        <v>43154</v>
      </c>
      <c r="J108" t="s">
        <v>551</v>
      </c>
      <c r="K108" t="s">
        <v>293</v>
      </c>
      <c r="L108" t="s">
        <v>294</v>
      </c>
      <c r="M108" t="s">
        <v>1934</v>
      </c>
      <c r="N108" t="s">
        <v>400</v>
      </c>
      <c r="O108" t="s">
        <v>1948</v>
      </c>
      <c r="P108" t="s">
        <v>401</v>
      </c>
      <c r="Q108" t="s">
        <v>429</v>
      </c>
      <c r="R108" t="s">
        <v>429</v>
      </c>
      <c r="S108" t="s">
        <v>575</v>
      </c>
      <c r="T108" t="s">
        <v>576</v>
      </c>
      <c r="U108">
        <v>14.4121741531</v>
      </c>
      <c r="V108">
        <v>13.6331345628</v>
      </c>
      <c r="W108">
        <v>307.43015545700001</v>
      </c>
      <c r="X108">
        <v>4</v>
      </c>
      <c r="Y108" t="s">
        <v>1983</v>
      </c>
      <c r="Z108" t="s">
        <v>429</v>
      </c>
      <c r="AA108">
        <v>6</v>
      </c>
      <c r="AB108" t="s">
        <v>2292</v>
      </c>
      <c r="AC108" t="s">
        <v>2291</v>
      </c>
      <c r="AD108" t="s">
        <v>1990</v>
      </c>
      <c r="AE108" t="s">
        <v>2291</v>
      </c>
      <c r="AF108" t="s">
        <v>2291</v>
      </c>
      <c r="AG108" t="s">
        <v>2093</v>
      </c>
      <c r="AH108" t="s">
        <v>1920</v>
      </c>
      <c r="AI108" t="s">
        <v>1920</v>
      </c>
      <c r="AJ108" t="s">
        <v>1921</v>
      </c>
      <c r="AK108" t="s">
        <v>2291</v>
      </c>
      <c r="AL108">
        <v>115</v>
      </c>
      <c r="AM108">
        <v>300</v>
      </c>
      <c r="AN108" t="s">
        <v>294</v>
      </c>
      <c r="AO108" t="s">
        <v>1934</v>
      </c>
      <c r="AP108" t="s">
        <v>400</v>
      </c>
      <c r="AQ108" t="s">
        <v>1948</v>
      </c>
      <c r="AR108" t="s">
        <v>404</v>
      </c>
      <c r="AS108" t="s">
        <v>2010</v>
      </c>
      <c r="AT108">
        <v>115</v>
      </c>
      <c r="AU108">
        <v>300</v>
      </c>
      <c r="AV108">
        <v>42370</v>
      </c>
      <c r="AW108">
        <v>17</v>
      </c>
      <c r="AX108">
        <v>45</v>
      </c>
      <c r="AY108" t="s">
        <v>298</v>
      </c>
      <c r="AZ108" t="s">
        <v>1926</v>
      </c>
      <c r="BA108" t="s">
        <v>299</v>
      </c>
      <c r="BB108" t="s">
        <v>1931</v>
      </c>
      <c r="BC108" t="s">
        <v>501</v>
      </c>
      <c r="BD108" t="s">
        <v>1938</v>
      </c>
      <c r="BE108" t="s">
        <v>2291</v>
      </c>
      <c r="BF108" t="s">
        <v>2291</v>
      </c>
      <c r="BG108" t="s">
        <v>2291</v>
      </c>
      <c r="BH108">
        <v>17</v>
      </c>
      <c r="BI108">
        <v>45</v>
      </c>
      <c r="BJ108">
        <v>43435</v>
      </c>
      <c r="BK108" t="s">
        <v>2291</v>
      </c>
      <c r="BL108" t="s">
        <v>2291</v>
      </c>
      <c r="BM108" t="s">
        <v>2291</v>
      </c>
      <c r="BN108" t="s">
        <v>2291</v>
      </c>
      <c r="BO108" t="s">
        <v>2291</v>
      </c>
      <c r="BP108" t="s">
        <v>2291</v>
      </c>
      <c r="BQ108" t="s">
        <v>2291</v>
      </c>
      <c r="BR108" t="s">
        <v>2291</v>
      </c>
      <c r="BS108" t="s">
        <v>2291</v>
      </c>
      <c r="BT108" t="s">
        <v>2291</v>
      </c>
      <c r="BU108" t="s">
        <v>2291</v>
      </c>
      <c r="BV108" t="s">
        <v>2291</v>
      </c>
      <c r="BW108" t="s">
        <v>2291</v>
      </c>
      <c r="BX108" t="s">
        <v>2291</v>
      </c>
      <c r="BY108" t="s">
        <v>2291</v>
      </c>
      <c r="BZ108" t="s">
        <v>2291</v>
      </c>
      <c r="CA108">
        <v>0</v>
      </c>
      <c r="CB108">
        <v>300</v>
      </c>
      <c r="CC108">
        <v>0</v>
      </c>
      <c r="CD108">
        <v>0</v>
      </c>
      <c r="CE108">
        <v>0</v>
      </c>
      <c r="CF108" t="s">
        <v>1999</v>
      </c>
      <c r="CG108" t="s">
        <v>2291</v>
      </c>
      <c r="CH108" t="s">
        <v>577</v>
      </c>
      <c r="CI108" t="s">
        <v>1920</v>
      </c>
      <c r="CJ108" t="s">
        <v>1920</v>
      </c>
      <c r="CK108" t="s">
        <v>1920</v>
      </c>
      <c r="CL108" t="s">
        <v>1921</v>
      </c>
      <c r="CM108" t="s">
        <v>1921</v>
      </c>
      <c r="CN108" t="s">
        <v>1920</v>
      </c>
      <c r="CO108" t="s">
        <v>1921</v>
      </c>
      <c r="CP108" t="s">
        <v>1921</v>
      </c>
      <c r="CQ108" t="s">
        <v>1921</v>
      </c>
      <c r="CR108" t="s">
        <v>1920</v>
      </c>
      <c r="CS108" t="s">
        <v>1921</v>
      </c>
      <c r="CT108" t="s">
        <v>2291</v>
      </c>
      <c r="CU108" t="s">
        <v>2291</v>
      </c>
      <c r="CV108" t="s">
        <v>2291</v>
      </c>
      <c r="CW108" t="s">
        <v>2291</v>
      </c>
      <c r="CX108" t="s">
        <v>2291</v>
      </c>
      <c r="CY108" t="s">
        <v>2291</v>
      </c>
      <c r="CZ108" t="s">
        <v>2291</v>
      </c>
      <c r="DA108" t="s">
        <v>2291</v>
      </c>
      <c r="DB108" t="s">
        <v>320</v>
      </c>
      <c r="DC108" t="s">
        <v>1921</v>
      </c>
      <c r="DD108" t="s">
        <v>1921</v>
      </c>
      <c r="DE108" t="s">
        <v>1921</v>
      </c>
      <c r="DF108" t="s">
        <v>1920</v>
      </c>
      <c r="DG108" t="s">
        <v>1921</v>
      </c>
      <c r="DH108" t="s">
        <v>2291</v>
      </c>
      <c r="DI108" t="s">
        <v>2029</v>
      </c>
      <c r="DJ108" t="s">
        <v>320</v>
      </c>
      <c r="DK108" t="s">
        <v>1921</v>
      </c>
      <c r="DL108" t="s">
        <v>1921</v>
      </c>
      <c r="DM108" t="s">
        <v>1921</v>
      </c>
      <c r="DN108" t="s">
        <v>1920</v>
      </c>
      <c r="DO108" t="s">
        <v>1921</v>
      </c>
      <c r="DP108" t="s">
        <v>2291</v>
      </c>
      <c r="DQ108" t="s">
        <v>2029</v>
      </c>
      <c r="DR108" t="s">
        <v>2291</v>
      </c>
      <c r="DS108" t="s">
        <v>2291</v>
      </c>
      <c r="DT108" t="s">
        <v>2291</v>
      </c>
      <c r="DU108" t="s">
        <v>2291</v>
      </c>
      <c r="DV108" t="s">
        <v>2291</v>
      </c>
      <c r="DW108" t="s">
        <v>2291</v>
      </c>
      <c r="DX108" t="s">
        <v>2291</v>
      </c>
      <c r="DY108" t="s">
        <v>2291</v>
      </c>
      <c r="DZ108" t="s">
        <v>320</v>
      </c>
      <c r="EA108" t="s">
        <v>1921</v>
      </c>
      <c r="EB108" t="s">
        <v>1921</v>
      </c>
      <c r="EC108" t="s">
        <v>1921</v>
      </c>
      <c r="ED108" t="s">
        <v>1920</v>
      </c>
      <c r="EE108" t="s">
        <v>1921</v>
      </c>
      <c r="EF108" t="s">
        <v>2291</v>
      </c>
      <c r="EG108" t="s">
        <v>2029</v>
      </c>
      <c r="EH108" t="s">
        <v>2291</v>
      </c>
      <c r="EI108" t="s">
        <v>2291</v>
      </c>
      <c r="EJ108" t="s">
        <v>2291</v>
      </c>
      <c r="EK108" t="s">
        <v>2291</v>
      </c>
      <c r="EL108" t="s">
        <v>2291</v>
      </c>
      <c r="EM108" t="s">
        <v>2291</v>
      </c>
      <c r="EN108" t="s">
        <v>2291</v>
      </c>
      <c r="EO108" t="s">
        <v>2291</v>
      </c>
      <c r="EP108" t="s">
        <v>2291</v>
      </c>
      <c r="EQ108" t="s">
        <v>2291</v>
      </c>
      <c r="ER108" t="s">
        <v>2291</v>
      </c>
      <c r="ES108" t="s">
        <v>2291</v>
      </c>
      <c r="ET108" t="s">
        <v>2291</v>
      </c>
      <c r="EU108" t="s">
        <v>2291</v>
      </c>
      <c r="EV108" t="s">
        <v>2291</v>
      </c>
      <c r="EW108" t="s">
        <v>2291</v>
      </c>
      <c r="EX108" t="s">
        <v>320</v>
      </c>
      <c r="EY108" t="s">
        <v>1921</v>
      </c>
      <c r="EZ108" t="s">
        <v>1921</v>
      </c>
      <c r="FA108" t="s">
        <v>1921</v>
      </c>
      <c r="FB108" t="s">
        <v>1920</v>
      </c>
      <c r="FC108" t="s">
        <v>1921</v>
      </c>
      <c r="FD108" t="s">
        <v>2291</v>
      </c>
      <c r="FE108" t="s">
        <v>1996</v>
      </c>
      <c r="FF108" t="s">
        <v>2291</v>
      </c>
      <c r="FG108" t="s">
        <v>2291</v>
      </c>
      <c r="FH108" t="s">
        <v>2291</v>
      </c>
      <c r="FI108" t="s">
        <v>2291</v>
      </c>
      <c r="FJ108" t="s">
        <v>2291</v>
      </c>
      <c r="FK108" t="s">
        <v>2291</v>
      </c>
      <c r="FL108" t="s">
        <v>2291</v>
      </c>
      <c r="FM108" t="s">
        <v>2291</v>
      </c>
      <c r="FN108" t="s">
        <v>320</v>
      </c>
      <c r="FO108" t="s">
        <v>1921</v>
      </c>
      <c r="FP108" t="s">
        <v>1921</v>
      </c>
      <c r="FQ108" t="s">
        <v>1921</v>
      </c>
      <c r="FR108" t="s">
        <v>1920</v>
      </c>
      <c r="FS108" t="s">
        <v>1921</v>
      </c>
      <c r="FT108" t="s">
        <v>2291</v>
      </c>
      <c r="FU108" t="s">
        <v>1997</v>
      </c>
      <c r="FV108">
        <v>25</v>
      </c>
      <c r="FW108">
        <v>30</v>
      </c>
      <c r="FX108">
        <v>10</v>
      </c>
      <c r="FY108">
        <v>15</v>
      </c>
      <c r="FZ108">
        <v>6</v>
      </c>
      <c r="GA108" t="s">
        <v>2291</v>
      </c>
      <c r="GB108" t="s">
        <v>2291</v>
      </c>
      <c r="GC108" t="s">
        <v>2291</v>
      </c>
      <c r="GD108" t="s">
        <v>2291</v>
      </c>
      <c r="GE108">
        <v>21</v>
      </c>
      <c r="GF108">
        <v>12</v>
      </c>
      <c r="GG108" t="s">
        <v>2291</v>
      </c>
      <c r="GH108">
        <v>50</v>
      </c>
      <c r="GI108" t="s">
        <v>1920</v>
      </c>
      <c r="GJ108" t="s">
        <v>1920</v>
      </c>
      <c r="GK108" t="s">
        <v>1920</v>
      </c>
      <c r="GL108" t="s">
        <v>2291</v>
      </c>
      <c r="GM108" t="s">
        <v>2291</v>
      </c>
      <c r="GN108" t="s">
        <v>2291</v>
      </c>
      <c r="GO108" t="s">
        <v>1921</v>
      </c>
      <c r="GP108" t="s">
        <v>2005</v>
      </c>
      <c r="GQ108" t="s">
        <v>2291</v>
      </c>
      <c r="GR108" t="s">
        <v>2291</v>
      </c>
      <c r="GS108" t="s">
        <v>302</v>
      </c>
      <c r="GT108" t="s">
        <v>1921</v>
      </c>
      <c r="GU108" t="s">
        <v>1921</v>
      </c>
      <c r="GV108" t="s">
        <v>1921</v>
      </c>
      <c r="GW108" t="s">
        <v>1921</v>
      </c>
      <c r="GX108" t="s">
        <v>1920</v>
      </c>
      <c r="GY108" t="s">
        <v>1921</v>
      </c>
      <c r="GZ108" t="s">
        <v>1921</v>
      </c>
      <c r="HA108" t="s">
        <v>1921</v>
      </c>
      <c r="HB108" t="s">
        <v>2291</v>
      </c>
      <c r="HC108" t="s">
        <v>2291</v>
      </c>
      <c r="HD108">
        <v>1</v>
      </c>
      <c r="HE108">
        <v>1</v>
      </c>
      <c r="HF108" t="s">
        <v>2291</v>
      </c>
      <c r="HG108" t="s">
        <v>2291</v>
      </c>
      <c r="HH108" t="s">
        <v>2291</v>
      </c>
      <c r="HI108" t="s">
        <v>2291</v>
      </c>
      <c r="HJ108" t="s">
        <v>2291</v>
      </c>
      <c r="HK108" t="s">
        <v>2291</v>
      </c>
      <c r="HL108" t="s">
        <v>2291</v>
      </c>
      <c r="HM108" t="s">
        <v>2291</v>
      </c>
      <c r="HN108" t="s">
        <v>2291</v>
      </c>
      <c r="HO108" t="s">
        <v>2291</v>
      </c>
      <c r="HP108" t="s">
        <v>2291</v>
      </c>
      <c r="HQ108" t="s">
        <v>2291</v>
      </c>
      <c r="HR108" t="s">
        <v>869</v>
      </c>
      <c r="HS108" t="s">
        <v>2112</v>
      </c>
      <c r="HT108" t="s">
        <v>1921</v>
      </c>
      <c r="HU108" t="s">
        <v>1920</v>
      </c>
      <c r="HV108" t="s">
        <v>1920</v>
      </c>
      <c r="HW108" t="s">
        <v>1921</v>
      </c>
      <c r="HX108" t="s">
        <v>1921</v>
      </c>
      <c r="HY108" t="s">
        <v>2122</v>
      </c>
      <c r="HZ108" t="s">
        <v>1920</v>
      </c>
      <c r="IA108" t="s">
        <v>1921</v>
      </c>
      <c r="IB108" t="s">
        <v>1921</v>
      </c>
      <c r="IC108">
        <v>40</v>
      </c>
      <c r="ID108" t="s">
        <v>2291</v>
      </c>
      <c r="IE108" t="s">
        <v>2046</v>
      </c>
      <c r="IF108" t="s">
        <v>1921</v>
      </c>
      <c r="IG108" t="s">
        <v>1964</v>
      </c>
      <c r="IH108" t="s">
        <v>2126</v>
      </c>
      <c r="II108" t="s">
        <v>1921</v>
      </c>
      <c r="IJ108" t="s">
        <v>1920</v>
      </c>
      <c r="IK108" t="s">
        <v>2291</v>
      </c>
      <c r="IL108">
        <v>20</v>
      </c>
      <c r="IM108" t="s">
        <v>1920</v>
      </c>
      <c r="IN108" t="s">
        <v>2291</v>
      </c>
      <c r="IO108" t="s">
        <v>2291</v>
      </c>
      <c r="IP108" t="s">
        <v>2291</v>
      </c>
      <c r="IQ108" t="s">
        <v>2291</v>
      </c>
      <c r="IR108" t="s">
        <v>2291</v>
      </c>
      <c r="IS108" t="s">
        <v>2291</v>
      </c>
      <c r="IT108" t="s">
        <v>2291</v>
      </c>
      <c r="IU108" t="s">
        <v>2291</v>
      </c>
      <c r="IV108" t="s">
        <v>1949</v>
      </c>
      <c r="IW108" t="s">
        <v>1991</v>
      </c>
      <c r="IX108" t="s">
        <v>2291</v>
      </c>
      <c r="IY108" t="s">
        <v>2291</v>
      </c>
      <c r="IZ108" t="s">
        <v>2291</v>
      </c>
      <c r="JA108" t="s">
        <v>2291</v>
      </c>
      <c r="JB108" t="s">
        <v>2291</v>
      </c>
      <c r="JC108" t="s">
        <v>1921</v>
      </c>
      <c r="JD108" t="s">
        <v>2291</v>
      </c>
      <c r="JE108" t="s">
        <v>2291</v>
      </c>
      <c r="JF108" t="s">
        <v>2291</v>
      </c>
      <c r="JG108" t="s">
        <v>2291</v>
      </c>
      <c r="JH108" t="s">
        <v>2291</v>
      </c>
      <c r="JI108" t="s">
        <v>2291</v>
      </c>
      <c r="JJ108" t="s">
        <v>2291</v>
      </c>
      <c r="JK108" t="s">
        <v>2291</v>
      </c>
      <c r="JL108" t="s">
        <v>2291</v>
      </c>
      <c r="JM108" t="s">
        <v>578</v>
      </c>
      <c r="JN108" t="s">
        <v>1920</v>
      </c>
      <c r="JO108" t="s">
        <v>1921</v>
      </c>
      <c r="JP108" t="s">
        <v>1921</v>
      </c>
      <c r="JQ108" t="s">
        <v>1921</v>
      </c>
      <c r="JR108" t="s">
        <v>1921</v>
      </c>
      <c r="JS108" t="s">
        <v>1921</v>
      </c>
      <c r="JT108" t="s">
        <v>1920</v>
      </c>
      <c r="JU108" t="s">
        <v>1921</v>
      </c>
      <c r="JV108" t="s">
        <v>1921</v>
      </c>
      <c r="JW108" t="s">
        <v>1921</v>
      </c>
      <c r="JX108" t="s">
        <v>1921</v>
      </c>
      <c r="JY108" t="s">
        <v>1920</v>
      </c>
      <c r="JZ108" t="s">
        <v>1921</v>
      </c>
      <c r="KA108" t="s">
        <v>1921</v>
      </c>
      <c r="KB108" t="s">
        <v>2291</v>
      </c>
      <c r="KC108" t="s">
        <v>2291</v>
      </c>
      <c r="KD108" t="s">
        <v>2308</v>
      </c>
      <c r="KE108" t="s">
        <v>1920</v>
      </c>
      <c r="KF108" t="s">
        <v>1921</v>
      </c>
      <c r="KG108" t="s">
        <v>1921</v>
      </c>
      <c r="KH108" t="s">
        <v>1921</v>
      </c>
      <c r="KI108" t="s">
        <v>1920</v>
      </c>
      <c r="KJ108" t="s">
        <v>1921</v>
      </c>
      <c r="KK108" t="s">
        <v>1921</v>
      </c>
      <c r="KL108" t="s">
        <v>2291</v>
      </c>
      <c r="KM108" t="s">
        <v>1971</v>
      </c>
      <c r="KN108" t="s">
        <v>2291</v>
      </c>
      <c r="KO108" t="s">
        <v>1920</v>
      </c>
      <c r="KP108" t="s">
        <v>408</v>
      </c>
      <c r="KQ108" t="s">
        <v>1966</v>
      </c>
      <c r="KR108" t="s">
        <v>1987</v>
      </c>
      <c r="KS108" t="s">
        <v>2291</v>
      </c>
      <c r="KT108" t="s">
        <v>1920</v>
      </c>
      <c r="KU108" t="s">
        <v>409</v>
      </c>
      <c r="KV108" t="s">
        <v>1921</v>
      </c>
      <c r="KW108" t="s">
        <v>1921</v>
      </c>
      <c r="KX108" t="s">
        <v>1920</v>
      </c>
      <c r="KY108" t="s">
        <v>2291</v>
      </c>
      <c r="KZ108" t="s">
        <v>2291</v>
      </c>
      <c r="LA108">
        <v>3</v>
      </c>
      <c r="LB108" t="s">
        <v>304</v>
      </c>
      <c r="LC108" t="s">
        <v>2291</v>
      </c>
      <c r="LD108" t="s">
        <v>2291</v>
      </c>
      <c r="LE108" t="s">
        <v>2291</v>
      </c>
      <c r="LF108" t="s">
        <v>2291</v>
      </c>
      <c r="LG108">
        <v>15</v>
      </c>
      <c r="LH108">
        <v>15</v>
      </c>
      <c r="LI108" t="s">
        <v>579</v>
      </c>
      <c r="LJ108">
        <v>146972</v>
      </c>
      <c r="LK108" t="s">
        <v>580</v>
      </c>
      <c r="LL108" t="s">
        <v>581</v>
      </c>
      <c r="LM108">
        <v>25</v>
      </c>
      <c r="LN108" t="s">
        <v>2291</v>
      </c>
      <c r="LO108">
        <v>-1</v>
      </c>
      <c r="LP108" t="s">
        <v>2291</v>
      </c>
      <c r="LQ108" t="s">
        <v>2291</v>
      </c>
      <c r="LR108">
        <v>25</v>
      </c>
      <c r="LS108">
        <v>8</v>
      </c>
      <c r="LT108">
        <v>8</v>
      </c>
      <c r="LU108">
        <v>9</v>
      </c>
      <c r="LV108">
        <v>7</v>
      </c>
      <c r="LW108">
        <v>7</v>
      </c>
      <c r="LX108">
        <v>12</v>
      </c>
      <c r="LY108">
        <v>5</v>
      </c>
      <c r="LZ108">
        <v>3</v>
      </c>
      <c r="MA108">
        <v>8</v>
      </c>
      <c r="MB108">
        <v>16</v>
      </c>
      <c r="MC108">
        <v>7</v>
      </c>
      <c r="MD108">
        <v>1</v>
      </c>
      <c r="ME108">
        <v>91</v>
      </c>
      <c r="MF108" t="s">
        <v>1975</v>
      </c>
      <c r="MG108" t="s">
        <v>568</v>
      </c>
      <c r="MH108" t="s">
        <v>2035</v>
      </c>
      <c r="MI108" t="b">
        <v>1</v>
      </c>
      <c r="MJ108" t="b">
        <v>1</v>
      </c>
      <c r="MK108" t="b">
        <v>0</v>
      </c>
      <c r="ML108" t="s">
        <v>2291</v>
      </c>
    </row>
    <row r="109" spans="1:350" x14ac:dyDescent="0.3">
      <c r="A109" t="s">
        <v>1839</v>
      </c>
      <c r="B109" t="s">
        <v>1477</v>
      </c>
      <c r="C109" t="s">
        <v>1478</v>
      </c>
      <c r="D109">
        <v>43172</v>
      </c>
      <c r="E109" t="s">
        <v>316</v>
      </c>
      <c r="F109" t="s">
        <v>2291</v>
      </c>
      <c r="G109" t="s">
        <v>2291</v>
      </c>
      <c r="H109" t="s">
        <v>2291</v>
      </c>
      <c r="I109">
        <v>43172</v>
      </c>
      <c r="J109" t="s">
        <v>317</v>
      </c>
      <c r="K109" t="s">
        <v>293</v>
      </c>
      <c r="L109" t="s">
        <v>294</v>
      </c>
      <c r="M109" t="s">
        <v>1934</v>
      </c>
      <c r="N109" t="s">
        <v>698</v>
      </c>
      <c r="O109" t="s">
        <v>333</v>
      </c>
      <c r="P109" t="s">
        <v>818</v>
      </c>
      <c r="Q109" t="s">
        <v>1470</v>
      </c>
      <c r="R109" t="s">
        <v>1470</v>
      </c>
      <c r="S109" t="s">
        <v>1839</v>
      </c>
      <c r="T109" t="s">
        <v>1479</v>
      </c>
      <c r="U109">
        <v>13.6756105711</v>
      </c>
      <c r="V109">
        <v>13.993929891000001</v>
      </c>
      <c r="W109">
        <v>284.98334592100002</v>
      </c>
      <c r="X109">
        <v>4</v>
      </c>
      <c r="Y109" t="s">
        <v>1984</v>
      </c>
      <c r="Z109" t="s">
        <v>2291</v>
      </c>
      <c r="AA109" t="s">
        <v>2291</v>
      </c>
      <c r="AB109" t="s">
        <v>2292</v>
      </c>
      <c r="AC109" t="s">
        <v>2291</v>
      </c>
      <c r="AD109" t="s">
        <v>1982</v>
      </c>
      <c r="AE109" t="s">
        <v>2291</v>
      </c>
      <c r="AF109" t="s">
        <v>2291</v>
      </c>
      <c r="AG109" t="s">
        <v>2089</v>
      </c>
      <c r="AH109" t="s">
        <v>1920</v>
      </c>
      <c r="AI109" t="s">
        <v>1921</v>
      </c>
      <c r="AJ109" t="s">
        <v>1921</v>
      </c>
      <c r="AK109" t="s">
        <v>2291</v>
      </c>
      <c r="AL109">
        <v>105</v>
      </c>
      <c r="AM109">
        <v>439</v>
      </c>
      <c r="AN109" t="s">
        <v>294</v>
      </c>
      <c r="AO109" t="s">
        <v>1934</v>
      </c>
      <c r="AP109" t="s">
        <v>698</v>
      </c>
      <c r="AQ109" t="s">
        <v>333</v>
      </c>
      <c r="AR109" t="s">
        <v>818</v>
      </c>
      <c r="AS109" t="s">
        <v>1470</v>
      </c>
      <c r="AT109">
        <v>105</v>
      </c>
      <c r="AU109">
        <v>439</v>
      </c>
      <c r="AV109">
        <v>42005</v>
      </c>
      <c r="AW109" t="s">
        <v>2291</v>
      </c>
      <c r="AX109" t="s">
        <v>2291</v>
      </c>
      <c r="AY109" t="s">
        <v>2291</v>
      </c>
      <c r="AZ109" t="s">
        <v>2291</v>
      </c>
      <c r="BA109" t="s">
        <v>2291</v>
      </c>
      <c r="BB109" t="s">
        <v>2291</v>
      </c>
      <c r="BC109" t="s">
        <v>2291</v>
      </c>
      <c r="BD109" t="s">
        <v>2291</v>
      </c>
      <c r="BE109" t="s">
        <v>2291</v>
      </c>
      <c r="BF109" t="s">
        <v>2291</v>
      </c>
      <c r="BG109" t="s">
        <v>2291</v>
      </c>
      <c r="BH109" t="s">
        <v>2291</v>
      </c>
      <c r="BI109" t="s">
        <v>2291</v>
      </c>
      <c r="BJ109" t="s">
        <v>2291</v>
      </c>
      <c r="BK109" t="s">
        <v>2291</v>
      </c>
      <c r="BL109" t="s">
        <v>2291</v>
      </c>
      <c r="BM109" t="s">
        <v>2291</v>
      </c>
      <c r="BN109" t="s">
        <v>2291</v>
      </c>
      <c r="BO109" t="s">
        <v>2291</v>
      </c>
      <c r="BP109" t="s">
        <v>2291</v>
      </c>
      <c r="BQ109" t="s">
        <v>2291</v>
      </c>
      <c r="BR109" t="s">
        <v>2291</v>
      </c>
      <c r="BS109" t="s">
        <v>2291</v>
      </c>
      <c r="BT109" t="s">
        <v>2291</v>
      </c>
      <c r="BU109" t="s">
        <v>2291</v>
      </c>
      <c r="BV109" t="s">
        <v>2291</v>
      </c>
      <c r="BW109" t="s">
        <v>2291</v>
      </c>
      <c r="BX109" t="s">
        <v>2291</v>
      </c>
      <c r="BY109" t="s">
        <v>2291</v>
      </c>
      <c r="BZ109" t="s">
        <v>2291</v>
      </c>
      <c r="CA109">
        <v>0</v>
      </c>
      <c r="CB109">
        <v>105</v>
      </c>
      <c r="CC109">
        <v>0</v>
      </c>
      <c r="CD109">
        <v>0</v>
      </c>
      <c r="CE109">
        <v>0</v>
      </c>
      <c r="CF109" t="s">
        <v>1998</v>
      </c>
      <c r="CG109" t="s">
        <v>2291</v>
      </c>
      <c r="CH109" t="s">
        <v>469</v>
      </c>
      <c r="CI109" t="s">
        <v>1921</v>
      </c>
      <c r="CJ109" t="s">
        <v>1921</v>
      </c>
      <c r="CK109" t="s">
        <v>1921</v>
      </c>
      <c r="CL109" t="s">
        <v>1921</v>
      </c>
      <c r="CM109" t="s">
        <v>1921</v>
      </c>
      <c r="CN109" t="s">
        <v>1921</v>
      </c>
      <c r="CO109" t="s">
        <v>1921</v>
      </c>
      <c r="CP109" t="s">
        <v>1921</v>
      </c>
      <c r="CQ109" t="s">
        <v>1921</v>
      </c>
      <c r="CR109" t="s">
        <v>1921</v>
      </c>
      <c r="CS109" t="s">
        <v>1920</v>
      </c>
      <c r="CT109" t="s">
        <v>2291</v>
      </c>
      <c r="CU109" t="s">
        <v>2291</v>
      </c>
      <c r="CV109" t="s">
        <v>2291</v>
      </c>
      <c r="CW109" t="s">
        <v>2291</v>
      </c>
      <c r="CX109" t="s">
        <v>2291</v>
      </c>
      <c r="CY109" t="s">
        <v>2291</v>
      </c>
      <c r="CZ109" t="s">
        <v>2291</v>
      </c>
      <c r="DA109" t="s">
        <v>2291</v>
      </c>
      <c r="DB109" t="s">
        <v>2291</v>
      </c>
      <c r="DC109" t="s">
        <v>2291</v>
      </c>
      <c r="DD109" t="s">
        <v>2291</v>
      </c>
      <c r="DE109" t="s">
        <v>2291</v>
      </c>
      <c r="DF109" t="s">
        <v>2291</v>
      </c>
      <c r="DG109" t="s">
        <v>2291</v>
      </c>
      <c r="DH109" t="s">
        <v>2291</v>
      </c>
      <c r="DI109" t="s">
        <v>2291</v>
      </c>
      <c r="DJ109" t="s">
        <v>2291</v>
      </c>
      <c r="DK109" t="s">
        <v>2291</v>
      </c>
      <c r="DL109" t="s">
        <v>2291</v>
      </c>
      <c r="DM109" t="s">
        <v>2291</v>
      </c>
      <c r="DN109" t="s">
        <v>2291</v>
      </c>
      <c r="DO109" t="s">
        <v>2291</v>
      </c>
      <c r="DP109" t="s">
        <v>2291</v>
      </c>
      <c r="DQ109" t="s">
        <v>2291</v>
      </c>
      <c r="DR109" t="s">
        <v>2291</v>
      </c>
      <c r="DS109" t="s">
        <v>2291</v>
      </c>
      <c r="DT109" t="s">
        <v>2291</v>
      </c>
      <c r="DU109" t="s">
        <v>2291</v>
      </c>
      <c r="DV109" t="s">
        <v>2291</v>
      </c>
      <c r="DW109" t="s">
        <v>2291</v>
      </c>
      <c r="DX109" t="s">
        <v>2291</v>
      </c>
      <c r="DY109" t="s">
        <v>2291</v>
      </c>
      <c r="DZ109" t="s">
        <v>2291</v>
      </c>
      <c r="EA109" t="s">
        <v>2291</v>
      </c>
      <c r="EB109" t="s">
        <v>2291</v>
      </c>
      <c r="EC109" t="s">
        <v>2291</v>
      </c>
      <c r="ED109" t="s">
        <v>2291</v>
      </c>
      <c r="EE109" t="s">
        <v>2291</v>
      </c>
      <c r="EF109" t="s">
        <v>2291</v>
      </c>
      <c r="EG109" t="s">
        <v>2291</v>
      </c>
      <c r="EH109" t="s">
        <v>2291</v>
      </c>
      <c r="EI109" t="s">
        <v>2291</v>
      </c>
      <c r="EJ109" t="s">
        <v>2291</v>
      </c>
      <c r="EK109" t="s">
        <v>2291</v>
      </c>
      <c r="EL109" t="s">
        <v>2291</v>
      </c>
      <c r="EM109" t="s">
        <v>2291</v>
      </c>
      <c r="EN109" t="s">
        <v>2291</v>
      </c>
      <c r="EO109" t="s">
        <v>2291</v>
      </c>
      <c r="EP109" t="s">
        <v>2291</v>
      </c>
      <c r="EQ109" t="s">
        <v>2291</v>
      </c>
      <c r="ER109" t="s">
        <v>2291</v>
      </c>
      <c r="ES109" t="s">
        <v>2291</v>
      </c>
      <c r="ET109" t="s">
        <v>2291</v>
      </c>
      <c r="EU109" t="s">
        <v>2291</v>
      </c>
      <c r="EV109" t="s">
        <v>2291</v>
      </c>
      <c r="EW109" t="s">
        <v>2291</v>
      </c>
      <c r="EX109" t="s">
        <v>2291</v>
      </c>
      <c r="EY109" t="s">
        <v>2291</v>
      </c>
      <c r="EZ109" t="s">
        <v>2291</v>
      </c>
      <c r="FA109" t="s">
        <v>2291</v>
      </c>
      <c r="FB109" t="s">
        <v>2291</v>
      </c>
      <c r="FC109" t="s">
        <v>2291</v>
      </c>
      <c r="FD109" t="s">
        <v>2291</v>
      </c>
      <c r="FE109" t="s">
        <v>2291</v>
      </c>
      <c r="FF109" t="s">
        <v>2291</v>
      </c>
      <c r="FG109" t="s">
        <v>2291</v>
      </c>
      <c r="FH109" t="s">
        <v>2291</v>
      </c>
      <c r="FI109" t="s">
        <v>2291</v>
      </c>
      <c r="FJ109" t="s">
        <v>2291</v>
      </c>
      <c r="FK109" t="s">
        <v>2291</v>
      </c>
      <c r="FL109" t="s">
        <v>2291</v>
      </c>
      <c r="FM109" t="s">
        <v>2291</v>
      </c>
      <c r="FN109" t="s">
        <v>2291</v>
      </c>
      <c r="FO109" t="s">
        <v>2291</v>
      </c>
      <c r="FP109" t="s">
        <v>2291</v>
      </c>
      <c r="FQ109" t="s">
        <v>2291</v>
      </c>
      <c r="FR109" t="s">
        <v>2291</v>
      </c>
      <c r="FS109" t="s">
        <v>2291</v>
      </c>
      <c r="FT109" t="s">
        <v>2291</v>
      </c>
      <c r="FU109" t="s">
        <v>2291</v>
      </c>
      <c r="FV109">
        <v>5</v>
      </c>
      <c r="FW109">
        <v>20</v>
      </c>
      <c r="FX109">
        <v>2</v>
      </c>
      <c r="FY109">
        <v>4</v>
      </c>
      <c r="FZ109">
        <v>3</v>
      </c>
      <c r="GA109">
        <v>10</v>
      </c>
      <c r="GB109" t="s">
        <v>2291</v>
      </c>
      <c r="GC109" t="s">
        <v>2291</v>
      </c>
      <c r="GD109" t="s">
        <v>2291</v>
      </c>
      <c r="GE109">
        <v>10</v>
      </c>
      <c r="GF109">
        <v>10</v>
      </c>
      <c r="GG109" t="s">
        <v>2291</v>
      </c>
      <c r="GH109">
        <v>5</v>
      </c>
      <c r="GI109" t="s">
        <v>1920</v>
      </c>
      <c r="GJ109" t="s">
        <v>1920</v>
      </c>
      <c r="GK109" t="s">
        <v>1920</v>
      </c>
      <c r="GL109" t="s">
        <v>2291</v>
      </c>
      <c r="GM109" t="s">
        <v>2291</v>
      </c>
      <c r="GN109" t="s">
        <v>2291</v>
      </c>
      <c r="GO109" t="s">
        <v>1920</v>
      </c>
      <c r="GP109" t="s">
        <v>2291</v>
      </c>
      <c r="GQ109" t="s">
        <v>2291</v>
      </c>
      <c r="GR109" t="s">
        <v>2291</v>
      </c>
      <c r="GS109" t="s">
        <v>302</v>
      </c>
      <c r="GT109" t="s">
        <v>1921</v>
      </c>
      <c r="GU109" t="s">
        <v>1921</v>
      </c>
      <c r="GV109" t="s">
        <v>1921</v>
      </c>
      <c r="GW109" t="s">
        <v>1921</v>
      </c>
      <c r="GX109" t="s">
        <v>1920</v>
      </c>
      <c r="GY109" t="s">
        <v>1921</v>
      </c>
      <c r="GZ109" t="s">
        <v>1921</v>
      </c>
      <c r="HA109" t="s">
        <v>1921</v>
      </c>
      <c r="HB109" t="s">
        <v>2291</v>
      </c>
      <c r="HC109" t="s">
        <v>2291</v>
      </c>
      <c r="HD109">
        <v>1</v>
      </c>
      <c r="HE109" t="s">
        <v>2291</v>
      </c>
      <c r="HF109" t="s">
        <v>2291</v>
      </c>
      <c r="HG109" t="s">
        <v>2291</v>
      </c>
      <c r="HH109" t="s">
        <v>2291</v>
      </c>
      <c r="HI109" t="s">
        <v>2291</v>
      </c>
      <c r="HJ109" t="s">
        <v>2291</v>
      </c>
      <c r="HK109" t="s">
        <v>2291</v>
      </c>
      <c r="HL109" t="s">
        <v>2291</v>
      </c>
      <c r="HM109" t="s">
        <v>2291</v>
      </c>
      <c r="HN109" t="s">
        <v>2291</v>
      </c>
      <c r="HO109" t="s">
        <v>2291</v>
      </c>
      <c r="HP109" t="s">
        <v>2291</v>
      </c>
      <c r="HQ109" t="s">
        <v>2291</v>
      </c>
      <c r="HR109" t="s">
        <v>869</v>
      </c>
      <c r="HS109" t="s">
        <v>371</v>
      </c>
      <c r="HT109" t="s">
        <v>1920</v>
      </c>
      <c r="HU109" t="s">
        <v>1921</v>
      </c>
      <c r="HV109" t="s">
        <v>1921</v>
      </c>
      <c r="HW109" t="s">
        <v>1921</v>
      </c>
      <c r="HX109" t="s">
        <v>1921</v>
      </c>
      <c r="HY109" t="s">
        <v>2125</v>
      </c>
      <c r="HZ109" t="s">
        <v>1921</v>
      </c>
      <c r="IA109" t="s">
        <v>1921</v>
      </c>
      <c r="IB109" t="s">
        <v>1920</v>
      </c>
      <c r="IC109" t="s">
        <v>2291</v>
      </c>
      <c r="ID109" t="s">
        <v>2291</v>
      </c>
      <c r="IE109" t="s">
        <v>2291</v>
      </c>
      <c r="IF109" t="s">
        <v>2291</v>
      </c>
      <c r="IG109" t="s">
        <v>2291</v>
      </c>
      <c r="IH109" t="s">
        <v>2126</v>
      </c>
      <c r="II109" t="s">
        <v>1921</v>
      </c>
      <c r="IJ109" t="s">
        <v>1920</v>
      </c>
      <c r="IK109" t="s">
        <v>2291</v>
      </c>
      <c r="IL109">
        <v>105</v>
      </c>
      <c r="IM109" t="s">
        <v>1920</v>
      </c>
      <c r="IN109" t="s">
        <v>2291</v>
      </c>
      <c r="IO109" t="s">
        <v>2291</v>
      </c>
      <c r="IP109" t="s">
        <v>2291</v>
      </c>
      <c r="IQ109" t="s">
        <v>2291</v>
      </c>
      <c r="IR109" t="s">
        <v>2291</v>
      </c>
      <c r="IS109" t="s">
        <v>2291</v>
      </c>
      <c r="IT109" t="s">
        <v>2291</v>
      </c>
      <c r="IU109" t="s">
        <v>2291</v>
      </c>
      <c r="IV109" t="s">
        <v>1949</v>
      </c>
      <c r="IW109" t="s">
        <v>1991</v>
      </c>
      <c r="IX109" t="s">
        <v>2291</v>
      </c>
      <c r="IY109" t="s">
        <v>2291</v>
      </c>
      <c r="IZ109" t="s">
        <v>2291</v>
      </c>
      <c r="JA109" t="s">
        <v>2291</v>
      </c>
      <c r="JB109" t="s">
        <v>2291</v>
      </c>
      <c r="JC109" t="s">
        <v>1921</v>
      </c>
      <c r="JD109" t="s">
        <v>2291</v>
      </c>
      <c r="JE109" t="s">
        <v>2291</v>
      </c>
      <c r="JF109" t="s">
        <v>2291</v>
      </c>
      <c r="JG109" t="s">
        <v>2291</v>
      </c>
      <c r="JH109" t="s">
        <v>2291</v>
      </c>
      <c r="JI109" t="s">
        <v>2291</v>
      </c>
      <c r="JJ109" t="s">
        <v>2291</v>
      </c>
      <c r="JK109" t="s">
        <v>2291</v>
      </c>
      <c r="JL109" t="s">
        <v>2291</v>
      </c>
      <c r="JM109" t="s">
        <v>1434</v>
      </c>
      <c r="JN109" t="s">
        <v>1921</v>
      </c>
      <c r="JO109" t="s">
        <v>1921</v>
      </c>
      <c r="JP109" t="s">
        <v>1921</v>
      </c>
      <c r="JQ109" t="s">
        <v>1921</v>
      </c>
      <c r="JR109" t="s">
        <v>1921</v>
      </c>
      <c r="JS109" t="s">
        <v>1920</v>
      </c>
      <c r="JT109" t="s">
        <v>1921</v>
      </c>
      <c r="JU109" t="s">
        <v>1921</v>
      </c>
      <c r="JV109" t="s">
        <v>1921</v>
      </c>
      <c r="JW109" t="s">
        <v>1921</v>
      </c>
      <c r="JX109" t="s">
        <v>1921</v>
      </c>
      <c r="JY109" t="s">
        <v>1921</v>
      </c>
      <c r="JZ109" t="s">
        <v>1921</v>
      </c>
      <c r="KA109" t="s">
        <v>1921</v>
      </c>
      <c r="KB109" t="s">
        <v>2291</v>
      </c>
      <c r="KC109" t="s">
        <v>2291</v>
      </c>
      <c r="KD109" t="s">
        <v>2295</v>
      </c>
      <c r="KE109" t="s">
        <v>1920</v>
      </c>
      <c r="KF109" t="s">
        <v>1921</v>
      </c>
      <c r="KG109" t="s">
        <v>1921</v>
      </c>
      <c r="KH109" t="s">
        <v>1921</v>
      </c>
      <c r="KI109" t="s">
        <v>1921</v>
      </c>
      <c r="KJ109" t="s">
        <v>1921</v>
      </c>
      <c r="KK109" t="s">
        <v>1921</v>
      </c>
      <c r="KL109" t="s">
        <v>2291</v>
      </c>
      <c r="KM109" t="s">
        <v>1971</v>
      </c>
      <c r="KN109" t="s">
        <v>2291</v>
      </c>
      <c r="KO109" t="s">
        <v>1920</v>
      </c>
      <c r="KP109" t="s">
        <v>1512</v>
      </c>
      <c r="KQ109" t="s">
        <v>1967</v>
      </c>
      <c r="KR109" t="s">
        <v>1988</v>
      </c>
      <c r="KS109" t="s">
        <v>2291</v>
      </c>
      <c r="KT109" t="s">
        <v>1920</v>
      </c>
      <c r="KU109" t="s">
        <v>409</v>
      </c>
      <c r="KV109" t="s">
        <v>1921</v>
      </c>
      <c r="KW109" t="s">
        <v>1921</v>
      </c>
      <c r="KX109" t="s">
        <v>1920</v>
      </c>
      <c r="KY109" t="s">
        <v>2291</v>
      </c>
      <c r="KZ109" t="s">
        <v>2291</v>
      </c>
      <c r="LA109">
        <v>1</v>
      </c>
      <c r="LB109" t="s">
        <v>313</v>
      </c>
      <c r="LC109" t="s">
        <v>2291</v>
      </c>
      <c r="LD109" t="s">
        <v>2291</v>
      </c>
      <c r="LE109" t="s">
        <v>2291</v>
      </c>
      <c r="LF109" t="s">
        <v>2291</v>
      </c>
      <c r="LG109">
        <v>20</v>
      </c>
      <c r="LH109">
        <v>20</v>
      </c>
      <c r="LI109" t="s">
        <v>1480</v>
      </c>
      <c r="LJ109">
        <v>177349</v>
      </c>
      <c r="LK109" t="s">
        <v>1481</v>
      </c>
      <c r="LL109" t="s">
        <v>1482</v>
      </c>
      <c r="LM109">
        <v>134</v>
      </c>
      <c r="LN109" t="s">
        <v>2291</v>
      </c>
      <c r="LO109">
        <v>-1</v>
      </c>
      <c r="LP109" t="s">
        <v>2291</v>
      </c>
      <c r="LQ109" t="s">
        <v>2291</v>
      </c>
      <c r="LR109">
        <v>134</v>
      </c>
      <c r="LS109">
        <v>7</v>
      </c>
      <c r="LT109">
        <v>10</v>
      </c>
      <c r="LU109">
        <v>14</v>
      </c>
      <c r="LV109">
        <v>15</v>
      </c>
      <c r="LW109">
        <v>14</v>
      </c>
      <c r="LX109">
        <v>15</v>
      </c>
      <c r="LY109">
        <v>9</v>
      </c>
      <c r="LZ109">
        <v>6</v>
      </c>
      <c r="MA109">
        <v>16</v>
      </c>
      <c r="MB109">
        <v>19</v>
      </c>
      <c r="MC109">
        <v>4</v>
      </c>
      <c r="MD109">
        <v>5</v>
      </c>
      <c r="ME109">
        <v>134</v>
      </c>
      <c r="MF109" t="s">
        <v>1979</v>
      </c>
      <c r="MG109" t="s">
        <v>2291</v>
      </c>
      <c r="MH109" t="s">
        <v>2291</v>
      </c>
      <c r="MI109" t="b">
        <v>1</v>
      </c>
      <c r="MJ109" t="b">
        <v>1</v>
      </c>
      <c r="MK109" t="b">
        <v>1</v>
      </c>
      <c r="ML109" t="s">
        <v>2291</v>
      </c>
    </row>
    <row r="110" spans="1:350" x14ac:dyDescent="0.3">
      <c r="A110" t="s">
        <v>1819</v>
      </c>
      <c r="B110" t="s">
        <v>937</v>
      </c>
      <c r="C110" t="s">
        <v>938</v>
      </c>
      <c r="D110">
        <v>43163</v>
      </c>
      <c r="E110" t="s">
        <v>693</v>
      </c>
      <c r="F110" t="s">
        <v>694</v>
      </c>
      <c r="G110" t="s">
        <v>2291</v>
      </c>
      <c r="H110" t="s">
        <v>2291</v>
      </c>
      <c r="I110">
        <v>43163</v>
      </c>
      <c r="J110" t="s">
        <v>695</v>
      </c>
      <c r="K110" t="s">
        <v>293</v>
      </c>
      <c r="L110" t="s">
        <v>294</v>
      </c>
      <c r="M110" t="s">
        <v>1934</v>
      </c>
      <c r="N110" t="s">
        <v>400</v>
      </c>
      <c r="O110" t="s">
        <v>1948</v>
      </c>
      <c r="P110" t="s">
        <v>915</v>
      </c>
      <c r="Q110" t="s">
        <v>1057</v>
      </c>
      <c r="R110" t="s">
        <v>1819</v>
      </c>
      <c r="S110" t="s">
        <v>1819</v>
      </c>
      <c r="T110" t="s">
        <v>939</v>
      </c>
      <c r="U110">
        <v>13.893546066200001</v>
      </c>
      <c r="V110">
        <v>13.97766891</v>
      </c>
      <c r="W110">
        <v>308.21679056099998</v>
      </c>
      <c r="X110">
        <v>4</v>
      </c>
      <c r="Y110" t="s">
        <v>1983</v>
      </c>
      <c r="Z110" t="s">
        <v>960</v>
      </c>
      <c r="AA110">
        <v>10</v>
      </c>
      <c r="AB110" t="s">
        <v>2292</v>
      </c>
      <c r="AC110" t="s">
        <v>2291</v>
      </c>
      <c r="AD110" t="s">
        <v>1982</v>
      </c>
      <c r="AE110" t="s">
        <v>2291</v>
      </c>
      <c r="AF110" t="s">
        <v>2291</v>
      </c>
      <c r="AG110" t="s">
        <v>2089</v>
      </c>
      <c r="AH110" t="s">
        <v>1920</v>
      </c>
      <c r="AI110" t="s">
        <v>1921</v>
      </c>
      <c r="AJ110" t="s">
        <v>1921</v>
      </c>
      <c r="AK110" t="s">
        <v>2291</v>
      </c>
      <c r="AL110">
        <v>766</v>
      </c>
      <c r="AM110">
        <v>3202</v>
      </c>
      <c r="AN110" t="s">
        <v>294</v>
      </c>
      <c r="AO110" t="s">
        <v>1934</v>
      </c>
      <c r="AP110" t="s">
        <v>400</v>
      </c>
      <c r="AQ110" t="s">
        <v>1948</v>
      </c>
      <c r="AR110" t="s">
        <v>915</v>
      </c>
      <c r="AS110" t="s">
        <v>1057</v>
      </c>
      <c r="AT110">
        <v>766</v>
      </c>
      <c r="AU110">
        <v>3202</v>
      </c>
      <c r="AV110">
        <v>42675</v>
      </c>
      <c r="AW110" t="s">
        <v>2291</v>
      </c>
      <c r="AX110" t="s">
        <v>2291</v>
      </c>
      <c r="AY110" t="s">
        <v>2291</v>
      </c>
      <c r="AZ110" t="s">
        <v>2291</v>
      </c>
      <c r="BA110" t="s">
        <v>2291</v>
      </c>
      <c r="BB110" t="s">
        <v>2291</v>
      </c>
      <c r="BC110" t="s">
        <v>2291</v>
      </c>
      <c r="BD110" t="s">
        <v>2291</v>
      </c>
      <c r="BE110" t="s">
        <v>2291</v>
      </c>
      <c r="BF110" t="s">
        <v>2291</v>
      </c>
      <c r="BG110" t="s">
        <v>2291</v>
      </c>
      <c r="BH110" t="s">
        <v>2291</v>
      </c>
      <c r="BI110" t="s">
        <v>2291</v>
      </c>
      <c r="BJ110" t="s">
        <v>2291</v>
      </c>
      <c r="BK110" t="s">
        <v>2291</v>
      </c>
      <c r="BL110" t="s">
        <v>2291</v>
      </c>
      <c r="BM110" t="s">
        <v>2291</v>
      </c>
      <c r="BN110" t="s">
        <v>2291</v>
      </c>
      <c r="BO110" t="s">
        <v>2291</v>
      </c>
      <c r="BP110" t="s">
        <v>2291</v>
      </c>
      <c r="BQ110" t="s">
        <v>2291</v>
      </c>
      <c r="BR110" t="s">
        <v>2291</v>
      </c>
      <c r="BS110" t="s">
        <v>2291</v>
      </c>
      <c r="BT110" t="s">
        <v>2291</v>
      </c>
      <c r="BU110" t="s">
        <v>2291</v>
      </c>
      <c r="BV110" t="s">
        <v>2291</v>
      </c>
      <c r="BW110" t="s">
        <v>2291</v>
      </c>
      <c r="BX110" t="s">
        <v>2291</v>
      </c>
      <c r="BY110" t="s">
        <v>2291</v>
      </c>
      <c r="BZ110" t="s">
        <v>2291</v>
      </c>
      <c r="CA110">
        <v>0</v>
      </c>
      <c r="CB110">
        <v>770</v>
      </c>
      <c r="CC110">
        <v>0</v>
      </c>
      <c r="CD110">
        <v>0</v>
      </c>
      <c r="CE110">
        <v>0</v>
      </c>
      <c r="CF110" t="s">
        <v>1998</v>
      </c>
      <c r="CG110" t="s">
        <v>2291</v>
      </c>
      <c r="CH110" t="s">
        <v>940</v>
      </c>
      <c r="CI110" t="s">
        <v>1920</v>
      </c>
      <c r="CJ110" t="s">
        <v>1921</v>
      </c>
      <c r="CK110" t="s">
        <v>1921</v>
      </c>
      <c r="CL110" t="s">
        <v>1921</v>
      </c>
      <c r="CM110" t="s">
        <v>1921</v>
      </c>
      <c r="CN110" t="s">
        <v>1921</v>
      </c>
      <c r="CO110" t="s">
        <v>1921</v>
      </c>
      <c r="CP110" t="s">
        <v>1920</v>
      </c>
      <c r="CQ110" t="s">
        <v>1920</v>
      </c>
      <c r="CR110" t="s">
        <v>1921</v>
      </c>
      <c r="CS110" t="s">
        <v>1921</v>
      </c>
      <c r="CT110" t="s">
        <v>320</v>
      </c>
      <c r="CU110" t="s">
        <v>1921</v>
      </c>
      <c r="CV110" t="s">
        <v>1921</v>
      </c>
      <c r="CW110" t="s">
        <v>1921</v>
      </c>
      <c r="CX110" t="s">
        <v>1920</v>
      </c>
      <c r="CY110" t="s">
        <v>1921</v>
      </c>
      <c r="CZ110" t="s">
        <v>2291</v>
      </c>
      <c r="DA110" t="s">
        <v>2029</v>
      </c>
      <c r="DB110" t="s">
        <v>320</v>
      </c>
      <c r="DC110" t="s">
        <v>1921</v>
      </c>
      <c r="DD110" t="s">
        <v>1921</v>
      </c>
      <c r="DE110" t="s">
        <v>1921</v>
      </c>
      <c r="DF110" t="s">
        <v>1920</v>
      </c>
      <c r="DG110" t="s">
        <v>1921</v>
      </c>
      <c r="DH110" t="s">
        <v>2291</v>
      </c>
      <c r="DI110" t="s">
        <v>2029</v>
      </c>
      <c r="DJ110" t="s">
        <v>2291</v>
      </c>
      <c r="DK110" t="s">
        <v>2291</v>
      </c>
      <c r="DL110" t="s">
        <v>2291</v>
      </c>
      <c r="DM110" t="s">
        <v>2291</v>
      </c>
      <c r="DN110" t="s">
        <v>2291</v>
      </c>
      <c r="DO110" t="s">
        <v>2291</v>
      </c>
      <c r="DP110" t="s">
        <v>2291</v>
      </c>
      <c r="DQ110" t="s">
        <v>2291</v>
      </c>
      <c r="DR110" t="s">
        <v>2291</v>
      </c>
      <c r="DS110" t="s">
        <v>2291</v>
      </c>
      <c r="DT110" t="s">
        <v>2291</v>
      </c>
      <c r="DU110" t="s">
        <v>2291</v>
      </c>
      <c r="DV110" t="s">
        <v>2291</v>
      </c>
      <c r="DW110" t="s">
        <v>2291</v>
      </c>
      <c r="DX110" t="s">
        <v>2291</v>
      </c>
      <c r="DY110" t="s">
        <v>2291</v>
      </c>
      <c r="DZ110" t="s">
        <v>2291</v>
      </c>
      <c r="EA110" t="s">
        <v>2291</v>
      </c>
      <c r="EB110" t="s">
        <v>2291</v>
      </c>
      <c r="EC110" t="s">
        <v>2291</v>
      </c>
      <c r="ED110" t="s">
        <v>2291</v>
      </c>
      <c r="EE110" t="s">
        <v>2291</v>
      </c>
      <c r="EF110" t="s">
        <v>2291</v>
      </c>
      <c r="EG110" t="s">
        <v>2291</v>
      </c>
      <c r="EH110" t="s">
        <v>320</v>
      </c>
      <c r="EI110" t="s">
        <v>1921</v>
      </c>
      <c r="EJ110" t="s">
        <v>1921</v>
      </c>
      <c r="EK110" t="s">
        <v>1921</v>
      </c>
      <c r="EL110" t="s">
        <v>1920</v>
      </c>
      <c r="EM110" t="s">
        <v>1921</v>
      </c>
      <c r="EN110" t="s">
        <v>2291</v>
      </c>
      <c r="EO110" t="s">
        <v>1997</v>
      </c>
      <c r="EP110" t="s">
        <v>2291</v>
      </c>
      <c r="EQ110" t="s">
        <v>2291</v>
      </c>
      <c r="ER110" t="s">
        <v>2291</v>
      </c>
      <c r="ES110" t="s">
        <v>2291</v>
      </c>
      <c r="ET110" t="s">
        <v>2291</v>
      </c>
      <c r="EU110" t="s">
        <v>2291</v>
      </c>
      <c r="EV110" t="s">
        <v>2291</v>
      </c>
      <c r="EW110" t="s">
        <v>2291</v>
      </c>
      <c r="EX110" t="s">
        <v>2291</v>
      </c>
      <c r="EY110" t="s">
        <v>2291</v>
      </c>
      <c r="EZ110" t="s">
        <v>2291</v>
      </c>
      <c r="FA110" t="s">
        <v>2291</v>
      </c>
      <c r="FB110" t="s">
        <v>2291</v>
      </c>
      <c r="FC110" t="s">
        <v>2291</v>
      </c>
      <c r="FD110" t="s">
        <v>2291</v>
      </c>
      <c r="FE110" t="s">
        <v>2291</v>
      </c>
      <c r="FF110" t="s">
        <v>2291</v>
      </c>
      <c r="FG110" t="s">
        <v>2291</v>
      </c>
      <c r="FH110" t="s">
        <v>2291</v>
      </c>
      <c r="FI110" t="s">
        <v>2291</v>
      </c>
      <c r="FJ110" t="s">
        <v>2291</v>
      </c>
      <c r="FK110" t="s">
        <v>2291</v>
      </c>
      <c r="FL110" t="s">
        <v>2291</v>
      </c>
      <c r="FM110" t="s">
        <v>2291</v>
      </c>
      <c r="FN110" t="s">
        <v>2291</v>
      </c>
      <c r="FO110" t="s">
        <v>2291</v>
      </c>
      <c r="FP110" t="s">
        <v>2291</v>
      </c>
      <c r="FQ110" t="s">
        <v>2291</v>
      </c>
      <c r="FR110" t="s">
        <v>2291</v>
      </c>
      <c r="FS110" t="s">
        <v>2291</v>
      </c>
      <c r="FT110" t="s">
        <v>2291</v>
      </c>
      <c r="FU110" t="s">
        <v>2291</v>
      </c>
      <c r="FV110">
        <v>45</v>
      </c>
      <c r="FW110">
        <v>130</v>
      </c>
      <c r="FX110">
        <v>10</v>
      </c>
      <c r="FY110">
        <v>6</v>
      </c>
      <c r="FZ110">
        <v>7</v>
      </c>
      <c r="GA110">
        <v>8</v>
      </c>
      <c r="GB110" t="s">
        <v>2291</v>
      </c>
      <c r="GC110" t="s">
        <v>2291</v>
      </c>
      <c r="GD110">
        <v>40</v>
      </c>
      <c r="GE110">
        <v>20</v>
      </c>
      <c r="GF110">
        <v>40</v>
      </c>
      <c r="GG110" t="s">
        <v>2291</v>
      </c>
      <c r="GH110">
        <v>150</v>
      </c>
      <c r="GI110" t="s">
        <v>1961</v>
      </c>
      <c r="GJ110" t="s">
        <v>1920</v>
      </c>
      <c r="GK110" t="s">
        <v>1920</v>
      </c>
      <c r="GL110" t="s">
        <v>2291</v>
      </c>
      <c r="GM110" t="s">
        <v>2291</v>
      </c>
      <c r="GN110" t="s">
        <v>2291</v>
      </c>
      <c r="GO110" t="s">
        <v>1920</v>
      </c>
      <c r="GP110" t="s">
        <v>2291</v>
      </c>
      <c r="GQ110" t="s">
        <v>2291</v>
      </c>
      <c r="GR110" t="s">
        <v>2291</v>
      </c>
      <c r="GS110" t="s">
        <v>302</v>
      </c>
      <c r="GT110" t="s">
        <v>1921</v>
      </c>
      <c r="GU110" t="s">
        <v>1921</v>
      </c>
      <c r="GV110" t="s">
        <v>1921</v>
      </c>
      <c r="GW110" t="s">
        <v>1921</v>
      </c>
      <c r="GX110" t="s">
        <v>1920</v>
      </c>
      <c r="GY110" t="s">
        <v>1921</v>
      </c>
      <c r="GZ110" t="s">
        <v>1921</v>
      </c>
      <c r="HA110" t="s">
        <v>1921</v>
      </c>
      <c r="HB110" t="s">
        <v>2291</v>
      </c>
      <c r="HC110" t="s">
        <v>2291</v>
      </c>
      <c r="HD110">
        <v>1</v>
      </c>
      <c r="HE110" t="s">
        <v>2291</v>
      </c>
      <c r="HF110" t="s">
        <v>2291</v>
      </c>
      <c r="HG110" t="s">
        <v>2291</v>
      </c>
      <c r="HH110" t="s">
        <v>2291</v>
      </c>
      <c r="HI110" t="s">
        <v>2291</v>
      </c>
      <c r="HJ110" t="s">
        <v>2291</v>
      </c>
      <c r="HK110" t="s">
        <v>2291</v>
      </c>
      <c r="HL110" t="s">
        <v>2291</v>
      </c>
      <c r="HM110" t="s">
        <v>2291</v>
      </c>
      <c r="HN110" t="s">
        <v>2291</v>
      </c>
      <c r="HO110" t="s">
        <v>2291</v>
      </c>
      <c r="HP110" t="s">
        <v>2291</v>
      </c>
      <c r="HQ110" t="s">
        <v>2291</v>
      </c>
      <c r="HR110" t="s">
        <v>869</v>
      </c>
      <c r="HS110" t="s">
        <v>2112</v>
      </c>
      <c r="HT110" t="s">
        <v>1921</v>
      </c>
      <c r="HU110" t="s">
        <v>1920</v>
      </c>
      <c r="HV110" t="s">
        <v>1920</v>
      </c>
      <c r="HW110" t="s">
        <v>1921</v>
      </c>
      <c r="HX110" t="s">
        <v>1921</v>
      </c>
      <c r="HY110" t="s">
        <v>2122</v>
      </c>
      <c r="HZ110" t="s">
        <v>1920</v>
      </c>
      <c r="IA110" t="s">
        <v>1921</v>
      </c>
      <c r="IB110" t="s">
        <v>1921</v>
      </c>
      <c r="IC110">
        <v>15</v>
      </c>
      <c r="ID110" t="s">
        <v>2291</v>
      </c>
      <c r="IE110" t="s">
        <v>2046</v>
      </c>
      <c r="IF110" t="s">
        <v>1921</v>
      </c>
      <c r="IG110" t="s">
        <v>1964</v>
      </c>
      <c r="IH110" t="s">
        <v>2126</v>
      </c>
      <c r="II110" t="s">
        <v>1921</v>
      </c>
      <c r="IJ110" t="s">
        <v>1920</v>
      </c>
      <c r="IK110" t="s">
        <v>2291</v>
      </c>
      <c r="IL110">
        <v>766</v>
      </c>
      <c r="IM110" t="s">
        <v>1920</v>
      </c>
      <c r="IN110" t="s">
        <v>2291</v>
      </c>
      <c r="IO110" t="s">
        <v>2291</v>
      </c>
      <c r="IP110" t="s">
        <v>2291</v>
      </c>
      <c r="IQ110" t="s">
        <v>2291</v>
      </c>
      <c r="IR110" t="s">
        <v>2291</v>
      </c>
      <c r="IS110" t="s">
        <v>2291</v>
      </c>
      <c r="IT110" t="s">
        <v>2291</v>
      </c>
      <c r="IU110" t="s">
        <v>2291</v>
      </c>
      <c r="IV110" t="s">
        <v>1949</v>
      </c>
      <c r="IW110" t="s">
        <v>1991</v>
      </c>
      <c r="IX110" t="s">
        <v>2291</v>
      </c>
      <c r="IY110" t="s">
        <v>2291</v>
      </c>
      <c r="IZ110" t="s">
        <v>2291</v>
      </c>
      <c r="JA110" t="s">
        <v>2291</v>
      </c>
      <c r="JB110" t="s">
        <v>2291</v>
      </c>
      <c r="JC110" t="s">
        <v>1920</v>
      </c>
      <c r="JD110" t="s">
        <v>2002</v>
      </c>
      <c r="JE110" t="s">
        <v>1920</v>
      </c>
      <c r="JF110" t="s">
        <v>1921</v>
      </c>
      <c r="JG110" t="s">
        <v>1921</v>
      </c>
      <c r="JH110" t="s">
        <v>1921</v>
      </c>
      <c r="JI110" t="s">
        <v>1921</v>
      </c>
      <c r="JJ110" t="s">
        <v>2291</v>
      </c>
      <c r="JK110" t="s">
        <v>869</v>
      </c>
      <c r="JL110" t="s">
        <v>2291</v>
      </c>
      <c r="JM110" t="s">
        <v>392</v>
      </c>
      <c r="JN110" t="s">
        <v>1921</v>
      </c>
      <c r="JO110" t="s">
        <v>1921</v>
      </c>
      <c r="JP110" t="s">
        <v>1921</v>
      </c>
      <c r="JQ110" t="s">
        <v>1921</v>
      </c>
      <c r="JR110" t="s">
        <v>1921</v>
      </c>
      <c r="JS110" t="s">
        <v>1920</v>
      </c>
      <c r="JT110" t="s">
        <v>1921</v>
      </c>
      <c r="JU110" t="s">
        <v>1920</v>
      </c>
      <c r="JV110" t="s">
        <v>1920</v>
      </c>
      <c r="JW110" t="s">
        <v>1921</v>
      </c>
      <c r="JX110" t="s">
        <v>1921</v>
      </c>
      <c r="JY110" t="s">
        <v>1921</v>
      </c>
      <c r="JZ110" t="s">
        <v>1921</v>
      </c>
      <c r="KA110" t="s">
        <v>1921</v>
      </c>
      <c r="KB110" t="s">
        <v>2291</v>
      </c>
      <c r="KC110" t="s">
        <v>2291</v>
      </c>
      <c r="KD110" t="s">
        <v>2298</v>
      </c>
      <c r="KE110" t="s">
        <v>1920</v>
      </c>
      <c r="KF110" t="s">
        <v>1921</v>
      </c>
      <c r="KG110" t="s">
        <v>1921</v>
      </c>
      <c r="KH110" t="s">
        <v>1921</v>
      </c>
      <c r="KI110" t="s">
        <v>1921</v>
      </c>
      <c r="KJ110" t="s">
        <v>1920</v>
      </c>
      <c r="KK110" t="s">
        <v>1921</v>
      </c>
      <c r="KL110" t="s">
        <v>2291</v>
      </c>
      <c r="KM110" t="s">
        <v>1972</v>
      </c>
      <c r="KN110" t="s">
        <v>1921</v>
      </c>
      <c r="KO110" t="s">
        <v>1920</v>
      </c>
      <c r="KP110" t="s">
        <v>1383</v>
      </c>
      <c r="KQ110" t="s">
        <v>1967</v>
      </c>
      <c r="KR110" t="s">
        <v>1923</v>
      </c>
      <c r="KS110" t="s">
        <v>2291</v>
      </c>
      <c r="KT110" t="s">
        <v>1920</v>
      </c>
      <c r="KU110" t="s">
        <v>409</v>
      </c>
      <c r="KV110" t="s">
        <v>1921</v>
      </c>
      <c r="KW110" t="s">
        <v>1921</v>
      </c>
      <c r="KX110" t="s">
        <v>1920</v>
      </c>
      <c r="KY110" t="s">
        <v>2291</v>
      </c>
      <c r="KZ110" t="s">
        <v>2291</v>
      </c>
      <c r="LA110">
        <v>3</v>
      </c>
      <c r="LB110" t="s">
        <v>304</v>
      </c>
      <c r="LC110" t="s">
        <v>941</v>
      </c>
      <c r="LD110" t="s">
        <v>2291</v>
      </c>
      <c r="LE110" t="s">
        <v>2291</v>
      </c>
      <c r="LF110" t="s">
        <v>2291</v>
      </c>
      <c r="LG110">
        <v>17</v>
      </c>
      <c r="LH110">
        <v>17</v>
      </c>
      <c r="LI110" t="s">
        <v>942</v>
      </c>
      <c r="LJ110">
        <v>158763</v>
      </c>
      <c r="LK110" t="s">
        <v>943</v>
      </c>
      <c r="LL110" t="s">
        <v>944</v>
      </c>
      <c r="LM110">
        <v>67</v>
      </c>
      <c r="LN110" t="s">
        <v>2291</v>
      </c>
      <c r="LO110">
        <v>-1</v>
      </c>
      <c r="LP110" t="s">
        <v>2291</v>
      </c>
      <c r="LQ110" t="s">
        <v>2291</v>
      </c>
      <c r="LR110">
        <v>67</v>
      </c>
      <c r="LS110">
        <v>6</v>
      </c>
      <c r="LT110">
        <v>7</v>
      </c>
      <c r="LU110">
        <v>8</v>
      </c>
      <c r="LV110">
        <v>11</v>
      </c>
      <c r="LW110">
        <v>20</v>
      </c>
      <c r="LX110">
        <v>16</v>
      </c>
      <c r="LY110">
        <v>9</v>
      </c>
      <c r="LZ110">
        <v>10</v>
      </c>
      <c r="MA110">
        <v>17</v>
      </c>
      <c r="MB110">
        <v>19</v>
      </c>
      <c r="MC110">
        <v>0</v>
      </c>
      <c r="MD110">
        <v>0</v>
      </c>
      <c r="ME110">
        <v>123</v>
      </c>
      <c r="MF110" t="s">
        <v>1979</v>
      </c>
      <c r="MG110" t="s">
        <v>1980</v>
      </c>
      <c r="MH110" t="s">
        <v>1981</v>
      </c>
      <c r="MI110" t="b">
        <v>1</v>
      </c>
      <c r="MJ110" t="b">
        <v>1</v>
      </c>
      <c r="MK110" t="b">
        <v>1</v>
      </c>
      <c r="ML110" t="s">
        <v>2291</v>
      </c>
    </row>
    <row r="111" spans="1:350" x14ac:dyDescent="0.3">
      <c r="A111" t="s">
        <v>1809</v>
      </c>
      <c r="B111" t="s">
        <v>731</v>
      </c>
      <c r="C111" t="s">
        <v>732</v>
      </c>
      <c r="D111">
        <v>43155</v>
      </c>
      <c r="E111" t="s">
        <v>693</v>
      </c>
      <c r="F111" t="s">
        <v>694</v>
      </c>
      <c r="G111" t="s">
        <v>2291</v>
      </c>
      <c r="H111" t="s">
        <v>2291</v>
      </c>
      <c r="I111">
        <v>43155</v>
      </c>
      <c r="J111" t="s">
        <v>695</v>
      </c>
      <c r="K111" t="s">
        <v>293</v>
      </c>
      <c r="L111" t="s">
        <v>294</v>
      </c>
      <c r="M111" t="s">
        <v>1934</v>
      </c>
      <c r="N111" t="s">
        <v>400</v>
      </c>
      <c r="O111" t="s">
        <v>1948</v>
      </c>
      <c r="P111" t="s">
        <v>401</v>
      </c>
      <c r="Q111" t="s">
        <v>429</v>
      </c>
      <c r="R111" t="s">
        <v>1809</v>
      </c>
      <c r="S111" t="s">
        <v>1809</v>
      </c>
      <c r="T111" t="s">
        <v>733</v>
      </c>
      <c r="U111">
        <v>14.330832450400001</v>
      </c>
      <c r="V111">
        <v>13.761386720400001</v>
      </c>
      <c r="W111">
        <v>298.53195166</v>
      </c>
      <c r="X111">
        <v>4</v>
      </c>
      <c r="Y111" t="s">
        <v>1983</v>
      </c>
      <c r="Z111" t="s">
        <v>456</v>
      </c>
      <c r="AA111">
        <v>10</v>
      </c>
      <c r="AB111" t="s">
        <v>2292</v>
      </c>
      <c r="AC111" t="s">
        <v>2291</v>
      </c>
      <c r="AD111" t="s">
        <v>1982</v>
      </c>
      <c r="AE111" t="s">
        <v>2291</v>
      </c>
      <c r="AF111" t="s">
        <v>2291</v>
      </c>
      <c r="AG111" t="s">
        <v>2089</v>
      </c>
      <c r="AH111" t="s">
        <v>1920</v>
      </c>
      <c r="AI111" t="s">
        <v>1921</v>
      </c>
      <c r="AJ111" t="s">
        <v>1921</v>
      </c>
      <c r="AK111" t="s">
        <v>2291</v>
      </c>
      <c r="AL111">
        <v>51</v>
      </c>
      <c r="AM111">
        <v>117</v>
      </c>
      <c r="AN111" t="s">
        <v>294</v>
      </c>
      <c r="AO111" t="s">
        <v>1934</v>
      </c>
      <c r="AP111" t="s">
        <v>400</v>
      </c>
      <c r="AQ111" t="s">
        <v>1948</v>
      </c>
      <c r="AR111" t="s">
        <v>404</v>
      </c>
      <c r="AS111" t="s">
        <v>2010</v>
      </c>
      <c r="AT111">
        <v>51</v>
      </c>
      <c r="AU111">
        <v>117</v>
      </c>
      <c r="AV111">
        <v>42767</v>
      </c>
      <c r="AW111" t="s">
        <v>2291</v>
      </c>
      <c r="AX111" t="s">
        <v>2291</v>
      </c>
      <c r="AY111" t="s">
        <v>2291</v>
      </c>
      <c r="AZ111" t="s">
        <v>2291</v>
      </c>
      <c r="BA111" t="s">
        <v>2291</v>
      </c>
      <c r="BB111" t="s">
        <v>2291</v>
      </c>
      <c r="BC111" t="s">
        <v>2291</v>
      </c>
      <c r="BD111" t="s">
        <v>2291</v>
      </c>
      <c r="BE111" t="s">
        <v>2291</v>
      </c>
      <c r="BF111" t="s">
        <v>2291</v>
      </c>
      <c r="BG111" t="s">
        <v>2291</v>
      </c>
      <c r="BH111" t="s">
        <v>2291</v>
      </c>
      <c r="BI111" t="s">
        <v>2291</v>
      </c>
      <c r="BJ111" t="s">
        <v>2291</v>
      </c>
      <c r="BK111" t="s">
        <v>2291</v>
      </c>
      <c r="BL111" t="s">
        <v>2291</v>
      </c>
      <c r="BM111" t="s">
        <v>2291</v>
      </c>
      <c r="BN111" t="s">
        <v>2291</v>
      </c>
      <c r="BO111" t="s">
        <v>2291</v>
      </c>
      <c r="BP111" t="s">
        <v>2291</v>
      </c>
      <c r="BQ111" t="s">
        <v>2291</v>
      </c>
      <c r="BR111" t="s">
        <v>2291</v>
      </c>
      <c r="BS111" t="s">
        <v>2291</v>
      </c>
      <c r="BT111" t="s">
        <v>2291</v>
      </c>
      <c r="BU111" t="s">
        <v>2291</v>
      </c>
      <c r="BV111" t="s">
        <v>2291</v>
      </c>
      <c r="BW111" t="s">
        <v>2291</v>
      </c>
      <c r="BX111" t="s">
        <v>2291</v>
      </c>
      <c r="BY111" t="s">
        <v>2291</v>
      </c>
      <c r="BZ111" t="s">
        <v>2291</v>
      </c>
      <c r="CA111">
        <v>0</v>
      </c>
      <c r="CB111">
        <v>60</v>
      </c>
      <c r="CC111">
        <v>0</v>
      </c>
      <c r="CD111">
        <v>0</v>
      </c>
      <c r="CE111">
        <v>0</v>
      </c>
      <c r="CF111" t="s">
        <v>1998</v>
      </c>
      <c r="CG111" t="s">
        <v>2291</v>
      </c>
      <c r="CH111" t="s">
        <v>469</v>
      </c>
      <c r="CI111" t="s">
        <v>1921</v>
      </c>
      <c r="CJ111" t="s">
        <v>1921</v>
      </c>
      <c r="CK111" t="s">
        <v>1921</v>
      </c>
      <c r="CL111" t="s">
        <v>1921</v>
      </c>
      <c r="CM111" t="s">
        <v>1921</v>
      </c>
      <c r="CN111" t="s">
        <v>1921</v>
      </c>
      <c r="CO111" t="s">
        <v>1921</v>
      </c>
      <c r="CP111" t="s">
        <v>1921</v>
      </c>
      <c r="CQ111" t="s">
        <v>1921</v>
      </c>
      <c r="CR111" t="s">
        <v>1921</v>
      </c>
      <c r="CS111" t="s">
        <v>1920</v>
      </c>
      <c r="CT111" t="s">
        <v>2291</v>
      </c>
      <c r="CU111" t="s">
        <v>2291</v>
      </c>
      <c r="CV111" t="s">
        <v>2291</v>
      </c>
      <c r="CW111" t="s">
        <v>2291</v>
      </c>
      <c r="CX111" t="s">
        <v>2291</v>
      </c>
      <c r="CY111" t="s">
        <v>2291</v>
      </c>
      <c r="CZ111" t="s">
        <v>2291</v>
      </c>
      <c r="DA111" t="s">
        <v>2291</v>
      </c>
      <c r="DB111" t="s">
        <v>2291</v>
      </c>
      <c r="DC111" t="s">
        <v>2291</v>
      </c>
      <c r="DD111" t="s">
        <v>2291</v>
      </c>
      <c r="DE111" t="s">
        <v>2291</v>
      </c>
      <c r="DF111" t="s">
        <v>2291</v>
      </c>
      <c r="DG111" t="s">
        <v>2291</v>
      </c>
      <c r="DH111" t="s">
        <v>2291</v>
      </c>
      <c r="DI111" t="s">
        <v>2291</v>
      </c>
      <c r="DJ111" t="s">
        <v>2291</v>
      </c>
      <c r="DK111" t="s">
        <v>2291</v>
      </c>
      <c r="DL111" t="s">
        <v>2291</v>
      </c>
      <c r="DM111" t="s">
        <v>2291</v>
      </c>
      <c r="DN111" t="s">
        <v>2291</v>
      </c>
      <c r="DO111" t="s">
        <v>2291</v>
      </c>
      <c r="DP111" t="s">
        <v>2291</v>
      </c>
      <c r="DQ111" t="s">
        <v>2291</v>
      </c>
      <c r="DR111" t="s">
        <v>2291</v>
      </c>
      <c r="DS111" t="s">
        <v>2291</v>
      </c>
      <c r="DT111" t="s">
        <v>2291</v>
      </c>
      <c r="DU111" t="s">
        <v>2291</v>
      </c>
      <c r="DV111" t="s">
        <v>2291</v>
      </c>
      <c r="DW111" t="s">
        <v>2291</v>
      </c>
      <c r="DX111" t="s">
        <v>2291</v>
      </c>
      <c r="DY111" t="s">
        <v>2291</v>
      </c>
      <c r="DZ111" t="s">
        <v>2291</v>
      </c>
      <c r="EA111" t="s">
        <v>2291</v>
      </c>
      <c r="EB111" t="s">
        <v>2291</v>
      </c>
      <c r="EC111" t="s">
        <v>2291</v>
      </c>
      <c r="ED111" t="s">
        <v>2291</v>
      </c>
      <c r="EE111" t="s">
        <v>2291</v>
      </c>
      <c r="EF111" t="s">
        <v>2291</v>
      </c>
      <c r="EG111" t="s">
        <v>2291</v>
      </c>
      <c r="EH111" t="s">
        <v>2291</v>
      </c>
      <c r="EI111" t="s">
        <v>2291</v>
      </c>
      <c r="EJ111" t="s">
        <v>2291</v>
      </c>
      <c r="EK111" t="s">
        <v>2291</v>
      </c>
      <c r="EL111" t="s">
        <v>2291</v>
      </c>
      <c r="EM111" t="s">
        <v>2291</v>
      </c>
      <c r="EN111" t="s">
        <v>2291</v>
      </c>
      <c r="EO111" t="s">
        <v>2291</v>
      </c>
      <c r="EP111" t="s">
        <v>2291</v>
      </c>
      <c r="EQ111" t="s">
        <v>2291</v>
      </c>
      <c r="ER111" t="s">
        <v>2291</v>
      </c>
      <c r="ES111" t="s">
        <v>2291</v>
      </c>
      <c r="ET111" t="s">
        <v>2291</v>
      </c>
      <c r="EU111" t="s">
        <v>2291</v>
      </c>
      <c r="EV111" t="s">
        <v>2291</v>
      </c>
      <c r="EW111" t="s">
        <v>2291</v>
      </c>
      <c r="EX111" t="s">
        <v>2291</v>
      </c>
      <c r="EY111" t="s">
        <v>2291</v>
      </c>
      <c r="EZ111" t="s">
        <v>2291</v>
      </c>
      <c r="FA111" t="s">
        <v>2291</v>
      </c>
      <c r="FB111" t="s">
        <v>2291</v>
      </c>
      <c r="FC111" t="s">
        <v>2291</v>
      </c>
      <c r="FD111" t="s">
        <v>2291</v>
      </c>
      <c r="FE111" t="s">
        <v>2291</v>
      </c>
      <c r="FF111" t="s">
        <v>2291</v>
      </c>
      <c r="FG111" t="s">
        <v>2291</v>
      </c>
      <c r="FH111" t="s">
        <v>2291</v>
      </c>
      <c r="FI111" t="s">
        <v>2291</v>
      </c>
      <c r="FJ111" t="s">
        <v>2291</v>
      </c>
      <c r="FK111" t="s">
        <v>2291</v>
      </c>
      <c r="FL111" t="s">
        <v>2291</v>
      </c>
      <c r="FM111" t="s">
        <v>2291</v>
      </c>
      <c r="FN111" t="s">
        <v>2291</v>
      </c>
      <c r="FO111" t="s">
        <v>2291</v>
      </c>
      <c r="FP111" t="s">
        <v>2291</v>
      </c>
      <c r="FQ111" t="s">
        <v>2291</v>
      </c>
      <c r="FR111" t="s">
        <v>2291</v>
      </c>
      <c r="FS111" t="s">
        <v>2291</v>
      </c>
      <c r="FT111" t="s">
        <v>2291</v>
      </c>
      <c r="FU111" t="s">
        <v>2291</v>
      </c>
      <c r="FV111">
        <v>4</v>
      </c>
      <c r="FW111">
        <v>7</v>
      </c>
      <c r="FX111" t="s">
        <v>2291</v>
      </c>
      <c r="FY111">
        <v>1</v>
      </c>
      <c r="FZ111" t="s">
        <v>2291</v>
      </c>
      <c r="GA111" t="s">
        <v>2291</v>
      </c>
      <c r="GB111" t="s">
        <v>2291</v>
      </c>
      <c r="GC111" t="s">
        <v>2291</v>
      </c>
      <c r="GD111" t="s">
        <v>2291</v>
      </c>
      <c r="GE111">
        <v>4</v>
      </c>
      <c r="GF111">
        <v>2</v>
      </c>
      <c r="GG111" t="s">
        <v>2291</v>
      </c>
      <c r="GH111">
        <v>5</v>
      </c>
      <c r="GI111" t="s">
        <v>1920</v>
      </c>
      <c r="GJ111" t="s">
        <v>1920</v>
      </c>
      <c r="GK111" t="s">
        <v>1920</v>
      </c>
      <c r="GL111" t="s">
        <v>2291</v>
      </c>
      <c r="GM111" t="s">
        <v>2291</v>
      </c>
      <c r="GN111" t="s">
        <v>2291</v>
      </c>
      <c r="GO111" t="s">
        <v>1920</v>
      </c>
      <c r="GP111" t="s">
        <v>2291</v>
      </c>
      <c r="GQ111" t="s">
        <v>2291</v>
      </c>
      <c r="GR111" t="s">
        <v>2291</v>
      </c>
      <c r="GS111" t="s">
        <v>406</v>
      </c>
      <c r="GT111" t="s">
        <v>1921</v>
      </c>
      <c r="GU111" t="s">
        <v>1921</v>
      </c>
      <c r="GV111" t="s">
        <v>1921</v>
      </c>
      <c r="GW111" t="s">
        <v>1921</v>
      </c>
      <c r="GX111" t="s">
        <v>1921</v>
      </c>
      <c r="GY111" t="s">
        <v>1921</v>
      </c>
      <c r="GZ111" t="s">
        <v>1920</v>
      </c>
      <c r="HA111" t="s">
        <v>1921</v>
      </c>
      <c r="HB111">
        <v>1</v>
      </c>
      <c r="HC111" t="s">
        <v>2291</v>
      </c>
      <c r="HD111" t="s">
        <v>2291</v>
      </c>
      <c r="HE111" t="s">
        <v>2291</v>
      </c>
      <c r="HF111" t="s">
        <v>2291</v>
      </c>
      <c r="HG111" t="s">
        <v>2291</v>
      </c>
      <c r="HH111" t="s">
        <v>2291</v>
      </c>
      <c r="HI111" t="s">
        <v>2291</v>
      </c>
      <c r="HJ111" t="s">
        <v>2291</v>
      </c>
      <c r="HK111" t="s">
        <v>2291</v>
      </c>
      <c r="HL111" t="s">
        <v>2291</v>
      </c>
      <c r="HM111" t="s">
        <v>2291</v>
      </c>
      <c r="HN111" t="s">
        <v>2291</v>
      </c>
      <c r="HO111" t="s">
        <v>2291</v>
      </c>
      <c r="HP111" t="s">
        <v>2291</v>
      </c>
      <c r="HQ111" t="s">
        <v>2291</v>
      </c>
      <c r="HR111" t="s">
        <v>1958</v>
      </c>
      <c r="HS111" t="s">
        <v>2115</v>
      </c>
      <c r="HT111" t="s">
        <v>1921</v>
      </c>
      <c r="HU111" t="s">
        <v>1920</v>
      </c>
      <c r="HV111" t="s">
        <v>1920</v>
      </c>
      <c r="HW111" t="s">
        <v>1920</v>
      </c>
      <c r="HX111" t="s">
        <v>1921</v>
      </c>
      <c r="HY111" t="s">
        <v>2125</v>
      </c>
      <c r="HZ111" t="s">
        <v>1921</v>
      </c>
      <c r="IA111" t="s">
        <v>1921</v>
      </c>
      <c r="IB111" t="s">
        <v>1920</v>
      </c>
      <c r="IC111" t="s">
        <v>2291</v>
      </c>
      <c r="ID111" t="s">
        <v>2291</v>
      </c>
      <c r="IE111" t="s">
        <v>2291</v>
      </c>
      <c r="IF111" t="s">
        <v>2291</v>
      </c>
      <c r="IG111" t="s">
        <v>2291</v>
      </c>
      <c r="IH111" t="s">
        <v>2127</v>
      </c>
      <c r="II111" t="s">
        <v>1920</v>
      </c>
      <c r="IJ111" t="s">
        <v>1921</v>
      </c>
      <c r="IK111">
        <v>40</v>
      </c>
      <c r="IL111" t="s">
        <v>2291</v>
      </c>
      <c r="IM111" t="s">
        <v>1920</v>
      </c>
      <c r="IN111" t="s">
        <v>2291</v>
      </c>
      <c r="IO111" t="s">
        <v>2291</v>
      </c>
      <c r="IP111" t="s">
        <v>2291</v>
      </c>
      <c r="IQ111" t="s">
        <v>2291</v>
      </c>
      <c r="IR111" t="s">
        <v>2291</v>
      </c>
      <c r="IS111" t="s">
        <v>2291</v>
      </c>
      <c r="IT111" t="s">
        <v>2291</v>
      </c>
      <c r="IU111" t="s">
        <v>2291</v>
      </c>
      <c r="IV111" t="s">
        <v>1949</v>
      </c>
      <c r="IW111" t="s">
        <v>1991</v>
      </c>
      <c r="IX111" t="s">
        <v>2291</v>
      </c>
      <c r="IY111" t="s">
        <v>2291</v>
      </c>
      <c r="IZ111" t="s">
        <v>2291</v>
      </c>
      <c r="JA111" t="s">
        <v>2291</v>
      </c>
      <c r="JB111" t="s">
        <v>2291</v>
      </c>
      <c r="JC111" t="s">
        <v>1921</v>
      </c>
      <c r="JD111" t="s">
        <v>2291</v>
      </c>
      <c r="JE111" t="s">
        <v>2291</v>
      </c>
      <c r="JF111" t="s">
        <v>2291</v>
      </c>
      <c r="JG111" t="s">
        <v>2291</v>
      </c>
      <c r="JH111" t="s">
        <v>2291</v>
      </c>
      <c r="JI111" t="s">
        <v>2291</v>
      </c>
      <c r="JJ111" t="s">
        <v>2291</v>
      </c>
      <c r="JK111" t="s">
        <v>2291</v>
      </c>
      <c r="JL111" t="s">
        <v>2291</v>
      </c>
      <c r="JM111" t="s">
        <v>359</v>
      </c>
      <c r="JN111" t="s">
        <v>1920</v>
      </c>
      <c r="JO111" t="s">
        <v>1921</v>
      </c>
      <c r="JP111" t="s">
        <v>1921</v>
      </c>
      <c r="JQ111" t="s">
        <v>1921</v>
      </c>
      <c r="JR111" t="s">
        <v>1921</v>
      </c>
      <c r="JS111" t="s">
        <v>1920</v>
      </c>
      <c r="JT111" t="s">
        <v>1921</v>
      </c>
      <c r="JU111" t="s">
        <v>1921</v>
      </c>
      <c r="JV111" t="s">
        <v>1920</v>
      </c>
      <c r="JW111" t="s">
        <v>1921</v>
      </c>
      <c r="JX111" t="s">
        <v>1921</v>
      </c>
      <c r="JY111" t="s">
        <v>1921</v>
      </c>
      <c r="JZ111" t="s">
        <v>1921</v>
      </c>
      <c r="KA111" t="s">
        <v>1921</v>
      </c>
      <c r="KB111" t="s">
        <v>2291</v>
      </c>
      <c r="KC111" t="s">
        <v>2291</v>
      </c>
      <c r="KD111" t="s">
        <v>2295</v>
      </c>
      <c r="KE111" t="s">
        <v>1920</v>
      </c>
      <c r="KF111" t="s">
        <v>1921</v>
      </c>
      <c r="KG111" t="s">
        <v>1921</v>
      </c>
      <c r="KH111" t="s">
        <v>1921</v>
      </c>
      <c r="KI111" t="s">
        <v>1921</v>
      </c>
      <c r="KJ111" t="s">
        <v>1921</v>
      </c>
      <c r="KK111" t="s">
        <v>1921</v>
      </c>
      <c r="KL111" t="s">
        <v>2291</v>
      </c>
      <c r="KM111" t="s">
        <v>1972</v>
      </c>
      <c r="KN111" t="s">
        <v>1921</v>
      </c>
      <c r="KO111" t="s">
        <v>1920</v>
      </c>
      <c r="KP111" t="s">
        <v>2144</v>
      </c>
      <c r="KQ111" t="s">
        <v>1967</v>
      </c>
      <c r="KR111" t="s">
        <v>1923</v>
      </c>
      <c r="KS111" t="s">
        <v>2291</v>
      </c>
      <c r="KT111" t="s">
        <v>1920</v>
      </c>
      <c r="KU111" t="s">
        <v>409</v>
      </c>
      <c r="KV111" t="s">
        <v>1921</v>
      </c>
      <c r="KW111" t="s">
        <v>1921</v>
      </c>
      <c r="KX111" t="s">
        <v>1920</v>
      </c>
      <c r="KY111" t="s">
        <v>2291</v>
      </c>
      <c r="KZ111" t="s">
        <v>2291</v>
      </c>
      <c r="LA111">
        <v>3</v>
      </c>
      <c r="LB111" t="s">
        <v>304</v>
      </c>
      <c r="LC111" t="s">
        <v>734</v>
      </c>
      <c r="LD111" t="s">
        <v>2291</v>
      </c>
      <c r="LE111" t="s">
        <v>2291</v>
      </c>
      <c r="LF111" t="s">
        <v>2291</v>
      </c>
      <c r="LG111">
        <v>10</v>
      </c>
      <c r="LH111">
        <v>10</v>
      </c>
      <c r="LI111" t="s">
        <v>735</v>
      </c>
      <c r="LJ111">
        <v>147016</v>
      </c>
      <c r="LK111" t="s">
        <v>736</v>
      </c>
      <c r="LL111" t="s">
        <v>737</v>
      </c>
      <c r="LM111">
        <v>42</v>
      </c>
      <c r="LN111" t="s">
        <v>2291</v>
      </c>
      <c r="LO111">
        <v>-1</v>
      </c>
      <c r="LP111" t="s">
        <v>2291</v>
      </c>
      <c r="LQ111" t="s">
        <v>2291</v>
      </c>
      <c r="LR111">
        <v>42</v>
      </c>
      <c r="LS111">
        <v>3</v>
      </c>
      <c r="LT111">
        <v>3</v>
      </c>
      <c r="LU111">
        <v>2</v>
      </c>
      <c r="LV111">
        <v>5</v>
      </c>
      <c r="LW111">
        <v>9</v>
      </c>
      <c r="LX111">
        <v>6</v>
      </c>
      <c r="LY111">
        <v>5</v>
      </c>
      <c r="LZ111">
        <v>3</v>
      </c>
      <c r="MA111">
        <v>9</v>
      </c>
      <c r="MB111">
        <v>9</v>
      </c>
      <c r="MC111">
        <v>2</v>
      </c>
      <c r="MD111">
        <v>1</v>
      </c>
      <c r="ME111">
        <v>57</v>
      </c>
      <c r="MF111" t="s">
        <v>1975</v>
      </c>
      <c r="MG111" t="s">
        <v>1979</v>
      </c>
      <c r="MH111" t="s">
        <v>1981</v>
      </c>
      <c r="MI111" t="b">
        <v>1</v>
      </c>
      <c r="MJ111" t="b">
        <v>1</v>
      </c>
      <c r="MK111" t="b">
        <v>0</v>
      </c>
      <c r="ML111" t="s">
        <v>2291</v>
      </c>
    </row>
    <row r="112" spans="1:350" x14ac:dyDescent="0.3">
      <c r="A112" t="s">
        <v>1773</v>
      </c>
      <c r="B112" t="s">
        <v>1770</v>
      </c>
      <c r="C112" t="s">
        <v>1771</v>
      </c>
      <c r="D112">
        <v>43178</v>
      </c>
      <c r="E112" t="s">
        <v>330</v>
      </c>
      <c r="F112" t="s">
        <v>2291</v>
      </c>
      <c r="G112" t="s">
        <v>2291</v>
      </c>
      <c r="H112" t="s">
        <v>2291</v>
      </c>
      <c r="I112">
        <v>43173</v>
      </c>
      <c r="J112" t="s">
        <v>331</v>
      </c>
      <c r="K112" t="s">
        <v>293</v>
      </c>
      <c r="L112" t="s">
        <v>294</v>
      </c>
      <c r="M112" t="s">
        <v>1934</v>
      </c>
      <c r="N112" t="s">
        <v>295</v>
      </c>
      <c r="O112" t="s">
        <v>1947</v>
      </c>
      <c r="P112" t="s">
        <v>296</v>
      </c>
      <c r="Q112" t="s">
        <v>332</v>
      </c>
      <c r="R112" t="s">
        <v>1772</v>
      </c>
      <c r="S112" t="s">
        <v>1773</v>
      </c>
      <c r="T112" t="s">
        <v>2291</v>
      </c>
      <c r="U112" t="s">
        <v>2291</v>
      </c>
      <c r="V112" t="s">
        <v>2291</v>
      </c>
      <c r="W112" t="s">
        <v>2291</v>
      </c>
      <c r="X112" t="s">
        <v>2291</v>
      </c>
      <c r="Y112" t="s">
        <v>1983</v>
      </c>
      <c r="Z112" t="s">
        <v>1774</v>
      </c>
      <c r="AA112">
        <v>7</v>
      </c>
      <c r="AB112" t="s">
        <v>2296</v>
      </c>
      <c r="AC112" t="s">
        <v>2291</v>
      </c>
      <c r="AD112" t="s">
        <v>1982</v>
      </c>
      <c r="AE112" t="s">
        <v>2291</v>
      </c>
      <c r="AF112" t="s">
        <v>2291</v>
      </c>
      <c r="AG112" t="s">
        <v>1955</v>
      </c>
      <c r="AH112" t="s">
        <v>1921</v>
      </c>
      <c r="AI112" t="s">
        <v>1920</v>
      </c>
      <c r="AJ112" t="s">
        <v>1921</v>
      </c>
      <c r="AK112" t="s">
        <v>2291</v>
      </c>
      <c r="AL112" t="s">
        <v>2291</v>
      </c>
      <c r="AM112" t="s">
        <v>2291</v>
      </c>
      <c r="AN112" t="s">
        <v>2291</v>
      </c>
      <c r="AO112" t="s">
        <v>2291</v>
      </c>
      <c r="AP112" t="s">
        <v>2291</v>
      </c>
      <c r="AQ112" t="s">
        <v>2291</v>
      </c>
      <c r="AR112" t="s">
        <v>2291</v>
      </c>
      <c r="AS112" t="s">
        <v>2291</v>
      </c>
      <c r="AT112" t="s">
        <v>2291</v>
      </c>
      <c r="AU112" t="s">
        <v>2291</v>
      </c>
      <c r="AV112" t="s">
        <v>2291</v>
      </c>
      <c r="AW112">
        <v>70</v>
      </c>
      <c r="AX112">
        <v>292</v>
      </c>
      <c r="AY112" t="s">
        <v>697</v>
      </c>
      <c r="AZ112" t="s">
        <v>1928</v>
      </c>
      <c r="BA112" t="s">
        <v>294</v>
      </c>
      <c r="BB112" t="s">
        <v>1934</v>
      </c>
      <c r="BC112" t="s">
        <v>295</v>
      </c>
      <c r="BD112" t="s">
        <v>1947</v>
      </c>
      <c r="BE112" t="s">
        <v>2291</v>
      </c>
      <c r="BF112" t="s">
        <v>2291</v>
      </c>
      <c r="BG112" t="s">
        <v>2291</v>
      </c>
      <c r="BH112">
        <v>70</v>
      </c>
      <c r="BI112">
        <v>292</v>
      </c>
      <c r="BJ112">
        <v>42430</v>
      </c>
      <c r="BK112" t="s">
        <v>2291</v>
      </c>
      <c r="BL112" t="s">
        <v>2291</v>
      </c>
      <c r="BM112" t="s">
        <v>2291</v>
      </c>
      <c r="BN112" t="s">
        <v>2291</v>
      </c>
      <c r="BO112" t="s">
        <v>2291</v>
      </c>
      <c r="BP112" t="s">
        <v>2291</v>
      </c>
      <c r="BQ112" t="s">
        <v>2291</v>
      </c>
      <c r="BR112" t="s">
        <v>2291</v>
      </c>
      <c r="BS112" t="s">
        <v>2291</v>
      </c>
      <c r="BT112" t="s">
        <v>2291</v>
      </c>
      <c r="BU112" t="s">
        <v>2291</v>
      </c>
      <c r="BV112" t="s">
        <v>2291</v>
      </c>
      <c r="BW112" t="s">
        <v>2291</v>
      </c>
      <c r="BX112" t="s">
        <v>2291</v>
      </c>
      <c r="BY112" t="s">
        <v>2291</v>
      </c>
      <c r="BZ112" t="s">
        <v>2291</v>
      </c>
      <c r="CA112">
        <v>0</v>
      </c>
      <c r="CB112">
        <v>70</v>
      </c>
      <c r="CC112">
        <v>0</v>
      </c>
      <c r="CD112">
        <v>0</v>
      </c>
      <c r="CE112">
        <v>0</v>
      </c>
      <c r="CF112" t="s">
        <v>1998</v>
      </c>
      <c r="CG112" t="s">
        <v>2291</v>
      </c>
      <c r="CH112" t="s">
        <v>1050</v>
      </c>
      <c r="CI112" t="s">
        <v>1921</v>
      </c>
      <c r="CJ112" t="s">
        <v>1921</v>
      </c>
      <c r="CK112" t="s">
        <v>1920</v>
      </c>
      <c r="CL112" t="s">
        <v>1921</v>
      </c>
      <c r="CM112" t="s">
        <v>1921</v>
      </c>
      <c r="CN112" t="s">
        <v>1921</v>
      </c>
      <c r="CO112" t="s">
        <v>1921</v>
      </c>
      <c r="CP112" t="s">
        <v>1921</v>
      </c>
      <c r="CQ112" t="s">
        <v>1920</v>
      </c>
      <c r="CR112" t="s">
        <v>1921</v>
      </c>
      <c r="CS112" t="s">
        <v>1921</v>
      </c>
      <c r="CT112" t="s">
        <v>320</v>
      </c>
      <c r="CU112" t="s">
        <v>1921</v>
      </c>
      <c r="CV112" t="s">
        <v>1921</v>
      </c>
      <c r="CW112" t="s">
        <v>1921</v>
      </c>
      <c r="CX112" t="s">
        <v>1920</v>
      </c>
      <c r="CY112" t="s">
        <v>1921</v>
      </c>
      <c r="CZ112" t="s">
        <v>2291</v>
      </c>
      <c r="DA112" t="s">
        <v>2029</v>
      </c>
      <c r="DB112" t="s">
        <v>2291</v>
      </c>
      <c r="DC112" t="s">
        <v>2291</v>
      </c>
      <c r="DD112" t="s">
        <v>2291</v>
      </c>
      <c r="DE112" t="s">
        <v>2291</v>
      </c>
      <c r="DF112" t="s">
        <v>2291</v>
      </c>
      <c r="DG112" t="s">
        <v>2291</v>
      </c>
      <c r="DH112" t="s">
        <v>2291</v>
      </c>
      <c r="DI112" t="s">
        <v>2291</v>
      </c>
      <c r="DJ112" t="s">
        <v>2291</v>
      </c>
      <c r="DK112" t="s">
        <v>2291</v>
      </c>
      <c r="DL112" t="s">
        <v>2291</v>
      </c>
      <c r="DM112" t="s">
        <v>2291</v>
      </c>
      <c r="DN112" t="s">
        <v>2291</v>
      </c>
      <c r="DO112" t="s">
        <v>2291</v>
      </c>
      <c r="DP112" t="s">
        <v>2291</v>
      </c>
      <c r="DQ112" t="s">
        <v>2291</v>
      </c>
      <c r="DR112" t="s">
        <v>2291</v>
      </c>
      <c r="DS112" t="s">
        <v>2291</v>
      </c>
      <c r="DT112" t="s">
        <v>2291</v>
      </c>
      <c r="DU112" t="s">
        <v>2291</v>
      </c>
      <c r="DV112" t="s">
        <v>2291</v>
      </c>
      <c r="DW112" t="s">
        <v>2291</v>
      </c>
      <c r="DX112" t="s">
        <v>2291</v>
      </c>
      <c r="DY112" t="s">
        <v>2291</v>
      </c>
      <c r="DZ112" t="s">
        <v>2291</v>
      </c>
      <c r="EA112" t="s">
        <v>2291</v>
      </c>
      <c r="EB112" t="s">
        <v>2291</v>
      </c>
      <c r="EC112" t="s">
        <v>2291</v>
      </c>
      <c r="ED112" t="s">
        <v>2291</v>
      </c>
      <c r="EE112" t="s">
        <v>2291</v>
      </c>
      <c r="EF112" t="s">
        <v>2291</v>
      </c>
      <c r="EG112" t="s">
        <v>2291</v>
      </c>
      <c r="EH112" t="s">
        <v>2291</v>
      </c>
      <c r="EI112" t="s">
        <v>2291</v>
      </c>
      <c r="EJ112" t="s">
        <v>2291</v>
      </c>
      <c r="EK112" t="s">
        <v>2291</v>
      </c>
      <c r="EL112" t="s">
        <v>2291</v>
      </c>
      <c r="EM112" t="s">
        <v>2291</v>
      </c>
      <c r="EN112" t="s">
        <v>2291</v>
      </c>
      <c r="EO112" t="s">
        <v>2291</v>
      </c>
      <c r="EP112" t="s">
        <v>2291</v>
      </c>
      <c r="EQ112" t="s">
        <v>2291</v>
      </c>
      <c r="ER112" t="s">
        <v>2291</v>
      </c>
      <c r="ES112" t="s">
        <v>2291</v>
      </c>
      <c r="ET112" t="s">
        <v>2291</v>
      </c>
      <c r="EU112" t="s">
        <v>2291</v>
      </c>
      <c r="EV112" t="s">
        <v>2291</v>
      </c>
      <c r="EW112" t="s">
        <v>2291</v>
      </c>
      <c r="EX112" t="s">
        <v>320</v>
      </c>
      <c r="EY112" t="s">
        <v>1921</v>
      </c>
      <c r="EZ112" t="s">
        <v>1921</v>
      </c>
      <c r="FA112" t="s">
        <v>1921</v>
      </c>
      <c r="FB112" t="s">
        <v>1920</v>
      </c>
      <c r="FC112" t="s">
        <v>1921</v>
      </c>
      <c r="FD112" t="s">
        <v>2291</v>
      </c>
      <c r="FE112" t="s">
        <v>1997</v>
      </c>
      <c r="FF112" t="s">
        <v>2291</v>
      </c>
      <c r="FG112" t="s">
        <v>2291</v>
      </c>
      <c r="FH112" t="s">
        <v>2291</v>
      </c>
      <c r="FI112" t="s">
        <v>2291</v>
      </c>
      <c r="FJ112" t="s">
        <v>2291</v>
      </c>
      <c r="FK112" t="s">
        <v>2291</v>
      </c>
      <c r="FL112" t="s">
        <v>2291</v>
      </c>
      <c r="FM112" t="s">
        <v>2291</v>
      </c>
      <c r="FN112" t="s">
        <v>2291</v>
      </c>
      <c r="FO112" t="s">
        <v>2291</v>
      </c>
      <c r="FP112" t="s">
        <v>2291</v>
      </c>
      <c r="FQ112" t="s">
        <v>2291</v>
      </c>
      <c r="FR112" t="s">
        <v>2291</v>
      </c>
      <c r="FS112" t="s">
        <v>2291</v>
      </c>
      <c r="FT112" t="s">
        <v>2291</v>
      </c>
      <c r="FU112" t="s">
        <v>2291</v>
      </c>
      <c r="FV112">
        <v>19</v>
      </c>
      <c r="FW112">
        <v>30</v>
      </c>
      <c r="FX112" t="s">
        <v>2291</v>
      </c>
      <c r="FY112">
        <v>1</v>
      </c>
      <c r="FZ112" t="s">
        <v>2291</v>
      </c>
      <c r="GA112" t="s">
        <v>2291</v>
      </c>
      <c r="GB112" t="s">
        <v>2291</v>
      </c>
      <c r="GC112" t="s">
        <v>2291</v>
      </c>
      <c r="GD112">
        <v>7</v>
      </c>
      <c r="GE112">
        <v>9</v>
      </c>
      <c r="GF112">
        <v>11</v>
      </c>
      <c r="GG112" t="s">
        <v>2291</v>
      </c>
      <c r="GH112">
        <v>40</v>
      </c>
      <c r="GI112" t="s">
        <v>1920</v>
      </c>
      <c r="GJ112" t="s">
        <v>1920</v>
      </c>
      <c r="GK112" t="s">
        <v>1920</v>
      </c>
      <c r="GL112" t="s">
        <v>2291</v>
      </c>
      <c r="GM112" t="s">
        <v>2291</v>
      </c>
      <c r="GN112" t="s">
        <v>2291</v>
      </c>
      <c r="GO112" t="s">
        <v>1920</v>
      </c>
      <c r="GP112" t="s">
        <v>2291</v>
      </c>
      <c r="GQ112" t="s">
        <v>2291</v>
      </c>
      <c r="GR112" t="s">
        <v>2291</v>
      </c>
      <c r="GS112" t="s">
        <v>322</v>
      </c>
      <c r="GT112" t="s">
        <v>1921</v>
      </c>
      <c r="GU112" t="s">
        <v>1921</v>
      </c>
      <c r="GV112" t="s">
        <v>1920</v>
      </c>
      <c r="GW112" t="s">
        <v>1921</v>
      </c>
      <c r="GX112" t="s">
        <v>1920</v>
      </c>
      <c r="GY112" t="s">
        <v>1921</v>
      </c>
      <c r="GZ112" t="s">
        <v>1921</v>
      </c>
      <c r="HA112" t="s">
        <v>1921</v>
      </c>
      <c r="HB112" t="s">
        <v>2291</v>
      </c>
      <c r="HC112" t="s">
        <v>2291</v>
      </c>
      <c r="HD112">
        <v>1</v>
      </c>
      <c r="HE112" t="s">
        <v>2291</v>
      </c>
      <c r="HF112" t="s">
        <v>2291</v>
      </c>
      <c r="HG112" t="s">
        <v>2291</v>
      </c>
      <c r="HH112" t="s">
        <v>2291</v>
      </c>
      <c r="HI112" t="s">
        <v>2291</v>
      </c>
      <c r="HJ112">
        <v>1</v>
      </c>
      <c r="HK112" t="s">
        <v>2291</v>
      </c>
      <c r="HL112" t="s">
        <v>2291</v>
      </c>
      <c r="HM112" t="s">
        <v>2291</v>
      </c>
      <c r="HN112" t="s">
        <v>2291</v>
      </c>
      <c r="HO112" t="s">
        <v>2291</v>
      </c>
      <c r="HP112" t="s">
        <v>2291</v>
      </c>
      <c r="HQ112" t="s">
        <v>2291</v>
      </c>
      <c r="HR112" t="s">
        <v>869</v>
      </c>
      <c r="HS112" t="s">
        <v>371</v>
      </c>
      <c r="HT112" t="s">
        <v>1920</v>
      </c>
      <c r="HU112" t="s">
        <v>1921</v>
      </c>
      <c r="HV112" t="s">
        <v>1921</v>
      </c>
      <c r="HW112" t="s">
        <v>1921</v>
      </c>
      <c r="HX112" t="s">
        <v>1921</v>
      </c>
      <c r="HY112" t="s">
        <v>2125</v>
      </c>
      <c r="HZ112" t="s">
        <v>1921</v>
      </c>
      <c r="IA112" t="s">
        <v>1921</v>
      </c>
      <c r="IB112" t="s">
        <v>1920</v>
      </c>
      <c r="IC112" t="s">
        <v>2291</v>
      </c>
      <c r="ID112" t="s">
        <v>2291</v>
      </c>
      <c r="IE112" t="s">
        <v>2291</v>
      </c>
      <c r="IF112" t="s">
        <v>2291</v>
      </c>
      <c r="IG112" t="s">
        <v>2291</v>
      </c>
      <c r="IH112" t="s">
        <v>2127</v>
      </c>
      <c r="II112" t="s">
        <v>1920</v>
      </c>
      <c r="IJ112" t="s">
        <v>1921</v>
      </c>
      <c r="IK112" t="s">
        <v>2291</v>
      </c>
      <c r="IL112" t="s">
        <v>2291</v>
      </c>
      <c r="IM112" t="s">
        <v>1920</v>
      </c>
      <c r="IN112" t="s">
        <v>2291</v>
      </c>
      <c r="IO112" t="s">
        <v>2291</v>
      </c>
      <c r="IP112" t="s">
        <v>2291</v>
      </c>
      <c r="IQ112" t="s">
        <v>2291</v>
      </c>
      <c r="IR112" t="s">
        <v>2291</v>
      </c>
      <c r="IS112" t="s">
        <v>2291</v>
      </c>
      <c r="IT112" t="s">
        <v>2291</v>
      </c>
      <c r="IU112" t="s">
        <v>2291</v>
      </c>
      <c r="IV112" t="s">
        <v>1949</v>
      </c>
      <c r="IW112" t="s">
        <v>1991</v>
      </c>
      <c r="IX112" t="s">
        <v>2291</v>
      </c>
      <c r="IY112" t="s">
        <v>2291</v>
      </c>
      <c r="IZ112" t="s">
        <v>2291</v>
      </c>
      <c r="JA112" t="s">
        <v>2291</v>
      </c>
      <c r="JB112" t="s">
        <v>2291</v>
      </c>
      <c r="JC112" t="s">
        <v>1921</v>
      </c>
      <c r="JD112" t="s">
        <v>2291</v>
      </c>
      <c r="JE112" t="s">
        <v>2291</v>
      </c>
      <c r="JF112" t="s">
        <v>2291</v>
      </c>
      <c r="JG112" t="s">
        <v>2291</v>
      </c>
      <c r="JH112" t="s">
        <v>2291</v>
      </c>
      <c r="JI112" t="s">
        <v>2291</v>
      </c>
      <c r="JJ112" t="s">
        <v>2291</v>
      </c>
      <c r="JK112" t="s">
        <v>2291</v>
      </c>
      <c r="JL112" t="s">
        <v>2291</v>
      </c>
      <c r="JM112" t="s">
        <v>339</v>
      </c>
      <c r="JN112" t="s">
        <v>1920</v>
      </c>
      <c r="JO112" t="s">
        <v>1920</v>
      </c>
      <c r="JP112" t="s">
        <v>1921</v>
      </c>
      <c r="JQ112" t="s">
        <v>1921</v>
      </c>
      <c r="JR112" t="s">
        <v>1921</v>
      </c>
      <c r="JS112" t="s">
        <v>1920</v>
      </c>
      <c r="JT112" t="s">
        <v>1921</v>
      </c>
      <c r="JU112" t="s">
        <v>1921</v>
      </c>
      <c r="JV112" t="s">
        <v>1921</v>
      </c>
      <c r="JW112" t="s">
        <v>1921</v>
      </c>
      <c r="JX112" t="s">
        <v>1921</v>
      </c>
      <c r="JY112" t="s">
        <v>1921</v>
      </c>
      <c r="JZ112" t="s">
        <v>1921</v>
      </c>
      <c r="KA112" t="s">
        <v>1921</v>
      </c>
      <c r="KB112" t="s">
        <v>2291</v>
      </c>
      <c r="KC112" t="s">
        <v>2291</v>
      </c>
      <c r="KD112" t="s">
        <v>2298</v>
      </c>
      <c r="KE112" t="s">
        <v>1920</v>
      </c>
      <c r="KF112" t="s">
        <v>1921</v>
      </c>
      <c r="KG112" t="s">
        <v>1921</v>
      </c>
      <c r="KH112" t="s">
        <v>1921</v>
      </c>
      <c r="KI112" t="s">
        <v>1921</v>
      </c>
      <c r="KJ112" t="s">
        <v>1920</v>
      </c>
      <c r="KK112" t="s">
        <v>1921</v>
      </c>
      <c r="KL112" t="s">
        <v>2291</v>
      </c>
      <c r="KM112" t="s">
        <v>1973</v>
      </c>
      <c r="KN112" t="s">
        <v>2291</v>
      </c>
      <c r="KO112" t="s">
        <v>1920</v>
      </c>
      <c r="KP112" t="s">
        <v>2160</v>
      </c>
      <c r="KQ112" t="s">
        <v>1966</v>
      </c>
      <c r="KR112" t="s">
        <v>1923</v>
      </c>
      <c r="KS112" t="s">
        <v>2291</v>
      </c>
      <c r="KT112" t="s">
        <v>1920</v>
      </c>
      <c r="KU112" t="s">
        <v>2044</v>
      </c>
      <c r="KV112" t="s">
        <v>1920</v>
      </c>
      <c r="KW112" t="s">
        <v>1921</v>
      </c>
      <c r="KX112" t="s">
        <v>1920</v>
      </c>
      <c r="KY112" t="s">
        <v>2291</v>
      </c>
      <c r="KZ112" t="s">
        <v>2291</v>
      </c>
      <c r="LA112">
        <v>1</v>
      </c>
      <c r="LB112" t="s">
        <v>313</v>
      </c>
      <c r="LC112" t="s">
        <v>1713</v>
      </c>
      <c r="LD112" t="s">
        <v>2291</v>
      </c>
      <c r="LE112" t="s">
        <v>2291</v>
      </c>
      <c r="LF112" t="s">
        <v>2291</v>
      </c>
      <c r="LG112" t="s">
        <v>2291</v>
      </c>
      <c r="LH112" t="s">
        <v>2291</v>
      </c>
      <c r="LI112" t="s">
        <v>1775</v>
      </c>
      <c r="LJ112">
        <v>198091</v>
      </c>
      <c r="LK112" t="s">
        <v>1776</v>
      </c>
      <c r="LL112" t="s">
        <v>1777</v>
      </c>
      <c r="LM112">
        <v>173</v>
      </c>
      <c r="LN112" t="s">
        <v>2291</v>
      </c>
      <c r="LO112">
        <v>-1</v>
      </c>
      <c r="LP112" t="s">
        <v>2291</v>
      </c>
      <c r="LQ112" t="s">
        <v>2291</v>
      </c>
      <c r="LR112" t="s">
        <v>2291</v>
      </c>
      <c r="LS112">
        <v>0</v>
      </c>
      <c r="LT112">
        <v>0</v>
      </c>
      <c r="LU112">
        <v>0</v>
      </c>
      <c r="LV112">
        <v>0</v>
      </c>
      <c r="LW112">
        <v>0</v>
      </c>
      <c r="LX112">
        <v>0</v>
      </c>
      <c r="LY112">
        <v>0</v>
      </c>
      <c r="LZ112">
        <v>0</v>
      </c>
      <c r="MA112">
        <v>0</v>
      </c>
      <c r="MB112">
        <v>0</v>
      </c>
      <c r="MC112">
        <v>0</v>
      </c>
      <c r="MD112">
        <v>0</v>
      </c>
      <c r="ME112">
        <v>0</v>
      </c>
      <c r="MF112" t="s">
        <v>1975</v>
      </c>
      <c r="MG112" t="s">
        <v>1976</v>
      </c>
      <c r="MH112" t="s">
        <v>1979</v>
      </c>
      <c r="MI112" t="b">
        <v>0</v>
      </c>
      <c r="MJ112" t="b">
        <v>0</v>
      </c>
      <c r="MK112" t="b">
        <v>0</v>
      </c>
      <c r="ML112" t="s">
        <v>2291</v>
      </c>
    </row>
    <row r="113" spans="1:350" x14ac:dyDescent="0.3">
      <c r="A113" t="s">
        <v>1793</v>
      </c>
      <c r="B113" t="s">
        <v>378</v>
      </c>
      <c r="C113" t="s">
        <v>379</v>
      </c>
      <c r="D113">
        <v>43152</v>
      </c>
      <c r="E113" t="s">
        <v>380</v>
      </c>
      <c r="F113" t="s">
        <v>2291</v>
      </c>
      <c r="G113" t="s">
        <v>2291</v>
      </c>
      <c r="H113" t="s">
        <v>2291</v>
      </c>
      <c r="I113">
        <v>43152</v>
      </c>
      <c r="J113" t="s">
        <v>381</v>
      </c>
      <c r="K113" t="s">
        <v>293</v>
      </c>
      <c r="L113" t="s">
        <v>294</v>
      </c>
      <c r="M113" t="s">
        <v>1934</v>
      </c>
      <c r="N113" t="s">
        <v>295</v>
      </c>
      <c r="O113" t="s">
        <v>1947</v>
      </c>
      <c r="P113" t="s">
        <v>296</v>
      </c>
      <c r="Q113" t="s">
        <v>332</v>
      </c>
      <c r="R113" t="s">
        <v>2048</v>
      </c>
      <c r="S113" t="s">
        <v>1793</v>
      </c>
      <c r="T113" t="s">
        <v>382</v>
      </c>
      <c r="U113">
        <v>13.5356917466</v>
      </c>
      <c r="V113">
        <v>14.5650958175</v>
      </c>
      <c r="W113">
        <v>302.34618551800003</v>
      </c>
      <c r="X113">
        <v>8</v>
      </c>
      <c r="Y113" t="s">
        <v>1983</v>
      </c>
      <c r="Z113" t="s">
        <v>2048</v>
      </c>
      <c r="AA113">
        <v>2</v>
      </c>
      <c r="AB113" t="s">
        <v>2292</v>
      </c>
      <c r="AC113" t="s">
        <v>2291</v>
      </c>
      <c r="AD113" t="s">
        <v>1982</v>
      </c>
      <c r="AE113" t="s">
        <v>2291</v>
      </c>
      <c r="AF113" t="s">
        <v>2291</v>
      </c>
      <c r="AG113" t="s">
        <v>2093</v>
      </c>
      <c r="AH113" t="s">
        <v>1920</v>
      </c>
      <c r="AI113" t="s">
        <v>1920</v>
      </c>
      <c r="AJ113" t="s">
        <v>1921</v>
      </c>
      <c r="AK113" t="s">
        <v>2291</v>
      </c>
      <c r="AL113">
        <v>240</v>
      </c>
      <c r="AM113">
        <v>1003</v>
      </c>
      <c r="AN113" t="s">
        <v>294</v>
      </c>
      <c r="AO113" t="s">
        <v>1934</v>
      </c>
      <c r="AP113" t="s">
        <v>295</v>
      </c>
      <c r="AQ113" t="s">
        <v>1947</v>
      </c>
      <c r="AR113" t="s">
        <v>296</v>
      </c>
      <c r="AS113" t="s">
        <v>332</v>
      </c>
      <c r="AT113">
        <v>240</v>
      </c>
      <c r="AU113">
        <v>1003</v>
      </c>
      <c r="AV113">
        <v>42186</v>
      </c>
      <c r="AW113">
        <v>10</v>
      </c>
      <c r="AX113">
        <v>42</v>
      </c>
      <c r="AY113" t="s">
        <v>335</v>
      </c>
      <c r="AZ113" t="s">
        <v>1927</v>
      </c>
      <c r="BA113" t="s">
        <v>336</v>
      </c>
      <c r="BB113" t="s">
        <v>1932</v>
      </c>
      <c r="BC113" t="s">
        <v>356</v>
      </c>
      <c r="BD113" t="s">
        <v>1943</v>
      </c>
      <c r="BE113" t="s">
        <v>2291</v>
      </c>
      <c r="BF113" t="s">
        <v>2291</v>
      </c>
      <c r="BG113" t="s">
        <v>2291</v>
      </c>
      <c r="BH113">
        <v>10</v>
      </c>
      <c r="BI113">
        <v>42</v>
      </c>
      <c r="BJ113">
        <v>42186</v>
      </c>
      <c r="BK113" t="s">
        <v>2291</v>
      </c>
      <c r="BL113" t="s">
        <v>2291</v>
      </c>
      <c r="BM113" t="s">
        <v>2291</v>
      </c>
      <c r="BN113" t="s">
        <v>2291</v>
      </c>
      <c r="BO113" t="s">
        <v>2291</v>
      </c>
      <c r="BP113" t="s">
        <v>2291</v>
      </c>
      <c r="BQ113" t="s">
        <v>2291</v>
      </c>
      <c r="BR113" t="s">
        <v>2291</v>
      </c>
      <c r="BS113" t="s">
        <v>2291</v>
      </c>
      <c r="BT113" t="s">
        <v>2291</v>
      </c>
      <c r="BU113" t="s">
        <v>2291</v>
      </c>
      <c r="BV113" t="s">
        <v>2291</v>
      </c>
      <c r="BW113" t="s">
        <v>2291</v>
      </c>
      <c r="BX113" t="s">
        <v>2291</v>
      </c>
      <c r="BY113" t="s">
        <v>2291</v>
      </c>
      <c r="BZ113" t="s">
        <v>2291</v>
      </c>
      <c r="CA113">
        <v>0</v>
      </c>
      <c r="CB113">
        <v>250</v>
      </c>
      <c r="CC113">
        <v>0</v>
      </c>
      <c r="CD113">
        <v>0</v>
      </c>
      <c r="CE113">
        <v>0</v>
      </c>
      <c r="CF113" t="s">
        <v>1998</v>
      </c>
      <c r="CG113" t="s">
        <v>2291</v>
      </c>
      <c r="CH113" t="s">
        <v>301</v>
      </c>
      <c r="CI113" t="s">
        <v>1921</v>
      </c>
      <c r="CJ113" t="s">
        <v>1921</v>
      </c>
      <c r="CK113" t="s">
        <v>1921</v>
      </c>
      <c r="CL113" t="s">
        <v>1921</v>
      </c>
      <c r="CM113" t="s">
        <v>1921</v>
      </c>
      <c r="CN113" t="s">
        <v>1921</v>
      </c>
      <c r="CO113" t="s">
        <v>1921</v>
      </c>
      <c r="CP113" t="s">
        <v>1921</v>
      </c>
      <c r="CQ113" t="s">
        <v>1921</v>
      </c>
      <c r="CR113" t="s">
        <v>1920</v>
      </c>
      <c r="CS113" t="s">
        <v>1921</v>
      </c>
      <c r="CT113" t="s">
        <v>2291</v>
      </c>
      <c r="CU113" t="s">
        <v>2291</v>
      </c>
      <c r="CV113" t="s">
        <v>2291</v>
      </c>
      <c r="CW113" t="s">
        <v>2291</v>
      </c>
      <c r="CX113" t="s">
        <v>2291</v>
      </c>
      <c r="CY113" t="s">
        <v>2291</v>
      </c>
      <c r="CZ113" t="s">
        <v>2291</v>
      </c>
      <c r="DA113" t="s">
        <v>2291</v>
      </c>
      <c r="DB113" t="s">
        <v>2291</v>
      </c>
      <c r="DC113" t="s">
        <v>2291</v>
      </c>
      <c r="DD113" t="s">
        <v>2291</v>
      </c>
      <c r="DE113" t="s">
        <v>2291</v>
      </c>
      <c r="DF113" t="s">
        <v>2291</v>
      </c>
      <c r="DG113" t="s">
        <v>2291</v>
      </c>
      <c r="DH113" t="s">
        <v>2291</v>
      </c>
      <c r="DI113" t="s">
        <v>2291</v>
      </c>
      <c r="DJ113" t="s">
        <v>2291</v>
      </c>
      <c r="DK113" t="s">
        <v>2291</v>
      </c>
      <c r="DL113" t="s">
        <v>2291</v>
      </c>
      <c r="DM113" t="s">
        <v>2291</v>
      </c>
      <c r="DN113" t="s">
        <v>2291</v>
      </c>
      <c r="DO113" t="s">
        <v>2291</v>
      </c>
      <c r="DP113" t="s">
        <v>2291</v>
      </c>
      <c r="DQ113" t="s">
        <v>2291</v>
      </c>
      <c r="DR113" t="s">
        <v>2291</v>
      </c>
      <c r="DS113" t="s">
        <v>2291</v>
      </c>
      <c r="DT113" t="s">
        <v>2291</v>
      </c>
      <c r="DU113" t="s">
        <v>2291</v>
      </c>
      <c r="DV113" t="s">
        <v>2291</v>
      </c>
      <c r="DW113" t="s">
        <v>2291</v>
      </c>
      <c r="DX113" t="s">
        <v>2291</v>
      </c>
      <c r="DY113" t="s">
        <v>2291</v>
      </c>
      <c r="DZ113" t="s">
        <v>2291</v>
      </c>
      <c r="EA113" t="s">
        <v>2291</v>
      </c>
      <c r="EB113" t="s">
        <v>2291</v>
      </c>
      <c r="EC113" t="s">
        <v>2291</v>
      </c>
      <c r="ED113" t="s">
        <v>2291</v>
      </c>
      <c r="EE113" t="s">
        <v>2291</v>
      </c>
      <c r="EF113" t="s">
        <v>2291</v>
      </c>
      <c r="EG113" t="s">
        <v>2291</v>
      </c>
      <c r="EH113" t="s">
        <v>2291</v>
      </c>
      <c r="EI113" t="s">
        <v>2291</v>
      </c>
      <c r="EJ113" t="s">
        <v>2291</v>
      </c>
      <c r="EK113" t="s">
        <v>2291</v>
      </c>
      <c r="EL113" t="s">
        <v>2291</v>
      </c>
      <c r="EM113" t="s">
        <v>2291</v>
      </c>
      <c r="EN113" t="s">
        <v>2291</v>
      </c>
      <c r="EO113" t="s">
        <v>2291</v>
      </c>
      <c r="EP113" t="s">
        <v>2291</v>
      </c>
      <c r="EQ113" t="s">
        <v>2291</v>
      </c>
      <c r="ER113" t="s">
        <v>2291</v>
      </c>
      <c r="ES113" t="s">
        <v>2291</v>
      </c>
      <c r="ET113" t="s">
        <v>2291</v>
      </c>
      <c r="EU113" t="s">
        <v>2291</v>
      </c>
      <c r="EV113" t="s">
        <v>2291</v>
      </c>
      <c r="EW113" t="s">
        <v>2291</v>
      </c>
      <c r="EX113" t="s">
        <v>2291</v>
      </c>
      <c r="EY113" t="s">
        <v>2291</v>
      </c>
      <c r="EZ113" t="s">
        <v>2291</v>
      </c>
      <c r="FA113" t="s">
        <v>2291</v>
      </c>
      <c r="FB113" t="s">
        <v>2291</v>
      </c>
      <c r="FC113" t="s">
        <v>2291</v>
      </c>
      <c r="FD113" t="s">
        <v>2291</v>
      </c>
      <c r="FE113" t="s">
        <v>2291</v>
      </c>
      <c r="FF113" t="s">
        <v>2291</v>
      </c>
      <c r="FG113" t="s">
        <v>2291</v>
      </c>
      <c r="FH113" t="s">
        <v>2291</v>
      </c>
      <c r="FI113" t="s">
        <v>2291</v>
      </c>
      <c r="FJ113" t="s">
        <v>2291</v>
      </c>
      <c r="FK113" t="s">
        <v>2291</v>
      </c>
      <c r="FL113" t="s">
        <v>2291</v>
      </c>
      <c r="FM113" t="s">
        <v>2291</v>
      </c>
      <c r="FN113" t="s">
        <v>1953</v>
      </c>
      <c r="FO113" t="s">
        <v>1921</v>
      </c>
      <c r="FP113" t="s">
        <v>1921</v>
      </c>
      <c r="FQ113" t="s">
        <v>1920</v>
      </c>
      <c r="FR113" t="s">
        <v>1921</v>
      </c>
      <c r="FS113" t="s">
        <v>1921</v>
      </c>
      <c r="FT113" t="s">
        <v>2291</v>
      </c>
      <c r="FU113" t="s">
        <v>1997</v>
      </c>
      <c r="FV113">
        <v>30</v>
      </c>
      <c r="FW113">
        <v>40</v>
      </c>
      <c r="FX113">
        <v>10</v>
      </c>
      <c r="FY113">
        <v>4</v>
      </c>
      <c r="FZ113">
        <v>7</v>
      </c>
      <c r="GA113">
        <v>3</v>
      </c>
      <c r="GB113" t="s">
        <v>2291</v>
      </c>
      <c r="GC113" t="s">
        <v>2291</v>
      </c>
      <c r="GD113">
        <v>10</v>
      </c>
      <c r="GE113">
        <v>7</v>
      </c>
      <c r="GF113">
        <v>3</v>
      </c>
      <c r="GG113">
        <v>3</v>
      </c>
      <c r="GH113">
        <v>40</v>
      </c>
      <c r="GI113" t="s">
        <v>1920</v>
      </c>
      <c r="GJ113" t="s">
        <v>1920</v>
      </c>
      <c r="GK113" t="s">
        <v>1920</v>
      </c>
      <c r="GL113" t="s">
        <v>2291</v>
      </c>
      <c r="GM113" t="s">
        <v>2291</v>
      </c>
      <c r="GN113" t="s">
        <v>2291</v>
      </c>
      <c r="GO113" t="s">
        <v>1920</v>
      </c>
      <c r="GP113" t="s">
        <v>2291</v>
      </c>
      <c r="GQ113" t="s">
        <v>2291</v>
      </c>
      <c r="GR113" t="s">
        <v>2291</v>
      </c>
      <c r="GS113" t="s">
        <v>302</v>
      </c>
      <c r="GT113" t="s">
        <v>1921</v>
      </c>
      <c r="GU113" t="s">
        <v>1921</v>
      </c>
      <c r="GV113" t="s">
        <v>1921</v>
      </c>
      <c r="GW113" t="s">
        <v>1921</v>
      </c>
      <c r="GX113" t="s">
        <v>1920</v>
      </c>
      <c r="GY113" t="s">
        <v>1921</v>
      </c>
      <c r="GZ113" t="s">
        <v>1921</v>
      </c>
      <c r="HA113" t="s">
        <v>1921</v>
      </c>
      <c r="HB113" t="s">
        <v>2291</v>
      </c>
      <c r="HC113" t="s">
        <v>2291</v>
      </c>
      <c r="HD113">
        <v>1</v>
      </c>
      <c r="HE113">
        <v>1</v>
      </c>
      <c r="HF113" t="s">
        <v>2291</v>
      </c>
      <c r="HG113" t="s">
        <v>2291</v>
      </c>
      <c r="HH113" t="s">
        <v>2291</v>
      </c>
      <c r="HI113" t="s">
        <v>2291</v>
      </c>
      <c r="HJ113" t="s">
        <v>2291</v>
      </c>
      <c r="HK113" t="s">
        <v>2291</v>
      </c>
      <c r="HL113" t="s">
        <v>2291</v>
      </c>
      <c r="HM113" t="s">
        <v>2291</v>
      </c>
      <c r="HN113" t="s">
        <v>2291</v>
      </c>
      <c r="HO113" t="s">
        <v>2291</v>
      </c>
      <c r="HP113" t="s">
        <v>2291</v>
      </c>
      <c r="HQ113" t="s">
        <v>2291</v>
      </c>
      <c r="HR113" t="s">
        <v>1956</v>
      </c>
      <c r="HS113" t="s">
        <v>371</v>
      </c>
      <c r="HT113" t="s">
        <v>1920</v>
      </c>
      <c r="HU113" t="s">
        <v>1921</v>
      </c>
      <c r="HV113" t="s">
        <v>1921</v>
      </c>
      <c r="HW113" t="s">
        <v>1921</v>
      </c>
      <c r="HX113" t="s">
        <v>1921</v>
      </c>
      <c r="HY113" t="s">
        <v>2125</v>
      </c>
      <c r="HZ113" t="s">
        <v>1921</v>
      </c>
      <c r="IA113" t="s">
        <v>1921</v>
      </c>
      <c r="IB113" t="s">
        <v>1920</v>
      </c>
      <c r="IC113" t="s">
        <v>2291</v>
      </c>
      <c r="ID113" t="s">
        <v>2291</v>
      </c>
      <c r="IE113" t="s">
        <v>2291</v>
      </c>
      <c r="IF113" t="s">
        <v>2291</v>
      </c>
      <c r="IG113" t="s">
        <v>2291</v>
      </c>
      <c r="IH113" t="s">
        <v>2128</v>
      </c>
      <c r="II113" t="s">
        <v>1920</v>
      </c>
      <c r="IJ113" t="s">
        <v>1920</v>
      </c>
      <c r="IK113">
        <v>150</v>
      </c>
      <c r="IL113">
        <v>50</v>
      </c>
      <c r="IM113" t="s">
        <v>1920</v>
      </c>
      <c r="IN113" t="s">
        <v>2291</v>
      </c>
      <c r="IO113" t="s">
        <v>2291</v>
      </c>
      <c r="IP113" t="s">
        <v>2291</v>
      </c>
      <c r="IQ113" t="s">
        <v>2291</v>
      </c>
      <c r="IR113" t="s">
        <v>2291</v>
      </c>
      <c r="IS113" t="s">
        <v>2291</v>
      </c>
      <c r="IT113" t="s">
        <v>2291</v>
      </c>
      <c r="IU113" t="s">
        <v>2291</v>
      </c>
      <c r="IV113" t="s">
        <v>1952</v>
      </c>
      <c r="IW113" t="s">
        <v>2291</v>
      </c>
      <c r="IX113" t="s">
        <v>2291</v>
      </c>
      <c r="IY113" t="s">
        <v>373</v>
      </c>
      <c r="IZ113" t="s">
        <v>1793</v>
      </c>
      <c r="JA113" t="s">
        <v>1956</v>
      </c>
      <c r="JB113" t="s">
        <v>2291</v>
      </c>
      <c r="JC113" t="s">
        <v>1921</v>
      </c>
      <c r="JD113" t="s">
        <v>2291</v>
      </c>
      <c r="JE113" t="s">
        <v>2291</v>
      </c>
      <c r="JF113" t="s">
        <v>2291</v>
      </c>
      <c r="JG113" t="s">
        <v>2291</v>
      </c>
      <c r="JH113" t="s">
        <v>2291</v>
      </c>
      <c r="JI113" t="s">
        <v>2291</v>
      </c>
      <c r="JJ113" t="s">
        <v>2291</v>
      </c>
      <c r="JK113" t="s">
        <v>2291</v>
      </c>
      <c r="JL113" t="s">
        <v>2291</v>
      </c>
      <c r="JM113" t="s">
        <v>383</v>
      </c>
      <c r="JN113" t="s">
        <v>1920</v>
      </c>
      <c r="JO113" t="s">
        <v>1921</v>
      </c>
      <c r="JP113" t="s">
        <v>1921</v>
      </c>
      <c r="JQ113" t="s">
        <v>1921</v>
      </c>
      <c r="JR113" t="s">
        <v>1921</v>
      </c>
      <c r="JS113" t="s">
        <v>1920</v>
      </c>
      <c r="JT113" t="s">
        <v>1921</v>
      </c>
      <c r="JU113" t="s">
        <v>1920</v>
      </c>
      <c r="JV113" t="s">
        <v>1921</v>
      </c>
      <c r="JW113" t="s">
        <v>1921</v>
      </c>
      <c r="JX113" t="s">
        <v>1921</v>
      </c>
      <c r="JY113" t="s">
        <v>1921</v>
      </c>
      <c r="JZ113" t="s">
        <v>1921</v>
      </c>
      <c r="KA113" t="s">
        <v>1921</v>
      </c>
      <c r="KB113" t="s">
        <v>2291</v>
      </c>
      <c r="KC113" t="s">
        <v>2291</v>
      </c>
      <c r="KD113" t="s">
        <v>2298</v>
      </c>
      <c r="KE113" t="s">
        <v>1920</v>
      </c>
      <c r="KF113" t="s">
        <v>1921</v>
      </c>
      <c r="KG113" t="s">
        <v>1921</v>
      </c>
      <c r="KH113" t="s">
        <v>1921</v>
      </c>
      <c r="KI113" t="s">
        <v>1921</v>
      </c>
      <c r="KJ113" t="s">
        <v>1920</v>
      </c>
      <c r="KK113" t="s">
        <v>1921</v>
      </c>
      <c r="KL113" t="s">
        <v>2291</v>
      </c>
      <c r="KM113" t="s">
        <v>2294</v>
      </c>
      <c r="KN113" t="s">
        <v>2291</v>
      </c>
      <c r="KO113" t="s">
        <v>1920</v>
      </c>
      <c r="KP113" t="s">
        <v>2149</v>
      </c>
      <c r="KQ113" t="s">
        <v>1965</v>
      </c>
      <c r="KR113" t="s">
        <v>1923</v>
      </c>
      <c r="KS113" t="s">
        <v>2291</v>
      </c>
      <c r="KT113" t="s">
        <v>1920</v>
      </c>
      <c r="KU113" t="s">
        <v>2044</v>
      </c>
      <c r="KV113" t="s">
        <v>1920</v>
      </c>
      <c r="KW113" t="s">
        <v>1921</v>
      </c>
      <c r="KX113" t="s">
        <v>1920</v>
      </c>
      <c r="KY113" t="s">
        <v>2291</v>
      </c>
      <c r="KZ113" t="s">
        <v>2291</v>
      </c>
      <c r="LA113">
        <v>2</v>
      </c>
      <c r="LB113" t="s">
        <v>310</v>
      </c>
      <c r="LC113" t="s">
        <v>305</v>
      </c>
      <c r="LD113" t="s">
        <v>2291</v>
      </c>
      <c r="LE113" t="s">
        <v>2291</v>
      </c>
      <c r="LF113" t="s">
        <v>2291</v>
      </c>
      <c r="LG113">
        <v>20</v>
      </c>
      <c r="LH113">
        <v>20</v>
      </c>
      <c r="LI113" t="s">
        <v>384</v>
      </c>
      <c r="LJ113">
        <v>133572</v>
      </c>
      <c r="LK113" t="s">
        <v>385</v>
      </c>
      <c r="LL113" t="s">
        <v>386</v>
      </c>
      <c r="LM113">
        <v>7</v>
      </c>
      <c r="LN113" t="s">
        <v>2291</v>
      </c>
      <c r="LO113">
        <v>-1</v>
      </c>
      <c r="LP113" t="s">
        <v>2291</v>
      </c>
      <c r="LQ113" t="s">
        <v>2291</v>
      </c>
      <c r="LR113">
        <v>7</v>
      </c>
      <c r="LS113">
        <v>6</v>
      </c>
      <c r="LT113">
        <v>7</v>
      </c>
      <c r="LU113">
        <v>14</v>
      </c>
      <c r="LV113">
        <v>13</v>
      </c>
      <c r="LW113">
        <v>16</v>
      </c>
      <c r="LX113">
        <v>25</v>
      </c>
      <c r="LY113">
        <v>11</v>
      </c>
      <c r="LZ113">
        <v>11</v>
      </c>
      <c r="MA113">
        <v>16</v>
      </c>
      <c r="MB113">
        <v>20</v>
      </c>
      <c r="MC113">
        <v>4</v>
      </c>
      <c r="MD113">
        <v>1</v>
      </c>
      <c r="ME113">
        <v>144</v>
      </c>
      <c r="MF113" t="s">
        <v>1975</v>
      </c>
      <c r="MG113" t="s">
        <v>1979</v>
      </c>
      <c r="MH113" t="s">
        <v>1980</v>
      </c>
      <c r="MI113" t="b">
        <v>1</v>
      </c>
      <c r="MJ113" t="b">
        <v>1</v>
      </c>
      <c r="MK113" t="b">
        <v>1</v>
      </c>
      <c r="ML113" t="s">
        <v>2291</v>
      </c>
    </row>
    <row r="114" spans="1:350" x14ac:dyDescent="0.3">
      <c r="A114" t="s">
        <v>1808</v>
      </c>
      <c r="B114" t="s">
        <v>351</v>
      </c>
      <c r="C114" t="s">
        <v>352</v>
      </c>
      <c r="D114">
        <v>43152</v>
      </c>
      <c r="E114" t="s">
        <v>353</v>
      </c>
      <c r="F114" t="s">
        <v>2291</v>
      </c>
      <c r="G114" t="s">
        <v>2291</v>
      </c>
      <c r="H114" t="s">
        <v>2291</v>
      </c>
      <c r="I114">
        <v>43152</v>
      </c>
      <c r="J114" t="s">
        <v>354</v>
      </c>
      <c r="K114" t="s">
        <v>293</v>
      </c>
      <c r="L114" t="s">
        <v>294</v>
      </c>
      <c r="M114" t="s">
        <v>1934</v>
      </c>
      <c r="N114" t="s">
        <v>295</v>
      </c>
      <c r="O114" t="s">
        <v>1947</v>
      </c>
      <c r="P114" t="s">
        <v>296</v>
      </c>
      <c r="Q114" t="s">
        <v>332</v>
      </c>
      <c r="R114" t="s">
        <v>2048</v>
      </c>
      <c r="S114" t="s">
        <v>1808</v>
      </c>
      <c r="T114" t="s">
        <v>355</v>
      </c>
      <c r="U114">
        <v>13.5295485985</v>
      </c>
      <c r="V114">
        <v>14.5685592482</v>
      </c>
      <c r="W114">
        <v>293.41373108300002</v>
      </c>
      <c r="X114">
        <v>6</v>
      </c>
      <c r="Y114" t="s">
        <v>1984</v>
      </c>
      <c r="Z114" t="s">
        <v>2291</v>
      </c>
      <c r="AA114" t="s">
        <v>2291</v>
      </c>
      <c r="AB114" t="s">
        <v>2296</v>
      </c>
      <c r="AC114" t="s">
        <v>2291</v>
      </c>
      <c r="AD114" t="s">
        <v>1982</v>
      </c>
      <c r="AE114" t="s">
        <v>2291</v>
      </c>
      <c r="AF114" t="s">
        <v>2291</v>
      </c>
      <c r="AG114" t="s">
        <v>2093</v>
      </c>
      <c r="AH114" t="s">
        <v>1920</v>
      </c>
      <c r="AI114" t="s">
        <v>1920</v>
      </c>
      <c r="AJ114" t="s">
        <v>1921</v>
      </c>
      <c r="AK114" t="s">
        <v>2291</v>
      </c>
      <c r="AL114">
        <v>130</v>
      </c>
      <c r="AM114">
        <v>543</v>
      </c>
      <c r="AN114" t="s">
        <v>294</v>
      </c>
      <c r="AO114" t="s">
        <v>1934</v>
      </c>
      <c r="AP114" t="s">
        <v>295</v>
      </c>
      <c r="AQ114" t="s">
        <v>1947</v>
      </c>
      <c r="AR114" t="s">
        <v>296</v>
      </c>
      <c r="AS114" t="s">
        <v>332</v>
      </c>
      <c r="AT114">
        <v>130</v>
      </c>
      <c r="AU114">
        <v>543</v>
      </c>
      <c r="AV114">
        <v>41640</v>
      </c>
      <c r="AW114">
        <v>26</v>
      </c>
      <c r="AX114">
        <v>109</v>
      </c>
      <c r="AY114" t="s">
        <v>335</v>
      </c>
      <c r="AZ114" t="s">
        <v>1927</v>
      </c>
      <c r="BA114" t="s">
        <v>336</v>
      </c>
      <c r="BB114" t="s">
        <v>1932</v>
      </c>
      <c r="BC114" t="s">
        <v>356</v>
      </c>
      <c r="BD114" t="s">
        <v>1943</v>
      </c>
      <c r="BE114" t="s">
        <v>2291</v>
      </c>
      <c r="BF114" t="s">
        <v>2291</v>
      </c>
      <c r="BG114" t="s">
        <v>2291</v>
      </c>
      <c r="BH114">
        <v>26</v>
      </c>
      <c r="BI114">
        <v>109</v>
      </c>
      <c r="BJ114">
        <v>42005</v>
      </c>
      <c r="BK114" t="s">
        <v>2291</v>
      </c>
      <c r="BL114" t="s">
        <v>2291</v>
      </c>
      <c r="BM114" t="s">
        <v>2291</v>
      </c>
      <c r="BN114" t="s">
        <v>2291</v>
      </c>
      <c r="BO114" t="s">
        <v>2291</v>
      </c>
      <c r="BP114" t="s">
        <v>2291</v>
      </c>
      <c r="BQ114" t="s">
        <v>2291</v>
      </c>
      <c r="BR114" t="s">
        <v>2291</v>
      </c>
      <c r="BS114" t="s">
        <v>2291</v>
      </c>
      <c r="BT114" t="s">
        <v>2291</v>
      </c>
      <c r="BU114" t="s">
        <v>2291</v>
      </c>
      <c r="BV114" t="s">
        <v>2291</v>
      </c>
      <c r="BW114" t="s">
        <v>2291</v>
      </c>
      <c r="BX114" t="s">
        <v>2291</v>
      </c>
      <c r="BY114">
        <v>600</v>
      </c>
      <c r="BZ114">
        <v>2580</v>
      </c>
      <c r="CA114">
        <v>0</v>
      </c>
      <c r="CB114">
        <v>370</v>
      </c>
      <c r="CC114">
        <v>0</v>
      </c>
      <c r="CD114">
        <v>300</v>
      </c>
      <c r="CE114">
        <v>100</v>
      </c>
      <c r="CF114" t="s">
        <v>1998</v>
      </c>
      <c r="CG114" t="s">
        <v>2291</v>
      </c>
      <c r="CH114" t="s">
        <v>357</v>
      </c>
      <c r="CI114" t="s">
        <v>1921</v>
      </c>
      <c r="CJ114" t="s">
        <v>1921</v>
      </c>
      <c r="CK114" t="s">
        <v>1921</v>
      </c>
      <c r="CL114" t="s">
        <v>1920</v>
      </c>
      <c r="CM114" t="s">
        <v>1921</v>
      </c>
      <c r="CN114" t="s">
        <v>1921</v>
      </c>
      <c r="CO114" t="s">
        <v>1921</v>
      </c>
      <c r="CP114" t="s">
        <v>1920</v>
      </c>
      <c r="CQ114" t="s">
        <v>1921</v>
      </c>
      <c r="CR114" t="s">
        <v>1920</v>
      </c>
      <c r="CS114" t="s">
        <v>1921</v>
      </c>
      <c r="CT114" t="s">
        <v>2291</v>
      </c>
      <c r="CU114" t="s">
        <v>2291</v>
      </c>
      <c r="CV114" t="s">
        <v>2291</v>
      </c>
      <c r="CW114" t="s">
        <v>2291</v>
      </c>
      <c r="CX114" t="s">
        <v>2291</v>
      </c>
      <c r="CY114" t="s">
        <v>2291</v>
      </c>
      <c r="CZ114" t="s">
        <v>2291</v>
      </c>
      <c r="DA114" t="s">
        <v>2291</v>
      </c>
      <c r="DB114" t="s">
        <v>2291</v>
      </c>
      <c r="DC114" t="s">
        <v>2291</v>
      </c>
      <c r="DD114" t="s">
        <v>2291</v>
      </c>
      <c r="DE114" t="s">
        <v>2291</v>
      </c>
      <c r="DF114" t="s">
        <v>2291</v>
      </c>
      <c r="DG114" t="s">
        <v>2291</v>
      </c>
      <c r="DH114" t="s">
        <v>2291</v>
      </c>
      <c r="DI114" t="s">
        <v>2291</v>
      </c>
      <c r="DJ114" t="s">
        <v>2291</v>
      </c>
      <c r="DK114" t="s">
        <v>2291</v>
      </c>
      <c r="DL114" t="s">
        <v>2291</v>
      </c>
      <c r="DM114" t="s">
        <v>2291</v>
      </c>
      <c r="DN114" t="s">
        <v>2291</v>
      </c>
      <c r="DO114" t="s">
        <v>2291</v>
      </c>
      <c r="DP114" t="s">
        <v>2291</v>
      </c>
      <c r="DQ114" t="s">
        <v>2291</v>
      </c>
      <c r="DR114" t="s">
        <v>2291</v>
      </c>
      <c r="DS114" t="s">
        <v>2291</v>
      </c>
      <c r="DT114" t="s">
        <v>2291</v>
      </c>
      <c r="DU114" t="s">
        <v>2291</v>
      </c>
      <c r="DV114" t="s">
        <v>2291</v>
      </c>
      <c r="DW114" t="s">
        <v>2291</v>
      </c>
      <c r="DX114" t="s">
        <v>2291</v>
      </c>
      <c r="DY114" t="s">
        <v>2291</v>
      </c>
      <c r="DZ114" t="s">
        <v>2291</v>
      </c>
      <c r="EA114" t="s">
        <v>2291</v>
      </c>
      <c r="EB114" t="s">
        <v>2291</v>
      </c>
      <c r="EC114" t="s">
        <v>2291</v>
      </c>
      <c r="ED114" t="s">
        <v>2291</v>
      </c>
      <c r="EE114" t="s">
        <v>2291</v>
      </c>
      <c r="EF114" t="s">
        <v>2291</v>
      </c>
      <c r="EG114" t="s">
        <v>2291</v>
      </c>
      <c r="EH114" t="s">
        <v>358</v>
      </c>
      <c r="EI114" t="s">
        <v>1921</v>
      </c>
      <c r="EJ114" t="s">
        <v>1920</v>
      </c>
      <c r="EK114" t="s">
        <v>1921</v>
      </c>
      <c r="EL114" t="s">
        <v>1921</v>
      </c>
      <c r="EM114" t="s">
        <v>1921</v>
      </c>
      <c r="EN114" t="s">
        <v>2291</v>
      </c>
      <c r="EO114" t="s">
        <v>1996</v>
      </c>
      <c r="EP114" t="s">
        <v>2291</v>
      </c>
      <c r="EQ114" t="s">
        <v>2291</v>
      </c>
      <c r="ER114" t="s">
        <v>2291</v>
      </c>
      <c r="ES114" t="s">
        <v>2291</v>
      </c>
      <c r="ET114" t="s">
        <v>2291</v>
      </c>
      <c r="EU114" t="s">
        <v>2291</v>
      </c>
      <c r="EV114" t="s">
        <v>2291</v>
      </c>
      <c r="EW114" t="s">
        <v>2291</v>
      </c>
      <c r="EX114" t="s">
        <v>2291</v>
      </c>
      <c r="EY114" t="s">
        <v>2291</v>
      </c>
      <c r="EZ114" t="s">
        <v>2291</v>
      </c>
      <c r="FA114" t="s">
        <v>2291</v>
      </c>
      <c r="FB114" t="s">
        <v>2291</v>
      </c>
      <c r="FC114" t="s">
        <v>2291</v>
      </c>
      <c r="FD114" t="s">
        <v>2291</v>
      </c>
      <c r="FE114" t="s">
        <v>2291</v>
      </c>
      <c r="FF114" t="s">
        <v>358</v>
      </c>
      <c r="FG114" t="s">
        <v>1921</v>
      </c>
      <c r="FH114" t="s">
        <v>1920</v>
      </c>
      <c r="FI114" t="s">
        <v>1921</v>
      </c>
      <c r="FJ114" t="s">
        <v>1921</v>
      </c>
      <c r="FK114" t="s">
        <v>1921</v>
      </c>
      <c r="FL114" t="s">
        <v>2291</v>
      </c>
      <c r="FM114" t="s">
        <v>1996</v>
      </c>
      <c r="FN114" t="s">
        <v>1953</v>
      </c>
      <c r="FO114" t="s">
        <v>1921</v>
      </c>
      <c r="FP114" t="s">
        <v>1921</v>
      </c>
      <c r="FQ114" t="s">
        <v>1920</v>
      </c>
      <c r="FR114" t="s">
        <v>1921</v>
      </c>
      <c r="FS114" t="s">
        <v>1921</v>
      </c>
      <c r="FT114" t="s">
        <v>2291</v>
      </c>
      <c r="FU114" t="s">
        <v>1997</v>
      </c>
      <c r="FV114">
        <v>120</v>
      </c>
      <c r="FW114">
        <v>280</v>
      </c>
      <c r="FX114">
        <v>20</v>
      </c>
      <c r="FY114">
        <v>15</v>
      </c>
      <c r="FZ114">
        <v>23</v>
      </c>
      <c r="GA114">
        <v>40</v>
      </c>
      <c r="GB114" t="s">
        <v>2291</v>
      </c>
      <c r="GC114" t="s">
        <v>2291</v>
      </c>
      <c r="GD114">
        <v>100</v>
      </c>
      <c r="GE114">
        <v>60</v>
      </c>
      <c r="GF114">
        <v>30</v>
      </c>
      <c r="GG114" t="s">
        <v>2291</v>
      </c>
      <c r="GH114">
        <v>70</v>
      </c>
      <c r="GI114" t="s">
        <v>1920</v>
      </c>
      <c r="GJ114" t="s">
        <v>1920</v>
      </c>
      <c r="GK114" t="s">
        <v>1920</v>
      </c>
      <c r="GL114" t="s">
        <v>2291</v>
      </c>
      <c r="GM114" t="s">
        <v>2291</v>
      </c>
      <c r="GN114" t="s">
        <v>2291</v>
      </c>
      <c r="GO114" t="s">
        <v>1920</v>
      </c>
      <c r="GP114" t="s">
        <v>2291</v>
      </c>
      <c r="GQ114" t="s">
        <v>2291</v>
      </c>
      <c r="GR114" t="s">
        <v>2291</v>
      </c>
      <c r="GS114" t="s">
        <v>302</v>
      </c>
      <c r="GT114" t="s">
        <v>1921</v>
      </c>
      <c r="GU114" t="s">
        <v>1921</v>
      </c>
      <c r="GV114" t="s">
        <v>1921</v>
      </c>
      <c r="GW114" t="s">
        <v>1921</v>
      </c>
      <c r="GX114" t="s">
        <v>1920</v>
      </c>
      <c r="GY114" t="s">
        <v>1921</v>
      </c>
      <c r="GZ114" t="s">
        <v>1921</v>
      </c>
      <c r="HA114" t="s">
        <v>1921</v>
      </c>
      <c r="HB114" t="s">
        <v>2291</v>
      </c>
      <c r="HC114" t="s">
        <v>2291</v>
      </c>
      <c r="HD114">
        <v>3</v>
      </c>
      <c r="HE114">
        <v>1</v>
      </c>
      <c r="HF114" t="s">
        <v>2291</v>
      </c>
      <c r="HG114" t="s">
        <v>2291</v>
      </c>
      <c r="HH114" t="s">
        <v>2291</v>
      </c>
      <c r="HI114" t="s">
        <v>2291</v>
      </c>
      <c r="HJ114" t="s">
        <v>2291</v>
      </c>
      <c r="HK114" t="s">
        <v>2291</v>
      </c>
      <c r="HL114" t="s">
        <v>2291</v>
      </c>
      <c r="HM114" t="s">
        <v>2291</v>
      </c>
      <c r="HN114" t="s">
        <v>2291</v>
      </c>
      <c r="HO114" t="s">
        <v>2291</v>
      </c>
      <c r="HP114" t="s">
        <v>2291</v>
      </c>
      <c r="HQ114" t="s">
        <v>2291</v>
      </c>
      <c r="HR114" t="s">
        <v>869</v>
      </c>
      <c r="HS114" t="s">
        <v>1995</v>
      </c>
      <c r="HT114" t="s">
        <v>1921</v>
      </c>
      <c r="HU114" t="s">
        <v>1921</v>
      </c>
      <c r="HV114" t="s">
        <v>1920</v>
      </c>
      <c r="HW114" t="s">
        <v>1921</v>
      </c>
      <c r="HX114" t="s">
        <v>1921</v>
      </c>
      <c r="HY114" t="s">
        <v>2125</v>
      </c>
      <c r="HZ114" t="s">
        <v>1921</v>
      </c>
      <c r="IA114" t="s">
        <v>1921</v>
      </c>
      <c r="IB114" t="s">
        <v>1920</v>
      </c>
      <c r="IC114" t="s">
        <v>2291</v>
      </c>
      <c r="ID114" t="s">
        <v>2291</v>
      </c>
      <c r="IE114" t="s">
        <v>2291</v>
      </c>
      <c r="IF114" t="s">
        <v>2291</v>
      </c>
      <c r="IG114" t="s">
        <v>2291</v>
      </c>
      <c r="IH114" t="s">
        <v>2126</v>
      </c>
      <c r="II114" t="s">
        <v>1921</v>
      </c>
      <c r="IJ114" t="s">
        <v>1920</v>
      </c>
      <c r="IK114" t="s">
        <v>2291</v>
      </c>
      <c r="IL114">
        <v>670</v>
      </c>
      <c r="IM114" t="s">
        <v>1920</v>
      </c>
      <c r="IN114" t="s">
        <v>2291</v>
      </c>
      <c r="IO114" t="s">
        <v>2291</v>
      </c>
      <c r="IP114" t="s">
        <v>2291</v>
      </c>
      <c r="IQ114" t="s">
        <v>2291</v>
      </c>
      <c r="IR114" t="s">
        <v>2291</v>
      </c>
      <c r="IS114" t="s">
        <v>2291</v>
      </c>
      <c r="IT114" t="s">
        <v>2291</v>
      </c>
      <c r="IU114" t="s">
        <v>2291</v>
      </c>
      <c r="IV114" t="s">
        <v>1952</v>
      </c>
      <c r="IW114" t="s">
        <v>2291</v>
      </c>
      <c r="IX114" t="s">
        <v>2291</v>
      </c>
      <c r="IY114" t="s">
        <v>2200</v>
      </c>
      <c r="IZ114" t="s">
        <v>367</v>
      </c>
      <c r="JA114" t="s">
        <v>1957</v>
      </c>
      <c r="JB114" t="s">
        <v>2291</v>
      </c>
      <c r="JC114" t="s">
        <v>1920</v>
      </c>
      <c r="JD114" t="s">
        <v>2002</v>
      </c>
      <c r="JE114" t="s">
        <v>1920</v>
      </c>
      <c r="JF114" t="s">
        <v>1921</v>
      </c>
      <c r="JG114" t="s">
        <v>1921</v>
      </c>
      <c r="JH114" t="s">
        <v>1921</v>
      </c>
      <c r="JI114" t="s">
        <v>1921</v>
      </c>
      <c r="JJ114" t="s">
        <v>2291</v>
      </c>
      <c r="JK114" t="s">
        <v>869</v>
      </c>
      <c r="JL114" t="s">
        <v>2291</v>
      </c>
      <c r="JM114" t="s">
        <v>359</v>
      </c>
      <c r="JN114" t="s">
        <v>1920</v>
      </c>
      <c r="JO114" t="s">
        <v>1921</v>
      </c>
      <c r="JP114" t="s">
        <v>1921</v>
      </c>
      <c r="JQ114" t="s">
        <v>1921</v>
      </c>
      <c r="JR114" t="s">
        <v>1921</v>
      </c>
      <c r="JS114" t="s">
        <v>1920</v>
      </c>
      <c r="JT114" t="s">
        <v>1921</v>
      </c>
      <c r="JU114" t="s">
        <v>1921</v>
      </c>
      <c r="JV114" t="s">
        <v>1920</v>
      </c>
      <c r="JW114" t="s">
        <v>1921</v>
      </c>
      <c r="JX114" t="s">
        <v>1921</v>
      </c>
      <c r="JY114" t="s">
        <v>1921</v>
      </c>
      <c r="JZ114" t="s">
        <v>1921</v>
      </c>
      <c r="KA114" t="s">
        <v>1921</v>
      </c>
      <c r="KB114" t="s">
        <v>2291</v>
      </c>
      <c r="KC114" t="s">
        <v>2291</v>
      </c>
      <c r="KD114" t="s">
        <v>2298</v>
      </c>
      <c r="KE114" t="s">
        <v>1920</v>
      </c>
      <c r="KF114" t="s">
        <v>1921</v>
      </c>
      <c r="KG114" t="s">
        <v>1921</v>
      </c>
      <c r="KH114" t="s">
        <v>1921</v>
      </c>
      <c r="KI114" t="s">
        <v>1921</v>
      </c>
      <c r="KJ114" t="s">
        <v>1920</v>
      </c>
      <c r="KK114" t="s">
        <v>1921</v>
      </c>
      <c r="KL114" t="s">
        <v>2291</v>
      </c>
      <c r="KM114" t="s">
        <v>1971</v>
      </c>
      <c r="KN114" t="s">
        <v>2291</v>
      </c>
      <c r="KO114" t="s">
        <v>1920</v>
      </c>
      <c r="KP114" t="s">
        <v>2149</v>
      </c>
      <c r="KQ114" t="s">
        <v>1968</v>
      </c>
      <c r="KR114" t="s">
        <v>1923</v>
      </c>
      <c r="KS114" t="s">
        <v>2291</v>
      </c>
      <c r="KT114" t="s">
        <v>1920</v>
      </c>
      <c r="KU114" t="s">
        <v>2044</v>
      </c>
      <c r="KV114" t="s">
        <v>1920</v>
      </c>
      <c r="KW114" t="s">
        <v>1921</v>
      </c>
      <c r="KX114" t="s">
        <v>1920</v>
      </c>
      <c r="KY114" t="s">
        <v>2291</v>
      </c>
      <c r="KZ114" t="s">
        <v>2291</v>
      </c>
      <c r="LA114">
        <v>3</v>
      </c>
      <c r="LB114" t="s">
        <v>304</v>
      </c>
      <c r="LC114" t="s">
        <v>360</v>
      </c>
      <c r="LD114" t="s">
        <v>2291</v>
      </c>
      <c r="LE114" t="s">
        <v>2291</v>
      </c>
      <c r="LF114" t="s">
        <v>2291</v>
      </c>
      <c r="LG114">
        <v>20</v>
      </c>
      <c r="LH114">
        <v>20</v>
      </c>
      <c r="LI114" t="s">
        <v>361</v>
      </c>
      <c r="LJ114">
        <v>133567</v>
      </c>
      <c r="LK114" t="s">
        <v>362</v>
      </c>
      <c r="LL114" t="s">
        <v>363</v>
      </c>
      <c r="LM114">
        <v>5</v>
      </c>
      <c r="LN114" t="s">
        <v>2291</v>
      </c>
      <c r="LO114">
        <v>-1</v>
      </c>
      <c r="LP114" t="s">
        <v>2291</v>
      </c>
      <c r="LQ114" t="s">
        <v>2291</v>
      </c>
      <c r="LR114">
        <v>5</v>
      </c>
      <c r="LS114">
        <v>4</v>
      </c>
      <c r="LT114">
        <v>13</v>
      </c>
      <c r="LU114">
        <v>10</v>
      </c>
      <c r="LV114">
        <v>15</v>
      </c>
      <c r="LW114">
        <v>23</v>
      </c>
      <c r="LX114">
        <v>10</v>
      </c>
      <c r="LY114">
        <v>10</v>
      </c>
      <c r="LZ114">
        <v>11</v>
      </c>
      <c r="MA114">
        <v>21</v>
      </c>
      <c r="MB114">
        <v>20</v>
      </c>
      <c r="MC114">
        <v>2</v>
      </c>
      <c r="MD114">
        <v>8</v>
      </c>
      <c r="ME114">
        <v>147</v>
      </c>
      <c r="MF114" t="s">
        <v>1975</v>
      </c>
      <c r="MG114" t="s">
        <v>1979</v>
      </c>
      <c r="MH114" t="s">
        <v>1981</v>
      </c>
      <c r="MI114" t="b">
        <v>1</v>
      </c>
      <c r="MJ114" t="b">
        <v>1</v>
      </c>
      <c r="MK114" t="b">
        <v>1</v>
      </c>
      <c r="ML114" t="s">
        <v>2291</v>
      </c>
    </row>
    <row r="115" spans="1:350" x14ac:dyDescent="0.3">
      <c r="A115" t="s">
        <v>1794</v>
      </c>
      <c r="B115" t="s">
        <v>387</v>
      </c>
      <c r="C115" t="s">
        <v>388</v>
      </c>
      <c r="D115">
        <v>43152</v>
      </c>
      <c r="E115" t="s">
        <v>330</v>
      </c>
      <c r="F115" t="s">
        <v>2291</v>
      </c>
      <c r="G115" t="s">
        <v>2291</v>
      </c>
      <c r="H115" t="s">
        <v>2291</v>
      </c>
      <c r="I115">
        <v>43152</v>
      </c>
      <c r="J115" t="s">
        <v>389</v>
      </c>
      <c r="K115" t="s">
        <v>293</v>
      </c>
      <c r="L115" t="s">
        <v>294</v>
      </c>
      <c r="M115" t="s">
        <v>1934</v>
      </c>
      <c r="N115" t="s">
        <v>295</v>
      </c>
      <c r="O115" t="s">
        <v>1947</v>
      </c>
      <c r="P115" t="s">
        <v>296</v>
      </c>
      <c r="Q115" t="s">
        <v>332</v>
      </c>
      <c r="R115" t="s">
        <v>2048</v>
      </c>
      <c r="S115" t="s">
        <v>1794</v>
      </c>
      <c r="T115" t="s">
        <v>390</v>
      </c>
      <c r="U115">
        <v>13.5326049082</v>
      </c>
      <c r="V115">
        <v>14.5542336467</v>
      </c>
      <c r="W115">
        <v>312.577903537</v>
      </c>
      <c r="X115">
        <v>4</v>
      </c>
      <c r="Y115" t="s">
        <v>1984</v>
      </c>
      <c r="Z115" t="s">
        <v>2291</v>
      </c>
      <c r="AA115" t="s">
        <v>2291</v>
      </c>
      <c r="AB115" t="s">
        <v>2292</v>
      </c>
      <c r="AC115" t="s">
        <v>2291</v>
      </c>
      <c r="AD115" t="s">
        <v>1982</v>
      </c>
      <c r="AE115" t="s">
        <v>2291</v>
      </c>
      <c r="AF115" t="s">
        <v>2291</v>
      </c>
      <c r="AG115" t="s">
        <v>2089</v>
      </c>
      <c r="AH115" t="s">
        <v>1920</v>
      </c>
      <c r="AI115" t="s">
        <v>1921</v>
      </c>
      <c r="AJ115" t="s">
        <v>1921</v>
      </c>
      <c r="AK115" t="s">
        <v>2291</v>
      </c>
      <c r="AL115">
        <v>420</v>
      </c>
      <c r="AM115">
        <v>1756</v>
      </c>
      <c r="AN115" t="s">
        <v>294</v>
      </c>
      <c r="AO115" t="s">
        <v>1934</v>
      </c>
      <c r="AP115" t="s">
        <v>295</v>
      </c>
      <c r="AQ115" t="s">
        <v>1947</v>
      </c>
      <c r="AR115" t="s">
        <v>296</v>
      </c>
      <c r="AS115" t="s">
        <v>332</v>
      </c>
      <c r="AT115">
        <v>420</v>
      </c>
      <c r="AU115">
        <v>1756</v>
      </c>
      <c r="AV115">
        <v>42248</v>
      </c>
      <c r="AW115" t="s">
        <v>2291</v>
      </c>
      <c r="AX115" t="s">
        <v>2291</v>
      </c>
      <c r="AY115" t="s">
        <v>2291</v>
      </c>
      <c r="AZ115" t="s">
        <v>2291</v>
      </c>
      <c r="BA115" t="s">
        <v>2291</v>
      </c>
      <c r="BB115" t="s">
        <v>2291</v>
      </c>
      <c r="BC115" t="s">
        <v>2291</v>
      </c>
      <c r="BD115" t="s">
        <v>2291</v>
      </c>
      <c r="BE115" t="s">
        <v>2291</v>
      </c>
      <c r="BF115" t="s">
        <v>2291</v>
      </c>
      <c r="BG115" t="s">
        <v>2291</v>
      </c>
      <c r="BH115" t="s">
        <v>2291</v>
      </c>
      <c r="BI115" t="s">
        <v>2291</v>
      </c>
      <c r="BJ115" t="s">
        <v>2291</v>
      </c>
      <c r="BK115" t="s">
        <v>2291</v>
      </c>
      <c r="BL115" t="s">
        <v>2291</v>
      </c>
      <c r="BM115" t="s">
        <v>2291</v>
      </c>
      <c r="BN115" t="s">
        <v>2291</v>
      </c>
      <c r="BO115" t="s">
        <v>2291</v>
      </c>
      <c r="BP115" t="s">
        <v>2291</v>
      </c>
      <c r="BQ115" t="s">
        <v>2291</v>
      </c>
      <c r="BR115" t="s">
        <v>2291</v>
      </c>
      <c r="BS115" t="s">
        <v>2291</v>
      </c>
      <c r="BT115" t="s">
        <v>2291</v>
      </c>
      <c r="BU115" t="s">
        <v>2291</v>
      </c>
      <c r="BV115" t="s">
        <v>2291</v>
      </c>
      <c r="BW115" t="s">
        <v>2291</v>
      </c>
      <c r="BX115" t="s">
        <v>2291</v>
      </c>
      <c r="BY115" t="s">
        <v>2291</v>
      </c>
      <c r="BZ115" t="s">
        <v>2291</v>
      </c>
      <c r="CA115">
        <v>0</v>
      </c>
      <c r="CB115">
        <v>420</v>
      </c>
      <c r="CC115">
        <v>0</v>
      </c>
      <c r="CD115">
        <v>0</v>
      </c>
      <c r="CE115">
        <v>0</v>
      </c>
      <c r="CF115" t="s">
        <v>1998</v>
      </c>
      <c r="CG115" t="s">
        <v>2291</v>
      </c>
      <c r="CH115" t="s">
        <v>391</v>
      </c>
      <c r="CI115" t="s">
        <v>1921</v>
      </c>
      <c r="CJ115" t="s">
        <v>1920</v>
      </c>
      <c r="CK115" t="s">
        <v>1921</v>
      </c>
      <c r="CL115" t="s">
        <v>1921</v>
      </c>
      <c r="CM115" t="s">
        <v>1921</v>
      </c>
      <c r="CN115" t="s">
        <v>1921</v>
      </c>
      <c r="CO115" t="s">
        <v>1921</v>
      </c>
      <c r="CP115" t="s">
        <v>1921</v>
      </c>
      <c r="CQ115" t="s">
        <v>1921</v>
      </c>
      <c r="CR115" t="s">
        <v>1920</v>
      </c>
      <c r="CS115" t="s">
        <v>1921</v>
      </c>
      <c r="CT115" t="s">
        <v>2291</v>
      </c>
      <c r="CU115" t="s">
        <v>2291</v>
      </c>
      <c r="CV115" t="s">
        <v>2291</v>
      </c>
      <c r="CW115" t="s">
        <v>2291</v>
      </c>
      <c r="CX115" t="s">
        <v>2291</v>
      </c>
      <c r="CY115" t="s">
        <v>2291</v>
      </c>
      <c r="CZ115" t="s">
        <v>2291</v>
      </c>
      <c r="DA115" t="s">
        <v>2291</v>
      </c>
      <c r="DB115" t="s">
        <v>2291</v>
      </c>
      <c r="DC115" t="s">
        <v>2291</v>
      </c>
      <c r="DD115" t="s">
        <v>2291</v>
      </c>
      <c r="DE115" t="s">
        <v>2291</v>
      </c>
      <c r="DF115" t="s">
        <v>2291</v>
      </c>
      <c r="DG115" t="s">
        <v>2291</v>
      </c>
      <c r="DH115" t="s">
        <v>2291</v>
      </c>
      <c r="DI115" t="s">
        <v>2291</v>
      </c>
      <c r="DJ115" t="s">
        <v>320</v>
      </c>
      <c r="DK115" t="s">
        <v>1921</v>
      </c>
      <c r="DL115" t="s">
        <v>1921</v>
      </c>
      <c r="DM115" t="s">
        <v>1921</v>
      </c>
      <c r="DN115" t="s">
        <v>1920</v>
      </c>
      <c r="DO115" t="s">
        <v>1921</v>
      </c>
      <c r="DP115" t="s">
        <v>2291</v>
      </c>
      <c r="DQ115" t="s">
        <v>2029</v>
      </c>
      <c r="DR115" t="s">
        <v>2291</v>
      </c>
      <c r="DS115" t="s">
        <v>2291</v>
      </c>
      <c r="DT115" t="s">
        <v>2291</v>
      </c>
      <c r="DU115" t="s">
        <v>2291</v>
      </c>
      <c r="DV115" t="s">
        <v>2291</v>
      </c>
      <c r="DW115" t="s">
        <v>2291</v>
      </c>
      <c r="DX115" t="s">
        <v>2291</v>
      </c>
      <c r="DY115" t="s">
        <v>2291</v>
      </c>
      <c r="DZ115" t="s">
        <v>2291</v>
      </c>
      <c r="EA115" t="s">
        <v>2291</v>
      </c>
      <c r="EB115" t="s">
        <v>2291</v>
      </c>
      <c r="EC115" t="s">
        <v>2291</v>
      </c>
      <c r="ED115" t="s">
        <v>2291</v>
      </c>
      <c r="EE115" t="s">
        <v>2291</v>
      </c>
      <c r="EF115" t="s">
        <v>2291</v>
      </c>
      <c r="EG115" t="s">
        <v>2291</v>
      </c>
      <c r="EH115" t="s">
        <v>2291</v>
      </c>
      <c r="EI115" t="s">
        <v>2291</v>
      </c>
      <c r="EJ115" t="s">
        <v>2291</v>
      </c>
      <c r="EK115" t="s">
        <v>2291</v>
      </c>
      <c r="EL115" t="s">
        <v>2291</v>
      </c>
      <c r="EM115" t="s">
        <v>2291</v>
      </c>
      <c r="EN115" t="s">
        <v>2291</v>
      </c>
      <c r="EO115" t="s">
        <v>2291</v>
      </c>
      <c r="EP115" t="s">
        <v>2291</v>
      </c>
      <c r="EQ115" t="s">
        <v>2291</v>
      </c>
      <c r="ER115" t="s">
        <v>2291</v>
      </c>
      <c r="ES115" t="s">
        <v>2291</v>
      </c>
      <c r="ET115" t="s">
        <v>2291</v>
      </c>
      <c r="EU115" t="s">
        <v>2291</v>
      </c>
      <c r="EV115" t="s">
        <v>2291</v>
      </c>
      <c r="EW115" t="s">
        <v>2291</v>
      </c>
      <c r="EX115" t="s">
        <v>2291</v>
      </c>
      <c r="EY115" t="s">
        <v>2291</v>
      </c>
      <c r="EZ115" t="s">
        <v>2291</v>
      </c>
      <c r="FA115" t="s">
        <v>2291</v>
      </c>
      <c r="FB115" t="s">
        <v>2291</v>
      </c>
      <c r="FC115" t="s">
        <v>2291</v>
      </c>
      <c r="FD115" t="s">
        <v>2291</v>
      </c>
      <c r="FE115" t="s">
        <v>2291</v>
      </c>
      <c r="FF115" t="s">
        <v>2291</v>
      </c>
      <c r="FG115" t="s">
        <v>2291</v>
      </c>
      <c r="FH115" t="s">
        <v>2291</v>
      </c>
      <c r="FI115" t="s">
        <v>2291</v>
      </c>
      <c r="FJ115" t="s">
        <v>2291</v>
      </c>
      <c r="FK115" t="s">
        <v>2291</v>
      </c>
      <c r="FL115" t="s">
        <v>2291</v>
      </c>
      <c r="FM115" t="s">
        <v>2291</v>
      </c>
      <c r="FN115" t="s">
        <v>1953</v>
      </c>
      <c r="FO115" t="s">
        <v>1921</v>
      </c>
      <c r="FP115" t="s">
        <v>1921</v>
      </c>
      <c r="FQ115" t="s">
        <v>1920</v>
      </c>
      <c r="FR115" t="s">
        <v>1921</v>
      </c>
      <c r="FS115" t="s">
        <v>1921</v>
      </c>
      <c r="FT115" t="s">
        <v>2291</v>
      </c>
      <c r="FU115" t="s">
        <v>1997</v>
      </c>
      <c r="FV115">
        <v>50</v>
      </c>
      <c r="FW115">
        <v>60</v>
      </c>
      <c r="FX115">
        <v>14</v>
      </c>
      <c r="FY115">
        <v>3</v>
      </c>
      <c r="FZ115">
        <v>10</v>
      </c>
      <c r="GA115" t="s">
        <v>2291</v>
      </c>
      <c r="GB115">
        <v>3</v>
      </c>
      <c r="GC115" t="s">
        <v>2291</v>
      </c>
      <c r="GD115">
        <v>1</v>
      </c>
      <c r="GE115">
        <v>11</v>
      </c>
      <c r="GF115" t="s">
        <v>2291</v>
      </c>
      <c r="GG115" t="s">
        <v>2291</v>
      </c>
      <c r="GH115">
        <v>110</v>
      </c>
      <c r="GI115" t="s">
        <v>1920</v>
      </c>
      <c r="GJ115" t="s">
        <v>1920</v>
      </c>
      <c r="GK115" t="s">
        <v>1920</v>
      </c>
      <c r="GL115" t="s">
        <v>2291</v>
      </c>
      <c r="GM115" t="s">
        <v>2291</v>
      </c>
      <c r="GN115" t="s">
        <v>2291</v>
      </c>
      <c r="GO115" t="s">
        <v>1920</v>
      </c>
      <c r="GP115" t="s">
        <v>2291</v>
      </c>
      <c r="GQ115" t="s">
        <v>2291</v>
      </c>
      <c r="GR115" t="s">
        <v>2291</v>
      </c>
      <c r="GS115" t="s">
        <v>302</v>
      </c>
      <c r="GT115" t="s">
        <v>1921</v>
      </c>
      <c r="GU115" t="s">
        <v>1921</v>
      </c>
      <c r="GV115" t="s">
        <v>1921</v>
      </c>
      <c r="GW115" t="s">
        <v>1921</v>
      </c>
      <c r="GX115" t="s">
        <v>1920</v>
      </c>
      <c r="GY115" t="s">
        <v>1921</v>
      </c>
      <c r="GZ115" t="s">
        <v>1921</v>
      </c>
      <c r="HA115" t="s">
        <v>1921</v>
      </c>
      <c r="HB115" t="s">
        <v>2291</v>
      </c>
      <c r="HC115" t="s">
        <v>2291</v>
      </c>
      <c r="HD115">
        <v>2</v>
      </c>
      <c r="HE115">
        <v>1</v>
      </c>
      <c r="HF115" t="s">
        <v>2291</v>
      </c>
      <c r="HG115" t="s">
        <v>2291</v>
      </c>
      <c r="HH115" t="s">
        <v>2291</v>
      </c>
      <c r="HI115" t="s">
        <v>2291</v>
      </c>
      <c r="HJ115" t="s">
        <v>2291</v>
      </c>
      <c r="HK115" t="s">
        <v>2291</v>
      </c>
      <c r="HL115" t="s">
        <v>2291</v>
      </c>
      <c r="HM115" t="s">
        <v>2291</v>
      </c>
      <c r="HN115" t="s">
        <v>2291</v>
      </c>
      <c r="HO115" t="s">
        <v>2291</v>
      </c>
      <c r="HP115" t="s">
        <v>2291</v>
      </c>
      <c r="HQ115" t="s">
        <v>2291</v>
      </c>
      <c r="HR115" t="s">
        <v>1957</v>
      </c>
      <c r="HS115" t="s">
        <v>371</v>
      </c>
      <c r="HT115" t="s">
        <v>1920</v>
      </c>
      <c r="HU115" t="s">
        <v>1921</v>
      </c>
      <c r="HV115" t="s">
        <v>1921</v>
      </c>
      <c r="HW115" t="s">
        <v>1921</v>
      </c>
      <c r="HX115" t="s">
        <v>1921</v>
      </c>
      <c r="HY115" t="s">
        <v>2125</v>
      </c>
      <c r="HZ115" t="s">
        <v>1921</v>
      </c>
      <c r="IA115" t="s">
        <v>1921</v>
      </c>
      <c r="IB115" t="s">
        <v>1920</v>
      </c>
      <c r="IC115" t="s">
        <v>2291</v>
      </c>
      <c r="ID115" t="s">
        <v>2291</v>
      </c>
      <c r="IE115" t="s">
        <v>2291</v>
      </c>
      <c r="IF115" t="s">
        <v>2291</v>
      </c>
      <c r="IG115" t="s">
        <v>2291</v>
      </c>
      <c r="IH115" t="s">
        <v>2127</v>
      </c>
      <c r="II115" t="s">
        <v>1920</v>
      </c>
      <c r="IJ115" t="s">
        <v>1921</v>
      </c>
      <c r="IK115">
        <v>420</v>
      </c>
      <c r="IL115" t="s">
        <v>2291</v>
      </c>
      <c r="IM115" t="s">
        <v>1920</v>
      </c>
      <c r="IN115" t="s">
        <v>2291</v>
      </c>
      <c r="IO115" t="s">
        <v>2291</v>
      </c>
      <c r="IP115" t="s">
        <v>2291</v>
      </c>
      <c r="IQ115" t="s">
        <v>2291</v>
      </c>
      <c r="IR115" t="s">
        <v>2291</v>
      </c>
      <c r="IS115" t="s">
        <v>2291</v>
      </c>
      <c r="IT115" t="s">
        <v>2291</v>
      </c>
      <c r="IU115" t="s">
        <v>2291</v>
      </c>
      <c r="IV115" t="s">
        <v>1952</v>
      </c>
      <c r="IW115" t="s">
        <v>2291</v>
      </c>
      <c r="IX115" t="s">
        <v>2291</v>
      </c>
      <c r="IY115" t="s">
        <v>373</v>
      </c>
      <c r="IZ115" t="s">
        <v>869</v>
      </c>
      <c r="JA115" t="s">
        <v>1956</v>
      </c>
      <c r="JB115" t="s">
        <v>2291</v>
      </c>
      <c r="JC115" t="s">
        <v>1921</v>
      </c>
      <c r="JD115" t="s">
        <v>2291</v>
      </c>
      <c r="JE115" t="s">
        <v>2291</v>
      </c>
      <c r="JF115" t="s">
        <v>2291</v>
      </c>
      <c r="JG115" t="s">
        <v>2291</v>
      </c>
      <c r="JH115" t="s">
        <v>2291</v>
      </c>
      <c r="JI115" t="s">
        <v>2291</v>
      </c>
      <c r="JJ115" t="s">
        <v>2291</v>
      </c>
      <c r="JK115" t="s">
        <v>2291</v>
      </c>
      <c r="JL115" t="s">
        <v>2291</v>
      </c>
      <c r="JM115" t="s">
        <v>392</v>
      </c>
      <c r="JN115" t="s">
        <v>1921</v>
      </c>
      <c r="JO115" t="s">
        <v>1921</v>
      </c>
      <c r="JP115" t="s">
        <v>1921</v>
      </c>
      <c r="JQ115" t="s">
        <v>1921</v>
      </c>
      <c r="JR115" t="s">
        <v>1921</v>
      </c>
      <c r="JS115" t="s">
        <v>1920</v>
      </c>
      <c r="JT115" t="s">
        <v>1921</v>
      </c>
      <c r="JU115" t="s">
        <v>1920</v>
      </c>
      <c r="JV115" t="s">
        <v>1920</v>
      </c>
      <c r="JW115" t="s">
        <v>1921</v>
      </c>
      <c r="JX115" t="s">
        <v>1921</v>
      </c>
      <c r="JY115" t="s">
        <v>1921</v>
      </c>
      <c r="JZ115" t="s">
        <v>1921</v>
      </c>
      <c r="KA115" t="s">
        <v>1921</v>
      </c>
      <c r="KB115" t="s">
        <v>2291</v>
      </c>
      <c r="KC115" t="s">
        <v>2291</v>
      </c>
      <c r="KD115" t="s">
        <v>2297</v>
      </c>
      <c r="KE115" t="s">
        <v>1920</v>
      </c>
      <c r="KF115" t="s">
        <v>1921</v>
      </c>
      <c r="KG115" t="s">
        <v>1921</v>
      </c>
      <c r="KH115" t="s">
        <v>1920</v>
      </c>
      <c r="KI115" t="s">
        <v>1921</v>
      </c>
      <c r="KJ115" t="s">
        <v>1921</v>
      </c>
      <c r="KK115" t="s">
        <v>1921</v>
      </c>
      <c r="KL115" t="s">
        <v>2291</v>
      </c>
      <c r="KM115" t="s">
        <v>1971</v>
      </c>
      <c r="KN115" t="s">
        <v>2291</v>
      </c>
      <c r="KO115" t="s">
        <v>1920</v>
      </c>
      <c r="KP115" t="s">
        <v>2149</v>
      </c>
      <c r="KQ115" t="s">
        <v>1966</v>
      </c>
      <c r="KR115" t="s">
        <v>1923</v>
      </c>
      <c r="KS115" t="s">
        <v>2291</v>
      </c>
      <c r="KT115" t="s">
        <v>1920</v>
      </c>
      <c r="KU115" t="s">
        <v>2044</v>
      </c>
      <c r="KV115" t="s">
        <v>1920</v>
      </c>
      <c r="KW115" t="s">
        <v>1921</v>
      </c>
      <c r="KX115" t="s">
        <v>1920</v>
      </c>
      <c r="KY115" t="s">
        <v>2291</v>
      </c>
      <c r="KZ115" t="s">
        <v>2291</v>
      </c>
      <c r="LA115">
        <v>2</v>
      </c>
      <c r="LB115" t="s">
        <v>310</v>
      </c>
      <c r="LC115" t="s">
        <v>2291</v>
      </c>
      <c r="LD115" t="s">
        <v>2291</v>
      </c>
      <c r="LE115" t="s">
        <v>2291</v>
      </c>
      <c r="LF115" t="s">
        <v>2291</v>
      </c>
      <c r="LG115">
        <v>20</v>
      </c>
      <c r="LH115">
        <v>20</v>
      </c>
      <c r="LI115" t="s">
        <v>393</v>
      </c>
      <c r="LJ115">
        <v>133573</v>
      </c>
      <c r="LK115" t="s">
        <v>394</v>
      </c>
      <c r="LL115" t="s">
        <v>395</v>
      </c>
      <c r="LM115">
        <v>8</v>
      </c>
      <c r="LN115" t="s">
        <v>2291</v>
      </c>
      <c r="LO115">
        <v>-1</v>
      </c>
      <c r="LP115" t="s">
        <v>2291</v>
      </c>
      <c r="LQ115" t="s">
        <v>2291</v>
      </c>
      <c r="LR115">
        <v>8</v>
      </c>
      <c r="LS115">
        <v>3</v>
      </c>
      <c r="LT115">
        <v>1</v>
      </c>
      <c r="LU115">
        <v>10</v>
      </c>
      <c r="LV115">
        <v>9</v>
      </c>
      <c r="LW115">
        <v>17</v>
      </c>
      <c r="LX115">
        <v>23</v>
      </c>
      <c r="LY115">
        <v>20</v>
      </c>
      <c r="LZ115">
        <v>17</v>
      </c>
      <c r="MA115">
        <v>18</v>
      </c>
      <c r="MB115">
        <v>22</v>
      </c>
      <c r="MC115">
        <v>5</v>
      </c>
      <c r="MD115">
        <v>2</v>
      </c>
      <c r="ME115">
        <v>147</v>
      </c>
      <c r="MF115" t="s">
        <v>1979</v>
      </c>
      <c r="MG115" t="s">
        <v>1980</v>
      </c>
      <c r="MH115" t="s">
        <v>1981</v>
      </c>
      <c r="MI115" t="b">
        <v>1</v>
      </c>
      <c r="MJ115" t="b">
        <v>1</v>
      </c>
      <c r="MK115" t="b">
        <v>1</v>
      </c>
      <c r="ML115" t="s">
        <v>2291</v>
      </c>
    </row>
    <row r="116" spans="1:350" x14ac:dyDescent="0.3">
      <c r="A116" t="s">
        <v>666</v>
      </c>
      <c r="B116" t="s">
        <v>664</v>
      </c>
      <c r="C116" t="s">
        <v>665</v>
      </c>
      <c r="D116">
        <v>43155</v>
      </c>
      <c r="E116" t="s">
        <v>632</v>
      </c>
      <c r="F116" t="s">
        <v>2291</v>
      </c>
      <c r="G116" t="s">
        <v>2291</v>
      </c>
      <c r="H116" t="s">
        <v>2291</v>
      </c>
      <c r="I116">
        <v>43155</v>
      </c>
      <c r="J116" t="s">
        <v>633</v>
      </c>
      <c r="K116" t="s">
        <v>293</v>
      </c>
      <c r="L116" t="s">
        <v>294</v>
      </c>
      <c r="M116" t="s">
        <v>1934</v>
      </c>
      <c r="N116" t="s">
        <v>400</v>
      </c>
      <c r="O116" t="s">
        <v>1948</v>
      </c>
      <c r="P116" t="s">
        <v>401</v>
      </c>
      <c r="Q116" t="s">
        <v>429</v>
      </c>
      <c r="R116" t="s">
        <v>429</v>
      </c>
      <c r="S116" t="s">
        <v>666</v>
      </c>
      <c r="T116" t="s">
        <v>667</v>
      </c>
      <c r="U116">
        <v>14.3065104614</v>
      </c>
      <c r="V116">
        <v>13.819477084900001</v>
      </c>
      <c r="W116">
        <v>300.82922736900002</v>
      </c>
      <c r="X116">
        <v>4</v>
      </c>
      <c r="Y116" t="s">
        <v>1983</v>
      </c>
      <c r="Z116" t="s">
        <v>542</v>
      </c>
      <c r="AA116">
        <v>9</v>
      </c>
      <c r="AB116" t="s">
        <v>2292</v>
      </c>
      <c r="AC116" t="s">
        <v>2291</v>
      </c>
      <c r="AD116" t="s">
        <v>1982</v>
      </c>
      <c r="AE116" t="s">
        <v>2291</v>
      </c>
      <c r="AF116" t="s">
        <v>2291</v>
      </c>
      <c r="AG116" t="s">
        <v>2093</v>
      </c>
      <c r="AH116" t="s">
        <v>1920</v>
      </c>
      <c r="AI116" t="s">
        <v>1920</v>
      </c>
      <c r="AJ116" t="s">
        <v>1921</v>
      </c>
      <c r="AK116" t="s">
        <v>2291</v>
      </c>
      <c r="AL116">
        <v>173</v>
      </c>
      <c r="AM116">
        <v>500</v>
      </c>
      <c r="AN116" t="s">
        <v>294</v>
      </c>
      <c r="AO116" t="s">
        <v>1934</v>
      </c>
      <c r="AP116" t="s">
        <v>400</v>
      </c>
      <c r="AQ116" t="s">
        <v>1948</v>
      </c>
      <c r="AR116" t="s">
        <v>401</v>
      </c>
      <c r="AS116" t="s">
        <v>429</v>
      </c>
      <c r="AT116">
        <v>173</v>
      </c>
      <c r="AU116">
        <v>500</v>
      </c>
      <c r="AV116">
        <v>42005</v>
      </c>
      <c r="AW116">
        <v>4</v>
      </c>
      <c r="AX116">
        <v>20</v>
      </c>
      <c r="AY116" t="s">
        <v>298</v>
      </c>
      <c r="AZ116" t="s">
        <v>1926</v>
      </c>
      <c r="BA116" t="s">
        <v>299</v>
      </c>
      <c r="BB116" t="s">
        <v>1931</v>
      </c>
      <c r="BC116" t="s">
        <v>501</v>
      </c>
      <c r="BD116" t="s">
        <v>1938</v>
      </c>
      <c r="BE116" t="s">
        <v>2291</v>
      </c>
      <c r="BF116" t="s">
        <v>2291</v>
      </c>
      <c r="BG116" t="s">
        <v>2291</v>
      </c>
      <c r="BH116">
        <v>4</v>
      </c>
      <c r="BI116">
        <v>20</v>
      </c>
      <c r="BJ116">
        <v>43405</v>
      </c>
      <c r="BK116" t="s">
        <v>2291</v>
      </c>
      <c r="BL116" t="s">
        <v>2291</v>
      </c>
      <c r="BM116" t="s">
        <v>2291</v>
      </c>
      <c r="BN116" t="s">
        <v>2291</v>
      </c>
      <c r="BO116" t="s">
        <v>2291</v>
      </c>
      <c r="BP116" t="s">
        <v>2291</v>
      </c>
      <c r="BQ116" t="s">
        <v>2291</v>
      </c>
      <c r="BR116" t="s">
        <v>2291</v>
      </c>
      <c r="BS116" t="s">
        <v>2291</v>
      </c>
      <c r="BT116" t="s">
        <v>2291</v>
      </c>
      <c r="BU116" t="s">
        <v>2291</v>
      </c>
      <c r="BV116" t="s">
        <v>2291</v>
      </c>
      <c r="BW116" t="s">
        <v>2291</v>
      </c>
      <c r="BX116" t="s">
        <v>2291</v>
      </c>
      <c r="BY116" t="s">
        <v>2291</v>
      </c>
      <c r="BZ116" t="s">
        <v>2291</v>
      </c>
      <c r="CA116">
        <v>0</v>
      </c>
      <c r="CB116">
        <v>173</v>
      </c>
      <c r="CC116">
        <v>0</v>
      </c>
      <c r="CD116">
        <v>0</v>
      </c>
      <c r="CE116">
        <v>0</v>
      </c>
      <c r="CF116" t="s">
        <v>1998</v>
      </c>
      <c r="CG116" t="s">
        <v>2291</v>
      </c>
      <c r="CH116" t="s">
        <v>668</v>
      </c>
      <c r="CI116" t="s">
        <v>1921</v>
      </c>
      <c r="CJ116" t="s">
        <v>1920</v>
      </c>
      <c r="CK116" t="s">
        <v>1920</v>
      </c>
      <c r="CL116" t="s">
        <v>1921</v>
      </c>
      <c r="CM116" t="s">
        <v>1921</v>
      </c>
      <c r="CN116" t="s">
        <v>1921</v>
      </c>
      <c r="CO116" t="s">
        <v>1921</v>
      </c>
      <c r="CP116" t="s">
        <v>1921</v>
      </c>
      <c r="CQ116" t="s">
        <v>1920</v>
      </c>
      <c r="CR116" t="s">
        <v>1921</v>
      </c>
      <c r="CS116" t="s">
        <v>1921</v>
      </c>
      <c r="CT116" t="s">
        <v>320</v>
      </c>
      <c r="CU116" t="s">
        <v>1921</v>
      </c>
      <c r="CV116" t="s">
        <v>1921</v>
      </c>
      <c r="CW116" t="s">
        <v>1921</v>
      </c>
      <c r="CX116" t="s">
        <v>1920</v>
      </c>
      <c r="CY116" t="s">
        <v>1921</v>
      </c>
      <c r="CZ116" t="s">
        <v>2291</v>
      </c>
      <c r="DA116" t="s">
        <v>2029</v>
      </c>
      <c r="DB116" t="s">
        <v>2291</v>
      </c>
      <c r="DC116" t="s">
        <v>2291</v>
      </c>
      <c r="DD116" t="s">
        <v>2291</v>
      </c>
      <c r="DE116" t="s">
        <v>2291</v>
      </c>
      <c r="DF116" t="s">
        <v>2291</v>
      </c>
      <c r="DG116" t="s">
        <v>2291</v>
      </c>
      <c r="DH116" t="s">
        <v>2291</v>
      </c>
      <c r="DI116" t="s">
        <v>2291</v>
      </c>
      <c r="DJ116" t="s">
        <v>320</v>
      </c>
      <c r="DK116" t="s">
        <v>1921</v>
      </c>
      <c r="DL116" t="s">
        <v>1921</v>
      </c>
      <c r="DM116" t="s">
        <v>1921</v>
      </c>
      <c r="DN116" t="s">
        <v>1920</v>
      </c>
      <c r="DO116" t="s">
        <v>1921</v>
      </c>
      <c r="DP116" t="s">
        <v>2291</v>
      </c>
      <c r="DQ116" t="s">
        <v>2029</v>
      </c>
      <c r="DR116" t="s">
        <v>2291</v>
      </c>
      <c r="DS116" t="s">
        <v>2291</v>
      </c>
      <c r="DT116" t="s">
        <v>2291</v>
      </c>
      <c r="DU116" t="s">
        <v>2291</v>
      </c>
      <c r="DV116" t="s">
        <v>2291</v>
      </c>
      <c r="DW116" t="s">
        <v>2291</v>
      </c>
      <c r="DX116" t="s">
        <v>2291</v>
      </c>
      <c r="DY116" t="s">
        <v>2291</v>
      </c>
      <c r="DZ116" t="s">
        <v>2291</v>
      </c>
      <c r="EA116" t="s">
        <v>2291</v>
      </c>
      <c r="EB116" t="s">
        <v>2291</v>
      </c>
      <c r="EC116" t="s">
        <v>2291</v>
      </c>
      <c r="ED116" t="s">
        <v>2291</v>
      </c>
      <c r="EE116" t="s">
        <v>2291</v>
      </c>
      <c r="EF116" t="s">
        <v>2291</v>
      </c>
      <c r="EG116" t="s">
        <v>2291</v>
      </c>
      <c r="EH116" t="s">
        <v>2291</v>
      </c>
      <c r="EI116" t="s">
        <v>2291</v>
      </c>
      <c r="EJ116" t="s">
        <v>2291</v>
      </c>
      <c r="EK116" t="s">
        <v>2291</v>
      </c>
      <c r="EL116" t="s">
        <v>2291</v>
      </c>
      <c r="EM116" t="s">
        <v>2291</v>
      </c>
      <c r="EN116" t="s">
        <v>2291</v>
      </c>
      <c r="EO116" t="s">
        <v>2291</v>
      </c>
      <c r="EP116" t="s">
        <v>2291</v>
      </c>
      <c r="EQ116" t="s">
        <v>2291</v>
      </c>
      <c r="ER116" t="s">
        <v>2291</v>
      </c>
      <c r="ES116" t="s">
        <v>2291</v>
      </c>
      <c r="ET116" t="s">
        <v>2291</v>
      </c>
      <c r="EU116" t="s">
        <v>2291</v>
      </c>
      <c r="EV116" t="s">
        <v>2291</v>
      </c>
      <c r="EW116" t="s">
        <v>2291</v>
      </c>
      <c r="EX116" t="s">
        <v>320</v>
      </c>
      <c r="EY116" t="s">
        <v>1921</v>
      </c>
      <c r="EZ116" t="s">
        <v>1921</v>
      </c>
      <c r="FA116" t="s">
        <v>1921</v>
      </c>
      <c r="FB116" t="s">
        <v>1920</v>
      </c>
      <c r="FC116" t="s">
        <v>1921</v>
      </c>
      <c r="FD116" t="s">
        <v>2291</v>
      </c>
      <c r="FE116" t="s">
        <v>1996</v>
      </c>
      <c r="FF116" t="s">
        <v>2291</v>
      </c>
      <c r="FG116" t="s">
        <v>2291</v>
      </c>
      <c r="FH116" t="s">
        <v>2291</v>
      </c>
      <c r="FI116" t="s">
        <v>2291</v>
      </c>
      <c r="FJ116" t="s">
        <v>2291</v>
      </c>
      <c r="FK116" t="s">
        <v>2291</v>
      </c>
      <c r="FL116" t="s">
        <v>2291</v>
      </c>
      <c r="FM116" t="s">
        <v>2291</v>
      </c>
      <c r="FN116" t="s">
        <v>2291</v>
      </c>
      <c r="FO116" t="s">
        <v>2291</v>
      </c>
      <c r="FP116" t="s">
        <v>2291</v>
      </c>
      <c r="FQ116" t="s">
        <v>2291</v>
      </c>
      <c r="FR116" t="s">
        <v>2291</v>
      </c>
      <c r="FS116" t="s">
        <v>2291</v>
      </c>
      <c r="FT116" t="s">
        <v>2291</v>
      </c>
      <c r="FU116" t="s">
        <v>2291</v>
      </c>
      <c r="FV116">
        <v>50</v>
      </c>
      <c r="FW116">
        <v>80</v>
      </c>
      <c r="FX116" t="s">
        <v>2291</v>
      </c>
      <c r="FY116">
        <v>1</v>
      </c>
      <c r="FZ116">
        <v>3</v>
      </c>
      <c r="GA116">
        <v>10</v>
      </c>
      <c r="GB116" t="s">
        <v>2291</v>
      </c>
      <c r="GC116" t="s">
        <v>2291</v>
      </c>
      <c r="GD116">
        <v>7</v>
      </c>
      <c r="GE116">
        <v>15</v>
      </c>
      <c r="GF116">
        <v>10</v>
      </c>
      <c r="GG116" t="s">
        <v>2291</v>
      </c>
      <c r="GH116">
        <v>50</v>
      </c>
      <c r="GI116" t="s">
        <v>1920</v>
      </c>
      <c r="GJ116" t="s">
        <v>1920</v>
      </c>
      <c r="GK116" t="s">
        <v>1920</v>
      </c>
      <c r="GL116" t="s">
        <v>2291</v>
      </c>
      <c r="GM116" t="s">
        <v>2291</v>
      </c>
      <c r="GN116" t="s">
        <v>2291</v>
      </c>
      <c r="GO116" t="s">
        <v>1920</v>
      </c>
      <c r="GP116" t="s">
        <v>2291</v>
      </c>
      <c r="GQ116" t="s">
        <v>2291</v>
      </c>
      <c r="GR116" t="s">
        <v>2291</v>
      </c>
      <c r="GS116" t="s">
        <v>302</v>
      </c>
      <c r="GT116" t="s">
        <v>1921</v>
      </c>
      <c r="GU116" t="s">
        <v>1921</v>
      </c>
      <c r="GV116" t="s">
        <v>1921</v>
      </c>
      <c r="GW116" t="s">
        <v>1921</v>
      </c>
      <c r="GX116" t="s">
        <v>1920</v>
      </c>
      <c r="GY116" t="s">
        <v>1921</v>
      </c>
      <c r="GZ116" t="s">
        <v>1921</v>
      </c>
      <c r="HA116" t="s">
        <v>1921</v>
      </c>
      <c r="HB116" t="s">
        <v>2291</v>
      </c>
      <c r="HC116" t="s">
        <v>2291</v>
      </c>
      <c r="HD116">
        <v>2</v>
      </c>
      <c r="HE116" t="s">
        <v>2291</v>
      </c>
      <c r="HF116" t="s">
        <v>2291</v>
      </c>
      <c r="HG116" t="s">
        <v>2291</v>
      </c>
      <c r="HH116" t="s">
        <v>2291</v>
      </c>
      <c r="HI116" t="s">
        <v>2291</v>
      </c>
      <c r="HJ116" t="s">
        <v>2291</v>
      </c>
      <c r="HK116" t="s">
        <v>2291</v>
      </c>
      <c r="HL116" t="s">
        <v>2291</v>
      </c>
      <c r="HM116" t="s">
        <v>2291</v>
      </c>
      <c r="HN116" t="s">
        <v>2291</v>
      </c>
      <c r="HO116" t="s">
        <v>2291</v>
      </c>
      <c r="HP116" t="s">
        <v>2291</v>
      </c>
      <c r="HQ116" t="s">
        <v>2291</v>
      </c>
      <c r="HR116" t="s">
        <v>869</v>
      </c>
      <c r="HS116" t="s">
        <v>2115</v>
      </c>
      <c r="HT116" t="s">
        <v>1921</v>
      </c>
      <c r="HU116" t="s">
        <v>1920</v>
      </c>
      <c r="HV116" t="s">
        <v>1920</v>
      </c>
      <c r="HW116" t="s">
        <v>1920</v>
      </c>
      <c r="HX116" t="s">
        <v>1921</v>
      </c>
      <c r="HY116" t="s">
        <v>2122</v>
      </c>
      <c r="HZ116" t="s">
        <v>1920</v>
      </c>
      <c r="IA116" t="s">
        <v>1921</v>
      </c>
      <c r="IB116" t="s">
        <v>1921</v>
      </c>
      <c r="IC116">
        <v>36</v>
      </c>
      <c r="ID116" t="s">
        <v>2291</v>
      </c>
      <c r="IE116" t="s">
        <v>2046</v>
      </c>
      <c r="IF116" t="s">
        <v>1921</v>
      </c>
      <c r="IG116" t="s">
        <v>1962</v>
      </c>
      <c r="IH116" t="s">
        <v>2126</v>
      </c>
      <c r="II116" t="s">
        <v>1921</v>
      </c>
      <c r="IJ116" t="s">
        <v>1920</v>
      </c>
      <c r="IK116" t="s">
        <v>2291</v>
      </c>
      <c r="IL116">
        <v>100</v>
      </c>
      <c r="IM116" t="s">
        <v>1961</v>
      </c>
      <c r="IN116" t="s">
        <v>2291</v>
      </c>
      <c r="IO116" t="s">
        <v>2291</v>
      </c>
      <c r="IP116" t="s">
        <v>2291</v>
      </c>
      <c r="IQ116" t="s">
        <v>2291</v>
      </c>
      <c r="IR116" t="s">
        <v>2291</v>
      </c>
      <c r="IS116" t="s">
        <v>2291</v>
      </c>
      <c r="IT116" t="s">
        <v>2291</v>
      </c>
      <c r="IU116" t="s">
        <v>2291</v>
      </c>
      <c r="IV116" t="s">
        <v>1949</v>
      </c>
      <c r="IW116" t="s">
        <v>1991</v>
      </c>
      <c r="IX116" t="s">
        <v>2291</v>
      </c>
      <c r="IY116" t="s">
        <v>2291</v>
      </c>
      <c r="IZ116" t="s">
        <v>2291</v>
      </c>
      <c r="JA116" t="s">
        <v>2291</v>
      </c>
      <c r="JB116" t="s">
        <v>2291</v>
      </c>
      <c r="JC116" t="s">
        <v>1920</v>
      </c>
      <c r="JD116" t="s">
        <v>2003</v>
      </c>
      <c r="JE116" t="s">
        <v>1921</v>
      </c>
      <c r="JF116" t="s">
        <v>1920</v>
      </c>
      <c r="JG116" t="s">
        <v>1921</v>
      </c>
      <c r="JH116" t="s">
        <v>1921</v>
      </c>
      <c r="JI116" t="s">
        <v>1921</v>
      </c>
      <c r="JJ116" t="s">
        <v>2291</v>
      </c>
      <c r="JK116" t="s">
        <v>869</v>
      </c>
      <c r="JL116" t="s">
        <v>2291</v>
      </c>
      <c r="JM116" t="s">
        <v>470</v>
      </c>
      <c r="JN116" t="s">
        <v>1920</v>
      </c>
      <c r="JO116" t="s">
        <v>1920</v>
      </c>
      <c r="JP116" t="s">
        <v>1921</v>
      </c>
      <c r="JQ116" t="s">
        <v>1921</v>
      </c>
      <c r="JR116" t="s">
        <v>1921</v>
      </c>
      <c r="JS116" t="s">
        <v>1921</v>
      </c>
      <c r="JT116" t="s">
        <v>1921</v>
      </c>
      <c r="JU116" t="s">
        <v>1920</v>
      </c>
      <c r="JV116" t="s">
        <v>1921</v>
      </c>
      <c r="JW116" t="s">
        <v>1921</v>
      </c>
      <c r="JX116" t="s">
        <v>1921</v>
      </c>
      <c r="JY116" t="s">
        <v>1921</v>
      </c>
      <c r="JZ116" t="s">
        <v>1921</v>
      </c>
      <c r="KA116" t="s">
        <v>1921</v>
      </c>
      <c r="KB116" t="s">
        <v>2291</v>
      </c>
      <c r="KC116" t="s">
        <v>2291</v>
      </c>
      <c r="KD116" t="s">
        <v>2297</v>
      </c>
      <c r="KE116" t="s">
        <v>1920</v>
      </c>
      <c r="KF116" t="s">
        <v>1921</v>
      </c>
      <c r="KG116" t="s">
        <v>1921</v>
      </c>
      <c r="KH116" t="s">
        <v>1920</v>
      </c>
      <c r="KI116" t="s">
        <v>1921</v>
      </c>
      <c r="KJ116" t="s">
        <v>1921</v>
      </c>
      <c r="KK116" t="s">
        <v>1921</v>
      </c>
      <c r="KL116" t="s">
        <v>2291</v>
      </c>
      <c r="KM116" t="s">
        <v>1972</v>
      </c>
      <c r="KN116" t="s">
        <v>1921</v>
      </c>
      <c r="KO116" t="s">
        <v>1920</v>
      </c>
      <c r="KP116" t="s">
        <v>2144</v>
      </c>
      <c r="KQ116" t="s">
        <v>1966</v>
      </c>
      <c r="KR116" t="s">
        <v>1988</v>
      </c>
      <c r="KS116" t="s">
        <v>2291</v>
      </c>
      <c r="KT116" t="s">
        <v>1920</v>
      </c>
      <c r="KU116" t="s">
        <v>409</v>
      </c>
      <c r="KV116" t="s">
        <v>1921</v>
      </c>
      <c r="KW116" t="s">
        <v>1921</v>
      </c>
      <c r="KX116" t="s">
        <v>1920</v>
      </c>
      <c r="KY116" t="s">
        <v>2291</v>
      </c>
      <c r="KZ116" t="s">
        <v>2291</v>
      </c>
      <c r="LA116">
        <v>3</v>
      </c>
      <c r="LB116" t="s">
        <v>304</v>
      </c>
      <c r="LC116" t="s">
        <v>669</v>
      </c>
      <c r="LD116" t="s">
        <v>2291</v>
      </c>
      <c r="LE116" t="s">
        <v>2291</v>
      </c>
      <c r="LF116" t="s">
        <v>2291</v>
      </c>
      <c r="LG116">
        <v>20</v>
      </c>
      <c r="LH116">
        <v>20</v>
      </c>
      <c r="LI116" t="s">
        <v>670</v>
      </c>
      <c r="LJ116">
        <v>146999</v>
      </c>
      <c r="LK116" t="s">
        <v>671</v>
      </c>
      <c r="LL116" t="s">
        <v>672</v>
      </c>
      <c r="LM116">
        <v>35</v>
      </c>
      <c r="LN116" t="s">
        <v>2291</v>
      </c>
      <c r="LO116">
        <v>-1</v>
      </c>
      <c r="LP116" t="s">
        <v>2291</v>
      </c>
      <c r="LQ116" t="s">
        <v>2291</v>
      </c>
      <c r="LR116">
        <v>35</v>
      </c>
      <c r="LS116">
        <v>18</v>
      </c>
      <c r="LT116">
        <v>9</v>
      </c>
      <c r="LU116">
        <v>15</v>
      </c>
      <c r="LV116">
        <v>13</v>
      </c>
      <c r="LW116">
        <v>7</v>
      </c>
      <c r="LX116">
        <v>11</v>
      </c>
      <c r="LY116">
        <v>3</v>
      </c>
      <c r="LZ116">
        <v>9</v>
      </c>
      <c r="MA116">
        <v>22</v>
      </c>
      <c r="MB116">
        <v>24</v>
      </c>
      <c r="MC116">
        <v>6</v>
      </c>
      <c r="MD116">
        <v>6</v>
      </c>
      <c r="ME116">
        <v>143</v>
      </c>
      <c r="MF116" t="s">
        <v>1975</v>
      </c>
      <c r="MG116" t="s">
        <v>1976</v>
      </c>
      <c r="MH116" t="s">
        <v>1980</v>
      </c>
      <c r="MI116" t="b">
        <v>1</v>
      </c>
      <c r="MJ116" t="b">
        <v>1</v>
      </c>
      <c r="MK116" t="b">
        <v>1</v>
      </c>
      <c r="ML116" t="s">
        <v>2291</v>
      </c>
    </row>
    <row r="117" spans="1:350" x14ac:dyDescent="0.3">
      <c r="A117" t="s">
        <v>521</v>
      </c>
      <c r="B117" t="s">
        <v>519</v>
      </c>
      <c r="C117" t="s">
        <v>520</v>
      </c>
      <c r="D117">
        <v>43157</v>
      </c>
      <c r="E117" t="s">
        <v>464</v>
      </c>
      <c r="F117" t="s">
        <v>2291</v>
      </c>
      <c r="G117" t="s">
        <v>2291</v>
      </c>
      <c r="H117" t="s">
        <v>2291</v>
      </c>
      <c r="I117">
        <v>43157</v>
      </c>
      <c r="J117" t="s">
        <v>477</v>
      </c>
      <c r="K117" t="s">
        <v>293</v>
      </c>
      <c r="L117" t="s">
        <v>294</v>
      </c>
      <c r="M117" t="s">
        <v>1934</v>
      </c>
      <c r="N117" t="s">
        <v>400</v>
      </c>
      <c r="O117" t="s">
        <v>1948</v>
      </c>
      <c r="P117" t="s">
        <v>401</v>
      </c>
      <c r="Q117" t="s">
        <v>429</v>
      </c>
      <c r="R117" t="s">
        <v>456</v>
      </c>
      <c r="S117" t="s">
        <v>521</v>
      </c>
      <c r="T117" t="s">
        <v>522</v>
      </c>
      <c r="U117">
        <v>14.254991969400001</v>
      </c>
      <c r="V117">
        <v>13.855943769</v>
      </c>
      <c r="W117">
        <v>303.16156005099998</v>
      </c>
      <c r="X117">
        <v>6</v>
      </c>
      <c r="Y117" t="s">
        <v>1983</v>
      </c>
      <c r="Z117" t="s">
        <v>456</v>
      </c>
      <c r="AA117">
        <v>7</v>
      </c>
      <c r="AB117" t="s">
        <v>2292</v>
      </c>
      <c r="AC117" t="s">
        <v>2291</v>
      </c>
      <c r="AD117" t="s">
        <v>1982</v>
      </c>
      <c r="AE117" t="s">
        <v>2291</v>
      </c>
      <c r="AF117" t="s">
        <v>2291</v>
      </c>
      <c r="AG117" t="s">
        <v>2089</v>
      </c>
      <c r="AH117" t="s">
        <v>1920</v>
      </c>
      <c r="AI117" t="s">
        <v>1921</v>
      </c>
      <c r="AJ117" t="s">
        <v>1921</v>
      </c>
      <c r="AK117" t="s">
        <v>2291</v>
      </c>
      <c r="AL117">
        <v>176</v>
      </c>
      <c r="AM117">
        <v>735</v>
      </c>
      <c r="AN117" t="s">
        <v>294</v>
      </c>
      <c r="AO117" t="s">
        <v>1934</v>
      </c>
      <c r="AP117" t="s">
        <v>400</v>
      </c>
      <c r="AQ117" t="s">
        <v>1948</v>
      </c>
      <c r="AR117" t="s">
        <v>404</v>
      </c>
      <c r="AS117" t="s">
        <v>2010</v>
      </c>
      <c r="AT117">
        <v>176</v>
      </c>
      <c r="AU117">
        <v>735</v>
      </c>
      <c r="AV117">
        <v>42401</v>
      </c>
      <c r="AW117" t="s">
        <v>2291</v>
      </c>
      <c r="AX117" t="s">
        <v>2291</v>
      </c>
      <c r="AY117" t="s">
        <v>2291</v>
      </c>
      <c r="AZ117" t="s">
        <v>2291</v>
      </c>
      <c r="BA117" t="s">
        <v>2291</v>
      </c>
      <c r="BB117" t="s">
        <v>2291</v>
      </c>
      <c r="BC117" t="s">
        <v>2291</v>
      </c>
      <c r="BD117" t="s">
        <v>2291</v>
      </c>
      <c r="BE117" t="s">
        <v>2291</v>
      </c>
      <c r="BF117" t="s">
        <v>2291</v>
      </c>
      <c r="BG117" t="s">
        <v>2291</v>
      </c>
      <c r="BH117" t="s">
        <v>2291</v>
      </c>
      <c r="BI117" t="s">
        <v>2291</v>
      </c>
      <c r="BJ117" t="s">
        <v>2291</v>
      </c>
      <c r="BK117" t="s">
        <v>2291</v>
      </c>
      <c r="BL117" t="s">
        <v>2291</v>
      </c>
      <c r="BM117" t="s">
        <v>2291</v>
      </c>
      <c r="BN117" t="s">
        <v>2291</v>
      </c>
      <c r="BO117" t="s">
        <v>2291</v>
      </c>
      <c r="BP117" t="s">
        <v>2291</v>
      </c>
      <c r="BQ117" t="s">
        <v>2291</v>
      </c>
      <c r="BR117" t="s">
        <v>2291</v>
      </c>
      <c r="BS117" t="s">
        <v>2291</v>
      </c>
      <c r="BT117" t="s">
        <v>2291</v>
      </c>
      <c r="BU117" t="s">
        <v>2291</v>
      </c>
      <c r="BV117" t="s">
        <v>2291</v>
      </c>
      <c r="BW117" t="s">
        <v>2291</v>
      </c>
      <c r="BX117" t="s">
        <v>2291</v>
      </c>
      <c r="BY117" t="s">
        <v>2291</v>
      </c>
      <c r="BZ117" t="s">
        <v>2291</v>
      </c>
      <c r="CA117">
        <v>0</v>
      </c>
      <c r="CB117">
        <v>250</v>
      </c>
      <c r="CC117">
        <v>0</v>
      </c>
      <c r="CD117">
        <v>0</v>
      </c>
      <c r="CE117">
        <v>0</v>
      </c>
      <c r="CF117" t="s">
        <v>1998</v>
      </c>
      <c r="CG117" t="s">
        <v>2291</v>
      </c>
      <c r="CH117" t="s">
        <v>523</v>
      </c>
      <c r="CI117" t="s">
        <v>1921</v>
      </c>
      <c r="CJ117" t="s">
        <v>1921</v>
      </c>
      <c r="CK117" t="s">
        <v>1921</v>
      </c>
      <c r="CL117" t="s">
        <v>1921</v>
      </c>
      <c r="CM117" t="s">
        <v>1921</v>
      </c>
      <c r="CN117" t="s">
        <v>1921</v>
      </c>
      <c r="CO117" t="s">
        <v>1921</v>
      </c>
      <c r="CP117" t="s">
        <v>1921</v>
      </c>
      <c r="CQ117" t="s">
        <v>1920</v>
      </c>
      <c r="CR117" t="s">
        <v>1920</v>
      </c>
      <c r="CS117" t="s">
        <v>1921</v>
      </c>
      <c r="CT117" t="s">
        <v>320</v>
      </c>
      <c r="CU117" t="s">
        <v>1921</v>
      </c>
      <c r="CV117" t="s">
        <v>1921</v>
      </c>
      <c r="CW117" t="s">
        <v>1921</v>
      </c>
      <c r="CX117" t="s">
        <v>1920</v>
      </c>
      <c r="CY117" t="s">
        <v>1921</v>
      </c>
      <c r="CZ117" t="s">
        <v>2050</v>
      </c>
      <c r="DA117" t="s">
        <v>2029</v>
      </c>
      <c r="DB117" t="s">
        <v>2291</v>
      </c>
      <c r="DC117" t="s">
        <v>2291</v>
      </c>
      <c r="DD117" t="s">
        <v>2291</v>
      </c>
      <c r="DE117" t="s">
        <v>2291</v>
      </c>
      <c r="DF117" t="s">
        <v>2291</v>
      </c>
      <c r="DG117" t="s">
        <v>2291</v>
      </c>
      <c r="DH117" t="s">
        <v>2291</v>
      </c>
      <c r="DI117" t="s">
        <v>2291</v>
      </c>
      <c r="DJ117" t="s">
        <v>2291</v>
      </c>
      <c r="DK117" t="s">
        <v>2291</v>
      </c>
      <c r="DL117" t="s">
        <v>2291</v>
      </c>
      <c r="DM117" t="s">
        <v>2291</v>
      </c>
      <c r="DN117" t="s">
        <v>2291</v>
      </c>
      <c r="DO117" t="s">
        <v>2291</v>
      </c>
      <c r="DP117" t="s">
        <v>2291</v>
      </c>
      <c r="DQ117" t="s">
        <v>2291</v>
      </c>
      <c r="DR117" t="s">
        <v>2291</v>
      </c>
      <c r="DS117" t="s">
        <v>2291</v>
      </c>
      <c r="DT117" t="s">
        <v>2291</v>
      </c>
      <c r="DU117" t="s">
        <v>2291</v>
      </c>
      <c r="DV117" t="s">
        <v>2291</v>
      </c>
      <c r="DW117" t="s">
        <v>2291</v>
      </c>
      <c r="DX117" t="s">
        <v>2291</v>
      </c>
      <c r="DY117" t="s">
        <v>2291</v>
      </c>
      <c r="DZ117" t="s">
        <v>2291</v>
      </c>
      <c r="EA117" t="s">
        <v>2291</v>
      </c>
      <c r="EB117" t="s">
        <v>2291</v>
      </c>
      <c r="EC117" t="s">
        <v>2291</v>
      </c>
      <c r="ED117" t="s">
        <v>2291</v>
      </c>
      <c r="EE117" t="s">
        <v>2291</v>
      </c>
      <c r="EF117" t="s">
        <v>2291</v>
      </c>
      <c r="EG117" t="s">
        <v>2291</v>
      </c>
      <c r="EH117" t="s">
        <v>2291</v>
      </c>
      <c r="EI117" t="s">
        <v>2291</v>
      </c>
      <c r="EJ117" t="s">
        <v>2291</v>
      </c>
      <c r="EK117" t="s">
        <v>2291</v>
      </c>
      <c r="EL117" t="s">
        <v>2291</v>
      </c>
      <c r="EM117" t="s">
        <v>2291</v>
      </c>
      <c r="EN117" t="s">
        <v>2291</v>
      </c>
      <c r="EO117" t="s">
        <v>2291</v>
      </c>
      <c r="EP117" t="s">
        <v>2291</v>
      </c>
      <c r="EQ117" t="s">
        <v>2291</v>
      </c>
      <c r="ER117" t="s">
        <v>2291</v>
      </c>
      <c r="ES117" t="s">
        <v>2291</v>
      </c>
      <c r="ET117" t="s">
        <v>2291</v>
      </c>
      <c r="EU117" t="s">
        <v>2291</v>
      </c>
      <c r="EV117" t="s">
        <v>2291</v>
      </c>
      <c r="EW117" t="s">
        <v>2291</v>
      </c>
      <c r="EX117" t="s">
        <v>2291</v>
      </c>
      <c r="EY117" t="s">
        <v>2291</v>
      </c>
      <c r="EZ117" t="s">
        <v>2291</v>
      </c>
      <c r="FA117" t="s">
        <v>2291</v>
      </c>
      <c r="FB117" t="s">
        <v>2291</v>
      </c>
      <c r="FC117" t="s">
        <v>2291</v>
      </c>
      <c r="FD117" t="s">
        <v>2291</v>
      </c>
      <c r="FE117" t="s">
        <v>2291</v>
      </c>
      <c r="FF117" t="s">
        <v>2291</v>
      </c>
      <c r="FG117" t="s">
        <v>2291</v>
      </c>
      <c r="FH117" t="s">
        <v>2291</v>
      </c>
      <c r="FI117" t="s">
        <v>2291</v>
      </c>
      <c r="FJ117" t="s">
        <v>2291</v>
      </c>
      <c r="FK117" t="s">
        <v>2291</v>
      </c>
      <c r="FL117" t="s">
        <v>2291</v>
      </c>
      <c r="FM117" t="s">
        <v>2291</v>
      </c>
      <c r="FN117" t="s">
        <v>320</v>
      </c>
      <c r="FO117" t="s">
        <v>1921</v>
      </c>
      <c r="FP117" t="s">
        <v>1921</v>
      </c>
      <c r="FQ117" t="s">
        <v>1921</v>
      </c>
      <c r="FR117" t="s">
        <v>1920</v>
      </c>
      <c r="FS117" t="s">
        <v>1921</v>
      </c>
      <c r="FT117" t="s">
        <v>480</v>
      </c>
      <c r="FU117" t="s">
        <v>1997</v>
      </c>
      <c r="FV117">
        <v>10</v>
      </c>
      <c r="FW117">
        <v>30</v>
      </c>
      <c r="FX117">
        <v>2</v>
      </c>
      <c r="FY117">
        <v>2</v>
      </c>
      <c r="FZ117">
        <v>2</v>
      </c>
      <c r="GA117" t="s">
        <v>2291</v>
      </c>
      <c r="GB117">
        <v>2</v>
      </c>
      <c r="GC117" t="s">
        <v>2291</v>
      </c>
      <c r="GD117">
        <v>1</v>
      </c>
      <c r="GE117">
        <v>4</v>
      </c>
      <c r="GF117">
        <v>3</v>
      </c>
      <c r="GG117">
        <v>2</v>
      </c>
      <c r="GH117">
        <v>80</v>
      </c>
      <c r="GI117" t="s">
        <v>1920</v>
      </c>
      <c r="GJ117" t="s">
        <v>1920</v>
      </c>
      <c r="GK117" t="s">
        <v>1920</v>
      </c>
      <c r="GL117" t="s">
        <v>2291</v>
      </c>
      <c r="GM117" t="s">
        <v>2291</v>
      </c>
      <c r="GN117" t="s">
        <v>2291</v>
      </c>
      <c r="GO117" t="s">
        <v>1920</v>
      </c>
      <c r="GP117" t="s">
        <v>2291</v>
      </c>
      <c r="GQ117" t="s">
        <v>2291</v>
      </c>
      <c r="GR117" t="s">
        <v>2291</v>
      </c>
      <c r="GS117" t="s">
        <v>302</v>
      </c>
      <c r="GT117" t="s">
        <v>1921</v>
      </c>
      <c r="GU117" t="s">
        <v>1921</v>
      </c>
      <c r="GV117" t="s">
        <v>1921</v>
      </c>
      <c r="GW117" t="s">
        <v>1921</v>
      </c>
      <c r="GX117" t="s">
        <v>1920</v>
      </c>
      <c r="GY117" t="s">
        <v>1921</v>
      </c>
      <c r="GZ117" t="s">
        <v>1921</v>
      </c>
      <c r="HA117" t="s">
        <v>1921</v>
      </c>
      <c r="HB117" t="s">
        <v>2291</v>
      </c>
      <c r="HC117" t="s">
        <v>2291</v>
      </c>
      <c r="HD117" t="s">
        <v>2291</v>
      </c>
      <c r="HE117">
        <v>3</v>
      </c>
      <c r="HF117" t="s">
        <v>2291</v>
      </c>
      <c r="HG117" t="s">
        <v>2291</v>
      </c>
      <c r="HH117" t="s">
        <v>2291</v>
      </c>
      <c r="HI117" t="s">
        <v>2291</v>
      </c>
      <c r="HJ117" t="s">
        <v>2291</v>
      </c>
      <c r="HK117" t="s">
        <v>2291</v>
      </c>
      <c r="HL117" t="s">
        <v>2291</v>
      </c>
      <c r="HM117" t="s">
        <v>2291</v>
      </c>
      <c r="HN117" t="s">
        <v>2291</v>
      </c>
      <c r="HO117" t="s">
        <v>2291</v>
      </c>
      <c r="HP117" t="s">
        <v>2291</v>
      </c>
      <c r="HQ117" t="s">
        <v>2291</v>
      </c>
      <c r="HR117" t="s">
        <v>869</v>
      </c>
      <c r="HS117" t="s">
        <v>2121</v>
      </c>
      <c r="HT117" t="s">
        <v>1921</v>
      </c>
      <c r="HU117" t="s">
        <v>1920</v>
      </c>
      <c r="HV117" t="s">
        <v>1920</v>
      </c>
      <c r="HW117" t="s">
        <v>1920</v>
      </c>
      <c r="HX117" t="s">
        <v>1920</v>
      </c>
      <c r="HY117" t="s">
        <v>2122</v>
      </c>
      <c r="HZ117" t="s">
        <v>1920</v>
      </c>
      <c r="IA117" t="s">
        <v>1921</v>
      </c>
      <c r="IB117" t="s">
        <v>1921</v>
      </c>
      <c r="IC117">
        <v>18</v>
      </c>
      <c r="ID117" t="s">
        <v>2291</v>
      </c>
      <c r="IE117" t="s">
        <v>2046</v>
      </c>
      <c r="IF117" t="s">
        <v>2001</v>
      </c>
      <c r="IG117" t="s">
        <v>1962</v>
      </c>
      <c r="IH117" t="s">
        <v>2126</v>
      </c>
      <c r="II117" t="s">
        <v>1921</v>
      </c>
      <c r="IJ117" t="s">
        <v>1920</v>
      </c>
      <c r="IK117" t="s">
        <v>2291</v>
      </c>
      <c r="IL117">
        <v>176</v>
      </c>
      <c r="IM117" t="s">
        <v>1920</v>
      </c>
      <c r="IN117" t="s">
        <v>2291</v>
      </c>
      <c r="IO117" t="s">
        <v>2291</v>
      </c>
      <c r="IP117" t="s">
        <v>2291</v>
      </c>
      <c r="IQ117" t="s">
        <v>2291</v>
      </c>
      <c r="IR117" t="s">
        <v>2291</v>
      </c>
      <c r="IS117" t="s">
        <v>2291</v>
      </c>
      <c r="IT117" t="s">
        <v>2291</v>
      </c>
      <c r="IU117" t="s">
        <v>2291</v>
      </c>
      <c r="IV117" t="s">
        <v>1949</v>
      </c>
      <c r="IW117" t="s">
        <v>1991</v>
      </c>
      <c r="IX117" t="s">
        <v>2291</v>
      </c>
      <c r="IY117" t="s">
        <v>2291</v>
      </c>
      <c r="IZ117" t="s">
        <v>2291</v>
      </c>
      <c r="JA117" t="s">
        <v>2291</v>
      </c>
      <c r="JB117" t="s">
        <v>2291</v>
      </c>
      <c r="JC117" t="s">
        <v>1921</v>
      </c>
      <c r="JD117" t="s">
        <v>2291</v>
      </c>
      <c r="JE117" t="s">
        <v>2291</v>
      </c>
      <c r="JF117" t="s">
        <v>2291</v>
      </c>
      <c r="JG117" t="s">
        <v>2291</v>
      </c>
      <c r="JH117" t="s">
        <v>2291</v>
      </c>
      <c r="JI117" t="s">
        <v>2291</v>
      </c>
      <c r="JJ117" t="s">
        <v>2291</v>
      </c>
      <c r="JK117" t="s">
        <v>2291</v>
      </c>
      <c r="JL117" t="s">
        <v>2291</v>
      </c>
      <c r="JM117" t="s">
        <v>524</v>
      </c>
      <c r="JN117" t="s">
        <v>1921</v>
      </c>
      <c r="JO117" t="s">
        <v>1921</v>
      </c>
      <c r="JP117" t="s">
        <v>1921</v>
      </c>
      <c r="JQ117" t="s">
        <v>1921</v>
      </c>
      <c r="JR117" t="s">
        <v>1920</v>
      </c>
      <c r="JS117" t="s">
        <v>1921</v>
      </c>
      <c r="JT117" t="s">
        <v>1920</v>
      </c>
      <c r="JU117" t="s">
        <v>1921</v>
      </c>
      <c r="JV117" t="s">
        <v>1920</v>
      </c>
      <c r="JW117" t="s">
        <v>1921</v>
      </c>
      <c r="JX117" t="s">
        <v>1921</v>
      </c>
      <c r="JY117" t="s">
        <v>1921</v>
      </c>
      <c r="JZ117" t="s">
        <v>1921</v>
      </c>
      <c r="KA117" t="s">
        <v>1921</v>
      </c>
      <c r="KB117" t="s">
        <v>2291</v>
      </c>
      <c r="KC117" t="s">
        <v>2291</v>
      </c>
      <c r="KD117" t="s">
        <v>2309</v>
      </c>
      <c r="KE117" t="s">
        <v>1921</v>
      </c>
      <c r="KF117" t="s">
        <v>1921</v>
      </c>
      <c r="KG117" t="s">
        <v>1920</v>
      </c>
      <c r="KH117" t="s">
        <v>1921</v>
      </c>
      <c r="KI117" t="s">
        <v>1921</v>
      </c>
      <c r="KJ117" t="s">
        <v>1920</v>
      </c>
      <c r="KK117" t="s">
        <v>1921</v>
      </c>
      <c r="KL117" t="s">
        <v>2291</v>
      </c>
      <c r="KM117" t="s">
        <v>1971</v>
      </c>
      <c r="KN117" t="s">
        <v>2291</v>
      </c>
      <c r="KO117" t="s">
        <v>1920</v>
      </c>
      <c r="KP117" t="s">
        <v>2144</v>
      </c>
      <c r="KQ117" t="s">
        <v>1967</v>
      </c>
      <c r="KR117" t="s">
        <v>1988</v>
      </c>
      <c r="KS117" t="s">
        <v>2291</v>
      </c>
      <c r="KT117" t="s">
        <v>1920</v>
      </c>
      <c r="KU117" t="s">
        <v>409</v>
      </c>
      <c r="KV117" t="s">
        <v>1921</v>
      </c>
      <c r="KW117" t="s">
        <v>1921</v>
      </c>
      <c r="KX117" t="s">
        <v>1920</v>
      </c>
      <c r="KY117" t="s">
        <v>2291</v>
      </c>
      <c r="KZ117" t="s">
        <v>2291</v>
      </c>
      <c r="LA117">
        <v>3</v>
      </c>
      <c r="LB117" t="s">
        <v>304</v>
      </c>
      <c r="LC117" t="s">
        <v>525</v>
      </c>
      <c r="LD117" t="s">
        <v>2291</v>
      </c>
      <c r="LE117" t="s">
        <v>2291</v>
      </c>
      <c r="LF117" t="s">
        <v>2291</v>
      </c>
      <c r="LG117">
        <v>20</v>
      </c>
      <c r="LH117">
        <v>20</v>
      </c>
      <c r="LI117" t="s">
        <v>526</v>
      </c>
      <c r="LJ117">
        <v>146967</v>
      </c>
      <c r="LK117" t="s">
        <v>527</v>
      </c>
      <c r="LL117" t="s">
        <v>528</v>
      </c>
      <c r="LM117">
        <v>20</v>
      </c>
      <c r="LN117" t="s">
        <v>2291</v>
      </c>
      <c r="LO117">
        <v>-1</v>
      </c>
      <c r="LP117" t="s">
        <v>2291</v>
      </c>
      <c r="LQ117" t="s">
        <v>2291</v>
      </c>
      <c r="LR117">
        <v>20</v>
      </c>
      <c r="LS117">
        <v>6</v>
      </c>
      <c r="LT117">
        <v>10</v>
      </c>
      <c r="LU117">
        <v>5</v>
      </c>
      <c r="LV117">
        <v>13</v>
      </c>
      <c r="LW117">
        <v>9</v>
      </c>
      <c r="LX117">
        <v>9</v>
      </c>
      <c r="LY117">
        <v>9</v>
      </c>
      <c r="LZ117">
        <v>9</v>
      </c>
      <c r="MA117">
        <v>15</v>
      </c>
      <c r="MB117">
        <v>19</v>
      </c>
      <c r="MC117">
        <v>4</v>
      </c>
      <c r="MD117">
        <v>3</v>
      </c>
      <c r="ME117">
        <v>111</v>
      </c>
      <c r="MF117" t="s">
        <v>1978</v>
      </c>
      <c r="MG117" t="s">
        <v>568</v>
      </c>
      <c r="MH117" t="s">
        <v>1981</v>
      </c>
      <c r="MI117" t="b">
        <v>1</v>
      </c>
      <c r="MJ117" t="b">
        <v>1</v>
      </c>
      <c r="MK117" t="b">
        <v>0</v>
      </c>
      <c r="ML117" t="s">
        <v>2291</v>
      </c>
    </row>
    <row r="118" spans="1:350" x14ac:dyDescent="0.3">
      <c r="A118" t="s">
        <v>1727</v>
      </c>
      <c r="B118" t="s">
        <v>1724</v>
      </c>
      <c r="C118" t="s">
        <v>1725</v>
      </c>
      <c r="D118">
        <v>43181</v>
      </c>
      <c r="E118" t="s">
        <v>316</v>
      </c>
      <c r="F118" t="s">
        <v>2291</v>
      </c>
      <c r="G118" t="s">
        <v>2291</v>
      </c>
      <c r="H118" t="s">
        <v>2291</v>
      </c>
      <c r="I118">
        <v>43181</v>
      </c>
      <c r="J118" t="s">
        <v>317</v>
      </c>
      <c r="K118" t="s">
        <v>293</v>
      </c>
      <c r="L118" t="s">
        <v>294</v>
      </c>
      <c r="M118" t="s">
        <v>1934</v>
      </c>
      <c r="N118" t="s">
        <v>295</v>
      </c>
      <c r="O118" t="s">
        <v>1947</v>
      </c>
      <c r="P118" t="s">
        <v>296</v>
      </c>
      <c r="Q118" t="s">
        <v>332</v>
      </c>
      <c r="R118" t="s">
        <v>1726</v>
      </c>
      <c r="S118" t="s">
        <v>1727</v>
      </c>
      <c r="T118" t="s">
        <v>2291</v>
      </c>
      <c r="U118" t="s">
        <v>2291</v>
      </c>
      <c r="V118" t="s">
        <v>2291</v>
      </c>
      <c r="W118" t="s">
        <v>2291</v>
      </c>
      <c r="X118" t="s">
        <v>2291</v>
      </c>
      <c r="Y118" t="s">
        <v>1983</v>
      </c>
      <c r="Z118" t="s">
        <v>1726</v>
      </c>
      <c r="AA118">
        <v>3</v>
      </c>
      <c r="AB118" t="s">
        <v>2296</v>
      </c>
      <c r="AC118" t="s">
        <v>2291</v>
      </c>
      <c r="AD118" t="s">
        <v>1982</v>
      </c>
      <c r="AE118" t="s">
        <v>2291</v>
      </c>
      <c r="AF118" t="s">
        <v>2291</v>
      </c>
      <c r="AG118" t="s">
        <v>1955</v>
      </c>
      <c r="AH118" t="s">
        <v>1921</v>
      </c>
      <c r="AI118" t="s">
        <v>1920</v>
      </c>
      <c r="AJ118" t="s">
        <v>1921</v>
      </c>
      <c r="AK118" t="s">
        <v>2291</v>
      </c>
      <c r="AL118" t="s">
        <v>2291</v>
      </c>
      <c r="AM118" t="s">
        <v>2291</v>
      </c>
      <c r="AN118" t="s">
        <v>2291</v>
      </c>
      <c r="AO118" t="s">
        <v>2291</v>
      </c>
      <c r="AP118" t="s">
        <v>2291</v>
      </c>
      <c r="AQ118" t="s">
        <v>2291</v>
      </c>
      <c r="AR118" t="s">
        <v>2291</v>
      </c>
      <c r="AS118" t="s">
        <v>2291</v>
      </c>
      <c r="AT118" t="s">
        <v>2291</v>
      </c>
      <c r="AU118" t="s">
        <v>2291</v>
      </c>
      <c r="AV118" t="s">
        <v>2291</v>
      </c>
      <c r="AW118">
        <v>142</v>
      </c>
      <c r="AX118">
        <v>594</v>
      </c>
      <c r="AY118" t="s">
        <v>697</v>
      </c>
      <c r="AZ118" t="s">
        <v>1928</v>
      </c>
      <c r="BA118" t="s">
        <v>294</v>
      </c>
      <c r="BB118" t="s">
        <v>1934</v>
      </c>
      <c r="BC118" t="s">
        <v>295</v>
      </c>
      <c r="BD118" t="s">
        <v>1947</v>
      </c>
      <c r="BE118" t="s">
        <v>2291</v>
      </c>
      <c r="BF118" t="s">
        <v>2291</v>
      </c>
      <c r="BG118" t="s">
        <v>2291</v>
      </c>
      <c r="BH118">
        <v>142</v>
      </c>
      <c r="BI118">
        <v>594</v>
      </c>
      <c r="BJ118">
        <v>42736</v>
      </c>
      <c r="BK118" t="s">
        <v>2291</v>
      </c>
      <c r="BL118" t="s">
        <v>2291</v>
      </c>
      <c r="BM118" t="s">
        <v>2291</v>
      </c>
      <c r="BN118" t="s">
        <v>2291</v>
      </c>
      <c r="BO118" t="s">
        <v>2291</v>
      </c>
      <c r="BP118" t="s">
        <v>2291</v>
      </c>
      <c r="BQ118" t="s">
        <v>2291</v>
      </c>
      <c r="BR118" t="s">
        <v>2291</v>
      </c>
      <c r="BS118" t="s">
        <v>2291</v>
      </c>
      <c r="BT118" t="s">
        <v>2291</v>
      </c>
      <c r="BU118" t="s">
        <v>2291</v>
      </c>
      <c r="BV118" t="s">
        <v>2291</v>
      </c>
      <c r="BW118" t="s">
        <v>2291</v>
      </c>
      <c r="BX118" t="s">
        <v>2291</v>
      </c>
      <c r="BY118" t="s">
        <v>2291</v>
      </c>
      <c r="BZ118" t="s">
        <v>2291</v>
      </c>
      <c r="CA118">
        <v>0</v>
      </c>
      <c r="CB118">
        <v>142</v>
      </c>
      <c r="CC118">
        <v>0</v>
      </c>
      <c r="CD118">
        <v>0</v>
      </c>
      <c r="CE118">
        <v>0</v>
      </c>
      <c r="CF118" t="s">
        <v>1998</v>
      </c>
      <c r="CG118" t="s">
        <v>2291</v>
      </c>
      <c r="CH118" t="s">
        <v>469</v>
      </c>
      <c r="CI118" t="s">
        <v>1921</v>
      </c>
      <c r="CJ118" t="s">
        <v>1921</v>
      </c>
      <c r="CK118" t="s">
        <v>1921</v>
      </c>
      <c r="CL118" t="s">
        <v>1921</v>
      </c>
      <c r="CM118" t="s">
        <v>1921</v>
      </c>
      <c r="CN118" t="s">
        <v>1921</v>
      </c>
      <c r="CO118" t="s">
        <v>1921</v>
      </c>
      <c r="CP118" t="s">
        <v>1921</v>
      </c>
      <c r="CQ118" t="s">
        <v>1921</v>
      </c>
      <c r="CR118" t="s">
        <v>1921</v>
      </c>
      <c r="CS118" t="s">
        <v>1920</v>
      </c>
      <c r="CT118" t="s">
        <v>2291</v>
      </c>
      <c r="CU118" t="s">
        <v>2291</v>
      </c>
      <c r="CV118" t="s">
        <v>2291</v>
      </c>
      <c r="CW118" t="s">
        <v>2291</v>
      </c>
      <c r="CX118" t="s">
        <v>2291</v>
      </c>
      <c r="CY118" t="s">
        <v>2291</v>
      </c>
      <c r="CZ118" t="s">
        <v>2291</v>
      </c>
      <c r="DA118" t="s">
        <v>2291</v>
      </c>
      <c r="DB118" t="s">
        <v>2291</v>
      </c>
      <c r="DC118" t="s">
        <v>2291</v>
      </c>
      <c r="DD118" t="s">
        <v>2291</v>
      </c>
      <c r="DE118" t="s">
        <v>2291</v>
      </c>
      <c r="DF118" t="s">
        <v>2291</v>
      </c>
      <c r="DG118" t="s">
        <v>2291</v>
      </c>
      <c r="DH118" t="s">
        <v>2291</v>
      </c>
      <c r="DI118" t="s">
        <v>2291</v>
      </c>
      <c r="DJ118" t="s">
        <v>2291</v>
      </c>
      <c r="DK118" t="s">
        <v>2291</v>
      </c>
      <c r="DL118" t="s">
        <v>2291</v>
      </c>
      <c r="DM118" t="s">
        <v>2291</v>
      </c>
      <c r="DN118" t="s">
        <v>2291</v>
      </c>
      <c r="DO118" t="s">
        <v>2291</v>
      </c>
      <c r="DP118" t="s">
        <v>2291</v>
      </c>
      <c r="DQ118" t="s">
        <v>2291</v>
      </c>
      <c r="DR118" t="s">
        <v>2291</v>
      </c>
      <c r="DS118" t="s">
        <v>2291</v>
      </c>
      <c r="DT118" t="s">
        <v>2291</v>
      </c>
      <c r="DU118" t="s">
        <v>2291</v>
      </c>
      <c r="DV118" t="s">
        <v>2291</v>
      </c>
      <c r="DW118" t="s">
        <v>2291</v>
      </c>
      <c r="DX118" t="s">
        <v>2291</v>
      </c>
      <c r="DY118" t="s">
        <v>2291</v>
      </c>
      <c r="DZ118" t="s">
        <v>2291</v>
      </c>
      <c r="EA118" t="s">
        <v>2291</v>
      </c>
      <c r="EB118" t="s">
        <v>2291</v>
      </c>
      <c r="EC118" t="s">
        <v>2291</v>
      </c>
      <c r="ED118" t="s">
        <v>2291</v>
      </c>
      <c r="EE118" t="s">
        <v>2291</v>
      </c>
      <c r="EF118" t="s">
        <v>2291</v>
      </c>
      <c r="EG118" t="s">
        <v>2291</v>
      </c>
      <c r="EH118" t="s">
        <v>2291</v>
      </c>
      <c r="EI118" t="s">
        <v>2291</v>
      </c>
      <c r="EJ118" t="s">
        <v>2291</v>
      </c>
      <c r="EK118" t="s">
        <v>2291</v>
      </c>
      <c r="EL118" t="s">
        <v>2291</v>
      </c>
      <c r="EM118" t="s">
        <v>2291</v>
      </c>
      <c r="EN118" t="s">
        <v>2291</v>
      </c>
      <c r="EO118" t="s">
        <v>2291</v>
      </c>
      <c r="EP118" t="s">
        <v>2291</v>
      </c>
      <c r="EQ118" t="s">
        <v>2291</v>
      </c>
      <c r="ER118" t="s">
        <v>2291</v>
      </c>
      <c r="ES118" t="s">
        <v>2291</v>
      </c>
      <c r="ET118" t="s">
        <v>2291</v>
      </c>
      <c r="EU118" t="s">
        <v>2291</v>
      </c>
      <c r="EV118" t="s">
        <v>2291</v>
      </c>
      <c r="EW118" t="s">
        <v>2291</v>
      </c>
      <c r="EX118" t="s">
        <v>2291</v>
      </c>
      <c r="EY118" t="s">
        <v>2291</v>
      </c>
      <c r="EZ118" t="s">
        <v>2291</v>
      </c>
      <c r="FA118" t="s">
        <v>2291</v>
      </c>
      <c r="FB118" t="s">
        <v>2291</v>
      </c>
      <c r="FC118" t="s">
        <v>2291</v>
      </c>
      <c r="FD118" t="s">
        <v>2291</v>
      </c>
      <c r="FE118" t="s">
        <v>2291</v>
      </c>
      <c r="FF118" t="s">
        <v>2291</v>
      </c>
      <c r="FG118" t="s">
        <v>2291</v>
      </c>
      <c r="FH118" t="s">
        <v>2291</v>
      </c>
      <c r="FI118" t="s">
        <v>2291</v>
      </c>
      <c r="FJ118" t="s">
        <v>2291</v>
      </c>
      <c r="FK118" t="s">
        <v>2291</v>
      </c>
      <c r="FL118" t="s">
        <v>2291</v>
      </c>
      <c r="FM118" t="s">
        <v>2291</v>
      </c>
      <c r="FN118" t="s">
        <v>2291</v>
      </c>
      <c r="FO118" t="s">
        <v>2291</v>
      </c>
      <c r="FP118" t="s">
        <v>2291</v>
      </c>
      <c r="FQ118" t="s">
        <v>2291</v>
      </c>
      <c r="FR118" t="s">
        <v>2291</v>
      </c>
      <c r="FS118" t="s">
        <v>2291</v>
      </c>
      <c r="FT118" t="s">
        <v>2291</v>
      </c>
      <c r="FU118" t="s">
        <v>2291</v>
      </c>
      <c r="FV118">
        <v>22</v>
      </c>
      <c r="FW118">
        <v>36</v>
      </c>
      <c r="FX118">
        <v>1</v>
      </c>
      <c r="FY118">
        <v>2</v>
      </c>
      <c r="FZ118">
        <v>4</v>
      </c>
      <c r="GA118">
        <v>1</v>
      </c>
      <c r="GB118" t="s">
        <v>2291</v>
      </c>
      <c r="GC118" t="s">
        <v>2291</v>
      </c>
      <c r="GD118" t="s">
        <v>2291</v>
      </c>
      <c r="GE118">
        <v>15</v>
      </c>
      <c r="GF118">
        <v>12</v>
      </c>
      <c r="GG118" t="s">
        <v>2291</v>
      </c>
      <c r="GH118">
        <v>12</v>
      </c>
      <c r="GI118" t="s">
        <v>1920</v>
      </c>
      <c r="GJ118" t="s">
        <v>1920</v>
      </c>
      <c r="GK118" t="s">
        <v>1920</v>
      </c>
      <c r="GL118" t="s">
        <v>2291</v>
      </c>
      <c r="GM118" t="s">
        <v>2291</v>
      </c>
      <c r="GN118" t="s">
        <v>2291</v>
      </c>
      <c r="GO118" t="s">
        <v>1920</v>
      </c>
      <c r="GP118" t="s">
        <v>2291</v>
      </c>
      <c r="GQ118" t="s">
        <v>2291</v>
      </c>
      <c r="GR118" t="s">
        <v>2291</v>
      </c>
      <c r="GS118" t="s">
        <v>1223</v>
      </c>
      <c r="GT118" t="s">
        <v>1921</v>
      </c>
      <c r="GU118" t="s">
        <v>1921</v>
      </c>
      <c r="GV118" t="s">
        <v>1920</v>
      </c>
      <c r="GW118" t="s">
        <v>1921</v>
      </c>
      <c r="GX118" t="s">
        <v>1921</v>
      </c>
      <c r="GY118" t="s">
        <v>1921</v>
      </c>
      <c r="GZ118" t="s">
        <v>1921</v>
      </c>
      <c r="HA118" t="s">
        <v>1921</v>
      </c>
      <c r="HB118" t="s">
        <v>2291</v>
      </c>
      <c r="HC118" t="s">
        <v>2291</v>
      </c>
      <c r="HD118" t="s">
        <v>2291</v>
      </c>
      <c r="HE118" t="s">
        <v>2291</v>
      </c>
      <c r="HF118" t="s">
        <v>2291</v>
      </c>
      <c r="HG118" t="s">
        <v>2291</v>
      </c>
      <c r="HH118" t="s">
        <v>2291</v>
      </c>
      <c r="HI118" t="s">
        <v>2291</v>
      </c>
      <c r="HJ118">
        <v>1</v>
      </c>
      <c r="HK118">
        <v>1</v>
      </c>
      <c r="HL118" t="s">
        <v>2291</v>
      </c>
      <c r="HM118" t="s">
        <v>2291</v>
      </c>
      <c r="HN118" t="s">
        <v>2291</v>
      </c>
      <c r="HO118" t="s">
        <v>2291</v>
      </c>
      <c r="HP118" t="s">
        <v>2291</v>
      </c>
      <c r="HQ118" t="s">
        <v>2291</v>
      </c>
      <c r="HR118" t="s">
        <v>1957</v>
      </c>
      <c r="HS118" t="s">
        <v>2116</v>
      </c>
      <c r="HT118" t="s">
        <v>1921</v>
      </c>
      <c r="HU118" t="s">
        <v>1921</v>
      </c>
      <c r="HV118" t="s">
        <v>1921</v>
      </c>
      <c r="HW118" t="s">
        <v>1920</v>
      </c>
      <c r="HX118" t="s">
        <v>1921</v>
      </c>
      <c r="HY118" t="s">
        <v>2125</v>
      </c>
      <c r="HZ118" t="s">
        <v>1921</v>
      </c>
      <c r="IA118" t="s">
        <v>1921</v>
      </c>
      <c r="IB118" t="s">
        <v>1920</v>
      </c>
      <c r="IC118" t="s">
        <v>2291</v>
      </c>
      <c r="ID118" t="s">
        <v>2291</v>
      </c>
      <c r="IE118" t="s">
        <v>2291</v>
      </c>
      <c r="IF118" t="s">
        <v>2291</v>
      </c>
      <c r="IG118" t="s">
        <v>2291</v>
      </c>
      <c r="IH118" t="s">
        <v>2126</v>
      </c>
      <c r="II118" t="s">
        <v>1921</v>
      </c>
      <c r="IJ118" t="s">
        <v>1920</v>
      </c>
      <c r="IK118" t="s">
        <v>2291</v>
      </c>
      <c r="IL118">
        <v>142</v>
      </c>
      <c r="IM118" t="s">
        <v>1920</v>
      </c>
      <c r="IN118" t="s">
        <v>2291</v>
      </c>
      <c r="IO118" t="s">
        <v>2291</v>
      </c>
      <c r="IP118" t="s">
        <v>2291</v>
      </c>
      <c r="IQ118" t="s">
        <v>2291</v>
      </c>
      <c r="IR118" t="s">
        <v>2291</v>
      </c>
      <c r="IS118" t="s">
        <v>2291</v>
      </c>
      <c r="IT118" t="s">
        <v>2291</v>
      </c>
      <c r="IU118" t="s">
        <v>2291</v>
      </c>
      <c r="IV118" t="s">
        <v>1949</v>
      </c>
      <c r="IW118" t="s">
        <v>1991</v>
      </c>
      <c r="IX118" t="s">
        <v>2291</v>
      </c>
      <c r="IY118" t="s">
        <v>2291</v>
      </c>
      <c r="IZ118" t="s">
        <v>2291</v>
      </c>
      <c r="JA118" t="s">
        <v>2291</v>
      </c>
      <c r="JB118" t="s">
        <v>2291</v>
      </c>
      <c r="JC118" t="s">
        <v>1921</v>
      </c>
      <c r="JD118" t="s">
        <v>2291</v>
      </c>
      <c r="JE118" t="s">
        <v>2291</v>
      </c>
      <c r="JF118" t="s">
        <v>2291</v>
      </c>
      <c r="JG118" t="s">
        <v>2291</v>
      </c>
      <c r="JH118" t="s">
        <v>2291</v>
      </c>
      <c r="JI118" t="s">
        <v>2291</v>
      </c>
      <c r="JJ118" t="s">
        <v>2291</v>
      </c>
      <c r="JK118" t="s">
        <v>2291</v>
      </c>
      <c r="JL118" t="s">
        <v>2291</v>
      </c>
      <c r="JM118" t="s">
        <v>710</v>
      </c>
      <c r="JN118" t="s">
        <v>1920</v>
      </c>
      <c r="JO118" t="s">
        <v>1921</v>
      </c>
      <c r="JP118" t="s">
        <v>1921</v>
      </c>
      <c r="JQ118" t="s">
        <v>1921</v>
      </c>
      <c r="JR118" t="s">
        <v>1921</v>
      </c>
      <c r="JS118" t="s">
        <v>1921</v>
      </c>
      <c r="JT118" t="s">
        <v>1920</v>
      </c>
      <c r="JU118" t="s">
        <v>1921</v>
      </c>
      <c r="JV118" t="s">
        <v>1920</v>
      </c>
      <c r="JW118" t="s">
        <v>1921</v>
      </c>
      <c r="JX118" t="s">
        <v>1921</v>
      </c>
      <c r="JY118" t="s">
        <v>1921</v>
      </c>
      <c r="JZ118" t="s">
        <v>1921</v>
      </c>
      <c r="KA118" t="s">
        <v>1921</v>
      </c>
      <c r="KB118" t="s">
        <v>2291</v>
      </c>
      <c r="KC118" t="s">
        <v>2291</v>
      </c>
      <c r="KD118" t="s">
        <v>2295</v>
      </c>
      <c r="KE118" t="s">
        <v>1920</v>
      </c>
      <c r="KF118" t="s">
        <v>1921</v>
      </c>
      <c r="KG118" t="s">
        <v>1921</v>
      </c>
      <c r="KH118" t="s">
        <v>1921</v>
      </c>
      <c r="KI118" t="s">
        <v>1921</v>
      </c>
      <c r="KJ118" t="s">
        <v>1921</v>
      </c>
      <c r="KK118" t="s">
        <v>1921</v>
      </c>
      <c r="KL118" t="s">
        <v>2291</v>
      </c>
      <c r="KM118" t="s">
        <v>1973</v>
      </c>
      <c r="KN118" t="s">
        <v>2291</v>
      </c>
      <c r="KO118" t="s">
        <v>1920</v>
      </c>
      <c r="KP118" t="s">
        <v>1720</v>
      </c>
      <c r="KQ118" t="s">
        <v>1966</v>
      </c>
      <c r="KR118" t="s">
        <v>1923</v>
      </c>
      <c r="KS118" t="s">
        <v>2291</v>
      </c>
      <c r="KT118" t="s">
        <v>1920</v>
      </c>
      <c r="KU118" t="s">
        <v>409</v>
      </c>
      <c r="KV118" t="s">
        <v>1921</v>
      </c>
      <c r="KW118" t="s">
        <v>1921</v>
      </c>
      <c r="KX118" t="s">
        <v>1920</v>
      </c>
      <c r="KY118" t="s">
        <v>2291</v>
      </c>
      <c r="KZ118" t="s">
        <v>2291</v>
      </c>
      <c r="LA118">
        <v>1</v>
      </c>
      <c r="LB118" t="s">
        <v>313</v>
      </c>
      <c r="LC118" t="s">
        <v>374</v>
      </c>
      <c r="LD118" t="s">
        <v>2291</v>
      </c>
      <c r="LE118" t="s">
        <v>2291</v>
      </c>
      <c r="LF118" t="s">
        <v>2291</v>
      </c>
      <c r="LG118" t="s">
        <v>2291</v>
      </c>
      <c r="LH118" t="s">
        <v>2291</v>
      </c>
      <c r="LI118" t="s">
        <v>1728</v>
      </c>
      <c r="LJ118">
        <v>198063</v>
      </c>
      <c r="LK118" t="s">
        <v>1729</v>
      </c>
      <c r="LL118" t="s">
        <v>1730</v>
      </c>
      <c r="LM118">
        <v>167</v>
      </c>
      <c r="LN118" t="s">
        <v>2291</v>
      </c>
      <c r="LO118">
        <v>-1</v>
      </c>
      <c r="LP118" t="s">
        <v>2291</v>
      </c>
      <c r="LQ118" t="s">
        <v>2291</v>
      </c>
      <c r="LR118" t="s">
        <v>2291</v>
      </c>
      <c r="LS118">
        <v>0</v>
      </c>
      <c r="LT118">
        <v>0</v>
      </c>
      <c r="LU118">
        <v>0</v>
      </c>
      <c r="LV118">
        <v>0</v>
      </c>
      <c r="LW118">
        <v>0</v>
      </c>
      <c r="LX118">
        <v>0</v>
      </c>
      <c r="LY118">
        <v>0</v>
      </c>
      <c r="LZ118">
        <v>0</v>
      </c>
      <c r="MA118">
        <v>0</v>
      </c>
      <c r="MB118">
        <v>0</v>
      </c>
      <c r="MC118">
        <v>0</v>
      </c>
      <c r="MD118">
        <v>0</v>
      </c>
      <c r="ME118">
        <v>0</v>
      </c>
      <c r="MF118" t="s">
        <v>1975</v>
      </c>
      <c r="MG118" t="s">
        <v>568</v>
      </c>
      <c r="MH118" t="s">
        <v>1981</v>
      </c>
      <c r="MI118" t="b">
        <v>0</v>
      </c>
      <c r="MJ118" t="b">
        <v>0</v>
      </c>
      <c r="MK118" t="b">
        <v>0</v>
      </c>
      <c r="ML118" t="s">
        <v>2291</v>
      </c>
    </row>
    <row r="119" spans="1:350" x14ac:dyDescent="0.3">
      <c r="A119" t="s">
        <v>1840</v>
      </c>
      <c r="B119" t="s">
        <v>745</v>
      </c>
      <c r="C119" t="s">
        <v>746</v>
      </c>
      <c r="D119">
        <v>43155</v>
      </c>
      <c r="E119" t="s">
        <v>693</v>
      </c>
      <c r="F119" t="s">
        <v>694</v>
      </c>
      <c r="G119" t="s">
        <v>2291</v>
      </c>
      <c r="H119" t="s">
        <v>2291</v>
      </c>
      <c r="I119">
        <v>43155</v>
      </c>
      <c r="J119" t="s">
        <v>695</v>
      </c>
      <c r="K119" t="s">
        <v>293</v>
      </c>
      <c r="L119" t="s">
        <v>294</v>
      </c>
      <c r="M119" t="s">
        <v>1934</v>
      </c>
      <c r="N119" t="s">
        <v>400</v>
      </c>
      <c r="O119" t="s">
        <v>1948</v>
      </c>
      <c r="P119" t="s">
        <v>401</v>
      </c>
      <c r="Q119" t="s">
        <v>429</v>
      </c>
      <c r="R119" t="s">
        <v>1840</v>
      </c>
      <c r="S119" t="s">
        <v>1840</v>
      </c>
      <c r="T119" t="s">
        <v>747</v>
      </c>
      <c r="U119">
        <v>14.3363589632</v>
      </c>
      <c r="V119">
        <v>13.8003567423</v>
      </c>
      <c r="W119">
        <v>315.35576978199998</v>
      </c>
      <c r="X119">
        <v>4</v>
      </c>
      <c r="Y119" t="s">
        <v>1983</v>
      </c>
      <c r="Z119" t="s">
        <v>456</v>
      </c>
      <c r="AA119">
        <v>7</v>
      </c>
      <c r="AB119" t="s">
        <v>2292</v>
      </c>
      <c r="AC119" t="s">
        <v>2291</v>
      </c>
      <c r="AD119" t="s">
        <v>1990</v>
      </c>
      <c r="AE119" t="s">
        <v>2291</v>
      </c>
      <c r="AF119" t="s">
        <v>2291</v>
      </c>
      <c r="AG119" t="s">
        <v>2089</v>
      </c>
      <c r="AH119" t="s">
        <v>1920</v>
      </c>
      <c r="AI119" t="s">
        <v>1921</v>
      </c>
      <c r="AJ119" t="s">
        <v>1921</v>
      </c>
      <c r="AK119" t="s">
        <v>2291</v>
      </c>
      <c r="AL119">
        <v>190</v>
      </c>
      <c r="AM119">
        <v>794</v>
      </c>
      <c r="AN119" t="s">
        <v>294</v>
      </c>
      <c r="AO119" t="s">
        <v>1934</v>
      </c>
      <c r="AP119" t="s">
        <v>400</v>
      </c>
      <c r="AQ119" t="s">
        <v>1948</v>
      </c>
      <c r="AR119" t="s">
        <v>404</v>
      </c>
      <c r="AS119" t="s">
        <v>2010</v>
      </c>
      <c r="AT119">
        <v>190</v>
      </c>
      <c r="AU119">
        <v>794</v>
      </c>
      <c r="AV119">
        <v>42036</v>
      </c>
      <c r="AW119" t="s">
        <v>2291</v>
      </c>
      <c r="AX119" t="s">
        <v>2291</v>
      </c>
      <c r="AY119" t="s">
        <v>2291</v>
      </c>
      <c r="AZ119" t="s">
        <v>2291</v>
      </c>
      <c r="BA119" t="s">
        <v>2291</v>
      </c>
      <c r="BB119" t="s">
        <v>2291</v>
      </c>
      <c r="BC119" t="s">
        <v>2291</v>
      </c>
      <c r="BD119" t="s">
        <v>2291</v>
      </c>
      <c r="BE119" t="s">
        <v>2291</v>
      </c>
      <c r="BF119" t="s">
        <v>2291</v>
      </c>
      <c r="BG119" t="s">
        <v>2291</v>
      </c>
      <c r="BH119" t="s">
        <v>2291</v>
      </c>
      <c r="BI119" t="s">
        <v>2291</v>
      </c>
      <c r="BJ119" t="s">
        <v>2291</v>
      </c>
      <c r="BK119" t="s">
        <v>2291</v>
      </c>
      <c r="BL119" t="s">
        <v>2291</v>
      </c>
      <c r="BM119" t="s">
        <v>2291</v>
      </c>
      <c r="BN119" t="s">
        <v>2291</v>
      </c>
      <c r="BO119" t="s">
        <v>2291</v>
      </c>
      <c r="BP119" t="s">
        <v>2291</v>
      </c>
      <c r="BQ119" t="s">
        <v>2291</v>
      </c>
      <c r="BR119" t="s">
        <v>2291</v>
      </c>
      <c r="BS119" t="s">
        <v>2291</v>
      </c>
      <c r="BT119" t="s">
        <v>2291</v>
      </c>
      <c r="BU119" t="s">
        <v>2291</v>
      </c>
      <c r="BV119" t="s">
        <v>2291</v>
      </c>
      <c r="BW119" t="s">
        <v>2291</v>
      </c>
      <c r="BX119" t="s">
        <v>2291</v>
      </c>
      <c r="BY119" t="s">
        <v>2291</v>
      </c>
      <c r="BZ119" t="s">
        <v>2291</v>
      </c>
      <c r="CA119">
        <v>0</v>
      </c>
      <c r="CB119">
        <v>197</v>
      </c>
      <c r="CC119">
        <v>0</v>
      </c>
      <c r="CD119">
        <v>0</v>
      </c>
      <c r="CE119">
        <v>0</v>
      </c>
      <c r="CF119" t="s">
        <v>1998</v>
      </c>
      <c r="CG119" t="s">
        <v>2291</v>
      </c>
      <c r="CH119" t="s">
        <v>708</v>
      </c>
      <c r="CI119" t="s">
        <v>1920</v>
      </c>
      <c r="CJ119" t="s">
        <v>1921</v>
      </c>
      <c r="CK119" t="s">
        <v>1921</v>
      </c>
      <c r="CL119" t="s">
        <v>1921</v>
      </c>
      <c r="CM119" t="s">
        <v>1921</v>
      </c>
      <c r="CN119" t="s">
        <v>1921</v>
      </c>
      <c r="CO119" t="s">
        <v>1921</v>
      </c>
      <c r="CP119" t="s">
        <v>1921</v>
      </c>
      <c r="CQ119" t="s">
        <v>1920</v>
      </c>
      <c r="CR119" t="s">
        <v>1920</v>
      </c>
      <c r="CS119" t="s">
        <v>1921</v>
      </c>
      <c r="CT119" t="s">
        <v>320</v>
      </c>
      <c r="CU119" t="s">
        <v>1921</v>
      </c>
      <c r="CV119" t="s">
        <v>1921</v>
      </c>
      <c r="CW119" t="s">
        <v>1921</v>
      </c>
      <c r="CX119" t="s">
        <v>1920</v>
      </c>
      <c r="CY119" t="s">
        <v>1921</v>
      </c>
      <c r="CZ119" t="s">
        <v>2291</v>
      </c>
      <c r="DA119" t="s">
        <v>2029</v>
      </c>
      <c r="DB119" t="s">
        <v>320</v>
      </c>
      <c r="DC119" t="s">
        <v>1921</v>
      </c>
      <c r="DD119" t="s">
        <v>1921</v>
      </c>
      <c r="DE119" t="s">
        <v>1921</v>
      </c>
      <c r="DF119" t="s">
        <v>1920</v>
      </c>
      <c r="DG119" t="s">
        <v>1921</v>
      </c>
      <c r="DH119" t="s">
        <v>2291</v>
      </c>
      <c r="DI119" t="s">
        <v>2029</v>
      </c>
      <c r="DJ119" t="s">
        <v>2291</v>
      </c>
      <c r="DK119" t="s">
        <v>2291</v>
      </c>
      <c r="DL119" t="s">
        <v>2291</v>
      </c>
      <c r="DM119" t="s">
        <v>2291</v>
      </c>
      <c r="DN119" t="s">
        <v>2291</v>
      </c>
      <c r="DO119" t="s">
        <v>2291</v>
      </c>
      <c r="DP119" t="s">
        <v>2291</v>
      </c>
      <c r="DQ119" t="s">
        <v>2291</v>
      </c>
      <c r="DR119" t="s">
        <v>2291</v>
      </c>
      <c r="DS119" t="s">
        <v>2291</v>
      </c>
      <c r="DT119" t="s">
        <v>2291</v>
      </c>
      <c r="DU119" t="s">
        <v>2291</v>
      </c>
      <c r="DV119" t="s">
        <v>2291</v>
      </c>
      <c r="DW119" t="s">
        <v>2291</v>
      </c>
      <c r="DX119" t="s">
        <v>2291</v>
      </c>
      <c r="DY119" t="s">
        <v>2291</v>
      </c>
      <c r="DZ119" t="s">
        <v>2291</v>
      </c>
      <c r="EA119" t="s">
        <v>2291</v>
      </c>
      <c r="EB119" t="s">
        <v>2291</v>
      </c>
      <c r="EC119" t="s">
        <v>2291</v>
      </c>
      <c r="ED119" t="s">
        <v>2291</v>
      </c>
      <c r="EE119" t="s">
        <v>2291</v>
      </c>
      <c r="EF119" t="s">
        <v>2291</v>
      </c>
      <c r="EG119" t="s">
        <v>2291</v>
      </c>
      <c r="EH119" t="s">
        <v>2291</v>
      </c>
      <c r="EI119" t="s">
        <v>2291</v>
      </c>
      <c r="EJ119" t="s">
        <v>2291</v>
      </c>
      <c r="EK119" t="s">
        <v>2291</v>
      </c>
      <c r="EL119" t="s">
        <v>2291</v>
      </c>
      <c r="EM119" t="s">
        <v>2291</v>
      </c>
      <c r="EN119" t="s">
        <v>2291</v>
      </c>
      <c r="EO119" t="s">
        <v>2291</v>
      </c>
      <c r="EP119" t="s">
        <v>2291</v>
      </c>
      <c r="EQ119" t="s">
        <v>2291</v>
      </c>
      <c r="ER119" t="s">
        <v>2291</v>
      </c>
      <c r="ES119" t="s">
        <v>2291</v>
      </c>
      <c r="ET119" t="s">
        <v>2291</v>
      </c>
      <c r="EU119" t="s">
        <v>2291</v>
      </c>
      <c r="EV119" t="s">
        <v>2291</v>
      </c>
      <c r="EW119" t="s">
        <v>2291</v>
      </c>
      <c r="EX119" t="s">
        <v>2291</v>
      </c>
      <c r="EY119" t="s">
        <v>2291</v>
      </c>
      <c r="EZ119" t="s">
        <v>2291</v>
      </c>
      <c r="FA119" t="s">
        <v>2291</v>
      </c>
      <c r="FB119" t="s">
        <v>2291</v>
      </c>
      <c r="FC119" t="s">
        <v>2291</v>
      </c>
      <c r="FD119" t="s">
        <v>2291</v>
      </c>
      <c r="FE119" t="s">
        <v>2291</v>
      </c>
      <c r="FF119" t="s">
        <v>2291</v>
      </c>
      <c r="FG119" t="s">
        <v>2291</v>
      </c>
      <c r="FH119" t="s">
        <v>2291</v>
      </c>
      <c r="FI119" t="s">
        <v>2291</v>
      </c>
      <c r="FJ119" t="s">
        <v>2291</v>
      </c>
      <c r="FK119" t="s">
        <v>2291</v>
      </c>
      <c r="FL119" t="s">
        <v>2291</v>
      </c>
      <c r="FM119" t="s">
        <v>2291</v>
      </c>
      <c r="FN119" t="s">
        <v>320</v>
      </c>
      <c r="FO119" t="s">
        <v>1921</v>
      </c>
      <c r="FP119" t="s">
        <v>1921</v>
      </c>
      <c r="FQ119" t="s">
        <v>1921</v>
      </c>
      <c r="FR119" t="s">
        <v>1920</v>
      </c>
      <c r="FS119" t="s">
        <v>1921</v>
      </c>
      <c r="FT119" t="s">
        <v>2291</v>
      </c>
      <c r="FU119" t="s">
        <v>1997</v>
      </c>
      <c r="FV119">
        <v>20</v>
      </c>
      <c r="FW119">
        <v>50</v>
      </c>
      <c r="FX119">
        <v>5</v>
      </c>
      <c r="FY119">
        <v>20</v>
      </c>
      <c r="FZ119">
        <v>7</v>
      </c>
      <c r="GA119">
        <v>9</v>
      </c>
      <c r="GB119" t="s">
        <v>2291</v>
      </c>
      <c r="GC119" t="s">
        <v>2291</v>
      </c>
      <c r="GD119">
        <v>10</v>
      </c>
      <c r="GE119">
        <v>30</v>
      </c>
      <c r="GF119">
        <v>19</v>
      </c>
      <c r="GG119" t="s">
        <v>2291</v>
      </c>
      <c r="GH119">
        <v>25</v>
      </c>
      <c r="GI119" t="s">
        <v>1920</v>
      </c>
      <c r="GJ119" t="s">
        <v>1920</v>
      </c>
      <c r="GK119" t="s">
        <v>1920</v>
      </c>
      <c r="GL119" t="s">
        <v>2291</v>
      </c>
      <c r="GM119" t="s">
        <v>2291</v>
      </c>
      <c r="GN119" t="s">
        <v>2291</v>
      </c>
      <c r="GO119" t="s">
        <v>1920</v>
      </c>
      <c r="GP119" t="s">
        <v>2291</v>
      </c>
      <c r="GQ119" t="s">
        <v>2291</v>
      </c>
      <c r="GR119" t="s">
        <v>2291</v>
      </c>
      <c r="GS119" t="s">
        <v>419</v>
      </c>
      <c r="GT119" t="s">
        <v>1921</v>
      </c>
      <c r="GU119" t="s">
        <v>1921</v>
      </c>
      <c r="GV119" t="s">
        <v>1921</v>
      </c>
      <c r="GW119" t="s">
        <v>1921</v>
      </c>
      <c r="GX119" t="s">
        <v>1920</v>
      </c>
      <c r="GY119" t="s">
        <v>1921</v>
      </c>
      <c r="GZ119" t="s">
        <v>1920</v>
      </c>
      <c r="HA119" t="s">
        <v>1921</v>
      </c>
      <c r="HB119">
        <v>5</v>
      </c>
      <c r="HC119" t="s">
        <v>2291</v>
      </c>
      <c r="HD119">
        <v>2</v>
      </c>
      <c r="HE119" t="s">
        <v>2291</v>
      </c>
      <c r="HF119" t="s">
        <v>2291</v>
      </c>
      <c r="HG119" t="s">
        <v>2291</v>
      </c>
      <c r="HH119" t="s">
        <v>2291</v>
      </c>
      <c r="HI119" t="s">
        <v>2291</v>
      </c>
      <c r="HJ119" t="s">
        <v>2291</v>
      </c>
      <c r="HK119" t="s">
        <v>2291</v>
      </c>
      <c r="HL119" t="s">
        <v>2291</v>
      </c>
      <c r="HM119" t="s">
        <v>2291</v>
      </c>
      <c r="HN119" t="s">
        <v>2291</v>
      </c>
      <c r="HO119" t="s">
        <v>2291</v>
      </c>
      <c r="HP119" t="s">
        <v>2291</v>
      </c>
      <c r="HQ119" t="s">
        <v>2291</v>
      </c>
      <c r="HR119" t="s">
        <v>869</v>
      </c>
      <c r="HS119" t="s">
        <v>2112</v>
      </c>
      <c r="HT119" t="s">
        <v>1921</v>
      </c>
      <c r="HU119" t="s">
        <v>1920</v>
      </c>
      <c r="HV119" t="s">
        <v>1920</v>
      </c>
      <c r="HW119" t="s">
        <v>1921</v>
      </c>
      <c r="HX119" t="s">
        <v>1921</v>
      </c>
      <c r="HY119" t="s">
        <v>2122</v>
      </c>
      <c r="HZ119" t="s">
        <v>1920</v>
      </c>
      <c r="IA119" t="s">
        <v>1921</v>
      </c>
      <c r="IB119" t="s">
        <v>1921</v>
      </c>
      <c r="IC119">
        <v>40</v>
      </c>
      <c r="ID119" t="s">
        <v>2291</v>
      </c>
      <c r="IE119" t="s">
        <v>2046</v>
      </c>
      <c r="IF119" t="s">
        <v>1921</v>
      </c>
      <c r="IG119" t="s">
        <v>1964</v>
      </c>
      <c r="IH119" t="s">
        <v>2127</v>
      </c>
      <c r="II119" t="s">
        <v>1920</v>
      </c>
      <c r="IJ119" t="s">
        <v>1921</v>
      </c>
      <c r="IK119">
        <v>70</v>
      </c>
      <c r="IL119" t="s">
        <v>2291</v>
      </c>
      <c r="IM119" t="s">
        <v>1920</v>
      </c>
      <c r="IN119" t="s">
        <v>2291</v>
      </c>
      <c r="IO119" t="s">
        <v>2291</v>
      </c>
      <c r="IP119" t="s">
        <v>2291</v>
      </c>
      <c r="IQ119" t="s">
        <v>2291</v>
      </c>
      <c r="IR119" t="s">
        <v>2291</v>
      </c>
      <c r="IS119" t="s">
        <v>2291</v>
      </c>
      <c r="IT119" t="s">
        <v>2291</v>
      </c>
      <c r="IU119" t="s">
        <v>2291</v>
      </c>
      <c r="IV119" t="s">
        <v>1949</v>
      </c>
      <c r="IW119" t="s">
        <v>1991</v>
      </c>
      <c r="IX119" t="s">
        <v>2291</v>
      </c>
      <c r="IY119" t="s">
        <v>2291</v>
      </c>
      <c r="IZ119" t="s">
        <v>2291</v>
      </c>
      <c r="JA119" t="s">
        <v>2291</v>
      </c>
      <c r="JB119" t="s">
        <v>2291</v>
      </c>
      <c r="JC119" t="s">
        <v>1920</v>
      </c>
      <c r="JD119" t="s">
        <v>2002</v>
      </c>
      <c r="JE119" t="s">
        <v>1920</v>
      </c>
      <c r="JF119" t="s">
        <v>1921</v>
      </c>
      <c r="JG119" t="s">
        <v>1921</v>
      </c>
      <c r="JH119" t="s">
        <v>1921</v>
      </c>
      <c r="JI119" t="s">
        <v>1921</v>
      </c>
      <c r="JJ119" t="s">
        <v>2291</v>
      </c>
      <c r="JK119" t="s">
        <v>1974</v>
      </c>
      <c r="JL119" t="s">
        <v>1967</v>
      </c>
      <c r="JM119" t="s">
        <v>710</v>
      </c>
      <c r="JN119" t="s">
        <v>1920</v>
      </c>
      <c r="JO119" t="s">
        <v>1921</v>
      </c>
      <c r="JP119" t="s">
        <v>1921</v>
      </c>
      <c r="JQ119" t="s">
        <v>1921</v>
      </c>
      <c r="JR119" t="s">
        <v>1921</v>
      </c>
      <c r="JS119" t="s">
        <v>1921</v>
      </c>
      <c r="JT119" t="s">
        <v>1920</v>
      </c>
      <c r="JU119" t="s">
        <v>1921</v>
      </c>
      <c r="JV119" t="s">
        <v>1920</v>
      </c>
      <c r="JW119" t="s">
        <v>1921</v>
      </c>
      <c r="JX119" t="s">
        <v>1921</v>
      </c>
      <c r="JY119" t="s">
        <v>1921</v>
      </c>
      <c r="JZ119" t="s">
        <v>1921</v>
      </c>
      <c r="KA119" t="s">
        <v>1921</v>
      </c>
      <c r="KB119" t="s">
        <v>2291</v>
      </c>
      <c r="KC119" t="s">
        <v>2291</v>
      </c>
      <c r="KD119" t="s">
        <v>2297</v>
      </c>
      <c r="KE119" t="s">
        <v>1920</v>
      </c>
      <c r="KF119" t="s">
        <v>1921</v>
      </c>
      <c r="KG119" t="s">
        <v>1921</v>
      </c>
      <c r="KH119" t="s">
        <v>1920</v>
      </c>
      <c r="KI119" t="s">
        <v>1921</v>
      </c>
      <c r="KJ119" t="s">
        <v>1921</v>
      </c>
      <c r="KK119" t="s">
        <v>1921</v>
      </c>
      <c r="KL119" t="s">
        <v>2291</v>
      </c>
      <c r="KM119" t="s">
        <v>1972</v>
      </c>
      <c r="KN119" t="s">
        <v>1921</v>
      </c>
      <c r="KO119" t="s">
        <v>1920</v>
      </c>
      <c r="KP119" t="s">
        <v>2144</v>
      </c>
      <c r="KQ119" t="s">
        <v>1968</v>
      </c>
      <c r="KR119" t="s">
        <v>1923</v>
      </c>
      <c r="KS119" t="s">
        <v>2291</v>
      </c>
      <c r="KT119" t="s">
        <v>1920</v>
      </c>
      <c r="KU119" t="s">
        <v>409</v>
      </c>
      <c r="KV119" t="s">
        <v>1921</v>
      </c>
      <c r="KW119" t="s">
        <v>1921</v>
      </c>
      <c r="KX119" t="s">
        <v>1920</v>
      </c>
      <c r="KY119" t="s">
        <v>2291</v>
      </c>
      <c r="KZ119" t="s">
        <v>2291</v>
      </c>
      <c r="LA119">
        <v>3</v>
      </c>
      <c r="LB119" t="s">
        <v>304</v>
      </c>
      <c r="LC119" t="s">
        <v>2169</v>
      </c>
      <c r="LD119" t="s">
        <v>2291</v>
      </c>
      <c r="LE119" t="s">
        <v>2291</v>
      </c>
      <c r="LF119" t="s">
        <v>2291</v>
      </c>
      <c r="LG119">
        <v>20</v>
      </c>
      <c r="LH119">
        <v>20</v>
      </c>
      <c r="LI119" t="s">
        <v>748</v>
      </c>
      <c r="LJ119">
        <v>147018</v>
      </c>
      <c r="LK119" t="s">
        <v>749</v>
      </c>
      <c r="LL119" t="s">
        <v>750</v>
      </c>
      <c r="LM119">
        <v>44</v>
      </c>
      <c r="LN119" t="s">
        <v>2291</v>
      </c>
      <c r="LO119">
        <v>-1</v>
      </c>
      <c r="LP119" t="s">
        <v>2291</v>
      </c>
      <c r="LQ119" t="s">
        <v>2291</v>
      </c>
      <c r="LR119">
        <v>44</v>
      </c>
      <c r="LS119">
        <v>3</v>
      </c>
      <c r="LT119">
        <v>3</v>
      </c>
      <c r="LU119">
        <v>3</v>
      </c>
      <c r="LV119">
        <v>13</v>
      </c>
      <c r="LW119">
        <v>98</v>
      </c>
      <c r="LX119">
        <v>13</v>
      </c>
      <c r="LY119">
        <v>7</v>
      </c>
      <c r="LZ119">
        <v>11</v>
      </c>
      <c r="MA119">
        <v>19</v>
      </c>
      <c r="MB119">
        <v>18</v>
      </c>
      <c r="MC119">
        <v>11</v>
      </c>
      <c r="MD119">
        <v>1</v>
      </c>
      <c r="ME119">
        <v>200</v>
      </c>
      <c r="MF119" t="s">
        <v>1975</v>
      </c>
      <c r="MG119" t="s">
        <v>568</v>
      </c>
      <c r="MH119" t="s">
        <v>1981</v>
      </c>
      <c r="MI119" t="b">
        <v>1</v>
      </c>
      <c r="MJ119" t="b">
        <v>1</v>
      </c>
      <c r="MK119" t="b">
        <v>0</v>
      </c>
      <c r="ML119" t="s">
        <v>2291</v>
      </c>
    </row>
    <row r="120" spans="1:350" x14ac:dyDescent="0.3">
      <c r="A120" t="s">
        <v>1528</v>
      </c>
      <c r="B120" t="s">
        <v>1525</v>
      </c>
      <c r="C120" t="s">
        <v>1526</v>
      </c>
      <c r="D120">
        <v>43172</v>
      </c>
      <c r="E120" t="s">
        <v>1519</v>
      </c>
      <c r="F120" t="s">
        <v>2291</v>
      </c>
      <c r="G120" t="s">
        <v>2291</v>
      </c>
      <c r="H120" t="s">
        <v>2291</v>
      </c>
      <c r="I120">
        <v>43172</v>
      </c>
      <c r="J120" t="s">
        <v>381</v>
      </c>
      <c r="K120" t="s">
        <v>293</v>
      </c>
      <c r="L120" t="s">
        <v>294</v>
      </c>
      <c r="M120" t="s">
        <v>1934</v>
      </c>
      <c r="N120" t="s">
        <v>698</v>
      </c>
      <c r="O120" t="s">
        <v>333</v>
      </c>
      <c r="P120" t="s">
        <v>818</v>
      </c>
      <c r="Q120" t="s">
        <v>1470</v>
      </c>
      <c r="R120" t="s">
        <v>1527</v>
      </c>
      <c r="S120" t="s">
        <v>1528</v>
      </c>
      <c r="T120" t="s">
        <v>1529</v>
      </c>
      <c r="U120">
        <v>13.610301827100001</v>
      </c>
      <c r="V120">
        <v>13.9768598437</v>
      </c>
      <c r="W120">
        <v>297.82335826100001</v>
      </c>
      <c r="X120">
        <v>4</v>
      </c>
      <c r="Y120" t="s">
        <v>1983</v>
      </c>
      <c r="Z120" t="s">
        <v>1527</v>
      </c>
      <c r="AA120">
        <v>1</v>
      </c>
      <c r="AB120" t="s">
        <v>2292</v>
      </c>
      <c r="AC120" t="s">
        <v>2291</v>
      </c>
      <c r="AD120" t="s">
        <v>1982</v>
      </c>
      <c r="AE120" t="s">
        <v>2291</v>
      </c>
      <c r="AF120" t="s">
        <v>2291</v>
      </c>
      <c r="AG120" t="s">
        <v>2089</v>
      </c>
      <c r="AH120" t="s">
        <v>1920</v>
      </c>
      <c r="AI120" t="s">
        <v>1921</v>
      </c>
      <c r="AJ120" t="s">
        <v>1921</v>
      </c>
      <c r="AK120" t="s">
        <v>2291</v>
      </c>
      <c r="AL120">
        <v>120</v>
      </c>
      <c r="AM120">
        <v>500</v>
      </c>
      <c r="AN120" t="s">
        <v>294</v>
      </c>
      <c r="AO120" t="s">
        <v>1934</v>
      </c>
      <c r="AP120" t="s">
        <v>698</v>
      </c>
      <c r="AQ120" t="s">
        <v>333</v>
      </c>
      <c r="AR120" t="s">
        <v>818</v>
      </c>
      <c r="AS120" t="s">
        <v>1470</v>
      </c>
      <c r="AT120">
        <v>120</v>
      </c>
      <c r="AU120">
        <v>500</v>
      </c>
      <c r="AV120">
        <v>42005</v>
      </c>
      <c r="AW120" t="s">
        <v>2291</v>
      </c>
      <c r="AX120" t="s">
        <v>2291</v>
      </c>
      <c r="AY120" t="s">
        <v>2291</v>
      </c>
      <c r="AZ120" t="s">
        <v>2291</v>
      </c>
      <c r="BA120" t="s">
        <v>2291</v>
      </c>
      <c r="BB120" t="s">
        <v>2291</v>
      </c>
      <c r="BC120" t="s">
        <v>2291</v>
      </c>
      <c r="BD120" t="s">
        <v>2291</v>
      </c>
      <c r="BE120" t="s">
        <v>2291</v>
      </c>
      <c r="BF120" t="s">
        <v>2291</v>
      </c>
      <c r="BG120" t="s">
        <v>2291</v>
      </c>
      <c r="BH120" t="s">
        <v>2291</v>
      </c>
      <c r="BI120" t="s">
        <v>2291</v>
      </c>
      <c r="BJ120" t="s">
        <v>2291</v>
      </c>
      <c r="BK120" t="s">
        <v>2291</v>
      </c>
      <c r="BL120" t="s">
        <v>2291</v>
      </c>
      <c r="BM120" t="s">
        <v>2291</v>
      </c>
      <c r="BN120" t="s">
        <v>2291</v>
      </c>
      <c r="BO120" t="s">
        <v>2291</v>
      </c>
      <c r="BP120" t="s">
        <v>2291</v>
      </c>
      <c r="BQ120" t="s">
        <v>2291</v>
      </c>
      <c r="BR120" t="s">
        <v>2291</v>
      </c>
      <c r="BS120" t="s">
        <v>2291</v>
      </c>
      <c r="BT120" t="s">
        <v>2291</v>
      </c>
      <c r="BU120" t="s">
        <v>2291</v>
      </c>
      <c r="BV120" t="s">
        <v>2291</v>
      </c>
      <c r="BW120" t="s">
        <v>2291</v>
      </c>
      <c r="BX120" t="s">
        <v>2291</v>
      </c>
      <c r="BY120" t="s">
        <v>2291</v>
      </c>
      <c r="BZ120" t="s">
        <v>2291</v>
      </c>
      <c r="CA120">
        <v>0</v>
      </c>
      <c r="CB120">
        <v>120</v>
      </c>
      <c r="CC120">
        <v>0</v>
      </c>
      <c r="CD120">
        <v>0</v>
      </c>
      <c r="CE120">
        <v>0</v>
      </c>
      <c r="CF120" t="s">
        <v>1998</v>
      </c>
      <c r="CG120" t="s">
        <v>2291</v>
      </c>
      <c r="CH120" t="s">
        <v>533</v>
      </c>
      <c r="CI120" t="s">
        <v>1921</v>
      </c>
      <c r="CJ120" t="s">
        <v>1921</v>
      </c>
      <c r="CK120" t="s">
        <v>1921</v>
      </c>
      <c r="CL120" t="s">
        <v>1921</v>
      </c>
      <c r="CM120" t="s">
        <v>1921</v>
      </c>
      <c r="CN120" t="s">
        <v>1921</v>
      </c>
      <c r="CO120" t="s">
        <v>1921</v>
      </c>
      <c r="CP120" t="s">
        <v>1921</v>
      </c>
      <c r="CQ120" t="s">
        <v>1920</v>
      </c>
      <c r="CR120" t="s">
        <v>1921</v>
      </c>
      <c r="CS120" t="s">
        <v>1921</v>
      </c>
      <c r="CT120" t="s">
        <v>1953</v>
      </c>
      <c r="CU120" t="s">
        <v>1921</v>
      </c>
      <c r="CV120" t="s">
        <v>1921</v>
      </c>
      <c r="CW120" t="s">
        <v>1920</v>
      </c>
      <c r="CX120" t="s">
        <v>1921</v>
      </c>
      <c r="CY120" t="s">
        <v>1921</v>
      </c>
      <c r="CZ120" t="s">
        <v>2291</v>
      </c>
      <c r="DA120" t="s">
        <v>2030</v>
      </c>
      <c r="DB120" t="s">
        <v>2291</v>
      </c>
      <c r="DC120" t="s">
        <v>2291</v>
      </c>
      <c r="DD120" t="s">
        <v>2291</v>
      </c>
      <c r="DE120" t="s">
        <v>2291</v>
      </c>
      <c r="DF120" t="s">
        <v>2291</v>
      </c>
      <c r="DG120" t="s">
        <v>2291</v>
      </c>
      <c r="DH120" t="s">
        <v>2291</v>
      </c>
      <c r="DI120" t="s">
        <v>2291</v>
      </c>
      <c r="DJ120" t="s">
        <v>2291</v>
      </c>
      <c r="DK120" t="s">
        <v>2291</v>
      </c>
      <c r="DL120" t="s">
        <v>2291</v>
      </c>
      <c r="DM120" t="s">
        <v>2291</v>
      </c>
      <c r="DN120" t="s">
        <v>2291</v>
      </c>
      <c r="DO120" t="s">
        <v>2291</v>
      </c>
      <c r="DP120" t="s">
        <v>2291</v>
      </c>
      <c r="DQ120" t="s">
        <v>2291</v>
      </c>
      <c r="DR120" t="s">
        <v>2291</v>
      </c>
      <c r="DS120" t="s">
        <v>2291</v>
      </c>
      <c r="DT120" t="s">
        <v>2291</v>
      </c>
      <c r="DU120" t="s">
        <v>2291</v>
      </c>
      <c r="DV120" t="s">
        <v>2291</v>
      </c>
      <c r="DW120" t="s">
        <v>2291</v>
      </c>
      <c r="DX120" t="s">
        <v>2291</v>
      </c>
      <c r="DY120" t="s">
        <v>2291</v>
      </c>
      <c r="DZ120" t="s">
        <v>2291</v>
      </c>
      <c r="EA120" t="s">
        <v>2291</v>
      </c>
      <c r="EB120" t="s">
        <v>2291</v>
      </c>
      <c r="EC120" t="s">
        <v>2291</v>
      </c>
      <c r="ED120" t="s">
        <v>2291</v>
      </c>
      <c r="EE120" t="s">
        <v>2291</v>
      </c>
      <c r="EF120" t="s">
        <v>2291</v>
      </c>
      <c r="EG120" t="s">
        <v>2291</v>
      </c>
      <c r="EH120" t="s">
        <v>2291</v>
      </c>
      <c r="EI120" t="s">
        <v>2291</v>
      </c>
      <c r="EJ120" t="s">
        <v>2291</v>
      </c>
      <c r="EK120" t="s">
        <v>2291</v>
      </c>
      <c r="EL120" t="s">
        <v>2291</v>
      </c>
      <c r="EM120" t="s">
        <v>2291</v>
      </c>
      <c r="EN120" t="s">
        <v>2291</v>
      </c>
      <c r="EO120" t="s">
        <v>2291</v>
      </c>
      <c r="EP120" t="s">
        <v>2291</v>
      </c>
      <c r="EQ120" t="s">
        <v>2291</v>
      </c>
      <c r="ER120" t="s">
        <v>2291</v>
      </c>
      <c r="ES120" t="s">
        <v>2291</v>
      </c>
      <c r="ET120" t="s">
        <v>2291</v>
      </c>
      <c r="EU120" t="s">
        <v>2291</v>
      </c>
      <c r="EV120" t="s">
        <v>2291</v>
      </c>
      <c r="EW120" t="s">
        <v>2291</v>
      </c>
      <c r="EX120" t="s">
        <v>2291</v>
      </c>
      <c r="EY120" t="s">
        <v>2291</v>
      </c>
      <c r="EZ120" t="s">
        <v>2291</v>
      </c>
      <c r="FA120" t="s">
        <v>2291</v>
      </c>
      <c r="FB120" t="s">
        <v>2291</v>
      </c>
      <c r="FC120" t="s">
        <v>2291</v>
      </c>
      <c r="FD120" t="s">
        <v>2291</v>
      </c>
      <c r="FE120" t="s">
        <v>2291</v>
      </c>
      <c r="FF120" t="s">
        <v>2291</v>
      </c>
      <c r="FG120" t="s">
        <v>2291</v>
      </c>
      <c r="FH120" t="s">
        <v>2291</v>
      </c>
      <c r="FI120" t="s">
        <v>2291</v>
      </c>
      <c r="FJ120" t="s">
        <v>2291</v>
      </c>
      <c r="FK120" t="s">
        <v>2291</v>
      </c>
      <c r="FL120" t="s">
        <v>2291</v>
      </c>
      <c r="FM120" t="s">
        <v>2291</v>
      </c>
      <c r="FN120" t="s">
        <v>2291</v>
      </c>
      <c r="FO120" t="s">
        <v>2291</v>
      </c>
      <c r="FP120" t="s">
        <v>2291</v>
      </c>
      <c r="FQ120" t="s">
        <v>2291</v>
      </c>
      <c r="FR120" t="s">
        <v>2291</v>
      </c>
      <c r="FS120" t="s">
        <v>2291</v>
      </c>
      <c r="FT120" t="s">
        <v>2291</v>
      </c>
      <c r="FU120" t="s">
        <v>2291</v>
      </c>
      <c r="FV120">
        <v>25</v>
      </c>
      <c r="FW120">
        <v>50</v>
      </c>
      <c r="FX120">
        <v>4</v>
      </c>
      <c r="FY120">
        <v>3</v>
      </c>
      <c r="FZ120">
        <v>2</v>
      </c>
      <c r="GA120" t="s">
        <v>2291</v>
      </c>
      <c r="GB120" t="s">
        <v>2291</v>
      </c>
      <c r="GC120" t="s">
        <v>2291</v>
      </c>
      <c r="GD120">
        <v>5</v>
      </c>
      <c r="GE120">
        <v>15</v>
      </c>
      <c r="GF120">
        <v>12</v>
      </c>
      <c r="GG120" t="s">
        <v>2291</v>
      </c>
      <c r="GH120">
        <v>35</v>
      </c>
      <c r="GI120" t="s">
        <v>1920</v>
      </c>
      <c r="GJ120" t="s">
        <v>1920</v>
      </c>
      <c r="GK120" t="s">
        <v>1920</v>
      </c>
      <c r="GL120" t="s">
        <v>2291</v>
      </c>
      <c r="GM120" t="s">
        <v>2291</v>
      </c>
      <c r="GN120" t="s">
        <v>2291</v>
      </c>
      <c r="GO120" t="s">
        <v>1920</v>
      </c>
      <c r="GP120" t="s">
        <v>2291</v>
      </c>
      <c r="GQ120" t="s">
        <v>2291</v>
      </c>
      <c r="GR120" t="s">
        <v>2291</v>
      </c>
      <c r="GS120" t="s">
        <v>302</v>
      </c>
      <c r="GT120" t="s">
        <v>1921</v>
      </c>
      <c r="GU120" t="s">
        <v>1921</v>
      </c>
      <c r="GV120" t="s">
        <v>1921</v>
      </c>
      <c r="GW120" t="s">
        <v>1921</v>
      </c>
      <c r="GX120" t="s">
        <v>1920</v>
      </c>
      <c r="GY120" t="s">
        <v>1921</v>
      </c>
      <c r="GZ120" t="s">
        <v>1921</v>
      </c>
      <c r="HA120" t="s">
        <v>1921</v>
      </c>
      <c r="HB120" t="s">
        <v>2291</v>
      </c>
      <c r="HC120" t="s">
        <v>2291</v>
      </c>
      <c r="HD120">
        <v>1</v>
      </c>
      <c r="HE120" t="s">
        <v>2291</v>
      </c>
      <c r="HF120" t="s">
        <v>2291</v>
      </c>
      <c r="HG120" t="s">
        <v>2291</v>
      </c>
      <c r="HH120" t="s">
        <v>2291</v>
      </c>
      <c r="HI120" t="s">
        <v>2291</v>
      </c>
      <c r="HJ120" t="s">
        <v>2291</v>
      </c>
      <c r="HK120" t="s">
        <v>2291</v>
      </c>
      <c r="HL120" t="s">
        <v>2291</v>
      </c>
      <c r="HM120" t="s">
        <v>2291</v>
      </c>
      <c r="HN120" t="s">
        <v>2291</v>
      </c>
      <c r="HO120" t="s">
        <v>2291</v>
      </c>
      <c r="HP120" t="s">
        <v>2291</v>
      </c>
      <c r="HQ120" t="s">
        <v>2291</v>
      </c>
      <c r="HR120" t="s">
        <v>869</v>
      </c>
      <c r="HS120" t="s">
        <v>371</v>
      </c>
      <c r="HT120" t="s">
        <v>1920</v>
      </c>
      <c r="HU120" t="s">
        <v>1921</v>
      </c>
      <c r="HV120" t="s">
        <v>1921</v>
      </c>
      <c r="HW120" t="s">
        <v>1921</v>
      </c>
      <c r="HX120" t="s">
        <v>1921</v>
      </c>
      <c r="HY120" t="s">
        <v>2125</v>
      </c>
      <c r="HZ120" t="s">
        <v>1921</v>
      </c>
      <c r="IA120" t="s">
        <v>1921</v>
      </c>
      <c r="IB120" t="s">
        <v>1920</v>
      </c>
      <c r="IC120" t="s">
        <v>2291</v>
      </c>
      <c r="ID120" t="s">
        <v>2291</v>
      </c>
      <c r="IE120" t="s">
        <v>2291</v>
      </c>
      <c r="IF120" t="s">
        <v>2291</v>
      </c>
      <c r="IG120" t="s">
        <v>2291</v>
      </c>
      <c r="IH120" t="s">
        <v>2126</v>
      </c>
      <c r="II120" t="s">
        <v>1921</v>
      </c>
      <c r="IJ120" t="s">
        <v>1920</v>
      </c>
      <c r="IK120" t="s">
        <v>2291</v>
      </c>
      <c r="IL120">
        <v>120</v>
      </c>
      <c r="IM120" t="s">
        <v>1920</v>
      </c>
      <c r="IN120" t="s">
        <v>2291</v>
      </c>
      <c r="IO120" t="s">
        <v>2291</v>
      </c>
      <c r="IP120" t="s">
        <v>2291</v>
      </c>
      <c r="IQ120" t="s">
        <v>2291</v>
      </c>
      <c r="IR120" t="s">
        <v>2291</v>
      </c>
      <c r="IS120" t="s">
        <v>2291</v>
      </c>
      <c r="IT120" t="s">
        <v>2291</v>
      </c>
      <c r="IU120" t="s">
        <v>2291</v>
      </c>
      <c r="IV120" t="s">
        <v>1949</v>
      </c>
      <c r="IW120" t="s">
        <v>1991</v>
      </c>
      <c r="IX120" t="s">
        <v>2291</v>
      </c>
      <c r="IY120" t="s">
        <v>2291</v>
      </c>
      <c r="IZ120" t="s">
        <v>2291</v>
      </c>
      <c r="JA120" t="s">
        <v>2291</v>
      </c>
      <c r="JB120" t="s">
        <v>2291</v>
      </c>
      <c r="JC120" t="s">
        <v>1921</v>
      </c>
      <c r="JD120" t="s">
        <v>2291</v>
      </c>
      <c r="JE120" t="s">
        <v>2291</v>
      </c>
      <c r="JF120" t="s">
        <v>2291</v>
      </c>
      <c r="JG120" t="s">
        <v>2291</v>
      </c>
      <c r="JH120" t="s">
        <v>2291</v>
      </c>
      <c r="JI120" t="s">
        <v>2291</v>
      </c>
      <c r="JJ120" t="s">
        <v>2291</v>
      </c>
      <c r="JK120" t="s">
        <v>2291</v>
      </c>
      <c r="JL120" t="s">
        <v>2291</v>
      </c>
      <c r="JM120" t="s">
        <v>718</v>
      </c>
      <c r="JN120" t="s">
        <v>1921</v>
      </c>
      <c r="JO120" t="s">
        <v>1921</v>
      </c>
      <c r="JP120" t="s">
        <v>1921</v>
      </c>
      <c r="JQ120" t="s">
        <v>1921</v>
      </c>
      <c r="JR120" t="s">
        <v>1921</v>
      </c>
      <c r="JS120" t="s">
        <v>1920</v>
      </c>
      <c r="JT120" t="s">
        <v>1920</v>
      </c>
      <c r="JU120" t="s">
        <v>1921</v>
      </c>
      <c r="JV120" t="s">
        <v>1920</v>
      </c>
      <c r="JW120" t="s">
        <v>1921</v>
      </c>
      <c r="JX120" t="s">
        <v>1921</v>
      </c>
      <c r="JY120" t="s">
        <v>1921</v>
      </c>
      <c r="JZ120" t="s">
        <v>1921</v>
      </c>
      <c r="KA120" t="s">
        <v>1921</v>
      </c>
      <c r="KB120" t="s">
        <v>2291</v>
      </c>
      <c r="KC120" t="s">
        <v>2291</v>
      </c>
      <c r="KD120" t="s">
        <v>2297</v>
      </c>
      <c r="KE120" t="s">
        <v>1920</v>
      </c>
      <c r="KF120" t="s">
        <v>1921</v>
      </c>
      <c r="KG120" t="s">
        <v>1921</v>
      </c>
      <c r="KH120" t="s">
        <v>1920</v>
      </c>
      <c r="KI120" t="s">
        <v>1921</v>
      </c>
      <c r="KJ120" t="s">
        <v>1921</v>
      </c>
      <c r="KK120" t="s">
        <v>1921</v>
      </c>
      <c r="KL120" t="s">
        <v>2291</v>
      </c>
      <c r="KM120" t="s">
        <v>2294</v>
      </c>
      <c r="KN120" t="s">
        <v>2291</v>
      </c>
      <c r="KO120" t="s">
        <v>1920</v>
      </c>
      <c r="KP120" t="s">
        <v>1512</v>
      </c>
      <c r="KQ120" t="s">
        <v>1967</v>
      </c>
      <c r="KR120" t="s">
        <v>1988</v>
      </c>
      <c r="KS120" t="s">
        <v>2291</v>
      </c>
      <c r="KT120" t="s">
        <v>1920</v>
      </c>
      <c r="KU120" t="s">
        <v>2044</v>
      </c>
      <c r="KV120" t="s">
        <v>1920</v>
      </c>
      <c r="KW120" t="s">
        <v>1921</v>
      </c>
      <c r="KX120" t="s">
        <v>1920</v>
      </c>
      <c r="KY120" t="s">
        <v>2291</v>
      </c>
      <c r="KZ120" t="s">
        <v>2291</v>
      </c>
      <c r="LA120">
        <v>2</v>
      </c>
      <c r="LB120" t="s">
        <v>310</v>
      </c>
      <c r="LC120" t="s">
        <v>305</v>
      </c>
      <c r="LD120" t="s">
        <v>2291</v>
      </c>
      <c r="LE120" t="s">
        <v>2291</v>
      </c>
      <c r="LF120" t="s">
        <v>2291</v>
      </c>
      <c r="LG120">
        <v>20</v>
      </c>
      <c r="LH120">
        <v>20</v>
      </c>
      <c r="LI120" t="s">
        <v>1530</v>
      </c>
      <c r="LJ120">
        <v>177355</v>
      </c>
      <c r="LK120" t="s">
        <v>1531</v>
      </c>
      <c r="LL120" t="s">
        <v>1532</v>
      </c>
      <c r="LM120">
        <v>140</v>
      </c>
      <c r="LN120" t="s">
        <v>2291</v>
      </c>
      <c r="LO120">
        <v>-1</v>
      </c>
      <c r="LP120" t="s">
        <v>2291</v>
      </c>
      <c r="LQ120" t="s">
        <v>2291</v>
      </c>
      <c r="LR120">
        <v>140</v>
      </c>
      <c r="LS120">
        <v>5</v>
      </c>
      <c r="LT120">
        <v>2</v>
      </c>
      <c r="LU120">
        <v>11</v>
      </c>
      <c r="LV120">
        <v>17</v>
      </c>
      <c r="LW120">
        <v>26</v>
      </c>
      <c r="LX120">
        <v>24</v>
      </c>
      <c r="LY120">
        <v>4</v>
      </c>
      <c r="LZ120">
        <v>7</v>
      </c>
      <c r="MA120">
        <v>18</v>
      </c>
      <c r="MB120">
        <v>20</v>
      </c>
      <c r="MC120">
        <v>1</v>
      </c>
      <c r="MD120">
        <v>0</v>
      </c>
      <c r="ME120">
        <v>135</v>
      </c>
      <c r="MF120" t="s">
        <v>1979</v>
      </c>
      <c r="MG120" t="s">
        <v>568</v>
      </c>
      <c r="MH120" t="s">
        <v>1981</v>
      </c>
      <c r="MI120" t="b">
        <v>1</v>
      </c>
      <c r="MJ120" t="b">
        <v>1</v>
      </c>
      <c r="MK120" t="b">
        <v>1</v>
      </c>
      <c r="ML120" t="s">
        <v>2291</v>
      </c>
    </row>
    <row r="121" spans="1:350" x14ac:dyDescent="0.3">
      <c r="A121" t="s">
        <v>1719</v>
      </c>
      <c r="B121" t="s">
        <v>1717</v>
      </c>
      <c r="C121" t="s">
        <v>1718</v>
      </c>
      <c r="D121">
        <v>43181</v>
      </c>
      <c r="E121" t="s">
        <v>316</v>
      </c>
      <c r="F121" t="s">
        <v>2291</v>
      </c>
      <c r="G121" t="s">
        <v>2291</v>
      </c>
      <c r="H121" t="s">
        <v>2291</v>
      </c>
      <c r="I121">
        <v>43181</v>
      </c>
      <c r="J121" t="s">
        <v>317</v>
      </c>
      <c r="K121" t="s">
        <v>293</v>
      </c>
      <c r="L121" t="s">
        <v>294</v>
      </c>
      <c r="M121" t="s">
        <v>1934</v>
      </c>
      <c r="N121" t="s">
        <v>295</v>
      </c>
      <c r="O121" t="s">
        <v>1947</v>
      </c>
      <c r="P121" t="s">
        <v>296</v>
      </c>
      <c r="Q121" t="s">
        <v>332</v>
      </c>
      <c r="R121" t="s">
        <v>1719</v>
      </c>
      <c r="S121" t="s">
        <v>1719</v>
      </c>
      <c r="T121" t="s">
        <v>2291</v>
      </c>
      <c r="U121" t="s">
        <v>2291</v>
      </c>
      <c r="V121" t="s">
        <v>2291</v>
      </c>
      <c r="W121" t="s">
        <v>2291</v>
      </c>
      <c r="X121" t="s">
        <v>2291</v>
      </c>
      <c r="Y121" t="s">
        <v>1984</v>
      </c>
      <c r="Z121" t="s">
        <v>2291</v>
      </c>
      <c r="AA121" t="s">
        <v>2291</v>
      </c>
      <c r="AB121" t="s">
        <v>2296</v>
      </c>
      <c r="AC121" t="s">
        <v>2291</v>
      </c>
      <c r="AD121" t="s">
        <v>1982</v>
      </c>
      <c r="AE121" t="s">
        <v>2291</v>
      </c>
      <c r="AF121" t="s">
        <v>2291</v>
      </c>
      <c r="AG121" t="s">
        <v>1955</v>
      </c>
      <c r="AH121" t="s">
        <v>1921</v>
      </c>
      <c r="AI121" t="s">
        <v>1920</v>
      </c>
      <c r="AJ121" t="s">
        <v>1921</v>
      </c>
      <c r="AK121" t="s">
        <v>2291</v>
      </c>
      <c r="AL121" t="s">
        <v>2291</v>
      </c>
      <c r="AM121" t="s">
        <v>2291</v>
      </c>
      <c r="AN121" t="s">
        <v>2291</v>
      </c>
      <c r="AO121" t="s">
        <v>2291</v>
      </c>
      <c r="AP121" t="s">
        <v>2291</v>
      </c>
      <c r="AQ121" t="s">
        <v>2291</v>
      </c>
      <c r="AR121" t="s">
        <v>2291</v>
      </c>
      <c r="AS121" t="s">
        <v>2291</v>
      </c>
      <c r="AT121" t="s">
        <v>2291</v>
      </c>
      <c r="AU121" t="s">
        <v>2291</v>
      </c>
      <c r="AV121" t="s">
        <v>2291</v>
      </c>
      <c r="AW121">
        <v>1115</v>
      </c>
      <c r="AX121">
        <v>4660</v>
      </c>
      <c r="AY121" t="s">
        <v>697</v>
      </c>
      <c r="AZ121" t="s">
        <v>1928</v>
      </c>
      <c r="BA121" t="s">
        <v>294</v>
      </c>
      <c r="BB121" t="s">
        <v>1934</v>
      </c>
      <c r="BC121" t="s">
        <v>295</v>
      </c>
      <c r="BD121" t="s">
        <v>1947</v>
      </c>
      <c r="BE121" t="s">
        <v>2291</v>
      </c>
      <c r="BF121" t="s">
        <v>2291</v>
      </c>
      <c r="BG121" t="s">
        <v>2291</v>
      </c>
      <c r="BH121">
        <v>1115</v>
      </c>
      <c r="BI121">
        <v>4660</v>
      </c>
      <c r="BJ121">
        <v>42736</v>
      </c>
      <c r="BK121" t="s">
        <v>2291</v>
      </c>
      <c r="BL121" t="s">
        <v>2291</v>
      </c>
      <c r="BM121" t="s">
        <v>2291</v>
      </c>
      <c r="BN121" t="s">
        <v>2291</v>
      </c>
      <c r="BO121" t="s">
        <v>2291</v>
      </c>
      <c r="BP121" t="s">
        <v>2291</v>
      </c>
      <c r="BQ121" t="s">
        <v>2291</v>
      </c>
      <c r="BR121" t="s">
        <v>2291</v>
      </c>
      <c r="BS121" t="s">
        <v>2291</v>
      </c>
      <c r="BT121" t="s">
        <v>2291</v>
      </c>
      <c r="BU121" t="s">
        <v>2291</v>
      </c>
      <c r="BV121" t="s">
        <v>2291</v>
      </c>
      <c r="BW121" t="s">
        <v>2291</v>
      </c>
      <c r="BX121" t="s">
        <v>2291</v>
      </c>
      <c r="BY121">
        <v>15</v>
      </c>
      <c r="BZ121">
        <v>63</v>
      </c>
      <c r="CA121">
        <v>0</v>
      </c>
      <c r="CB121">
        <v>1130</v>
      </c>
      <c r="CC121">
        <v>0</v>
      </c>
      <c r="CD121">
        <v>0</v>
      </c>
      <c r="CE121">
        <v>0</v>
      </c>
      <c r="CF121" t="s">
        <v>1998</v>
      </c>
      <c r="CG121" t="s">
        <v>2291</v>
      </c>
      <c r="CH121" t="s">
        <v>469</v>
      </c>
      <c r="CI121" t="s">
        <v>1921</v>
      </c>
      <c r="CJ121" t="s">
        <v>1921</v>
      </c>
      <c r="CK121" t="s">
        <v>1921</v>
      </c>
      <c r="CL121" t="s">
        <v>1921</v>
      </c>
      <c r="CM121" t="s">
        <v>1921</v>
      </c>
      <c r="CN121" t="s">
        <v>1921</v>
      </c>
      <c r="CO121" t="s">
        <v>1921</v>
      </c>
      <c r="CP121" t="s">
        <v>1921</v>
      </c>
      <c r="CQ121" t="s">
        <v>1921</v>
      </c>
      <c r="CR121" t="s">
        <v>1921</v>
      </c>
      <c r="CS121" t="s">
        <v>1920</v>
      </c>
      <c r="CT121" t="s">
        <v>2291</v>
      </c>
      <c r="CU121" t="s">
        <v>2291</v>
      </c>
      <c r="CV121" t="s">
        <v>2291</v>
      </c>
      <c r="CW121" t="s">
        <v>2291</v>
      </c>
      <c r="CX121" t="s">
        <v>2291</v>
      </c>
      <c r="CY121" t="s">
        <v>2291</v>
      </c>
      <c r="CZ121" t="s">
        <v>2291</v>
      </c>
      <c r="DA121" t="s">
        <v>2291</v>
      </c>
      <c r="DB121" t="s">
        <v>2291</v>
      </c>
      <c r="DC121" t="s">
        <v>2291</v>
      </c>
      <c r="DD121" t="s">
        <v>2291</v>
      </c>
      <c r="DE121" t="s">
        <v>2291</v>
      </c>
      <c r="DF121" t="s">
        <v>2291</v>
      </c>
      <c r="DG121" t="s">
        <v>2291</v>
      </c>
      <c r="DH121" t="s">
        <v>2291</v>
      </c>
      <c r="DI121" t="s">
        <v>2291</v>
      </c>
      <c r="DJ121" t="s">
        <v>2291</v>
      </c>
      <c r="DK121" t="s">
        <v>2291</v>
      </c>
      <c r="DL121" t="s">
        <v>2291</v>
      </c>
      <c r="DM121" t="s">
        <v>2291</v>
      </c>
      <c r="DN121" t="s">
        <v>2291</v>
      </c>
      <c r="DO121" t="s">
        <v>2291</v>
      </c>
      <c r="DP121" t="s">
        <v>2291</v>
      </c>
      <c r="DQ121" t="s">
        <v>2291</v>
      </c>
      <c r="DR121" t="s">
        <v>2291</v>
      </c>
      <c r="DS121" t="s">
        <v>2291</v>
      </c>
      <c r="DT121" t="s">
        <v>2291</v>
      </c>
      <c r="DU121" t="s">
        <v>2291</v>
      </c>
      <c r="DV121" t="s">
        <v>2291</v>
      </c>
      <c r="DW121" t="s">
        <v>2291</v>
      </c>
      <c r="DX121" t="s">
        <v>2291</v>
      </c>
      <c r="DY121" t="s">
        <v>2291</v>
      </c>
      <c r="DZ121" t="s">
        <v>2291</v>
      </c>
      <c r="EA121" t="s">
        <v>2291</v>
      </c>
      <c r="EB121" t="s">
        <v>2291</v>
      </c>
      <c r="EC121" t="s">
        <v>2291</v>
      </c>
      <c r="ED121" t="s">
        <v>2291</v>
      </c>
      <c r="EE121" t="s">
        <v>2291</v>
      </c>
      <c r="EF121" t="s">
        <v>2291</v>
      </c>
      <c r="EG121" t="s">
        <v>2291</v>
      </c>
      <c r="EH121" t="s">
        <v>2291</v>
      </c>
      <c r="EI121" t="s">
        <v>2291</v>
      </c>
      <c r="EJ121" t="s">
        <v>2291</v>
      </c>
      <c r="EK121" t="s">
        <v>2291</v>
      </c>
      <c r="EL121" t="s">
        <v>2291</v>
      </c>
      <c r="EM121" t="s">
        <v>2291</v>
      </c>
      <c r="EN121" t="s">
        <v>2291</v>
      </c>
      <c r="EO121" t="s">
        <v>2291</v>
      </c>
      <c r="EP121" t="s">
        <v>2291</v>
      </c>
      <c r="EQ121" t="s">
        <v>2291</v>
      </c>
      <c r="ER121" t="s">
        <v>2291</v>
      </c>
      <c r="ES121" t="s">
        <v>2291</v>
      </c>
      <c r="ET121" t="s">
        <v>2291</v>
      </c>
      <c r="EU121" t="s">
        <v>2291</v>
      </c>
      <c r="EV121" t="s">
        <v>2291</v>
      </c>
      <c r="EW121" t="s">
        <v>2291</v>
      </c>
      <c r="EX121" t="s">
        <v>2291</v>
      </c>
      <c r="EY121" t="s">
        <v>2291</v>
      </c>
      <c r="EZ121" t="s">
        <v>2291</v>
      </c>
      <c r="FA121" t="s">
        <v>2291</v>
      </c>
      <c r="FB121" t="s">
        <v>2291</v>
      </c>
      <c r="FC121" t="s">
        <v>2291</v>
      </c>
      <c r="FD121" t="s">
        <v>2291</v>
      </c>
      <c r="FE121" t="s">
        <v>2291</v>
      </c>
      <c r="FF121" t="s">
        <v>2291</v>
      </c>
      <c r="FG121" t="s">
        <v>2291</v>
      </c>
      <c r="FH121" t="s">
        <v>2291</v>
      </c>
      <c r="FI121" t="s">
        <v>2291</v>
      </c>
      <c r="FJ121" t="s">
        <v>2291</v>
      </c>
      <c r="FK121" t="s">
        <v>2291</v>
      </c>
      <c r="FL121" t="s">
        <v>2291</v>
      </c>
      <c r="FM121" t="s">
        <v>2291</v>
      </c>
      <c r="FN121" t="s">
        <v>2291</v>
      </c>
      <c r="FO121" t="s">
        <v>2291</v>
      </c>
      <c r="FP121" t="s">
        <v>2291</v>
      </c>
      <c r="FQ121" t="s">
        <v>2291</v>
      </c>
      <c r="FR121" t="s">
        <v>2291</v>
      </c>
      <c r="FS121" t="s">
        <v>2291</v>
      </c>
      <c r="FT121" t="s">
        <v>2291</v>
      </c>
      <c r="FU121" t="s">
        <v>2291</v>
      </c>
      <c r="FV121">
        <v>45</v>
      </c>
      <c r="FW121">
        <v>72</v>
      </c>
      <c r="FX121">
        <v>2</v>
      </c>
      <c r="FY121">
        <v>5</v>
      </c>
      <c r="FZ121">
        <v>3</v>
      </c>
      <c r="GA121">
        <v>2</v>
      </c>
      <c r="GB121" t="s">
        <v>2291</v>
      </c>
      <c r="GC121" t="s">
        <v>2291</v>
      </c>
      <c r="GD121" t="s">
        <v>2291</v>
      </c>
      <c r="GE121">
        <v>10</v>
      </c>
      <c r="GF121">
        <v>29</v>
      </c>
      <c r="GG121" t="s">
        <v>2291</v>
      </c>
      <c r="GH121">
        <v>30</v>
      </c>
      <c r="GI121" t="s">
        <v>1920</v>
      </c>
      <c r="GJ121" t="s">
        <v>1920</v>
      </c>
      <c r="GK121" t="s">
        <v>1920</v>
      </c>
      <c r="GL121" t="s">
        <v>2291</v>
      </c>
      <c r="GM121" t="s">
        <v>2291</v>
      </c>
      <c r="GN121" t="s">
        <v>2291</v>
      </c>
      <c r="GO121" t="s">
        <v>1920</v>
      </c>
      <c r="GP121" t="s">
        <v>2291</v>
      </c>
      <c r="GQ121" t="s">
        <v>2291</v>
      </c>
      <c r="GR121" t="s">
        <v>2291</v>
      </c>
      <c r="GS121" t="s">
        <v>1223</v>
      </c>
      <c r="GT121" t="s">
        <v>1921</v>
      </c>
      <c r="GU121" t="s">
        <v>1921</v>
      </c>
      <c r="GV121" t="s">
        <v>1920</v>
      </c>
      <c r="GW121" t="s">
        <v>1921</v>
      </c>
      <c r="GX121" t="s">
        <v>1921</v>
      </c>
      <c r="GY121" t="s">
        <v>1921</v>
      </c>
      <c r="GZ121" t="s">
        <v>1921</v>
      </c>
      <c r="HA121" t="s">
        <v>1921</v>
      </c>
      <c r="HB121" t="s">
        <v>2291</v>
      </c>
      <c r="HC121" t="s">
        <v>2291</v>
      </c>
      <c r="HD121" t="s">
        <v>2291</v>
      </c>
      <c r="HE121" t="s">
        <v>2291</v>
      </c>
      <c r="HF121" t="s">
        <v>2291</v>
      </c>
      <c r="HG121" t="s">
        <v>2291</v>
      </c>
      <c r="HH121" t="s">
        <v>2291</v>
      </c>
      <c r="HI121" t="s">
        <v>2291</v>
      </c>
      <c r="HJ121">
        <v>1</v>
      </c>
      <c r="HK121">
        <v>1</v>
      </c>
      <c r="HL121" t="s">
        <v>2291</v>
      </c>
      <c r="HM121" t="s">
        <v>2291</v>
      </c>
      <c r="HN121" t="s">
        <v>2291</v>
      </c>
      <c r="HO121" t="s">
        <v>2291</v>
      </c>
      <c r="HP121" t="s">
        <v>2291</v>
      </c>
      <c r="HQ121" t="s">
        <v>2291</v>
      </c>
      <c r="HR121" t="s">
        <v>1956</v>
      </c>
      <c r="HS121" t="s">
        <v>2116</v>
      </c>
      <c r="HT121" t="s">
        <v>1921</v>
      </c>
      <c r="HU121" t="s">
        <v>1921</v>
      </c>
      <c r="HV121" t="s">
        <v>1921</v>
      </c>
      <c r="HW121" t="s">
        <v>1920</v>
      </c>
      <c r="HX121" t="s">
        <v>1921</v>
      </c>
      <c r="HY121" t="s">
        <v>2125</v>
      </c>
      <c r="HZ121" t="s">
        <v>1921</v>
      </c>
      <c r="IA121" t="s">
        <v>1921</v>
      </c>
      <c r="IB121" t="s">
        <v>1920</v>
      </c>
      <c r="IC121" t="s">
        <v>2291</v>
      </c>
      <c r="ID121" t="s">
        <v>2291</v>
      </c>
      <c r="IE121" t="s">
        <v>2291</v>
      </c>
      <c r="IF121" t="s">
        <v>2291</v>
      </c>
      <c r="IG121" t="s">
        <v>2291</v>
      </c>
      <c r="IH121" t="s">
        <v>2126</v>
      </c>
      <c r="II121" t="s">
        <v>1921</v>
      </c>
      <c r="IJ121" t="s">
        <v>1920</v>
      </c>
      <c r="IK121" t="s">
        <v>2291</v>
      </c>
      <c r="IL121">
        <v>1130</v>
      </c>
      <c r="IM121" t="s">
        <v>1920</v>
      </c>
      <c r="IN121" t="s">
        <v>2291</v>
      </c>
      <c r="IO121" t="s">
        <v>2291</v>
      </c>
      <c r="IP121" t="s">
        <v>2291</v>
      </c>
      <c r="IQ121" t="s">
        <v>2291</v>
      </c>
      <c r="IR121" t="s">
        <v>2291</v>
      </c>
      <c r="IS121" t="s">
        <v>2291</v>
      </c>
      <c r="IT121" t="s">
        <v>2291</v>
      </c>
      <c r="IU121" t="s">
        <v>2291</v>
      </c>
      <c r="IV121" t="s">
        <v>1949</v>
      </c>
      <c r="IW121" t="s">
        <v>1991</v>
      </c>
      <c r="IX121" t="s">
        <v>2291</v>
      </c>
      <c r="IY121" t="s">
        <v>2291</v>
      </c>
      <c r="IZ121" t="s">
        <v>2291</v>
      </c>
      <c r="JA121" t="s">
        <v>2291</v>
      </c>
      <c r="JB121" t="s">
        <v>2291</v>
      </c>
      <c r="JC121" t="s">
        <v>1920</v>
      </c>
      <c r="JD121" t="s">
        <v>2002</v>
      </c>
      <c r="JE121" t="s">
        <v>1920</v>
      </c>
      <c r="JF121" t="s">
        <v>1921</v>
      </c>
      <c r="JG121" t="s">
        <v>1921</v>
      </c>
      <c r="JH121" t="s">
        <v>1921</v>
      </c>
      <c r="JI121" t="s">
        <v>1921</v>
      </c>
      <c r="JJ121" t="s">
        <v>2291</v>
      </c>
      <c r="JK121" t="s">
        <v>869</v>
      </c>
      <c r="JL121" t="s">
        <v>2291</v>
      </c>
      <c r="JM121" t="s">
        <v>763</v>
      </c>
      <c r="JN121" t="s">
        <v>1920</v>
      </c>
      <c r="JO121" t="s">
        <v>1921</v>
      </c>
      <c r="JP121" t="s">
        <v>1921</v>
      </c>
      <c r="JQ121" t="s">
        <v>1921</v>
      </c>
      <c r="JR121" t="s">
        <v>1921</v>
      </c>
      <c r="JS121" t="s">
        <v>1920</v>
      </c>
      <c r="JT121" t="s">
        <v>1920</v>
      </c>
      <c r="JU121" t="s">
        <v>1921</v>
      </c>
      <c r="JV121" t="s">
        <v>1921</v>
      </c>
      <c r="JW121" t="s">
        <v>1921</v>
      </c>
      <c r="JX121" t="s">
        <v>1921</v>
      </c>
      <c r="JY121" t="s">
        <v>1921</v>
      </c>
      <c r="JZ121" t="s">
        <v>1921</v>
      </c>
      <c r="KA121" t="s">
        <v>1921</v>
      </c>
      <c r="KB121" t="s">
        <v>2291</v>
      </c>
      <c r="KC121" t="s">
        <v>2291</v>
      </c>
      <c r="KD121" t="s">
        <v>2297</v>
      </c>
      <c r="KE121" t="s">
        <v>1920</v>
      </c>
      <c r="KF121" t="s">
        <v>1921</v>
      </c>
      <c r="KG121" t="s">
        <v>1921</v>
      </c>
      <c r="KH121" t="s">
        <v>1920</v>
      </c>
      <c r="KI121" t="s">
        <v>1921</v>
      </c>
      <c r="KJ121" t="s">
        <v>1921</v>
      </c>
      <c r="KK121" t="s">
        <v>1921</v>
      </c>
      <c r="KL121" t="s">
        <v>2291</v>
      </c>
      <c r="KM121" t="s">
        <v>2294</v>
      </c>
      <c r="KN121" t="s">
        <v>2291</v>
      </c>
      <c r="KO121" t="s">
        <v>1920</v>
      </c>
      <c r="KP121" t="s">
        <v>1720</v>
      </c>
      <c r="KQ121" t="s">
        <v>1965</v>
      </c>
      <c r="KR121" t="s">
        <v>1988</v>
      </c>
      <c r="KS121" t="s">
        <v>2291</v>
      </c>
      <c r="KT121" t="s">
        <v>1920</v>
      </c>
      <c r="KU121" t="s">
        <v>409</v>
      </c>
      <c r="KV121" t="s">
        <v>1921</v>
      </c>
      <c r="KW121" t="s">
        <v>1921</v>
      </c>
      <c r="KX121" t="s">
        <v>1920</v>
      </c>
      <c r="KY121" t="s">
        <v>2291</v>
      </c>
      <c r="KZ121" t="s">
        <v>2291</v>
      </c>
      <c r="LA121">
        <v>1</v>
      </c>
      <c r="LB121" t="s">
        <v>313</v>
      </c>
      <c r="LC121" t="s">
        <v>374</v>
      </c>
      <c r="LD121" t="s">
        <v>2291</v>
      </c>
      <c r="LE121" t="s">
        <v>2291</v>
      </c>
      <c r="LF121" t="s">
        <v>2291</v>
      </c>
      <c r="LG121" t="s">
        <v>2291</v>
      </c>
      <c r="LH121" t="s">
        <v>2291</v>
      </c>
      <c r="LI121" t="s">
        <v>1721</v>
      </c>
      <c r="LJ121">
        <v>198062</v>
      </c>
      <c r="LK121" t="s">
        <v>1722</v>
      </c>
      <c r="LL121" t="s">
        <v>1723</v>
      </c>
      <c r="LM121">
        <v>166</v>
      </c>
      <c r="LN121" t="s">
        <v>2291</v>
      </c>
      <c r="LO121">
        <v>-1</v>
      </c>
      <c r="LP121" t="s">
        <v>2291</v>
      </c>
      <c r="LQ121" t="s">
        <v>2291</v>
      </c>
      <c r="LR121" t="s">
        <v>2291</v>
      </c>
      <c r="LS121">
        <v>0</v>
      </c>
      <c r="LT121">
        <v>0</v>
      </c>
      <c r="LU121">
        <v>0</v>
      </c>
      <c r="LV121">
        <v>0</v>
      </c>
      <c r="LW121">
        <v>0</v>
      </c>
      <c r="LX121">
        <v>0</v>
      </c>
      <c r="LY121">
        <v>0</v>
      </c>
      <c r="LZ121">
        <v>0</v>
      </c>
      <c r="MA121">
        <v>0</v>
      </c>
      <c r="MB121">
        <v>0</v>
      </c>
      <c r="MC121">
        <v>0</v>
      </c>
      <c r="MD121">
        <v>0</v>
      </c>
      <c r="ME121">
        <v>0</v>
      </c>
      <c r="MF121" t="s">
        <v>1975</v>
      </c>
      <c r="MG121" t="s">
        <v>1979</v>
      </c>
      <c r="MH121" t="s">
        <v>568</v>
      </c>
      <c r="MI121" t="b">
        <v>0</v>
      </c>
      <c r="MJ121" t="b">
        <v>0</v>
      </c>
      <c r="MK121" t="b">
        <v>0</v>
      </c>
      <c r="ML121" t="s">
        <v>2291</v>
      </c>
    </row>
    <row r="122" spans="1:350" x14ac:dyDescent="0.3">
      <c r="A122" t="s">
        <v>659</v>
      </c>
      <c r="B122" t="s">
        <v>657</v>
      </c>
      <c r="C122" t="s">
        <v>658</v>
      </c>
      <c r="D122">
        <v>43155</v>
      </c>
      <c r="E122" t="s">
        <v>632</v>
      </c>
      <c r="F122" t="s">
        <v>2291</v>
      </c>
      <c r="G122" t="s">
        <v>2291</v>
      </c>
      <c r="H122" t="s">
        <v>2291</v>
      </c>
      <c r="I122">
        <v>43155</v>
      </c>
      <c r="J122" t="s">
        <v>633</v>
      </c>
      <c r="K122" t="s">
        <v>293</v>
      </c>
      <c r="L122" t="s">
        <v>294</v>
      </c>
      <c r="M122" t="s">
        <v>1934</v>
      </c>
      <c r="N122" t="s">
        <v>400</v>
      </c>
      <c r="O122" t="s">
        <v>1948</v>
      </c>
      <c r="P122" t="s">
        <v>401</v>
      </c>
      <c r="Q122" t="s">
        <v>429</v>
      </c>
      <c r="R122" t="s">
        <v>429</v>
      </c>
      <c r="S122" t="s">
        <v>659</v>
      </c>
      <c r="T122" t="s">
        <v>660</v>
      </c>
      <c r="U122">
        <v>14.2979127756</v>
      </c>
      <c r="V122">
        <v>13.7793128222</v>
      </c>
      <c r="W122">
        <v>296.03470404400002</v>
      </c>
      <c r="X122">
        <v>4</v>
      </c>
      <c r="Y122" t="s">
        <v>1983</v>
      </c>
      <c r="Z122" t="s">
        <v>542</v>
      </c>
      <c r="AA122">
        <v>11</v>
      </c>
      <c r="AB122" t="s">
        <v>2292</v>
      </c>
      <c r="AC122" t="s">
        <v>2291</v>
      </c>
      <c r="AD122" t="s">
        <v>1982</v>
      </c>
      <c r="AE122" t="s">
        <v>2291</v>
      </c>
      <c r="AF122" t="s">
        <v>2291</v>
      </c>
      <c r="AG122" t="s">
        <v>2093</v>
      </c>
      <c r="AH122" t="s">
        <v>1920</v>
      </c>
      <c r="AI122" t="s">
        <v>1920</v>
      </c>
      <c r="AJ122" t="s">
        <v>1921</v>
      </c>
      <c r="AK122" t="s">
        <v>2291</v>
      </c>
      <c r="AL122">
        <v>94</v>
      </c>
      <c r="AM122">
        <v>400</v>
      </c>
      <c r="AN122" t="s">
        <v>294</v>
      </c>
      <c r="AO122" t="s">
        <v>1934</v>
      </c>
      <c r="AP122" t="s">
        <v>400</v>
      </c>
      <c r="AQ122" t="s">
        <v>1948</v>
      </c>
      <c r="AR122" t="s">
        <v>404</v>
      </c>
      <c r="AS122" t="s">
        <v>2010</v>
      </c>
      <c r="AT122">
        <v>94</v>
      </c>
      <c r="AU122">
        <v>400</v>
      </c>
      <c r="AV122">
        <v>42005</v>
      </c>
      <c r="AW122">
        <v>8</v>
      </c>
      <c r="AX122">
        <v>30</v>
      </c>
      <c r="AY122" t="s">
        <v>298</v>
      </c>
      <c r="AZ122" t="s">
        <v>1926</v>
      </c>
      <c r="BA122" t="s">
        <v>299</v>
      </c>
      <c r="BB122" t="s">
        <v>1931</v>
      </c>
      <c r="BC122" t="s">
        <v>300</v>
      </c>
      <c r="BD122" t="s">
        <v>1931</v>
      </c>
      <c r="BE122" t="s">
        <v>2291</v>
      </c>
      <c r="BF122" t="s">
        <v>2291</v>
      </c>
      <c r="BG122" t="s">
        <v>2291</v>
      </c>
      <c r="BH122">
        <v>8</v>
      </c>
      <c r="BI122">
        <v>30</v>
      </c>
      <c r="BJ122">
        <v>43405</v>
      </c>
      <c r="BK122" t="s">
        <v>2291</v>
      </c>
      <c r="BL122" t="s">
        <v>2291</v>
      </c>
      <c r="BM122" t="s">
        <v>2291</v>
      </c>
      <c r="BN122" t="s">
        <v>2291</v>
      </c>
      <c r="BO122" t="s">
        <v>2291</v>
      </c>
      <c r="BP122" t="s">
        <v>2291</v>
      </c>
      <c r="BQ122" t="s">
        <v>2291</v>
      </c>
      <c r="BR122" t="s">
        <v>2291</v>
      </c>
      <c r="BS122" t="s">
        <v>2291</v>
      </c>
      <c r="BT122" t="s">
        <v>2291</v>
      </c>
      <c r="BU122" t="s">
        <v>2291</v>
      </c>
      <c r="BV122" t="s">
        <v>2291</v>
      </c>
      <c r="BW122" t="s">
        <v>2291</v>
      </c>
      <c r="BX122" t="s">
        <v>2291</v>
      </c>
      <c r="BY122" t="s">
        <v>2291</v>
      </c>
      <c r="BZ122" t="s">
        <v>2291</v>
      </c>
      <c r="CA122">
        <v>0</v>
      </c>
      <c r="CB122">
        <v>100</v>
      </c>
      <c r="CC122">
        <v>0</v>
      </c>
      <c r="CD122">
        <v>0</v>
      </c>
      <c r="CE122">
        <v>23</v>
      </c>
      <c r="CF122" t="s">
        <v>1998</v>
      </c>
      <c r="CG122" t="s">
        <v>2291</v>
      </c>
      <c r="CH122" t="s">
        <v>445</v>
      </c>
      <c r="CI122" t="s">
        <v>1920</v>
      </c>
      <c r="CJ122" t="s">
        <v>1920</v>
      </c>
      <c r="CK122" t="s">
        <v>1920</v>
      </c>
      <c r="CL122" t="s">
        <v>1921</v>
      </c>
      <c r="CM122" t="s">
        <v>1921</v>
      </c>
      <c r="CN122" t="s">
        <v>1921</v>
      </c>
      <c r="CO122" t="s">
        <v>1921</v>
      </c>
      <c r="CP122" t="s">
        <v>1921</v>
      </c>
      <c r="CQ122" t="s">
        <v>1920</v>
      </c>
      <c r="CR122" t="s">
        <v>1920</v>
      </c>
      <c r="CS122" t="s">
        <v>1921</v>
      </c>
      <c r="CT122" t="s">
        <v>320</v>
      </c>
      <c r="CU122" t="s">
        <v>1921</v>
      </c>
      <c r="CV122" t="s">
        <v>1921</v>
      </c>
      <c r="CW122" t="s">
        <v>1921</v>
      </c>
      <c r="CX122" t="s">
        <v>1920</v>
      </c>
      <c r="CY122" t="s">
        <v>1921</v>
      </c>
      <c r="CZ122" t="s">
        <v>2291</v>
      </c>
      <c r="DA122" t="s">
        <v>2029</v>
      </c>
      <c r="DB122" t="s">
        <v>320</v>
      </c>
      <c r="DC122" t="s">
        <v>1921</v>
      </c>
      <c r="DD122" t="s">
        <v>1921</v>
      </c>
      <c r="DE122" t="s">
        <v>1921</v>
      </c>
      <c r="DF122" t="s">
        <v>1920</v>
      </c>
      <c r="DG122" t="s">
        <v>1921</v>
      </c>
      <c r="DH122" t="s">
        <v>2291</v>
      </c>
      <c r="DI122" t="s">
        <v>2029</v>
      </c>
      <c r="DJ122" t="s">
        <v>320</v>
      </c>
      <c r="DK122" t="s">
        <v>1921</v>
      </c>
      <c r="DL122" t="s">
        <v>1921</v>
      </c>
      <c r="DM122" t="s">
        <v>1921</v>
      </c>
      <c r="DN122" t="s">
        <v>1920</v>
      </c>
      <c r="DO122" t="s">
        <v>1921</v>
      </c>
      <c r="DP122" t="s">
        <v>2291</v>
      </c>
      <c r="DQ122" t="s">
        <v>2029</v>
      </c>
      <c r="DR122" t="s">
        <v>2291</v>
      </c>
      <c r="DS122" t="s">
        <v>2291</v>
      </c>
      <c r="DT122" t="s">
        <v>2291</v>
      </c>
      <c r="DU122" t="s">
        <v>2291</v>
      </c>
      <c r="DV122" t="s">
        <v>2291</v>
      </c>
      <c r="DW122" t="s">
        <v>2291</v>
      </c>
      <c r="DX122" t="s">
        <v>2291</v>
      </c>
      <c r="DY122" t="s">
        <v>2291</v>
      </c>
      <c r="DZ122" t="s">
        <v>2291</v>
      </c>
      <c r="EA122" t="s">
        <v>2291</v>
      </c>
      <c r="EB122" t="s">
        <v>2291</v>
      </c>
      <c r="EC122" t="s">
        <v>2291</v>
      </c>
      <c r="ED122" t="s">
        <v>2291</v>
      </c>
      <c r="EE122" t="s">
        <v>2291</v>
      </c>
      <c r="EF122" t="s">
        <v>2291</v>
      </c>
      <c r="EG122" t="s">
        <v>2291</v>
      </c>
      <c r="EH122" t="s">
        <v>2291</v>
      </c>
      <c r="EI122" t="s">
        <v>2291</v>
      </c>
      <c r="EJ122" t="s">
        <v>2291</v>
      </c>
      <c r="EK122" t="s">
        <v>2291</v>
      </c>
      <c r="EL122" t="s">
        <v>2291</v>
      </c>
      <c r="EM122" t="s">
        <v>2291</v>
      </c>
      <c r="EN122" t="s">
        <v>2291</v>
      </c>
      <c r="EO122" t="s">
        <v>2291</v>
      </c>
      <c r="EP122" t="s">
        <v>2291</v>
      </c>
      <c r="EQ122" t="s">
        <v>2291</v>
      </c>
      <c r="ER122" t="s">
        <v>2291</v>
      </c>
      <c r="ES122" t="s">
        <v>2291</v>
      </c>
      <c r="ET122" t="s">
        <v>2291</v>
      </c>
      <c r="EU122" t="s">
        <v>2291</v>
      </c>
      <c r="EV122" t="s">
        <v>2291</v>
      </c>
      <c r="EW122" t="s">
        <v>2291</v>
      </c>
      <c r="EX122" t="s">
        <v>320</v>
      </c>
      <c r="EY122" t="s">
        <v>1921</v>
      </c>
      <c r="EZ122" t="s">
        <v>1921</v>
      </c>
      <c r="FA122" t="s">
        <v>1921</v>
      </c>
      <c r="FB122" t="s">
        <v>1920</v>
      </c>
      <c r="FC122" t="s">
        <v>1921</v>
      </c>
      <c r="FD122" t="s">
        <v>2291</v>
      </c>
      <c r="FE122" t="s">
        <v>1996</v>
      </c>
      <c r="FF122" t="s">
        <v>2291</v>
      </c>
      <c r="FG122" t="s">
        <v>2291</v>
      </c>
      <c r="FH122" t="s">
        <v>2291</v>
      </c>
      <c r="FI122" t="s">
        <v>2291</v>
      </c>
      <c r="FJ122" t="s">
        <v>2291</v>
      </c>
      <c r="FK122" t="s">
        <v>2291</v>
      </c>
      <c r="FL122" t="s">
        <v>2291</v>
      </c>
      <c r="FM122" t="s">
        <v>2291</v>
      </c>
      <c r="FN122" t="s">
        <v>320</v>
      </c>
      <c r="FO122" t="s">
        <v>1921</v>
      </c>
      <c r="FP122" t="s">
        <v>1921</v>
      </c>
      <c r="FQ122" t="s">
        <v>1921</v>
      </c>
      <c r="FR122" t="s">
        <v>1920</v>
      </c>
      <c r="FS122" t="s">
        <v>1921</v>
      </c>
      <c r="FT122" t="s">
        <v>2291</v>
      </c>
      <c r="FU122" t="s">
        <v>1997</v>
      </c>
      <c r="FV122">
        <v>10</v>
      </c>
      <c r="FW122">
        <v>20</v>
      </c>
      <c r="FX122">
        <v>5</v>
      </c>
      <c r="FY122">
        <v>6</v>
      </c>
      <c r="FZ122">
        <v>5</v>
      </c>
      <c r="GA122">
        <v>3</v>
      </c>
      <c r="GB122" t="s">
        <v>2291</v>
      </c>
      <c r="GC122" t="s">
        <v>2291</v>
      </c>
      <c r="GD122">
        <v>6</v>
      </c>
      <c r="GE122">
        <v>15</v>
      </c>
      <c r="GF122">
        <v>6</v>
      </c>
      <c r="GG122" t="s">
        <v>2291</v>
      </c>
      <c r="GH122">
        <v>10</v>
      </c>
      <c r="GI122" t="s">
        <v>1920</v>
      </c>
      <c r="GJ122" t="s">
        <v>1920</v>
      </c>
      <c r="GK122" t="s">
        <v>1920</v>
      </c>
      <c r="GL122" t="s">
        <v>2291</v>
      </c>
      <c r="GM122" t="s">
        <v>2291</v>
      </c>
      <c r="GN122" t="s">
        <v>2291</v>
      </c>
      <c r="GO122" t="s">
        <v>1920</v>
      </c>
      <c r="GP122" t="s">
        <v>2291</v>
      </c>
      <c r="GQ122" t="s">
        <v>2291</v>
      </c>
      <c r="GR122" t="s">
        <v>2291</v>
      </c>
      <c r="GS122" t="s">
        <v>302</v>
      </c>
      <c r="GT122" t="s">
        <v>1921</v>
      </c>
      <c r="GU122" t="s">
        <v>1921</v>
      </c>
      <c r="GV122" t="s">
        <v>1921</v>
      </c>
      <c r="GW122" t="s">
        <v>1921</v>
      </c>
      <c r="GX122" t="s">
        <v>1920</v>
      </c>
      <c r="GY122" t="s">
        <v>1921</v>
      </c>
      <c r="GZ122" t="s">
        <v>1921</v>
      </c>
      <c r="HA122" t="s">
        <v>1921</v>
      </c>
      <c r="HB122" t="s">
        <v>2291</v>
      </c>
      <c r="HC122" t="s">
        <v>2291</v>
      </c>
      <c r="HD122">
        <v>1</v>
      </c>
      <c r="HE122" t="s">
        <v>2291</v>
      </c>
      <c r="HF122" t="s">
        <v>2291</v>
      </c>
      <c r="HG122" t="s">
        <v>2291</v>
      </c>
      <c r="HH122" t="s">
        <v>2291</v>
      </c>
      <c r="HI122" t="s">
        <v>2291</v>
      </c>
      <c r="HJ122" t="s">
        <v>2291</v>
      </c>
      <c r="HK122" t="s">
        <v>2291</v>
      </c>
      <c r="HL122" t="s">
        <v>2291</v>
      </c>
      <c r="HM122" t="s">
        <v>2291</v>
      </c>
      <c r="HN122" t="s">
        <v>2291</v>
      </c>
      <c r="HO122" t="s">
        <v>2291</v>
      </c>
      <c r="HP122" t="s">
        <v>2291</v>
      </c>
      <c r="HQ122" t="s">
        <v>2291</v>
      </c>
      <c r="HR122" t="s">
        <v>869</v>
      </c>
      <c r="HS122" t="s">
        <v>2112</v>
      </c>
      <c r="HT122" t="s">
        <v>1921</v>
      </c>
      <c r="HU122" t="s">
        <v>1920</v>
      </c>
      <c r="HV122" t="s">
        <v>1920</v>
      </c>
      <c r="HW122" t="s">
        <v>1921</v>
      </c>
      <c r="HX122" t="s">
        <v>1921</v>
      </c>
      <c r="HY122" t="s">
        <v>2122</v>
      </c>
      <c r="HZ122" t="s">
        <v>1920</v>
      </c>
      <c r="IA122" t="s">
        <v>1921</v>
      </c>
      <c r="IB122" t="s">
        <v>1921</v>
      </c>
      <c r="IC122">
        <v>14</v>
      </c>
      <c r="ID122" t="s">
        <v>2291</v>
      </c>
      <c r="IE122" t="s">
        <v>2046</v>
      </c>
      <c r="IF122" t="s">
        <v>2001</v>
      </c>
      <c r="IG122" t="s">
        <v>1962</v>
      </c>
      <c r="IH122" t="s">
        <v>2126</v>
      </c>
      <c r="II122" t="s">
        <v>1921</v>
      </c>
      <c r="IJ122" t="s">
        <v>1920</v>
      </c>
      <c r="IK122" t="s">
        <v>2291</v>
      </c>
      <c r="IL122">
        <v>50</v>
      </c>
      <c r="IM122" t="s">
        <v>1920</v>
      </c>
      <c r="IN122" t="s">
        <v>2291</v>
      </c>
      <c r="IO122" t="s">
        <v>2291</v>
      </c>
      <c r="IP122" t="s">
        <v>2291</v>
      </c>
      <c r="IQ122" t="s">
        <v>2291</v>
      </c>
      <c r="IR122" t="s">
        <v>2291</v>
      </c>
      <c r="IS122" t="s">
        <v>2291</v>
      </c>
      <c r="IT122" t="s">
        <v>2291</v>
      </c>
      <c r="IU122" t="s">
        <v>2291</v>
      </c>
      <c r="IV122" t="s">
        <v>1949</v>
      </c>
      <c r="IW122" t="s">
        <v>1991</v>
      </c>
      <c r="IX122" t="s">
        <v>2291</v>
      </c>
      <c r="IY122" t="s">
        <v>2291</v>
      </c>
      <c r="IZ122" t="s">
        <v>2291</v>
      </c>
      <c r="JA122" t="s">
        <v>2291</v>
      </c>
      <c r="JB122" t="s">
        <v>2291</v>
      </c>
      <c r="JC122" t="s">
        <v>1921</v>
      </c>
      <c r="JD122" t="s">
        <v>2291</v>
      </c>
      <c r="JE122" t="s">
        <v>2291</v>
      </c>
      <c r="JF122" t="s">
        <v>2291</v>
      </c>
      <c r="JG122" t="s">
        <v>2291</v>
      </c>
      <c r="JH122" t="s">
        <v>2291</v>
      </c>
      <c r="JI122" t="s">
        <v>2291</v>
      </c>
      <c r="JJ122" t="s">
        <v>2291</v>
      </c>
      <c r="JK122" t="s">
        <v>2291</v>
      </c>
      <c r="JL122" t="s">
        <v>2291</v>
      </c>
      <c r="JM122" t="s">
        <v>383</v>
      </c>
      <c r="JN122" t="s">
        <v>1920</v>
      </c>
      <c r="JO122" t="s">
        <v>1921</v>
      </c>
      <c r="JP122" t="s">
        <v>1921</v>
      </c>
      <c r="JQ122" t="s">
        <v>1921</v>
      </c>
      <c r="JR122" t="s">
        <v>1921</v>
      </c>
      <c r="JS122" t="s">
        <v>1920</v>
      </c>
      <c r="JT122" t="s">
        <v>1921</v>
      </c>
      <c r="JU122" t="s">
        <v>1920</v>
      </c>
      <c r="JV122" t="s">
        <v>1921</v>
      </c>
      <c r="JW122" t="s">
        <v>1921</v>
      </c>
      <c r="JX122" t="s">
        <v>1921</v>
      </c>
      <c r="JY122" t="s">
        <v>1921</v>
      </c>
      <c r="JZ122" t="s">
        <v>1921</v>
      </c>
      <c r="KA122" t="s">
        <v>1921</v>
      </c>
      <c r="KB122" t="s">
        <v>2291</v>
      </c>
      <c r="KC122" t="s">
        <v>2291</v>
      </c>
      <c r="KD122" t="s">
        <v>2308</v>
      </c>
      <c r="KE122" t="s">
        <v>1920</v>
      </c>
      <c r="KF122" t="s">
        <v>1921</v>
      </c>
      <c r="KG122" t="s">
        <v>1921</v>
      </c>
      <c r="KH122" t="s">
        <v>1921</v>
      </c>
      <c r="KI122" t="s">
        <v>1920</v>
      </c>
      <c r="KJ122" t="s">
        <v>1921</v>
      </c>
      <c r="KK122" t="s">
        <v>1921</v>
      </c>
      <c r="KL122" t="s">
        <v>2291</v>
      </c>
      <c r="KM122" t="s">
        <v>1972</v>
      </c>
      <c r="KN122" t="s">
        <v>1921</v>
      </c>
      <c r="KO122" t="s">
        <v>1920</v>
      </c>
      <c r="KP122" t="s">
        <v>2144</v>
      </c>
      <c r="KQ122" t="s">
        <v>1967</v>
      </c>
      <c r="KR122" t="s">
        <v>1923</v>
      </c>
      <c r="KS122" t="s">
        <v>2291</v>
      </c>
      <c r="KT122" t="s">
        <v>1920</v>
      </c>
      <c r="KU122" t="s">
        <v>409</v>
      </c>
      <c r="KV122" t="s">
        <v>1921</v>
      </c>
      <c r="KW122" t="s">
        <v>1921</v>
      </c>
      <c r="KX122" t="s">
        <v>1920</v>
      </c>
      <c r="KY122" t="s">
        <v>2291</v>
      </c>
      <c r="KZ122" t="s">
        <v>2291</v>
      </c>
      <c r="LA122">
        <v>3</v>
      </c>
      <c r="LB122" t="s">
        <v>304</v>
      </c>
      <c r="LC122" t="s">
        <v>2291</v>
      </c>
      <c r="LD122" t="s">
        <v>2291</v>
      </c>
      <c r="LE122" t="s">
        <v>2291</v>
      </c>
      <c r="LF122" t="s">
        <v>2291</v>
      </c>
      <c r="LG122">
        <v>20</v>
      </c>
      <c r="LH122">
        <v>20</v>
      </c>
      <c r="LI122" t="s">
        <v>661</v>
      </c>
      <c r="LJ122">
        <v>146998</v>
      </c>
      <c r="LK122" t="s">
        <v>662</v>
      </c>
      <c r="LL122" t="s">
        <v>663</v>
      </c>
      <c r="LM122">
        <v>34</v>
      </c>
      <c r="LN122" t="s">
        <v>2291</v>
      </c>
      <c r="LO122">
        <v>-1</v>
      </c>
      <c r="LP122" t="s">
        <v>2291</v>
      </c>
      <c r="LQ122" t="s">
        <v>2291</v>
      </c>
      <c r="LR122">
        <v>34</v>
      </c>
      <c r="LS122">
        <v>8</v>
      </c>
      <c r="LT122">
        <v>11</v>
      </c>
      <c r="LU122">
        <v>7</v>
      </c>
      <c r="LV122">
        <v>12</v>
      </c>
      <c r="LW122">
        <v>8</v>
      </c>
      <c r="LX122">
        <v>11</v>
      </c>
      <c r="LY122">
        <v>4</v>
      </c>
      <c r="LZ122">
        <v>4</v>
      </c>
      <c r="MA122">
        <v>26</v>
      </c>
      <c r="MB122">
        <v>28</v>
      </c>
      <c r="MC122">
        <v>5</v>
      </c>
      <c r="MD122">
        <v>4</v>
      </c>
      <c r="ME122">
        <v>128</v>
      </c>
      <c r="MF122" t="s">
        <v>1975</v>
      </c>
      <c r="MG122" t="s">
        <v>1979</v>
      </c>
      <c r="MH122" t="s">
        <v>1980</v>
      </c>
      <c r="MI122" t="b">
        <v>1</v>
      </c>
      <c r="MJ122" t="b">
        <v>1</v>
      </c>
      <c r="MK122" t="b">
        <v>0</v>
      </c>
      <c r="ML122" t="s">
        <v>2291</v>
      </c>
    </row>
    <row r="123" spans="1:350" x14ac:dyDescent="0.3">
      <c r="A123" t="s">
        <v>592</v>
      </c>
      <c r="B123" t="s">
        <v>590</v>
      </c>
      <c r="C123" t="s">
        <v>591</v>
      </c>
      <c r="D123">
        <v>43155</v>
      </c>
      <c r="E123" t="s">
        <v>549</v>
      </c>
      <c r="F123" t="s">
        <v>550</v>
      </c>
      <c r="G123" t="s">
        <v>2291</v>
      </c>
      <c r="H123" t="s">
        <v>2291</v>
      </c>
      <c r="I123">
        <v>43155</v>
      </c>
      <c r="J123" t="s">
        <v>551</v>
      </c>
      <c r="K123" t="s">
        <v>293</v>
      </c>
      <c r="L123" t="s">
        <v>294</v>
      </c>
      <c r="M123" t="s">
        <v>1934</v>
      </c>
      <c r="N123" t="s">
        <v>400</v>
      </c>
      <c r="O123" t="s">
        <v>1948</v>
      </c>
      <c r="P123" t="s">
        <v>401</v>
      </c>
      <c r="Q123" t="s">
        <v>429</v>
      </c>
      <c r="R123" t="s">
        <v>542</v>
      </c>
      <c r="S123" t="s">
        <v>592</v>
      </c>
      <c r="T123" t="s">
        <v>593</v>
      </c>
      <c r="U123">
        <v>14.300372207500001</v>
      </c>
      <c r="V123">
        <v>13.7640797001</v>
      </c>
      <c r="W123">
        <v>304.15836256300003</v>
      </c>
      <c r="X123">
        <v>6</v>
      </c>
      <c r="Y123" t="s">
        <v>1983</v>
      </c>
      <c r="Z123" t="s">
        <v>542</v>
      </c>
      <c r="AA123">
        <v>11</v>
      </c>
      <c r="AB123" t="s">
        <v>2292</v>
      </c>
      <c r="AC123" t="s">
        <v>2291</v>
      </c>
      <c r="AD123" t="s">
        <v>1990</v>
      </c>
      <c r="AE123" t="s">
        <v>2291</v>
      </c>
      <c r="AF123" t="s">
        <v>2291</v>
      </c>
      <c r="AG123" t="s">
        <v>2093</v>
      </c>
      <c r="AH123" t="s">
        <v>1920</v>
      </c>
      <c r="AI123" t="s">
        <v>1920</v>
      </c>
      <c r="AJ123" t="s">
        <v>1921</v>
      </c>
      <c r="AK123" t="s">
        <v>2291</v>
      </c>
      <c r="AL123">
        <v>60</v>
      </c>
      <c r="AM123">
        <v>250</v>
      </c>
      <c r="AN123" t="s">
        <v>294</v>
      </c>
      <c r="AO123" t="s">
        <v>1934</v>
      </c>
      <c r="AP123" t="s">
        <v>400</v>
      </c>
      <c r="AQ123" t="s">
        <v>1948</v>
      </c>
      <c r="AR123" t="s">
        <v>404</v>
      </c>
      <c r="AS123" t="s">
        <v>2010</v>
      </c>
      <c r="AT123">
        <v>60</v>
      </c>
      <c r="AU123">
        <v>250</v>
      </c>
      <c r="AV123">
        <v>41852</v>
      </c>
      <c r="AW123">
        <v>24</v>
      </c>
      <c r="AX123">
        <v>100</v>
      </c>
      <c r="AY123" t="s">
        <v>298</v>
      </c>
      <c r="AZ123" t="s">
        <v>1926</v>
      </c>
      <c r="BA123" t="s">
        <v>299</v>
      </c>
      <c r="BB123" t="s">
        <v>1931</v>
      </c>
      <c r="BC123" t="s">
        <v>594</v>
      </c>
      <c r="BD123" t="s">
        <v>1937</v>
      </c>
      <c r="BE123" t="s">
        <v>2291</v>
      </c>
      <c r="BF123" t="s">
        <v>2291</v>
      </c>
      <c r="BG123" t="s">
        <v>2291</v>
      </c>
      <c r="BH123">
        <v>24</v>
      </c>
      <c r="BI123">
        <v>100</v>
      </c>
      <c r="BJ123">
        <v>42005</v>
      </c>
      <c r="BK123" t="s">
        <v>2291</v>
      </c>
      <c r="BL123" t="s">
        <v>2291</v>
      </c>
      <c r="BM123" t="s">
        <v>2291</v>
      </c>
      <c r="BN123" t="s">
        <v>2291</v>
      </c>
      <c r="BO123" t="s">
        <v>2291</v>
      </c>
      <c r="BP123" t="s">
        <v>2291</v>
      </c>
      <c r="BQ123" t="s">
        <v>2291</v>
      </c>
      <c r="BR123" t="s">
        <v>2291</v>
      </c>
      <c r="BS123" t="s">
        <v>2291</v>
      </c>
      <c r="BT123" t="s">
        <v>2291</v>
      </c>
      <c r="BU123" t="s">
        <v>2291</v>
      </c>
      <c r="BV123" t="s">
        <v>2291</v>
      </c>
      <c r="BW123" t="s">
        <v>2291</v>
      </c>
      <c r="BX123" t="s">
        <v>2291</v>
      </c>
      <c r="BY123" t="s">
        <v>2291</v>
      </c>
      <c r="BZ123" t="s">
        <v>2291</v>
      </c>
      <c r="CA123">
        <v>0</v>
      </c>
      <c r="CB123">
        <v>300</v>
      </c>
      <c r="CC123">
        <v>0</v>
      </c>
      <c r="CD123">
        <v>0</v>
      </c>
      <c r="CE123">
        <v>0</v>
      </c>
      <c r="CF123" t="s">
        <v>1998</v>
      </c>
      <c r="CG123" t="s">
        <v>2291</v>
      </c>
      <c r="CH123" t="s">
        <v>595</v>
      </c>
      <c r="CI123" t="s">
        <v>1921</v>
      </c>
      <c r="CJ123" t="s">
        <v>1920</v>
      </c>
      <c r="CK123" t="s">
        <v>1921</v>
      </c>
      <c r="CL123" t="s">
        <v>1921</v>
      </c>
      <c r="CM123" t="s">
        <v>1920</v>
      </c>
      <c r="CN123" t="s">
        <v>1920</v>
      </c>
      <c r="CO123" t="s">
        <v>1921</v>
      </c>
      <c r="CP123" t="s">
        <v>1920</v>
      </c>
      <c r="CQ123" t="s">
        <v>1920</v>
      </c>
      <c r="CR123" t="s">
        <v>1920</v>
      </c>
      <c r="CS123" t="s">
        <v>1921</v>
      </c>
      <c r="CT123" t="s">
        <v>320</v>
      </c>
      <c r="CU123" t="s">
        <v>1921</v>
      </c>
      <c r="CV123" t="s">
        <v>1921</v>
      </c>
      <c r="CW123" t="s">
        <v>1921</v>
      </c>
      <c r="CX123" t="s">
        <v>1920</v>
      </c>
      <c r="CY123" t="s">
        <v>1921</v>
      </c>
      <c r="CZ123" t="s">
        <v>2291</v>
      </c>
      <c r="DA123" t="s">
        <v>2029</v>
      </c>
      <c r="DB123" t="s">
        <v>2291</v>
      </c>
      <c r="DC123" t="s">
        <v>2291</v>
      </c>
      <c r="DD123" t="s">
        <v>2291</v>
      </c>
      <c r="DE123" t="s">
        <v>2291</v>
      </c>
      <c r="DF123" t="s">
        <v>2291</v>
      </c>
      <c r="DG123" t="s">
        <v>2291</v>
      </c>
      <c r="DH123" t="s">
        <v>2291</v>
      </c>
      <c r="DI123" t="s">
        <v>2291</v>
      </c>
      <c r="DJ123" t="s">
        <v>320</v>
      </c>
      <c r="DK123" t="s">
        <v>1921</v>
      </c>
      <c r="DL123" t="s">
        <v>1921</v>
      </c>
      <c r="DM123" t="s">
        <v>1921</v>
      </c>
      <c r="DN123" t="s">
        <v>1920</v>
      </c>
      <c r="DO123" t="s">
        <v>1921</v>
      </c>
      <c r="DP123" t="s">
        <v>2291</v>
      </c>
      <c r="DQ123" t="s">
        <v>2029</v>
      </c>
      <c r="DR123" t="s">
        <v>320</v>
      </c>
      <c r="DS123" t="s">
        <v>1921</v>
      </c>
      <c r="DT123" t="s">
        <v>1921</v>
      </c>
      <c r="DU123" t="s">
        <v>1921</v>
      </c>
      <c r="DV123" t="s">
        <v>1920</v>
      </c>
      <c r="DW123" t="s">
        <v>1921</v>
      </c>
      <c r="DX123" t="s">
        <v>2291</v>
      </c>
      <c r="DY123" t="s">
        <v>2029</v>
      </c>
      <c r="DZ123" t="s">
        <v>320</v>
      </c>
      <c r="EA123" t="s">
        <v>1921</v>
      </c>
      <c r="EB123" t="s">
        <v>1921</v>
      </c>
      <c r="EC123" t="s">
        <v>1921</v>
      </c>
      <c r="ED123" t="s">
        <v>1920</v>
      </c>
      <c r="EE123" t="s">
        <v>1921</v>
      </c>
      <c r="EF123" t="s">
        <v>2291</v>
      </c>
      <c r="EG123" t="s">
        <v>2029</v>
      </c>
      <c r="EH123" t="s">
        <v>320</v>
      </c>
      <c r="EI123" t="s">
        <v>1921</v>
      </c>
      <c r="EJ123" t="s">
        <v>1921</v>
      </c>
      <c r="EK123" t="s">
        <v>1921</v>
      </c>
      <c r="EL123" t="s">
        <v>1920</v>
      </c>
      <c r="EM123" t="s">
        <v>1921</v>
      </c>
      <c r="EN123" t="s">
        <v>2291</v>
      </c>
      <c r="EO123" t="s">
        <v>1997</v>
      </c>
      <c r="EP123" t="s">
        <v>2291</v>
      </c>
      <c r="EQ123" t="s">
        <v>2291</v>
      </c>
      <c r="ER123" t="s">
        <v>2291</v>
      </c>
      <c r="ES123" t="s">
        <v>2291</v>
      </c>
      <c r="ET123" t="s">
        <v>2291</v>
      </c>
      <c r="EU123" t="s">
        <v>2291</v>
      </c>
      <c r="EV123" t="s">
        <v>2291</v>
      </c>
      <c r="EW123" t="s">
        <v>2291</v>
      </c>
      <c r="EX123" t="s">
        <v>2291</v>
      </c>
      <c r="EY123" t="s">
        <v>2291</v>
      </c>
      <c r="EZ123" t="s">
        <v>2291</v>
      </c>
      <c r="FA123" t="s">
        <v>2291</v>
      </c>
      <c r="FB123" t="s">
        <v>2291</v>
      </c>
      <c r="FC123" t="s">
        <v>2291</v>
      </c>
      <c r="FD123" t="s">
        <v>2291</v>
      </c>
      <c r="FE123" t="s">
        <v>2291</v>
      </c>
      <c r="FF123" t="s">
        <v>2291</v>
      </c>
      <c r="FG123" t="s">
        <v>2291</v>
      </c>
      <c r="FH123" t="s">
        <v>2291</v>
      </c>
      <c r="FI123" t="s">
        <v>2291</v>
      </c>
      <c r="FJ123" t="s">
        <v>2291</v>
      </c>
      <c r="FK123" t="s">
        <v>2291</v>
      </c>
      <c r="FL123" t="s">
        <v>2291</v>
      </c>
      <c r="FM123" t="s">
        <v>2291</v>
      </c>
      <c r="FN123" t="s">
        <v>320</v>
      </c>
      <c r="FO123" t="s">
        <v>1921</v>
      </c>
      <c r="FP123" t="s">
        <v>1921</v>
      </c>
      <c r="FQ123" t="s">
        <v>1921</v>
      </c>
      <c r="FR123" t="s">
        <v>1920</v>
      </c>
      <c r="FS123" t="s">
        <v>1921</v>
      </c>
      <c r="FT123" t="s">
        <v>2291</v>
      </c>
      <c r="FU123" t="s">
        <v>1997</v>
      </c>
      <c r="FV123">
        <v>30</v>
      </c>
      <c r="FW123">
        <v>50</v>
      </c>
      <c r="FX123">
        <v>5</v>
      </c>
      <c r="FY123">
        <v>2</v>
      </c>
      <c r="FZ123">
        <v>17</v>
      </c>
      <c r="GA123">
        <v>9</v>
      </c>
      <c r="GB123" t="s">
        <v>2291</v>
      </c>
      <c r="GC123" t="s">
        <v>2291</v>
      </c>
      <c r="GD123">
        <v>20</v>
      </c>
      <c r="GE123">
        <v>15</v>
      </c>
      <c r="GF123">
        <v>6</v>
      </c>
      <c r="GG123" t="s">
        <v>2291</v>
      </c>
      <c r="GH123">
        <v>40</v>
      </c>
      <c r="GI123" t="s">
        <v>1961</v>
      </c>
      <c r="GJ123" t="s">
        <v>1921</v>
      </c>
      <c r="GK123" t="s">
        <v>1921</v>
      </c>
      <c r="GL123" t="s">
        <v>2291</v>
      </c>
      <c r="GM123" t="s">
        <v>596</v>
      </c>
      <c r="GN123" t="s">
        <v>597</v>
      </c>
      <c r="GO123" t="s">
        <v>1961</v>
      </c>
      <c r="GP123" t="s">
        <v>2291</v>
      </c>
      <c r="GQ123" t="s">
        <v>2291</v>
      </c>
      <c r="GR123" t="s">
        <v>2291</v>
      </c>
      <c r="GS123" t="s">
        <v>419</v>
      </c>
      <c r="GT123" t="s">
        <v>1921</v>
      </c>
      <c r="GU123" t="s">
        <v>1921</v>
      </c>
      <c r="GV123" t="s">
        <v>1921</v>
      </c>
      <c r="GW123" t="s">
        <v>1921</v>
      </c>
      <c r="GX123" t="s">
        <v>1920</v>
      </c>
      <c r="GY123" t="s">
        <v>1921</v>
      </c>
      <c r="GZ123" t="s">
        <v>1920</v>
      </c>
      <c r="HA123" t="s">
        <v>1921</v>
      </c>
      <c r="HB123">
        <v>2</v>
      </c>
      <c r="HC123" t="s">
        <v>2291</v>
      </c>
      <c r="HD123">
        <v>1</v>
      </c>
      <c r="HE123" t="s">
        <v>2291</v>
      </c>
      <c r="HF123" t="s">
        <v>2291</v>
      </c>
      <c r="HG123" t="s">
        <v>2291</v>
      </c>
      <c r="HH123" t="s">
        <v>2291</v>
      </c>
      <c r="HI123" t="s">
        <v>2291</v>
      </c>
      <c r="HJ123" t="s">
        <v>2291</v>
      </c>
      <c r="HK123" t="s">
        <v>2291</v>
      </c>
      <c r="HL123" t="s">
        <v>2291</v>
      </c>
      <c r="HM123" t="s">
        <v>2291</v>
      </c>
      <c r="HN123" t="s">
        <v>2291</v>
      </c>
      <c r="HO123" t="s">
        <v>2291</v>
      </c>
      <c r="HP123" t="s">
        <v>2291</v>
      </c>
      <c r="HQ123" t="s">
        <v>2291</v>
      </c>
      <c r="HR123" t="s">
        <v>869</v>
      </c>
      <c r="HS123" t="s">
        <v>2112</v>
      </c>
      <c r="HT123" t="s">
        <v>1921</v>
      </c>
      <c r="HU123" t="s">
        <v>1920</v>
      </c>
      <c r="HV123" t="s">
        <v>1920</v>
      </c>
      <c r="HW123" t="s">
        <v>1921</v>
      </c>
      <c r="HX123" t="s">
        <v>1921</v>
      </c>
      <c r="HY123" t="s">
        <v>2122</v>
      </c>
      <c r="HZ123" t="s">
        <v>1920</v>
      </c>
      <c r="IA123" t="s">
        <v>1921</v>
      </c>
      <c r="IB123" t="s">
        <v>1921</v>
      </c>
      <c r="IC123">
        <v>27</v>
      </c>
      <c r="ID123" t="s">
        <v>2291</v>
      </c>
      <c r="IE123" t="s">
        <v>2046</v>
      </c>
      <c r="IF123" t="s">
        <v>1921</v>
      </c>
      <c r="IG123" t="s">
        <v>1962</v>
      </c>
      <c r="IH123" t="s">
        <v>2126</v>
      </c>
      <c r="II123" t="s">
        <v>1921</v>
      </c>
      <c r="IJ123" t="s">
        <v>1920</v>
      </c>
      <c r="IK123" t="s">
        <v>2291</v>
      </c>
      <c r="IL123">
        <v>100</v>
      </c>
      <c r="IM123" t="s">
        <v>1920</v>
      </c>
      <c r="IN123" t="s">
        <v>2291</v>
      </c>
      <c r="IO123" t="s">
        <v>2291</v>
      </c>
      <c r="IP123" t="s">
        <v>2291</v>
      </c>
      <c r="IQ123" t="s">
        <v>2291</v>
      </c>
      <c r="IR123" t="s">
        <v>2291</v>
      </c>
      <c r="IS123" t="s">
        <v>2291</v>
      </c>
      <c r="IT123" t="s">
        <v>2291</v>
      </c>
      <c r="IU123" t="s">
        <v>2291</v>
      </c>
      <c r="IV123" t="s">
        <v>1949</v>
      </c>
      <c r="IW123" t="s">
        <v>1991</v>
      </c>
      <c r="IX123" t="s">
        <v>2291</v>
      </c>
      <c r="IY123" t="s">
        <v>2291</v>
      </c>
      <c r="IZ123" t="s">
        <v>2291</v>
      </c>
      <c r="JA123" t="s">
        <v>2291</v>
      </c>
      <c r="JB123" t="s">
        <v>2291</v>
      </c>
      <c r="JC123" t="s">
        <v>1920</v>
      </c>
      <c r="JD123" t="s">
        <v>2003</v>
      </c>
      <c r="JE123" t="s">
        <v>1921</v>
      </c>
      <c r="JF123" t="s">
        <v>1920</v>
      </c>
      <c r="JG123" t="s">
        <v>1921</v>
      </c>
      <c r="JH123" t="s">
        <v>1921</v>
      </c>
      <c r="JI123" t="s">
        <v>1921</v>
      </c>
      <c r="JJ123" t="s">
        <v>2291</v>
      </c>
      <c r="JK123" t="s">
        <v>869</v>
      </c>
      <c r="JL123" t="s">
        <v>2291</v>
      </c>
      <c r="JM123" t="s">
        <v>598</v>
      </c>
      <c r="JN123" t="s">
        <v>1921</v>
      </c>
      <c r="JO123" t="s">
        <v>1921</v>
      </c>
      <c r="JP123" t="s">
        <v>1921</v>
      </c>
      <c r="JQ123" t="s">
        <v>1921</v>
      </c>
      <c r="JR123" t="s">
        <v>1921</v>
      </c>
      <c r="JS123" t="s">
        <v>1921</v>
      </c>
      <c r="JT123" t="s">
        <v>1920</v>
      </c>
      <c r="JU123" t="s">
        <v>1920</v>
      </c>
      <c r="JV123" t="s">
        <v>1920</v>
      </c>
      <c r="JW123" t="s">
        <v>1921</v>
      </c>
      <c r="JX123" t="s">
        <v>1921</v>
      </c>
      <c r="JY123" t="s">
        <v>1921</v>
      </c>
      <c r="JZ123" t="s">
        <v>1921</v>
      </c>
      <c r="KA123" t="s">
        <v>1921</v>
      </c>
      <c r="KB123" t="s">
        <v>2291</v>
      </c>
      <c r="KC123" t="s">
        <v>2291</v>
      </c>
      <c r="KD123" t="s">
        <v>2297</v>
      </c>
      <c r="KE123" t="s">
        <v>1920</v>
      </c>
      <c r="KF123" t="s">
        <v>1921</v>
      </c>
      <c r="KG123" t="s">
        <v>1921</v>
      </c>
      <c r="KH123" t="s">
        <v>1920</v>
      </c>
      <c r="KI123" t="s">
        <v>1921</v>
      </c>
      <c r="KJ123" t="s">
        <v>1921</v>
      </c>
      <c r="KK123" t="s">
        <v>1921</v>
      </c>
      <c r="KL123" t="s">
        <v>2291</v>
      </c>
      <c r="KM123" t="s">
        <v>1973</v>
      </c>
      <c r="KN123" t="s">
        <v>2291</v>
      </c>
      <c r="KO123" t="s">
        <v>1920</v>
      </c>
      <c r="KP123" t="s">
        <v>2144</v>
      </c>
      <c r="KQ123" t="s">
        <v>1967</v>
      </c>
      <c r="KR123" t="s">
        <v>1923</v>
      </c>
      <c r="KS123" t="s">
        <v>2291</v>
      </c>
      <c r="KT123" t="s">
        <v>1920</v>
      </c>
      <c r="KU123" t="s">
        <v>409</v>
      </c>
      <c r="KV123" t="s">
        <v>1921</v>
      </c>
      <c r="KW123" t="s">
        <v>1921</v>
      </c>
      <c r="KX123" t="s">
        <v>1920</v>
      </c>
      <c r="KY123" t="s">
        <v>2291</v>
      </c>
      <c r="KZ123" t="s">
        <v>2291</v>
      </c>
      <c r="LA123">
        <v>3</v>
      </c>
      <c r="LB123" t="s">
        <v>304</v>
      </c>
      <c r="LC123" t="s">
        <v>599</v>
      </c>
      <c r="LD123" t="s">
        <v>2291</v>
      </c>
      <c r="LE123" t="s">
        <v>2291</v>
      </c>
      <c r="LF123" t="s">
        <v>2291</v>
      </c>
      <c r="LG123">
        <v>20</v>
      </c>
      <c r="LH123">
        <v>20</v>
      </c>
      <c r="LI123" t="s">
        <v>600</v>
      </c>
      <c r="LJ123">
        <v>146974</v>
      </c>
      <c r="LK123" t="s">
        <v>601</v>
      </c>
      <c r="LL123" t="s">
        <v>602</v>
      </c>
      <c r="LM123">
        <v>27</v>
      </c>
      <c r="LN123" t="s">
        <v>2291</v>
      </c>
      <c r="LO123">
        <v>-1</v>
      </c>
      <c r="LP123" t="s">
        <v>2291</v>
      </c>
      <c r="LQ123" t="s">
        <v>2291</v>
      </c>
      <c r="LR123">
        <v>27</v>
      </c>
      <c r="LS123">
        <v>3</v>
      </c>
      <c r="LT123">
        <v>6</v>
      </c>
      <c r="LU123">
        <v>6</v>
      </c>
      <c r="LV123">
        <v>8</v>
      </c>
      <c r="LW123">
        <v>9</v>
      </c>
      <c r="LX123">
        <v>14</v>
      </c>
      <c r="LY123">
        <v>9</v>
      </c>
      <c r="LZ123">
        <v>17</v>
      </c>
      <c r="MA123">
        <v>13</v>
      </c>
      <c r="MB123">
        <v>17</v>
      </c>
      <c r="MC123">
        <v>4</v>
      </c>
      <c r="MD123">
        <v>5</v>
      </c>
      <c r="ME123">
        <v>111</v>
      </c>
      <c r="MF123" t="s">
        <v>568</v>
      </c>
      <c r="MG123" t="s">
        <v>1980</v>
      </c>
      <c r="MH123" t="s">
        <v>1981</v>
      </c>
      <c r="MI123" t="b">
        <v>1</v>
      </c>
      <c r="MJ123" t="b">
        <v>1</v>
      </c>
      <c r="MK123" t="b">
        <v>0</v>
      </c>
      <c r="ML123" t="s">
        <v>2291</v>
      </c>
    </row>
    <row r="124" spans="1:350" x14ac:dyDescent="0.3">
      <c r="A124" t="s">
        <v>2061</v>
      </c>
      <c r="B124" t="s">
        <v>930</v>
      </c>
      <c r="C124" t="s">
        <v>931</v>
      </c>
      <c r="D124">
        <v>43163</v>
      </c>
      <c r="E124" t="s">
        <v>693</v>
      </c>
      <c r="F124" t="s">
        <v>694</v>
      </c>
      <c r="G124" t="s">
        <v>2291</v>
      </c>
      <c r="H124" t="s">
        <v>2291</v>
      </c>
      <c r="I124">
        <v>43163</v>
      </c>
      <c r="J124" t="s">
        <v>695</v>
      </c>
      <c r="K124" t="s">
        <v>293</v>
      </c>
      <c r="L124" t="s">
        <v>294</v>
      </c>
      <c r="M124" t="s">
        <v>1934</v>
      </c>
      <c r="N124" t="s">
        <v>400</v>
      </c>
      <c r="O124" t="s">
        <v>1948</v>
      </c>
      <c r="P124" t="s">
        <v>915</v>
      </c>
      <c r="Q124" t="s">
        <v>1057</v>
      </c>
      <c r="R124" t="s">
        <v>2061</v>
      </c>
      <c r="S124" t="s">
        <v>2061</v>
      </c>
      <c r="T124" t="s">
        <v>932</v>
      </c>
      <c r="U124">
        <v>13.830800400899999</v>
      </c>
      <c r="V124">
        <v>14.103366980200001</v>
      </c>
      <c r="W124">
        <v>330.083211259</v>
      </c>
      <c r="X124">
        <v>4</v>
      </c>
      <c r="Y124" t="s">
        <v>1983</v>
      </c>
      <c r="Z124" t="s">
        <v>960</v>
      </c>
      <c r="AA124">
        <v>4</v>
      </c>
      <c r="AB124" t="s">
        <v>2292</v>
      </c>
      <c r="AC124" t="s">
        <v>2291</v>
      </c>
      <c r="AD124" t="s">
        <v>1982</v>
      </c>
      <c r="AE124" t="s">
        <v>2291</v>
      </c>
      <c r="AF124" t="s">
        <v>2291</v>
      </c>
      <c r="AG124" t="s">
        <v>2089</v>
      </c>
      <c r="AH124" t="s">
        <v>1920</v>
      </c>
      <c r="AI124" t="s">
        <v>1921</v>
      </c>
      <c r="AJ124" t="s">
        <v>1921</v>
      </c>
      <c r="AK124" t="s">
        <v>2291</v>
      </c>
      <c r="AL124">
        <v>71</v>
      </c>
      <c r="AM124">
        <v>300</v>
      </c>
      <c r="AN124" t="s">
        <v>294</v>
      </c>
      <c r="AO124" t="s">
        <v>1934</v>
      </c>
      <c r="AP124" t="s">
        <v>400</v>
      </c>
      <c r="AQ124" t="s">
        <v>1948</v>
      </c>
      <c r="AR124" t="s">
        <v>915</v>
      </c>
      <c r="AS124" t="s">
        <v>1057</v>
      </c>
      <c r="AT124">
        <v>71</v>
      </c>
      <c r="AU124">
        <v>300</v>
      </c>
      <c r="AV124">
        <v>42675</v>
      </c>
      <c r="AW124" t="s">
        <v>2291</v>
      </c>
      <c r="AX124" t="s">
        <v>2291</v>
      </c>
      <c r="AY124" t="s">
        <v>2291</v>
      </c>
      <c r="AZ124" t="s">
        <v>2291</v>
      </c>
      <c r="BA124" t="s">
        <v>2291</v>
      </c>
      <c r="BB124" t="s">
        <v>2291</v>
      </c>
      <c r="BC124" t="s">
        <v>2291</v>
      </c>
      <c r="BD124" t="s">
        <v>2291</v>
      </c>
      <c r="BE124" t="s">
        <v>2291</v>
      </c>
      <c r="BF124" t="s">
        <v>2291</v>
      </c>
      <c r="BG124" t="s">
        <v>2291</v>
      </c>
      <c r="BH124" t="s">
        <v>2291</v>
      </c>
      <c r="BI124" t="s">
        <v>2291</v>
      </c>
      <c r="BJ124" t="s">
        <v>2291</v>
      </c>
      <c r="BK124" t="s">
        <v>2291</v>
      </c>
      <c r="BL124" t="s">
        <v>2291</v>
      </c>
      <c r="BM124" t="s">
        <v>2291</v>
      </c>
      <c r="BN124" t="s">
        <v>2291</v>
      </c>
      <c r="BO124" t="s">
        <v>2291</v>
      </c>
      <c r="BP124" t="s">
        <v>2291</v>
      </c>
      <c r="BQ124" t="s">
        <v>2291</v>
      </c>
      <c r="BR124" t="s">
        <v>2291</v>
      </c>
      <c r="BS124" t="s">
        <v>2291</v>
      </c>
      <c r="BT124" t="s">
        <v>2291</v>
      </c>
      <c r="BU124" t="s">
        <v>2291</v>
      </c>
      <c r="BV124" t="s">
        <v>2291</v>
      </c>
      <c r="BW124" t="s">
        <v>2291</v>
      </c>
      <c r="BX124" t="s">
        <v>2291</v>
      </c>
      <c r="BY124" t="s">
        <v>2291</v>
      </c>
      <c r="BZ124" t="s">
        <v>2291</v>
      </c>
      <c r="CA124">
        <v>0</v>
      </c>
      <c r="CB124">
        <v>100</v>
      </c>
      <c r="CC124">
        <v>0</v>
      </c>
      <c r="CD124">
        <v>0</v>
      </c>
      <c r="CE124">
        <v>0</v>
      </c>
      <c r="CF124" t="s">
        <v>1998</v>
      </c>
      <c r="CG124" t="s">
        <v>2291</v>
      </c>
      <c r="CH124" t="s">
        <v>469</v>
      </c>
      <c r="CI124" t="s">
        <v>1921</v>
      </c>
      <c r="CJ124" t="s">
        <v>1921</v>
      </c>
      <c r="CK124" t="s">
        <v>1921</v>
      </c>
      <c r="CL124" t="s">
        <v>1921</v>
      </c>
      <c r="CM124" t="s">
        <v>1921</v>
      </c>
      <c r="CN124" t="s">
        <v>1921</v>
      </c>
      <c r="CO124" t="s">
        <v>1921</v>
      </c>
      <c r="CP124" t="s">
        <v>1921</v>
      </c>
      <c r="CQ124" t="s">
        <v>1921</v>
      </c>
      <c r="CR124" t="s">
        <v>1921</v>
      </c>
      <c r="CS124" t="s">
        <v>1920</v>
      </c>
      <c r="CT124" t="s">
        <v>2291</v>
      </c>
      <c r="CU124" t="s">
        <v>2291</v>
      </c>
      <c r="CV124" t="s">
        <v>2291</v>
      </c>
      <c r="CW124" t="s">
        <v>2291</v>
      </c>
      <c r="CX124" t="s">
        <v>2291</v>
      </c>
      <c r="CY124" t="s">
        <v>2291</v>
      </c>
      <c r="CZ124" t="s">
        <v>2291</v>
      </c>
      <c r="DA124" t="s">
        <v>2291</v>
      </c>
      <c r="DB124" t="s">
        <v>2291</v>
      </c>
      <c r="DC124" t="s">
        <v>2291</v>
      </c>
      <c r="DD124" t="s">
        <v>2291</v>
      </c>
      <c r="DE124" t="s">
        <v>2291</v>
      </c>
      <c r="DF124" t="s">
        <v>2291</v>
      </c>
      <c r="DG124" t="s">
        <v>2291</v>
      </c>
      <c r="DH124" t="s">
        <v>2291</v>
      </c>
      <c r="DI124" t="s">
        <v>2291</v>
      </c>
      <c r="DJ124" t="s">
        <v>2291</v>
      </c>
      <c r="DK124" t="s">
        <v>2291</v>
      </c>
      <c r="DL124" t="s">
        <v>2291</v>
      </c>
      <c r="DM124" t="s">
        <v>2291</v>
      </c>
      <c r="DN124" t="s">
        <v>2291</v>
      </c>
      <c r="DO124" t="s">
        <v>2291</v>
      </c>
      <c r="DP124" t="s">
        <v>2291</v>
      </c>
      <c r="DQ124" t="s">
        <v>2291</v>
      </c>
      <c r="DR124" t="s">
        <v>2291</v>
      </c>
      <c r="DS124" t="s">
        <v>2291</v>
      </c>
      <c r="DT124" t="s">
        <v>2291</v>
      </c>
      <c r="DU124" t="s">
        <v>2291</v>
      </c>
      <c r="DV124" t="s">
        <v>2291</v>
      </c>
      <c r="DW124" t="s">
        <v>2291</v>
      </c>
      <c r="DX124" t="s">
        <v>2291</v>
      </c>
      <c r="DY124" t="s">
        <v>2291</v>
      </c>
      <c r="DZ124" t="s">
        <v>2291</v>
      </c>
      <c r="EA124" t="s">
        <v>2291</v>
      </c>
      <c r="EB124" t="s">
        <v>2291</v>
      </c>
      <c r="EC124" t="s">
        <v>2291</v>
      </c>
      <c r="ED124" t="s">
        <v>2291</v>
      </c>
      <c r="EE124" t="s">
        <v>2291</v>
      </c>
      <c r="EF124" t="s">
        <v>2291</v>
      </c>
      <c r="EG124" t="s">
        <v>2291</v>
      </c>
      <c r="EH124" t="s">
        <v>2291</v>
      </c>
      <c r="EI124" t="s">
        <v>2291</v>
      </c>
      <c r="EJ124" t="s">
        <v>2291</v>
      </c>
      <c r="EK124" t="s">
        <v>2291</v>
      </c>
      <c r="EL124" t="s">
        <v>2291</v>
      </c>
      <c r="EM124" t="s">
        <v>2291</v>
      </c>
      <c r="EN124" t="s">
        <v>2291</v>
      </c>
      <c r="EO124" t="s">
        <v>2291</v>
      </c>
      <c r="EP124" t="s">
        <v>2291</v>
      </c>
      <c r="EQ124" t="s">
        <v>2291</v>
      </c>
      <c r="ER124" t="s">
        <v>2291</v>
      </c>
      <c r="ES124" t="s">
        <v>2291</v>
      </c>
      <c r="ET124" t="s">
        <v>2291</v>
      </c>
      <c r="EU124" t="s">
        <v>2291</v>
      </c>
      <c r="EV124" t="s">
        <v>2291</v>
      </c>
      <c r="EW124" t="s">
        <v>2291</v>
      </c>
      <c r="EX124" t="s">
        <v>2291</v>
      </c>
      <c r="EY124" t="s">
        <v>2291</v>
      </c>
      <c r="EZ124" t="s">
        <v>2291</v>
      </c>
      <c r="FA124" t="s">
        <v>2291</v>
      </c>
      <c r="FB124" t="s">
        <v>2291</v>
      </c>
      <c r="FC124" t="s">
        <v>2291</v>
      </c>
      <c r="FD124" t="s">
        <v>2291</v>
      </c>
      <c r="FE124" t="s">
        <v>2291</v>
      </c>
      <c r="FF124" t="s">
        <v>2291</v>
      </c>
      <c r="FG124" t="s">
        <v>2291</v>
      </c>
      <c r="FH124" t="s">
        <v>2291</v>
      </c>
      <c r="FI124" t="s">
        <v>2291</v>
      </c>
      <c r="FJ124" t="s">
        <v>2291</v>
      </c>
      <c r="FK124" t="s">
        <v>2291</v>
      </c>
      <c r="FL124" t="s">
        <v>2291</v>
      </c>
      <c r="FM124" t="s">
        <v>2291</v>
      </c>
      <c r="FN124" t="s">
        <v>2291</v>
      </c>
      <c r="FO124" t="s">
        <v>2291</v>
      </c>
      <c r="FP124" t="s">
        <v>2291</v>
      </c>
      <c r="FQ124" t="s">
        <v>2291</v>
      </c>
      <c r="FR124" t="s">
        <v>2291</v>
      </c>
      <c r="FS124" t="s">
        <v>2291</v>
      </c>
      <c r="FT124" t="s">
        <v>2291</v>
      </c>
      <c r="FU124" t="s">
        <v>2291</v>
      </c>
      <c r="FV124">
        <v>10</v>
      </c>
      <c r="FW124">
        <v>25</v>
      </c>
      <c r="FX124">
        <v>1</v>
      </c>
      <c r="FY124">
        <v>1</v>
      </c>
      <c r="FZ124" t="s">
        <v>2291</v>
      </c>
      <c r="GA124">
        <v>5</v>
      </c>
      <c r="GB124" t="s">
        <v>2291</v>
      </c>
      <c r="GC124" t="s">
        <v>2291</v>
      </c>
      <c r="GD124" t="s">
        <v>2291</v>
      </c>
      <c r="GE124">
        <v>1</v>
      </c>
      <c r="GF124">
        <v>1</v>
      </c>
      <c r="GG124" t="s">
        <v>2291</v>
      </c>
      <c r="GH124">
        <v>15</v>
      </c>
      <c r="GI124" t="s">
        <v>1920</v>
      </c>
      <c r="GJ124" t="s">
        <v>1920</v>
      </c>
      <c r="GK124" t="s">
        <v>1920</v>
      </c>
      <c r="GL124" t="s">
        <v>2291</v>
      </c>
      <c r="GM124" t="s">
        <v>2291</v>
      </c>
      <c r="GN124" t="s">
        <v>2291</v>
      </c>
      <c r="GO124" t="s">
        <v>1920</v>
      </c>
      <c r="GP124" t="s">
        <v>2291</v>
      </c>
      <c r="GQ124" t="s">
        <v>2291</v>
      </c>
      <c r="GR124" t="s">
        <v>2291</v>
      </c>
      <c r="GS124" t="s">
        <v>406</v>
      </c>
      <c r="GT124" t="s">
        <v>1921</v>
      </c>
      <c r="GU124" t="s">
        <v>1921</v>
      </c>
      <c r="GV124" t="s">
        <v>1921</v>
      </c>
      <c r="GW124" t="s">
        <v>1921</v>
      </c>
      <c r="GX124" t="s">
        <v>1921</v>
      </c>
      <c r="GY124" t="s">
        <v>1921</v>
      </c>
      <c r="GZ124" t="s">
        <v>1920</v>
      </c>
      <c r="HA124" t="s">
        <v>1921</v>
      </c>
      <c r="HB124">
        <v>1</v>
      </c>
      <c r="HC124" t="s">
        <v>2291</v>
      </c>
      <c r="HD124" t="s">
        <v>2291</v>
      </c>
      <c r="HE124" t="s">
        <v>2291</v>
      </c>
      <c r="HF124" t="s">
        <v>2291</v>
      </c>
      <c r="HG124" t="s">
        <v>2291</v>
      </c>
      <c r="HH124" t="s">
        <v>2291</v>
      </c>
      <c r="HI124" t="s">
        <v>2291</v>
      </c>
      <c r="HJ124" t="s">
        <v>2291</v>
      </c>
      <c r="HK124" t="s">
        <v>2291</v>
      </c>
      <c r="HL124" t="s">
        <v>2291</v>
      </c>
      <c r="HM124" t="s">
        <v>2291</v>
      </c>
      <c r="HN124" t="s">
        <v>2291</v>
      </c>
      <c r="HO124" t="s">
        <v>2291</v>
      </c>
      <c r="HP124" t="s">
        <v>2291</v>
      </c>
      <c r="HQ124" t="s">
        <v>2291</v>
      </c>
      <c r="HR124" t="s">
        <v>1958</v>
      </c>
      <c r="HS124" t="s">
        <v>2115</v>
      </c>
      <c r="HT124" t="s">
        <v>1921</v>
      </c>
      <c r="HU124" t="s">
        <v>1920</v>
      </c>
      <c r="HV124" t="s">
        <v>1920</v>
      </c>
      <c r="HW124" t="s">
        <v>1920</v>
      </c>
      <c r="HX124" t="s">
        <v>1921</v>
      </c>
      <c r="HY124" t="s">
        <v>2125</v>
      </c>
      <c r="HZ124" t="s">
        <v>1921</v>
      </c>
      <c r="IA124" t="s">
        <v>1921</v>
      </c>
      <c r="IB124" t="s">
        <v>1920</v>
      </c>
      <c r="IC124" t="s">
        <v>2291</v>
      </c>
      <c r="ID124" t="s">
        <v>2291</v>
      </c>
      <c r="IE124" t="s">
        <v>2291</v>
      </c>
      <c r="IF124" t="s">
        <v>2291</v>
      </c>
      <c r="IG124" t="s">
        <v>2291</v>
      </c>
      <c r="IH124" t="s">
        <v>2126</v>
      </c>
      <c r="II124" t="s">
        <v>1921</v>
      </c>
      <c r="IJ124" t="s">
        <v>1920</v>
      </c>
      <c r="IK124" t="s">
        <v>2291</v>
      </c>
      <c r="IL124">
        <v>71</v>
      </c>
      <c r="IM124" t="s">
        <v>1920</v>
      </c>
      <c r="IN124" t="s">
        <v>2291</v>
      </c>
      <c r="IO124" t="s">
        <v>2291</v>
      </c>
      <c r="IP124" t="s">
        <v>2291</v>
      </c>
      <c r="IQ124" t="s">
        <v>2291</v>
      </c>
      <c r="IR124" t="s">
        <v>2291</v>
      </c>
      <c r="IS124" t="s">
        <v>2291</v>
      </c>
      <c r="IT124" t="s">
        <v>2291</v>
      </c>
      <c r="IU124" t="s">
        <v>2291</v>
      </c>
      <c r="IV124" t="s">
        <v>1949</v>
      </c>
      <c r="IW124" t="s">
        <v>1991</v>
      </c>
      <c r="IX124" t="s">
        <v>2291</v>
      </c>
      <c r="IY124" t="s">
        <v>2291</v>
      </c>
      <c r="IZ124" t="s">
        <v>2291</v>
      </c>
      <c r="JA124" t="s">
        <v>2291</v>
      </c>
      <c r="JB124" t="s">
        <v>2291</v>
      </c>
      <c r="JC124" t="s">
        <v>1920</v>
      </c>
      <c r="JD124" t="s">
        <v>2002</v>
      </c>
      <c r="JE124" t="s">
        <v>1920</v>
      </c>
      <c r="JF124" t="s">
        <v>1921</v>
      </c>
      <c r="JG124" t="s">
        <v>1921</v>
      </c>
      <c r="JH124" t="s">
        <v>1921</v>
      </c>
      <c r="JI124" t="s">
        <v>1921</v>
      </c>
      <c r="JJ124" t="s">
        <v>2291</v>
      </c>
      <c r="JK124" t="s">
        <v>1974</v>
      </c>
      <c r="JL124" t="s">
        <v>1967</v>
      </c>
      <c r="JM124" t="s">
        <v>359</v>
      </c>
      <c r="JN124" t="s">
        <v>1920</v>
      </c>
      <c r="JO124" t="s">
        <v>1921</v>
      </c>
      <c r="JP124" t="s">
        <v>1921</v>
      </c>
      <c r="JQ124" t="s">
        <v>1921</v>
      </c>
      <c r="JR124" t="s">
        <v>1921</v>
      </c>
      <c r="JS124" t="s">
        <v>1920</v>
      </c>
      <c r="JT124" t="s">
        <v>1921</v>
      </c>
      <c r="JU124" t="s">
        <v>1921</v>
      </c>
      <c r="JV124" t="s">
        <v>1920</v>
      </c>
      <c r="JW124" t="s">
        <v>1921</v>
      </c>
      <c r="JX124" t="s">
        <v>1921</v>
      </c>
      <c r="JY124" t="s">
        <v>1921</v>
      </c>
      <c r="JZ124" t="s">
        <v>1921</v>
      </c>
      <c r="KA124" t="s">
        <v>1921</v>
      </c>
      <c r="KB124" t="s">
        <v>2291</v>
      </c>
      <c r="KC124" t="s">
        <v>2291</v>
      </c>
      <c r="KD124" t="s">
        <v>2298</v>
      </c>
      <c r="KE124" t="s">
        <v>1920</v>
      </c>
      <c r="KF124" t="s">
        <v>1921</v>
      </c>
      <c r="KG124" t="s">
        <v>1921</v>
      </c>
      <c r="KH124" t="s">
        <v>1921</v>
      </c>
      <c r="KI124" t="s">
        <v>1921</v>
      </c>
      <c r="KJ124" t="s">
        <v>1920</v>
      </c>
      <c r="KK124" t="s">
        <v>1921</v>
      </c>
      <c r="KL124" t="s">
        <v>2291</v>
      </c>
      <c r="KM124" t="s">
        <v>1972</v>
      </c>
      <c r="KN124" t="s">
        <v>1921</v>
      </c>
      <c r="KO124" t="s">
        <v>1920</v>
      </c>
      <c r="KP124" t="s">
        <v>2145</v>
      </c>
      <c r="KQ124" t="s">
        <v>1967</v>
      </c>
      <c r="KR124" t="s">
        <v>1923</v>
      </c>
      <c r="KS124" t="s">
        <v>2291</v>
      </c>
      <c r="KT124" t="s">
        <v>1920</v>
      </c>
      <c r="KU124" t="s">
        <v>409</v>
      </c>
      <c r="KV124" t="s">
        <v>1921</v>
      </c>
      <c r="KW124" t="s">
        <v>1921</v>
      </c>
      <c r="KX124" t="s">
        <v>1920</v>
      </c>
      <c r="KY124" t="s">
        <v>2291</v>
      </c>
      <c r="KZ124" t="s">
        <v>2291</v>
      </c>
      <c r="LA124">
        <v>3</v>
      </c>
      <c r="LB124" t="s">
        <v>304</v>
      </c>
      <c r="LC124" t="s">
        <v>933</v>
      </c>
      <c r="LD124" t="s">
        <v>2291</v>
      </c>
      <c r="LE124" t="s">
        <v>2291</v>
      </c>
      <c r="LF124" t="s">
        <v>2291</v>
      </c>
      <c r="LG124">
        <v>15</v>
      </c>
      <c r="LH124">
        <v>15</v>
      </c>
      <c r="LI124" t="s">
        <v>934</v>
      </c>
      <c r="LJ124">
        <v>158762</v>
      </c>
      <c r="LK124" t="s">
        <v>935</v>
      </c>
      <c r="LL124" t="s">
        <v>936</v>
      </c>
      <c r="LM124">
        <v>66</v>
      </c>
      <c r="LN124" t="s">
        <v>2291</v>
      </c>
      <c r="LO124">
        <v>-1</v>
      </c>
      <c r="LP124" t="s">
        <v>2291</v>
      </c>
      <c r="LQ124" t="s">
        <v>2291</v>
      </c>
      <c r="LR124">
        <v>66</v>
      </c>
      <c r="LS124">
        <v>7</v>
      </c>
      <c r="LT124">
        <v>7</v>
      </c>
      <c r="LU124">
        <v>7</v>
      </c>
      <c r="LV124">
        <v>5</v>
      </c>
      <c r="LW124">
        <v>11</v>
      </c>
      <c r="LX124">
        <v>18</v>
      </c>
      <c r="LY124">
        <v>3</v>
      </c>
      <c r="LZ124">
        <v>7</v>
      </c>
      <c r="MA124">
        <v>10</v>
      </c>
      <c r="MB124">
        <v>16</v>
      </c>
      <c r="MC124">
        <v>5</v>
      </c>
      <c r="MD124">
        <v>4</v>
      </c>
      <c r="ME124">
        <v>100</v>
      </c>
      <c r="MF124" t="s">
        <v>1975</v>
      </c>
      <c r="MG124" t="s">
        <v>1979</v>
      </c>
      <c r="MH124" t="s">
        <v>1981</v>
      </c>
      <c r="MI124" t="b">
        <v>1</v>
      </c>
      <c r="MJ124" t="b">
        <v>1</v>
      </c>
      <c r="MK124" t="b">
        <v>1</v>
      </c>
      <c r="ML124" t="s">
        <v>2291</v>
      </c>
    </row>
    <row r="125" spans="1:350" x14ac:dyDescent="0.3">
      <c r="A125" t="s">
        <v>1418</v>
      </c>
      <c r="B125" t="s">
        <v>1416</v>
      </c>
      <c r="C125" t="s">
        <v>1417</v>
      </c>
      <c r="D125">
        <v>43169</v>
      </c>
      <c r="E125" t="s">
        <v>549</v>
      </c>
      <c r="F125" t="s">
        <v>970</v>
      </c>
      <c r="G125" t="s">
        <v>971</v>
      </c>
      <c r="H125" t="s">
        <v>2291</v>
      </c>
      <c r="I125">
        <v>43169</v>
      </c>
      <c r="J125" t="s">
        <v>551</v>
      </c>
      <c r="K125" t="s">
        <v>293</v>
      </c>
      <c r="L125" t="s">
        <v>294</v>
      </c>
      <c r="M125" t="s">
        <v>1934</v>
      </c>
      <c r="N125" t="s">
        <v>400</v>
      </c>
      <c r="O125" t="s">
        <v>1948</v>
      </c>
      <c r="P125" t="s">
        <v>404</v>
      </c>
      <c r="Q125" t="s">
        <v>2010</v>
      </c>
      <c r="R125" t="s">
        <v>1408</v>
      </c>
      <c r="S125" t="s">
        <v>1418</v>
      </c>
      <c r="T125" t="s">
        <v>1419</v>
      </c>
      <c r="U125">
        <v>13.9960888067</v>
      </c>
      <c r="V125">
        <v>13.730034631300001</v>
      </c>
      <c r="W125">
        <v>294.70386464000001</v>
      </c>
      <c r="X125">
        <v>6</v>
      </c>
      <c r="Y125" t="s">
        <v>1983</v>
      </c>
      <c r="Z125" t="s">
        <v>1398</v>
      </c>
      <c r="AA125">
        <v>10</v>
      </c>
      <c r="AB125" t="s">
        <v>2296</v>
      </c>
      <c r="AC125" t="s">
        <v>2291</v>
      </c>
      <c r="AD125" t="s">
        <v>1982</v>
      </c>
      <c r="AE125" t="s">
        <v>2291</v>
      </c>
      <c r="AF125" t="s">
        <v>2291</v>
      </c>
      <c r="AG125" t="s">
        <v>2093</v>
      </c>
      <c r="AH125" t="s">
        <v>1920</v>
      </c>
      <c r="AI125" t="s">
        <v>1920</v>
      </c>
      <c r="AJ125" t="s">
        <v>1921</v>
      </c>
      <c r="AK125" t="s">
        <v>2291</v>
      </c>
      <c r="AL125">
        <v>200</v>
      </c>
      <c r="AM125">
        <v>600</v>
      </c>
      <c r="AN125" t="s">
        <v>294</v>
      </c>
      <c r="AO125" t="s">
        <v>1934</v>
      </c>
      <c r="AP125" t="s">
        <v>400</v>
      </c>
      <c r="AQ125" t="s">
        <v>1948</v>
      </c>
      <c r="AR125" t="s">
        <v>404</v>
      </c>
      <c r="AS125" t="s">
        <v>2010</v>
      </c>
      <c r="AT125">
        <v>200</v>
      </c>
      <c r="AU125">
        <v>600</v>
      </c>
      <c r="AV125">
        <v>42064</v>
      </c>
      <c r="AW125">
        <v>100</v>
      </c>
      <c r="AX125">
        <v>300</v>
      </c>
      <c r="AY125" t="s">
        <v>298</v>
      </c>
      <c r="AZ125" t="s">
        <v>1926</v>
      </c>
      <c r="BA125" t="s">
        <v>299</v>
      </c>
      <c r="BB125" t="s">
        <v>1931</v>
      </c>
      <c r="BC125" t="s">
        <v>594</v>
      </c>
      <c r="BD125" t="s">
        <v>1937</v>
      </c>
      <c r="BE125" t="s">
        <v>2291</v>
      </c>
      <c r="BF125" t="s">
        <v>2291</v>
      </c>
      <c r="BG125" t="s">
        <v>2291</v>
      </c>
      <c r="BH125">
        <v>100</v>
      </c>
      <c r="BI125">
        <v>300</v>
      </c>
      <c r="BJ125">
        <v>42064</v>
      </c>
      <c r="BK125" t="s">
        <v>2291</v>
      </c>
      <c r="BL125" t="s">
        <v>2291</v>
      </c>
      <c r="BM125" t="s">
        <v>2291</v>
      </c>
      <c r="BN125" t="s">
        <v>2291</v>
      </c>
      <c r="BO125" t="s">
        <v>2291</v>
      </c>
      <c r="BP125" t="s">
        <v>2291</v>
      </c>
      <c r="BQ125" t="s">
        <v>2291</v>
      </c>
      <c r="BR125" t="s">
        <v>2291</v>
      </c>
      <c r="BS125" t="s">
        <v>2291</v>
      </c>
      <c r="BT125" t="s">
        <v>2291</v>
      </c>
      <c r="BU125" t="s">
        <v>2291</v>
      </c>
      <c r="BV125" t="s">
        <v>2291</v>
      </c>
      <c r="BW125" t="s">
        <v>2291</v>
      </c>
      <c r="BX125" t="s">
        <v>2291</v>
      </c>
      <c r="BY125">
        <v>40</v>
      </c>
      <c r="BZ125">
        <v>100</v>
      </c>
      <c r="CA125">
        <v>0</v>
      </c>
      <c r="CB125">
        <v>500</v>
      </c>
      <c r="CC125">
        <v>0</v>
      </c>
      <c r="CD125">
        <v>0</v>
      </c>
      <c r="CE125">
        <v>0</v>
      </c>
      <c r="CF125" t="s">
        <v>1998</v>
      </c>
      <c r="CG125" t="s">
        <v>2291</v>
      </c>
      <c r="CH125" t="s">
        <v>469</v>
      </c>
      <c r="CI125" t="s">
        <v>1921</v>
      </c>
      <c r="CJ125" t="s">
        <v>1921</v>
      </c>
      <c r="CK125" t="s">
        <v>1921</v>
      </c>
      <c r="CL125" t="s">
        <v>1921</v>
      </c>
      <c r="CM125" t="s">
        <v>1921</v>
      </c>
      <c r="CN125" t="s">
        <v>1921</v>
      </c>
      <c r="CO125" t="s">
        <v>1921</v>
      </c>
      <c r="CP125" t="s">
        <v>1921</v>
      </c>
      <c r="CQ125" t="s">
        <v>1921</v>
      </c>
      <c r="CR125" t="s">
        <v>1921</v>
      </c>
      <c r="CS125" t="s">
        <v>1920</v>
      </c>
      <c r="CT125" t="s">
        <v>2291</v>
      </c>
      <c r="CU125" t="s">
        <v>2291</v>
      </c>
      <c r="CV125" t="s">
        <v>2291</v>
      </c>
      <c r="CW125" t="s">
        <v>2291</v>
      </c>
      <c r="CX125" t="s">
        <v>2291</v>
      </c>
      <c r="CY125" t="s">
        <v>2291</v>
      </c>
      <c r="CZ125" t="s">
        <v>2291</v>
      </c>
      <c r="DA125" t="s">
        <v>2291</v>
      </c>
      <c r="DB125" t="s">
        <v>2291</v>
      </c>
      <c r="DC125" t="s">
        <v>2291</v>
      </c>
      <c r="DD125" t="s">
        <v>2291</v>
      </c>
      <c r="DE125" t="s">
        <v>2291</v>
      </c>
      <c r="DF125" t="s">
        <v>2291</v>
      </c>
      <c r="DG125" t="s">
        <v>2291</v>
      </c>
      <c r="DH125" t="s">
        <v>2291</v>
      </c>
      <c r="DI125" t="s">
        <v>2291</v>
      </c>
      <c r="DJ125" t="s">
        <v>2291</v>
      </c>
      <c r="DK125" t="s">
        <v>2291</v>
      </c>
      <c r="DL125" t="s">
        <v>2291</v>
      </c>
      <c r="DM125" t="s">
        <v>2291</v>
      </c>
      <c r="DN125" t="s">
        <v>2291</v>
      </c>
      <c r="DO125" t="s">
        <v>2291</v>
      </c>
      <c r="DP125" t="s">
        <v>2291</v>
      </c>
      <c r="DQ125" t="s">
        <v>2291</v>
      </c>
      <c r="DR125" t="s">
        <v>2291</v>
      </c>
      <c r="DS125" t="s">
        <v>2291</v>
      </c>
      <c r="DT125" t="s">
        <v>2291</v>
      </c>
      <c r="DU125" t="s">
        <v>2291</v>
      </c>
      <c r="DV125" t="s">
        <v>2291</v>
      </c>
      <c r="DW125" t="s">
        <v>2291</v>
      </c>
      <c r="DX125" t="s">
        <v>2291</v>
      </c>
      <c r="DY125" t="s">
        <v>2291</v>
      </c>
      <c r="DZ125" t="s">
        <v>2291</v>
      </c>
      <c r="EA125" t="s">
        <v>2291</v>
      </c>
      <c r="EB125" t="s">
        <v>2291</v>
      </c>
      <c r="EC125" t="s">
        <v>2291</v>
      </c>
      <c r="ED125" t="s">
        <v>2291</v>
      </c>
      <c r="EE125" t="s">
        <v>2291</v>
      </c>
      <c r="EF125" t="s">
        <v>2291</v>
      </c>
      <c r="EG125" t="s">
        <v>2291</v>
      </c>
      <c r="EH125" t="s">
        <v>2291</v>
      </c>
      <c r="EI125" t="s">
        <v>2291</v>
      </c>
      <c r="EJ125" t="s">
        <v>2291</v>
      </c>
      <c r="EK125" t="s">
        <v>2291</v>
      </c>
      <c r="EL125" t="s">
        <v>2291</v>
      </c>
      <c r="EM125" t="s">
        <v>2291</v>
      </c>
      <c r="EN125" t="s">
        <v>2291</v>
      </c>
      <c r="EO125" t="s">
        <v>2291</v>
      </c>
      <c r="EP125" t="s">
        <v>2291</v>
      </c>
      <c r="EQ125" t="s">
        <v>2291</v>
      </c>
      <c r="ER125" t="s">
        <v>2291</v>
      </c>
      <c r="ES125" t="s">
        <v>2291</v>
      </c>
      <c r="ET125" t="s">
        <v>2291</v>
      </c>
      <c r="EU125" t="s">
        <v>2291</v>
      </c>
      <c r="EV125" t="s">
        <v>2291</v>
      </c>
      <c r="EW125" t="s">
        <v>2291</v>
      </c>
      <c r="EX125" t="s">
        <v>2291</v>
      </c>
      <c r="EY125" t="s">
        <v>2291</v>
      </c>
      <c r="EZ125" t="s">
        <v>2291</v>
      </c>
      <c r="FA125" t="s">
        <v>2291</v>
      </c>
      <c r="FB125" t="s">
        <v>2291</v>
      </c>
      <c r="FC125" t="s">
        <v>2291</v>
      </c>
      <c r="FD125" t="s">
        <v>2291</v>
      </c>
      <c r="FE125" t="s">
        <v>2291</v>
      </c>
      <c r="FF125" t="s">
        <v>2291</v>
      </c>
      <c r="FG125" t="s">
        <v>2291</v>
      </c>
      <c r="FH125" t="s">
        <v>2291</v>
      </c>
      <c r="FI125" t="s">
        <v>2291</v>
      </c>
      <c r="FJ125" t="s">
        <v>2291</v>
      </c>
      <c r="FK125" t="s">
        <v>2291</v>
      </c>
      <c r="FL125" t="s">
        <v>2291</v>
      </c>
      <c r="FM125" t="s">
        <v>2291</v>
      </c>
      <c r="FN125" t="s">
        <v>2291</v>
      </c>
      <c r="FO125" t="s">
        <v>2291</v>
      </c>
      <c r="FP125" t="s">
        <v>2291</v>
      </c>
      <c r="FQ125" t="s">
        <v>2291</v>
      </c>
      <c r="FR125" t="s">
        <v>2291</v>
      </c>
      <c r="FS125" t="s">
        <v>2291</v>
      </c>
      <c r="FT125" t="s">
        <v>2291</v>
      </c>
      <c r="FU125" t="s">
        <v>2291</v>
      </c>
      <c r="FV125">
        <v>20</v>
      </c>
      <c r="FW125">
        <v>30</v>
      </c>
      <c r="FX125">
        <v>7</v>
      </c>
      <c r="FY125">
        <v>7</v>
      </c>
      <c r="FZ125">
        <v>10</v>
      </c>
      <c r="GA125">
        <v>9</v>
      </c>
      <c r="GB125" t="s">
        <v>2291</v>
      </c>
      <c r="GC125" t="s">
        <v>2291</v>
      </c>
      <c r="GD125">
        <v>15</v>
      </c>
      <c r="GE125">
        <v>30</v>
      </c>
      <c r="GF125">
        <v>5</v>
      </c>
      <c r="GG125" t="s">
        <v>2291</v>
      </c>
      <c r="GH125">
        <v>50</v>
      </c>
      <c r="GI125" t="s">
        <v>1921</v>
      </c>
      <c r="GJ125" t="s">
        <v>1921</v>
      </c>
      <c r="GK125" t="s">
        <v>1921</v>
      </c>
      <c r="GL125" t="s">
        <v>1410</v>
      </c>
      <c r="GM125" t="s">
        <v>1410</v>
      </c>
      <c r="GN125" t="s">
        <v>1410</v>
      </c>
      <c r="GO125" t="s">
        <v>1920</v>
      </c>
      <c r="GP125" t="s">
        <v>2291</v>
      </c>
      <c r="GQ125" t="s">
        <v>2291</v>
      </c>
      <c r="GR125" t="s">
        <v>2291</v>
      </c>
      <c r="GS125" t="s">
        <v>1250</v>
      </c>
      <c r="GT125" t="s">
        <v>1921</v>
      </c>
      <c r="GU125" t="s">
        <v>1921</v>
      </c>
      <c r="GV125" t="s">
        <v>1920</v>
      </c>
      <c r="GW125" t="s">
        <v>1921</v>
      </c>
      <c r="GX125" t="s">
        <v>1921</v>
      </c>
      <c r="GY125" t="s">
        <v>1921</v>
      </c>
      <c r="GZ125" t="s">
        <v>1920</v>
      </c>
      <c r="HA125" t="s">
        <v>1921</v>
      </c>
      <c r="HB125">
        <v>6</v>
      </c>
      <c r="HC125" t="s">
        <v>2291</v>
      </c>
      <c r="HD125" t="s">
        <v>2291</v>
      </c>
      <c r="HE125" t="s">
        <v>2291</v>
      </c>
      <c r="HF125" t="s">
        <v>2291</v>
      </c>
      <c r="HG125" t="s">
        <v>2291</v>
      </c>
      <c r="HH125" t="s">
        <v>2291</v>
      </c>
      <c r="HI125" t="s">
        <v>2291</v>
      </c>
      <c r="HJ125">
        <v>1</v>
      </c>
      <c r="HK125" t="s">
        <v>2291</v>
      </c>
      <c r="HL125" t="s">
        <v>2291</v>
      </c>
      <c r="HM125" t="s">
        <v>2291</v>
      </c>
      <c r="HN125" t="s">
        <v>2291</v>
      </c>
      <c r="HO125" t="s">
        <v>2291</v>
      </c>
      <c r="HP125" t="s">
        <v>2291</v>
      </c>
      <c r="HQ125" t="s">
        <v>2291</v>
      </c>
      <c r="HR125" t="s">
        <v>1956</v>
      </c>
      <c r="HS125" t="s">
        <v>2121</v>
      </c>
      <c r="HT125" t="s">
        <v>1921</v>
      </c>
      <c r="HU125" t="s">
        <v>1920</v>
      </c>
      <c r="HV125" t="s">
        <v>1920</v>
      </c>
      <c r="HW125" t="s">
        <v>1920</v>
      </c>
      <c r="HX125" t="s">
        <v>1920</v>
      </c>
      <c r="HY125" t="s">
        <v>2125</v>
      </c>
      <c r="HZ125" t="s">
        <v>1921</v>
      </c>
      <c r="IA125" t="s">
        <v>1921</v>
      </c>
      <c r="IB125" t="s">
        <v>1920</v>
      </c>
      <c r="IC125" t="s">
        <v>2291</v>
      </c>
      <c r="ID125" t="s">
        <v>2291</v>
      </c>
      <c r="IE125" t="s">
        <v>2291</v>
      </c>
      <c r="IF125" t="s">
        <v>2291</v>
      </c>
      <c r="IG125" t="s">
        <v>2291</v>
      </c>
      <c r="IH125" t="s">
        <v>2126</v>
      </c>
      <c r="II125" t="s">
        <v>1921</v>
      </c>
      <c r="IJ125" t="s">
        <v>1920</v>
      </c>
      <c r="IK125" t="s">
        <v>2291</v>
      </c>
      <c r="IL125">
        <v>300</v>
      </c>
      <c r="IM125" t="s">
        <v>1961</v>
      </c>
      <c r="IN125" t="s">
        <v>2291</v>
      </c>
      <c r="IO125" t="s">
        <v>2291</v>
      </c>
      <c r="IP125" t="s">
        <v>2291</v>
      </c>
      <c r="IQ125" t="s">
        <v>2291</v>
      </c>
      <c r="IR125" t="s">
        <v>2291</v>
      </c>
      <c r="IS125" t="s">
        <v>2291</v>
      </c>
      <c r="IT125" t="s">
        <v>2291</v>
      </c>
      <c r="IU125" t="s">
        <v>2291</v>
      </c>
      <c r="IV125" t="s">
        <v>1949</v>
      </c>
      <c r="IW125" t="s">
        <v>1991</v>
      </c>
      <c r="IX125" t="s">
        <v>2291</v>
      </c>
      <c r="IY125" t="s">
        <v>2291</v>
      </c>
      <c r="IZ125" t="s">
        <v>2291</v>
      </c>
      <c r="JA125" t="s">
        <v>2291</v>
      </c>
      <c r="JB125" t="s">
        <v>2291</v>
      </c>
      <c r="JC125" t="s">
        <v>1921</v>
      </c>
      <c r="JD125" t="s">
        <v>2291</v>
      </c>
      <c r="JE125" t="s">
        <v>2291</v>
      </c>
      <c r="JF125" t="s">
        <v>2291</v>
      </c>
      <c r="JG125" t="s">
        <v>2291</v>
      </c>
      <c r="JH125" t="s">
        <v>2291</v>
      </c>
      <c r="JI125" t="s">
        <v>2291</v>
      </c>
      <c r="JJ125" t="s">
        <v>2291</v>
      </c>
      <c r="JK125" t="s">
        <v>2291</v>
      </c>
      <c r="JL125" t="s">
        <v>2291</v>
      </c>
      <c r="JM125" t="s">
        <v>1420</v>
      </c>
      <c r="JN125" t="s">
        <v>1921</v>
      </c>
      <c r="JO125" t="s">
        <v>1920</v>
      </c>
      <c r="JP125" t="s">
        <v>1921</v>
      </c>
      <c r="JQ125" t="s">
        <v>1920</v>
      </c>
      <c r="JR125" t="s">
        <v>1921</v>
      </c>
      <c r="JS125" t="s">
        <v>1921</v>
      </c>
      <c r="JT125" t="s">
        <v>1921</v>
      </c>
      <c r="JU125" t="s">
        <v>1920</v>
      </c>
      <c r="JV125" t="s">
        <v>1921</v>
      </c>
      <c r="JW125" t="s">
        <v>1921</v>
      </c>
      <c r="JX125" t="s">
        <v>1921</v>
      </c>
      <c r="JY125" t="s">
        <v>1921</v>
      </c>
      <c r="JZ125" t="s">
        <v>1921</v>
      </c>
      <c r="KA125" t="s">
        <v>1921</v>
      </c>
      <c r="KB125" t="s">
        <v>2291</v>
      </c>
      <c r="KC125" t="s">
        <v>2291</v>
      </c>
      <c r="KD125" t="s">
        <v>2309</v>
      </c>
      <c r="KE125" t="s">
        <v>1921</v>
      </c>
      <c r="KF125" t="s">
        <v>1921</v>
      </c>
      <c r="KG125" t="s">
        <v>1920</v>
      </c>
      <c r="KH125" t="s">
        <v>1921</v>
      </c>
      <c r="KI125" t="s">
        <v>1921</v>
      </c>
      <c r="KJ125" t="s">
        <v>1920</v>
      </c>
      <c r="KK125" t="s">
        <v>1921</v>
      </c>
      <c r="KL125" t="s">
        <v>2291</v>
      </c>
      <c r="KM125" t="s">
        <v>1973</v>
      </c>
      <c r="KN125" t="s">
        <v>2291</v>
      </c>
      <c r="KO125" t="s">
        <v>1920</v>
      </c>
      <c r="KP125" t="s">
        <v>2157</v>
      </c>
      <c r="KQ125" t="s">
        <v>1967</v>
      </c>
      <c r="KR125" t="s">
        <v>1987</v>
      </c>
      <c r="KS125" t="s">
        <v>2291</v>
      </c>
      <c r="KT125" t="s">
        <v>1921</v>
      </c>
      <c r="KU125" t="s">
        <v>2291</v>
      </c>
      <c r="KV125" t="s">
        <v>2291</v>
      </c>
      <c r="KW125" t="s">
        <v>2291</v>
      </c>
      <c r="KX125" t="s">
        <v>2291</v>
      </c>
      <c r="KY125" t="s">
        <v>2291</v>
      </c>
      <c r="KZ125" t="s">
        <v>2291</v>
      </c>
      <c r="LA125">
        <v>2</v>
      </c>
      <c r="LB125" t="s">
        <v>310</v>
      </c>
      <c r="LC125" t="s">
        <v>2291</v>
      </c>
      <c r="LD125" t="s">
        <v>2291</v>
      </c>
      <c r="LE125" t="s">
        <v>2291</v>
      </c>
      <c r="LF125" t="s">
        <v>2291</v>
      </c>
      <c r="LG125">
        <v>15</v>
      </c>
      <c r="LH125">
        <v>15</v>
      </c>
      <c r="LI125" t="s">
        <v>1421</v>
      </c>
      <c r="LJ125">
        <v>174138</v>
      </c>
      <c r="LK125" t="s">
        <v>1422</v>
      </c>
      <c r="LL125" t="s">
        <v>1423</v>
      </c>
      <c r="LM125">
        <v>126</v>
      </c>
      <c r="LN125" t="s">
        <v>2291</v>
      </c>
      <c r="LO125">
        <v>-1</v>
      </c>
      <c r="LP125" t="s">
        <v>2291</v>
      </c>
      <c r="LQ125" t="s">
        <v>2291</v>
      </c>
      <c r="LR125">
        <v>126</v>
      </c>
      <c r="LS125">
        <v>3</v>
      </c>
      <c r="LT125">
        <v>8</v>
      </c>
      <c r="LU125">
        <v>6</v>
      </c>
      <c r="LV125">
        <v>11</v>
      </c>
      <c r="LW125">
        <v>9</v>
      </c>
      <c r="LX125">
        <v>9</v>
      </c>
      <c r="LY125">
        <v>9</v>
      </c>
      <c r="LZ125">
        <v>5</v>
      </c>
      <c r="MA125">
        <v>11</v>
      </c>
      <c r="MB125">
        <v>12</v>
      </c>
      <c r="MC125">
        <v>5</v>
      </c>
      <c r="MD125">
        <v>2</v>
      </c>
      <c r="ME125">
        <v>90</v>
      </c>
      <c r="MF125" t="s">
        <v>1976</v>
      </c>
      <c r="MG125" t="s">
        <v>2036</v>
      </c>
      <c r="MH125" t="s">
        <v>1980</v>
      </c>
      <c r="MI125" t="b">
        <v>1</v>
      </c>
      <c r="MJ125" t="b">
        <v>1</v>
      </c>
      <c r="MK125" t="b">
        <v>1</v>
      </c>
      <c r="ML125" t="s">
        <v>2291</v>
      </c>
    </row>
    <row r="126" spans="1:350" x14ac:dyDescent="0.3">
      <c r="A126" t="s">
        <v>1409</v>
      </c>
      <c r="B126" t="s">
        <v>1406</v>
      </c>
      <c r="C126" t="s">
        <v>1407</v>
      </c>
      <c r="D126">
        <v>43169</v>
      </c>
      <c r="E126" t="s">
        <v>549</v>
      </c>
      <c r="F126" t="s">
        <v>970</v>
      </c>
      <c r="G126" t="s">
        <v>971</v>
      </c>
      <c r="H126" t="s">
        <v>2291</v>
      </c>
      <c r="I126">
        <v>43169</v>
      </c>
      <c r="J126" t="s">
        <v>551</v>
      </c>
      <c r="K126" t="s">
        <v>293</v>
      </c>
      <c r="L126" t="s">
        <v>294</v>
      </c>
      <c r="M126" t="s">
        <v>1934</v>
      </c>
      <c r="N126" t="s">
        <v>400</v>
      </c>
      <c r="O126" t="s">
        <v>1948</v>
      </c>
      <c r="P126" t="s">
        <v>404</v>
      </c>
      <c r="Q126" t="s">
        <v>2010</v>
      </c>
      <c r="R126" t="s">
        <v>1408</v>
      </c>
      <c r="S126" t="s">
        <v>1409</v>
      </c>
      <c r="T126" t="s">
        <v>2291</v>
      </c>
      <c r="U126" t="s">
        <v>2291</v>
      </c>
      <c r="V126" t="s">
        <v>2291</v>
      </c>
      <c r="W126" t="s">
        <v>2291</v>
      </c>
      <c r="X126" t="s">
        <v>2291</v>
      </c>
      <c r="Y126" t="s">
        <v>1983</v>
      </c>
      <c r="Z126" t="s">
        <v>1408</v>
      </c>
      <c r="AA126">
        <v>6</v>
      </c>
      <c r="AB126" t="s">
        <v>2296</v>
      </c>
      <c r="AC126" t="s">
        <v>2291</v>
      </c>
      <c r="AD126" t="s">
        <v>1982</v>
      </c>
      <c r="AE126" t="s">
        <v>2291</v>
      </c>
      <c r="AF126" t="s">
        <v>2291</v>
      </c>
      <c r="AG126" t="s">
        <v>2093</v>
      </c>
      <c r="AH126" t="s">
        <v>1920</v>
      </c>
      <c r="AI126" t="s">
        <v>1920</v>
      </c>
      <c r="AJ126" t="s">
        <v>1921</v>
      </c>
      <c r="AK126" t="s">
        <v>2291</v>
      </c>
      <c r="AL126">
        <v>40</v>
      </c>
      <c r="AM126">
        <v>150</v>
      </c>
      <c r="AN126" t="s">
        <v>294</v>
      </c>
      <c r="AO126" t="s">
        <v>1934</v>
      </c>
      <c r="AP126" t="s">
        <v>400</v>
      </c>
      <c r="AQ126" t="s">
        <v>1948</v>
      </c>
      <c r="AR126" t="s">
        <v>404</v>
      </c>
      <c r="AS126" t="s">
        <v>2010</v>
      </c>
      <c r="AT126">
        <v>40</v>
      </c>
      <c r="AU126">
        <v>150</v>
      </c>
      <c r="AV126">
        <v>42370</v>
      </c>
      <c r="AW126">
        <v>30</v>
      </c>
      <c r="AX126">
        <v>100</v>
      </c>
      <c r="AY126" t="s">
        <v>298</v>
      </c>
      <c r="AZ126" t="s">
        <v>1926</v>
      </c>
      <c r="BA126" t="s">
        <v>299</v>
      </c>
      <c r="BB126" t="s">
        <v>1931</v>
      </c>
      <c r="BC126" t="s">
        <v>594</v>
      </c>
      <c r="BD126" t="s">
        <v>1937</v>
      </c>
      <c r="BE126" t="s">
        <v>2291</v>
      </c>
      <c r="BF126" t="s">
        <v>2291</v>
      </c>
      <c r="BG126" t="s">
        <v>2291</v>
      </c>
      <c r="BH126">
        <v>30</v>
      </c>
      <c r="BI126">
        <v>100</v>
      </c>
      <c r="BJ126">
        <v>42370</v>
      </c>
      <c r="BK126" t="s">
        <v>2291</v>
      </c>
      <c r="BL126" t="s">
        <v>2291</v>
      </c>
      <c r="BM126" t="s">
        <v>2291</v>
      </c>
      <c r="BN126" t="s">
        <v>2291</v>
      </c>
      <c r="BO126" t="s">
        <v>2291</v>
      </c>
      <c r="BP126" t="s">
        <v>2291</v>
      </c>
      <c r="BQ126" t="s">
        <v>2291</v>
      </c>
      <c r="BR126" t="s">
        <v>2291</v>
      </c>
      <c r="BS126" t="s">
        <v>2291</v>
      </c>
      <c r="BT126" t="s">
        <v>2291</v>
      </c>
      <c r="BU126" t="s">
        <v>2291</v>
      </c>
      <c r="BV126" t="s">
        <v>2291</v>
      </c>
      <c r="BW126" t="s">
        <v>2291</v>
      </c>
      <c r="BX126" t="s">
        <v>2291</v>
      </c>
      <c r="BY126">
        <v>30</v>
      </c>
      <c r="BZ126">
        <v>100</v>
      </c>
      <c r="CA126">
        <v>0</v>
      </c>
      <c r="CB126">
        <v>111</v>
      </c>
      <c r="CC126">
        <v>0</v>
      </c>
      <c r="CD126">
        <v>0</v>
      </c>
      <c r="CE126">
        <v>0</v>
      </c>
      <c r="CF126" t="s">
        <v>1998</v>
      </c>
      <c r="CG126" t="s">
        <v>2291</v>
      </c>
      <c r="CH126" t="s">
        <v>469</v>
      </c>
      <c r="CI126" t="s">
        <v>1921</v>
      </c>
      <c r="CJ126" t="s">
        <v>1921</v>
      </c>
      <c r="CK126" t="s">
        <v>1921</v>
      </c>
      <c r="CL126" t="s">
        <v>1921</v>
      </c>
      <c r="CM126" t="s">
        <v>1921</v>
      </c>
      <c r="CN126" t="s">
        <v>1921</v>
      </c>
      <c r="CO126" t="s">
        <v>1921</v>
      </c>
      <c r="CP126" t="s">
        <v>1921</v>
      </c>
      <c r="CQ126" t="s">
        <v>1921</v>
      </c>
      <c r="CR126" t="s">
        <v>1921</v>
      </c>
      <c r="CS126" t="s">
        <v>1920</v>
      </c>
      <c r="CT126" t="s">
        <v>2291</v>
      </c>
      <c r="CU126" t="s">
        <v>2291</v>
      </c>
      <c r="CV126" t="s">
        <v>2291</v>
      </c>
      <c r="CW126" t="s">
        <v>2291</v>
      </c>
      <c r="CX126" t="s">
        <v>2291</v>
      </c>
      <c r="CY126" t="s">
        <v>2291</v>
      </c>
      <c r="CZ126" t="s">
        <v>2291</v>
      </c>
      <c r="DA126" t="s">
        <v>2291</v>
      </c>
      <c r="DB126" t="s">
        <v>2291</v>
      </c>
      <c r="DC126" t="s">
        <v>2291</v>
      </c>
      <c r="DD126" t="s">
        <v>2291</v>
      </c>
      <c r="DE126" t="s">
        <v>2291</v>
      </c>
      <c r="DF126" t="s">
        <v>2291</v>
      </c>
      <c r="DG126" t="s">
        <v>2291</v>
      </c>
      <c r="DH126" t="s">
        <v>2291</v>
      </c>
      <c r="DI126" t="s">
        <v>2291</v>
      </c>
      <c r="DJ126" t="s">
        <v>2291</v>
      </c>
      <c r="DK126" t="s">
        <v>2291</v>
      </c>
      <c r="DL126" t="s">
        <v>2291</v>
      </c>
      <c r="DM126" t="s">
        <v>2291</v>
      </c>
      <c r="DN126" t="s">
        <v>2291</v>
      </c>
      <c r="DO126" t="s">
        <v>2291</v>
      </c>
      <c r="DP126" t="s">
        <v>2291</v>
      </c>
      <c r="DQ126" t="s">
        <v>2291</v>
      </c>
      <c r="DR126" t="s">
        <v>2291</v>
      </c>
      <c r="DS126" t="s">
        <v>2291</v>
      </c>
      <c r="DT126" t="s">
        <v>2291</v>
      </c>
      <c r="DU126" t="s">
        <v>2291</v>
      </c>
      <c r="DV126" t="s">
        <v>2291</v>
      </c>
      <c r="DW126" t="s">
        <v>2291</v>
      </c>
      <c r="DX126" t="s">
        <v>2291</v>
      </c>
      <c r="DY126" t="s">
        <v>2291</v>
      </c>
      <c r="DZ126" t="s">
        <v>2291</v>
      </c>
      <c r="EA126" t="s">
        <v>2291</v>
      </c>
      <c r="EB126" t="s">
        <v>2291</v>
      </c>
      <c r="EC126" t="s">
        <v>2291</v>
      </c>
      <c r="ED126" t="s">
        <v>2291</v>
      </c>
      <c r="EE126" t="s">
        <v>2291</v>
      </c>
      <c r="EF126" t="s">
        <v>2291</v>
      </c>
      <c r="EG126" t="s">
        <v>2291</v>
      </c>
      <c r="EH126" t="s">
        <v>2291</v>
      </c>
      <c r="EI126" t="s">
        <v>2291</v>
      </c>
      <c r="EJ126" t="s">
        <v>2291</v>
      </c>
      <c r="EK126" t="s">
        <v>2291</v>
      </c>
      <c r="EL126" t="s">
        <v>2291</v>
      </c>
      <c r="EM126" t="s">
        <v>2291</v>
      </c>
      <c r="EN126" t="s">
        <v>2291</v>
      </c>
      <c r="EO126" t="s">
        <v>2291</v>
      </c>
      <c r="EP126" t="s">
        <v>2291</v>
      </c>
      <c r="EQ126" t="s">
        <v>2291</v>
      </c>
      <c r="ER126" t="s">
        <v>2291</v>
      </c>
      <c r="ES126" t="s">
        <v>2291</v>
      </c>
      <c r="ET126" t="s">
        <v>2291</v>
      </c>
      <c r="EU126" t="s">
        <v>2291</v>
      </c>
      <c r="EV126" t="s">
        <v>2291</v>
      </c>
      <c r="EW126" t="s">
        <v>2291</v>
      </c>
      <c r="EX126" t="s">
        <v>2291</v>
      </c>
      <c r="EY126" t="s">
        <v>2291</v>
      </c>
      <c r="EZ126" t="s">
        <v>2291</v>
      </c>
      <c r="FA126" t="s">
        <v>2291</v>
      </c>
      <c r="FB126" t="s">
        <v>2291</v>
      </c>
      <c r="FC126" t="s">
        <v>2291</v>
      </c>
      <c r="FD126" t="s">
        <v>2291</v>
      </c>
      <c r="FE126" t="s">
        <v>2291</v>
      </c>
      <c r="FF126" t="s">
        <v>2291</v>
      </c>
      <c r="FG126" t="s">
        <v>2291</v>
      </c>
      <c r="FH126" t="s">
        <v>2291</v>
      </c>
      <c r="FI126" t="s">
        <v>2291</v>
      </c>
      <c r="FJ126" t="s">
        <v>2291</v>
      </c>
      <c r="FK126" t="s">
        <v>2291</v>
      </c>
      <c r="FL126" t="s">
        <v>2291</v>
      </c>
      <c r="FM126" t="s">
        <v>2291</v>
      </c>
      <c r="FN126" t="s">
        <v>2291</v>
      </c>
      <c r="FO126" t="s">
        <v>2291</v>
      </c>
      <c r="FP126" t="s">
        <v>2291</v>
      </c>
      <c r="FQ126" t="s">
        <v>2291</v>
      </c>
      <c r="FR126" t="s">
        <v>2291</v>
      </c>
      <c r="FS126" t="s">
        <v>2291</v>
      </c>
      <c r="FT126" t="s">
        <v>2291</v>
      </c>
      <c r="FU126" t="s">
        <v>2291</v>
      </c>
      <c r="FV126">
        <v>8</v>
      </c>
      <c r="FW126">
        <v>12</v>
      </c>
      <c r="FX126">
        <v>2</v>
      </c>
      <c r="FY126">
        <v>6</v>
      </c>
      <c r="FZ126">
        <v>1</v>
      </c>
      <c r="GA126">
        <v>1</v>
      </c>
      <c r="GB126" t="s">
        <v>2291</v>
      </c>
      <c r="GC126" t="s">
        <v>2291</v>
      </c>
      <c r="GD126">
        <v>7</v>
      </c>
      <c r="GE126">
        <v>8</v>
      </c>
      <c r="GF126">
        <v>2</v>
      </c>
      <c r="GG126" t="s">
        <v>2291</v>
      </c>
      <c r="GH126">
        <v>10</v>
      </c>
      <c r="GI126" t="s">
        <v>1921</v>
      </c>
      <c r="GJ126" t="s">
        <v>1921</v>
      </c>
      <c r="GK126" t="s">
        <v>1921</v>
      </c>
      <c r="GL126" t="s">
        <v>1410</v>
      </c>
      <c r="GM126" t="s">
        <v>1401</v>
      </c>
      <c r="GN126" t="s">
        <v>1401</v>
      </c>
      <c r="GO126" t="s">
        <v>1921</v>
      </c>
      <c r="GP126" t="s">
        <v>1992</v>
      </c>
      <c r="GQ126" t="s">
        <v>2291</v>
      </c>
      <c r="GR126" t="s">
        <v>2291</v>
      </c>
      <c r="GS126" t="s">
        <v>1223</v>
      </c>
      <c r="GT126" t="s">
        <v>1921</v>
      </c>
      <c r="GU126" t="s">
        <v>1921</v>
      </c>
      <c r="GV126" t="s">
        <v>1920</v>
      </c>
      <c r="GW126" t="s">
        <v>1921</v>
      </c>
      <c r="GX126" t="s">
        <v>1921</v>
      </c>
      <c r="GY126" t="s">
        <v>1921</v>
      </c>
      <c r="GZ126" t="s">
        <v>1921</v>
      </c>
      <c r="HA126" t="s">
        <v>1921</v>
      </c>
      <c r="HB126" t="s">
        <v>2291</v>
      </c>
      <c r="HC126" t="s">
        <v>2291</v>
      </c>
      <c r="HD126" t="s">
        <v>2291</v>
      </c>
      <c r="HE126" t="s">
        <v>2291</v>
      </c>
      <c r="HF126" t="s">
        <v>2291</v>
      </c>
      <c r="HG126" t="s">
        <v>2291</v>
      </c>
      <c r="HH126" t="s">
        <v>2291</v>
      </c>
      <c r="HI126" t="s">
        <v>2291</v>
      </c>
      <c r="HJ126">
        <v>1</v>
      </c>
      <c r="HK126" t="s">
        <v>2291</v>
      </c>
      <c r="HL126" t="s">
        <v>2291</v>
      </c>
      <c r="HM126" t="s">
        <v>2291</v>
      </c>
      <c r="HN126" t="s">
        <v>2291</v>
      </c>
      <c r="HO126" t="s">
        <v>2291</v>
      </c>
      <c r="HP126" t="s">
        <v>2291</v>
      </c>
      <c r="HQ126" t="s">
        <v>2291</v>
      </c>
      <c r="HR126" t="s">
        <v>869</v>
      </c>
      <c r="HS126" t="s">
        <v>2121</v>
      </c>
      <c r="HT126" t="s">
        <v>1921</v>
      </c>
      <c r="HU126" t="s">
        <v>1920</v>
      </c>
      <c r="HV126" t="s">
        <v>1920</v>
      </c>
      <c r="HW126" t="s">
        <v>1920</v>
      </c>
      <c r="HX126" t="s">
        <v>1920</v>
      </c>
      <c r="HY126" t="s">
        <v>2125</v>
      </c>
      <c r="HZ126" t="s">
        <v>1921</v>
      </c>
      <c r="IA126" t="s">
        <v>1921</v>
      </c>
      <c r="IB126" t="s">
        <v>1920</v>
      </c>
      <c r="IC126" t="s">
        <v>2291</v>
      </c>
      <c r="ID126" t="s">
        <v>2291</v>
      </c>
      <c r="IE126" t="s">
        <v>2291</v>
      </c>
      <c r="IF126" t="s">
        <v>2291</v>
      </c>
      <c r="IG126" t="s">
        <v>2291</v>
      </c>
      <c r="IH126" t="s">
        <v>2126</v>
      </c>
      <c r="II126" t="s">
        <v>1921</v>
      </c>
      <c r="IJ126" t="s">
        <v>1920</v>
      </c>
      <c r="IK126" t="s">
        <v>2291</v>
      </c>
      <c r="IL126">
        <v>15</v>
      </c>
      <c r="IM126" t="s">
        <v>1961</v>
      </c>
      <c r="IN126" t="s">
        <v>2291</v>
      </c>
      <c r="IO126" t="s">
        <v>2291</v>
      </c>
      <c r="IP126" t="s">
        <v>2291</v>
      </c>
      <c r="IQ126" t="s">
        <v>2291</v>
      </c>
      <c r="IR126" t="s">
        <v>2291</v>
      </c>
      <c r="IS126" t="s">
        <v>2291</v>
      </c>
      <c r="IT126" t="s">
        <v>2291</v>
      </c>
      <c r="IU126" t="s">
        <v>2291</v>
      </c>
      <c r="IV126" t="s">
        <v>1949</v>
      </c>
      <c r="IW126" t="s">
        <v>1991</v>
      </c>
      <c r="IX126" t="s">
        <v>2291</v>
      </c>
      <c r="IY126" t="s">
        <v>2291</v>
      </c>
      <c r="IZ126" t="s">
        <v>2291</v>
      </c>
      <c r="JA126" t="s">
        <v>2291</v>
      </c>
      <c r="JB126" t="s">
        <v>2291</v>
      </c>
      <c r="JC126" t="s">
        <v>1921</v>
      </c>
      <c r="JD126" t="s">
        <v>2291</v>
      </c>
      <c r="JE126" t="s">
        <v>2291</v>
      </c>
      <c r="JF126" t="s">
        <v>2291</v>
      </c>
      <c r="JG126" t="s">
        <v>2291</v>
      </c>
      <c r="JH126" t="s">
        <v>2291</v>
      </c>
      <c r="JI126" t="s">
        <v>2291</v>
      </c>
      <c r="JJ126" t="s">
        <v>2291</v>
      </c>
      <c r="JK126" t="s">
        <v>2291</v>
      </c>
      <c r="JL126" t="s">
        <v>2291</v>
      </c>
      <c r="JM126" t="s">
        <v>1411</v>
      </c>
      <c r="JN126" t="s">
        <v>1921</v>
      </c>
      <c r="JO126" t="s">
        <v>1920</v>
      </c>
      <c r="JP126" t="s">
        <v>1921</v>
      </c>
      <c r="JQ126" t="s">
        <v>1921</v>
      </c>
      <c r="JR126" t="s">
        <v>1921</v>
      </c>
      <c r="JS126" t="s">
        <v>1921</v>
      </c>
      <c r="JT126" t="s">
        <v>1920</v>
      </c>
      <c r="JU126" t="s">
        <v>1921</v>
      </c>
      <c r="JV126" t="s">
        <v>1920</v>
      </c>
      <c r="JW126" t="s">
        <v>1921</v>
      </c>
      <c r="JX126" t="s">
        <v>1921</v>
      </c>
      <c r="JY126" t="s">
        <v>1921</v>
      </c>
      <c r="JZ126" t="s">
        <v>1921</v>
      </c>
      <c r="KA126" t="s">
        <v>1921</v>
      </c>
      <c r="KB126" t="s">
        <v>2291</v>
      </c>
      <c r="KC126" t="s">
        <v>2291</v>
      </c>
      <c r="KD126" t="s">
        <v>2298</v>
      </c>
      <c r="KE126" t="s">
        <v>1920</v>
      </c>
      <c r="KF126" t="s">
        <v>1921</v>
      </c>
      <c r="KG126" t="s">
        <v>1921</v>
      </c>
      <c r="KH126" t="s">
        <v>1921</v>
      </c>
      <c r="KI126" t="s">
        <v>1921</v>
      </c>
      <c r="KJ126" t="s">
        <v>1920</v>
      </c>
      <c r="KK126" t="s">
        <v>1921</v>
      </c>
      <c r="KL126" t="s">
        <v>2291</v>
      </c>
      <c r="KM126" t="s">
        <v>1973</v>
      </c>
      <c r="KN126" t="s">
        <v>2291</v>
      </c>
      <c r="KO126" t="s">
        <v>1920</v>
      </c>
      <c r="KP126" t="s">
        <v>2157</v>
      </c>
      <c r="KQ126" t="s">
        <v>1965</v>
      </c>
      <c r="KR126" t="s">
        <v>1987</v>
      </c>
      <c r="KS126" t="s">
        <v>2291</v>
      </c>
      <c r="KT126" t="s">
        <v>1921</v>
      </c>
      <c r="KU126" t="s">
        <v>2291</v>
      </c>
      <c r="KV126" t="s">
        <v>2291</v>
      </c>
      <c r="KW126" t="s">
        <v>2291</v>
      </c>
      <c r="KX126" t="s">
        <v>2291</v>
      </c>
      <c r="KY126" t="s">
        <v>2291</v>
      </c>
      <c r="KZ126" t="s">
        <v>2291</v>
      </c>
      <c r="LA126">
        <v>1</v>
      </c>
      <c r="LB126" t="s">
        <v>313</v>
      </c>
      <c r="LC126" t="s">
        <v>1412</v>
      </c>
      <c r="LD126" t="s">
        <v>2291</v>
      </c>
      <c r="LE126" t="s">
        <v>2291</v>
      </c>
      <c r="LF126" t="s">
        <v>2291</v>
      </c>
      <c r="LG126">
        <v>7</v>
      </c>
      <c r="LH126">
        <v>7</v>
      </c>
      <c r="LI126" t="s">
        <v>1413</v>
      </c>
      <c r="LJ126">
        <v>174133</v>
      </c>
      <c r="LK126" t="s">
        <v>1414</v>
      </c>
      <c r="LL126" t="s">
        <v>1415</v>
      </c>
      <c r="LM126">
        <v>125</v>
      </c>
      <c r="LN126" t="s">
        <v>2291</v>
      </c>
      <c r="LO126">
        <v>-1</v>
      </c>
      <c r="LP126" t="s">
        <v>2291</v>
      </c>
      <c r="LQ126" t="s">
        <v>2291</v>
      </c>
      <c r="LR126">
        <v>125</v>
      </c>
      <c r="LS126">
        <v>2</v>
      </c>
      <c r="LT126">
        <v>3</v>
      </c>
      <c r="LU126">
        <v>3</v>
      </c>
      <c r="LV126">
        <v>4</v>
      </c>
      <c r="LW126">
        <v>7</v>
      </c>
      <c r="LX126">
        <v>4</v>
      </c>
      <c r="LY126">
        <v>4</v>
      </c>
      <c r="LZ126">
        <v>5</v>
      </c>
      <c r="MA126">
        <v>4</v>
      </c>
      <c r="MB126">
        <v>8</v>
      </c>
      <c r="MC126">
        <v>5</v>
      </c>
      <c r="MD126">
        <v>1</v>
      </c>
      <c r="ME126">
        <v>50</v>
      </c>
      <c r="MF126" t="s">
        <v>1976</v>
      </c>
      <c r="MG126" t="s">
        <v>568</v>
      </c>
      <c r="MH126" t="s">
        <v>1981</v>
      </c>
      <c r="MI126" t="b">
        <v>1</v>
      </c>
      <c r="MJ126" t="b">
        <v>1</v>
      </c>
      <c r="MK126" t="b">
        <v>1</v>
      </c>
      <c r="ML126" t="s">
        <v>2291</v>
      </c>
    </row>
    <row r="127" spans="1:350" x14ac:dyDescent="0.3">
      <c r="A127" t="s">
        <v>1838</v>
      </c>
      <c r="B127" t="s">
        <v>1451</v>
      </c>
      <c r="C127" t="s">
        <v>1452</v>
      </c>
      <c r="D127">
        <v>43173</v>
      </c>
      <c r="E127" t="s">
        <v>291</v>
      </c>
      <c r="F127" t="s">
        <v>2291</v>
      </c>
      <c r="G127" t="s">
        <v>2291</v>
      </c>
      <c r="H127" t="s">
        <v>2291</v>
      </c>
      <c r="I127">
        <v>43173</v>
      </c>
      <c r="J127" t="s">
        <v>292</v>
      </c>
      <c r="K127" t="s">
        <v>293</v>
      </c>
      <c r="L127" t="s">
        <v>294</v>
      </c>
      <c r="M127" t="s">
        <v>1934</v>
      </c>
      <c r="N127" t="s">
        <v>698</v>
      </c>
      <c r="O127" t="s">
        <v>333</v>
      </c>
      <c r="P127" t="s">
        <v>818</v>
      </c>
      <c r="Q127" t="s">
        <v>1470</v>
      </c>
      <c r="R127" t="s">
        <v>1470</v>
      </c>
      <c r="S127" t="s">
        <v>1838</v>
      </c>
      <c r="T127" t="s">
        <v>1453</v>
      </c>
      <c r="U127">
        <v>13.525231761500001</v>
      </c>
      <c r="V127">
        <v>14.0179681294</v>
      </c>
      <c r="W127">
        <v>285.98705128500001</v>
      </c>
      <c r="X127">
        <v>8</v>
      </c>
      <c r="Y127" t="s">
        <v>1985</v>
      </c>
      <c r="Z127" t="s">
        <v>2291</v>
      </c>
      <c r="AA127" t="s">
        <v>2291</v>
      </c>
      <c r="AB127" t="s">
        <v>2296</v>
      </c>
      <c r="AC127" t="s">
        <v>2291</v>
      </c>
      <c r="AD127" t="s">
        <v>1982</v>
      </c>
      <c r="AE127" t="s">
        <v>2291</v>
      </c>
      <c r="AF127" t="s">
        <v>2291</v>
      </c>
      <c r="AG127" t="s">
        <v>2094</v>
      </c>
      <c r="AH127" t="s">
        <v>1920</v>
      </c>
      <c r="AI127" t="s">
        <v>1920</v>
      </c>
      <c r="AJ127" t="s">
        <v>1920</v>
      </c>
      <c r="AK127" t="s">
        <v>2291</v>
      </c>
      <c r="AL127">
        <v>72</v>
      </c>
      <c r="AM127">
        <v>300</v>
      </c>
      <c r="AN127" t="s">
        <v>294</v>
      </c>
      <c r="AO127" t="s">
        <v>1934</v>
      </c>
      <c r="AP127" t="s">
        <v>698</v>
      </c>
      <c r="AQ127" t="s">
        <v>333</v>
      </c>
      <c r="AR127" t="s">
        <v>818</v>
      </c>
      <c r="AS127" t="s">
        <v>1470</v>
      </c>
      <c r="AT127">
        <v>72</v>
      </c>
      <c r="AU127">
        <v>300</v>
      </c>
      <c r="AV127">
        <v>42005</v>
      </c>
      <c r="AW127">
        <v>143</v>
      </c>
      <c r="AX127">
        <v>600</v>
      </c>
      <c r="AY127" t="s">
        <v>335</v>
      </c>
      <c r="AZ127" t="s">
        <v>1927</v>
      </c>
      <c r="BA127" t="s">
        <v>336</v>
      </c>
      <c r="BB127" t="s">
        <v>1932</v>
      </c>
      <c r="BC127" t="s">
        <v>356</v>
      </c>
      <c r="BD127" t="s">
        <v>1943</v>
      </c>
      <c r="BE127" t="s">
        <v>2291</v>
      </c>
      <c r="BF127" t="s">
        <v>2291</v>
      </c>
      <c r="BG127" t="s">
        <v>2291</v>
      </c>
      <c r="BH127">
        <v>143</v>
      </c>
      <c r="BI127">
        <v>600</v>
      </c>
      <c r="BJ127">
        <v>42005</v>
      </c>
      <c r="BK127">
        <v>36</v>
      </c>
      <c r="BL127">
        <v>150</v>
      </c>
      <c r="BM127" t="s">
        <v>772</v>
      </c>
      <c r="BN127" t="s">
        <v>1924</v>
      </c>
      <c r="BO127" t="s">
        <v>773</v>
      </c>
      <c r="BP127" t="s">
        <v>1929</v>
      </c>
      <c r="BQ127" t="s">
        <v>774</v>
      </c>
      <c r="BR127" t="s">
        <v>1936</v>
      </c>
      <c r="BS127" t="s">
        <v>2291</v>
      </c>
      <c r="BT127" t="s">
        <v>2291</v>
      </c>
      <c r="BU127" t="s">
        <v>2291</v>
      </c>
      <c r="BV127">
        <v>36</v>
      </c>
      <c r="BW127">
        <v>150</v>
      </c>
      <c r="BX127">
        <v>42005</v>
      </c>
      <c r="BY127">
        <v>717</v>
      </c>
      <c r="BZ127">
        <v>3000</v>
      </c>
      <c r="CA127">
        <v>0</v>
      </c>
      <c r="CB127">
        <v>200</v>
      </c>
      <c r="CC127">
        <v>0</v>
      </c>
      <c r="CD127">
        <v>51</v>
      </c>
      <c r="CE127">
        <v>0</v>
      </c>
      <c r="CF127" t="s">
        <v>1998</v>
      </c>
      <c r="CG127" t="s">
        <v>2291</v>
      </c>
      <c r="CH127" t="s">
        <v>533</v>
      </c>
      <c r="CI127" t="s">
        <v>1921</v>
      </c>
      <c r="CJ127" t="s">
        <v>1921</v>
      </c>
      <c r="CK127" t="s">
        <v>1921</v>
      </c>
      <c r="CL127" t="s">
        <v>1921</v>
      </c>
      <c r="CM127" t="s">
        <v>1921</v>
      </c>
      <c r="CN127" t="s">
        <v>1921</v>
      </c>
      <c r="CO127" t="s">
        <v>1921</v>
      </c>
      <c r="CP127" t="s">
        <v>1921</v>
      </c>
      <c r="CQ127" t="s">
        <v>1920</v>
      </c>
      <c r="CR127" t="s">
        <v>1921</v>
      </c>
      <c r="CS127" t="s">
        <v>1921</v>
      </c>
      <c r="CT127" t="s">
        <v>1953</v>
      </c>
      <c r="CU127" t="s">
        <v>1921</v>
      </c>
      <c r="CV127" t="s">
        <v>1921</v>
      </c>
      <c r="CW127" t="s">
        <v>1920</v>
      </c>
      <c r="CX127" t="s">
        <v>1921</v>
      </c>
      <c r="CY127" t="s">
        <v>1921</v>
      </c>
      <c r="CZ127" t="s">
        <v>2291</v>
      </c>
      <c r="DA127" t="s">
        <v>2030</v>
      </c>
      <c r="DB127" t="s">
        <v>2291</v>
      </c>
      <c r="DC127" t="s">
        <v>2291</v>
      </c>
      <c r="DD127" t="s">
        <v>2291</v>
      </c>
      <c r="DE127" t="s">
        <v>2291</v>
      </c>
      <c r="DF127" t="s">
        <v>2291</v>
      </c>
      <c r="DG127" t="s">
        <v>2291</v>
      </c>
      <c r="DH127" t="s">
        <v>2291</v>
      </c>
      <c r="DI127" t="s">
        <v>2291</v>
      </c>
      <c r="DJ127" t="s">
        <v>2291</v>
      </c>
      <c r="DK127" t="s">
        <v>2291</v>
      </c>
      <c r="DL127" t="s">
        <v>2291</v>
      </c>
      <c r="DM127" t="s">
        <v>2291</v>
      </c>
      <c r="DN127" t="s">
        <v>2291</v>
      </c>
      <c r="DO127" t="s">
        <v>2291</v>
      </c>
      <c r="DP127" t="s">
        <v>2291</v>
      </c>
      <c r="DQ127" t="s">
        <v>2291</v>
      </c>
      <c r="DR127" t="s">
        <v>2291</v>
      </c>
      <c r="DS127" t="s">
        <v>2291</v>
      </c>
      <c r="DT127" t="s">
        <v>2291</v>
      </c>
      <c r="DU127" t="s">
        <v>2291</v>
      </c>
      <c r="DV127" t="s">
        <v>2291</v>
      </c>
      <c r="DW127" t="s">
        <v>2291</v>
      </c>
      <c r="DX127" t="s">
        <v>2291</v>
      </c>
      <c r="DY127" t="s">
        <v>2291</v>
      </c>
      <c r="DZ127" t="s">
        <v>2291</v>
      </c>
      <c r="EA127" t="s">
        <v>2291</v>
      </c>
      <c r="EB127" t="s">
        <v>2291</v>
      </c>
      <c r="EC127" t="s">
        <v>2291</v>
      </c>
      <c r="ED127" t="s">
        <v>2291</v>
      </c>
      <c r="EE127" t="s">
        <v>2291</v>
      </c>
      <c r="EF127" t="s">
        <v>2291</v>
      </c>
      <c r="EG127" t="s">
        <v>2291</v>
      </c>
      <c r="EH127" t="s">
        <v>2291</v>
      </c>
      <c r="EI127" t="s">
        <v>2291</v>
      </c>
      <c r="EJ127" t="s">
        <v>2291</v>
      </c>
      <c r="EK127" t="s">
        <v>2291</v>
      </c>
      <c r="EL127" t="s">
        <v>2291</v>
      </c>
      <c r="EM127" t="s">
        <v>2291</v>
      </c>
      <c r="EN127" t="s">
        <v>2291</v>
      </c>
      <c r="EO127" t="s">
        <v>2291</v>
      </c>
      <c r="EP127" t="s">
        <v>2291</v>
      </c>
      <c r="EQ127" t="s">
        <v>2291</v>
      </c>
      <c r="ER127" t="s">
        <v>2291</v>
      </c>
      <c r="ES127" t="s">
        <v>2291</v>
      </c>
      <c r="ET127" t="s">
        <v>2291</v>
      </c>
      <c r="EU127" t="s">
        <v>2291</v>
      </c>
      <c r="EV127" t="s">
        <v>2291</v>
      </c>
      <c r="EW127" t="s">
        <v>2291</v>
      </c>
      <c r="EX127" t="s">
        <v>2291</v>
      </c>
      <c r="EY127" t="s">
        <v>2291</v>
      </c>
      <c r="EZ127" t="s">
        <v>2291</v>
      </c>
      <c r="FA127" t="s">
        <v>2291</v>
      </c>
      <c r="FB127" t="s">
        <v>2291</v>
      </c>
      <c r="FC127" t="s">
        <v>2291</v>
      </c>
      <c r="FD127" t="s">
        <v>2291</v>
      </c>
      <c r="FE127" t="s">
        <v>2291</v>
      </c>
      <c r="FF127" t="s">
        <v>2291</v>
      </c>
      <c r="FG127" t="s">
        <v>2291</v>
      </c>
      <c r="FH127" t="s">
        <v>2291</v>
      </c>
      <c r="FI127" t="s">
        <v>2291</v>
      </c>
      <c r="FJ127" t="s">
        <v>2291</v>
      </c>
      <c r="FK127" t="s">
        <v>2291</v>
      </c>
      <c r="FL127" t="s">
        <v>2291</v>
      </c>
      <c r="FM127" t="s">
        <v>2291</v>
      </c>
      <c r="FN127" t="s">
        <v>2291</v>
      </c>
      <c r="FO127" t="s">
        <v>2291</v>
      </c>
      <c r="FP127" t="s">
        <v>2291</v>
      </c>
      <c r="FQ127" t="s">
        <v>2291</v>
      </c>
      <c r="FR127" t="s">
        <v>2291</v>
      </c>
      <c r="FS127" t="s">
        <v>2291</v>
      </c>
      <c r="FT127" t="s">
        <v>2291</v>
      </c>
      <c r="FU127" t="s">
        <v>2291</v>
      </c>
      <c r="FV127">
        <v>80</v>
      </c>
      <c r="FW127">
        <v>120</v>
      </c>
      <c r="FX127">
        <v>10</v>
      </c>
      <c r="FY127">
        <v>50</v>
      </c>
      <c r="FZ127">
        <v>50</v>
      </c>
      <c r="GA127">
        <v>60</v>
      </c>
      <c r="GB127">
        <v>10</v>
      </c>
      <c r="GC127" t="s">
        <v>2291</v>
      </c>
      <c r="GD127">
        <v>100</v>
      </c>
      <c r="GE127">
        <v>120</v>
      </c>
      <c r="GF127">
        <v>15</v>
      </c>
      <c r="GG127">
        <v>20</v>
      </c>
      <c r="GH127">
        <v>60</v>
      </c>
      <c r="GI127" t="s">
        <v>1920</v>
      </c>
      <c r="GJ127" t="s">
        <v>1920</v>
      </c>
      <c r="GK127" t="s">
        <v>1920</v>
      </c>
      <c r="GL127" t="s">
        <v>2291</v>
      </c>
      <c r="GM127" t="s">
        <v>2291</v>
      </c>
      <c r="GN127" t="s">
        <v>2291</v>
      </c>
      <c r="GO127" t="s">
        <v>1920</v>
      </c>
      <c r="GP127" t="s">
        <v>2291</v>
      </c>
      <c r="GQ127" t="s">
        <v>2291</v>
      </c>
      <c r="GR127" t="s">
        <v>2291</v>
      </c>
      <c r="GS127" t="s">
        <v>322</v>
      </c>
      <c r="GT127" t="s">
        <v>1921</v>
      </c>
      <c r="GU127" t="s">
        <v>1921</v>
      </c>
      <c r="GV127" t="s">
        <v>1920</v>
      </c>
      <c r="GW127" t="s">
        <v>1921</v>
      </c>
      <c r="GX127" t="s">
        <v>1920</v>
      </c>
      <c r="GY127" t="s">
        <v>1921</v>
      </c>
      <c r="GZ127" t="s">
        <v>1921</v>
      </c>
      <c r="HA127" t="s">
        <v>1921</v>
      </c>
      <c r="HB127" t="s">
        <v>2291</v>
      </c>
      <c r="HC127" t="s">
        <v>2291</v>
      </c>
      <c r="HD127">
        <v>11</v>
      </c>
      <c r="HE127">
        <v>3</v>
      </c>
      <c r="HF127" t="s">
        <v>2291</v>
      </c>
      <c r="HG127" t="s">
        <v>2291</v>
      </c>
      <c r="HH127" t="s">
        <v>2291</v>
      </c>
      <c r="HI127" t="s">
        <v>2291</v>
      </c>
      <c r="HJ127">
        <v>1</v>
      </c>
      <c r="HK127" t="s">
        <v>2291</v>
      </c>
      <c r="HL127" t="s">
        <v>2291</v>
      </c>
      <c r="HM127" t="s">
        <v>2291</v>
      </c>
      <c r="HN127" t="s">
        <v>2291</v>
      </c>
      <c r="HO127" t="s">
        <v>2291</v>
      </c>
      <c r="HP127" t="s">
        <v>2291</v>
      </c>
      <c r="HQ127" t="s">
        <v>2291</v>
      </c>
      <c r="HR127" t="s">
        <v>1958</v>
      </c>
      <c r="HS127" t="s">
        <v>2117</v>
      </c>
      <c r="HT127" t="s">
        <v>1921</v>
      </c>
      <c r="HU127" t="s">
        <v>1921</v>
      </c>
      <c r="HV127" t="s">
        <v>1920</v>
      </c>
      <c r="HW127" t="s">
        <v>1920</v>
      </c>
      <c r="HX127" t="s">
        <v>1921</v>
      </c>
      <c r="HY127" t="s">
        <v>2123</v>
      </c>
      <c r="HZ127" t="s">
        <v>1921</v>
      </c>
      <c r="IA127" t="s">
        <v>1920</v>
      </c>
      <c r="IB127" t="s">
        <v>1921</v>
      </c>
      <c r="IC127" t="s">
        <v>2291</v>
      </c>
      <c r="ID127">
        <v>170</v>
      </c>
      <c r="IE127" t="s">
        <v>2046</v>
      </c>
      <c r="IF127" t="s">
        <v>2000</v>
      </c>
      <c r="IG127" t="s">
        <v>1964</v>
      </c>
      <c r="IH127" t="s">
        <v>2126</v>
      </c>
      <c r="II127" t="s">
        <v>1921</v>
      </c>
      <c r="IJ127" t="s">
        <v>1920</v>
      </c>
      <c r="IK127" t="s">
        <v>2291</v>
      </c>
      <c r="IL127">
        <v>251</v>
      </c>
      <c r="IM127" t="s">
        <v>1920</v>
      </c>
      <c r="IN127" t="s">
        <v>2291</v>
      </c>
      <c r="IO127" t="s">
        <v>2291</v>
      </c>
      <c r="IP127" t="s">
        <v>2291</v>
      </c>
      <c r="IQ127" t="s">
        <v>2291</v>
      </c>
      <c r="IR127" t="s">
        <v>2291</v>
      </c>
      <c r="IS127" t="s">
        <v>2291</v>
      </c>
      <c r="IT127" t="s">
        <v>2291</v>
      </c>
      <c r="IU127" t="s">
        <v>2291</v>
      </c>
      <c r="IV127" t="s">
        <v>1952</v>
      </c>
      <c r="IW127" t="s">
        <v>2291</v>
      </c>
      <c r="IX127" t="s">
        <v>2291</v>
      </c>
      <c r="IY127" t="s">
        <v>2193</v>
      </c>
      <c r="IZ127" t="s">
        <v>1470</v>
      </c>
      <c r="JA127" t="s">
        <v>1956</v>
      </c>
      <c r="JB127" t="s">
        <v>2291</v>
      </c>
      <c r="JC127" t="s">
        <v>1920</v>
      </c>
      <c r="JD127" t="s">
        <v>2002</v>
      </c>
      <c r="JE127" t="s">
        <v>1920</v>
      </c>
      <c r="JF127" t="s">
        <v>1921</v>
      </c>
      <c r="JG127" t="s">
        <v>1921</v>
      </c>
      <c r="JH127" t="s">
        <v>1921</v>
      </c>
      <c r="JI127" t="s">
        <v>1921</v>
      </c>
      <c r="JJ127" t="s">
        <v>2291</v>
      </c>
      <c r="JK127" t="s">
        <v>1974</v>
      </c>
      <c r="JL127" t="s">
        <v>1969</v>
      </c>
      <c r="JM127" t="s">
        <v>339</v>
      </c>
      <c r="JN127" t="s">
        <v>1920</v>
      </c>
      <c r="JO127" t="s">
        <v>1920</v>
      </c>
      <c r="JP127" t="s">
        <v>1921</v>
      </c>
      <c r="JQ127" t="s">
        <v>1921</v>
      </c>
      <c r="JR127" t="s">
        <v>1921</v>
      </c>
      <c r="JS127" t="s">
        <v>1920</v>
      </c>
      <c r="JT127" t="s">
        <v>1921</v>
      </c>
      <c r="JU127" t="s">
        <v>1921</v>
      </c>
      <c r="JV127" t="s">
        <v>1921</v>
      </c>
      <c r="JW127" t="s">
        <v>1921</v>
      </c>
      <c r="JX127" t="s">
        <v>1921</v>
      </c>
      <c r="JY127" t="s">
        <v>1921</v>
      </c>
      <c r="JZ127" t="s">
        <v>1921</v>
      </c>
      <c r="KA127" t="s">
        <v>1921</v>
      </c>
      <c r="KB127" t="s">
        <v>2291</v>
      </c>
      <c r="KC127" t="s">
        <v>2291</v>
      </c>
      <c r="KD127" t="s">
        <v>2295</v>
      </c>
      <c r="KE127" t="s">
        <v>1920</v>
      </c>
      <c r="KF127" t="s">
        <v>1921</v>
      </c>
      <c r="KG127" t="s">
        <v>1921</v>
      </c>
      <c r="KH127" t="s">
        <v>1921</v>
      </c>
      <c r="KI127" t="s">
        <v>1921</v>
      </c>
      <c r="KJ127" t="s">
        <v>1921</v>
      </c>
      <c r="KK127" t="s">
        <v>1921</v>
      </c>
      <c r="KL127" t="s">
        <v>2291</v>
      </c>
      <c r="KM127" t="s">
        <v>2294</v>
      </c>
      <c r="KN127" t="s">
        <v>2291</v>
      </c>
      <c r="KO127" t="s">
        <v>1920</v>
      </c>
      <c r="KP127" t="s">
        <v>1503</v>
      </c>
      <c r="KQ127" t="s">
        <v>1968</v>
      </c>
      <c r="KR127" t="s">
        <v>1923</v>
      </c>
      <c r="KS127" t="s">
        <v>2291</v>
      </c>
      <c r="KT127" t="s">
        <v>1920</v>
      </c>
      <c r="KU127" t="s">
        <v>2044</v>
      </c>
      <c r="KV127" t="s">
        <v>1920</v>
      </c>
      <c r="KW127" t="s">
        <v>1921</v>
      </c>
      <c r="KX127" t="s">
        <v>1920</v>
      </c>
      <c r="KY127" t="s">
        <v>2291</v>
      </c>
      <c r="KZ127" t="s">
        <v>2291</v>
      </c>
      <c r="LA127">
        <v>3</v>
      </c>
      <c r="LB127" t="s">
        <v>304</v>
      </c>
      <c r="LC127" t="s">
        <v>1454</v>
      </c>
      <c r="LD127" t="s">
        <v>2291</v>
      </c>
      <c r="LE127" t="s">
        <v>2291</v>
      </c>
      <c r="LF127" t="s">
        <v>2291</v>
      </c>
      <c r="LG127">
        <v>20</v>
      </c>
      <c r="LH127">
        <v>20</v>
      </c>
      <c r="LI127" t="s">
        <v>1455</v>
      </c>
      <c r="LJ127">
        <v>177342</v>
      </c>
      <c r="LK127" t="s">
        <v>1456</v>
      </c>
      <c r="LL127" t="s">
        <v>1457</v>
      </c>
      <c r="LM127">
        <v>131</v>
      </c>
      <c r="LN127" t="s">
        <v>2291</v>
      </c>
      <c r="LO127">
        <v>-1</v>
      </c>
      <c r="LP127" t="s">
        <v>2291</v>
      </c>
      <c r="LQ127" t="s">
        <v>2291</v>
      </c>
      <c r="LR127">
        <v>131</v>
      </c>
      <c r="LS127">
        <v>8</v>
      </c>
      <c r="LT127">
        <v>14</v>
      </c>
      <c r="LU127">
        <v>9</v>
      </c>
      <c r="LV127">
        <v>17</v>
      </c>
      <c r="LW127">
        <v>18</v>
      </c>
      <c r="LX127">
        <v>10</v>
      </c>
      <c r="LY127">
        <v>15</v>
      </c>
      <c r="LZ127">
        <v>13</v>
      </c>
      <c r="MA127">
        <v>21</v>
      </c>
      <c r="MB127">
        <v>27</v>
      </c>
      <c r="MC127">
        <v>1</v>
      </c>
      <c r="MD127">
        <v>0</v>
      </c>
      <c r="ME127">
        <v>153</v>
      </c>
      <c r="MF127" t="s">
        <v>1975</v>
      </c>
      <c r="MG127" t="s">
        <v>1976</v>
      </c>
      <c r="MH127" t="s">
        <v>1979</v>
      </c>
      <c r="MI127" t="b">
        <v>1</v>
      </c>
      <c r="MJ127" t="b">
        <v>1</v>
      </c>
      <c r="MK127" t="b">
        <v>1</v>
      </c>
      <c r="ML127" t="s">
        <v>2291</v>
      </c>
    </row>
    <row r="128" spans="1:350" x14ac:dyDescent="0.3">
      <c r="A128" t="s">
        <v>1612</v>
      </c>
      <c r="B128" t="s">
        <v>1610</v>
      </c>
      <c r="C128" t="s">
        <v>1611</v>
      </c>
      <c r="D128">
        <v>43171</v>
      </c>
      <c r="E128" t="s">
        <v>398</v>
      </c>
      <c r="F128" t="s">
        <v>2291</v>
      </c>
      <c r="G128" t="s">
        <v>2291</v>
      </c>
      <c r="H128" t="s">
        <v>2291</v>
      </c>
      <c r="I128">
        <v>43171</v>
      </c>
      <c r="J128" t="s">
        <v>399</v>
      </c>
      <c r="K128" t="s">
        <v>293</v>
      </c>
      <c r="L128" t="s">
        <v>294</v>
      </c>
      <c r="M128" t="s">
        <v>1934</v>
      </c>
      <c r="N128" t="s">
        <v>698</v>
      </c>
      <c r="O128" t="s">
        <v>333</v>
      </c>
      <c r="P128" t="s">
        <v>818</v>
      </c>
      <c r="Q128" t="s">
        <v>1470</v>
      </c>
      <c r="R128" t="s">
        <v>1612</v>
      </c>
      <c r="S128" t="s">
        <v>1612</v>
      </c>
      <c r="T128" t="s">
        <v>1613</v>
      </c>
      <c r="U128">
        <v>13.5296008802</v>
      </c>
      <c r="V128">
        <v>14.0436386318</v>
      </c>
      <c r="W128">
        <v>291.09371657299999</v>
      </c>
      <c r="X128">
        <v>12</v>
      </c>
      <c r="Y128" t="s">
        <v>1984</v>
      </c>
      <c r="Z128" t="s">
        <v>2291</v>
      </c>
      <c r="AA128" t="s">
        <v>2291</v>
      </c>
      <c r="AB128" t="s">
        <v>2296</v>
      </c>
      <c r="AC128" t="s">
        <v>2291</v>
      </c>
      <c r="AD128" t="s">
        <v>1982</v>
      </c>
      <c r="AE128" t="s">
        <v>2291</v>
      </c>
      <c r="AF128" t="s">
        <v>2291</v>
      </c>
      <c r="AG128" t="s">
        <v>2089</v>
      </c>
      <c r="AH128" t="s">
        <v>1920</v>
      </c>
      <c r="AI128" t="s">
        <v>1921</v>
      </c>
      <c r="AJ128" t="s">
        <v>1921</v>
      </c>
      <c r="AK128" t="s">
        <v>2291</v>
      </c>
      <c r="AL128">
        <v>150</v>
      </c>
      <c r="AM128">
        <v>627</v>
      </c>
      <c r="AN128" t="s">
        <v>294</v>
      </c>
      <c r="AO128" t="s">
        <v>1934</v>
      </c>
      <c r="AP128" t="s">
        <v>698</v>
      </c>
      <c r="AQ128" t="s">
        <v>333</v>
      </c>
      <c r="AR128" t="s">
        <v>818</v>
      </c>
      <c r="AS128" t="s">
        <v>1470</v>
      </c>
      <c r="AT128">
        <v>150</v>
      </c>
      <c r="AU128">
        <v>627</v>
      </c>
      <c r="AV128">
        <v>42064</v>
      </c>
      <c r="AW128" t="s">
        <v>2291</v>
      </c>
      <c r="AX128" t="s">
        <v>2291</v>
      </c>
      <c r="AY128" t="s">
        <v>2291</v>
      </c>
      <c r="AZ128" t="s">
        <v>2291</v>
      </c>
      <c r="BA128" t="s">
        <v>2291</v>
      </c>
      <c r="BB128" t="s">
        <v>2291</v>
      </c>
      <c r="BC128" t="s">
        <v>2291</v>
      </c>
      <c r="BD128" t="s">
        <v>2291</v>
      </c>
      <c r="BE128" t="s">
        <v>2291</v>
      </c>
      <c r="BF128" t="s">
        <v>2291</v>
      </c>
      <c r="BG128" t="s">
        <v>2291</v>
      </c>
      <c r="BH128" t="s">
        <v>2291</v>
      </c>
      <c r="BI128" t="s">
        <v>2291</v>
      </c>
      <c r="BJ128" t="s">
        <v>2291</v>
      </c>
      <c r="BK128" t="s">
        <v>2291</v>
      </c>
      <c r="BL128" t="s">
        <v>2291</v>
      </c>
      <c r="BM128" t="s">
        <v>2291</v>
      </c>
      <c r="BN128" t="s">
        <v>2291</v>
      </c>
      <c r="BO128" t="s">
        <v>2291</v>
      </c>
      <c r="BP128" t="s">
        <v>2291</v>
      </c>
      <c r="BQ128" t="s">
        <v>2291</v>
      </c>
      <c r="BR128" t="s">
        <v>2291</v>
      </c>
      <c r="BS128" t="s">
        <v>2291</v>
      </c>
      <c r="BT128" t="s">
        <v>2291</v>
      </c>
      <c r="BU128" t="s">
        <v>2291</v>
      </c>
      <c r="BV128" t="s">
        <v>2291</v>
      </c>
      <c r="BW128" t="s">
        <v>2291</v>
      </c>
      <c r="BX128" t="s">
        <v>2291</v>
      </c>
      <c r="BY128">
        <v>5</v>
      </c>
      <c r="BZ128">
        <v>21</v>
      </c>
      <c r="CA128">
        <v>0</v>
      </c>
      <c r="CB128">
        <v>150</v>
      </c>
      <c r="CC128">
        <v>0</v>
      </c>
      <c r="CD128">
        <v>0</v>
      </c>
      <c r="CE128">
        <v>0</v>
      </c>
      <c r="CF128" t="s">
        <v>1998</v>
      </c>
      <c r="CG128" t="s">
        <v>2291</v>
      </c>
      <c r="CH128" t="s">
        <v>1136</v>
      </c>
      <c r="CI128" t="s">
        <v>1921</v>
      </c>
      <c r="CJ128" t="s">
        <v>1921</v>
      </c>
      <c r="CK128" t="s">
        <v>1920</v>
      </c>
      <c r="CL128" t="s">
        <v>1921</v>
      </c>
      <c r="CM128" t="s">
        <v>1921</v>
      </c>
      <c r="CN128" t="s">
        <v>1921</v>
      </c>
      <c r="CO128" t="s">
        <v>1921</v>
      </c>
      <c r="CP128" t="s">
        <v>1921</v>
      </c>
      <c r="CQ128" t="s">
        <v>1921</v>
      </c>
      <c r="CR128" t="s">
        <v>1921</v>
      </c>
      <c r="CS128" t="s">
        <v>1921</v>
      </c>
      <c r="CT128" t="s">
        <v>2291</v>
      </c>
      <c r="CU128" t="s">
        <v>2291</v>
      </c>
      <c r="CV128" t="s">
        <v>2291</v>
      </c>
      <c r="CW128" t="s">
        <v>2291</v>
      </c>
      <c r="CX128" t="s">
        <v>2291</v>
      </c>
      <c r="CY128" t="s">
        <v>2291</v>
      </c>
      <c r="CZ128" t="s">
        <v>2291</v>
      </c>
      <c r="DA128" t="s">
        <v>2291</v>
      </c>
      <c r="DB128" t="s">
        <v>2291</v>
      </c>
      <c r="DC128" t="s">
        <v>2291</v>
      </c>
      <c r="DD128" t="s">
        <v>2291</v>
      </c>
      <c r="DE128" t="s">
        <v>2291</v>
      </c>
      <c r="DF128" t="s">
        <v>2291</v>
      </c>
      <c r="DG128" t="s">
        <v>2291</v>
      </c>
      <c r="DH128" t="s">
        <v>2291</v>
      </c>
      <c r="DI128" t="s">
        <v>2291</v>
      </c>
      <c r="DJ128" t="s">
        <v>2291</v>
      </c>
      <c r="DK128" t="s">
        <v>2291</v>
      </c>
      <c r="DL128" t="s">
        <v>2291</v>
      </c>
      <c r="DM128" t="s">
        <v>2291</v>
      </c>
      <c r="DN128" t="s">
        <v>2291</v>
      </c>
      <c r="DO128" t="s">
        <v>2291</v>
      </c>
      <c r="DP128" t="s">
        <v>2291</v>
      </c>
      <c r="DQ128" t="s">
        <v>2291</v>
      </c>
      <c r="DR128" t="s">
        <v>2291</v>
      </c>
      <c r="DS128" t="s">
        <v>2291</v>
      </c>
      <c r="DT128" t="s">
        <v>2291</v>
      </c>
      <c r="DU128" t="s">
        <v>2291</v>
      </c>
      <c r="DV128" t="s">
        <v>2291</v>
      </c>
      <c r="DW128" t="s">
        <v>2291</v>
      </c>
      <c r="DX128" t="s">
        <v>2291</v>
      </c>
      <c r="DY128" t="s">
        <v>2291</v>
      </c>
      <c r="DZ128" t="s">
        <v>2291</v>
      </c>
      <c r="EA128" t="s">
        <v>2291</v>
      </c>
      <c r="EB128" t="s">
        <v>2291</v>
      </c>
      <c r="EC128" t="s">
        <v>2291</v>
      </c>
      <c r="ED128" t="s">
        <v>2291</v>
      </c>
      <c r="EE128" t="s">
        <v>2291</v>
      </c>
      <c r="EF128" t="s">
        <v>2291</v>
      </c>
      <c r="EG128" t="s">
        <v>2291</v>
      </c>
      <c r="EH128" t="s">
        <v>2291</v>
      </c>
      <c r="EI128" t="s">
        <v>2291</v>
      </c>
      <c r="EJ128" t="s">
        <v>2291</v>
      </c>
      <c r="EK128" t="s">
        <v>2291</v>
      </c>
      <c r="EL128" t="s">
        <v>2291</v>
      </c>
      <c r="EM128" t="s">
        <v>2291</v>
      </c>
      <c r="EN128" t="s">
        <v>2291</v>
      </c>
      <c r="EO128" t="s">
        <v>2291</v>
      </c>
      <c r="EP128" t="s">
        <v>2291</v>
      </c>
      <c r="EQ128" t="s">
        <v>2291</v>
      </c>
      <c r="ER128" t="s">
        <v>2291</v>
      </c>
      <c r="ES128" t="s">
        <v>2291</v>
      </c>
      <c r="ET128" t="s">
        <v>2291</v>
      </c>
      <c r="EU128" t="s">
        <v>2291</v>
      </c>
      <c r="EV128" t="s">
        <v>2291</v>
      </c>
      <c r="EW128" t="s">
        <v>2291</v>
      </c>
      <c r="EX128" t="s">
        <v>320</v>
      </c>
      <c r="EY128" t="s">
        <v>1921</v>
      </c>
      <c r="EZ128" t="s">
        <v>1921</v>
      </c>
      <c r="FA128" t="s">
        <v>1921</v>
      </c>
      <c r="FB128" t="s">
        <v>1920</v>
      </c>
      <c r="FC128" t="s">
        <v>1921</v>
      </c>
      <c r="FD128" t="s">
        <v>2291</v>
      </c>
      <c r="FE128" t="s">
        <v>1996</v>
      </c>
      <c r="FF128" t="s">
        <v>2291</v>
      </c>
      <c r="FG128" t="s">
        <v>2291</v>
      </c>
      <c r="FH128" t="s">
        <v>2291</v>
      </c>
      <c r="FI128" t="s">
        <v>2291</v>
      </c>
      <c r="FJ128" t="s">
        <v>2291</v>
      </c>
      <c r="FK128" t="s">
        <v>2291</v>
      </c>
      <c r="FL128" t="s">
        <v>2291</v>
      </c>
      <c r="FM128" t="s">
        <v>2291</v>
      </c>
      <c r="FN128" t="s">
        <v>2291</v>
      </c>
      <c r="FO128" t="s">
        <v>2291</v>
      </c>
      <c r="FP128" t="s">
        <v>2291</v>
      </c>
      <c r="FQ128" t="s">
        <v>2291</v>
      </c>
      <c r="FR128" t="s">
        <v>2291</v>
      </c>
      <c r="FS128" t="s">
        <v>2291</v>
      </c>
      <c r="FT128" t="s">
        <v>2291</v>
      </c>
      <c r="FU128" t="s">
        <v>2291</v>
      </c>
      <c r="FV128">
        <v>50</v>
      </c>
      <c r="FW128">
        <v>40</v>
      </c>
      <c r="FX128">
        <v>5</v>
      </c>
      <c r="FY128">
        <v>3</v>
      </c>
      <c r="FZ128">
        <v>63</v>
      </c>
      <c r="GA128" t="s">
        <v>2291</v>
      </c>
      <c r="GB128" t="s">
        <v>2291</v>
      </c>
      <c r="GC128" t="s">
        <v>2291</v>
      </c>
      <c r="GD128">
        <v>6</v>
      </c>
      <c r="GE128">
        <v>7</v>
      </c>
      <c r="GF128">
        <v>2</v>
      </c>
      <c r="GG128" t="s">
        <v>2291</v>
      </c>
      <c r="GH128">
        <v>30</v>
      </c>
      <c r="GI128" t="s">
        <v>1920</v>
      </c>
      <c r="GJ128" t="s">
        <v>1920</v>
      </c>
      <c r="GK128" t="s">
        <v>1920</v>
      </c>
      <c r="GL128" t="s">
        <v>2291</v>
      </c>
      <c r="GM128" t="s">
        <v>2291</v>
      </c>
      <c r="GN128" t="s">
        <v>2291</v>
      </c>
      <c r="GO128" t="s">
        <v>1920</v>
      </c>
      <c r="GP128" t="s">
        <v>2291</v>
      </c>
      <c r="GQ128" t="s">
        <v>2291</v>
      </c>
      <c r="GR128" t="s">
        <v>2291</v>
      </c>
      <c r="GS128" t="s">
        <v>419</v>
      </c>
      <c r="GT128" t="s">
        <v>1921</v>
      </c>
      <c r="GU128" t="s">
        <v>1921</v>
      </c>
      <c r="GV128" t="s">
        <v>1921</v>
      </c>
      <c r="GW128" t="s">
        <v>1921</v>
      </c>
      <c r="GX128" t="s">
        <v>1920</v>
      </c>
      <c r="GY128" t="s">
        <v>1921</v>
      </c>
      <c r="GZ128" t="s">
        <v>1920</v>
      </c>
      <c r="HA128" t="s">
        <v>1921</v>
      </c>
      <c r="HB128">
        <v>3</v>
      </c>
      <c r="HC128" t="s">
        <v>2291</v>
      </c>
      <c r="HD128">
        <v>1</v>
      </c>
      <c r="HE128">
        <v>1</v>
      </c>
      <c r="HF128" t="s">
        <v>2291</v>
      </c>
      <c r="HG128" t="s">
        <v>2291</v>
      </c>
      <c r="HH128" t="s">
        <v>2291</v>
      </c>
      <c r="HI128" t="s">
        <v>2291</v>
      </c>
      <c r="HJ128" t="s">
        <v>2291</v>
      </c>
      <c r="HK128" t="s">
        <v>2291</v>
      </c>
      <c r="HL128" t="s">
        <v>2291</v>
      </c>
      <c r="HM128" t="s">
        <v>2291</v>
      </c>
      <c r="HN128" t="s">
        <v>2291</v>
      </c>
      <c r="HO128" t="s">
        <v>2291</v>
      </c>
      <c r="HP128" t="s">
        <v>2291</v>
      </c>
      <c r="HQ128" t="s">
        <v>2291</v>
      </c>
      <c r="HR128" t="s">
        <v>1956</v>
      </c>
      <c r="HS128" t="s">
        <v>1995</v>
      </c>
      <c r="HT128" t="s">
        <v>1921</v>
      </c>
      <c r="HU128" t="s">
        <v>1921</v>
      </c>
      <c r="HV128" t="s">
        <v>1920</v>
      </c>
      <c r="HW128" t="s">
        <v>1921</v>
      </c>
      <c r="HX128" t="s">
        <v>1921</v>
      </c>
      <c r="HY128" t="s">
        <v>2124</v>
      </c>
      <c r="HZ128" t="s">
        <v>1920</v>
      </c>
      <c r="IA128" t="s">
        <v>1920</v>
      </c>
      <c r="IB128" t="s">
        <v>1921</v>
      </c>
      <c r="IC128">
        <v>6</v>
      </c>
      <c r="ID128" t="s">
        <v>2291</v>
      </c>
      <c r="IE128" t="s">
        <v>2046</v>
      </c>
      <c r="IF128" t="s">
        <v>1921</v>
      </c>
      <c r="IG128" t="s">
        <v>1962</v>
      </c>
      <c r="IH128" t="s">
        <v>2126</v>
      </c>
      <c r="II128" t="s">
        <v>1921</v>
      </c>
      <c r="IJ128" t="s">
        <v>1920</v>
      </c>
      <c r="IK128" t="s">
        <v>2291</v>
      </c>
      <c r="IL128">
        <v>120</v>
      </c>
      <c r="IM128" t="s">
        <v>1920</v>
      </c>
      <c r="IN128" t="s">
        <v>2291</v>
      </c>
      <c r="IO128" t="s">
        <v>2291</v>
      </c>
      <c r="IP128" t="s">
        <v>2291</v>
      </c>
      <c r="IQ128" t="s">
        <v>2291</v>
      </c>
      <c r="IR128" t="s">
        <v>2291</v>
      </c>
      <c r="IS128" t="s">
        <v>2291</v>
      </c>
      <c r="IT128" t="s">
        <v>2291</v>
      </c>
      <c r="IU128" t="s">
        <v>2291</v>
      </c>
      <c r="IV128" t="s">
        <v>1949</v>
      </c>
      <c r="IW128" t="s">
        <v>1991</v>
      </c>
      <c r="IX128" t="s">
        <v>2291</v>
      </c>
      <c r="IY128" t="s">
        <v>2291</v>
      </c>
      <c r="IZ128" t="s">
        <v>2291</v>
      </c>
      <c r="JA128" t="s">
        <v>2291</v>
      </c>
      <c r="JB128" t="s">
        <v>2291</v>
      </c>
      <c r="JC128" t="s">
        <v>1921</v>
      </c>
      <c r="JD128" t="s">
        <v>2291</v>
      </c>
      <c r="JE128" t="s">
        <v>2291</v>
      </c>
      <c r="JF128" t="s">
        <v>2291</v>
      </c>
      <c r="JG128" t="s">
        <v>2291</v>
      </c>
      <c r="JH128" t="s">
        <v>2291</v>
      </c>
      <c r="JI128" t="s">
        <v>2291</v>
      </c>
      <c r="JJ128" t="s">
        <v>2291</v>
      </c>
      <c r="JK128" t="s">
        <v>2291</v>
      </c>
      <c r="JL128" t="s">
        <v>2291</v>
      </c>
      <c r="JM128" t="s">
        <v>878</v>
      </c>
      <c r="JN128" t="s">
        <v>1921</v>
      </c>
      <c r="JO128" t="s">
        <v>1920</v>
      </c>
      <c r="JP128" t="s">
        <v>1921</v>
      </c>
      <c r="JQ128" t="s">
        <v>1921</v>
      </c>
      <c r="JR128" t="s">
        <v>1921</v>
      </c>
      <c r="JS128" t="s">
        <v>1920</v>
      </c>
      <c r="JT128" t="s">
        <v>1921</v>
      </c>
      <c r="JU128" t="s">
        <v>1920</v>
      </c>
      <c r="JV128" t="s">
        <v>1921</v>
      </c>
      <c r="JW128" t="s">
        <v>1921</v>
      </c>
      <c r="JX128" t="s">
        <v>1921</v>
      </c>
      <c r="JY128" t="s">
        <v>1921</v>
      </c>
      <c r="JZ128" t="s">
        <v>1921</v>
      </c>
      <c r="KA128" t="s">
        <v>1921</v>
      </c>
      <c r="KB128" t="s">
        <v>2291</v>
      </c>
      <c r="KC128" t="s">
        <v>2291</v>
      </c>
      <c r="KD128" t="s">
        <v>2295</v>
      </c>
      <c r="KE128" t="s">
        <v>1920</v>
      </c>
      <c r="KF128" t="s">
        <v>1921</v>
      </c>
      <c r="KG128" t="s">
        <v>1921</v>
      </c>
      <c r="KH128" t="s">
        <v>1921</v>
      </c>
      <c r="KI128" t="s">
        <v>1921</v>
      </c>
      <c r="KJ128" t="s">
        <v>1921</v>
      </c>
      <c r="KK128" t="s">
        <v>1921</v>
      </c>
      <c r="KL128" t="s">
        <v>2291</v>
      </c>
      <c r="KM128" t="s">
        <v>2294</v>
      </c>
      <c r="KN128" t="s">
        <v>2291</v>
      </c>
      <c r="KO128" t="s">
        <v>1920</v>
      </c>
      <c r="KP128" t="s">
        <v>1503</v>
      </c>
      <c r="KQ128" t="s">
        <v>1965</v>
      </c>
      <c r="KR128" t="s">
        <v>1923</v>
      </c>
      <c r="KS128" t="s">
        <v>2291</v>
      </c>
      <c r="KT128" t="s">
        <v>1920</v>
      </c>
      <c r="KU128" t="s">
        <v>2044</v>
      </c>
      <c r="KV128" t="s">
        <v>1920</v>
      </c>
      <c r="KW128" t="s">
        <v>1921</v>
      </c>
      <c r="KX128" t="s">
        <v>1920</v>
      </c>
      <c r="KY128" t="s">
        <v>2291</v>
      </c>
      <c r="KZ128" t="s">
        <v>2291</v>
      </c>
      <c r="LA128">
        <v>2</v>
      </c>
      <c r="LB128" t="s">
        <v>310</v>
      </c>
      <c r="LC128" t="s">
        <v>305</v>
      </c>
      <c r="LD128" t="s">
        <v>2291</v>
      </c>
      <c r="LE128" t="s">
        <v>2291</v>
      </c>
      <c r="LF128" t="s">
        <v>2291</v>
      </c>
      <c r="LG128">
        <v>20</v>
      </c>
      <c r="LH128">
        <v>20</v>
      </c>
      <c r="LI128" t="s">
        <v>1614</v>
      </c>
      <c r="LJ128">
        <v>177367</v>
      </c>
      <c r="LK128" t="s">
        <v>1615</v>
      </c>
      <c r="LL128" t="s">
        <v>1616</v>
      </c>
      <c r="LM128">
        <v>152</v>
      </c>
      <c r="LN128" t="s">
        <v>2291</v>
      </c>
      <c r="LO128">
        <v>-1</v>
      </c>
      <c r="LP128" t="s">
        <v>2291</v>
      </c>
      <c r="LQ128" t="s">
        <v>2291</v>
      </c>
      <c r="LR128">
        <v>152</v>
      </c>
      <c r="LS128">
        <v>6</v>
      </c>
      <c r="LT128">
        <v>4</v>
      </c>
      <c r="LU128">
        <v>13</v>
      </c>
      <c r="LV128">
        <v>8</v>
      </c>
      <c r="LW128">
        <v>16</v>
      </c>
      <c r="LX128">
        <v>23</v>
      </c>
      <c r="LY128">
        <v>6</v>
      </c>
      <c r="LZ128">
        <v>14</v>
      </c>
      <c r="MA128">
        <v>19</v>
      </c>
      <c r="MB128">
        <v>18</v>
      </c>
      <c r="MC128">
        <v>1</v>
      </c>
      <c r="MD128">
        <v>1</v>
      </c>
      <c r="ME128">
        <v>129</v>
      </c>
      <c r="MF128" t="s">
        <v>1976</v>
      </c>
      <c r="MG128" t="s">
        <v>1979</v>
      </c>
      <c r="MH128" t="s">
        <v>1980</v>
      </c>
      <c r="MI128" t="b">
        <v>1</v>
      </c>
      <c r="MJ128" t="b">
        <v>1</v>
      </c>
      <c r="MK128" t="b">
        <v>1</v>
      </c>
      <c r="ML128" t="s">
        <v>2291</v>
      </c>
    </row>
    <row r="129" spans="1:350" x14ac:dyDescent="0.3">
      <c r="A129" t="s">
        <v>1031</v>
      </c>
      <c r="B129" t="s">
        <v>1029</v>
      </c>
      <c r="C129" t="s">
        <v>1030</v>
      </c>
      <c r="D129">
        <v>43162</v>
      </c>
      <c r="E129" t="s">
        <v>464</v>
      </c>
      <c r="F129" t="s">
        <v>2291</v>
      </c>
      <c r="G129" t="s">
        <v>2291</v>
      </c>
      <c r="H129" t="s">
        <v>2291</v>
      </c>
      <c r="I129">
        <v>43162</v>
      </c>
      <c r="J129" t="s">
        <v>465</v>
      </c>
      <c r="K129" t="s">
        <v>293</v>
      </c>
      <c r="L129" t="s">
        <v>294</v>
      </c>
      <c r="M129" t="s">
        <v>1934</v>
      </c>
      <c r="N129" t="s">
        <v>400</v>
      </c>
      <c r="O129" t="s">
        <v>1948</v>
      </c>
      <c r="P129" t="s">
        <v>915</v>
      </c>
      <c r="Q129" t="s">
        <v>1057</v>
      </c>
      <c r="R129" t="s">
        <v>456</v>
      </c>
      <c r="S129" t="s">
        <v>1031</v>
      </c>
      <c r="T129" t="s">
        <v>1032</v>
      </c>
      <c r="U129">
        <v>14.3312488046</v>
      </c>
      <c r="V129">
        <v>13.920171053600001</v>
      </c>
      <c r="W129">
        <v>303.79263986299998</v>
      </c>
      <c r="X129">
        <v>4</v>
      </c>
      <c r="Y129" t="s">
        <v>1983</v>
      </c>
      <c r="Z129" t="s">
        <v>456</v>
      </c>
      <c r="AA129">
        <v>9</v>
      </c>
      <c r="AB129" t="s">
        <v>2296</v>
      </c>
      <c r="AC129" t="s">
        <v>2291</v>
      </c>
      <c r="AD129" t="s">
        <v>1982</v>
      </c>
      <c r="AE129" t="s">
        <v>2291</v>
      </c>
      <c r="AF129" t="s">
        <v>2291</v>
      </c>
      <c r="AG129" t="s">
        <v>2089</v>
      </c>
      <c r="AH129" t="s">
        <v>1920</v>
      </c>
      <c r="AI129" t="s">
        <v>1921</v>
      </c>
      <c r="AJ129" t="s">
        <v>1921</v>
      </c>
      <c r="AK129" t="s">
        <v>2291</v>
      </c>
      <c r="AL129">
        <v>96</v>
      </c>
      <c r="AM129">
        <v>400</v>
      </c>
      <c r="AN129" t="s">
        <v>294</v>
      </c>
      <c r="AO129" t="s">
        <v>1934</v>
      </c>
      <c r="AP129" t="s">
        <v>400</v>
      </c>
      <c r="AQ129" t="s">
        <v>1948</v>
      </c>
      <c r="AR129" t="s">
        <v>915</v>
      </c>
      <c r="AS129" t="s">
        <v>1057</v>
      </c>
      <c r="AT129">
        <v>96</v>
      </c>
      <c r="AU129">
        <v>400</v>
      </c>
      <c r="AV129">
        <v>42064</v>
      </c>
      <c r="AW129" t="s">
        <v>2291</v>
      </c>
      <c r="AX129" t="s">
        <v>2291</v>
      </c>
      <c r="AY129" t="s">
        <v>2291</v>
      </c>
      <c r="AZ129" t="s">
        <v>2291</v>
      </c>
      <c r="BA129" t="s">
        <v>2291</v>
      </c>
      <c r="BB129" t="s">
        <v>2291</v>
      </c>
      <c r="BC129" t="s">
        <v>2291</v>
      </c>
      <c r="BD129" t="s">
        <v>2291</v>
      </c>
      <c r="BE129" t="s">
        <v>2291</v>
      </c>
      <c r="BF129" t="s">
        <v>2291</v>
      </c>
      <c r="BG129" t="s">
        <v>2291</v>
      </c>
      <c r="BH129" t="s">
        <v>2291</v>
      </c>
      <c r="BI129" t="s">
        <v>2291</v>
      </c>
      <c r="BJ129" t="s">
        <v>2291</v>
      </c>
      <c r="BK129" t="s">
        <v>2291</v>
      </c>
      <c r="BL129" t="s">
        <v>2291</v>
      </c>
      <c r="BM129" t="s">
        <v>2291</v>
      </c>
      <c r="BN129" t="s">
        <v>2291</v>
      </c>
      <c r="BO129" t="s">
        <v>2291</v>
      </c>
      <c r="BP129" t="s">
        <v>2291</v>
      </c>
      <c r="BQ129" t="s">
        <v>2291</v>
      </c>
      <c r="BR129" t="s">
        <v>2291</v>
      </c>
      <c r="BS129" t="s">
        <v>2291</v>
      </c>
      <c r="BT129" t="s">
        <v>2291</v>
      </c>
      <c r="BU129" t="s">
        <v>2291</v>
      </c>
      <c r="BV129" t="s">
        <v>2291</v>
      </c>
      <c r="BW129" t="s">
        <v>2291</v>
      </c>
      <c r="BX129" t="s">
        <v>2291</v>
      </c>
      <c r="BY129">
        <v>7</v>
      </c>
      <c r="BZ129">
        <v>30</v>
      </c>
      <c r="CA129">
        <v>0</v>
      </c>
      <c r="CB129">
        <v>62</v>
      </c>
      <c r="CC129">
        <v>0</v>
      </c>
      <c r="CD129">
        <v>30</v>
      </c>
      <c r="CE129">
        <v>0</v>
      </c>
      <c r="CF129" t="s">
        <v>1998</v>
      </c>
      <c r="CG129" t="s">
        <v>2291</v>
      </c>
      <c r="CH129" t="s">
        <v>523</v>
      </c>
      <c r="CI129" t="s">
        <v>1921</v>
      </c>
      <c r="CJ129" t="s">
        <v>1921</v>
      </c>
      <c r="CK129" t="s">
        <v>1921</v>
      </c>
      <c r="CL129" t="s">
        <v>1921</v>
      </c>
      <c r="CM129" t="s">
        <v>1921</v>
      </c>
      <c r="CN129" t="s">
        <v>1921</v>
      </c>
      <c r="CO129" t="s">
        <v>1921</v>
      </c>
      <c r="CP129" t="s">
        <v>1921</v>
      </c>
      <c r="CQ129" t="s">
        <v>1920</v>
      </c>
      <c r="CR129" t="s">
        <v>1920</v>
      </c>
      <c r="CS129" t="s">
        <v>1921</v>
      </c>
      <c r="CT129" t="s">
        <v>320</v>
      </c>
      <c r="CU129" t="s">
        <v>1921</v>
      </c>
      <c r="CV129" t="s">
        <v>1921</v>
      </c>
      <c r="CW129" t="s">
        <v>1921</v>
      </c>
      <c r="CX129" t="s">
        <v>1920</v>
      </c>
      <c r="CY129" t="s">
        <v>1921</v>
      </c>
      <c r="CZ129" t="s">
        <v>2291</v>
      </c>
      <c r="DA129" t="s">
        <v>2030</v>
      </c>
      <c r="DB129" t="s">
        <v>2291</v>
      </c>
      <c r="DC129" t="s">
        <v>2291</v>
      </c>
      <c r="DD129" t="s">
        <v>2291</v>
      </c>
      <c r="DE129" t="s">
        <v>2291</v>
      </c>
      <c r="DF129" t="s">
        <v>2291</v>
      </c>
      <c r="DG129" t="s">
        <v>2291</v>
      </c>
      <c r="DH129" t="s">
        <v>2291</v>
      </c>
      <c r="DI129" t="s">
        <v>2291</v>
      </c>
      <c r="DJ129" t="s">
        <v>2291</v>
      </c>
      <c r="DK129" t="s">
        <v>2291</v>
      </c>
      <c r="DL129" t="s">
        <v>2291</v>
      </c>
      <c r="DM129" t="s">
        <v>2291</v>
      </c>
      <c r="DN129" t="s">
        <v>2291</v>
      </c>
      <c r="DO129" t="s">
        <v>2291</v>
      </c>
      <c r="DP129" t="s">
        <v>2291</v>
      </c>
      <c r="DQ129" t="s">
        <v>2291</v>
      </c>
      <c r="DR129" t="s">
        <v>2291</v>
      </c>
      <c r="DS129" t="s">
        <v>2291</v>
      </c>
      <c r="DT129" t="s">
        <v>2291</v>
      </c>
      <c r="DU129" t="s">
        <v>2291</v>
      </c>
      <c r="DV129" t="s">
        <v>2291</v>
      </c>
      <c r="DW129" t="s">
        <v>2291</v>
      </c>
      <c r="DX129" t="s">
        <v>2291</v>
      </c>
      <c r="DY129" t="s">
        <v>2291</v>
      </c>
      <c r="DZ129" t="s">
        <v>2291</v>
      </c>
      <c r="EA129" t="s">
        <v>2291</v>
      </c>
      <c r="EB129" t="s">
        <v>2291</v>
      </c>
      <c r="EC129" t="s">
        <v>2291</v>
      </c>
      <c r="ED129" t="s">
        <v>2291</v>
      </c>
      <c r="EE129" t="s">
        <v>2291</v>
      </c>
      <c r="EF129" t="s">
        <v>2291</v>
      </c>
      <c r="EG129" t="s">
        <v>2291</v>
      </c>
      <c r="EH129" t="s">
        <v>2291</v>
      </c>
      <c r="EI129" t="s">
        <v>2291</v>
      </c>
      <c r="EJ129" t="s">
        <v>2291</v>
      </c>
      <c r="EK129" t="s">
        <v>2291</v>
      </c>
      <c r="EL129" t="s">
        <v>2291</v>
      </c>
      <c r="EM129" t="s">
        <v>2291</v>
      </c>
      <c r="EN129" t="s">
        <v>2291</v>
      </c>
      <c r="EO129" t="s">
        <v>2291</v>
      </c>
      <c r="EP129" t="s">
        <v>2291</v>
      </c>
      <c r="EQ129" t="s">
        <v>2291</v>
      </c>
      <c r="ER129" t="s">
        <v>2291</v>
      </c>
      <c r="ES129" t="s">
        <v>2291</v>
      </c>
      <c r="ET129" t="s">
        <v>2291</v>
      </c>
      <c r="EU129" t="s">
        <v>2291</v>
      </c>
      <c r="EV129" t="s">
        <v>2291</v>
      </c>
      <c r="EW129" t="s">
        <v>2291</v>
      </c>
      <c r="EX129" t="s">
        <v>2291</v>
      </c>
      <c r="EY129" t="s">
        <v>2291</v>
      </c>
      <c r="EZ129" t="s">
        <v>2291</v>
      </c>
      <c r="FA129" t="s">
        <v>2291</v>
      </c>
      <c r="FB129" t="s">
        <v>2291</v>
      </c>
      <c r="FC129" t="s">
        <v>2291</v>
      </c>
      <c r="FD129" t="s">
        <v>2291</v>
      </c>
      <c r="FE129" t="s">
        <v>2291</v>
      </c>
      <c r="FF129" t="s">
        <v>2291</v>
      </c>
      <c r="FG129" t="s">
        <v>2291</v>
      </c>
      <c r="FH129" t="s">
        <v>2291</v>
      </c>
      <c r="FI129" t="s">
        <v>2291</v>
      </c>
      <c r="FJ129" t="s">
        <v>2291</v>
      </c>
      <c r="FK129" t="s">
        <v>2291</v>
      </c>
      <c r="FL129" t="s">
        <v>2291</v>
      </c>
      <c r="FM129" t="s">
        <v>2291</v>
      </c>
      <c r="FN129" t="s">
        <v>1954</v>
      </c>
      <c r="FO129" t="s">
        <v>1921</v>
      </c>
      <c r="FP129" t="s">
        <v>1921</v>
      </c>
      <c r="FQ129" t="s">
        <v>1921</v>
      </c>
      <c r="FR129" t="s">
        <v>1921</v>
      </c>
      <c r="FS129" t="s">
        <v>1920</v>
      </c>
      <c r="FT129" t="s">
        <v>2291</v>
      </c>
      <c r="FU129" t="s">
        <v>1997</v>
      </c>
      <c r="FV129">
        <v>10</v>
      </c>
      <c r="FW129">
        <v>20</v>
      </c>
      <c r="FX129">
        <v>3</v>
      </c>
      <c r="FY129">
        <v>5</v>
      </c>
      <c r="FZ129">
        <v>2</v>
      </c>
      <c r="GA129" t="s">
        <v>2291</v>
      </c>
      <c r="GB129" t="s">
        <v>2291</v>
      </c>
      <c r="GC129" t="s">
        <v>2291</v>
      </c>
      <c r="GD129">
        <v>4</v>
      </c>
      <c r="GE129">
        <v>3</v>
      </c>
      <c r="GF129">
        <v>3</v>
      </c>
      <c r="GG129">
        <v>2</v>
      </c>
      <c r="GH129">
        <v>20</v>
      </c>
      <c r="GI129" t="s">
        <v>1920</v>
      </c>
      <c r="GJ129" t="s">
        <v>1920</v>
      </c>
      <c r="GK129" t="s">
        <v>1920</v>
      </c>
      <c r="GL129" t="s">
        <v>2291</v>
      </c>
      <c r="GM129" t="s">
        <v>2291</v>
      </c>
      <c r="GN129" t="s">
        <v>2291</v>
      </c>
      <c r="GO129" t="s">
        <v>1920</v>
      </c>
      <c r="GP129" t="s">
        <v>2291</v>
      </c>
      <c r="GQ129" t="s">
        <v>2291</v>
      </c>
      <c r="GR129" t="s">
        <v>2291</v>
      </c>
      <c r="GS129" t="s">
        <v>302</v>
      </c>
      <c r="GT129" t="s">
        <v>1921</v>
      </c>
      <c r="GU129" t="s">
        <v>1921</v>
      </c>
      <c r="GV129" t="s">
        <v>1921</v>
      </c>
      <c r="GW129" t="s">
        <v>1921</v>
      </c>
      <c r="GX129" t="s">
        <v>1920</v>
      </c>
      <c r="GY129" t="s">
        <v>1921</v>
      </c>
      <c r="GZ129" t="s">
        <v>1921</v>
      </c>
      <c r="HA129" t="s">
        <v>1921</v>
      </c>
      <c r="HB129" t="s">
        <v>2291</v>
      </c>
      <c r="HC129" t="s">
        <v>2291</v>
      </c>
      <c r="HD129">
        <v>2</v>
      </c>
      <c r="HE129">
        <v>2</v>
      </c>
      <c r="HF129" t="s">
        <v>2291</v>
      </c>
      <c r="HG129" t="s">
        <v>2291</v>
      </c>
      <c r="HH129" t="s">
        <v>2291</v>
      </c>
      <c r="HI129" t="s">
        <v>2291</v>
      </c>
      <c r="HJ129" t="s">
        <v>2291</v>
      </c>
      <c r="HK129" t="s">
        <v>2291</v>
      </c>
      <c r="HL129" t="s">
        <v>2291</v>
      </c>
      <c r="HM129" t="s">
        <v>2291</v>
      </c>
      <c r="HN129" t="s">
        <v>2291</v>
      </c>
      <c r="HO129" t="s">
        <v>2291</v>
      </c>
      <c r="HP129" t="s">
        <v>2291</v>
      </c>
      <c r="HQ129" t="s">
        <v>2291</v>
      </c>
      <c r="HR129" t="s">
        <v>869</v>
      </c>
      <c r="HS129" t="s">
        <v>371</v>
      </c>
      <c r="HT129" t="s">
        <v>1920</v>
      </c>
      <c r="HU129" t="s">
        <v>1921</v>
      </c>
      <c r="HV129" t="s">
        <v>1921</v>
      </c>
      <c r="HW129" t="s">
        <v>1921</v>
      </c>
      <c r="HX129" t="s">
        <v>1921</v>
      </c>
      <c r="HY129" t="s">
        <v>2122</v>
      </c>
      <c r="HZ129" t="s">
        <v>1920</v>
      </c>
      <c r="IA129" t="s">
        <v>1921</v>
      </c>
      <c r="IB129" t="s">
        <v>1921</v>
      </c>
      <c r="IC129">
        <v>50</v>
      </c>
      <c r="ID129" t="s">
        <v>2291</v>
      </c>
      <c r="IE129" t="s">
        <v>2046</v>
      </c>
      <c r="IF129" t="s">
        <v>1921</v>
      </c>
      <c r="IG129" t="s">
        <v>1962</v>
      </c>
      <c r="IH129" t="s">
        <v>2126</v>
      </c>
      <c r="II129" t="s">
        <v>1921</v>
      </c>
      <c r="IJ129" t="s">
        <v>1920</v>
      </c>
      <c r="IK129" t="s">
        <v>2291</v>
      </c>
      <c r="IL129">
        <v>60</v>
      </c>
      <c r="IM129" t="s">
        <v>1920</v>
      </c>
      <c r="IN129" t="s">
        <v>2291</v>
      </c>
      <c r="IO129" t="s">
        <v>2291</v>
      </c>
      <c r="IP129" t="s">
        <v>2291</v>
      </c>
      <c r="IQ129" t="s">
        <v>2291</v>
      </c>
      <c r="IR129" t="s">
        <v>2291</v>
      </c>
      <c r="IS129" t="s">
        <v>2291</v>
      </c>
      <c r="IT129" t="s">
        <v>2291</v>
      </c>
      <c r="IU129" t="s">
        <v>2291</v>
      </c>
      <c r="IV129" t="s">
        <v>1949</v>
      </c>
      <c r="IW129" t="s">
        <v>1991</v>
      </c>
      <c r="IX129" t="s">
        <v>2291</v>
      </c>
      <c r="IY129" t="s">
        <v>2291</v>
      </c>
      <c r="IZ129" t="s">
        <v>2291</v>
      </c>
      <c r="JA129" t="s">
        <v>2291</v>
      </c>
      <c r="JB129" t="s">
        <v>2291</v>
      </c>
      <c r="JC129" t="s">
        <v>1921</v>
      </c>
      <c r="JD129" t="s">
        <v>2291</v>
      </c>
      <c r="JE129" t="s">
        <v>2291</v>
      </c>
      <c r="JF129" t="s">
        <v>2291</v>
      </c>
      <c r="JG129" t="s">
        <v>2291</v>
      </c>
      <c r="JH129" t="s">
        <v>2291</v>
      </c>
      <c r="JI129" t="s">
        <v>2291</v>
      </c>
      <c r="JJ129" t="s">
        <v>2291</v>
      </c>
      <c r="JK129" t="s">
        <v>2291</v>
      </c>
      <c r="JL129" t="s">
        <v>2291</v>
      </c>
      <c r="JM129" t="s">
        <v>383</v>
      </c>
      <c r="JN129" t="s">
        <v>1920</v>
      </c>
      <c r="JO129" t="s">
        <v>1921</v>
      </c>
      <c r="JP129" t="s">
        <v>1921</v>
      </c>
      <c r="JQ129" t="s">
        <v>1921</v>
      </c>
      <c r="JR129" t="s">
        <v>1921</v>
      </c>
      <c r="JS129" t="s">
        <v>1920</v>
      </c>
      <c r="JT129" t="s">
        <v>1921</v>
      </c>
      <c r="JU129" t="s">
        <v>1920</v>
      </c>
      <c r="JV129" t="s">
        <v>1921</v>
      </c>
      <c r="JW129" t="s">
        <v>1921</v>
      </c>
      <c r="JX129" t="s">
        <v>1921</v>
      </c>
      <c r="JY129" t="s">
        <v>1921</v>
      </c>
      <c r="JZ129" t="s">
        <v>1921</v>
      </c>
      <c r="KA129" t="s">
        <v>1921</v>
      </c>
      <c r="KB129" t="s">
        <v>2291</v>
      </c>
      <c r="KC129" t="s">
        <v>2291</v>
      </c>
      <c r="KD129" t="s">
        <v>2297</v>
      </c>
      <c r="KE129" t="s">
        <v>1920</v>
      </c>
      <c r="KF129" t="s">
        <v>1921</v>
      </c>
      <c r="KG129" t="s">
        <v>1921</v>
      </c>
      <c r="KH129" t="s">
        <v>1920</v>
      </c>
      <c r="KI129" t="s">
        <v>1921</v>
      </c>
      <c r="KJ129" t="s">
        <v>1921</v>
      </c>
      <c r="KK129" t="s">
        <v>1921</v>
      </c>
      <c r="KL129" t="s">
        <v>2291</v>
      </c>
      <c r="KM129" t="s">
        <v>1972</v>
      </c>
      <c r="KN129" t="s">
        <v>1921</v>
      </c>
      <c r="KO129" t="s">
        <v>1920</v>
      </c>
      <c r="KP129" t="s">
        <v>2144</v>
      </c>
      <c r="KQ129" t="s">
        <v>1967</v>
      </c>
      <c r="KR129" t="s">
        <v>1988</v>
      </c>
      <c r="KS129" t="s">
        <v>2291</v>
      </c>
      <c r="KT129" t="s">
        <v>1920</v>
      </c>
      <c r="KU129" t="s">
        <v>409</v>
      </c>
      <c r="KV129" t="s">
        <v>1921</v>
      </c>
      <c r="KW129" t="s">
        <v>1921</v>
      </c>
      <c r="KX129" t="s">
        <v>1920</v>
      </c>
      <c r="KY129" t="s">
        <v>2291</v>
      </c>
      <c r="KZ129" t="s">
        <v>2291</v>
      </c>
      <c r="LA129">
        <v>3</v>
      </c>
      <c r="LB129" t="s">
        <v>304</v>
      </c>
      <c r="LC129" t="s">
        <v>1033</v>
      </c>
      <c r="LD129" t="s">
        <v>2291</v>
      </c>
      <c r="LE129" t="s">
        <v>2291</v>
      </c>
      <c r="LF129" t="s">
        <v>2291</v>
      </c>
      <c r="LG129">
        <v>20</v>
      </c>
      <c r="LH129">
        <v>20</v>
      </c>
      <c r="LI129" t="s">
        <v>1034</v>
      </c>
      <c r="LJ129">
        <v>158775</v>
      </c>
      <c r="LK129" t="s">
        <v>1035</v>
      </c>
      <c r="LL129" t="s">
        <v>1036</v>
      </c>
      <c r="LM129">
        <v>77</v>
      </c>
      <c r="LN129" t="s">
        <v>2291</v>
      </c>
      <c r="LO129">
        <v>-1</v>
      </c>
      <c r="LP129" t="s">
        <v>2291</v>
      </c>
      <c r="LQ129" t="s">
        <v>2291</v>
      </c>
      <c r="LR129">
        <v>77</v>
      </c>
      <c r="LS129">
        <v>8</v>
      </c>
      <c r="LT129">
        <v>6</v>
      </c>
      <c r="LU129">
        <v>11</v>
      </c>
      <c r="LV129">
        <v>14</v>
      </c>
      <c r="LW129">
        <v>11</v>
      </c>
      <c r="LX129">
        <v>13</v>
      </c>
      <c r="LY129">
        <v>6</v>
      </c>
      <c r="LZ129">
        <v>4</v>
      </c>
      <c r="MA129">
        <v>20</v>
      </c>
      <c r="MB129">
        <v>21</v>
      </c>
      <c r="MC129">
        <v>3</v>
      </c>
      <c r="MD129">
        <v>2</v>
      </c>
      <c r="ME129">
        <v>119</v>
      </c>
      <c r="MF129" t="s">
        <v>1975</v>
      </c>
      <c r="MG129" t="s">
        <v>1979</v>
      </c>
      <c r="MH129" t="s">
        <v>1980</v>
      </c>
      <c r="MI129" t="b">
        <v>1</v>
      </c>
      <c r="MJ129" t="b">
        <v>1</v>
      </c>
      <c r="MK129" t="b">
        <v>1</v>
      </c>
      <c r="ML129" t="s">
        <v>2291</v>
      </c>
    </row>
    <row r="130" spans="1:350" x14ac:dyDescent="0.3">
      <c r="A130" t="s">
        <v>1842</v>
      </c>
      <c r="B130" t="s">
        <v>921</v>
      </c>
      <c r="C130" t="s">
        <v>922</v>
      </c>
      <c r="D130">
        <v>43162</v>
      </c>
      <c r="E130" t="s">
        <v>693</v>
      </c>
      <c r="F130" t="s">
        <v>694</v>
      </c>
      <c r="G130" t="s">
        <v>2291</v>
      </c>
      <c r="H130" t="s">
        <v>2291</v>
      </c>
      <c r="I130">
        <v>43162</v>
      </c>
      <c r="J130" t="s">
        <v>695</v>
      </c>
      <c r="K130" t="s">
        <v>293</v>
      </c>
      <c r="L130" t="s">
        <v>294</v>
      </c>
      <c r="M130" t="s">
        <v>1934</v>
      </c>
      <c r="N130" t="s">
        <v>400</v>
      </c>
      <c r="O130" t="s">
        <v>1948</v>
      </c>
      <c r="P130" t="s">
        <v>915</v>
      </c>
      <c r="Q130" t="s">
        <v>1057</v>
      </c>
      <c r="R130" t="s">
        <v>1842</v>
      </c>
      <c r="S130" t="s">
        <v>1842</v>
      </c>
      <c r="T130" t="s">
        <v>923</v>
      </c>
      <c r="U130">
        <v>14.1286181172</v>
      </c>
      <c r="V130">
        <v>14.0592973099</v>
      </c>
      <c r="W130">
        <v>301.90787361000002</v>
      </c>
      <c r="X130">
        <v>4</v>
      </c>
      <c r="Y130" t="s">
        <v>1983</v>
      </c>
      <c r="Z130" t="s">
        <v>456</v>
      </c>
      <c r="AA130">
        <v>12</v>
      </c>
      <c r="AB130" t="s">
        <v>2292</v>
      </c>
      <c r="AC130" t="s">
        <v>2291</v>
      </c>
      <c r="AD130" t="s">
        <v>1982</v>
      </c>
      <c r="AE130" t="s">
        <v>2291</v>
      </c>
      <c r="AF130" t="s">
        <v>2291</v>
      </c>
      <c r="AG130" t="s">
        <v>2093</v>
      </c>
      <c r="AH130" t="s">
        <v>1920</v>
      </c>
      <c r="AI130" t="s">
        <v>1920</v>
      </c>
      <c r="AJ130" t="s">
        <v>1921</v>
      </c>
      <c r="AK130" t="s">
        <v>2291</v>
      </c>
      <c r="AL130">
        <v>71</v>
      </c>
      <c r="AM130">
        <v>297</v>
      </c>
      <c r="AN130" t="s">
        <v>294</v>
      </c>
      <c r="AO130" t="s">
        <v>1934</v>
      </c>
      <c r="AP130" t="s">
        <v>400</v>
      </c>
      <c r="AQ130" t="s">
        <v>1948</v>
      </c>
      <c r="AR130" t="s">
        <v>915</v>
      </c>
      <c r="AS130" t="s">
        <v>1057</v>
      </c>
      <c r="AT130">
        <v>71</v>
      </c>
      <c r="AU130">
        <v>297</v>
      </c>
      <c r="AV130">
        <v>41852</v>
      </c>
      <c r="AW130">
        <v>2</v>
      </c>
      <c r="AX130">
        <v>7</v>
      </c>
      <c r="AY130" t="s">
        <v>335</v>
      </c>
      <c r="AZ130" t="s">
        <v>1927</v>
      </c>
      <c r="BA130" t="s">
        <v>336</v>
      </c>
      <c r="BB130" t="s">
        <v>1932</v>
      </c>
      <c r="BC130" t="s">
        <v>924</v>
      </c>
      <c r="BD130" t="s">
        <v>1940</v>
      </c>
      <c r="BE130" t="s">
        <v>2291</v>
      </c>
      <c r="BF130" t="s">
        <v>2291</v>
      </c>
      <c r="BG130" t="s">
        <v>2291</v>
      </c>
      <c r="BH130">
        <v>2</v>
      </c>
      <c r="BI130">
        <v>7</v>
      </c>
      <c r="BJ130">
        <v>42430</v>
      </c>
      <c r="BK130" t="s">
        <v>2291</v>
      </c>
      <c r="BL130" t="s">
        <v>2291</v>
      </c>
      <c r="BM130" t="s">
        <v>2291</v>
      </c>
      <c r="BN130" t="s">
        <v>2291</v>
      </c>
      <c r="BO130" t="s">
        <v>2291</v>
      </c>
      <c r="BP130" t="s">
        <v>2291</v>
      </c>
      <c r="BQ130" t="s">
        <v>2291</v>
      </c>
      <c r="BR130" t="s">
        <v>2291</v>
      </c>
      <c r="BS130" t="s">
        <v>2291</v>
      </c>
      <c r="BT130" t="s">
        <v>2291</v>
      </c>
      <c r="BU130" t="s">
        <v>2291</v>
      </c>
      <c r="BV130" t="s">
        <v>2291</v>
      </c>
      <c r="BW130" t="s">
        <v>2291</v>
      </c>
      <c r="BX130" t="s">
        <v>2291</v>
      </c>
      <c r="BY130" t="s">
        <v>2291</v>
      </c>
      <c r="BZ130" t="s">
        <v>2291</v>
      </c>
      <c r="CA130">
        <v>0</v>
      </c>
      <c r="CB130">
        <v>75</v>
      </c>
      <c r="CC130">
        <v>0</v>
      </c>
      <c r="CD130">
        <v>0</v>
      </c>
      <c r="CE130">
        <v>0</v>
      </c>
      <c r="CF130" t="s">
        <v>1998</v>
      </c>
      <c r="CG130" t="s">
        <v>2291</v>
      </c>
      <c r="CH130" t="s">
        <v>762</v>
      </c>
      <c r="CI130" t="s">
        <v>1920</v>
      </c>
      <c r="CJ130" t="s">
        <v>1920</v>
      </c>
      <c r="CK130" t="s">
        <v>1921</v>
      </c>
      <c r="CL130" t="s">
        <v>1921</v>
      </c>
      <c r="CM130" t="s">
        <v>1921</v>
      </c>
      <c r="CN130" t="s">
        <v>1921</v>
      </c>
      <c r="CO130" t="s">
        <v>1921</v>
      </c>
      <c r="CP130" t="s">
        <v>1921</v>
      </c>
      <c r="CQ130" t="s">
        <v>1920</v>
      </c>
      <c r="CR130" t="s">
        <v>1920</v>
      </c>
      <c r="CS130" t="s">
        <v>1921</v>
      </c>
      <c r="CT130" t="s">
        <v>320</v>
      </c>
      <c r="CU130" t="s">
        <v>1921</v>
      </c>
      <c r="CV130" t="s">
        <v>1921</v>
      </c>
      <c r="CW130" t="s">
        <v>1921</v>
      </c>
      <c r="CX130" t="s">
        <v>1920</v>
      </c>
      <c r="CY130" t="s">
        <v>1921</v>
      </c>
      <c r="CZ130" t="s">
        <v>2291</v>
      </c>
      <c r="DA130" t="s">
        <v>2029</v>
      </c>
      <c r="DB130" t="s">
        <v>1953</v>
      </c>
      <c r="DC130" t="s">
        <v>1921</v>
      </c>
      <c r="DD130" t="s">
        <v>1921</v>
      </c>
      <c r="DE130" t="s">
        <v>1920</v>
      </c>
      <c r="DF130" t="s">
        <v>1921</v>
      </c>
      <c r="DG130" t="s">
        <v>1921</v>
      </c>
      <c r="DH130" t="s">
        <v>2291</v>
      </c>
      <c r="DI130" t="s">
        <v>2029</v>
      </c>
      <c r="DJ130" t="s">
        <v>1953</v>
      </c>
      <c r="DK130" t="s">
        <v>1921</v>
      </c>
      <c r="DL130" t="s">
        <v>1921</v>
      </c>
      <c r="DM130" t="s">
        <v>1920</v>
      </c>
      <c r="DN130" t="s">
        <v>1921</v>
      </c>
      <c r="DO130" t="s">
        <v>1921</v>
      </c>
      <c r="DP130" t="s">
        <v>2291</v>
      </c>
      <c r="DQ130" t="s">
        <v>2029</v>
      </c>
      <c r="DR130" t="s">
        <v>2291</v>
      </c>
      <c r="DS130" t="s">
        <v>2291</v>
      </c>
      <c r="DT130" t="s">
        <v>2291</v>
      </c>
      <c r="DU130" t="s">
        <v>2291</v>
      </c>
      <c r="DV130" t="s">
        <v>2291</v>
      </c>
      <c r="DW130" t="s">
        <v>2291</v>
      </c>
      <c r="DX130" t="s">
        <v>2291</v>
      </c>
      <c r="DY130" t="s">
        <v>2291</v>
      </c>
      <c r="DZ130" t="s">
        <v>2291</v>
      </c>
      <c r="EA130" t="s">
        <v>2291</v>
      </c>
      <c r="EB130" t="s">
        <v>2291</v>
      </c>
      <c r="EC130" t="s">
        <v>2291</v>
      </c>
      <c r="ED130" t="s">
        <v>2291</v>
      </c>
      <c r="EE130" t="s">
        <v>2291</v>
      </c>
      <c r="EF130" t="s">
        <v>2291</v>
      </c>
      <c r="EG130" t="s">
        <v>2291</v>
      </c>
      <c r="EH130" t="s">
        <v>2291</v>
      </c>
      <c r="EI130" t="s">
        <v>2291</v>
      </c>
      <c r="EJ130" t="s">
        <v>2291</v>
      </c>
      <c r="EK130" t="s">
        <v>2291</v>
      </c>
      <c r="EL130" t="s">
        <v>2291</v>
      </c>
      <c r="EM130" t="s">
        <v>2291</v>
      </c>
      <c r="EN130" t="s">
        <v>2291</v>
      </c>
      <c r="EO130" t="s">
        <v>2291</v>
      </c>
      <c r="EP130" t="s">
        <v>2291</v>
      </c>
      <c r="EQ130" t="s">
        <v>2291</v>
      </c>
      <c r="ER130" t="s">
        <v>2291</v>
      </c>
      <c r="ES130" t="s">
        <v>2291</v>
      </c>
      <c r="ET130" t="s">
        <v>2291</v>
      </c>
      <c r="EU130" t="s">
        <v>2291</v>
      </c>
      <c r="EV130" t="s">
        <v>2291</v>
      </c>
      <c r="EW130" t="s">
        <v>2291</v>
      </c>
      <c r="EX130" t="s">
        <v>2291</v>
      </c>
      <c r="EY130" t="s">
        <v>2291</v>
      </c>
      <c r="EZ130" t="s">
        <v>2291</v>
      </c>
      <c r="FA130" t="s">
        <v>2291</v>
      </c>
      <c r="FB130" t="s">
        <v>2291</v>
      </c>
      <c r="FC130" t="s">
        <v>2291</v>
      </c>
      <c r="FD130" t="s">
        <v>2291</v>
      </c>
      <c r="FE130" t="s">
        <v>2291</v>
      </c>
      <c r="FF130" t="s">
        <v>2291</v>
      </c>
      <c r="FG130" t="s">
        <v>2291</v>
      </c>
      <c r="FH130" t="s">
        <v>2291</v>
      </c>
      <c r="FI130" t="s">
        <v>2291</v>
      </c>
      <c r="FJ130" t="s">
        <v>2291</v>
      </c>
      <c r="FK130" t="s">
        <v>2291</v>
      </c>
      <c r="FL130" t="s">
        <v>2291</v>
      </c>
      <c r="FM130" t="s">
        <v>2291</v>
      </c>
      <c r="FN130" t="s">
        <v>320</v>
      </c>
      <c r="FO130" t="s">
        <v>1921</v>
      </c>
      <c r="FP130" t="s">
        <v>1921</v>
      </c>
      <c r="FQ130" t="s">
        <v>1921</v>
      </c>
      <c r="FR130" t="s">
        <v>1920</v>
      </c>
      <c r="FS130" t="s">
        <v>1921</v>
      </c>
      <c r="FT130" t="s">
        <v>2291</v>
      </c>
      <c r="FU130" t="s">
        <v>1997</v>
      </c>
      <c r="FV130">
        <v>10</v>
      </c>
      <c r="FW130">
        <v>20</v>
      </c>
      <c r="FX130">
        <v>1</v>
      </c>
      <c r="FY130">
        <v>3</v>
      </c>
      <c r="FZ130" t="s">
        <v>2291</v>
      </c>
      <c r="GA130">
        <v>4</v>
      </c>
      <c r="GB130" t="s">
        <v>2291</v>
      </c>
      <c r="GC130" t="s">
        <v>2291</v>
      </c>
      <c r="GD130">
        <v>10</v>
      </c>
      <c r="GE130">
        <v>5</v>
      </c>
      <c r="GF130">
        <v>3</v>
      </c>
      <c r="GG130" t="s">
        <v>2291</v>
      </c>
      <c r="GH130">
        <v>9</v>
      </c>
      <c r="GI130" t="s">
        <v>1920</v>
      </c>
      <c r="GJ130" t="s">
        <v>1920</v>
      </c>
      <c r="GK130" t="s">
        <v>1920</v>
      </c>
      <c r="GL130" t="s">
        <v>2291</v>
      </c>
      <c r="GM130" t="s">
        <v>2291</v>
      </c>
      <c r="GN130" t="s">
        <v>2291</v>
      </c>
      <c r="GO130" t="s">
        <v>1920</v>
      </c>
      <c r="GP130" t="s">
        <v>2291</v>
      </c>
      <c r="GQ130" t="s">
        <v>2291</v>
      </c>
      <c r="GR130" t="s">
        <v>2291</v>
      </c>
      <c r="GS130" t="s">
        <v>302</v>
      </c>
      <c r="GT130" t="s">
        <v>1921</v>
      </c>
      <c r="GU130" t="s">
        <v>1921</v>
      </c>
      <c r="GV130" t="s">
        <v>1921</v>
      </c>
      <c r="GW130" t="s">
        <v>1921</v>
      </c>
      <c r="GX130" t="s">
        <v>1920</v>
      </c>
      <c r="GY130" t="s">
        <v>1921</v>
      </c>
      <c r="GZ130" t="s">
        <v>1921</v>
      </c>
      <c r="HA130" t="s">
        <v>1921</v>
      </c>
      <c r="HB130" t="s">
        <v>2291</v>
      </c>
      <c r="HC130" t="s">
        <v>2291</v>
      </c>
      <c r="HD130">
        <v>1</v>
      </c>
      <c r="HE130" t="s">
        <v>2291</v>
      </c>
      <c r="HF130" t="s">
        <v>2291</v>
      </c>
      <c r="HG130" t="s">
        <v>2291</v>
      </c>
      <c r="HH130" t="s">
        <v>2291</v>
      </c>
      <c r="HI130" t="s">
        <v>2291</v>
      </c>
      <c r="HJ130" t="s">
        <v>2291</v>
      </c>
      <c r="HK130" t="s">
        <v>2291</v>
      </c>
      <c r="HL130" t="s">
        <v>2291</v>
      </c>
      <c r="HM130" t="s">
        <v>2291</v>
      </c>
      <c r="HN130" t="s">
        <v>2291</v>
      </c>
      <c r="HO130" t="s">
        <v>2291</v>
      </c>
      <c r="HP130" t="s">
        <v>2291</v>
      </c>
      <c r="HQ130" t="s">
        <v>2291</v>
      </c>
      <c r="HR130" t="s">
        <v>869</v>
      </c>
      <c r="HS130" t="s">
        <v>2112</v>
      </c>
      <c r="HT130" t="s">
        <v>1921</v>
      </c>
      <c r="HU130" t="s">
        <v>1920</v>
      </c>
      <c r="HV130" t="s">
        <v>1920</v>
      </c>
      <c r="HW130" t="s">
        <v>1921</v>
      </c>
      <c r="HX130" t="s">
        <v>1921</v>
      </c>
      <c r="HY130" t="s">
        <v>2122</v>
      </c>
      <c r="HZ130" t="s">
        <v>1920</v>
      </c>
      <c r="IA130" t="s">
        <v>1921</v>
      </c>
      <c r="IB130" t="s">
        <v>1921</v>
      </c>
      <c r="IC130">
        <v>3</v>
      </c>
      <c r="ID130" t="s">
        <v>2291</v>
      </c>
      <c r="IE130" t="s">
        <v>925</v>
      </c>
      <c r="IF130" t="s">
        <v>1921</v>
      </c>
      <c r="IG130" t="s">
        <v>1964</v>
      </c>
      <c r="IH130" t="s">
        <v>2127</v>
      </c>
      <c r="II130" t="s">
        <v>1920</v>
      </c>
      <c r="IJ130" t="s">
        <v>1921</v>
      </c>
      <c r="IK130">
        <v>3</v>
      </c>
      <c r="IL130" t="s">
        <v>2291</v>
      </c>
      <c r="IM130" t="s">
        <v>1920</v>
      </c>
      <c r="IN130" t="s">
        <v>2291</v>
      </c>
      <c r="IO130" t="s">
        <v>2291</v>
      </c>
      <c r="IP130" t="s">
        <v>2291</v>
      </c>
      <c r="IQ130" t="s">
        <v>2291</v>
      </c>
      <c r="IR130" t="s">
        <v>2291</v>
      </c>
      <c r="IS130" t="s">
        <v>2291</v>
      </c>
      <c r="IT130" t="s">
        <v>2291</v>
      </c>
      <c r="IU130" t="s">
        <v>2291</v>
      </c>
      <c r="IV130" t="s">
        <v>1949</v>
      </c>
      <c r="IW130" t="s">
        <v>1991</v>
      </c>
      <c r="IX130" t="s">
        <v>2291</v>
      </c>
      <c r="IY130" t="s">
        <v>2291</v>
      </c>
      <c r="IZ130" t="s">
        <v>2291</v>
      </c>
      <c r="JA130" t="s">
        <v>2291</v>
      </c>
      <c r="JB130" t="s">
        <v>2291</v>
      </c>
      <c r="JC130" t="s">
        <v>1920</v>
      </c>
      <c r="JD130" t="s">
        <v>2002</v>
      </c>
      <c r="JE130" t="s">
        <v>1920</v>
      </c>
      <c r="JF130" t="s">
        <v>1921</v>
      </c>
      <c r="JG130" t="s">
        <v>1921</v>
      </c>
      <c r="JH130" t="s">
        <v>1921</v>
      </c>
      <c r="JI130" t="s">
        <v>1921</v>
      </c>
      <c r="JJ130" t="s">
        <v>2291</v>
      </c>
      <c r="JK130" t="s">
        <v>1974</v>
      </c>
      <c r="JL130" t="s">
        <v>1967</v>
      </c>
      <c r="JM130" t="s">
        <v>420</v>
      </c>
      <c r="JN130" t="s">
        <v>1920</v>
      </c>
      <c r="JO130" t="s">
        <v>1920</v>
      </c>
      <c r="JP130" t="s">
        <v>1921</v>
      </c>
      <c r="JQ130" t="s">
        <v>1920</v>
      </c>
      <c r="JR130" t="s">
        <v>1921</v>
      </c>
      <c r="JS130" t="s">
        <v>1921</v>
      </c>
      <c r="JT130" t="s">
        <v>1921</v>
      </c>
      <c r="JU130" t="s">
        <v>1921</v>
      </c>
      <c r="JV130" t="s">
        <v>1921</v>
      </c>
      <c r="JW130" t="s">
        <v>1921</v>
      </c>
      <c r="JX130" t="s">
        <v>1921</v>
      </c>
      <c r="JY130" t="s">
        <v>1921</v>
      </c>
      <c r="JZ130" t="s">
        <v>1921</v>
      </c>
      <c r="KA130" t="s">
        <v>1921</v>
      </c>
      <c r="KB130" t="s">
        <v>2291</v>
      </c>
      <c r="KC130" t="s">
        <v>2291</v>
      </c>
      <c r="KD130" t="s">
        <v>2298</v>
      </c>
      <c r="KE130" t="s">
        <v>1920</v>
      </c>
      <c r="KF130" t="s">
        <v>1921</v>
      </c>
      <c r="KG130" t="s">
        <v>1921</v>
      </c>
      <c r="KH130" t="s">
        <v>1921</v>
      </c>
      <c r="KI130" t="s">
        <v>1921</v>
      </c>
      <c r="KJ130" t="s">
        <v>1920</v>
      </c>
      <c r="KK130" t="s">
        <v>1921</v>
      </c>
      <c r="KL130" t="s">
        <v>2291</v>
      </c>
      <c r="KM130" t="s">
        <v>1972</v>
      </c>
      <c r="KN130" t="s">
        <v>1921</v>
      </c>
      <c r="KO130" t="s">
        <v>1920</v>
      </c>
      <c r="KP130" t="s">
        <v>2148</v>
      </c>
      <c r="KQ130" t="s">
        <v>1965</v>
      </c>
      <c r="KR130" t="s">
        <v>1923</v>
      </c>
      <c r="KS130" t="s">
        <v>2291</v>
      </c>
      <c r="KT130" t="s">
        <v>1920</v>
      </c>
      <c r="KU130" t="s">
        <v>409</v>
      </c>
      <c r="KV130" t="s">
        <v>1921</v>
      </c>
      <c r="KW130" t="s">
        <v>1921</v>
      </c>
      <c r="KX130" t="s">
        <v>1920</v>
      </c>
      <c r="KY130" t="s">
        <v>2291</v>
      </c>
      <c r="KZ130" t="s">
        <v>2291</v>
      </c>
      <c r="LA130">
        <v>3</v>
      </c>
      <c r="LB130" t="s">
        <v>304</v>
      </c>
      <c r="LC130" t="s">
        <v>926</v>
      </c>
      <c r="LD130" t="s">
        <v>2291</v>
      </c>
      <c r="LE130" t="s">
        <v>2291</v>
      </c>
      <c r="LF130" t="s">
        <v>2291</v>
      </c>
      <c r="LG130">
        <v>20</v>
      </c>
      <c r="LH130">
        <v>20</v>
      </c>
      <c r="LI130" t="s">
        <v>927</v>
      </c>
      <c r="LJ130">
        <v>158761</v>
      </c>
      <c r="LK130" t="s">
        <v>928</v>
      </c>
      <c r="LL130" t="s">
        <v>929</v>
      </c>
      <c r="LM130">
        <v>65</v>
      </c>
      <c r="LN130" t="s">
        <v>2291</v>
      </c>
      <c r="LO130">
        <v>-1</v>
      </c>
      <c r="LP130" t="s">
        <v>2291</v>
      </c>
      <c r="LQ130" t="s">
        <v>2291</v>
      </c>
      <c r="LR130">
        <v>65</v>
      </c>
      <c r="LS130">
        <v>7</v>
      </c>
      <c r="LT130">
        <v>4</v>
      </c>
      <c r="LU130">
        <v>6</v>
      </c>
      <c r="LV130">
        <v>14</v>
      </c>
      <c r="LW130">
        <v>6</v>
      </c>
      <c r="LX130">
        <v>16</v>
      </c>
      <c r="LY130">
        <v>9</v>
      </c>
      <c r="LZ130">
        <v>8</v>
      </c>
      <c r="MA130">
        <v>20</v>
      </c>
      <c r="MB130">
        <v>20</v>
      </c>
      <c r="MC130">
        <v>2</v>
      </c>
      <c r="MD130">
        <v>7</v>
      </c>
      <c r="ME130">
        <v>119</v>
      </c>
      <c r="MF130" t="s">
        <v>1975</v>
      </c>
      <c r="MG130" t="s">
        <v>1976</v>
      </c>
      <c r="MH130" t="s">
        <v>2036</v>
      </c>
      <c r="MI130" t="b">
        <v>1</v>
      </c>
      <c r="MJ130" t="b">
        <v>1</v>
      </c>
      <c r="MK130" t="b">
        <v>1</v>
      </c>
      <c r="ML130" t="s">
        <v>2291</v>
      </c>
    </row>
    <row r="131" spans="1:350" x14ac:dyDescent="0.3">
      <c r="A131" t="s">
        <v>1104</v>
      </c>
      <c r="B131" t="s">
        <v>1212</v>
      </c>
      <c r="C131" t="s">
        <v>1213</v>
      </c>
      <c r="D131">
        <v>43163</v>
      </c>
      <c r="E131" t="s">
        <v>366</v>
      </c>
      <c r="F131" t="s">
        <v>2291</v>
      </c>
      <c r="G131" t="s">
        <v>2291</v>
      </c>
      <c r="H131" t="s">
        <v>2291</v>
      </c>
      <c r="I131">
        <v>43163</v>
      </c>
      <c r="J131" t="s">
        <v>884</v>
      </c>
      <c r="K131" t="s">
        <v>293</v>
      </c>
      <c r="L131" t="s">
        <v>294</v>
      </c>
      <c r="M131" t="s">
        <v>1934</v>
      </c>
      <c r="N131" t="s">
        <v>400</v>
      </c>
      <c r="O131" t="s">
        <v>1948</v>
      </c>
      <c r="P131" t="s">
        <v>915</v>
      </c>
      <c r="Q131" t="s">
        <v>1057</v>
      </c>
      <c r="R131" t="s">
        <v>1874</v>
      </c>
      <c r="S131" t="s">
        <v>1104</v>
      </c>
      <c r="T131" t="s">
        <v>1214</v>
      </c>
      <c r="U131">
        <v>13.7532421287</v>
      </c>
      <c r="V131">
        <v>14.039750918199999</v>
      </c>
      <c r="W131">
        <v>280.97891955199998</v>
      </c>
      <c r="X131">
        <v>4</v>
      </c>
      <c r="Y131" t="s">
        <v>1984</v>
      </c>
      <c r="Z131" t="s">
        <v>2291</v>
      </c>
      <c r="AA131" t="s">
        <v>2291</v>
      </c>
      <c r="AB131" t="s">
        <v>2296</v>
      </c>
      <c r="AC131" t="s">
        <v>2291</v>
      </c>
      <c r="AD131" t="s">
        <v>1982</v>
      </c>
      <c r="AE131" t="s">
        <v>2291</v>
      </c>
      <c r="AF131" t="s">
        <v>2291</v>
      </c>
      <c r="AG131" t="s">
        <v>2089</v>
      </c>
      <c r="AH131" t="s">
        <v>1920</v>
      </c>
      <c r="AI131" t="s">
        <v>1921</v>
      </c>
      <c r="AJ131" t="s">
        <v>1921</v>
      </c>
      <c r="AK131" t="s">
        <v>2291</v>
      </c>
      <c r="AL131">
        <v>504</v>
      </c>
      <c r="AM131">
        <v>2107</v>
      </c>
      <c r="AN131" t="s">
        <v>294</v>
      </c>
      <c r="AO131" t="s">
        <v>1934</v>
      </c>
      <c r="AP131" t="s">
        <v>400</v>
      </c>
      <c r="AQ131" t="s">
        <v>1948</v>
      </c>
      <c r="AR131" t="s">
        <v>915</v>
      </c>
      <c r="AS131" t="s">
        <v>1057</v>
      </c>
      <c r="AT131">
        <v>504</v>
      </c>
      <c r="AU131">
        <v>2107</v>
      </c>
      <c r="AV131">
        <v>42064</v>
      </c>
      <c r="AW131" t="s">
        <v>2291</v>
      </c>
      <c r="AX131" t="s">
        <v>2291</v>
      </c>
      <c r="AY131" t="s">
        <v>2291</v>
      </c>
      <c r="AZ131" t="s">
        <v>2291</v>
      </c>
      <c r="BA131" t="s">
        <v>2291</v>
      </c>
      <c r="BB131" t="s">
        <v>2291</v>
      </c>
      <c r="BC131" t="s">
        <v>2291</v>
      </c>
      <c r="BD131" t="s">
        <v>2291</v>
      </c>
      <c r="BE131" t="s">
        <v>2291</v>
      </c>
      <c r="BF131" t="s">
        <v>2291</v>
      </c>
      <c r="BG131" t="s">
        <v>2291</v>
      </c>
      <c r="BH131" t="s">
        <v>2291</v>
      </c>
      <c r="BI131" t="s">
        <v>2291</v>
      </c>
      <c r="BJ131" t="s">
        <v>2291</v>
      </c>
      <c r="BK131" t="s">
        <v>2291</v>
      </c>
      <c r="BL131" t="s">
        <v>2291</v>
      </c>
      <c r="BM131" t="s">
        <v>2291</v>
      </c>
      <c r="BN131" t="s">
        <v>2291</v>
      </c>
      <c r="BO131" t="s">
        <v>2291</v>
      </c>
      <c r="BP131" t="s">
        <v>2291</v>
      </c>
      <c r="BQ131" t="s">
        <v>2291</v>
      </c>
      <c r="BR131" t="s">
        <v>2291</v>
      </c>
      <c r="BS131" t="s">
        <v>2291</v>
      </c>
      <c r="BT131" t="s">
        <v>2291</v>
      </c>
      <c r="BU131" t="s">
        <v>2291</v>
      </c>
      <c r="BV131" t="s">
        <v>2291</v>
      </c>
      <c r="BW131" t="s">
        <v>2291</v>
      </c>
      <c r="BX131" t="s">
        <v>2291</v>
      </c>
      <c r="BY131">
        <v>9</v>
      </c>
      <c r="BZ131">
        <v>37</v>
      </c>
      <c r="CA131">
        <v>0</v>
      </c>
      <c r="CB131">
        <v>104</v>
      </c>
      <c r="CC131">
        <v>400</v>
      </c>
      <c r="CD131">
        <v>0</v>
      </c>
      <c r="CE131">
        <v>0</v>
      </c>
      <c r="CF131" t="s">
        <v>1999</v>
      </c>
      <c r="CG131" t="s">
        <v>2291</v>
      </c>
      <c r="CH131" t="s">
        <v>668</v>
      </c>
      <c r="CI131" t="s">
        <v>1921</v>
      </c>
      <c r="CJ131" t="s">
        <v>1920</v>
      </c>
      <c r="CK131" t="s">
        <v>1920</v>
      </c>
      <c r="CL131" t="s">
        <v>1921</v>
      </c>
      <c r="CM131" t="s">
        <v>1921</v>
      </c>
      <c r="CN131" t="s">
        <v>1921</v>
      </c>
      <c r="CO131" t="s">
        <v>1921</v>
      </c>
      <c r="CP131" t="s">
        <v>1921</v>
      </c>
      <c r="CQ131" t="s">
        <v>1920</v>
      </c>
      <c r="CR131" t="s">
        <v>1921</v>
      </c>
      <c r="CS131" t="s">
        <v>1921</v>
      </c>
      <c r="CT131" t="s">
        <v>1953</v>
      </c>
      <c r="CU131" t="s">
        <v>1921</v>
      </c>
      <c r="CV131" t="s">
        <v>1921</v>
      </c>
      <c r="CW131" t="s">
        <v>1920</v>
      </c>
      <c r="CX131" t="s">
        <v>1921</v>
      </c>
      <c r="CY131" t="s">
        <v>1921</v>
      </c>
      <c r="CZ131" t="s">
        <v>2291</v>
      </c>
      <c r="DA131" t="s">
        <v>2029</v>
      </c>
      <c r="DB131" t="s">
        <v>2291</v>
      </c>
      <c r="DC131" t="s">
        <v>2291</v>
      </c>
      <c r="DD131" t="s">
        <v>2291</v>
      </c>
      <c r="DE131" t="s">
        <v>2291</v>
      </c>
      <c r="DF131" t="s">
        <v>2291</v>
      </c>
      <c r="DG131" t="s">
        <v>2291</v>
      </c>
      <c r="DH131" t="s">
        <v>2291</v>
      </c>
      <c r="DI131" t="s">
        <v>2291</v>
      </c>
      <c r="DJ131" t="s">
        <v>320</v>
      </c>
      <c r="DK131" t="s">
        <v>1921</v>
      </c>
      <c r="DL131" t="s">
        <v>1921</v>
      </c>
      <c r="DM131" t="s">
        <v>1921</v>
      </c>
      <c r="DN131" t="s">
        <v>1920</v>
      </c>
      <c r="DO131" t="s">
        <v>1921</v>
      </c>
      <c r="DP131" t="s">
        <v>2291</v>
      </c>
      <c r="DQ131" t="s">
        <v>2029</v>
      </c>
      <c r="DR131" t="s">
        <v>2291</v>
      </c>
      <c r="DS131" t="s">
        <v>2291</v>
      </c>
      <c r="DT131" t="s">
        <v>2291</v>
      </c>
      <c r="DU131" t="s">
        <v>2291</v>
      </c>
      <c r="DV131" t="s">
        <v>2291</v>
      </c>
      <c r="DW131" t="s">
        <v>2291</v>
      </c>
      <c r="DX131" t="s">
        <v>2291</v>
      </c>
      <c r="DY131" t="s">
        <v>2291</v>
      </c>
      <c r="DZ131" t="s">
        <v>2291</v>
      </c>
      <c r="EA131" t="s">
        <v>2291</v>
      </c>
      <c r="EB131" t="s">
        <v>2291</v>
      </c>
      <c r="EC131" t="s">
        <v>2291</v>
      </c>
      <c r="ED131" t="s">
        <v>2291</v>
      </c>
      <c r="EE131" t="s">
        <v>2291</v>
      </c>
      <c r="EF131" t="s">
        <v>2291</v>
      </c>
      <c r="EG131" t="s">
        <v>2291</v>
      </c>
      <c r="EH131" t="s">
        <v>2291</v>
      </c>
      <c r="EI131" t="s">
        <v>2291</v>
      </c>
      <c r="EJ131" t="s">
        <v>2291</v>
      </c>
      <c r="EK131" t="s">
        <v>2291</v>
      </c>
      <c r="EL131" t="s">
        <v>2291</v>
      </c>
      <c r="EM131" t="s">
        <v>2291</v>
      </c>
      <c r="EN131" t="s">
        <v>2291</v>
      </c>
      <c r="EO131" t="s">
        <v>2291</v>
      </c>
      <c r="EP131" t="s">
        <v>2291</v>
      </c>
      <c r="EQ131" t="s">
        <v>2291</v>
      </c>
      <c r="ER131" t="s">
        <v>2291</v>
      </c>
      <c r="ES131" t="s">
        <v>2291</v>
      </c>
      <c r="ET131" t="s">
        <v>2291</v>
      </c>
      <c r="EU131" t="s">
        <v>2291</v>
      </c>
      <c r="EV131" t="s">
        <v>2291</v>
      </c>
      <c r="EW131" t="s">
        <v>2291</v>
      </c>
      <c r="EX131" t="s">
        <v>320</v>
      </c>
      <c r="EY131" t="s">
        <v>1921</v>
      </c>
      <c r="EZ131" t="s">
        <v>1921</v>
      </c>
      <c r="FA131" t="s">
        <v>1921</v>
      </c>
      <c r="FB131" t="s">
        <v>1920</v>
      </c>
      <c r="FC131" t="s">
        <v>1921</v>
      </c>
      <c r="FD131" t="s">
        <v>2291</v>
      </c>
      <c r="FE131" t="s">
        <v>1997</v>
      </c>
      <c r="FF131" t="s">
        <v>2291</v>
      </c>
      <c r="FG131" t="s">
        <v>2291</v>
      </c>
      <c r="FH131" t="s">
        <v>2291</v>
      </c>
      <c r="FI131" t="s">
        <v>2291</v>
      </c>
      <c r="FJ131" t="s">
        <v>2291</v>
      </c>
      <c r="FK131" t="s">
        <v>2291</v>
      </c>
      <c r="FL131" t="s">
        <v>2291</v>
      </c>
      <c r="FM131" t="s">
        <v>2291</v>
      </c>
      <c r="FN131" t="s">
        <v>2291</v>
      </c>
      <c r="FO131" t="s">
        <v>2291</v>
      </c>
      <c r="FP131" t="s">
        <v>2291</v>
      </c>
      <c r="FQ131" t="s">
        <v>2291</v>
      </c>
      <c r="FR131" t="s">
        <v>2291</v>
      </c>
      <c r="FS131" t="s">
        <v>2291</v>
      </c>
      <c r="FT131" t="s">
        <v>2291</v>
      </c>
      <c r="FU131" t="s">
        <v>2291</v>
      </c>
      <c r="FV131">
        <v>70</v>
      </c>
      <c r="FW131">
        <v>100</v>
      </c>
      <c r="FX131">
        <v>5</v>
      </c>
      <c r="FY131">
        <v>14</v>
      </c>
      <c r="FZ131">
        <v>20</v>
      </c>
      <c r="GA131">
        <v>6</v>
      </c>
      <c r="GB131">
        <v>5</v>
      </c>
      <c r="GC131">
        <v>7</v>
      </c>
      <c r="GD131">
        <v>10</v>
      </c>
      <c r="GE131">
        <v>15</v>
      </c>
      <c r="GF131">
        <v>40</v>
      </c>
      <c r="GG131">
        <v>90</v>
      </c>
      <c r="GH131">
        <v>110</v>
      </c>
      <c r="GI131" t="s">
        <v>1920</v>
      </c>
      <c r="GJ131" t="s">
        <v>1920</v>
      </c>
      <c r="GK131" t="s">
        <v>1920</v>
      </c>
      <c r="GL131" t="s">
        <v>2291</v>
      </c>
      <c r="GM131" t="s">
        <v>2291</v>
      </c>
      <c r="GN131" t="s">
        <v>2291</v>
      </c>
      <c r="GO131" t="s">
        <v>1920</v>
      </c>
      <c r="GP131" t="s">
        <v>2291</v>
      </c>
      <c r="GQ131" t="s">
        <v>2291</v>
      </c>
      <c r="GR131" t="s">
        <v>2291</v>
      </c>
      <c r="GS131" t="s">
        <v>302</v>
      </c>
      <c r="GT131" t="s">
        <v>1921</v>
      </c>
      <c r="GU131" t="s">
        <v>1921</v>
      </c>
      <c r="GV131" t="s">
        <v>1921</v>
      </c>
      <c r="GW131" t="s">
        <v>1921</v>
      </c>
      <c r="GX131" t="s">
        <v>1920</v>
      </c>
      <c r="GY131" t="s">
        <v>1921</v>
      </c>
      <c r="GZ131" t="s">
        <v>1921</v>
      </c>
      <c r="HA131" t="s">
        <v>1921</v>
      </c>
      <c r="HB131" t="s">
        <v>2291</v>
      </c>
      <c r="HC131" t="s">
        <v>2291</v>
      </c>
      <c r="HD131">
        <v>6</v>
      </c>
      <c r="HE131" t="s">
        <v>2291</v>
      </c>
      <c r="HF131" t="s">
        <v>2291</v>
      </c>
      <c r="HG131" t="s">
        <v>2291</v>
      </c>
      <c r="HH131" t="s">
        <v>2291</v>
      </c>
      <c r="HI131" t="s">
        <v>2291</v>
      </c>
      <c r="HJ131" t="s">
        <v>2291</v>
      </c>
      <c r="HK131" t="s">
        <v>2291</v>
      </c>
      <c r="HL131" t="s">
        <v>2291</v>
      </c>
      <c r="HM131" t="s">
        <v>2291</v>
      </c>
      <c r="HN131" t="s">
        <v>2291</v>
      </c>
      <c r="HO131" t="s">
        <v>2291</v>
      </c>
      <c r="HP131" t="s">
        <v>2291</v>
      </c>
      <c r="HQ131" t="s">
        <v>2291</v>
      </c>
      <c r="HR131" t="s">
        <v>869</v>
      </c>
      <c r="HS131" t="s">
        <v>371</v>
      </c>
      <c r="HT131" t="s">
        <v>1920</v>
      </c>
      <c r="HU131" t="s">
        <v>1921</v>
      </c>
      <c r="HV131" t="s">
        <v>1921</v>
      </c>
      <c r="HW131" t="s">
        <v>1921</v>
      </c>
      <c r="HX131" t="s">
        <v>1921</v>
      </c>
      <c r="HY131" t="s">
        <v>2125</v>
      </c>
      <c r="HZ131" t="s">
        <v>1921</v>
      </c>
      <c r="IA131" t="s">
        <v>1921</v>
      </c>
      <c r="IB131" t="s">
        <v>1920</v>
      </c>
      <c r="IC131" t="s">
        <v>2291</v>
      </c>
      <c r="ID131" t="s">
        <v>2291</v>
      </c>
      <c r="IE131" t="s">
        <v>2291</v>
      </c>
      <c r="IF131" t="s">
        <v>2291</v>
      </c>
      <c r="IG131" t="s">
        <v>2291</v>
      </c>
      <c r="IH131" t="s">
        <v>2126</v>
      </c>
      <c r="II131" t="s">
        <v>1921</v>
      </c>
      <c r="IJ131" t="s">
        <v>1920</v>
      </c>
      <c r="IK131" t="s">
        <v>2291</v>
      </c>
      <c r="IL131">
        <v>300</v>
      </c>
      <c r="IM131" t="s">
        <v>1920</v>
      </c>
      <c r="IN131" t="s">
        <v>2291</v>
      </c>
      <c r="IO131" t="s">
        <v>2291</v>
      </c>
      <c r="IP131" t="s">
        <v>2291</v>
      </c>
      <c r="IQ131" t="s">
        <v>2291</v>
      </c>
      <c r="IR131" t="s">
        <v>2291</v>
      </c>
      <c r="IS131" t="s">
        <v>2291</v>
      </c>
      <c r="IT131" t="s">
        <v>2291</v>
      </c>
      <c r="IU131" t="s">
        <v>2291</v>
      </c>
      <c r="IV131" t="s">
        <v>1949</v>
      </c>
      <c r="IW131" t="s">
        <v>1991</v>
      </c>
      <c r="IX131" t="s">
        <v>2291</v>
      </c>
      <c r="IY131" t="s">
        <v>2291</v>
      </c>
      <c r="IZ131" t="s">
        <v>2291</v>
      </c>
      <c r="JA131" t="s">
        <v>2291</v>
      </c>
      <c r="JB131" t="s">
        <v>2291</v>
      </c>
      <c r="JC131" t="s">
        <v>1920</v>
      </c>
      <c r="JD131" t="s">
        <v>2003</v>
      </c>
      <c r="JE131" t="s">
        <v>1921</v>
      </c>
      <c r="JF131" t="s">
        <v>1920</v>
      </c>
      <c r="JG131" t="s">
        <v>1921</v>
      </c>
      <c r="JH131" t="s">
        <v>1921</v>
      </c>
      <c r="JI131" t="s">
        <v>1921</v>
      </c>
      <c r="JJ131" t="s">
        <v>2291</v>
      </c>
      <c r="JK131" t="s">
        <v>1974</v>
      </c>
      <c r="JL131" t="s">
        <v>1967</v>
      </c>
      <c r="JM131" t="s">
        <v>763</v>
      </c>
      <c r="JN131" t="s">
        <v>1920</v>
      </c>
      <c r="JO131" t="s">
        <v>1921</v>
      </c>
      <c r="JP131" t="s">
        <v>1921</v>
      </c>
      <c r="JQ131" t="s">
        <v>1921</v>
      </c>
      <c r="JR131" t="s">
        <v>1921</v>
      </c>
      <c r="JS131" t="s">
        <v>1920</v>
      </c>
      <c r="JT131" t="s">
        <v>1920</v>
      </c>
      <c r="JU131" t="s">
        <v>1921</v>
      </c>
      <c r="JV131" t="s">
        <v>1921</v>
      </c>
      <c r="JW131" t="s">
        <v>1921</v>
      </c>
      <c r="JX131" t="s">
        <v>1921</v>
      </c>
      <c r="JY131" t="s">
        <v>1921</v>
      </c>
      <c r="JZ131" t="s">
        <v>1921</v>
      </c>
      <c r="KA131" t="s">
        <v>1921</v>
      </c>
      <c r="KB131" t="s">
        <v>2291</v>
      </c>
      <c r="KC131" t="s">
        <v>2291</v>
      </c>
      <c r="KD131" t="s">
        <v>2295</v>
      </c>
      <c r="KE131" t="s">
        <v>1920</v>
      </c>
      <c r="KF131" t="s">
        <v>1921</v>
      </c>
      <c r="KG131" t="s">
        <v>1921</v>
      </c>
      <c r="KH131" t="s">
        <v>1921</v>
      </c>
      <c r="KI131" t="s">
        <v>1921</v>
      </c>
      <c r="KJ131" t="s">
        <v>1921</v>
      </c>
      <c r="KK131" t="s">
        <v>1921</v>
      </c>
      <c r="KL131" t="s">
        <v>2291</v>
      </c>
      <c r="KM131" t="s">
        <v>2294</v>
      </c>
      <c r="KN131" t="s">
        <v>2291</v>
      </c>
      <c r="KO131" t="s">
        <v>1920</v>
      </c>
      <c r="KP131" t="s">
        <v>2150</v>
      </c>
      <c r="KQ131" t="s">
        <v>1968</v>
      </c>
      <c r="KR131" t="s">
        <v>1988</v>
      </c>
      <c r="KS131" t="s">
        <v>2291</v>
      </c>
      <c r="KT131" t="s">
        <v>1920</v>
      </c>
      <c r="KU131" t="s">
        <v>409</v>
      </c>
      <c r="KV131" t="s">
        <v>1921</v>
      </c>
      <c r="KW131" t="s">
        <v>1921</v>
      </c>
      <c r="KX131" t="s">
        <v>1920</v>
      </c>
      <c r="KY131" t="s">
        <v>2291</v>
      </c>
      <c r="KZ131" t="s">
        <v>2291</v>
      </c>
      <c r="LA131">
        <v>3</v>
      </c>
      <c r="LB131" t="s">
        <v>304</v>
      </c>
      <c r="LC131" t="s">
        <v>305</v>
      </c>
      <c r="LD131" t="s">
        <v>2291</v>
      </c>
      <c r="LE131" t="s">
        <v>2291</v>
      </c>
      <c r="LF131" t="s">
        <v>2291</v>
      </c>
      <c r="LG131">
        <v>20</v>
      </c>
      <c r="LH131">
        <v>20</v>
      </c>
      <c r="LI131" t="s">
        <v>1215</v>
      </c>
      <c r="LJ131">
        <v>160187</v>
      </c>
      <c r="LK131" t="s">
        <v>1216</v>
      </c>
      <c r="LL131" t="s">
        <v>1217</v>
      </c>
      <c r="LM131">
        <v>98</v>
      </c>
      <c r="LN131" t="s">
        <v>2291</v>
      </c>
      <c r="LO131">
        <v>-1</v>
      </c>
      <c r="LP131" t="s">
        <v>2291</v>
      </c>
      <c r="LQ131" t="s">
        <v>2291</v>
      </c>
      <c r="LR131">
        <v>98</v>
      </c>
      <c r="LS131">
        <v>4</v>
      </c>
      <c r="LT131">
        <v>2</v>
      </c>
      <c r="LU131">
        <v>11</v>
      </c>
      <c r="LV131">
        <v>16</v>
      </c>
      <c r="LW131">
        <v>19</v>
      </c>
      <c r="LX131">
        <v>14</v>
      </c>
      <c r="LY131">
        <v>13</v>
      </c>
      <c r="LZ131">
        <v>15</v>
      </c>
      <c r="MA131">
        <v>19</v>
      </c>
      <c r="MB131">
        <v>20</v>
      </c>
      <c r="MC131">
        <v>3</v>
      </c>
      <c r="MD131">
        <v>1</v>
      </c>
      <c r="ME131">
        <v>137</v>
      </c>
      <c r="MF131" t="s">
        <v>1975</v>
      </c>
      <c r="MG131" t="s">
        <v>1979</v>
      </c>
      <c r="MH131" t="s">
        <v>568</v>
      </c>
      <c r="MI131" t="b">
        <v>1</v>
      </c>
      <c r="MJ131" t="b">
        <v>1</v>
      </c>
      <c r="MK131" t="b">
        <v>1</v>
      </c>
      <c r="ML131" t="s">
        <v>2291</v>
      </c>
    </row>
    <row r="132" spans="1:350" x14ac:dyDescent="0.3">
      <c r="A132" t="s">
        <v>402</v>
      </c>
      <c r="B132" t="s">
        <v>396</v>
      </c>
      <c r="C132" t="s">
        <v>397</v>
      </c>
      <c r="D132">
        <v>43153</v>
      </c>
      <c r="E132" t="s">
        <v>398</v>
      </c>
      <c r="F132" t="s">
        <v>2291</v>
      </c>
      <c r="G132" t="s">
        <v>2291</v>
      </c>
      <c r="H132" t="s">
        <v>2291</v>
      </c>
      <c r="I132">
        <v>43153</v>
      </c>
      <c r="J132" t="s">
        <v>399</v>
      </c>
      <c r="K132" t="s">
        <v>293</v>
      </c>
      <c r="L132" t="s">
        <v>294</v>
      </c>
      <c r="M132" t="s">
        <v>1934</v>
      </c>
      <c r="N132" t="s">
        <v>400</v>
      </c>
      <c r="O132" t="s">
        <v>1948</v>
      </c>
      <c r="P132" t="s">
        <v>401</v>
      </c>
      <c r="Q132" t="s">
        <v>429</v>
      </c>
      <c r="R132" t="s">
        <v>402</v>
      </c>
      <c r="S132" t="s">
        <v>402</v>
      </c>
      <c r="T132" t="s">
        <v>403</v>
      </c>
      <c r="U132">
        <v>14.3929450305</v>
      </c>
      <c r="V132">
        <v>13.665450332400001</v>
      </c>
      <c r="W132">
        <v>257.08059996999998</v>
      </c>
      <c r="X132">
        <v>12</v>
      </c>
      <c r="Y132" t="s">
        <v>1984</v>
      </c>
      <c r="Z132" t="s">
        <v>2291</v>
      </c>
      <c r="AA132" t="s">
        <v>2291</v>
      </c>
      <c r="AB132" t="s">
        <v>2292</v>
      </c>
      <c r="AC132" t="s">
        <v>2291</v>
      </c>
      <c r="AD132" t="s">
        <v>1982</v>
      </c>
      <c r="AE132" t="s">
        <v>2291</v>
      </c>
      <c r="AF132" t="s">
        <v>2291</v>
      </c>
      <c r="AG132" t="s">
        <v>2093</v>
      </c>
      <c r="AH132" t="s">
        <v>1920</v>
      </c>
      <c r="AI132" t="s">
        <v>1920</v>
      </c>
      <c r="AJ132" t="s">
        <v>1921</v>
      </c>
      <c r="AK132" t="s">
        <v>2291</v>
      </c>
      <c r="AL132">
        <v>17</v>
      </c>
      <c r="AM132">
        <v>72</v>
      </c>
      <c r="AN132" t="s">
        <v>294</v>
      </c>
      <c r="AO132" t="s">
        <v>1934</v>
      </c>
      <c r="AP132" t="s">
        <v>400</v>
      </c>
      <c r="AQ132" t="s">
        <v>1948</v>
      </c>
      <c r="AR132" t="s">
        <v>404</v>
      </c>
      <c r="AS132" t="s">
        <v>2010</v>
      </c>
      <c r="AT132">
        <v>17</v>
      </c>
      <c r="AU132">
        <v>72</v>
      </c>
      <c r="AV132">
        <v>42856</v>
      </c>
      <c r="AW132">
        <v>4</v>
      </c>
      <c r="AX132">
        <v>17</v>
      </c>
      <c r="AY132" t="s">
        <v>298</v>
      </c>
      <c r="AZ132" t="s">
        <v>1926</v>
      </c>
      <c r="BA132" t="s">
        <v>299</v>
      </c>
      <c r="BB132" t="s">
        <v>1931</v>
      </c>
      <c r="BC132" t="s">
        <v>300</v>
      </c>
      <c r="BD132" t="s">
        <v>1931</v>
      </c>
      <c r="BE132" t="s">
        <v>2291</v>
      </c>
      <c r="BF132" t="s">
        <v>2291</v>
      </c>
      <c r="BG132" t="s">
        <v>2291</v>
      </c>
      <c r="BH132">
        <v>4</v>
      </c>
      <c r="BI132">
        <v>17</v>
      </c>
      <c r="BJ132">
        <v>42856</v>
      </c>
      <c r="BK132" t="s">
        <v>2291</v>
      </c>
      <c r="BL132" t="s">
        <v>2291</v>
      </c>
      <c r="BM132" t="s">
        <v>2291</v>
      </c>
      <c r="BN132" t="s">
        <v>2291</v>
      </c>
      <c r="BO132" t="s">
        <v>2291</v>
      </c>
      <c r="BP132" t="s">
        <v>2291</v>
      </c>
      <c r="BQ132" t="s">
        <v>2291</v>
      </c>
      <c r="BR132" t="s">
        <v>2291</v>
      </c>
      <c r="BS132" t="s">
        <v>2291</v>
      </c>
      <c r="BT132" t="s">
        <v>2291</v>
      </c>
      <c r="BU132" t="s">
        <v>2291</v>
      </c>
      <c r="BV132" t="s">
        <v>2291</v>
      </c>
      <c r="BW132" t="s">
        <v>2291</v>
      </c>
      <c r="BX132" t="s">
        <v>2291</v>
      </c>
      <c r="BY132" t="s">
        <v>2291</v>
      </c>
      <c r="BZ132" t="s">
        <v>2291</v>
      </c>
      <c r="CA132">
        <v>0</v>
      </c>
      <c r="CB132">
        <v>21</v>
      </c>
      <c r="CC132">
        <v>0</v>
      </c>
      <c r="CD132">
        <v>0</v>
      </c>
      <c r="CE132">
        <v>0</v>
      </c>
      <c r="CF132" t="s">
        <v>1998</v>
      </c>
      <c r="CG132" t="s">
        <v>2291</v>
      </c>
      <c r="CH132" t="s">
        <v>405</v>
      </c>
      <c r="CI132" t="s">
        <v>1920</v>
      </c>
      <c r="CJ132" t="s">
        <v>1920</v>
      </c>
      <c r="CK132" t="s">
        <v>1921</v>
      </c>
      <c r="CL132" t="s">
        <v>1921</v>
      </c>
      <c r="CM132" t="s">
        <v>1921</v>
      </c>
      <c r="CN132" t="s">
        <v>1921</v>
      </c>
      <c r="CO132" t="s">
        <v>1921</v>
      </c>
      <c r="CP132" t="s">
        <v>1921</v>
      </c>
      <c r="CQ132" t="s">
        <v>1921</v>
      </c>
      <c r="CR132" t="s">
        <v>1920</v>
      </c>
      <c r="CS132" t="s">
        <v>1921</v>
      </c>
      <c r="CT132" t="s">
        <v>2291</v>
      </c>
      <c r="CU132" t="s">
        <v>2291</v>
      </c>
      <c r="CV132" t="s">
        <v>2291</v>
      </c>
      <c r="CW132" t="s">
        <v>2291</v>
      </c>
      <c r="CX132" t="s">
        <v>2291</v>
      </c>
      <c r="CY132" t="s">
        <v>2291</v>
      </c>
      <c r="CZ132" t="s">
        <v>2291</v>
      </c>
      <c r="DA132" t="s">
        <v>2291</v>
      </c>
      <c r="DB132" t="s">
        <v>320</v>
      </c>
      <c r="DC132" t="s">
        <v>1921</v>
      </c>
      <c r="DD132" t="s">
        <v>1921</v>
      </c>
      <c r="DE132" t="s">
        <v>1921</v>
      </c>
      <c r="DF132" t="s">
        <v>1920</v>
      </c>
      <c r="DG132" t="s">
        <v>1921</v>
      </c>
      <c r="DH132" t="s">
        <v>2291</v>
      </c>
      <c r="DI132" t="s">
        <v>2029</v>
      </c>
      <c r="DJ132" t="s">
        <v>320</v>
      </c>
      <c r="DK132" t="s">
        <v>1921</v>
      </c>
      <c r="DL132" t="s">
        <v>1921</v>
      </c>
      <c r="DM132" t="s">
        <v>1921</v>
      </c>
      <c r="DN132" t="s">
        <v>1920</v>
      </c>
      <c r="DO132" t="s">
        <v>1921</v>
      </c>
      <c r="DP132" t="s">
        <v>2291</v>
      </c>
      <c r="DQ132" t="s">
        <v>2029</v>
      </c>
      <c r="DR132" t="s">
        <v>2291</v>
      </c>
      <c r="DS132" t="s">
        <v>2291</v>
      </c>
      <c r="DT132" t="s">
        <v>2291</v>
      </c>
      <c r="DU132" t="s">
        <v>2291</v>
      </c>
      <c r="DV132" t="s">
        <v>2291</v>
      </c>
      <c r="DW132" t="s">
        <v>2291</v>
      </c>
      <c r="DX132" t="s">
        <v>2291</v>
      </c>
      <c r="DY132" t="s">
        <v>2291</v>
      </c>
      <c r="DZ132" t="s">
        <v>2291</v>
      </c>
      <c r="EA132" t="s">
        <v>2291</v>
      </c>
      <c r="EB132" t="s">
        <v>2291</v>
      </c>
      <c r="EC132" t="s">
        <v>2291</v>
      </c>
      <c r="ED132" t="s">
        <v>2291</v>
      </c>
      <c r="EE132" t="s">
        <v>2291</v>
      </c>
      <c r="EF132" t="s">
        <v>2291</v>
      </c>
      <c r="EG132" t="s">
        <v>2291</v>
      </c>
      <c r="EH132" t="s">
        <v>2291</v>
      </c>
      <c r="EI132" t="s">
        <v>2291</v>
      </c>
      <c r="EJ132" t="s">
        <v>2291</v>
      </c>
      <c r="EK132" t="s">
        <v>2291</v>
      </c>
      <c r="EL132" t="s">
        <v>2291</v>
      </c>
      <c r="EM132" t="s">
        <v>2291</v>
      </c>
      <c r="EN132" t="s">
        <v>2291</v>
      </c>
      <c r="EO132" t="s">
        <v>2291</v>
      </c>
      <c r="EP132" t="s">
        <v>2291</v>
      </c>
      <c r="EQ132" t="s">
        <v>2291</v>
      </c>
      <c r="ER132" t="s">
        <v>2291</v>
      </c>
      <c r="ES132" t="s">
        <v>2291</v>
      </c>
      <c r="ET132" t="s">
        <v>2291</v>
      </c>
      <c r="EU132" t="s">
        <v>2291</v>
      </c>
      <c r="EV132" t="s">
        <v>2291</v>
      </c>
      <c r="EW132" t="s">
        <v>2291</v>
      </c>
      <c r="EX132" t="s">
        <v>2291</v>
      </c>
      <c r="EY132" t="s">
        <v>2291</v>
      </c>
      <c r="EZ132" t="s">
        <v>2291</v>
      </c>
      <c r="FA132" t="s">
        <v>2291</v>
      </c>
      <c r="FB132" t="s">
        <v>2291</v>
      </c>
      <c r="FC132" t="s">
        <v>2291</v>
      </c>
      <c r="FD132" t="s">
        <v>2291</v>
      </c>
      <c r="FE132" t="s">
        <v>2291</v>
      </c>
      <c r="FF132" t="s">
        <v>2291</v>
      </c>
      <c r="FG132" t="s">
        <v>2291</v>
      </c>
      <c r="FH132" t="s">
        <v>2291</v>
      </c>
      <c r="FI132" t="s">
        <v>2291</v>
      </c>
      <c r="FJ132" t="s">
        <v>2291</v>
      </c>
      <c r="FK132" t="s">
        <v>2291</v>
      </c>
      <c r="FL132" t="s">
        <v>2291</v>
      </c>
      <c r="FM132" t="s">
        <v>2291</v>
      </c>
      <c r="FN132" t="s">
        <v>320</v>
      </c>
      <c r="FO132" t="s">
        <v>1921</v>
      </c>
      <c r="FP132" t="s">
        <v>1921</v>
      </c>
      <c r="FQ132" t="s">
        <v>1921</v>
      </c>
      <c r="FR132" t="s">
        <v>1920</v>
      </c>
      <c r="FS132" t="s">
        <v>1921</v>
      </c>
      <c r="FT132" t="s">
        <v>2291</v>
      </c>
      <c r="FU132" t="s">
        <v>1997</v>
      </c>
      <c r="FV132">
        <v>3</v>
      </c>
      <c r="FW132">
        <v>5</v>
      </c>
      <c r="FX132" t="s">
        <v>2291</v>
      </c>
      <c r="FY132" t="s">
        <v>2291</v>
      </c>
      <c r="FZ132">
        <v>1</v>
      </c>
      <c r="GA132" t="s">
        <v>2291</v>
      </c>
      <c r="GB132" t="s">
        <v>2291</v>
      </c>
      <c r="GC132" t="s">
        <v>2291</v>
      </c>
      <c r="GD132">
        <v>2</v>
      </c>
      <c r="GE132">
        <v>2</v>
      </c>
      <c r="GF132">
        <v>1</v>
      </c>
      <c r="GG132" t="s">
        <v>2291</v>
      </c>
      <c r="GH132">
        <v>4</v>
      </c>
      <c r="GI132" t="s">
        <v>1920</v>
      </c>
      <c r="GJ132" t="s">
        <v>1920</v>
      </c>
      <c r="GK132" t="s">
        <v>1920</v>
      </c>
      <c r="GL132" t="s">
        <v>2291</v>
      </c>
      <c r="GM132" t="s">
        <v>2291</v>
      </c>
      <c r="GN132" t="s">
        <v>2291</v>
      </c>
      <c r="GO132" t="s">
        <v>1920</v>
      </c>
      <c r="GP132" t="s">
        <v>2291</v>
      </c>
      <c r="GQ132" t="s">
        <v>2291</v>
      </c>
      <c r="GR132" t="s">
        <v>2291</v>
      </c>
      <c r="GS132" t="s">
        <v>406</v>
      </c>
      <c r="GT132" t="s">
        <v>1921</v>
      </c>
      <c r="GU132" t="s">
        <v>1921</v>
      </c>
      <c r="GV132" t="s">
        <v>1921</v>
      </c>
      <c r="GW132" t="s">
        <v>1921</v>
      </c>
      <c r="GX132" t="s">
        <v>1921</v>
      </c>
      <c r="GY132" t="s">
        <v>1921</v>
      </c>
      <c r="GZ132" t="s">
        <v>1920</v>
      </c>
      <c r="HA132" t="s">
        <v>1921</v>
      </c>
      <c r="HB132">
        <v>1</v>
      </c>
      <c r="HC132" t="s">
        <v>2291</v>
      </c>
      <c r="HD132" t="s">
        <v>2291</v>
      </c>
      <c r="HE132" t="s">
        <v>2291</v>
      </c>
      <c r="HF132" t="s">
        <v>2291</v>
      </c>
      <c r="HG132" t="s">
        <v>2291</v>
      </c>
      <c r="HH132" t="s">
        <v>2291</v>
      </c>
      <c r="HI132" t="s">
        <v>2291</v>
      </c>
      <c r="HJ132" t="s">
        <v>2291</v>
      </c>
      <c r="HK132" t="s">
        <v>2291</v>
      </c>
      <c r="HL132" t="s">
        <v>2291</v>
      </c>
      <c r="HM132" t="s">
        <v>2291</v>
      </c>
      <c r="HN132" t="s">
        <v>2291</v>
      </c>
      <c r="HO132" t="s">
        <v>2291</v>
      </c>
      <c r="HP132" t="s">
        <v>2291</v>
      </c>
      <c r="HQ132" t="s">
        <v>2291</v>
      </c>
      <c r="HR132" t="s">
        <v>1958</v>
      </c>
      <c r="HS132" t="s">
        <v>2116</v>
      </c>
      <c r="HT132" t="s">
        <v>1921</v>
      </c>
      <c r="HU132" t="s">
        <v>1921</v>
      </c>
      <c r="HV132" t="s">
        <v>1921</v>
      </c>
      <c r="HW132" t="s">
        <v>1920</v>
      </c>
      <c r="HX132" t="s">
        <v>1921</v>
      </c>
      <c r="HY132" t="s">
        <v>2125</v>
      </c>
      <c r="HZ132" t="s">
        <v>1921</v>
      </c>
      <c r="IA132" t="s">
        <v>1921</v>
      </c>
      <c r="IB132" t="s">
        <v>1920</v>
      </c>
      <c r="IC132" t="s">
        <v>2291</v>
      </c>
      <c r="ID132" t="s">
        <v>2291</v>
      </c>
      <c r="IE132" t="s">
        <v>2291</v>
      </c>
      <c r="IF132" t="s">
        <v>2291</v>
      </c>
      <c r="IG132" t="s">
        <v>2291</v>
      </c>
      <c r="IH132" t="s">
        <v>2126</v>
      </c>
      <c r="II132" t="s">
        <v>1921</v>
      </c>
      <c r="IJ132" t="s">
        <v>1920</v>
      </c>
      <c r="IK132" t="s">
        <v>2291</v>
      </c>
      <c r="IL132">
        <v>18</v>
      </c>
      <c r="IM132" t="s">
        <v>1920</v>
      </c>
      <c r="IN132" t="s">
        <v>2291</v>
      </c>
      <c r="IO132" t="s">
        <v>2291</v>
      </c>
      <c r="IP132" t="s">
        <v>2291</v>
      </c>
      <c r="IQ132" t="s">
        <v>2291</v>
      </c>
      <c r="IR132" t="s">
        <v>2291</v>
      </c>
      <c r="IS132" t="s">
        <v>2291</v>
      </c>
      <c r="IT132" t="s">
        <v>2291</v>
      </c>
      <c r="IU132" t="s">
        <v>2291</v>
      </c>
      <c r="IV132" t="s">
        <v>1951</v>
      </c>
      <c r="IW132" t="s">
        <v>2168</v>
      </c>
      <c r="IX132" t="s">
        <v>2291</v>
      </c>
      <c r="IY132" t="s">
        <v>2202</v>
      </c>
      <c r="IZ132" t="s">
        <v>542</v>
      </c>
      <c r="JA132" t="s">
        <v>1959</v>
      </c>
      <c r="JB132" t="s">
        <v>2291</v>
      </c>
      <c r="JC132" t="s">
        <v>1920</v>
      </c>
      <c r="JD132" t="s">
        <v>2002</v>
      </c>
      <c r="JE132" t="s">
        <v>1920</v>
      </c>
      <c r="JF132" t="s">
        <v>1921</v>
      </c>
      <c r="JG132" t="s">
        <v>1921</v>
      </c>
      <c r="JH132" t="s">
        <v>1921</v>
      </c>
      <c r="JI132" t="s">
        <v>1921</v>
      </c>
      <c r="JJ132" t="s">
        <v>2291</v>
      </c>
      <c r="JK132" t="s">
        <v>1974</v>
      </c>
      <c r="JL132" t="s">
        <v>1970</v>
      </c>
      <c r="JM132" t="s">
        <v>407</v>
      </c>
      <c r="JN132" t="s">
        <v>1921</v>
      </c>
      <c r="JO132" t="s">
        <v>1920</v>
      </c>
      <c r="JP132" t="s">
        <v>1921</v>
      </c>
      <c r="JQ132" t="s">
        <v>1921</v>
      </c>
      <c r="JR132" t="s">
        <v>1921</v>
      </c>
      <c r="JS132" t="s">
        <v>1921</v>
      </c>
      <c r="JT132" t="s">
        <v>1921</v>
      </c>
      <c r="JU132" t="s">
        <v>1920</v>
      </c>
      <c r="JV132" t="s">
        <v>1921</v>
      </c>
      <c r="JW132" t="s">
        <v>1921</v>
      </c>
      <c r="JX132" t="s">
        <v>1921</v>
      </c>
      <c r="JY132" t="s">
        <v>1921</v>
      </c>
      <c r="JZ132" t="s">
        <v>1920</v>
      </c>
      <c r="KA132" t="s">
        <v>1921</v>
      </c>
      <c r="KB132" t="s">
        <v>2591</v>
      </c>
      <c r="KC132" t="s">
        <v>2291</v>
      </c>
      <c r="KD132" t="s">
        <v>2295</v>
      </c>
      <c r="KE132" t="s">
        <v>1920</v>
      </c>
      <c r="KF132" t="s">
        <v>1921</v>
      </c>
      <c r="KG132" t="s">
        <v>1921</v>
      </c>
      <c r="KH132" t="s">
        <v>1921</v>
      </c>
      <c r="KI132" t="s">
        <v>1921</v>
      </c>
      <c r="KJ132" t="s">
        <v>1921</v>
      </c>
      <c r="KK132" t="s">
        <v>1921</v>
      </c>
      <c r="KL132" t="s">
        <v>2291</v>
      </c>
      <c r="KM132" t="s">
        <v>1973</v>
      </c>
      <c r="KN132" t="s">
        <v>2291</v>
      </c>
      <c r="KO132" t="s">
        <v>1920</v>
      </c>
      <c r="KP132" t="s">
        <v>408</v>
      </c>
      <c r="KQ132" t="s">
        <v>1967</v>
      </c>
      <c r="KR132" t="s">
        <v>1923</v>
      </c>
      <c r="KS132" t="s">
        <v>2291</v>
      </c>
      <c r="KT132" t="s">
        <v>1920</v>
      </c>
      <c r="KU132" t="s">
        <v>409</v>
      </c>
      <c r="KV132" t="s">
        <v>1921</v>
      </c>
      <c r="KW132" t="s">
        <v>1921</v>
      </c>
      <c r="KX132" t="s">
        <v>1920</v>
      </c>
      <c r="KY132" t="s">
        <v>2291</v>
      </c>
      <c r="KZ132" t="s">
        <v>2291</v>
      </c>
      <c r="LA132">
        <v>2</v>
      </c>
      <c r="LB132" t="s">
        <v>310</v>
      </c>
      <c r="LC132" t="s">
        <v>410</v>
      </c>
      <c r="LD132" t="s">
        <v>2291</v>
      </c>
      <c r="LE132" t="s">
        <v>2291</v>
      </c>
      <c r="LF132" t="s">
        <v>2291</v>
      </c>
      <c r="LG132">
        <v>6</v>
      </c>
      <c r="LH132">
        <v>6</v>
      </c>
      <c r="LI132" t="s">
        <v>411</v>
      </c>
      <c r="LJ132">
        <v>146940</v>
      </c>
      <c r="LK132" t="s">
        <v>412</v>
      </c>
      <c r="LL132" t="s">
        <v>413</v>
      </c>
      <c r="LM132">
        <v>9</v>
      </c>
      <c r="LN132" t="s">
        <v>2291</v>
      </c>
      <c r="LO132">
        <v>-1</v>
      </c>
      <c r="LP132" t="s">
        <v>2291</v>
      </c>
      <c r="LQ132" t="s">
        <v>2291</v>
      </c>
      <c r="LR132">
        <v>9</v>
      </c>
      <c r="LS132">
        <v>2</v>
      </c>
      <c r="LT132">
        <v>5</v>
      </c>
      <c r="LU132">
        <v>4</v>
      </c>
      <c r="LV132">
        <v>1</v>
      </c>
      <c r="LW132">
        <v>3</v>
      </c>
      <c r="LX132">
        <v>2</v>
      </c>
      <c r="LY132">
        <v>0</v>
      </c>
      <c r="LZ132">
        <v>1</v>
      </c>
      <c r="MA132">
        <v>5</v>
      </c>
      <c r="MB132">
        <v>6</v>
      </c>
      <c r="MC132">
        <v>0</v>
      </c>
      <c r="MD132">
        <v>0</v>
      </c>
      <c r="ME132">
        <v>29</v>
      </c>
      <c r="MF132" t="s">
        <v>1976</v>
      </c>
      <c r="MG132" t="s">
        <v>1980</v>
      </c>
      <c r="MH132" t="s">
        <v>1922</v>
      </c>
      <c r="MI132" t="b">
        <v>1</v>
      </c>
      <c r="MJ132" t="b">
        <v>1</v>
      </c>
      <c r="MK132" t="b">
        <v>0</v>
      </c>
      <c r="ML132" t="s">
        <v>2291</v>
      </c>
    </row>
    <row r="133" spans="1:350" x14ac:dyDescent="0.3">
      <c r="A133" t="s">
        <v>1765</v>
      </c>
      <c r="B133" t="s">
        <v>1763</v>
      </c>
      <c r="C133" t="s">
        <v>1764</v>
      </c>
      <c r="D133">
        <v>43173</v>
      </c>
      <c r="E133" t="s">
        <v>330</v>
      </c>
      <c r="F133" t="s">
        <v>2291</v>
      </c>
      <c r="G133" t="s">
        <v>2291</v>
      </c>
      <c r="H133" t="s">
        <v>2291</v>
      </c>
      <c r="I133">
        <v>43173</v>
      </c>
      <c r="J133" t="s">
        <v>331</v>
      </c>
      <c r="K133" t="s">
        <v>293</v>
      </c>
      <c r="L133" t="s">
        <v>294</v>
      </c>
      <c r="M133" t="s">
        <v>1934</v>
      </c>
      <c r="N133" t="s">
        <v>698</v>
      </c>
      <c r="O133" t="s">
        <v>333</v>
      </c>
      <c r="P133" t="s">
        <v>818</v>
      </c>
      <c r="Q133" t="s">
        <v>1470</v>
      </c>
      <c r="R133" t="s">
        <v>1765</v>
      </c>
      <c r="S133" t="s">
        <v>1765</v>
      </c>
      <c r="T133" t="s">
        <v>1766</v>
      </c>
      <c r="U133">
        <v>13.4756699698</v>
      </c>
      <c r="V133">
        <v>14.079115789499999</v>
      </c>
      <c r="W133">
        <v>294.27165574399999</v>
      </c>
      <c r="X133">
        <v>24</v>
      </c>
      <c r="Y133" t="s">
        <v>1983</v>
      </c>
      <c r="Z133" t="s">
        <v>1536</v>
      </c>
      <c r="AA133">
        <v>5</v>
      </c>
      <c r="AB133" t="s">
        <v>2296</v>
      </c>
      <c r="AC133" t="s">
        <v>2291</v>
      </c>
      <c r="AD133" t="s">
        <v>1982</v>
      </c>
      <c r="AE133" t="s">
        <v>2291</v>
      </c>
      <c r="AF133" t="s">
        <v>2291</v>
      </c>
      <c r="AG133" t="s">
        <v>2089</v>
      </c>
      <c r="AH133" t="s">
        <v>1920</v>
      </c>
      <c r="AI133" t="s">
        <v>1921</v>
      </c>
      <c r="AJ133" t="s">
        <v>1921</v>
      </c>
      <c r="AK133" t="s">
        <v>2291</v>
      </c>
      <c r="AL133">
        <v>90</v>
      </c>
      <c r="AM133">
        <v>376</v>
      </c>
      <c r="AN133" t="s">
        <v>294</v>
      </c>
      <c r="AO133" t="s">
        <v>1934</v>
      </c>
      <c r="AP133" t="s">
        <v>698</v>
      </c>
      <c r="AQ133" t="s">
        <v>333</v>
      </c>
      <c r="AR133" t="s">
        <v>818</v>
      </c>
      <c r="AS133" t="s">
        <v>1470</v>
      </c>
      <c r="AT133">
        <v>90</v>
      </c>
      <c r="AU133">
        <v>376</v>
      </c>
      <c r="AV133">
        <v>41640</v>
      </c>
      <c r="AW133" t="s">
        <v>2291</v>
      </c>
      <c r="AX133" t="s">
        <v>2291</v>
      </c>
      <c r="AY133" t="s">
        <v>2291</v>
      </c>
      <c r="AZ133" t="s">
        <v>2291</v>
      </c>
      <c r="BA133" t="s">
        <v>2291</v>
      </c>
      <c r="BB133" t="s">
        <v>2291</v>
      </c>
      <c r="BC133" t="s">
        <v>2291</v>
      </c>
      <c r="BD133" t="s">
        <v>2291</v>
      </c>
      <c r="BE133" t="s">
        <v>2291</v>
      </c>
      <c r="BF133" t="s">
        <v>2291</v>
      </c>
      <c r="BG133" t="s">
        <v>2291</v>
      </c>
      <c r="BH133" t="s">
        <v>2291</v>
      </c>
      <c r="BI133" t="s">
        <v>2291</v>
      </c>
      <c r="BJ133" t="s">
        <v>2291</v>
      </c>
      <c r="BK133" t="s">
        <v>2291</v>
      </c>
      <c r="BL133" t="s">
        <v>2291</v>
      </c>
      <c r="BM133" t="s">
        <v>2291</v>
      </c>
      <c r="BN133" t="s">
        <v>2291</v>
      </c>
      <c r="BO133" t="s">
        <v>2291</v>
      </c>
      <c r="BP133" t="s">
        <v>2291</v>
      </c>
      <c r="BQ133" t="s">
        <v>2291</v>
      </c>
      <c r="BR133" t="s">
        <v>2291</v>
      </c>
      <c r="BS133" t="s">
        <v>2291</v>
      </c>
      <c r="BT133" t="s">
        <v>2291</v>
      </c>
      <c r="BU133" t="s">
        <v>2291</v>
      </c>
      <c r="BV133" t="s">
        <v>2291</v>
      </c>
      <c r="BW133" t="s">
        <v>2291</v>
      </c>
      <c r="BX133" t="s">
        <v>2291</v>
      </c>
      <c r="BY133">
        <v>60</v>
      </c>
      <c r="BZ133">
        <v>250</v>
      </c>
      <c r="CA133">
        <v>0</v>
      </c>
      <c r="CB133">
        <v>90</v>
      </c>
      <c r="CC133">
        <v>0</v>
      </c>
      <c r="CD133">
        <v>0</v>
      </c>
      <c r="CE133">
        <v>0</v>
      </c>
      <c r="CF133" t="s">
        <v>1998</v>
      </c>
      <c r="CG133" t="s">
        <v>2291</v>
      </c>
      <c r="CH133" t="s">
        <v>1155</v>
      </c>
      <c r="CI133" t="s">
        <v>1920</v>
      </c>
      <c r="CJ133" t="s">
        <v>1921</v>
      </c>
      <c r="CK133" t="s">
        <v>1920</v>
      </c>
      <c r="CL133" t="s">
        <v>1921</v>
      </c>
      <c r="CM133" t="s">
        <v>1921</v>
      </c>
      <c r="CN133" t="s">
        <v>1921</v>
      </c>
      <c r="CO133" t="s">
        <v>1921</v>
      </c>
      <c r="CP133" t="s">
        <v>1921</v>
      </c>
      <c r="CQ133" t="s">
        <v>1921</v>
      </c>
      <c r="CR133" t="s">
        <v>1921</v>
      </c>
      <c r="CS133" t="s">
        <v>1921</v>
      </c>
      <c r="CT133" t="s">
        <v>2291</v>
      </c>
      <c r="CU133" t="s">
        <v>2291</v>
      </c>
      <c r="CV133" t="s">
        <v>2291</v>
      </c>
      <c r="CW133" t="s">
        <v>2291</v>
      </c>
      <c r="CX133" t="s">
        <v>2291</v>
      </c>
      <c r="CY133" t="s">
        <v>2291</v>
      </c>
      <c r="CZ133" t="s">
        <v>2291</v>
      </c>
      <c r="DA133" t="s">
        <v>2291</v>
      </c>
      <c r="DB133" t="s">
        <v>320</v>
      </c>
      <c r="DC133" t="s">
        <v>1921</v>
      </c>
      <c r="DD133" t="s">
        <v>1921</v>
      </c>
      <c r="DE133" t="s">
        <v>1921</v>
      </c>
      <c r="DF133" t="s">
        <v>1920</v>
      </c>
      <c r="DG133" t="s">
        <v>1921</v>
      </c>
      <c r="DH133" t="s">
        <v>2291</v>
      </c>
      <c r="DI133" t="s">
        <v>2029</v>
      </c>
      <c r="DJ133" t="s">
        <v>2291</v>
      </c>
      <c r="DK133" t="s">
        <v>2291</v>
      </c>
      <c r="DL133" t="s">
        <v>2291</v>
      </c>
      <c r="DM133" t="s">
        <v>2291</v>
      </c>
      <c r="DN133" t="s">
        <v>2291</v>
      </c>
      <c r="DO133" t="s">
        <v>2291</v>
      </c>
      <c r="DP133" t="s">
        <v>2291</v>
      </c>
      <c r="DQ133" t="s">
        <v>2291</v>
      </c>
      <c r="DR133" t="s">
        <v>2291</v>
      </c>
      <c r="DS133" t="s">
        <v>2291</v>
      </c>
      <c r="DT133" t="s">
        <v>2291</v>
      </c>
      <c r="DU133" t="s">
        <v>2291</v>
      </c>
      <c r="DV133" t="s">
        <v>2291</v>
      </c>
      <c r="DW133" t="s">
        <v>2291</v>
      </c>
      <c r="DX133" t="s">
        <v>2291</v>
      </c>
      <c r="DY133" t="s">
        <v>2291</v>
      </c>
      <c r="DZ133" t="s">
        <v>2291</v>
      </c>
      <c r="EA133" t="s">
        <v>2291</v>
      </c>
      <c r="EB133" t="s">
        <v>2291</v>
      </c>
      <c r="EC133" t="s">
        <v>2291</v>
      </c>
      <c r="ED133" t="s">
        <v>2291</v>
      </c>
      <c r="EE133" t="s">
        <v>2291</v>
      </c>
      <c r="EF133" t="s">
        <v>2291</v>
      </c>
      <c r="EG133" t="s">
        <v>2291</v>
      </c>
      <c r="EH133" t="s">
        <v>2291</v>
      </c>
      <c r="EI133" t="s">
        <v>2291</v>
      </c>
      <c r="EJ133" t="s">
        <v>2291</v>
      </c>
      <c r="EK133" t="s">
        <v>2291</v>
      </c>
      <c r="EL133" t="s">
        <v>2291</v>
      </c>
      <c r="EM133" t="s">
        <v>2291</v>
      </c>
      <c r="EN133" t="s">
        <v>2291</v>
      </c>
      <c r="EO133" t="s">
        <v>2291</v>
      </c>
      <c r="EP133" t="s">
        <v>2291</v>
      </c>
      <c r="EQ133" t="s">
        <v>2291</v>
      </c>
      <c r="ER133" t="s">
        <v>2291</v>
      </c>
      <c r="ES133" t="s">
        <v>2291</v>
      </c>
      <c r="ET133" t="s">
        <v>2291</v>
      </c>
      <c r="EU133" t="s">
        <v>2291</v>
      </c>
      <c r="EV133" t="s">
        <v>2291</v>
      </c>
      <c r="EW133" t="s">
        <v>2291</v>
      </c>
      <c r="EX133" t="s">
        <v>320</v>
      </c>
      <c r="EY133" t="s">
        <v>1921</v>
      </c>
      <c r="EZ133" t="s">
        <v>1921</v>
      </c>
      <c r="FA133" t="s">
        <v>1921</v>
      </c>
      <c r="FB133" t="s">
        <v>1920</v>
      </c>
      <c r="FC133" t="s">
        <v>1921</v>
      </c>
      <c r="FD133" t="s">
        <v>2291</v>
      </c>
      <c r="FE133" t="s">
        <v>1997</v>
      </c>
      <c r="FF133" t="s">
        <v>2291</v>
      </c>
      <c r="FG133" t="s">
        <v>2291</v>
      </c>
      <c r="FH133" t="s">
        <v>2291</v>
      </c>
      <c r="FI133" t="s">
        <v>2291</v>
      </c>
      <c r="FJ133" t="s">
        <v>2291</v>
      </c>
      <c r="FK133" t="s">
        <v>2291</v>
      </c>
      <c r="FL133" t="s">
        <v>2291</v>
      </c>
      <c r="FM133" t="s">
        <v>2291</v>
      </c>
      <c r="FN133" t="s">
        <v>2291</v>
      </c>
      <c r="FO133" t="s">
        <v>2291</v>
      </c>
      <c r="FP133" t="s">
        <v>2291</v>
      </c>
      <c r="FQ133" t="s">
        <v>2291</v>
      </c>
      <c r="FR133" t="s">
        <v>2291</v>
      </c>
      <c r="FS133" t="s">
        <v>2291</v>
      </c>
      <c r="FT133" t="s">
        <v>2291</v>
      </c>
      <c r="FU133" t="s">
        <v>2291</v>
      </c>
      <c r="FV133">
        <v>20</v>
      </c>
      <c r="FW133">
        <v>30</v>
      </c>
      <c r="FX133">
        <v>4</v>
      </c>
      <c r="FY133">
        <v>2</v>
      </c>
      <c r="FZ133">
        <v>2</v>
      </c>
      <c r="GA133" t="s">
        <v>2291</v>
      </c>
      <c r="GB133" t="s">
        <v>2291</v>
      </c>
      <c r="GC133" t="s">
        <v>2291</v>
      </c>
      <c r="GD133" t="s">
        <v>2291</v>
      </c>
      <c r="GE133" t="s">
        <v>2291</v>
      </c>
      <c r="GF133" t="s">
        <v>2291</v>
      </c>
      <c r="GG133" t="s">
        <v>2291</v>
      </c>
      <c r="GH133">
        <v>5</v>
      </c>
      <c r="GI133" t="s">
        <v>1920</v>
      </c>
      <c r="GJ133" t="s">
        <v>1920</v>
      </c>
      <c r="GK133" t="s">
        <v>1920</v>
      </c>
      <c r="GL133" t="s">
        <v>2291</v>
      </c>
      <c r="GM133" t="s">
        <v>2291</v>
      </c>
      <c r="GN133" t="s">
        <v>2291</v>
      </c>
      <c r="GO133" t="s">
        <v>1920</v>
      </c>
      <c r="GP133" t="s">
        <v>2291</v>
      </c>
      <c r="GQ133" t="s">
        <v>2291</v>
      </c>
      <c r="GR133" t="s">
        <v>2291</v>
      </c>
      <c r="GS133" t="s">
        <v>1250</v>
      </c>
      <c r="GT133" t="s">
        <v>1921</v>
      </c>
      <c r="GU133" t="s">
        <v>1921</v>
      </c>
      <c r="GV133" t="s">
        <v>1920</v>
      </c>
      <c r="GW133" t="s">
        <v>1921</v>
      </c>
      <c r="GX133" t="s">
        <v>1921</v>
      </c>
      <c r="GY133" t="s">
        <v>1921</v>
      </c>
      <c r="GZ133" t="s">
        <v>1920</v>
      </c>
      <c r="HA133" t="s">
        <v>1921</v>
      </c>
      <c r="HB133">
        <v>1</v>
      </c>
      <c r="HC133" t="s">
        <v>2291</v>
      </c>
      <c r="HD133" t="s">
        <v>2291</v>
      </c>
      <c r="HE133" t="s">
        <v>2291</v>
      </c>
      <c r="HF133" t="s">
        <v>2291</v>
      </c>
      <c r="HG133" t="s">
        <v>2291</v>
      </c>
      <c r="HH133" t="s">
        <v>2291</v>
      </c>
      <c r="HI133" t="s">
        <v>2291</v>
      </c>
      <c r="HJ133">
        <v>1</v>
      </c>
      <c r="HK133" t="s">
        <v>2291</v>
      </c>
      <c r="HL133" t="s">
        <v>2291</v>
      </c>
      <c r="HM133" t="s">
        <v>2291</v>
      </c>
      <c r="HN133" t="s">
        <v>2291</v>
      </c>
      <c r="HO133" t="s">
        <v>2291</v>
      </c>
      <c r="HP133" t="s">
        <v>2291</v>
      </c>
      <c r="HQ133" t="s">
        <v>2291</v>
      </c>
      <c r="HR133" t="s">
        <v>1958</v>
      </c>
      <c r="HS133" t="s">
        <v>2115</v>
      </c>
      <c r="HT133" t="s">
        <v>1921</v>
      </c>
      <c r="HU133" t="s">
        <v>1920</v>
      </c>
      <c r="HV133" t="s">
        <v>1920</v>
      </c>
      <c r="HW133" t="s">
        <v>1920</v>
      </c>
      <c r="HX133" t="s">
        <v>1921</v>
      </c>
      <c r="HY133" t="s">
        <v>2125</v>
      </c>
      <c r="HZ133" t="s">
        <v>1921</v>
      </c>
      <c r="IA133" t="s">
        <v>1921</v>
      </c>
      <c r="IB133" t="s">
        <v>1920</v>
      </c>
      <c r="IC133" t="s">
        <v>2291</v>
      </c>
      <c r="ID133" t="s">
        <v>2291</v>
      </c>
      <c r="IE133" t="s">
        <v>2291</v>
      </c>
      <c r="IF133" t="s">
        <v>2291</v>
      </c>
      <c r="IG133" t="s">
        <v>2291</v>
      </c>
      <c r="IH133" t="s">
        <v>2126</v>
      </c>
      <c r="II133" t="s">
        <v>1921</v>
      </c>
      <c r="IJ133" t="s">
        <v>1920</v>
      </c>
      <c r="IK133" t="s">
        <v>2291</v>
      </c>
      <c r="IL133">
        <v>90</v>
      </c>
      <c r="IM133" t="s">
        <v>1920</v>
      </c>
      <c r="IN133" t="s">
        <v>2291</v>
      </c>
      <c r="IO133" t="s">
        <v>2291</v>
      </c>
      <c r="IP133" t="s">
        <v>2291</v>
      </c>
      <c r="IQ133" t="s">
        <v>2291</v>
      </c>
      <c r="IR133" t="s">
        <v>2291</v>
      </c>
      <c r="IS133" t="s">
        <v>2291</v>
      </c>
      <c r="IT133" t="s">
        <v>2291</v>
      </c>
      <c r="IU133" t="s">
        <v>2291</v>
      </c>
      <c r="IV133" t="s">
        <v>1949</v>
      </c>
      <c r="IW133" t="s">
        <v>1991</v>
      </c>
      <c r="IX133" t="s">
        <v>2291</v>
      </c>
      <c r="IY133" t="s">
        <v>2291</v>
      </c>
      <c r="IZ133" t="s">
        <v>2291</v>
      </c>
      <c r="JA133" t="s">
        <v>2291</v>
      </c>
      <c r="JB133" t="s">
        <v>2291</v>
      </c>
      <c r="JC133" t="s">
        <v>1921</v>
      </c>
      <c r="JD133" t="s">
        <v>2291</v>
      </c>
      <c r="JE133" t="s">
        <v>2291</v>
      </c>
      <c r="JF133" t="s">
        <v>2291</v>
      </c>
      <c r="JG133" t="s">
        <v>2291</v>
      </c>
      <c r="JH133" t="s">
        <v>2291</v>
      </c>
      <c r="JI133" t="s">
        <v>2291</v>
      </c>
      <c r="JJ133" t="s">
        <v>2291</v>
      </c>
      <c r="JK133" t="s">
        <v>2291</v>
      </c>
      <c r="JL133" t="s">
        <v>2291</v>
      </c>
      <c r="JM133" t="s">
        <v>303</v>
      </c>
      <c r="JN133" t="s">
        <v>1920</v>
      </c>
      <c r="JO133" t="s">
        <v>1921</v>
      </c>
      <c r="JP133" t="s">
        <v>1921</v>
      </c>
      <c r="JQ133" t="s">
        <v>1921</v>
      </c>
      <c r="JR133" t="s">
        <v>1921</v>
      </c>
      <c r="JS133" t="s">
        <v>1920</v>
      </c>
      <c r="JT133" t="s">
        <v>1921</v>
      </c>
      <c r="JU133" t="s">
        <v>1921</v>
      </c>
      <c r="JV133" t="s">
        <v>1921</v>
      </c>
      <c r="JW133" t="s">
        <v>1921</v>
      </c>
      <c r="JX133" t="s">
        <v>1921</v>
      </c>
      <c r="JY133" t="s">
        <v>1921</v>
      </c>
      <c r="JZ133" t="s">
        <v>1921</v>
      </c>
      <c r="KA133" t="s">
        <v>1921</v>
      </c>
      <c r="KB133" t="s">
        <v>2291</v>
      </c>
      <c r="KC133" t="s">
        <v>2291</v>
      </c>
      <c r="KD133" t="s">
        <v>2298</v>
      </c>
      <c r="KE133" t="s">
        <v>1920</v>
      </c>
      <c r="KF133" t="s">
        <v>1921</v>
      </c>
      <c r="KG133" t="s">
        <v>1921</v>
      </c>
      <c r="KH133" t="s">
        <v>1921</v>
      </c>
      <c r="KI133" t="s">
        <v>1921</v>
      </c>
      <c r="KJ133" t="s">
        <v>1920</v>
      </c>
      <c r="KK133" t="s">
        <v>1921</v>
      </c>
      <c r="KL133" t="s">
        <v>2291</v>
      </c>
      <c r="KM133" t="s">
        <v>2294</v>
      </c>
      <c r="KN133" t="s">
        <v>2291</v>
      </c>
      <c r="KO133" t="s">
        <v>1920</v>
      </c>
      <c r="KP133" t="s">
        <v>1503</v>
      </c>
      <c r="KQ133" t="s">
        <v>1967</v>
      </c>
      <c r="KR133" t="s">
        <v>1923</v>
      </c>
      <c r="KS133" t="s">
        <v>2291</v>
      </c>
      <c r="KT133" t="s">
        <v>1920</v>
      </c>
      <c r="KU133" t="s">
        <v>2044</v>
      </c>
      <c r="KV133" t="s">
        <v>1920</v>
      </c>
      <c r="KW133" t="s">
        <v>1921</v>
      </c>
      <c r="KX133" t="s">
        <v>1920</v>
      </c>
      <c r="KY133" t="s">
        <v>2291</v>
      </c>
      <c r="KZ133" t="s">
        <v>2291</v>
      </c>
      <c r="LA133">
        <v>2</v>
      </c>
      <c r="LB133" t="s">
        <v>310</v>
      </c>
      <c r="LC133" t="s">
        <v>305</v>
      </c>
      <c r="LD133" t="s">
        <v>2291</v>
      </c>
      <c r="LE133" t="s">
        <v>2291</v>
      </c>
      <c r="LF133" t="s">
        <v>2291</v>
      </c>
      <c r="LG133">
        <v>20</v>
      </c>
      <c r="LH133">
        <v>20</v>
      </c>
      <c r="LI133" t="s">
        <v>1767</v>
      </c>
      <c r="LJ133">
        <v>198090</v>
      </c>
      <c r="LK133" t="s">
        <v>1768</v>
      </c>
      <c r="LL133" t="s">
        <v>1769</v>
      </c>
      <c r="LM133">
        <v>172</v>
      </c>
      <c r="LN133" t="s">
        <v>2291</v>
      </c>
      <c r="LO133">
        <v>-1</v>
      </c>
      <c r="LP133" t="s">
        <v>2291</v>
      </c>
      <c r="LQ133" t="s">
        <v>2291</v>
      </c>
      <c r="LR133">
        <v>172</v>
      </c>
      <c r="LS133">
        <v>3</v>
      </c>
      <c r="LT133">
        <v>8</v>
      </c>
      <c r="LU133">
        <v>12</v>
      </c>
      <c r="LV133">
        <v>10</v>
      </c>
      <c r="LW133">
        <v>7</v>
      </c>
      <c r="LX133">
        <v>14</v>
      </c>
      <c r="LY133">
        <v>10</v>
      </c>
      <c r="LZ133">
        <v>6</v>
      </c>
      <c r="MA133">
        <v>18</v>
      </c>
      <c r="MB133">
        <v>18</v>
      </c>
      <c r="MC133">
        <v>0</v>
      </c>
      <c r="MD133">
        <v>1</v>
      </c>
      <c r="ME133">
        <v>107</v>
      </c>
      <c r="MF133" t="s">
        <v>1975</v>
      </c>
      <c r="MG133" t="s">
        <v>1979</v>
      </c>
      <c r="MH133" t="s">
        <v>2291</v>
      </c>
      <c r="MI133" t="b">
        <v>1</v>
      </c>
      <c r="MJ133" t="b">
        <v>1</v>
      </c>
      <c r="MK133" t="b">
        <v>1</v>
      </c>
      <c r="ML133" t="s">
        <v>2291</v>
      </c>
    </row>
    <row r="134" spans="1:350" x14ac:dyDescent="0.3">
      <c r="A134" t="s">
        <v>1825</v>
      </c>
      <c r="B134" t="s">
        <v>1281</v>
      </c>
      <c r="C134" t="s">
        <v>1282</v>
      </c>
      <c r="D134">
        <v>43162</v>
      </c>
      <c r="E134" t="s">
        <v>291</v>
      </c>
      <c r="F134" t="s">
        <v>2291</v>
      </c>
      <c r="G134" t="s">
        <v>2291</v>
      </c>
      <c r="H134" t="s">
        <v>2291</v>
      </c>
      <c r="I134">
        <v>43162</v>
      </c>
      <c r="J134" t="s">
        <v>292</v>
      </c>
      <c r="K134" t="s">
        <v>293</v>
      </c>
      <c r="L134" t="s">
        <v>294</v>
      </c>
      <c r="M134" t="s">
        <v>1934</v>
      </c>
      <c r="N134" t="s">
        <v>295</v>
      </c>
      <c r="O134" t="s">
        <v>1947</v>
      </c>
      <c r="P134" t="s">
        <v>810</v>
      </c>
      <c r="Q134" t="s">
        <v>1230</v>
      </c>
      <c r="R134" t="s">
        <v>1222</v>
      </c>
      <c r="S134" t="s">
        <v>1825</v>
      </c>
      <c r="T134" t="s">
        <v>1283</v>
      </c>
      <c r="U134">
        <v>13.2185673472</v>
      </c>
      <c r="V134">
        <v>14.4497302485</v>
      </c>
      <c r="W134">
        <v>298.637501692</v>
      </c>
      <c r="X134">
        <v>8</v>
      </c>
      <c r="Y134" t="s">
        <v>1984</v>
      </c>
      <c r="Z134" t="s">
        <v>2291</v>
      </c>
      <c r="AA134" t="s">
        <v>2291</v>
      </c>
      <c r="AB134" t="s">
        <v>2292</v>
      </c>
      <c r="AC134" t="s">
        <v>2291</v>
      </c>
      <c r="AD134" t="s">
        <v>1982</v>
      </c>
      <c r="AE134" t="s">
        <v>2291</v>
      </c>
      <c r="AF134" t="s">
        <v>2291</v>
      </c>
      <c r="AG134" t="s">
        <v>2091</v>
      </c>
      <c r="AH134" t="s">
        <v>1921</v>
      </c>
      <c r="AI134" t="s">
        <v>1921</v>
      </c>
      <c r="AJ134" t="s">
        <v>1920</v>
      </c>
      <c r="AK134" t="s">
        <v>2291</v>
      </c>
      <c r="AL134" t="s">
        <v>2291</v>
      </c>
      <c r="AM134" t="s">
        <v>2291</v>
      </c>
      <c r="AN134" t="s">
        <v>2291</v>
      </c>
      <c r="AO134" t="s">
        <v>2291</v>
      </c>
      <c r="AP134" t="s">
        <v>2291</v>
      </c>
      <c r="AQ134" t="s">
        <v>2291</v>
      </c>
      <c r="AR134" t="s">
        <v>2291</v>
      </c>
      <c r="AS134" t="s">
        <v>2291</v>
      </c>
      <c r="AT134" t="s">
        <v>2291</v>
      </c>
      <c r="AU134" t="s">
        <v>2291</v>
      </c>
      <c r="AV134" t="s">
        <v>2291</v>
      </c>
      <c r="AW134" t="s">
        <v>2291</v>
      </c>
      <c r="AX134" t="s">
        <v>2291</v>
      </c>
      <c r="AY134" t="s">
        <v>2291</v>
      </c>
      <c r="AZ134" t="s">
        <v>2291</v>
      </c>
      <c r="BA134" t="s">
        <v>2291</v>
      </c>
      <c r="BB134" t="s">
        <v>2291</v>
      </c>
      <c r="BC134" t="s">
        <v>2291</v>
      </c>
      <c r="BD134" t="s">
        <v>2291</v>
      </c>
      <c r="BE134" t="s">
        <v>2291</v>
      </c>
      <c r="BF134" t="s">
        <v>2291</v>
      </c>
      <c r="BG134" t="s">
        <v>2291</v>
      </c>
      <c r="BH134" t="s">
        <v>2291</v>
      </c>
      <c r="BI134" t="s">
        <v>2291</v>
      </c>
      <c r="BJ134" t="s">
        <v>2291</v>
      </c>
      <c r="BK134">
        <v>44</v>
      </c>
      <c r="BL134">
        <v>184</v>
      </c>
      <c r="BM134" t="s">
        <v>772</v>
      </c>
      <c r="BN134" t="s">
        <v>1924</v>
      </c>
      <c r="BO134" t="s">
        <v>773</v>
      </c>
      <c r="BP134" t="s">
        <v>1929</v>
      </c>
      <c r="BQ134" t="s">
        <v>774</v>
      </c>
      <c r="BR134" t="s">
        <v>1936</v>
      </c>
      <c r="BS134" t="s">
        <v>2291</v>
      </c>
      <c r="BT134" t="s">
        <v>2291</v>
      </c>
      <c r="BU134" t="s">
        <v>2291</v>
      </c>
      <c r="BV134">
        <v>44</v>
      </c>
      <c r="BW134">
        <v>184</v>
      </c>
      <c r="BX134">
        <v>42005</v>
      </c>
      <c r="BY134" t="s">
        <v>2291</v>
      </c>
      <c r="BZ134" t="s">
        <v>2291</v>
      </c>
      <c r="CA134">
        <v>0</v>
      </c>
      <c r="CB134">
        <v>44</v>
      </c>
      <c r="CC134">
        <v>0</v>
      </c>
      <c r="CD134">
        <v>0</v>
      </c>
      <c r="CE134">
        <v>0</v>
      </c>
      <c r="CF134" t="s">
        <v>1998</v>
      </c>
      <c r="CG134" t="s">
        <v>2291</v>
      </c>
      <c r="CH134" t="s">
        <v>469</v>
      </c>
      <c r="CI134" t="s">
        <v>1921</v>
      </c>
      <c r="CJ134" t="s">
        <v>1921</v>
      </c>
      <c r="CK134" t="s">
        <v>1921</v>
      </c>
      <c r="CL134" t="s">
        <v>1921</v>
      </c>
      <c r="CM134" t="s">
        <v>1921</v>
      </c>
      <c r="CN134" t="s">
        <v>1921</v>
      </c>
      <c r="CO134" t="s">
        <v>1921</v>
      </c>
      <c r="CP134" t="s">
        <v>1921</v>
      </c>
      <c r="CQ134" t="s">
        <v>1921</v>
      </c>
      <c r="CR134" t="s">
        <v>1921</v>
      </c>
      <c r="CS134" t="s">
        <v>1920</v>
      </c>
      <c r="CT134" t="s">
        <v>2291</v>
      </c>
      <c r="CU134" t="s">
        <v>2291</v>
      </c>
      <c r="CV134" t="s">
        <v>2291</v>
      </c>
      <c r="CW134" t="s">
        <v>2291</v>
      </c>
      <c r="CX134" t="s">
        <v>2291</v>
      </c>
      <c r="CY134" t="s">
        <v>2291</v>
      </c>
      <c r="CZ134" t="s">
        <v>2291</v>
      </c>
      <c r="DA134" t="s">
        <v>2291</v>
      </c>
      <c r="DB134" t="s">
        <v>2291</v>
      </c>
      <c r="DC134" t="s">
        <v>2291</v>
      </c>
      <c r="DD134" t="s">
        <v>2291</v>
      </c>
      <c r="DE134" t="s">
        <v>2291</v>
      </c>
      <c r="DF134" t="s">
        <v>2291</v>
      </c>
      <c r="DG134" t="s">
        <v>2291</v>
      </c>
      <c r="DH134" t="s">
        <v>2291</v>
      </c>
      <c r="DI134" t="s">
        <v>2291</v>
      </c>
      <c r="DJ134" t="s">
        <v>2291</v>
      </c>
      <c r="DK134" t="s">
        <v>2291</v>
      </c>
      <c r="DL134" t="s">
        <v>2291</v>
      </c>
      <c r="DM134" t="s">
        <v>2291</v>
      </c>
      <c r="DN134" t="s">
        <v>2291</v>
      </c>
      <c r="DO134" t="s">
        <v>2291</v>
      </c>
      <c r="DP134" t="s">
        <v>2291</v>
      </c>
      <c r="DQ134" t="s">
        <v>2291</v>
      </c>
      <c r="DR134" t="s">
        <v>2291</v>
      </c>
      <c r="DS134" t="s">
        <v>2291</v>
      </c>
      <c r="DT134" t="s">
        <v>2291</v>
      </c>
      <c r="DU134" t="s">
        <v>2291</v>
      </c>
      <c r="DV134" t="s">
        <v>2291</v>
      </c>
      <c r="DW134" t="s">
        <v>2291</v>
      </c>
      <c r="DX134" t="s">
        <v>2291</v>
      </c>
      <c r="DY134" t="s">
        <v>2291</v>
      </c>
      <c r="DZ134" t="s">
        <v>2291</v>
      </c>
      <c r="EA134" t="s">
        <v>2291</v>
      </c>
      <c r="EB134" t="s">
        <v>2291</v>
      </c>
      <c r="EC134" t="s">
        <v>2291</v>
      </c>
      <c r="ED134" t="s">
        <v>2291</v>
      </c>
      <c r="EE134" t="s">
        <v>2291</v>
      </c>
      <c r="EF134" t="s">
        <v>2291</v>
      </c>
      <c r="EG134" t="s">
        <v>2291</v>
      </c>
      <c r="EH134" t="s">
        <v>2291</v>
      </c>
      <c r="EI134" t="s">
        <v>2291</v>
      </c>
      <c r="EJ134" t="s">
        <v>2291</v>
      </c>
      <c r="EK134" t="s">
        <v>2291</v>
      </c>
      <c r="EL134" t="s">
        <v>2291</v>
      </c>
      <c r="EM134" t="s">
        <v>2291</v>
      </c>
      <c r="EN134" t="s">
        <v>2291</v>
      </c>
      <c r="EO134" t="s">
        <v>2291</v>
      </c>
      <c r="EP134" t="s">
        <v>2291</v>
      </c>
      <c r="EQ134" t="s">
        <v>2291</v>
      </c>
      <c r="ER134" t="s">
        <v>2291</v>
      </c>
      <c r="ES134" t="s">
        <v>2291</v>
      </c>
      <c r="ET134" t="s">
        <v>2291</v>
      </c>
      <c r="EU134" t="s">
        <v>2291</v>
      </c>
      <c r="EV134" t="s">
        <v>2291</v>
      </c>
      <c r="EW134" t="s">
        <v>2291</v>
      </c>
      <c r="EX134" t="s">
        <v>2291</v>
      </c>
      <c r="EY134" t="s">
        <v>2291</v>
      </c>
      <c r="EZ134" t="s">
        <v>2291</v>
      </c>
      <c r="FA134" t="s">
        <v>2291</v>
      </c>
      <c r="FB134" t="s">
        <v>2291</v>
      </c>
      <c r="FC134" t="s">
        <v>2291</v>
      </c>
      <c r="FD134" t="s">
        <v>2291</v>
      </c>
      <c r="FE134" t="s">
        <v>2291</v>
      </c>
      <c r="FF134" t="s">
        <v>2291</v>
      </c>
      <c r="FG134" t="s">
        <v>2291</v>
      </c>
      <c r="FH134" t="s">
        <v>2291</v>
      </c>
      <c r="FI134" t="s">
        <v>2291</v>
      </c>
      <c r="FJ134" t="s">
        <v>2291</v>
      </c>
      <c r="FK134" t="s">
        <v>2291</v>
      </c>
      <c r="FL134" t="s">
        <v>2291</v>
      </c>
      <c r="FM134" t="s">
        <v>2291</v>
      </c>
      <c r="FN134" t="s">
        <v>2291</v>
      </c>
      <c r="FO134" t="s">
        <v>2291</v>
      </c>
      <c r="FP134" t="s">
        <v>2291</v>
      </c>
      <c r="FQ134" t="s">
        <v>2291</v>
      </c>
      <c r="FR134" t="s">
        <v>2291</v>
      </c>
      <c r="FS134" t="s">
        <v>2291</v>
      </c>
      <c r="FT134" t="s">
        <v>2291</v>
      </c>
      <c r="FU134" t="s">
        <v>2291</v>
      </c>
      <c r="FV134">
        <v>14</v>
      </c>
      <c r="FW134">
        <v>33</v>
      </c>
      <c r="FX134">
        <v>1</v>
      </c>
      <c r="FY134">
        <v>1</v>
      </c>
      <c r="FZ134">
        <v>1</v>
      </c>
      <c r="GA134">
        <v>1</v>
      </c>
      <c r="GB134">
        <v>9</v>
      </c>
      <c r="GC134" t="s">
        <v>2291</v>
      </c>
      <c r="GD134">
        <v>6</v>
      </c>
      <c r="GE134">
        <v>3</v>
      </c>
      <c r="GF134" t="s">
        <v>2291</v>
      </c>
      <c r="GG134">
        <v>4</v>
      </c>
      <c r="GH134">
        <v>11</v>
      </c>
      <c r="GI134" t="s">
        <v>1920</v>
      </c>
      <c r="GJ134" t="s">
        <v>1920</v>
      </c>
      <c r="GK134" t="s">
        <v>1920</v>
      </c>
      <c r="GL134" t="s">
        <v>2291</v>
      </c>
      <c r="GM134" t="s">
        <v>2291</v>
      </c>
      <c r="GN134" t="s">
        <v>2291</v>
      </c>
      <c r="GO134" t="s">
        <v>1920</v>
      </c>
      <c r="GP134" t="s">
        <v>2291</v>
      </c>
      <c r="GQ134" t="s">
        <v>2291</v>
      </c>
      <c r="GR134" t="s">
        <v>2291</v>
      </c>
      <c r="GS134" t="s">
        <v>1223</v>
      </c>
      <c r="GT134" t="s">
        <v>1921</v>
      </c>
      <c r="GU134" t="s">
        <v>1921</v>
      </c>
      <c r="GV134" t="s">
        <v>1920</v>
      </c>
      <c r="GW134" t="s">
        <v>1921</v>
      </c>
      <c r="GX134" t="s">
        <v>1921</v>
      </c>
      <c r="GY134" t="s">
        <v>1921</v>
      </c>
      <c r="GZ134" t="s">
        <v>1921</v>
      </c>
      <c r="HA134" t="s">
        <v>1921</v>
      </c>
      <c r="HB134" t="s">
        <v>2291</v>
      </c>
      <c r="HC134" t="s">
        <v>2291</v>
      </c>
      <c r="HD134" t="s">
        <v>2291</v>
      </c>
      <c r="HE134" t="s">
        <v>2291</v>
      </c>
      <c r="HF134" t="s">
        <v>2291</v>
      </c>
      <c r="HG134" t="s">
        <v>2291</v>
      </c>
      <c r="HH134" t="s">
        <v>2291</v>
      </c>
      <c r="HI134" t="s">
        <v>2291</v>
      </c>
      <c r="HJ134">
        <v>1</v>
      </c>
      <c r="HK134" t="s">
        <v>2291</v>
      </c>
      <c r="HL134" t="s">
        <v>2291</v>
      </c>
      <c r="HM134" t="s">
        <v>2291</v>
      </c>
      <c r="HN134" t="s">
        <v>2291</v>
      </c>
      <c r="HO134" t="s">
        <v>2291</v>
      </c>
      <c r="HP134" t="s">
        <v>2291</v>
      </c>
      <c r="HQ134" t="s">
        <v>2291</v>
      </c>
      <c r="HR134" t="s">
        <v>869</v>
      </c>
      <c r="HS134" t="s">
        <v>2116</v>
      </c>
      <c r="HT134" t="s">
        <v>1921</v>
      </c>
      <c r="HU134" t="s">
        <v>1921</v>
      </c>
      <c r="HV134" t="s">
        <v>1921</v>
      </c>
      <c r="HW134" t="s">
        <v>1920</v>
      </c>
      <c r="HX134" t="s">
        <v>1921</v>
      </c>
      <c r="HY134" t="s">
        <v>2125</v>
      </c>
      <c r="HZ134" t="s">
        <v>1921</v>
      </c>
      <c r="IA134" t="s">
        <v>1921</v>
      </c>
      <c r="IB134" t="s">
        <v>1920</v>
      </c>
      <c r="IC134" t="s">
        <v>2291</v>
      </c>
      <c r="ID134" t="s">
        <v>2291</v>
      </c>
      <c r="IE134" t="s">
        <v>2291</v>
      </c>
      <c r="IF134" t="s">
        <v>2291</v>
      </c>
      <c r="IG134" t="s">
        <v>2291</v>
      </c>
      <c r="IH134" t="s">
        <v>2126</v>
      </c>
      <c r="II134" t="s">
        <v>1921</v>
      </c>
      <c r="IJ134" t="s">
        <v>1920</v>
      </c>
      <c r="IK134" t="s">
        <v>2291</v>
      </c>
      <c r="IL134">
        <v>44</v>
      </c>
      <c r="IM134" t="s">
        <v>1920</v>
      </c>
      <c r="IN134" t="s">
        <v>2291</v>
      </c>
      <c r="IO134" t="s">
        <v>2291</v>
      </c>
      <c r="IP134" t="s">
        <v>2291</v>
      </c>
      <c r="IQ134" t="s">
        <v>2291</v>
      </c>
      <c r="IR134" t="s">
        <v>2291</v>
      </c>
      <c r="IS134" t="s">
        <v>2291</v>
      </c>
      <c r="IT134" t="s">
        <v>2291</v>
      </c>
      <c r="IU134" t="s">
        <v>2291</v>
      </c>
      <c r="IV134" t="s">
        <v>1952</v>
      </c>
      <c r="IW134" t="s">
        <v>2291</v>
      </c>
      <c r="IX134" t="s">
        <v>2291</v>
      </c>
      <c r="IY134" t="s">
        <v>2197</v>
      </c>
      <c r="IZ134" t="s">
        <v>1222</v>
      </c>
      <c r="JA134" t="s">
        <v>1956</v>
      </c>
      <c r="JB134" t="s">
        <v>2291</v>
      </c>
      <c r="JC134" t="s">
        <v>1921</v>
      </c>
      <c r="JD134" t="s">
        <v>2291</v>
      </c>
      <c r="JE134" t="s">
        <v>2291</v>
      </c>
      <c r="JF134" t="s">
        <v>2291</v>
      </c>
      <c r="JG134" t="s">
        <v>2291</v>
      </c>
      <c r="JH134" t="s">
        <v>2291</v>
      </c>
      <c r="JI134" t="s">
        <v>2291</v>
      </c>
      <c r="JJ134" t="s">
        <v>2291</v>
      </c>
      <c r="JK134" t="s">
        <v>2291</v>
      </c>
      <c r="JL134" t="s">
        <v>2291</v>
      </c>
      <c r="JM134" t="s">
        <v>677</v>
      </c>
      <c r="JN134" t="s">
        <v>1921</v>
      </c>
      <c r="JO134" t="s">
        <v>1920</v>
      </c>
      <c r="JP134" t="s">
        <v>1921</v>
      </c>
      <c r="JQ134" t="s">
        <v>1921</v>
      </c>
      <c r="JR134" t="s">
        <v>1921</v>
      </c>
      <c r="JS134" t="s">
        <v>1920</v>
      </c>
      <c r="JT134" t="s">
        <v>1921</v>
      </c>
      <c r="JU134" t="s">
        <v>1921</v>
      </c>
      <c r="JV134" t="s">
        <v>1920</v>
      </c>
      <c r="JW134" t="s">
        <v>1921</v>
      </c>
      <c r="JX134" t="s">
        <v>1921</v>
      </c>
      <c r="JY134" t="s">
        <v>1921</v>
      </c>
      <c r="JZ134" t="s">
        <v>1921</v>
      </c>
      <c r="KA134" t="s">
        <v>1921</v>
      </c>
      <c r="KB134" t="s">
        <v>2291</v>
      </c>
      <c r="KC134" t="s">
        <v>2291</v>
      </c>
      <c r="KD134" t="s">
        <v>2298</v>
      </c>
      <c r="KE134" t="s">
        <v>1920</v>
      </c>
      <c r="KF134" t="s">
        <v>1921</v>
      </c>
      <c r="KG134" t="s">
        <v>1921</v>
      </c>
      <c r="KH134" t="s">
        <v>1921</v>
      </c>
      <c r="KI134" t="s">
        <v>1921</v>
      </c>
      <c r="KJ134" t="s">
        <v>1920</v>
      </c>
      <c r="KK134" t="s">
        <v>1921</v>
      </c>
      <c r="KL134" t="s">
        <v>2291</v>
      </c>
      <c r="KM134" t="s">
        <v>1971</v>
      </c>
      <c r="KN134" t="s">
        <v>2291</v>
      </c>
      <c r="KO134" t="s">
        <v>1920</v>
      </c>
      <c r="KP134" t="s">
        <v>1224</v>
      </c>
      <c r="KQ134" t="s">
        <v>1965</v>
      </c>
      <c r="KR134" t="s">
        <v>1923</v>
      </c>
      <c r="KS134" t="s">
        <v>2291</v>
      </c>
      <c r="KT134" t="s">
        <v>1920</v>
      </c>
      <c r="KU134" t="s">
        <v>409</v>
      </c>
      <c r="KV134" t="s">
        <v>1921</v>
      </c>
      <c r="KW134" t="s">
        <v>1921</v>
      </c>
      <c r="KX134" t="s">
        <v>1920</v>
      </c>
      <c r="KY134" t="s">
        <v>2291</v>
      </c>
      <c r="KZ134" t="s">
        <v>2291</v>
      </c>
      <c r="LA134">
        <v>3</v>
      </c>
      <c r="LB134" t="s">
        <v>304</v>
      </c>
      <c r="LC134" t="s">
        <v>305</v>
      </c>
      <c r="LD134" t="s">
        <v>2291</v>
      </c>
      <c r="LE134" t="s">
        <v>2291</v>
      </c>
      <c r="LF134" t="s">
        <v>2291</v>
      </c>
      <c r="LG134">
        <v>20</v>
      </c>
      <c r="LH134">
        <v>20</v>
      </c>
      <c r="LI134" t="s">
        <v>1284</v>
      </c>
      <c r="LJ134">
        <v>161901</v>
      </c>
      <c r="LK134" t="s">
        <v>1285</v>
      </c>
      <c r="LL134" t="s">
        <v>1286</v>
      </c>
      <c r="LM134">
        <v>107</v>
      </c>
      <c r="LN134" t="s">
        <v>2291</v>
      </c>
      <c r="LO134">
        <v>-1</v>
      </c>
      <c r="LP134" t="s">
        <v>2291</v>
      </c>
      <c r="LQ134" t="s">
        <v>2291</v>
      </c>
      <c r="LR134">
        <v>107</v>
      </c>
      <c r="LS134">
        <v>9</v>
      </c>
      <c r="LT134">
        <v>12</v>
      </c>
      <c r="LU134">
        <v>16</v>
      </c>
      <c r="LV134">
        <v>17</v>
      </c>
      <c r="LW134">
        <v>12</v>
      </c>
      <c r="LX134">
        <v>24</v>
      </c>
      <c r="LY134">
        <v>7</v>
      </c>
      <c r="LZ134">
        <v>22</v>
      </c>
      <c r="MA134">
        <v>26</v>
      </c>
      <c r="MB134">
        <v>31</v>
      </c>
      <c r="MC134">
        <v>1</v>
      </c>
      <c r="MD134">
        <v>0</v>
      </c>
      <c r="ME134">
        <v>177</v>
      </c>
      <c r="MF134" t="s">
        <v>1976</v>
      </c>
      <c r="MG134" t="s">
        <v>1979</v>
      </c>
      <c r="MH134" t="s">
        <v>1981</v>
      </c>
      <c r="MI134" t="b">
        <v>0</v>
      </c>
      <c r="MJ134" t="b">
        <v>0</v>
      </c>
      <c r="MK134" t="b">
        <v>0</v>
      </c>
      <c r="ML134" t="s">
        <v>2291</v>
      </c>
    </row>
    <row r="135" spans="1:350" x14ac:dyDescent="0.3">
      <c r="A135" t="s">
        <v>1827</v>
      </c>
      <c r="B135" t="s">
        <v>1293</v>
      </c>
      <c r="C135" t="s">
        <v>1294</v>
      </c>
      <c r="D135">
        <v>43165</v>
      </c>
      <c r="E135" t="s">
        <v>291</v>
      </c>
      <c r="F135" t="s">
        <v>2291</v>
      </c>
      <c r="G135" t="s">
        <v>2291</v>
      </c>
      <c r="H135" t="s">
        <v>2291</v>
      </c>
      <c r="I135">
        <v>43165</v>
      </c>
      <c r="J135" t="s">
        <v>389</v>
      </c>
      <c r="K135" t="s">
        <v>293</v>
      </c>
      <c r="L135" t="s">
        <v>294</v>
      </c>
      <c r="M135" t="s">
        <v>1934</v>
      </c>
      <c r="N135" t="s">
        <v>295</v>
      </c>
      <c r="O135" t="s">
        <v>1947</v>
      </c>
      <c r="P135" t="s">
        <v>810</v>
      </c>
      <c r="Q135" t="s">
        <v>1230</v>
      </c>
      <c r="R135" t="s">
        <v>2069</v>
      </c>
      <c r="S135" t="s">
        <v>1827</v>
      </c>
      <c r="T135" t="s">
        <v>1295</v>
      </c>
      <c r="U135">
        <v>13.5026022254</v>
      </c>
      <c r="V135">
        <v>14.397483773499999</v>
      </c>
      <c r="W135">
        <v>284.39060078199998</v>
      </c>
      <c r="X135">
        <v>8</v>
      </c>
      <c r="Y135" t="s">
        <v>1983</v>
      </c>
      <c r="Z135" t="s">
        <v>2069</v>
      </c>
      <c r="AA135">
        <v>2</v>
      </c>
      <c r="AB135" t="s">
        <v>2292</v>
      </c>
      <c r="AC135" t="s">
        <v>2291</v>
      </c>
      <c r="AD135" t="s">
        <v>1982</v>
      </c>
      <c r="AE135" t="s">
        <v>2291</v>
      </c>
      <c r="AF135" t="s">
        <v>2291</v>
      </c>
      <c r="AG135" t="s">
        <v>2089</v>
      </c>
      <c r="AH135" t="s">
        <v>1920</v>
      </c>
      <c r="AI135" t="s">
        <v>1921</v>
      </c>
      <c r="AJ135" t="s">
        <v>1921</v>
      </c>
      <c r="AK135" t="s">
        <v>2291</v>
      </c>
      <c r="AL135">
        <v>350</v>
      </c>
      <c r="AM135">
        <v>1463</v>
      </c>
      <c r="AN135" t="s">
        <v>294</v>
      </c>
      <c r="AO135" t="s">
        <v>1934</v>
      </c>
      <c r="AP135" t="s">
        <v>295</v>
      </c>
      <c r="AQ135" t="s">
        <v>1947</v>
      </c>
      <c r="AR135" t="s">
        <v>810</v>
      </c>
      <c r="AS135" t="s">
        <v>1230</v>
      </c>
      <c r="AT135">
        <v>350</v>
      </c>
      <c r="AU135">
        <v>1463</v>
      </c>
      <c r="AV135">
        <v>42005</v>
      </c>
      <c r="AW135" t="s">
        <v>2291</v>
      </c>
      <c r="AX135" t="s">
        <v>2291</v>
      </c>
      <c r="AY135" t="s">
        <v>2291</v>
      </c>
      <c r="AZ135" t="s">
        <v>2291</v>
      </c>
      <c r="BA135" t="s">
        <v>2291</v>
      </c>
      <c r="BB135" t="s">
        <v>2291</v>
      </c>
      <c r="BC135" t="s">
        <v>2291</v>
      </c>
      <c r="BD135" t="s">
        <v>2291</v>
      </c>
      <c r="BE135" t="s">
        <v>2291</v>
      </c>
      <c r="BF135" t="s">
        <v>2291</v>
      </c>
      <c r="BG135" t="s">
        <v>2291</v>
      </c>
      <c r="BH135" t="s">
        <v>2291</v>
      </c>
      <c r="BI135" t="s">
        <v>2291</v>
      </c>
      <c r="BJ135" t="s">
        <v>2291</v>
      </c>
      <c r="BK135" t="s">
        <v>2291</v>
      </c>
      <c r="BL135" t="s">
        <v>2291</v>
      </c>
      <c r="BM135" t="s">
        <v>2291</v>
      </c>
      <c r="BN135" t="s">
        <v>2291</v>
      </c>
      <c r="BO135" t="s">
        <v>2291</v>
      </c>
      <c r="BP135" t="s">
        <v>2291</v>
      </c>
      <c r="BQ135" t="s">
        <v>2291</v>
      </c>
      <c r="BR135" t="s">
        <v>2291</v>
      </c>
      <c r="BS135" t="s">
        <v>2291</v>
      </c>
      <c r="BT135" t="s">
        <v>2291</v>
      </c>
      <c r="BU135" t="s">
        <v>2291</v>
      </c>
      <c r="BV135" t="s">
        <v>2291</v>
      </c>
      <c r="BW135" t="s">
        <v>2291</v>
      </c>
      <c r="BX135" t="s">
        <v>2291</v>
      </c>
      <c r="BY135" t="s">
        <v>2291</v>
      </c>
      <c r="BZ135" t="s">
        <v>2291</v>
      </c>
      <c r="CA135">
        <v>0</v>
      </c>
      <c r="CB135">
        <v>350</v>
      </c>
      <c r="CC135">
        <v>0</v>
      </c>
      <c r="CD135">
        <v>0</v>
      </c>
      <c r="CE135">
        <v>0</v>
      </c>
      <c r="CF135" t="s">
        <v>1998</v>
      </c>
      <c r="CG135" t="s">
        <v>2291</v>
      </c>
      <c r="CH135" t="s">
        <v>533</v>
      </c>
      <c r="CI135" t="s">
        <v>1921</v>
      </c>
      <c r="CJ135" t="s">
        <v>1921</v>
      </c>
      <c r="CK135" t="s">
        <v>1921</v>
      </c>
      <c r="CL135" t="s">
        <v>1921</v>
      </c>
      <c r="CM135" t="s">
        <v>1921</v>
      </c>
      <c r="CN135" t="s">
        <v>1921</v>
      </c>
      <c r="CO135" t="s">
        <v>1921</v>
      </c>
      <c r="CP135" t="s">
        <v>1921</v>
      </c>
      <c r="CQ135" t="s">
        <v>1920</v>
      </c>
      <c r="CR135" t="s">
        <v>1921</v>
      </c>
      <c r="CS135" t="s">
        <v>1921</v>
      </c>
      <c r="CT135" t="s">
        <v>1953</v>
      </c>
      <c r="CU135" t="s">
        <v>1921</v>
      </c>
      <c r="CV135" t="s">
        <v>1921</v>
      </c>
      <c r="CW135" t="s">
        <v>1920</v>
      </c>
      <c r="CX135" t="s">
        <v>1921</v>
      </c>
      <c r="CY135" t="s">
        <v>1921</v>
      </c>
      <c r="CZ135" t="s">
        <v>2291</v>
      </c>
      <c r="DA135" t="s">
        <v>2030</v>
      </c>
      <c r="DB135" t="s">
        <v>2291</v>
      </c>
      <c r="DC135" t="s">
        <v>2291</v>
      </c>
      <c r="DD135" t="s">
        <v>2291</v>
      </c>
      <c r="DE135" t="s">
        <v>2291</v>
      </c>
      <c r="DF135" t="s">
        <v>2291</v>
      </c>
      <c r="DG135" t="s">
        <v>2291</v>
      </c>
      <c r="DH135" t="s">
        <v>2291</v>
      </c>
      <c r="DI135" t="s">
        <v>2291</v>
      </c>
      <c r="DJ135" t="s">
        <v>2291</v>
      </c>
      <c r="DK135" t="s">
        <v>2291</v>
      </c>
      <c r="DL135" t="s">
        <v>2291</v>
      </c>
      <c r="DM135" t="s">
        <v>2291</v>
      </c>
      <c r="DN135" t="s">
        <v>2291</v>
      </c>
      <c r="DO135" t="s">
        <v>2291</v>
      </c>
      <c r="DP135" t="s">
        <v>2291</v>
      </c>
      <c r="DQ135" t="s">
        <v>2291</v>
      </c>
      <c r="DR135" t="s">
        <v>2291</v>
      </c>
      <c r="DS135" t="s">
        <v>2291</v>
      </c>
      <c r="DT135" t="s">
        <v>2291</v>
      </c>
      <c r="DU135" t="s">
        <v>2291</v>
      </c>
      <c r="DV135" t="s">
        <v>2291</v>
      </c>
      <c r="DW135" t="s">
        <v>2291</v>
      </c>
      <c r="DX135" t="s">
        <v>2291</v>
      </c>
      <c r="DY135" t="s">
        <v>2291</v>
      </c>
      <c r="DZ135" t="s">
        <v>2291</v>
      </c>
      <c r="EA135" t="s">
        <v>2291</v>
      </c>
      <c r="EB135" t="s">
        <v>2291</v>
      </c>
      <c r="EC135" t="s">
        <v>2291</v>
      </c>
      <c r="ED135" t="s">
        <v>2291</v>
      </c>
      <c r="EE135" t="s">
        <v>2291</v>
      </c>
      <c r="EF135" t="s">
        <v>2291</v>
      </c>
      <c r="EG135" t="s">
        <v>2291</v>
      </c>
      <c r="EH135" t="s">
        <v>2291</v>
      </c>
      <c r="EI135" t="s">
        <v>2291</v>
      </c>
      <c r="EJ135" t="s">
        <v>2291</v>
      </c>
      <c r="EK135" t="s">
        <v>2291</v>
      </c>
      <c r="EL135" t="s">
        <v>2291</v>
      </c>
      <c r="EM135" t="s">
        <v>2291</v>
      </c>
      <c r="EN135" t="s">
        <v>2291</v>
      </c>
      <c r="EO135" t="s">
        <v>2291</v>
      </c>
      <c r="EP135" t="s">
        <v>2291</v>
      </c>
      <c r="EQ135" t="s">
        <v>2291</v>
      </c>
      <c r="ER135" t="s">
        <v>2291</v>
      </c>
      <c r="ES135" t="s">
        <v>2291</v>
      </c>
      <c r="ET135" t="s">
        <v>2291</v>
      </c>
      <c r="EU135" t="s">
        <v>2291</v>
      </c>
      <c r="EV135" t="s">
        <v>2291</v>
      </c>
      <c r="EW135" t="s">
        <v>2291</v>
      </c>
      <c r="EX135" t="s">
        <v>2291</v>
      </c>
      <c r="EY135" t="s">
        <v>2291</v>
      </c>
      <c r="EZ135" t="s">
        <v>2291</v>
      </c>
      <c r="FA135" t="s">
        <v>2291</v>
      </c>
      <c r="FB135" t="s">
        <v>2291</v>
      </c>
      <c r="FC135" t="s">
        <v>2291</v>
      </c>
      <c r="FD135" t="s">
        <v>2291</v>
      </c>
      <c r="FE135" t="s">
        <v>2291</v>
      </c>
      <c r="FF135" t="s">
        <v>2291</v>
      </c>
      <c r="FG135" t="s">
        <v>2291</v>
      </c>
      <c r="FH135" t="s">
        <v>2291</v>
      </c>
      <c r="FI135" t="s">
        <v>2291</v>
      </c>
      <c r="FJ135" t="s">
        <v>2291</v>
      </c>
      <c r="FK135" t="s">
        <v>2291</v>
      </c>
      <c r="FL135" t="s">
        <v>2291</v>
      </c>
      <c r="FM135" t="s">
        <v>2291</v>
      </c>
      <c r="FN135" t="s">
        <v>2291</v>
      </c>
      <c r="FO135" t="s">
        <v>2291</v>
      </c>
      <c r="FP135" t="s">
        <v>2291</v>
      </c>
      <c r="FQ135" t="s">
        <v>2291</v>
      </c>
      <c r="FR135" t="s">
        <v>2291</v>
      </c>
      <c r="FS135" t="s">
        <v>2291</v>
      </c>
      <c r="FT135" t="s">
        <v>2291</v>
      </c>
      <c r="FU135" t="s">
        <v>2291</v>
      </c>
      <c r="FV135">
        <v>30</v>
      </c>
      <c r="FW135">
        <v>50</v>
      </c>
      <c r="FX135">
        <v>10</v>
      </c>
      <c r="FY135">
        <v>20</v>
      </c>
      <c r="FZ135">
        <v>15</v>
      </c>
      <c r="GA135">
        <v>25</v>
      </c>
      <c r="GB135" t="s">
        <v>2291</v>
      </c>
      <c r="GC135" t="s">
        <v>2291</v>
      </c>
      <c r="GD135">
        <v>15</v>
      </c>
      <c r="GE135">
        <v>15</v>
      </c>
      <c r="GF135">
        <v>5</v>
      </c>
      <c r="GG135" t="s">
        <v>2291</v>
      </c>
      <c r="GH135">
        <v>150</v>
      </c>
      <c r="GI135" t="s">
        <v>1920</v>
      </c>
      <c r="GJ135" t="s">
        <v>1920</v>
      </c>
      <c r="GK135" t="s">
        <v>1920</v>
      </c>
      <c r="GL135" t="s">
        <v>2291</v>
      </c>
      <c r="GM135" t="s">
        <v>2291</v>
      </c>
      <c r="GN135" t="s">
        <v>2291</v>
      </c>
      <c r="GO135" t="s">
        <v>1920</v>
      </c>
      <c r="GP135" t="s">
        <v>2291</v>
      </c>
      <c r="GQ135" t="s">
        <v>2291</v>
      </c>
      <c r="GR135" t="s">
        <v>2291</v>
      </c>
      <c r="GS135" t="s">
        <v>302</v>
      </c>
      <c r="GT135" t="s">
        <v>1921</v>
      </c>
      <c r="GU135" t="s">
        <v>1921</v>
      </c>
      <c r="GV135" t="s">
        <v>1921</v>
      </c>
      <c r="GW135" t="s">
        <v>1921</v>
      </c>
      <c r="GX135" t="s">
        <v>1920</v>
      </c>
      <c r="GY135" t="s">
        <v>1921</v>
      </c>
      <c r="GZ135" t="s">
        <v>1921</v>
      </c>
      <c r="HA135" t="s">
        <v>1921</v>
      </c>
      <c r="HB135" t="s">
        <v>2291</v>
      </c>
      <c r="HC135" t="s">
        <v>2291</v>
      </c>
      <c r="HD135" t="s">
        <v>2291</v>
      </c>
      <c r="HE135">
        <v>1</v>
      </c>
      <c r="HF135" t="s">
        <v>2291</v>
      </c>
      <c r="HG135" t="s">
        <v>2291</v>
      </c>
      <c r="HH135" t="s">
        <v>2291</v>
      </c>
      <c r="HI135" t="s">
        <v>2291</v>
      </c>
      <c r="HJ135" t="s">
        <v>2291</v>
      </c>
      <c r="HK135" t="s">
        <v>2291</v>
      </c>
      <c r="HL135" t="s">
        <v>2291</v>
      </c>
      <c r="HM135" t="s">
        <v>2291</v>
      </c>
      <c r="HN135" t="s">
        <v>2291</v>
      </c>
      <c r="HO135" t="s">
        <v>2291</v>
      </c>
      <c r="HP135" t="s">
        <v>2291</v>
      </c>
      <c r="HQ135" t="s">
        <v>2291</v>
      </c>
      <c r="HR135" t="s">
        <v>1956</v>
      </c>
      <c r="HS135" t="s">
        <v>371</v>
      </c>
      <c r="HT135" t="s">
        <v>1920</v>
      </c>
      <c r="HU135" t="s">
        <v>1921</v>
      </c>
      <c r="HV135" t="s">
        <v>1921</v>
      </c>
      <c r="HW135" t="s">
        <v>1921</v>
      </c>
      <c r="HX135" t="s">
        <v>1921</v>
      </c>
      <c r="HY135" t="s">
        <v>2122</v>
      </c>
      <c r="HZ135" t="s">
        <v>1920</v>
      </c>
      <c r="IA135" t="s">
        <v>1921</v>
      </c>
      <c r="IB135" t="s">
        <v>1921</v>
      </c>
      <c r="IC135">
        <v>15</v>
      </c>
      <c r="ID135" t="s">
        <v>2291</v>
      </c>
      <c r="IE135" t="s">
        <v>2047</v>
      </c>
      <c r="IF135" t="s">
        <v>1921</v>
      </c>
      <c r="IG135" t="s">
        <v>1962</v>
      </c>
      <c r="IH135" t="s">
        <v>2127</v>
      </c>
      <c r="II135" t="s">
        <v>1920</v>
      </c>
      <c r="IJ135" t="s">
        <v>1921</v>
      </c>
      <c r="IK135">
        <v>10</v>
      </c>
      <c r="IL135" t="s">
        <v>2291</v>
      </c>
      <c r="IM135" t="s">
        <v>1920</v>
      </c>
      <c r="IN135" t="s">
        <v>2291</v>
      </c>
      <c r="IO135" t="s">
        <v>2291</v>
      </c>
      <c r="IP135" t="s">
        <v>2291</v>
      </c>
      <c r="IQ135" t="s">
        <v>2291</v>
      </c>
      <c r="IR135" t="s">
        <v>2291</v>
      </c>
      <c r="IS135" t="s">
        <v>2291</v>
      </c>
      <c r="IT135" t="s">
        <v>2291</v>
      </c>
      <c r="IU135" t="s">
        <v>2291</v>
      </c>
      <c r="IV135" t="s">
        <v>1952</v>
      </c>
      <c r="IW135" t="s">
        <v>2291</v>
      </c>
      <c r="IX135" t="s">
        <v>2291</v>
      </c>
      <c r="IY135" t="s">
        <v>2191</v>
      </c>
      <c r="IZ135" t="s">
        <v>2212</v>
      </c>
      <c r="JA135" t="s">
        <v>1957</v>
      </c>
      <c r="JB135" t="s">
        <v>2291</v>
      </c>
      <c r="JC135" t="s">
        <v>1920</v>
      </c>
      <c r="JD135" t="s">
        <v>2002</v>
      </c>
      <c r="JE135" t="s">
        <v>1920</v>
      </c>
      <c r="JF135" t="s">
        <v>1921</v>
      </c>
      <c r="JG135" t="s">
        <v>1921</v>
      </c>
      <c r="JH135" t="s">
        <v>1921</v>
      </c>
      <c r="JI135" t="s">
        <v>1921</v>
      </c>
      <c r="JJ135" t="s">
        <v>2291</v>
      </c>
      <c r="JK135" t="s">
        <v>869</v>
      </c>
      <c r="JL135" t="s">
        <v>2291</v>
      </c>
      <c r="JM135" t="s">
        <v>677</v>
      </c>
      <c r="JN135" t="s">
        <v>1921</v>
      </c>
      <c r="JO135" t="s">
        <v>1920</v>
      </c>
      <c r="JP135" t="s">
        <v>1921</v>
      </c>
      <c r="JQ135" t="s">
        <v>1921</v>
      </c>
      <c r="JR135" t="s">
        <v>1921</v>
      </c>
      <c r="JS135" t="s">
        <v>1920</v>
      </c>
      <c r="JT135" t="s">
        <v>1921</v>
      </c>
      <c r="JU135" t="s">
        <v>1921</v>
      </c>
      <c r="JV135" t="s">
        <v>1920</v>
      </c>
      <c r="JW135" t="s">
        <v>1921</v>
      </c>
      <c r="JX135" t="s">
        <v>1921</v>
      </c>
      <c r="JY135" t="s">
        <v>1921</v>
      </c>
      <c r="JZ135" t="s">
        <v>1921</v>
      </c>
      <c r="KA135" t="s">
        <v>1921</v>
      </c>
      <c r="KB135" t="s">
        <v>2291</v>
      </c>
      <c r="KC135" t="s">
        <v>2291</v>
      </c>
      <c r="KD135" t="s">
        <v>2297</v>
      </c>
      <c r="KE135" t="s">
        <v>1920</v>
      </c>
      <c r="KF135" t="s">
        <v>1921</v>
      </c>
      <c r="KG135" t="s">
        <v>1921</v>
      </c>
      <c r="KH135" t="s">
        <v>1920</v>
      </c>
      <c r="KI135" t="s">
        <v>1921</v>
      </c>
      <c r="KJ135" t="s">
        <v>1921</v>
      </c>
      <c r="KK135" t="s">
        <v>1921</v>
      </c>
      <c r="KL135" t="s">
        <v>2291</v>
      </c>
      <c r="KM135" t="s">
        <v>2294</v>
      </c>
      <c r="KN135" t="s">
        <v>2291</v>
      </c>
      <c r="KO135" t="s">
        <v>1920</v>
      </c>
      <c r="KP135" t="s">
        <v>2143</v>
      </c>
      <c r="KQ135" t="s">
        <v>1967</v>
      </c>
      <c r="KR135" t="s">
        <v>1923</v>
      </c>
      <c r="KS135" t="s">
        <v>2291</v>
      </c>
      <c r="KT135" t="s">
        <v>1920</v>
      </c>
      <c r="KU135" t="s">
        <v>2044</v>
      </c>
      <c r="KV135" t="s">
        <v>1920</v>
      </c>
      <c r="KW135" t="s">
        <v>1921</v>
      </c>
      <c r="KX135" t="s">
        <v>1920</v>
      </c>
      <c r="KY135" t="s">
        <v>2291</v>
      </c>
      <c r="KZ135" t="s">
        <v>2291</v>
      </c>
      <c r="LA135">
        <v>2</v>
      </c>
      <c r="LB135" t="s">
        <v>310</v>
      </c>
      <c r="LC135" t="s">
        <v>1296</v>
      </c>
      <c r="LD135" t="s">
        <v>2291</v>
      </c>
      <c r="LE135" t="s">
        <v>2291</v>
      </c>
      <c r="LF135" t="s">
        <v>2291</v>
      </c>
      <c r="LG135">
        <v>20</v>
      </c>
      <c r="LH135">
        <v>20</v>
      </c>
      <c r="LI135" t="s">
        <v>1297</v>
      </c>
      <c r="LJ135">
        <v>161903</v>
      </c>
      <c r="LK135" t="s">
        <v>1298</v>
      </c>
      <c r="LL135" t="s">
        <v>1299</v>
      </c>
      <c r="LM135">
        <v>109</v>
      </c>
      <c r="LN135" t="s">
        <v>2291</v>
      </c>
      <c r="LO135">
        <v>-1</v>
      </c>
      <c r="LP135" t="s">
        <v>2291</v>
      </c>
      <c r="LQ135" t="s">
        <v>2291</v>
      </c>
      <c r="LR135">
        <v>109</v>
      </c>
      <c r="LS135">
        <v>6</v>
      </c>
      <c r="LT135">
        <v>10</v>
      </c>
      <c r="LU135">
        <v>11</v>
      </c>
      <c r="LV135">
        <v>15</v>
      </c>
      <c r="LW135">
        <v>17</v>
      </c>
      <c r="LX135">
        <v>19</v>
      </c>
      <c r="LY135">
        <v>5</v>
      </c>
      <c r="LZ135">
        <v>5</v>
      </c>
      <c r="MA135">
        <v>17</v>
      </c>
      <c r="MB135">
        <v>20</v>
      </c>
      <c r="MC135">
        <v>4</v>
      </c>
      <c r="MD135">
        <v>3</v>
      </c>
      <c r="ME135">
        <v>132</v>
      </c>
      <c r="MF135" t="s">
        <v>1976</v>
      </c>
      <c r="MG135" t="s">
        <v>1979</v>
      </c>
      <c r="MH135" t="s">
        <v>1981</v>
      </c>
      <c r="MI135" t="b">
        <v>1</v>
      </c>
      <c r="MJ135" t="b">
        <v>1</v>
      </c>
      <c r="MK135" t="b">
        <v>1</v>
      </c>
      <c r="ML135" t="s">
        <v>2291</v>
      </c>
    </row>
    <row r="136" spans="1:350" x14ac:dyDescent="0.3">
      <c r="A136" t="s">
        <v>1837</v>
      </c>
      <c r="B136" t="s">
        <v>1444</v>
      </c>
      <c r="C136" t="s">
        <v>1445</v>
      </c>
      <c r="D136">
        <v>43173</v>
      </c>
      <c r="E136" t="s">
        <v>291</v>
      </c>
      <c r="F136" t="s">
        <v>2291</v>
      </c>
      <c r="G136" t="s">
        <v>2291</v>
      </c>
      <c r="H136" t="s">
        <v>2291</v>
      </c>
      <c r="I136">
        <v>43173</v>
      </c>
      <c r="J136" t="s">
        <v>292</v>
      </c>
      <c r="K136" t="s">
        <v>293</v>
      </c>
      <c r="L136" t="s">
        <v>294</v>
      </c>
      <c r="M136" t="s">
        <v>1934</v>
      </c>
      <c r="N136" t="s">
        <v>698</v>
      </c>
      <c r="O136" t="s">
        <v>333</v>
      </c>
      <c r="P136" t="s">
        <v>818</v>
      </c>
      <c r="Q136" t="s">
        <v>1470</v>
      </c>
      <c r="R136" t="s">
        <v>2070</v>
      </c>
      <c r="S136" t="s">
        <v>1837</v>
      </c>
      <c r="T136" t="s">
        <v>1446</v>
      </c>
      <c r="U136">
        <v>13.4939662563</v>
      </c>
      <c r="V136">
        <v>14.085526031600001</v>
      </c>
      <c r="W136">
        <v>289.85862201399999</v>
      </c>
      <c r="X136">
        <v>8</v>
      </c>
      <c r="Y136" t="s">
        <v>1983</v>
      </c>
      <c r="Z136" t="s">
        <v>2070</v>
      </c>
      <c r="AA136">
        <v>2</v>
      </c>
      <c r="AB136" t="s">
        <v>2292</v>
      </c>
      <c r="AC136" t="s">
        <v>2291</v>
      </c>
      <c r="AD136" t="s">
        <v>1982</v>
      </c>
      <c r="AE136" t="s">
        <v>2291</v>
      </c>
      <c r="AF136" t="s">
        <v>2291</v>
      </c>
      <c r="AG136" t="s">
        <v>2089</v>
      </c>
      <c r="AH136" t="s">
        <v>1920</v>
      </c>
      <c r="AI136" t="s">
        <v>1921</v>
      </c>
      <c r="AJ136" t="s">
        <v>1921</v>
      </c>
      <c r="AK136" t="s">
        <v>2291</v>
      </c>
      <c r="AL136">
        <v>90</v>
      </c>
      <c r="AM136">
        <v>376</v>
      </c>
      <c r="AN136" t="s">
        <v>294</v>
      </c>
      <c r="AO136" t="s">
        <v>1934</v>
      </c>
      <c r="AP136" t="s">
        <v>698</v>
      </c>
      <c r="AQ136" t="s">
        <v>333</v>
      </c>
      <c r="AR136" t="s">
        <v>818</v>
      </c>
      <c r="AS136" t="s">
        <v>1470</v>
      </c>
      <c r="AT136">
        <v>90</v>
      </c>
      <c r="AU136">
        <v>376</v>
      </c>
      <c r="AV136">
        <v>41640</v>
      </c>
      <c r="AW136" t="s">
        <v>2291</v>
      </c>
      <c r="AX136" t="s">
        <v>2291</v>
      </c>
      <c r="AY136" t="s">
        <v>2291</v>
      </c>
      <c r="AZ136" t="s">
        <v>2291</v>
      </c>
      <c r="BA136" t="s">
        <v>2291</v>
      </c>
      <c r="BB136" t="s">
        <v>2291</v>
      </c>
      <c r="BC136" t="s">
        <v>2291</v>
      </c>
      <c r="BD136" t="s">
        <v>2291</v>
      </c>
      <c r="BE136" t="s">
        <v>2291</v>
      </c>
      <c r="BF136" t="s">
        <v>2291</v>
      </c>
      <c r="BG136" t="s">
        <v>2291</v>
      </c>
      <c r="BH136" t="s">
        <v>2291</v>
      </c>
      <c r="BI136" t="s">
        <v>2291</v>
      </c>
      <c r="BJ136" t="s">
        <v>2291</v>
      </c>
      <c r="BK136" t="s">
        <v>2291</v>
      </c>
      <c r="BL136" t="s">
        <v>2291</v>
      </c>
      <c r="BM136" t="s">
        <v>2291</v>
      </c>
      <c r="BN136" t="s">
        <v>2291</v>
      </c>
      <c r="BO136" t="s">
        <v>2291</v>
      </c>
      <c r="BP136" t="s">
        <v>2291</v>
      </c>
      <c r="BQ136" t="s">
        <v>2291</v>
      </c>
      <c r="BR136" t="s">
        <v>2291</v>
      </c>
      <c r="BS136" t="s">
        <v>2291</v>
      </c>
      <c r="BT136" t="s">
        <v>2291</v>
      </c>
      <c r="BU136" t="s">
        <v>2291</v>
      </c>
      <c r="BV136" t="s">
        <v>2291</v>
      </c>
      <c r="BW136" t="s">
        <v>2291</v>
      </c>
      <c r="BX136" t="s">
        <v>2291</v>
      </c>
      <c r="BY136" t="s">
        <v>2291</v>
      </c>
      <c r="BZ136" t="s">
        <v>2291</v>
      </c>
      <c r="CA136">
        <v>0</v>
      </c>
      <c r="CB136">
        <v>90</v>
      </c>
      <c r="CC136">
        <v>0</v>
      </c>
      <c r="CD136">
        <v>0</v>
      </c>
      <c r="CE136">
        <v>0</v>
      </c>
      <c r="CF136" t="s">
        <v>1998</v>
      </c>
      <c r="CG136" t="s">
        <v>2291</v>
      </c>
      <c r="CH136" t="s">
        <v>469</v>
      </c>
      <c r="CI136" t="s">
        <v>1921</v>
      </c>
      <c r="CJ136" t="s">
        <v>1921</v>
      </c>
      <c r="CK136" t="s">
        <v>1921</v>
      </c>
      <c r="CL136" t="s">
        <v>1921</v>
      </c>
      <c r="CM136" t="s">
        <v>1921</v>
      </c>
      <c r="CN136" t="s">
        <v>1921</v>
      </c>
      <c r="CO136" t="s">
        <v>1921</v>
      </c>
      <c r="CP136" t="s">
        <v>1921</v>
      </c>
      <c r="CQ136" t="s">
        <v>1921</v>
      </c>
      <c r="CR136" t="s">
        <v>1921</v>
      </c>
      <c r="CS136" t="s">
        <v>1920</v>
      </c>
      <c r="CT136" t="s">
        <v>2291</v>
      </c>
      <c r="CU136" t="s">
        <v>2291</v>
      </c>
      <c r="CV136" t="s">
        <v>2291</v>
      </c>
      <c r="CW136" t="s">
        <v>2291</v>
      </c>
      <c r="CX136" t="s">
        <v>2291</v>
      </c>
      <c r="CY136" t="s">
        <v>2291</v>
      </c>
      <c r="CZ136" t="s">
        <v>2291</v>
      </c>
      <c r="DA136" t="s">
        <v>2291</v>
      </c>
      <c r="DB136" t="s">
        <v>2291</v>
      </c>
      <c r="DC136" t="s">
        <v>2291</v>
      </c>
      <c r="DD136" t="s">
        <v>2291</v>
      </c>
      <c r="DE136" t="s">
        <v>2291</v>
      </c>
      <c r="DF136" t="s">
        <v>2291</v>
      </c>
      <c r="DG136" t="s">
        <v>2291</v>
      </c>
      <c r="DH136" t="s">
        <v>2291</v>
      </c>
      <c r="DI136" t="s">
        <v>2291</v>
      </c>
      <c r="DJ136" t="s">
        <v>2291</v>
      </c>
      <c r="DK136" t="s">
        <v>2291</v>
      </c>
      <c r="DL136" t="s">
        <v>2291</v>
      </c>
      <c r="DM136" t="s">
        <v>2291</v>
      </c>
      <c r="DN136" t="s">
        <v>2291</v>
      </c>
      <c r="DO136" t="s">
        <v>2291</v>
      </c>
      <c r="DP136" t="s">
        <v>2291</v>
      </c>
      <c r="DQ136" t="s">
        <v>2291</v>
      </c>
      <c r="DR136" t="s">
        <v>2291</v>
      </c>
      <c r="DS136" t="s">
        <v>2291</v>
      </c>
      <c r="DT136" t="s">
        <v>2291</v>
      </c>
      <c r="DU136" t="s">
        <v>2291</v>
      </c>
      <c r="DV136" t="s">
        <v>2291</v>
      </c>
      <c r="DW136" t="s">
        <v>2291</v>
      </c>
      <c r="DX136" t="s">
        <v>2291</v>
      </c>
      <c r="DY136" t="s">
        <v>2291</v>
      </c>
      <c r="DZ136" t="s">
        <v>2291</v>
      </c>
      <c r="EA136" t="s">
        <v>2291</v>
      </c>
      <c r="EB136" t="s">
        <v>2291</v>
      </c>
      <c r="EC136" t="s">
        <v>2291</v>
      </c>
      <c r="ED136" t="s">
        <v>2291</v>
      </c>
      <c r="EE136" t="s">
        <v>2291</v>
      </c>
      <c r="EF136" t="s">
        <v>2291</v>
      </c>
      <c r="EG136" t="s">
        <v>2291</v>
      </c>
      <c r="EH136" t="s">
        <v>2291</v>
      </c>
      <c r="EI136" t="s">
        <v>2291</v>
      </c>
      <c r="EJ136" t="s">
        <v>2291</v>
      </c>
      <c r="EK136" t="s">
        <v>2291</v>
      </c>
      <c r="EL136" t="s">
        <v>2291</v>
      </c>
      <c r="EM136" t="s">
        <v>2291</v>
      </c>
      <c r="EN136" t="s">
        <v>2291</v>
      </c>
      <c r="EO136" t="s">
        <v>2291</v>
      </c>
      <c r="EP136" t="s">
        <v>2291</v>
      </c>
      <c r="EQ136" t="s">
        <v>2291</v>
      </c>
      <c r="ER136" t="s">
        <v>2291</v>
      </c>
      <c r="ES136" t="s">
        <v>2291</v>
      </c>
      <c r="ET136" t="s">
        <v>2291</v>
      </c>
      <c r="EU136" t="s">
        <v>2291</v>
      </c>
      <c r="EV136" t="s">
        <v>2291</v>
      </c>
      <c r="EW136" t="s">
        <v>2291</v>
      </c>
      <c r="EX136" t="s">
        <v>2291</v>
      </c>
      <c r="EY136" t="s">
        <v>2291</v>
      </c>
      <c r="EZ136" t="s">
        <v>2291</v>
      </c>
      <c r="FA136" t="s">
        <v>2291</v>
      </c>
      <c r="FB136" t="s">
        <v>2291</v>
      </c>
      <c r="FC136" t="s">
        <v>2291</v>
      </c>
      <c r="FD136" t="s">
        <v>2291</v>
      </c>
      <c r="FE136" t="s">
        <v>2291</v>
      </c>
      <c r="FF136" t="s">
        <v>2291</v>
      </c>
      <c r="FG136" t="s">
        <v>2291</v>
      </c>
      <c r="FH136" t="s">
        <v>2291</v>
      </c>
      <c r="FI136" t="s">
        <v>2291</v>
      </c>
      <c r="FJ136" t="s">
        <v>2291</v>
      </c>
      <c r="FK136" t="s">
        <v>2291</v>
      </c>
      <c r="FL136" t="s">
        <v>2291</v>
      </c>
      <c r="FM136" t="s">
        <v>2291</v>
      </c>
      <c r="FN136" t="s">
        <v>2291</v>
      </c>
      <c r="FO136" t="s">
        <v>2291</v>
      </c>
      <c r="FP136" t="s">
        <v>2291</v>
      </c>
      <c r="FQ136" t="s">
        <v>2291</v>
      </c>
      <c r="FR136" t="s">
        <v>2291</v>
      </c>
      <c r="FS136" t="s">
        <v>2291</v>
      </c>
      <c r="FT136" t="s">
        <v>2291</v>
      </c>
      <c r="FU136" t="s">
        <v>2291</v>
      </c>
      <c r="FV136">
        <v>10</v>
      </c>
      <c r="FW136">
        <v>20</v>
      </c>
      <c r="FX136" t="s">
        <v>2291</v>
      </c>
      <c r="FY136" t="s">
        <v>2291</v>
      </c>
      <c r="FZ136" t="s">
        <v>2291</v>
      </c>
      <c r="GA136">
        <v>10</v>
      </c>
      <c r="GB136" t="s">
        <v>2291</v>
      </c>
      <c r="GC136" t="s">
        <v>2291</v>
      </c>
      <c r="GD136">
        <v>10</v>
      </c>
      <c r="GE136">
        <v>5</v>
      </c>
      <c r="GF136">
        <v>2</v>
      </c>
      <c r="GG136" t="s">
        <v>2291</v>
      </c>
      <c r="GH136">
        <v>7</v>
      </c>
      <c r="GI136" t="s">
        <v>1920</v>
      </c>
      <c r="GJ136" t="s">
        <v>1920</v>
      </c>
      <c r="GK136" t="s">
        <v>1920</v>
      </c>
      <c r="GL136" t="s">
        <v>2291</v>
      </c>
      <c r="GM136" t="s">
        <v>2291</v>
      </c>
      <c r="GN136" t="s">
        <v>2291</v>
      </c>
      <c r="GO136" t="s">
        <v>1920</v>
      </c>
      <c r="GP136" t="s">
        <v>2291</v>
      </c>
      <c r="GQ136" t="s">
        <v>2291</v>
      </c>
      <c r="GR136" t="s">
        <v>2291</v>
      </c>
      <c r="GS136" t="s">
        <v>302</v>
      </c>
      <c r="GT136" t="s">
        <v>1921</v>
      </c>
      <c r="GU136" t="s">
        <v>1921</v>
      </c>
      <c r="GV136" t="s">
        <v>1921</v>
      </c>
      <c r="GW136" t="s">
        <v>1921</v>
      </c>
      <c r="GX136" t="s">
        <v>1920</v>
      </c>
      <c r="GY136" t="s">
        <v>1921</v>
      </c>
      <c r="GZ136" t="s">
        <v>1921</v>
      </c>
      <c r="HA136" t="s">
        <v>1921</v>
      </c>
      <c r="HB136" t="s">
        <v>2291</v>
      </c>
      <c r="HC136" t="s">
        <v>2291</v>
      </c>
      <c r="HD136">
        <v>1</v>
      </c>
      <c r="HE136" t="s">
        <v>2291</v>
      </c>
      <c r="HF136" t="s">
        <v>2291</v>
      </c>
      <c r="HG136" t="s">
        <v>2291</v>
      </c>
      <c r="HH136" t="s">
        <v>2291</v>
      </c>
      <c r="HI136" t="s">
        <v>2291</v>
      </c>
      <c r="HJ136" t="s">
        <v>2291</v>
      </c>
      <c r="HK136" t="s">
        <v>2291</v>
      </c>
      <c r="HL136" t="s">
        <v>2291</v>
      </c>
      <c r="HM136" t="s">
        <v>2291</v>
      </c>
      <c r="HN136" t="s">
        <v>2291</v>
      </c>
      <c r="HO136" t="s">
        <v>2291</v>
      </c>
      <c r="HP136" t="s">
        <v>2291</v>
      </c>
      <c r="HQ136" t="s">
        <v>2291</v>
      </c>
      <c r="HR136" t="s">
        <v>869</v>
      </c>
      <c r="HS136" t="s">
        <v>371</v>
      </c>
      <c r="HT136" t="s">
        <v>1920</v>
      </c>
      <c r="HU136" t="s">
        <v>1921</v>
      </c>
      <c r="HV136" t="s">
        <v>1921</v>
      </c>
      <c r="HW136" t="s">
        <v>1921</v>
      </c>
      <c r="HX136" t="s">
        <v>1921</v>
      </c>
      <c r="HY136" t="s">
        <v>2125</v>
      </c>
      <c r="HZ136" t="s">
        <v>1921</v>
      </c>
      <c r="IA136" t="s">
        <v>1921</v>
      </c>
      <c r="IB136" t="s">
        <v>1920</v>
      </c>
      <c r="IC136" t="s">
        <v>2291</v>
      </c>
      <c r="ID136" t="s">
        <v>2291</v>
      </c>
      <c r="IE136" t="s">
        <v>2291</v>
      </c>
      <c r="IF136" t="s">
        <v>2291</v>
      </c>
      <c r="IG136" t="s">
        <v>2291</v>
      </c>
      <c r="IH136" t="s">
        <v>2126</v>
      </c>
      <c r="II136" t="s">
        <v>1921</v>
      </c>
      <c r="IJ136" t="s">
        <v>1920</v>
      </c>
      <c r="IK136" t="s">
        <v>2291</v>
      </c>
      <c r="IL136">
        <v>90</v>
      </c>
      <c r="IM136" t="s">
        <v>1920</v>
      </c>
      <c r="IN136" t="s">
        <v>2291</v>
      </c>
      <c r="IO136" t="s">
        <v>2291</v>
      </c>
      <c r="IP136" t="s">
        <v>2291</v>
      </c>
      <c r="IQ136" t="s">
        <v>2291</v>
      </c>
      <c r="IR136" t="s">
        <v>2291</v>
      </c>
      <c r="IS136" t="s">
        <v>2291</v>
      </c>
      <c r="IT136" t="s">
        <v>2291</v>
      </c>
      <c r="IU136" t="s">
        <v>2291</v>
      </c>
      <c r="IV136" t="s">
        <v>1949</v>
      </c>
      <c r="IW136" t="s">
        <v>1991</v>
      </c>
      <c r="IX136" t="s">
        <v>2291</v>
      </c>
      <c r="IY136" t="s">
        <v>2291</v>
      </c>
      <c r="IZ136" t="s">
        <v>2291</v>
      </c>
      <c r="JA136" t="s">
        <v>2291</v>
      </c>
      <c r="JB136" t="s">
        <v>2291</v>
      </c>
      <c r="JC136" t="s">
        <v>1921</v>
      </c>
      <c r="JD136" t="s">
        <v>2291</v>
      </c>
      <c r="JE136" t="s">
        <v>2291</v>
      </c>
      <c r="JF136" t="s">
        <v>2291</v>
      </c>
      <c r="JG136" t="s">
        <v>2291</v>
      </c>
      <c r="JH136" t="s">
        <v>2291</v>
      </c>
      <c r="JI136" t="s">
        <v>2291</v>
      </c>
      <c r="JJ136" t="s">
        <v>2291</v>
      </c>
      <c r="JK136" t="s">
        <v>2291</v>
      </c>
      <c r="JL136" t="s">
        <v>2291</v>
      </c>
      <c r="JM136" t="s">
        <v>347</v>
      </c>
      <c r="JN136" t="s">
        <v>1921</v>
      </c>
      <c r="JO136" t="s">
        <v>1920</v>
      </c>
      <c r="JP136" t="s">
        <v>1921</v>
      </c>
      <c r="JQ136" t="s">
        <v>1921</v>
      </c>
      <c r="JR136" t="s">
        <v>1921</v>
      </c>
      <c r="JS136" t="s">
        <v>1920</v>
      </c>
      <c r="JT136" t="s">
        <v>1921</v>
      </c>
      <c r="JU136" t="s">
        <v>1921</v>
      </c>
      <c r="JV136" t="s">
        <v>1921</v>
      </c>
      <c r="JW136" t="s">
        <v>1921</v>
      </c>
      <c r="JX136" t="s">
        <v>1921</v>
      </c>
      <c r="JY136" t="s">
        <v>1921</v>
      </c>
      <c r="JZ136" t="s">
        <v>1921</v>
      </c>
      <c r="KA136" t="s">
        <v>1921</v>
      </c>
      <c r="KB136" t="s">
        <v>2291</v>
      </c>
      <c r="KC136" t="s">
        <v>2291</v>
      </c>
      <c r="KD136" t="s">
        <v>2298</v>
      </c>
      <c r="KE136" t="s">
        <v>1920</v>
      </c>
      <c r="KF136" t="s">
        <v>1921</v>
      </c>
      <c r="KG136" t="s">
        <v>1921</v>
      </c>
      <c r="KH136" t="s">
        <v>1921</v>
      </c>
      <c r="KI136" t="s">
        <v>1921</v>
      </c>
      <c r="KJ136" t="s">
        <v>1920</v>
      </c>
      <c r="KK136" t="s">
        <v>1921</v>
      </c>
      <c r="KL136" t="s">
        <v>2291</v>
      </c>
      <c r="KM136" t="s">
        <v>2294</v>
      </c>
      <c r="KN136" t="s">
        <v>2291</v>
      </c>
      <c r="KO136" t="s">
        <v>1920</v>
      </c>
      <c r="KP136" t="s">
        <v>1503</v>
      </c>
      <c r="KQ136" t="s">
        <v>1967</v>
      </c>
      <c r="KR136" t="s">
        <v>1988</v>
      </c>
      <c r="KS136" t="s">
        <v>2291</v>
      </c>
      <c r="KT136" t="s">
        <v>1920</v>
      </c>
      <c r="KU136" t="s">
        <v>2044</v>
      </c>
      <c r="KV136" t="s">
        <v>1920</v>
      </c>
      <c r="KW136" t="s">
        <v>1921</v>
      </c>
      <c r="KX136" t="s">
        <v>1920</v>
      </c>
      <c r="KY136" t="s">
        <v>2291</v>
      </c>
      <c r="KZ136" t="s">
        <v>2291</v>
      </c>
      <c r="LA136">
        <v>2</v>
      </c>
      <c r="LB136" t="s">
        <v>310</v>
      </c>
      <c r="LC136" t="s">
        <v>1447</v>
      </c>
      <c r="LD136" t="s">
        <v>2291</v>
      </c>
      <c r="LE136" t="s">
        <v>2291</v>
      </c>
      <c r="LF136" t="s">
        <v>2291</v>
      </c>
      <c r="LG136">
        <v>20</v>
      </c>
      <c r="LH136">
        <v>20</v>
      </c>
      <c r="LI136" t="s">
        <v>1448</v>
      </c>
      <c r="LJ136">
        <v>177341</v>
      </c>
      <c r="LK136" t="s">
        <v>1449</v>
      </c>
      <c r="LL136" t="s">
        <v>1450</v>
      </c>
      <c r="LM136">
        <v>130</v>
      </c>
      <c r="LN136" t="s">
        <v>2291</v>
      </c>
      <c r="LO136">
        <v>-1</v>
      </c>
      <c r="LP136" t="s">
        <v>2291</v>
      </c>
      <c r="LQ136" t="s">
        <v>2291</v>
      </c>
      <c r="LR136">
        <v>130</v>
      </c>
      <c r="LS136">
        <v>3</v>
      </c>
      <c r="LT136">
        <v>15</v>
      </c>
      <c r="LU136">
        <v>6</v>
      </c>
      <c r="LV136">
        <v>20</v>
      </c>
      <c r="LW136">
        <v>17</v>
      </c>
      <c r="LX136">
        <v>16</v>
      </c>
      <c r="LY136">
        <v>12</v>
      </c>
      <c r="LZ136">
        <v>10</v>
      </c>
      <c r="MA136">
        <v>20</v>
      </c>
      <c r="MB136">
        <v>27</v>
      </c>
      <c r="MC136">
        <v>1</v>
      </c>
      <c r="MD136">
        <v>0</v>
      </c>
      <c r="ME136">
        <v>147</v>
      </c>
      <c r="MF136" t="s">
        <v>1976</v>
      </c>
      <c r="MG136" t="s">
        <v>1979</v>
      </c>
      <c r="MH136" t="s">
        <v>2291</v>
      </c>
      <c r="MI136" t="b">
        <v>1</v>
      </c>
      <c r="MJ136" t="b">
        <v>1</v>
      </c>
      <c r="MK136" t="b">
        <v>1</v>
      </c>
      <c r="ML136" t="s">
        <v>2291</v>
      </c>
    </row>
    <row r="137" spans="1:350" x14ac:dyDescent="0.3">
      <c r="A137" t="s">
        <v>1815</v>
      </c>
      <c r="B137" t="s">
        <v>852</v>
      </c>
      <c r="C137" t="s">
        <v>853</v>
      </c>
      <c r="D137">
        <v>43160</v>
      </c>
      <c r="E137" t="s">
        <v>291</v>
      </c>
      <c r="F137" t="s">
        <v>2291</v>
      </c>
      <c r="G137" t="s">
        <v>2291</v>
      </c>
      <c r="H137" t="s">
        <v>2291</v>
      </c>
      <c r="I137">
        <v>43160</v>
      </c>
      <c r="J137" t="s">
        <v>292</v>
      </c>
      <c r="K137" t="s">
        <v>293</v>
      </c>
      <c r="L137" t="s">
        <v>294</v>
      </c>
      <c r="M137" t="s">
        <v>1934</v>
      </c>
      <c r="N137" t="s">
        <v>698</v>
      </c>
      <c r="O137" t="s">
        <v>333</v>
      </c>
      <c r="P137" t="s">
        <v>781</v>
      </c>
      <c r="Q137" t="s">
        <v>2009</v>
      </c>
      <c r="R137" t="s">
        <v>782</v>
      </c>
      <c r="S137" t="s">
        <v>1815</v>
      </c>
      <c r="T137" t="s">
        <v>854</v>
      </c>
      <c r="U137">
        <v>13.528422296</v>
      </c>
      <c r="V137">
        <v>14.302889374199999</v>
      </c>
      <c r="W137">
        <v>305.81229301899998</v>
      </c>
      <c r="X137">
        <v>8</v>
      </c>
      <c r="Y137" t="s">
        <v>1984</v>
      </c>
      <c r="Z137" t="s">
        <v>2291</v>
      </c>
      <c r="AA137" t="s">
        <v>2291</v>
      </c>
      <c r="AB137" t="s">
        <v>2292</v>
      </c>
      <c r="AC137" t="s">
        <v>2291</v>
      </c>
      <c r="AD137" t="s">
        <v>1982</v>
      </c>
      <c r="AE137" t="s">
        <v>2291</v>
      </c>
      <c r="AF137" t="s">
        <v>2291</v>
      </c>
      <c r="AG137" t="s">
        <v>2089</v>
      </c>
      <c r="AH137" t="s">
        <v>1920</v>
      </c>
      <c r="AI137" t="s">
        <v>1921</v>
      </c>
      <c r="AJ137" t="s">
        <v>1921</v>
      </c>
      <c r="AK137" t="s">
        <v>2291</v>
      </c>
      <c r="AL137">
        <v>1300</v>
      </c>
      <c r="AM137">
        <v>5434</v>
      </c>
      <c r="AN137" t="s">
        <v>294</v>
      </c>
      <c r="AO137" t="s">
        <v>1934</v>
      </c>
      <c r="AP137" t="s">
        <v>698</v>
      </c>
      <c r="AQ137" t="s">
        <v>333</v>
      </c>
      <c r="AR137" t="s">
        <v>781</v>
      </c>
      <c r="AS137" t="s">
        <v>2009</v>
      </c>
      <c r="AT137">
        <v>1300</v>
      </c>
      <c r="AU137">
        <v>5434</v>
      </c>
      <c r="AV137">
        <v>41791</v>
      </c>
      <c r="AW137" t="s">
        <v>2291</v>
      </c>
      <c r="AX137" t="s">
        <v>2291</v>
      </c>
      <c r="AY137" t="s">
        <v>2291</v>
      </c>
      <c r="AZ137" t="s">
        <v>2291</v>
      </c>
      <c r="BA137" t="s">
        <v>2291</v>
      </c>
      <c r="BB137" t="s">
        <v>2291</v>
      </c>
      <c r="BC137" t="s">
        <v>2291</v>
      </c>
      <c r="BD137" t="s">
        <v>2291</v>
      </c>
      <c r="BE137" t="s">
        <v>2291</v>
      </c>
      <c r="BF137" t="s">
        <v>2291</v>
      </c>
      <c r="BG137" t="s">
        <v>2291</v>
      </c>
      <c r="BH137" t="s">
        <v>2291</v>
      </c>
      <c r="BI137" t="s">
        <v>2291</v>
      </c>
      <c r="BJ137" t="s">
        <v>2291</v>
      </c>
      <c r="BK137" t="s">
        <v>2291</v>
      </c>
      <c r="BL137" t="s">
        <v>2291</v>
      </c>
      <c r="BM137" t="s">
        <v>2291</v>
      </c>
      <c r="BN137" t="s">
        <v>2291</v>
      </c>
      <c r="BO137" t="s">
        <v>2291</v>
      </c>
      <c r="BP137" t="s">
        <v>2291</v>
      </c>
      <c r="BQ137" t="s">
        <v>2291</v>
      </c>
      <c r="BR137" t="s">
        <v>2291</v>
      </c>
      <c r="BS137" t="s">
        <v>2291</v>
      </c>
      <c r="BT137" t="s">
        <v>2291</v>
      </c>
      <c r="BU137" t="s">
        <v>2291</v>
      </c>
      <c r="BV137" t="s">
        <v>2291</v>
      </c>
      <c r="BW137" t="s">
        <v>2291</v>
      </c>
      <c r="BX137" t="s">
        <v>2291</v>
      </c>
      <c r="BY137" t="s">
        <v>2291</v>
      </c>
      <c r="BZ137" t="s">
        <v>2291</v>
      </c>
      <c r="CA137">
        <v>0</v>
      </c>
      <c r="CB137">
        <v>1300</v>
      </c>
      <c r="CC137">
        <v>0</v>
      </c>
      <c r="CD137">
        <v>0</v>
      </c>
      <c r="CE137">
        <v>0</v>
      </c>
      <c r="CF137" t="s">
        <v>1998</v>
      </c>
      <c r="CG137" t="s">
        <v>2291</v>
      </c>
      <c r="CH137" t="s">
        <v>301</v>
      </c>
      <c r="CI137" t="s">
        <v>1921</v>
      </c>
      <c r="CJ137" t="s">
        <v>1921</v>
      </c>
      <c r="CK137" t="s">
        <v>1921</v>
      </c>
      <c r="CL137" t="s">
        <v>1921</v>
      </c>
      <c r="CM137" t="s">
        <v>1921</v>
      </c>
      <c r="CN137" t="s">
        <v>1921</v>
      </c>
      <c r="CO137" t="s">
        <v>1921</v>
      </c>
      <c r="CP137" t="s">
        <v>1921</v>
      </c>
      <c r="CQ137" t="s">
        <v>1921</v>
      </c>
      <c r="CR137" t="s">
        <v>1920</v>
      </c>
      <c r="CS137" t="s">
        <v>1921</v>
      </c>
      <c r="CT137" t="s">
        <v>2291</v>
      </c>
      <c r="CU137" t="s">
        <v>2291</v>
      </c>
      <c r="CV137" t="s">
        <v>2291</v>
      </c>
      <c r="CW137" t="s">
        <v>2291</v>
      </c>
      <c r="CX137" t="s">
        <v>2291</v>
      </c>
      <c r="CY137" t="s">
        <v>2291</v>
      </c>
      <c r="CZ137" t="s">
        <v>2291</v>
      </c>
      <c r="DA137" t="s">
        <v>2291</v>
      </c>
      <c r="DB137" t="s">
        <v>2291</v>
      </c>
      <c r="DC137" t="s">
        <v>2291</v>
      </c>
      <c r="DD137" t="s">
        <v>2291</v>
      </c>
      <c r="DE137" t="s">
        <v>2291</v>
      </c>
      <c r="DF137" t="s">
        <v>2291</v>
      </c>
      <c r="DG137" t="s">
        <v>2291</v>
      </c>
      <c r="DH137" t="s">
        <v>2291</v>
      </c>
      <c r="DI137" t="s">
        <v>2291</v>
      </c>
      <c r="DJ137" t="s">
        <v>2291</v>
      </c>
      <c r="DK137" t="s">
        <v>2291</v>
      </c>
      <c r="DL137" t="s">
        <v>2291</v>
      </c>
      <c r="DM137" t="s">
        <v>2291</v>
      </c>
      <c r="DN137" t="s">
        <v>2291</v>
      </c>
      <c r="DO137" t="s">
        <v>2291</v>
      </c>
      <c r="DP137" t="s">
        <v>2291</v>
      </c>
      <c r="DQ137" t="s">
        <v>2291</v>
      </c>
      <c r="DR137" t="s">
        <v>2291</v>
      </c>
      <c r="DS137" t="s">
        <v>2291</v>
      </c>
      <c r="DT137" t="s">
        <v>2291</v>
      </c>
      <c r="DU137" t="s">
        <v>2291</v>
      </c>
      <c r="DV137" t="s">
        <v>2291</v>
      </c>
      <c r="DW137" t="s">
        <v>2291</v>
      </c>
      <c r="DX137" t="s">
        <v>2291</v>
      </c>
      <c r="DY137" t="s">
        <v>2291</v>
      </c>
      <c r="DZ137" t="s">
        <v>2291</v>
      </c>
      <c r="EA137" t="s">
        <v>2291</v>
      </c>
      <c r="EB137" t="s">
        <v>2291</v>
      </c>
      <c r="EC137" t="s">
        <v>2291</v>
      </c>
      <c r="ED137" t="s">
        <v>2291</v>
      </c>
      <c r="EE137" t="s">
        <v>2291</v>
      </c>
      <c r="EF137" t="s">
        <v>2291</v>
      </c>
      <c r="EG137" t="s">
        <v>2291</v>
      </c>
      <c r="EH137" t="s">
        <v>2291</v>
      </c>
      <c r="EI137" t="s">
        <v>2291</v>
      </c>
      <c r="EJ137" t="s">
        <v>2291</v>
      </c>
      <c r="EK137" t="s">
        <v>2291</v>
      </c>
      <c r="EL137" t="s">
        <v>2291</v>
      </c>
      <c r="EM137" t="s">
        <v>2291</v>
      </c>
      <c r="EN137" t="s">
        <v>2291</v>
      </c>
      <c r="EO137" t="s">
        <v>2291</v>
      </c>
      <c r="EP137" t="s">
        <v>2291</v>
      </c>
      <c r="EQ137" t="s">
        <v>2291</v>
      </c>
      <c r="ER137" t="s">
        <v>2291</v>
      </c>
      <c r="ES137" t="s">
        <v>2291</v>
      </c>
      <c r="ET137" t="s">
        <v>2291</v>
      </c>
      <c r="EU137" t="s">
        <v>2291</v>
      </c>
      <c r="EV137" t="s">
        <v>2291</v>
      </c>
      <c r="EW137" t="s">
        <v>2291</v>
      </c>
      <c r="EX137" t="s">
        <v>2291</v>
      </c>
      <c r="EY137" t="s">
        <v>2291</v>
      </c>
      <c r="EZ137" t="s">
        <v>2291</v>
      </c>
      <c r="FA137" t="s">
        <v>2291</v>
      </c>
      <c r="FB137" t="s">
        <v>2291</v>
      </c>
      <c r="FC137" t="s">
        <v>2291</v>
      </c>
      <c r="FD137" t="s">
        <v>2291</v>
      </c>
      <c r="FE137" t="s">
        <v>2291</v>
      </c>
      <c r="FF137" t="s">
        <v>2291</v>
      </c>
      <c r="FG137" t="s">
        <v>2291</v>
      </c>
      <c r="FH137" t="s">
        <v>2291</v>
      </c>
      <c r="FI137" t="s">
        <v>2291</v>
      </c>
      <c r="FJ137" t="s">
        <v>2291</v>
      </c>
      <c r="FK137" t="s">
        <v>2291</v>
      </c>
      <c r="FL137" t="s">
        <v>2291</v>
      </c>
      <c r="FM137" t="s">
        <v>2291</v>
      </c>
      <c r="FN137" t="s">
        <v>1953</v>
      </c>
      <c r="FO137" t="s">
        <v>1921</v>
      </c>
      <c r="FP137" t="s">
        <v>1921</v>
      </c>
      <c r="FQ137" t="s">
        <v>1920</v>
      </c>
      <c r="FR137" t="s">
        <v>1921</v>
      </c>
      <c r="FS137" t="s">
        <v>1921</v>
      </c>
      <c r="FT137" t="s">
        <v>2291</v>
      </c>
      <c r="FU137" t="s">
        <v>1997</v>
      </c>
      <c r="FV137">
        <v>400</v>
      </c>
      <c r="FW137">
        <v>600</v>
      </c>
      <c r="FX137">
        <v>40</v>
      </c>
      <c r="FY137">
        <v>20</v>
      </c>
      <c r="FZ137">
        <v>200</v>
      </c>
      <c r="GA137">
        <v>20</v>
      </c>
      <c r="GB137">
        <v>25</v>
      </c>
      <c r="GC137" t="s">
        <v>2291</v>
      </c>
      <c r="GD137">
        <v>10</v>
      </c>
      <c r="GE137">
        <v>60</v>
      </c>
      <c r="GF137">
        <v>15</v>
      </c>
      <c r="GG137">
        <v>10</v>
      </c>
      <c r="GH137">
        <v>300</v>
      </c>
      <c r="GI137" t="s">
        <v>1920</v>
      </c>
      <c r="GJ137" t="s">
        <v>1920</v>
      </c>
      <c r="GK137" t="s">
        <v>1920</v>
      </c>
      <c r="GL137" t="s">
        <v>2291</v>
      </c>
      <c r="GM137" t="s">
        <v>2291</v>
      </c>
      <c r="GN137" t="s">
        <v>2291</v>
      </c>
      <c r="GO137" t="s">
        <v>1920</v>
      </c>
      <c r="GP137" t="s">
        <v>2291</v>
      </c>
      <c r="GQ137" t="s">
        <v>2291</v>
      </c>
      <c r="GR137" t="s">
        <v>2291</v>
      </c>
      <c r="GS137" t="s">
        <v>302</v>
      </c>
      <c r="GT137" t="s">
        <v>1921</v>
      </c>
      <c r="GU137" t="s">
        <v>1921</v>
      </c>
      <c r="GV137" t="s">
        <v>1921</v>
      </c>
      <c r="GW137" t="s">
        <v>1921</v>
      </c>
      <c r="GX137" t="s">
        <v>1920</v>
      </c>
      <c r="GY137" t="s">
        <v>1921</v>
      </c>
      <c r="GZ137" t="s">
        <v>1921</v>
      </c>
      <c r="HA137" t="s">
        <v>1921</v>
      </c>
      <c r="HB137" t="s">
        <v>2291</v>
      </c>
      <c r="HC137" t="s">
        <v>2291</v>
      </c>
      <c r="HD137">
        <v>7</v>
      </c>
      <c r="HE137" t="s">
        <v>2291</v>
      </c>
      <c r="HF137" t="s">
        <v>2291</v>
      </c>
      <c r="HG137" t="s">
        <v>2291</v>
      </c>
      <c r="HH137" t="s">
        <v>2291</v>
      </c>
      <c r="HI137" t="s">
        <v>2291</v>
      </c>
      <c r="HJ137" t="s">
        <v>2291</v>
      </c>
      <c r="HK137" t="s">
        <v>2291</v>
      </c>
      <c r="HL137" t="s">
        <v>2291</v>
      </c>
      <c r="HM137" t="s">
        <v>2291</v>
      </c>
      <c r="HN137" t="s">
        <v>2291</v>
      </c>
      <c r="HO137" t="s">
        <v>2291</v>
      </c>
      <c r="HP137" t="s">
        <v>2291</v>
      </c>
      <c r="HQ137" t="s">
        <v>2291</v>
      </c>
      <c r="HR137" t="s">
        <v>869</v>
      </c>
      <c r="HS137" t="s">
        <v>1995</v>
      </c>
      <c r="HT137" t="s">
        <v>1921</v>
      </c>
      <c r="HU137" t="s">
        <v>1921</v>
      </c>
      <c r="HV137" t="s">
        <v>1920</v>
      </c>
      <c r="HW137" t="s">
        <v>1921</v>
      </c>
      <c r="HX137" t="s">
        <v>1921</v>
      </c>
      <c r="HY137" t="s">
        <v>2123</v>
      </c>
      <c r="HZ137" t="s">
        <v>1921</v>
      </c>
      <c r="IA137" t="s">
        <v>1920</v>
      </c>
      <c r="IB137" t="s">
        <v>1921</v>
      </c>
      <c r="IC137" t="s">
        <v>2291</v>
      </c>
      <c r="ID137">
        <v>200</v>
      </c>
      <c r="IE137" t="s">
        <v>2046</v>
      </c>
      <c r="IF137" t="s">
        <v>1921</v>
      </c>
      <c r="IG137" t="s">
        <v>1962</v>
      </c>
      <c r="IH137" t="s">
        <v>2126</v>
      </c>
      <c r="II137" t="s">
        <v>1921</v>
      </c>
      <c r="IJ137" t="s">
        <v>1920</v>
      </c>
      <c r="IK137" t="s">
        <v>2291</v>
      </c>
      <c r="IL137">
        <v>1300</v>
      </c>
      <c r="IM137" t="s">
        <v>1920</v>
      </c>
      <c r="IN137" t="s">
        <v>2291</v>
      </c>
      <c r="IO137" t="s">
        <v>2291</v>
      </c>
      <c r="IP137" t="s">
        <v>2291</v>
      </c>
      <c r="IQ137" t="s">
        <v>2291</v>
      </c>
      <c r="IR137" t="s">
        <v>2291</v>
      </c>
      <c r="IS137" t="s">
        <v>2291</v>
      </c>
      <c r="IT137" t="s">
        <v>2291</v>
      </c>
      <c r="IU137" t="s">
        <v>2291</v>
      </c>
      <c r="IV137" t="s">
        <v>1952</v>
      </c>
      <c r="IW137" t="s">
        <v>2291</v>
      </c>
      <c r="IX137" t="s">
        <v>2291</v>
      </c>
      <c r="IY137" t="s">
        <v>2198</v>
      </c>
      <c r="IZ137" t="s">
        <v>782</v>
      </c>
      <c r="JA137" t="s">
        <v>1956</v>
      </c>
      <c r="JB137" t="s">
        <v>2291</v>
      </c>
      <c r="JC137" t="s">
        <v>1921</v>
      </c>
      <c r="JD137" t="s">
        <v>2291</v>
      </c>
      <c r="JE137" t="s">
        <v>2291</v>
      </c>
      <c r="JF137" t="s">
        <v>2291</v>
      </c>
      <c r="JG137" t="s">
        <v>2291</v>
      </c>
      <c r="JH137" t="s">
        <v>2291</v>
      </c>
      <c r="JI137" t="s">
        <v>2291</v>
      </c>
      <c r="JJ137" t="s">
        <v>2291</v>
      </c>
      <c r="JK137" t="s">
        <v>2291</v>
      </c>
      <c r="JL137" t="s">
        <v>2291</v>
      </c>
      <c r="JM137" t="s">
        <v>677</v>
      </c>
      <c r="JN137" t="s">
        <v>1921</v>
      </c>
      <c r="JO137" t="s">
        <v>1920</v>
      </c>
      <c r="JP137" t="s">
        <v>1921</v>
      </c>
      <c r="JQ137" t="s">
        <v>1921</v>
      </c>
      <c r="JR137" t="s">
        <v>1921</v>
      </c>
      <c r="JS137" t="s">
        <v>1920</v>
      </c>
      <c r="JT137" t="s">
        <v>1921</v>
      </c>
      <c r="JU137" t="s">
        <v>1921</v>
      </c>
      <c r="JV137" t="s">
        <v>1920</v>
      </c>
      <c r="JW137" t="s">
        <v>1921</v>
      </c>
      <c r="JX137" t="s">
        <v>1921</v>
      </c>
      <c r="JY137" t="s">
        <v>1921</v>
      </c>
      <c r="JZ137" t="s">
        <v>1921</v>
      </c>
      <c r="KA137" t="s">
        <v>1921</v>
      </c>
      <c r="KB137" t="s">
        <v>2291</v>
      </c>
      <c r="KC137" t="s">
        <v>2291</v>
      </c>
      <c r="KD137" t="s">
        <v>2297</v>
      </c>
      <c r="KE137" t="s">
        <v>1920</v>
      </c>
      <c r="KF137" t="s">
        <v>1921</v>
      </c>
      <c r="KG137" t="s">
        <v>1921</v>
      </c>
      <c r="KH137" t="s">
        <v>1920</v>
      </c>
      <c r="KI137" t="s">
        <v>1921</v>
      </c>
      <c r="KJ137" t="s">
        <v>1921</v>
      </c>
      <c r="KK137" t="s">
        <v>1921</v>
      </c>
      <c r="KL137" t="s">
        <v>2291</v>
      </c>
      <c r="KM137" t="s">
        <v>2294</v>
      </c>
      <c r="KN137" t="s">
        <v>2291</v>
      </c>
      <c r="KO137" t="s">
        <v>1920</v>
      </c>
      <c r="KP137" t="s">
        <v>2143</v>
      </c>
      <c r="KQ137" t="s">
        <v>1965</v>
      </c>
      <c r="KR137" t="s">
        <v>1923</v>
      </c>
      <c r="KS137" t="s">
        <v>2291</v>
      </c>
      <c r="KT137" t="s">
        <v>1920</v>
      </c>
      <c r="KU137" t="s">
        <v>2044</v>
      </c>
      <c r="KV137" t="s">
        <v>1920</v>
      </c>
      <c r="KW137" t="s">
        <v>1921</v>
      </c>
      <c r="KX137" t="s">
        <v>1920</v>
      </c>
      <c r="KY137" t="s">
        <v>2291</v>
      </c>
      <c r="KZ137" t="s">
        <v>2291</v>
      </c>
      <c r="LA137">
        <v>3</v>
      </c>
      <c r="LB137" t="s">
        <v>304</v>
      </c>
      <c r="LC137" t="s">
        <v>305</v>
      </c>
      <c r="LD137" t="s">
        <v>2291</v>
      </c>
      <c r="LE137" t="s">
        <v>2291</v>
      </c>
      <c r="LF137" t="s">
        <v>2291</v>
      </c>
      <c r="LG137">
        <v>20</v>
      </c>
      <c r="LH137">
        <v>20</v>
      </c>
      <c r="LI137" t="s">
        <v>855</v>
      </c>
      <c r="LJ137">
        <v>150094</v>
      </c>
      <c r="LK137" t="s">
        <v>856</v>
      </c>
      <c r="LL137" t="s">
        <v>857</v>
      </c>
      <c r="LM137">
        <v>56</v>
      </c>
      <c r="LN137" t="s">
        <v>2291</v>
      </c>
      <c r="LO137">
        <v>-1</v>
      </c>
      <c r="LP137" t="s">
        <v>2291</v>
      </c>
      <c r="LQ137" t="s">
        <v>2291</v>
      </c>
      <c r="LR137">
        <v>56</v>
      </c>
      <c r="LS137">
        <v>5</v>
      </c>
      <c r="LT137">
        <v>12</v>
      </c>
      <c r="LU137">
        <v>4</v>
      </c>
      <c r="LV137">
        <v>18</v>
      </c>
      <c r="LW137">
        <v>19</v>
      </c>
      <c r="LX137">
        <v>28</v>
      </c>
      <c r="LY137">
        <v>12</v>
      </c>
      <c r="LZ137">
        <v>20</v>
      </c>
      <c r="MA137">
        <v>37</v>
      </c>
      <c r="MB137">
        <v>29</v>
      </c>
      <c r="MC137">
        <v>4</v>
      </c>
      <c r="MD137">
        <v>1</v>
      </c>
      <c r="ME137">
        <v>189</v>
      </c>
      <c r="MF137" t="s">
        <v>1976</v>
      </c>
      <c r="MG137" t="s">
        <v>1979</v>
      </c>
      <c r="MH137" t="s">
        <v>1981</v>
      </c>
      <c r="MI137" t="b">
        <v>1</v>
      </c>
      <c r="MJ137" t="b">
        <v>1</v>
      </c>
      <c r="MK137" t="b">
        <v>1</v>
      </c>
      <c r="ML137" t="s">
        <v>2291</v>
      </c>
    </row>
    <row r="138" spans="1:350" x14ac:dyDescent="0.3">
      <c r="A138" t="s">
        <v>1814</v>
      </c>
      <c r="B138" t="s">
        <v>846</v>
      </c>
      <c r="C138" t="s">
        <v>847</v>
      </c>
      <c r="D138">
        <v>43159</v>
      </c>
      <c r="E138" t="s">
        <v>291</v>
      </c>
      <c r="F138" t="s">
        <v>2291</v>
      </c>
      <c r="G138" t="s">
        <v>2291</v>
      </c>
      <c r="H138" t="s">
        <v>2291</v>
      </c>
      <c r="I138">
        <v>43159</v>
      </c>
      <c r="J138" t="s">
        <v>292</v>
      </c>
      <c r="K138" t="s">
        <v>293</v>
      </c>
      <c r="L138" t="s">
        <v>294</v>
      </c>
      <c r="M138" t="s">
        <v>1934</v>
      </c>
      <c r="N138" t="s">
        <v>698</v>
      </c>
      <c r="O138" t="s">
        <v>333</v>
      </c>
      <c r="P138" t="s">
        <v>781</v>
      </c>
      <c r="Q138" t="s">
        <v>2009</v>
      </c>
      <c r="R138" t="s">
        <v>782</v>
      </c>
      <c r="S138" t="s">
        <v>1814</v>
      </c>
      <c r="T138" t="s">
        <v>848</v>
      </c>
      <c r="U138">
        <v>13.613656294</v>
      </c>
      <c r="V138">
        <v>14.2778784353</v>
      </c>
      <c r="W138">
        <v>327.66049907899998</v>
      </c>
      <c r="X138">
        <v>8</v>
      </c>
      <c r="Y138" t="s">
        <v>1984</v>
      </c>
      <c r="Z138" t="s">
        <v>2291</v>
      </c>
      <c r="AA138" t="s">
        <v>2291</v>
      </c>
      <c r="AB138" t="s">
        <v>2292</v>
      </c>
      <c r="AC138" t="s">
        <v>2291</v>
      </c>
      <c r="AD138" t="s">
        <v>1982</v>
      </c>
      <c r="AE138" t="s">
        <v>2291</v>
      </c>
      <c r="AF138" t="s">
        <v>2291</v>
      </c>
      <c r="AG138" t="s">
        <v>2089</v>
      </c>
      <c r="AH138" t="s">
        <v>1920</v>
      </c>
      <c r="AI138" t="s">
        <v>1921</v>
      </c>
      <c r="AJ138" t="s">
        <v>1921</v>
      </c>
      <c r="AK138" t="s">
        <v>2291</v>
      </c>
      <c r="AL138">
        <v>350</v>
      </c>
      <c r="AM138">
        <v>1463</v>
      </c>
      <c r="AN138" t="s">
        <v>294</v>
      </c>
      <c r="AO138" t="s">
        <v>1934</v>
      </c>
      <c r="AP138" t="s">
        <v>698</v>
      </c>
      <c r="AQ138" t="s">
        <v>333</v>
      </c>
      <c r="AR138" t="s">
        <v>818</v>
      </c>
      <c r="AS138" t="s">
        <v>1470</v>
      </c>
      <c r="AT138">
        <v>350</v>
      </c>
      <c r="AU138">
        <v>1463</v>
      </c>
      <c r="AV138">
        <v>42036</v>
      </c>
      <c r="AW138" t="s">
        <v>2291</v>
      </c>
      <c r="AX138" t="s">
        <v>2291</v>
      </c>
      <c r="AY138" t="s">
        <v>2291</v>
      </c>
      <c r="AZ138" t="s">
        <v>2291</v>
      </c>
      <c r="BA138" t="s">
        <v>2291</v>
      </c>
      <c r="BB138" t="s">
        <v>2291</v>
      </c>
      <c r="BC138" t="s">
        <v>2291</v>
      </c>
      <c r="BD138" t="s">
        <v>2291</v>
      </c>
      <c r="BE138" t="s">
        <v>2291</v>
      </c>
      <c r="BF138" t="s">
        <v>2291</v>
      </c>
      <c r="BG138" t="s">
        <v>2291</v>
      </c>
      <c r="BH138" t="s">
        <v>2291</v>
      </c>
      <c r="BI138" t="s">
        <v>2291</v>
      </c>
      <c r="BJ138" t="s">
        <v>2291</v>
      </c>
      <c r="BK138" t="s">
        <v>2291</v>
      </c>
      <c r="BL138" t="s">
        <v>2291</v>
      </c>
      <c r="BM138" t="s">
        <v>2291</v>
      </c>
      <c r="BN138" t="s">
        <v>2291</v>
      </c>
      <c r="BO138" t="s">
        <v>2291</v>
      </c>
      <c r="BP138" t="s">
        <v>2291</v>
      </c>
      <c r="BQ138" t="s">
        <v>2291</v>
      </c>
      <c r="BR138" t="s">
        <v>2291</v>
      </c>
      <c r="BS138" t="s">
        <v>2291</v>
      </c>
      <c r="BT138" t="s">
        <v>2291</v>
      </c>
      <c r="BU138" t="s">
        <v>2291</v>
      </c>
      <c r="BV138" t="s">
        <v>2291</v>
      </c>
      <c r="BW138" t="s">
        <v>2291</v>
      </c>
      <c r="BX138" t="s">
        <v>2291</v>
      </c>
      <c r="BY138" t="s">
        <v>2291</v>
      </c>
      <c r="BZ138" t="s">
        <v>2291</v>
      </c>
      <c r="CA138">
        <v>0</v>
      </c>
      <c r="CB138">
        <v>350</v>
      </c>
      <c r="CC138">
        <v>0</v>
      </c>
      <c r="CD138">
        <v>0</v>
      </c>
      <c r="CE138">
        <v>0</v>
      </c>
      <c r="CF138" t="s">
        <v>1998</v>
      </c>
      <c r="CG138" t="s">
        <v>2291</v>
      </c>
      <c r="CH138" t="s">
        <v>301</v>
      </c>
      <c r="CI138" t="s">
        <v>1921</v>
      </c>
      <c r="CJ138" t="s">
        <v>1921</v>
      </c>
      <c r="CK138" t="s">
        <v>1921</v>
      </c>
      <c r="CL138" t="s">
        <v>1921</v>
      </c>
      <c r="CM138" t="s">
        <v>1921</v>
      </c>
      <c r="CN138" t="s">
        <v>1921</v>
      </c>
      <c r="CO138" t="s">
        <v>1921</v>
      </c>
      <c r="CP138" t="s">
        <v>1921</v>
      </c>
      <c r="CQ138" t="s">
        <v>1921</v>
      </c>
      <c r="CR138" t="s">
        <v>1920</v>
      </c>
      <c r="CS138" t="s">
        <v>1921</v>
      </c>
      <c r="CT138" t="s">
        <v>2291</v>
      </c>
      <c r="CU138" t="s">
        <v>2291</v>
      </c>
      <c r="CV138" t="s">
        <v>2291</v>
      </c>
      <c r="CW138" t="s">
        <v>2291</v>
      </c>
      <c r="CX138" t="s">
        <v>2291</v>
      </c>
      <c r="CY138" t="s">
        <v>2291</v>
      </c>
      <c r="CZ138" t="s">
        <v>2291</v>
      </c>
      <c r="DA138" t="s">
        <v>2291</v>
      </c>
      <c r="DB138" t="s">
        <v>2291</v>
      </c>
      <c r="DC138" t="s">
        <v>2291</v>
      </c>
      <c r="DD138" t="s">
        <v>2291</v>
      </c>
      <c r="DE138" t="s">
        <v>2291</v>
      </c>
      <c r="DF138" t="s">
        <v>2291</v>
      </c>
      <c r="DG138" t="s">
        <v>2291</v>
      </c>
      <c r="DH138" t="s">
        <v>2291</v>
      </c>
      <c r="DI138" t="s">
        <v>2291</v>
      </c>
      <c r="DJ138" t="s">
        <v>2291</v>
      </c>
      <c r="DK138" t="s">
        <v>2291</v>
      </c>
      <c r="DL138" t="s">
        <v>2291</v>
      </c>
      <c r="DM138" t="s">
        <v>2291</v>
      </c>
      <c r="DN138" t="s">
        <v>2291</v>
      </c>
      <c r="DO138" t="s">
        <v>2291</v>
      </c>
      <c r="DP138" t="s">
        <v>2291</v>
      </c>
      <c r="DQ138" t="s">
        <v>2291</v>
      </c>
      <c r="DR138" t="s">
        <v>2291</v>
      </c>
      <c r="DS138" t="s">
        <v>2291</v>
      </c>
      <c r="DT138" t="s">
        <v>2291</v>
      </c>
      <c r="DU138" t="s">
        <v>2291</v>
      </c>
      <c r="DV138" t="s">
        <v>2291</v>
      </c>
      <c r="DW138" t="s">
        <v>2291</v>
      </c>
      <c r="DX138" t="s">
        <v>2291</v>
      </c>
      <c r="DY138" t="s">
        <v>2291</v>
      </c>
      <c r="DZ138" t="s">
        <v>2291</v>
      </c>
      <c r="EA138" t="s">
        <v>2291</v>
      </c>
      <c r="EB138" t="s">
        <v>2291</v>
      </c>
      <c r="EC138" t="s">
        <v>2291</v>
      </c>
      <c r="ED138" t="s">
        <v>2291</v>
      </c>
      <c r="EE138" t="s">
        <v>2291</v>
      </c>
      <c r="EF138" t="s">
        <v>2291</v>
      </c>
      <c r="EG138" t="s">
        <v>2291</v>
      </c>
      <c r="EH138" t="s">
        <v>2291</v>
      </c>
      <c r="EI138" t="s">
        <v>2291</v>
      </c>
      <c r="EJ138" t="s">
        <v>2291</v>
      </c>
      <c r="EK138" t="s">
        <v>2291</v>
      </c>
      <c r="EL138" t="s">
        <v>2291</v>
      </c>
      <c r="EM138" t="s">
        <v>2291</v>
      </c>
      <c r="EN138" t="s">
        <v>2291</v>
      </c>
      <c r="EO138" t="s">
        <v>2291</v>
      </c>
      <c r="EP138" t="s">
        <v>2291</v>
      </c>
      <c r="EQ138" t="s">
        <v>2291</v>
      </c>
      <c r="ER138" t="s">
        <v>2291</v>
      </c>
      <c r="ES138" t="s">
        <v>2291</v>
      </c>
      <c r="ET138" t="s">
        <v>2291</v>
      </c>
      <c r="EU138" t="s">
        <v>2291</v>
      </c>
      <c r="EV138" t="s">
        <v>2291</v>
      </c>
      <c r="EW138" t="s">
        <v>2291</v>
      </c>
      <c r="EX138" t="s">
        <v>2291</v>
      </c>
      <c r="EY138" t="s">
        <v>2291</v>
      </c>
      <c r="EZ138" t="s">
        <v>2291</v>
      </c>
      <c r="FA138" t="s">
        <v>2291</v>
      </c>
      <c r="FB138" t="s">
        <v>2291</v>
      </c>
      <c r="FC138" t="s">
        <v>2291</v>
      </c>
      <c r="FD138" t="s">
        <v>2291</v>
      </c>
      <c r="FE138" t="s">
        <v>2291</v>
      </c>
      <c r="FF138" t="s">
        <v>2291</v>
      </c>
      <c r="FG138" t="s">
        <v>2291</v>
      </c>
      <c r="FH138" t="s">
        <v>2291</v>
      </c>
      <c r="FI138" t="s">
        <v>2291</v>
      </c>
      <c r="FJ138" t="s">
        <v>2291</v>
      </c>
      <c r="FK138" t="s">
        <v>2291</v>
      </c>
      <c r="FL138" t="s">
        <v>2291</v>
      </c>
      <c r="FM138" t="s">
        <v>2291</v>
      </c>
      <c r="FN138" t="s">
        <v>1953</v>
      </c>
      <c r="FO138" t="s">
        <v>1921</v>
      </c>
      <c r="FP138" t="s">
        <v>1921</v>
      </c>
      <c r="FQ138" t="s">
        <v>1920</v>
      </c>
      <c r="FR138" t="s">
        <v>1921</v>
      </c>
      <c r="FS138" t="s">
        <v>1921</v>
      </c>
      <c r="FT138" t="s">
        <v>2291</v>
      </c>
      <c r="FU138" t="s">
        <v>1997</v>
      </c>
      <c r="FV138">
        <v>30</v>
      </c>
      <c r="FW138">
        <v>60</v>
      </c>
      <c r="FX138" t="s">
        <v>2291</v>
      </c>
      <c r="FY138">
        <v>10</v>
      </c>
      <c r="FZ138">
        <v>20</v>
      </c>
      <c r="GA138">
        <v>50</v>
      </c>
      <c r="GB138" t="s">
        <v>2291</v>
      </c>
      <c r="GC138" t="s">
        <v>2291</v>
      </c>
      <c r="GD138">
        <v>10</v>
      </c>
      <c r="GE138">
        <v>60</v>
      </c>
      <c r="GF138">
        <v>20</v>
      </c>
      <c r="GG138">
        <v>5</v>
      </c>
      <c r="GH138">
        <v>120</v>
      </c>
      <c r="GI138" t="s">
        <v>1921</v>
      </c>
      <c r="GJ138" t="s">
        <v>1921</v>
      </c>
      <c r="GK138" t="s">
        <v>1921</v>
      </c>
      <c r="GL138" t="s">
        <v>2054</v>
      </c>
      <c r="GM138" t="s">
        <v>2054</v>
      </c>
      <c r="GN138" t="s">
        <v>2054</v>
      </c>
      <c r="GO138" t="s">
        <v>1921</v>
      </c>
      <c r="GP138" t="s">
        <v>1992</v>
      </c>
      <c r="GQ138" t="s">
        <v>2291</v>
      </c>
      <c r="GR138" t="s">
        <v>2291</v>
      </c>
      <c r="GS138" t="s">
        <v>302</v>
      </c>
      <c r="GT138" t="s">
        <v>1921</v>
      </c>
      <c r="GU138" t="s">
        <v>1921</v>
      </c>
      <c r="GV138" t="s">
        <v>1921</v>
      </c>
      <c r="GW138" t="s">
        <v>1921</v>
      </c>
      <c r="GX138" t="s">
        <v>1920</v>
      </c>
      <c r="GY138" t="s">
        <v>1921</v>
      </c>
      <c r="GZ138" t="s">
        <v>1921</v>
      </c>
      <c r="HA138" t="s">
        <v>1921</v>
      </c>
      <c r="HB138" t="s">
        <v>2291</v>
      </c>
      <c r="HC138" t="s">
        <v>2291</v>
      </c>
      <c r="HD138">
        <v>2</v>
      </c>
      <c r="HE138" t="s">
        <v>2291</v>
      </c>
      <c r="HF138" t="s">
        <v>2291</v>
      </c>
      <c r="HG138" t="s">
        <v>2291</v>
      </c>
      <c r="HH138" t="s">
        <v>2291</v>
      </c>
      <c r="HI138" t="s">
        <v>2291</v>
      </c>
      <c r="HJ138" t="s">
        <v>2291</v>
      </c>
      <c r="HK138" t="s">
        <v>2291</v>
      </c>
      <c r="HL138" t="s">
        <v>2291</v>
      </c>
      <c r="HM138" t="s">
        <v>2291</v>
      </c>
      <c r="HN138" t="s">
        <v>2291</v>
      </c>
      <c r="HO138" t="s">
        <v>2291</v>
      </c>
      <c r="HP138" t="s">
        <v>2291</v>
      </c>
      <c r="HQ138" t="s">
        <v>2291</v>
      </c>
      <c r="HR138" t="s">
        <v>869</v>
      </c>
      <c r="HS138" t="s">
        <v>371</v>
      </c>
      <c r="HT138" t="s">
        <v>1920</v>
      </c>
      <c r="HU138" t="s">
        <v>1921</v>
      </c>
      <c r="HV138" t="s">
        <v>1921</v>
      </c>
      <c r="HW138" t="s">
        <v>1921</v>
      </c>
      <c r="HX138" t="s">
        <v>1921</v>
      </c>
      <c r="HY138" t="s">
        <v>2125</v>
      </c>
      <c r="HZ138" t="s">
        <v>1921</v>
      </c>
      <c r="IA138" t="s">
        <v>1921</v>
      </c>
      <c r="IB138" t="s">
        <v>1920</v>
      </c>
      <c r="IC138" t="s">
        <v>2291</v>
      </c>
      <c r="ID138" t="s">
        <v>2291</v>
      </c>
      <c r="IE138" t="s">
        <v>2291</v>
      </c>
      <c r="IF138" t="s">
        <v>2291</v>
      </c>
      <c r="IG138" t="s">
        <v>2291</v>
      </c>
      <c r="IH138" t="s">
        <v>2127</v>
      </c>
      <c r="II138" t="s">
        <v>1920</v>
      </c>
      <c r="IJ138" t="s">
        <v>1921</v>
      </c>
      <c r="IK138">
        <v>50</v>
      </c>
      <c r="IL138" t="s">
        <v>2291</v>
      </c>
      <c r="IM138" t="s">
        <v>1986</v>
      </c>
      <c r="IN138" t="s">
        <v>2289</v>
      </c>
      <c r="IO138" t="s">
        <v>1920</v>
      </c>
      <c r="IP138" t="s">
        <v>1921</v>
      </c>
      <c r="IQ138" t="s">
        <v>1921</v>
      </c>
      <c r="IR138" t="s">
        <v>1921</v>
      </c>
      <c r="IS138" t="s">
        <v>1921</v>
      </c>
      <c r="IT138" t="s">
        <v>1921</v>
      </c>
      <c r="IU138" t="s">
        <v>2291</v>
      </c>
      <c r="IV138" t="s">
        <v>1952</v>
      </c>
      <c r="IW138" t="s">
        <v>2291</v>
      </c>
      <c r="IX138" t="s">
        <v>2291</v>
      </c>
      <c r="IY138" t="s">
        <v>2177</v>
      </c>
      <c r="IZ138" t="s">
        <v>2213</v>
      </c>
      <c r="JA138" t="s">
        <v>1956</v>
      </c>
      <c r="JB138" t="s">
        <v>2291</v>
      </c>
      <c r="JC138" t="s">
        <v>1921</v>
      </c>
      <c r="JD138" t="s">
        <v>2291</v>
      </c>
      <c r="JE138" t="s">
        <v>2291</v>
      </c>
      <c r="JF138" t="s">
        <v>2291</v>
      </c>
      <c r="JG138" t="s">
        <v>2291</v>
      </c>
      <c r="JH138" t="s">
        <v>2291</v>
      </c>
      <c r="JI138" t="s">
        <v>2291</v>
      </c>
      <c r="JJ138" t="s">
        <v>2291</v>
      </c>
      <c r="JK138" t="s">
        <v>2291</v>
      </c>
      <c r="JL138" t="s">
        <v>2291</v>
      </c>
      <c r="JM138" t="s">
        <v>677</v>
      </c>
      <c r="JN138" t="s">
        <v>1921</v>
      </c>
      <c r="JO138" t="s">
        <v>1920</v>
      </c>
      <c r="JP138" t="s">
        <v>1921</v>
      </c>
      <c r="JQ138" t="s">
        <v>1921</v>
      </c>
      <c r="JR138" t="s">
        <v>1921</v>
      </c>
      <c r="JS138" t="s">
        <v>1920</v>
      </c>
      <c r="JT138" t="s">
        <v>1921</v>
      </c>
      <c r="JU138" t="s">
        <v>1921</v>
      </c>
      <c r="JV138" t="s">
        <v>1920</v>
      </c>
      <c r="JW138" t="s">
        <v>1921</v>
      </c>
      <c r="JX138" t="s">
        <v>1921</v>
      </c>
      <c r="JY138" t="s">
        <v>1921</v>
      </c>
      <c r="JZ138" t="s">
        <v>1921</v>
      </c>
      <c r="KA138" t="s">
        <v>1921</v>
      </c>
      <c r="KB138" t="s">
        <v>2291</v>
      </c>
      <c r="KC138" t="s">
        <v>2291</v>
      </c>
      <c r="KD138" t="s">
        <v>2297</v>
      </c>
      <c r="KE138" t="s">
        <v>1920</v>
      </c>
      <c r="KF138" t="s">
        <v>1921</v>
      </c>
      <c r="KG138" t="s">
        <v>1921</v>
      </c>
      <c r="KH138" t="s">
        <v>1920</v>
      </c>
      <c r="KI138" t="s">
        <v>1921</v>
      </c>
      <c r="KJ138" t="s">
        <v>1921</v>
      </c>
      <c r="KK138" t="s">
        <v>1921</v>
      </c>
      <c r="KL138" t="s">
        <v>2291</v>
      </c>
      <c r="KM138" t="s">
        <v>2294</v>
      </c>
      <c r="KN138" t="s">
        <v>2291</v>
      </c>
      <c r="KO138" t="s">
        <v>1920</v>
      </c>
      <c r="KP138" t="s">
        <v>2143</v>
      </c>
      <c r="KQ138" t="s">
        <v>1966</v>
      </c>
      <c r="KR138" t="s">
        <v>1923</v>
      </c>
      <c r="KS138" t="s">
        <v>2291</v>
      </c>
      <c r="KT138" t="s">
        <v>1920</v>
      </c>
      <c r="KU138" t="s">
        <v>2044</v>
      </c>
      <c r="KV138" t="s">
        <v>1920</v>
      </c>
      <c r="KW138" t="s">
        <v>1921</v>
      </c>
      <c r="KX138" t="s">
        <v>1920</v>
      </c>
      <c r="KY138" t="s">
        <v>2291</v>
      </c>
      <c r="KZ138" t="s">
        <v>2291</v>
      </c>
      <c r="LA138">
        <v>3</v>
      </c>
      <c r="LB138" t="s">
        <v>304</v>
      </c>
      <c r="LC138" t="s">
        <v>305</v>
      </c>
      <c r="LD138" t="s">
        <v>2291</v>
      </c>
      <c r="LE138" t="s">
        <v>2291</v>
      </c>
      <c r="LF138" t="s">
        <v>2291</v>
      </c>
      <c r="LG138">
        <v>20</v>
      </c>
      <c r="LH138">
        <v>20</v>
      </c>
      <c r="LI138" t="s">
        <v>849</v>
      </c>
      <c r="LJ138">
        <v>150092</v>
      </c>
      <c r="LK138" t="s">
        <v>850</v>
      </c>
      <c r="LL138" t="s">
        <v>851</v>
      </c>
      <c r="LM138">
        <v>55</v>
      </c>
      <c r="LN138" t="s">
        <v>2291</v>
      </c>
      <c r="LO138">
        <v>-1</v>
      </c>
      <c r="LP138" t="s">
        <v>2291</v>
      </c>
      <c r="LQ138" t="s">
        <v>2291</v>
      </c>
      <c r="LR138">
        <v>55</v>
      </c>
      <c r="LS138">
        <v>8</v>
      </c>
      <c r="LT138">
        <v>4</v>
      </c>
      <c r="LU138">
        <v>9</v>
      </c>
      <c r="LV138">
        <v>1</v>
      </c>
      <c r="LW138">
        <v>12</v>
      </c>
      <c r="LX138">
        <v>13</v>
      </c>
      <c r="LY138">
        <v>17</v>
      </c>
      <c r="LZ138">
        <v>10</v>
      </c>
      <c r="MA138">
        <v>34</v>
      </c>
      <c r="MB138">
        <v>42</v>
      </c>
      <c r="MC138">
        <v>11</v>
      </c>
      <c r="MD138">
        <v>3</v>
      </c>
      <c r="ME138">
        <v>164</v>
      </c>
      <c r="MF138" t="s">
        <v>1976</v>
      </c>
      <c r="MG138" t="s">
        <v>1979</v>
      </c>
      <c r="MH138" t="s">
        <v>1981</v>
      </c>
      <c r="MI138" t="b">
        <v>1</v>
      </c>
      <c r="MJ138" t="b">
        <v>1</v>
      </c>
      <c r="MK138" t="b">
        <v>0</v>
      </c>
      <c r="ML138" t="s">
        <v>2291</v>
      </c>
    </row>
    <row r="139" spans="1:350" x14ac:dyDescent="0.3">
      <c r="A139" t="s">
        <v>1812</v>
      </c>
      <c r="B139" t="s">
        <v>815</v>
      </c>
      <c r="C139" t="s">
        <v>816</v>
      </c>
      <c r="D139">
        <v>43160</v>
      </c>
      <c r="E139" t="s">
        <v>353</v>
      </c>
      <c r="F139" t="s">
        <v>2291</v>
      </c>
      <c r="G139" t="s">
        <v>2291</v>
      </c>
      <c r="H139" t="s">
        <v>2291</v>
      </c>
      <c r="I139">
        <v>43160</v>
      </c>
      <c r="J139" t="s">
        <v>354</v>
      </c>
      <c r="K139" t="s">
        <v>293</v>
      </c>
      <c r="L139" t="s">
        <v>294</v>
      </c>
      <c r="M139" t="s">
        <v>1934</v>
      </c>
      <c r="N139" t="s">
        <v>698</v>
      </c>
      <c r="O139" t="s">
        <v>333</v>
      </c>
      <c r="P139" t="s">
        <v>781</v>
      </c>
      <c r="Q139" t="s">
        <v>2009</v>
      </c>
      <c r="R139" t="s">
        <v>2062</v>
      </c>
      <c r="S139" t="s">
        <v>1812</v>
      </c>
      <c r="T139" t="s">
        <v>817</v>
      </c>
      <c r="U139">
        <v>13.489353577599999</v>
      </c>
      <c r="V139">
        <v>14.335790724500001</v>
      </c>
      <c r="W139">
        <v>299.59328340500002</v>
      </c>
      <c r="X139">
        <v>6</v>
      </c>
      <c r="Y139" t="s">
        <v>1984</v>
      </c>
      <c r="Z139" t="s">
        <v>2291</v>
      </c>
      <c r="AA139" t="s">
        <v>2291</v>
      </c>
      <c r="AB139" t="s">
        <v>2292</v>
      </c>
      <c r="AC139" t="s">
        <v>2291</v>
      </c>
      <c r="AD139" t="s">
        <v>1982</v>
      </c>
      <c r="AE139" t="s">
        <v>2291</v>
      </c>
      <c r="AF139" t="s">
        <v>2291</v>
      </c>
      <c r="AG139" t="s">
        <v>2089</v>
      </c>
      <c r="AH139" t="s">
        <v>1920</v>
      </c>
      <c r="AI139" t="s">
        <v>1921</v>
      </c>
      <c r="AJ139" t="s">
        <v>1921</v>
      </c>
      <c r="AK139" t="s">
        <v>2291</v>
      </c>
      <c r="AL139">
        <v>150</v>
      </c>
      <c r="AM139">
        <v>627</v>
      </c>
      <c r="AN139" t="s">
        <v>294</v>
      </c>
      <c r="AO139" t="s">
        <v>1934</v>
      </c>
      <c r="AP139" t="s">
        <v>698</v>
      </c>
      <c r="AQ139" t="s">
        <v>333</v>
      </c>
      <c r="AR139" t="s">
        <v>818</v>
      </c>
      <c r="AS139" t="s">
        <v>1470</v>
      </c>
      <c r="AT139">
        <v>150</v>
      </c>
      <c r="AU139">
        <v>627</v>
      </c>
      <c r="AV139">
        <v>42005</v>
      </c>
      <c r="AW139" t="s">
        <v>2291</v>
      </c>
      <c r="AX139" t="s">
        <v>2291</v>
      </c>
      <c r="AY139" t="s">
        <v>2291</v>
      </c>
      <c r="AZ139" t="s">
        <v>2291</v>
      </c>
      <c r="BA139" t="s">
        <v>2291</v>
      </c>
      <c r="BB139" t="s">
        <v>2291</v>
      </c>
      <c r="BC139" t="s">
        <v>2291</v>
      </c>
      <c r="BD139" t="s">
        <v>2291</v>
      </c>
      <c r="BE139" t="s">
        <v>2291</v>
      </c>
      <c r="BF139" t="s">
        <v>2291</v>
      </c>
      <c r="BG139" t="s">
        <v>2291</v>
      </c>
      <c r="BH139" t="s">
        <v>2291</v>
      </c>
      <c r="BI139" t="s">
        <v>2291</v>
      </c>
      <c r="BJ139" t="s">
        <v>2291</v>
      </c>
      <c r="BK139" t="s">
        <v>2291</v>
      </c>
      <c r="BL139" t="s">
        <v>2291</v>
      </c>
      <c r="BM139" t="s">
        <v>2291</v>
      </c>
      <c r="BN139" t="s">
        <v>2291</v>
      </c>
      <c r="BO139" t="s">
        <v>2291</v>
      </c>
      <c r="BP139" t="s">
        <v>2291</v>
      </c>
      <c r="BQ139" t="s">
        <v>2291</v>
      </c>
      <c r="BR139" t="s">
        <v>2291</v>
      </c>
      <c r="BS139" t="s">
        <v>2291</v>
      </c>
      <c r="BT139" t="s">
        <v>2291</v>
      </c>
      <c r="BU139" t="s">
        <v>2291</v>
      </c>
      <c r="BV139" t="s">
        <v>2291</v>
      </c>
      <c r="BW139" t="s">
        <v>2291</v>
      </c>
      <c r="BX139" t="s">
        <v>2291</v>
      </c>
      <c r="BY139" t="s">
        <v>2291</v>
      </c>
      <c r="BZ139" t="s">
        <v>2291</v>
      </c>
      <c r="CA139">
        <v>0</v>
      </c>
      <c r="CB139">
        <v>150</v>
      </c>
      <c r="CC139">
        <v>0</v>
      </c>
      <c r="CD139">
        <v>0</v>
      </c>
      <c r="CE139">
        <v>0</v>
      </c>
      <c r="CF139" t="s">
        <v>1998</v>
      </c>
      <c r="CG139" t="s">
        <v>2291</v>
      </c>
      <c r="CH139" t="s">
        <v>357</v>
      </c>
      <c r="CI139" t="s">
        <v>1921</v>
      </c>
      <c r="CJ139" t="s">
        <v>1921</v>
      </c>
      <c r="CK139" t="s">
        <v>1921</v>
      </c>
      <c r="CL139" t="s">
        <v>1920</v>
      </c>
      <c r="CM139" t="s">
        <v>1921</v>
      </c>
      <c r="CN139" t="s">
        <v>1921</v>
      </c>
      <c r="CO139" t="s">
        <v>1921</v>
      </c>
      <c r="CP139" t="s">
        <v>1920</v>
      </c>
      <c r="CQ139" t="s">
        <v>1921</v>
      </c>
      <c r="CR139" t="s">
        <v>1920</v>
      </c>
      <c r="CS139" t="s">
        <v>1921</v>
      </c>
      <c r="CT139" t="s">
        <v>2291</v>
      </c>
      <c r="CU139" t="s">
        <v>2291</v>
      </c>
      <c r="CV139" t="s">
        <v>2291</v>
      </c>
      <c r="CW139" t="s">
        <v>2291</v>
      </c>
      <c r="CX139" t="s">
        <v>2291</v>
      </c>
      <c r="CY139" t="s">
        <v>2291</v>
      </c>
      <c r="CZ139" t="s">
        <v>2291</v>
      </c>
      <c r="DA139" t="s">
        <v>2291</v>
      </c>
      <c r="DB139" t="s">
        <v>2291</v>
      </c>
      <c r="DC139" t="s">
        <v>2291</v>
      </c>
      <c r="DD139" t="s">
        <v>2291</v>
      </c>
      <c r="DE139" t="s">
        <v>2291</v>
      </c>
      <c r="DF139" t="s">
        <v>2291</v>
      </c>
      <c r="DG139" t="s">
        <v>2291</v>
      </c>
      <c r="DH139" t="s">
        <v>2291</v>
      </c>
      <c r="DI139" t="s">
        <v>2291</v>
      </c>
      <c r="DJ139" t="s">
        <v>2291</v>
      </c>
      <c r="DK139" t="s">
        <v>2291</v>
      </c>
      <c r="DL139" t="s">
        <v>2291</v>
      </c>
      <c r="DM139" t="s">
        <v>2291</v>
      </c>
      <c r="DN139" t="s">
        <v>2291</v>
      </c>
      <c r="DO139" t="s">
        <v>2291</v>
      </c>
      <c r="DP139" t="s">
        <v>2291</v>
      </c>
      <c r="DQ139" t="s">
        <v>2291</v>
      </c>
      <c r="DR139" t="s">
        <v>2291</v>
      </c>
      <c r="DS139" t="s">
        <v>2291</v>
      </c>
      <c r="DT139" t="s">
        <v>2291</v>
      </c>
      <c r="DU139" t="s">
        <v>2291</v>
      </c>
      <c r="DV139" t="s">
        <v>2291</v>
      </c>
      <c r="DW139" t="s">
        <v>2291</v>
      </c>
      <c r="DX139" t="s">
        <v>2291</v>
      </c>
      <c r="DY139" t="s">
        <v>2291</v>
      </c>
      <c r="DZ139" t="s">
        <v>2291</v>
      </c>
      <c r="EA139" t="s">
        <v>2291</v>
      </c>
      <c r="EB139" t="s">
        <v>2291</v>
      </c>
      <c r="EC139" t="s">
        <v>2291</v>
      </c>
      <c r="ED139" t="s">
        <v>2291</v>
      </c>
      <c r="EE139" t="s">
        <v>2291</v>
      </c>
      <c r="EF139" t="s">
        <v>2291</v>
      </c>
      <c r="EG139" t="s">
        <v>2291</v>
      </c>
      <c r="EH139" t="s">
        <v>320</v>
      </c>
      <c r="EI139" t="s">
        <v>1921</v>
      </c>
      <c r="EJ139" t="s">
        <v>1921</v>
      </c>
      <c r="EK139" t="s">
        <v>1921</v>
      </c>
      <c r="EL139" t="s">
        <v>1920</v>
      </c>
      <c r="EM139" t="s">
        <v>1921</v>
      </c>
      <c r="EN139" t="s">
        <v>2291</v>
      </c>
      <c r="EO139" t="s">
        <v>1996</v>
      </c>
      <c r="EP139" t="s">
        <v>2291</v>
      </c>
      <c r="EQ139" t="s">
        <v>2291</v>
      </c>
      <c r="ER139" t="s">
        <v>2291</v>
      </c>
      <c r="ES139" t="s">
        <v>2291</v>
      </c>
      <c r="ET139" t="s">
        <v>2291</v>
      </c>
      <c r="EU139" t="s">
        <v>2291</v>
      </c>
      <c r="EV139" t="s">
        <v>2291</v>
      </c>
      <c r="EW139" t="s">
        <v>2291</v>
      </c>
      <c r="EX139" t="s">
        <v>2291</v>
      </c>
      <c r="EY139" t="s">
        <v>2291</v>
      </c>
      <c r="EZ139" t="s">
        <v>2291</v>
      </c>
      <c r="FA139" t="s">
        <v>2291</v>
      </c>
      <c r="FB139" t="s">
        <v>2291</v>
      </c>
      <c r="FC139" t="s">
        <v>2291</v>
      </c>
      <c r="FD139" t="s">
        <v>2291</v>
      </c>
      <c r="FE139" t="s">
        <v>2291</v>
      </c>
      <c r="FF139" t="s">
        <v>1953</v>
      </c>
      <c r="FG139" t="s">
        <v>1921</v>
      </c>
      <c r="FH139" t="s">
        <v>1921</v>
      </c>
      <c r="FI139" t="s">
        <v>1920</v>
      </c>
      <c r="FJ139" t="s">
        <v>1921</v>
      </c>
      <c r="FK139" t="s">
        <v>1921</v>
      </c>
      <c r="FL139" t="s">
        <v>2291</v>
      </c>
      <c r="FM139" t="s">
        <v>1996</v>
      </c>
      <c r="FN139" t="s">
        <v>1953</v>
      </c>
      <c r="FO139" t="s">
        <v>1921</v>
      </c>
      <c r="FP139" t="s">
        <v>1921</v>
      </c>
      <c r="FQ139" t="s">
        <v>1920</v>
      </c>
      <c r="FR139" t="s">
        <v>1921</v>
      </c>
      <c r="FS139" t="s">
        <v>1921</v>
      </c>
      <c r="FT139" t="s">
        <v>2291</v>
      </c>
      <c r="FU139" t="s">
        <v>1997</v>
      </c>
      <c r="FV139">
        <v>25</v>
      </c>
      <c r="FW139">
        <v>30</v>
      </c>
      <c r="FX139">
        <v>10</v>
      </c>
      <c r="FY139">
        <v>10</v>
      </c>
      <c r="FZ139">
        <v>9</v>
      </c>
      <c r="GA139">
        <v>30</v>
      </c>
      <c r="GB139" t="s">
        <v>2291</v>
      </c>
      <c r="GC139" t="s">
        <v>2291</v>
      </c>
      <c r="GD139">
        <v>20</v>
      </c>
      <c r="GE139">
        <v>10</v>
      </c>
      <c r="GF139">
        <v>15</v>
      </c>
      <c r="GG139" t="s">
        <v>2291</v>
      </c>
      <c r="GH139">
        <v>45</v>
      </c>
      <c r="GI139" t="s">
        <v>1920</v>
      </c>
      <c r="GJ139" t="s">
        <v>1920</v>
      </c>
      <c r="GK139" t="s">
        <v>1920</v>
      </c>
      <c r="GL139" t="s">
        <v>2291</v>
      </c>
      <c r="GM139" t="s">
        <v>2291</v>
      </c>
      <c r="GN139" t="s">
        <v>2291</v>
      </c>
      <c r="GO139" t="s">
        <v>1920</v>
      </c>
      <c r="GP139" t="s">
        <v>2291</v>
      </c>
      <c r="GQ139" t="s">
        <v>2291</v>
      </c>
      <c r="GR139" t="s">
        <v>2291</v>
      </c>
      <c r="GS139" t="s">
        <v>322</v>
      </c>
      <c r="GT139" t="s">
        <v>1921</v>
      </c>
      <c r="GU139" t="s">
        <v>1921</v>
      </c>
      <c r="GV139" t="s">
        <v>1920</v>
      </c>
      <c r="GW139" t="s">
        <v>1921</v>
      </c>
      <c r="GX139" t="s">
        <v>1920</v>
      </c>
      <c r="GY139" t="s">
        <v>1921</v>
      </c>
      <c r="GZ139" t="s">
        <v>1921</v>
      </c>
      <c r="HA139" t="s">
        <v>1921</v>
      </c>
      <c r="HB139" t="s">
        <v>2291</v>
      </c>
      <c r="HC139" t="s">
        <v>2291</v>
      </c>
      <c r="HD139">
        <v>1</v>
      </c>
      <c r="HE139" t="s">
        <v>2291</v>
      </c>
      <c r="HF139" t="s">
        <v>2291</v>
      </c>
      <c r="HG139" t="s">
        <v>2291</v>
      </c>
      <c r="HH139" t="s">
        <v>2291</v>
      </c>
      <c r="HI139" t="s">
        <v>2291</v>
      </c>
      <c r="HJ139">
        <v>1</v>
      </c>
      <c r="HK139" t="s">
        <v>2291</v>
      </c>
      <c r="HL139" t="s">
        <v>2291</v>
      </c>
      <c r="HM139" t="s">
        <v>2291</v>
      </c>
      <c r="HN139" t="s">
        <v>2291</v>
      </c>
      <c r="HO139" t="s">
        <v>2291</v>
      </c>
      <c r="HP139" t="s">
        <v>2291</v>
      </c>
      <c r="HQ139" t="s">
        <v>2291</v>
      </c>
      <c r="HR139" t="s">
        <v>869</v>
      </c>
      <c r="HS139" t="s">
        <v>1995</v>
      </c>
      <c r="HT139" t="s">
        <v>1921</v>
      </c>
      <c r="HU139" t="s">
        <v>1921</v>
      </c>
      <c r="HV139" t="s">
        <v>1920</v>
      </c>
      <c r="HW139" t="s">
        <v>1921</v>
      </c>
      <c r="HX139" t="s">
        <v>1921</v>
      </c>
      <c r="HY139" t="s">
        <v>2125</v>
      </c>
      <c r="HZ139" t="s">
        <v>1921</v>
      </c>
      <c r="IA139" t="s">
        <v>1921</v>
      </c>
      <c r="IB139" t="s">
        <v>1920</v>
      </c>
      <c r="IC139" t="s">
        <v>2291</v>
      </c>
      <c r="ID139" t="s">
        <v>2291</v>
      </c>
      <c r="IE139" t="s">
        <v>2291</v>
      </c>
      <c r="IF139" t="s">
        <v>2291</v>
      </c>
      <c r="IG139" t="s">
        <v>2291</v>
      </c>
      <c r="IH139" t="s">
        <v>2126</v>
      </c>
      <c r="II139" t="s">
        <v>1921</v>
      </c>
      <c r="IJ139" t="s">
        <v>1920</v>
      </c>
      <c r="IK139" t="s">
        <v>2291</v>
      </c>
      <c r="IL139">
        <v>150</v>
      </c>
      <c r="IM139" t="s">
        <v>1920</v>
      </c>
      <c r="IN139" t="s">
        <v>2291</v>
      </c>
      <c r="IO139" t="s">
        <v>2291</v>
      </c>
      <c r="IP139" t="s">
        <v>2291</v>
      </c>
      <c r="IQ139" t="s">
        <v>2291</v>
      </c>
      <c r="IR139" t="s">
        <v>2291</v>
      </c>
      <c r="IS139" t="s">
        <v>2291</v>
      </c>
      <c r="IT139" t="s">
        <v>2291</v>
      </c>
      <c r="IU139" t="s">
        <v>2291</v>
      </c>
      <c r="IV139" t="s">
        <v>1952</v>
      </c>
      <c r="IW139" t="s">
        <v>2291</v>
      </c>
      <c r="IX139" t="s">
        <v>2291</v>
      </c>
      <c r="IY139" t="s">
        <v>2194</v>
      </c>
      <c r="IZ139" t="s">
        <v>819</v>
      </c>
      <c r="JA139" t="s">
        <v>1957</v>
      </c>
      <c r="JB139" t="s">
        <v>2291</v>
      </c>
      <c r="JC139" t="s">
        <v>1920</v>
      </c>
      <c r="JD139" t="s">
        <v>2002</v>
      </c>
      <c r="JE139" t="s">
        <v>1920</v>
      </c>
      <c r="JF139" t="s">
        <v>1921</v>
      </c>
      <c r="JG139" t="s">
        <v>1921</v>
      </c>
      <c r="JH139" t="s">
        <v>1921</v>
      </c>
      <c r="JI139" t="s">
        <v>1921</v>
      </c>
      <c r="JJ139" t="s">
        <v>2291</v>
      </c>
      <c r="JK139" t="s">
        <v>869</v>
      </c>
      <c r="JL139" t="s">
        <v>2291</v>
      </c>
      <c r="JM139" t="s">
        <v>383</v>
      </c>
      <c r="JN139" t="s">
        <v>1920</v>
      </c>
      <c r="JO139" t="s">
        <v>1921</v>
      </c>
      <c r="JP139" t="s">
        <v>1921</v>
      </c>
      <c r="JQ139" t="s">
        <v>1921</v>
      </c>
      <c r="JR139" t="s">
        <v>1921</v>
      </c>
      <c r="JS139" t="s">
        <v>1920</v>
      </c>
      <c r="JT139" t="s">
        <v>1921</v>
      </c>
      <c r="JU139" t="s">
        <v>1920</v>
      </c>
      <c r="JV139" t="s">
        <v>1921</v>
      </c>
      <c r="JW139" t="s">
        <v>1921</v>
      </c>
      <c r="JX139" t="s">
        <v>1921</v>
      </c>
      <c r="JY139" t="s">
        <v>1921</v>
      </c>
      <c r="JZ139" t="s">
        <v>1921</v>
      </c>
      <c r="KA139" t="s">
        <v>1921</v>
      </c>
      <c r="KB139" t="s">
        <v>2291</v>
      </c>
      <c r="KC139" t="s">
        <v>2291</v>
      </c>
      <c r="KD139" t="s">
        <v>2299</v>
      </c>
      <c r="KE139" t="s">
        <v>1921</v>
      </c>
      <c r="KF139" t="s">
        <v>1921</v>
      </c>
      <c r="KG139" t="s">
        <v>1921</v>
      </c>
      <c r="KH139" t="s">
        <v>1920</v>
      </c>
      <c r="KI139" t="s">
        <v>1921</v>
      </c>
      <c r="KJ139" t="s">
        <v>1921</v>
      </c>
      <c r="KK139" t="s">
        <v>1921</v>
      </c>
      <c r="KL139" t="s">
        <v>2291</v>
      </c>
      <c r="KM139" t="s">
        <v>1971</v>
      </c>
      <c r="KN139" t="s">
        <v>2291</v>
      </c>
      <c r="KO139" t="s">
        <v>1920</v>
      </c>
      <c r="KP139" t="s">
        <v>2143</v>
      </c>
      <c r="KQ139" t="s">
        <v>1967</v>
      </c>
      <c r="KR139" t="s">
        <v>1923</v>
      </c>
      <c r="KS139" t="s">
        <v>2291</v>
      </c>
      <c r="KT139" t="s">
        <v>1920</v>
      </c>
      <c r="KU139" t="s">
        <v>2044</v>
      </c>
      <c r="KV139" t="s">
        <v>1920</v>
      </c>
      <c r="KW139" t="s">
        <v>1921</v>
      </c>
      <c r="KX139" t="s">
        <v>1920</v>
      </c>
      <c r="KY139" t="s">
        <v>2291</v>
      </c>
      <c r="KZ139" t="s">
        <v>2291</v>
      </c>
      <c r="LA139">
        <v>2</v>
      </c>
      <c r="LB139" t="s">
        <v>310</v>
      </c>
      <c r="LC139" t="s">
        <v>305</v>
      </c>
      <c r="LD139" t="s">
        <v>2291</v>
      </c>
      <c r="LE139" t="s">
        <v>2291</v>
      </c>
      <c r="LF139" t="s">
        <v>2291</v>
      </c>
      <c r="LG139">
        <v>20</v>
      </c>
      <c r="LH139">
        <v>20</v>
      </c>
      <c r="LI139" t="s">
        <v>820</v>
      </c>
      <c r="LJ139">
        <v>150084</v>
      </c>
      <c r="LK139" t="s">
        <v>821</v>
      </c>
      <c r="LL139" t="s">
        <v>822</v>
      </c>
      <c r="LM139">
        <v>52</v>
      </c>
      <c r="LN139" t="s">
        <v>2291</v>
      </c>
      <c r="LO139">
        <v>-1</v>
      </c>
      <c r="LP139" t="s">
        <v>2291</v>
      </c>
      <c r="LQ139" t="s">
        <v>2291</v>
      </c>
      <c r="LR139">
        <v>52</v>
      </c>
      <c r="LS139">
        <v>14</v>
      </c>
      <c r="LT139">
        <v>3</v>
      </c>
      <c r="LU139">
        <v>29</v>
      </c>
      <c r="LV139">
        <v>13</v>
      </c>
      <c r="LW139">
        <v>20</v>
      </c>
      <c r="LX139">
        <v>18</v>
      </c>
      <c r="LY139">
        <v>16</v>
      </c>
      <c r="LZ139">
        <v>12</v>
      </c>
      <c r="MA139">
        <v>18</v>
      </c>
      <c r="MB139">
        <v>23</v>
      </c>
      <c r="MC139">
        <v>5</v>
      </c>
      <c r="MD139">
        <v>1</v>
      </c>
      <c r="ME139">
        <v>172</v>
      </c>
      <c r="MF139" t="s">
        <v>1975</v>
      </c>
      <c r="MG139" t="s">
        <v>1979</v>
      </c>
      <c r="MH139" t="s">
        <v>1980</v>
      </c>
      <c r="MI139" t="b">
        <v>1</v>
      </c>
      <c r="MJ139" t="b">
        <v>1</v>
      </c>
      <c r="MK139" t="b">
        <v>0</v>
      </c>
      <c r="ML139" t="s">
        <v>2291</v>
      </c>
    </row>
    <row r="140" spans="1:350" x14ac:dyDescent="0.3">
      <c r="A140" t="s">
        <v>552</v>
      </c>
      <c r="B140" t="s">
        <v>547</v>
      </c>
      <c r="C140" t="s">
        <v>548</v>
      </c>
      <c r="D140">
        <v>43153</v>
      </c>
      <c r="E140" t="s">
        <v>549</v>
      </c>
      <c r="F140" t="s">
        <v>550</v>
      </c>
      <c r="G140" t="s">
        <v>2291</v>
      </c>
      <c r="H140" t="s">
        <v>2291</v>
      </c>
      <c r="I140">
        <v>43153</v>
      </c>
      <c r="J140" t="s">
        <v>551</v>
      </c>
      <c r="K140" t="s">
        <v>293</v>
      </c>
      <c r="L140" t="s">
        <v>294</v>
      </c>
      <c r="M140" t="s">
        <v>1934</v>
      </c>
      <c r="N140" t="s">
        <v>400</v>
      </c>
      <c r="O140" t="s">
        <v>1948</v>
      </c>
      <c r="P140" t="s">
        <v>401</v>
      </c>
      <c r="Q140" t="s">
        <v>429</v>
      </c>
      <c r="R140" t="s">
        <v>429</v>
      </c>
      <c r="S140" t="s">
        <v>552</v>
      </c>
      <c r="T140" t="s">
        <v>553</v>
      </c>
      <c r="U140">
        <v>14.404827171499999</v>
      </c>
      <c r="V140">
        <v>13.6166592766</v>
      </c>
      <c r="W140">
        <v>303.790298689</v>
      </c>
      <c r="X140">
        <v>6</v>
      </c>
      <c r="Y140" t="s">
        <v>1984</v>
      </c>
      <c r="Z140" t="s">
        <v>2291</v>
      </c>
      <c r="AA140" t="s">
        <v>2291</v>
      </c>
      <c r="AB140" t="s">
        <v>2292</v>
      </c>
      <c r="AC140" t="s">
        <v>2291</v>
      </c>
      <c r="AD140" t="s">
        <v>1982</v>
      </c>
      <c r="AE140" t="s">
        <v>2291</v>
      </c>
      <c r="AF140" t="s">
        <v>2291</v>
      </c>
      <c r="AG140" t="s">
        <v>2093</v>
      </c>
      <c r="AH140" t="s">
        <v>1920</v>
      </c>
      <c r="AI140" t="s">
        <v>1920</v>
      </c>
      <c r="AJ140" t="s">
        <v>1921</v>
      </c>
      <c r="AK140" t="s">
        <v>2291</v>
      </c>
      <c r="AL140">
        <v>107</v>
      </c>
      <c r="AM140">
        <v>450</v>
      </c>
      <c r="AN140" t="s">
        <v>294</v>
      </c>
      <c r="AO140" t="s">
        <v>1934</v>
      </c>
      <c r="AP140" t="s">
        <v>400</v>
      </c>
      <c r="AQ140" t="s">
        <v>1948</v>
      </c>
      <c r="AR140" t="s">
        <v>404</v>
      </c>
      <c r="AS140" t="s">
        <v>2010</v>
      </c>
      <c r="AT140">
        <v>107</v>
      </c>
      <c r="AU140">
        <v>450</v>
      </c>
      <c r="AV140">
        <v>42005</v>
      </c>
      <c r="AW140">
        <v>25</v>
      </c>
      <c r="AX140">
        <v>80</v>
      </c>
      <c r="AY140" t="s">
        <v>298</v>
      </c>
      <c r="AZ140" t="s">
        <v>1926</v>
      </c>
      <c r="BA140" t="s">
        <v>299</v>
      </c>
      <c r="BB140" t="s">
        <v>1931</v>
      </c>
      <c r="BC140" t="s">
        <v>300</v>
      </c>
      <c r="BD140" t="s">
        <v>1931</v>
      </c>
      <c r="BE140" t="s">
        <v>2291</v>
      </c>
      <c r="BF140" t="s">
        <v>2291</v>
      </c>
      <c r="BG140" t="s">
        <v>2291</v>
      </c>
      <c r="BH140">
        <v>25</v>
      </c>
      <c r="BI140">
        <v>80</v>
      </c>
      <c r="BJ140">
        <v>42370</v>
      </c>
      <c r="BK140" t="s">
        <v>2291</v>
      </c>
      <c r="BL140" t="s">
        <v>2291</v>
      </c>
      <c r="BM140" t="s">
        <v>2291</v>
      </c>
      <c r="BN140" t="s">
        <v>2291</v>
      </c>
      <c r="BO140" t="s">
        <v>2291</v>
      </c>
      <c r="BP140" t="s">
        <v>2291</v>
      </c>
      <c r="BQ140" t="s">
        <v>2291</v>
      </c>
      <c r="BR140" t="s">
        <v>2291</v>
      </c>
      <c r="BS140" t="s">
        <v>2291</v>
      </c>
      <c r="BT140" t="s">
        <v>2291</v>
      </c>
      <c r="BU140" t="s">
        <v>2291</v>
      </c>
      <c r="BV140" t="s">
        <v>2291</v>
      </c>
      <c r="BW140" t="s">
        <v>2291</v>
      </c>
      <c r="BX140" t="s">
        <v>2291</v>
      </c>
      <c r="BY140" t="s">
        <v>2291</v>
      </c>
      <c r="BZ140" t="s">
        <v>2291</v>
      </c>
      <c r="CA140">
        <v>0</v>
      </c>
      <c r="CB140">
        <v>150</v>
      </c>
      <c r="CC140">
        <v>0</v>
      </c>
      <c r="CD140">
        <v>0</v>
      </c>
      <c r="CE140">
        <v>0</v>
      </c>
      <c r="CF140" t="s">
        <v>1998</v>
      </c>
      <c r="CG140" t="s">
        <v>2291</v>
      </c>
      <c r="CH140" t="s">
        <v>554</v>
      </c>
      <c r="CI140" t="s">
        <v>1920</v>
      </c>
      <c r="CJ140" t="s">
        <v>1920</v>
      </c>
      <c r="CK140" t="s">
        <v>1920</v>
      </c>
      <c r="CL140" t="s">
        <v>1921</v>
      </c>
      <c r="CM140" t="s">
        <v>1921</v>
      </c>
      <c r="CN140" t="s">
        <v>1920</v>
      </c>
      <c r="CO140" t="s">
        <v>1921</v>
      </c>
      <c r="CP140" t="s">
        <v>1921</v>
      </c>
      <c r="CQ140" t="s">
        <v>1920</v>
      </c>
      <c r="CR140" t="s">
        <v>1920</v>
      </c>
      <c r="CS140" t="s">
        <v>1921</v>
      </c>
      <c r="CT140" t="s">
        <v>320</v>
      </c>
      <c r="CU140" t="s">
        <v>1921</v>
      </c>
      <c r="CV140" t="s">
        <v>1921</v>
      </c>
      <c r="CW140" t="s">
        <v>1921</v>
      </c>
      <c r="CX140" t="s">
        <v>1920</v>
      </c>
      <c r="CY140" t="s">
        <v>1921</v>
      </c>
      <c r="CZ140" t="s">
        <v>2291</v>
      </c>
      <c r="DA140" t="s">
        <v>2029</v>
      </c>
      <c r="DB140" t="s">
        <v>320</v>
      </c>
      <c r="DC140" t="s">
        <v>1921</v>
      </c>
      <c r="DD140" t="s">
        <v>1921</v>
      </c>
      <c r="DE140" t="s">
        <v>1921</v>
      </c>
      <c r="DF140" t="s">
        <v>1920</v>
      </c>
      <c r="DG140" t="s">
        <v>1921</v>
      </c>
      <c r="DH140" t="s">
        <v>2291</v>
      </c>
      <c r="DI140" t="s">
        <v>2030</v>
      </c>
      <c r="DJ140" t="s">
        <v>320</v>
      </c>
      <c r="DK140" t="s">
        <v>1921</v>
      </c>
      <c r="DL140" t="s">
        <v>1921</v>
      </c>
      <c r="DM140" t="s">
        <v>1921</v>
      </c>
      <c r="DN140" t="s">
        <v>1920</v>
      </c>
      <c r="DO140" t="s">
        <v>1921</v>
      </c>
      <c r="DP140" t="s">
        <v>2291</v>
      </c>
      <c r="DQ140" t="s">
        <v>2029</v>
      </c>
      <c r="DR140" t="s">
        <v>2291</v>
      </c>
      <c r="DS140" t="s">
        <v>2291</v>
      </c>
      <c r="DT140" t="s">
        <v>2291</v>
      </c>
      <c r="DU140" t="s">
        <v>2291</v>
      </c>
      <c r="DV140" t="s">
        <v>2291</v>
      </c>
      <c r="DW140" t="s">
        <v>2291</v>
      </c>
      <c r="DX140" t="s">
        <v>2291</v>
      </c>
      <c r="DY140" t="s">
        <v>2291</v>
      </c>
      <c r="DZ140" t="s">
        <v>320</v>
      </c>
      <c r="EA140" t="s">
        <v>1921</v>
      </c>
      <c r="EB140" t="s">
        <v>1921</v>
      </c>
      <c r="EC140" t="s">
        <v>1921</v>
      </c>
      <c r="ED140" t="s">
        <v>1920</v>
      </c>
      <c r="EE140" t="s">
        <v>1921</v>
      </c>
      <c r="EF140" t="s">
        <v>2291</v>
      </c>
      <c r="EG140" t="s">
        <v>2029</v>
      </c>
      <c r="EH140" t="s">
        <v>2291</v>
      </c>
      <c r="EI140" t="s">
        <v>2291</v>
      </c>
      <c r="EJ140" t="s">
        <v>2291</v>
      </c>
      <c r="EK140" t="s">
        <v>2291</v>
      </c>
      <c r="EL140" t="s">
        <v>2291</v>
      </c>
      <c r="EM140" t="s">
        <v>2291</v>
      </c>
      <c r="EN140" t="s">
        <v>2291</v>
      </c>
      <c r="EO140" t="s">
        <v>2291</v>
      </c>
      <c r="EP140" t="s">
        <v>2291</v>
      </c>
      <c r="EQ140" t="s">
        <v>2291</v>
      </c>
      <c r="ER140" t="s">
        <v>2291</v>
      </c>
      <c r="ES140" t="s">
        <v>2291</v>
      </c>
      <c r="ET140" t="s">
        <v>2291</v>
      </c>
      <c r="EU140" t="s">
        <v>2291</v>
      </c>
      <c r="EV140" t="s">
        <v>2291</v>
      </c>
      <c r="EW140" t="s">
        <v>2291</v>
      </c>
      <c r="EX140" t="s">
        <v>320</v>
      </c>
      <c r="EY140" t="s">
        <v>1921</v>
      </c>
      <c r="EZ140" t="s">
        <v>1921</v>
      </c>
      <c r="FA140" t="s">
        <v>1921</v>
      </c>
      <c r="FB140" t="s">
        <v>1920</v>
      </c>
      <c r="FC140" t="s">
        <v>1921</v>
      </c>
      <c r="FD140" t="s">
        <v>2291</v>
      </c>
      <c r="FE140" t="s">
        <v>1996</v>
      </c>
      <c r="FF140" t="s">
        <v>2291</v>
      </c>
      <c r="FG140" t="s">
        <v>2291</v>
      </c>
      <c r="FH140" t="s">
        <v>2291</v>
      </c>
      <c r="FI140" t="s">
        <v>2291</v>
      </c>
      <c r="FJ140" t="s">
        <v>2291</v>
      </c>
      <c r="FK140" t="s">
        <v>2291</v>
      </c>
      <c r="FL140" t="s">
        <v>2291</v>
      </c>
      <c r="FM140" t="s">
        <v>2291</v>
      </c>
      <c r="FN140" t="s">
        <v>320</v>
      </c>
      <c r="FO140" t="s">
        <v>1921</v>
      </c>
      <c r="FP140" t="s">
        <v>1921</v>
      </c>
      <c r="FQ140" t="s">
        <v>1921</v>
      </c>
      <c r="FR140" t="s">
        <v>1920</v>
      </c>
      <c r="FS140" t="s">
        <v>1921</v>
      </c>
      <c r="FT140" t="s">
        <v>2291</v>
      </c>
      <c r="FU140" t="s">
        <v>1997</v>
      </c>
      <c r="FV140">
        <v>20</v>
      </c>
      <c r="FW140">
        <v>50</v>
      </c>
      <c r="FX140">
        <v>2</v>
      </c>
      <c r="FY140">
        <v>3</v>
      </c>
      <c r="FZ140">
        <v>12</v>
      </c>
      <c r="GA140">
        <v>3</v>
      </c>
      <c r="GB140" t="s">
        <v>2291</v>
      </c>
      <c r="GC140" t="s">
        <v>2291</v>
      </c>
      <c r="GD140">
        <v>3</v>
      </c>
      <c r="GE140">
        <v>8</v>
      </c>
      <c r="GF140">
        <v>2</v>
      </c>
      <c r="GG140" t="s">
        <v>2291</v>
      </c>
      <c r="GH140">
        <v>20</v>
      </c>
      <c r="GI140" t="s">
        <v>1961</v>
      </c>
      <c r="GJ140" t="s">
        <v>1920</v>
      </c>
      <c r="GK140" t="s">
        <v>1920</v>
      </c>
      <c r="GL140" t="s">
        <v>2291</v>
      </c>
      <c r="GM140" t="s">
        <v>2291</v>
      </c>
      <c r="GN140" t="s">
        <v>2291</v>
      </c>
      <c r="GO140" t="s">
        <v>1921</v>
      </c>
      <c r="GP140" t="s">
        <v>2005</v>
      </c>
      <c r="GQ140" t="s">
        <v>2291</v>
      </c>
      <c r="GR140" t="s">
        <v>2291</v>
      </c>
      <c r="GS140" t="s">
        <v>302</v>
      </c>
      <c r="GT140" t="s">
        <v>1921</v>
      </c>
      <c r="GU140" t="s">
        <v>1921</v>
      </c>
      <c r="GV140" t="s">
        <v>1921</v>
      </c>
      <c r="GW140" t="s">
        <v>1921</v>
      </c>
      <c r="GX140" t="s">
        <v>1920</v>
      </c>
      <c r="GY140" t="s">
        <v>1921</v>
      </c>
      <c r="GZ140" t="s">
        <v>1921</v>
      </c>
      <c r="HA140" t="s">
        <v>1921</v>
      </c>
      <c r="HB140" t="s">
        <v>2291</v>
      </c>
      <c r="HC140" t="s">
        <v>2291</v>
      </c>
      <c r="HD140">
        <v>1</v>
      </c>
      <c r="HE140">
        <v>1</v>
      </c>
      <c r="HF140" t="s">
        <v>2291</v>
      </c>
      <c r="HG140" t="s">
        <v>2291</v>
      </c>
      <c r="HH140" t="s">
        <v>2291</v>
      </c>
      <c r="HI140" t="s">
        <v>2291</v>
      </c>
      <c r="HJ140" t="s">
        <v>2291</v>
      </c>
      <c r="HK140" t="s">
        <v>2291</v>
      </c>
      <c r="HL140" t="s">
        <v>2291</v>
      </c>
      <c r="HM140" t="s">
        <v>2291</v>
      </c>
      <c r="HN140" t="s">
        <v>2291</v>
      </c>
      <c r="HO140" t="s">
        <v>2291</v>
      </c>
      <c r="HP140" t="s">
        <v>2291</v>
      </c>
      <c r="HQ140" t="s">
        <v>2291</v>
      </c>
      <c r="HR140" t="s">
        <v>869</v>
      </c>
      <c r="HS140" t="s">
        <v>2110</v>
      </c>
      <c r="HT140" t="s">
        <v>1921</v>
      </c>
      <c r="HU140" t="s">
        <v>1920</v>
      </c>
      <c r="HV140" t="s">
        <v>1921</v>
      </c>
      <c r="HW140" t="s">
        <v>1921</v>
      </c>
      <c r="HX140" t="s">
        <v>1921</v>
      </c>
      <c r="HY140" t="s">
        <v>2122</v>
      </c>
      <c r="HZ140" t="s">
        <v>1920</v>
      </c>
      <c r="IA140" t="s">
        <v>1921</v>
      </c>
      <c r="IB140" t="s">
        <v>1921</v>
      </c>
      <c r="IC140">
        <v>40</v>
      </c>
      <c r="ID140" t="s">
        <v>2291</v>
      </c>
      <c r="IE140" t="s">
        <v>2046</v>
      </c>
      <c r="IF140" t="s">
        <v>1921</v>
      </c>
      <c r="IG140" t="s">
        <v>1964</v>
      </c>
      <c r="IH140" t="s">
        <v>2126</v>
      </c>
      <c r="II140" t="s">
        <v>1921</v>
      </c>
      <c r="IJ140" t="s">
        <v>1920</v>
      </c>
      <c r="IK140" t="s">
        <v>2291</v>
      </c>
      <c r="IL140">
        <v>80</v>
      </c>
      <c r="IM140" t="s">
        <v>1920</v>
      </c>
      <c r="IN140" t="s">
        <v>2291</v>
      </c>
      <c r="IO140" t="s">
        <v>2291</v>
      </c>
      <c r="IP140" t="s">
        <v>2291</v>
      </c>
      <c r="IQ140" t="s">
        <v>2291</v>
      </c>
      <c r="IR140" t="s">
        <v>2291</v>
      </c>
      <c r="IS140" t="s">
        <v>2291</v>
      </c>
      <c r="IT140" t="s">
        <v>2291</v>
      </c>
      <c r="IU140" t="s">
        <v>2291</v>
      </c>
      <c r="IV140" t="s">
        <v>1952</v>
      </c>
      <c r="IW140" t="s">
        <v>2291</v>
      </c>
      <c r="IX140" t="s">
        <v>2291</v>
      </c>
      <c r="IY140" t="s">
        <v>2161</v>
      </c>
      <c r="IZ140" t="s">
        <v>429</v>
      </c>
      <c r="JA140" t="s">
        <v>1956</v>
      </c>
      <c r="JB140" t="s">
        <v>2291</v>
      </c>
      <c r="JC140" t="s">
        <v>1921</v>
      </c>
      <c r="JD140" t="s">
        <v>2291</v>
      </c>
      <c r="JE140" t="s">
        <v>2291</v>
      </c>
      <c r="JF140" t="s">
        <v>2291</v>
      </c>
      <c r="JG140" t="s">
        <v>2291</v>
      </c>
      <c r="JH140" t="s">
        <v>2291</v>
      </c>
      <c r="JI140" t="s">
        <v>2291</v>
      </c>
      <c r="JJ140" t="s">
        <v>2291</v>
      </c>
      <c r="JK140" t="s">
        <v>2291</v>
      </c>
      <c r="JL140" t="s">
        <v>2291</v>
      </c>
      <c r="JM140" t="s">
        <v>555</v>
      </c>
      <c r="JN140" t="s">
        <v>1921</v>
      </c>
      <c r="JO140" t="s">
        <v>1921</v>
      </c>
      <c r="JP140" t="s">
        <v>1921</v>
      </c>
      <c r="JQ140" t="s">
        <v>1921</v>
      </c>
      <c r="JR140" t="s">
        <v>1920</v>
      </c>
      <c r="JS140" t="s">
        <v>1921</v>
      </c>
      <c r="JT140" t="s">
        <v>1921</v>
      </c>
      <c r="JU140" t="s">
        <v>1920</v>
      </c>
      <c r="JV140" t="s">
        <v>1920</v>
      </c>
      <c r="JW140" t="s">
        <v>1921</v>
      </c>
      <c r="JX140" t="s">
        <v>1921</v>
      </c>
      <c r="JY140" t="s">
        <v>1921</v>
      </c>
      <c r="JZ140" t="s">
        <v>1921</v>
      </c>
      <c r="KA140" t="s">
        <v>1921</v>
      </c>
      <c r="KB140" t="s">
        <v>2291</v>
      </c>
      <c r="KC140" t="s">
        <v>2291</v>
      </c>
      <c r="KD140" t="s">
        <v>2297</v>
      </c>
      <c r="KE140" t="s">
        <v>1920</v>
      </c>
      <c r="KF140" t="s">
        <v>1921</v>
      </c>
      <c r="KG140" t="s">
        <v>1921</v>
      </c>
      <c r="KH140" t="s">
        <v>1920</v>
      </c>
      <c r="KI140" t="s">
        <v>1921</v>
      </c>
      <c r="KJ140" t="s">
        <v>1921</v>
      </c>
      <c r="KK140" t="s">
        <v>1921</v>
      </c>
      <c r="KL140" t="s">
        <v>2291</v>
      </c>
      <c r="KM140" t="s">
        <v>1972</v>
      </c>
      <c r="KN140" t="s">
        <v>1921</v>
      </c>
      <c r="KO140" t="s">
        <v>1920</v>
      </c>
      <c r="KP140" t="s">
        <v>408</v>
      </c>
      <c r="KQ140" t="s">
        <v>1965</v>
      </c>
      <c r="KR140" t="s">
        <v>1987</v>
      </c>
      <c r="KS140" t="s">
        <v>2291</v>
      </c>
      <c r="KT140" t="s">
        <v>1920</v>
      </c>
      <c r="KU140" t="s">
        <v>409</v>
      </c>
      <c r="KV140" t="s">
        <v>1921</v>
      </c>
      <c r="KW140" t="s">
        <v>1921</v>
      </c>
      <c r="KX140" t="s">
        <v>1920</v>
      </c>
      <c r="KY140" t="s">
        <v>2291</v>
      </c>
      <c r="KZ140" t="s">
        <v>2291</v>
      </c>
      <c r="LA140">
        <v>3</v>
      </c>
      <c r="LB140" t="s">
        <v>304</v>
      </c>
      <c r="LC140" t="s">
        <v>556</v>
      </c>
      <c r="LD140" t="s">
        <v>2291</v>
      </c>
      <c r="LE140" t="s">
        <v>2291</v>
      </c>
      <c r="LF140" t="s">
        <v>2291</v>
      </c>
      <c r="LG140">
        <v>20</v>
      </c>
      <c r="LH140">
        <v>20</v>
      </c>
      <c r="LI140" t="s">
        <v>557</v>
      </c>
      <c r="LJ140">
        <v>146970</v>
      </c>
      <c r="LK140" t="s">
        <v>558</v>
      </c>
      <c r="LL140" t="s">
        <v>559</v>
      </c>
      <c r="LM140">
        <v>23</v>
      </c>
      <c r="LN140" t="s">
        <v>2291</v>
      </c>
      <c r="LO140">
        <v>-1</v>
      </c>
      <c r="LP140" t="s">
        <v>2291</v>
      </c>
      <c r="LQ140" t="s">
        <v>2291</v>
      </c>
      <c r="LR140">
        <v>23</v>
      </c>
      <c r="LS140">
        <v>4</v>
      </c>
      <c r="LT140">
        <v>5</v>
      </c>
      <c r="LU140">
        <v>12</v>
      </c>
      <c r="LV140">
        <v>7</v>
      </c>
      <c r="LW140">
        <v>20</v>
      </c>
      <c r="LX140">
        <v>24</v>
      </c>
      <c r="LY140">
        <v>10</v>
      </c>
      <c r="LZ140">
        <v>5</v>
      </c>
      <c r="MA140">
        <v>14</v>
      </c>
      <c r="MB140">
        <v>19</v>
      </c>
      <c r="MC140">
        <v>9</v>
      </c>
      <c r="MD140">
        <v>1</v>
      </c>
      <c r="ME140">
        <v>130</v>
      </c>
      <c r="MF140" t="s">
        <v>1978</v>
      </c>
      <c r="MG140" t="s">
        <v>1980</v>
      </c>
      <c r="MH140" t="s">
        <v>1981</v>
      </c>
      <c r="MI140" t="b">
        <v>1</v>
      </c>
      <c r="MJ140" t="b">
        <v>1</v>
      </c>
      <c r="MK140" t="b">
        <v>0</v>
      </c>
      <c r="ML140" t="s">
        <v>2291</v>
      </c>
    </row>
    <row r="141" spans="1:350" x14ac:dyDescent="0.3">
      <c r="A141" t="s">
        <v>793</v>
      </c>
      <c r="B141" t="s">
        <v>791</v>
      </c>
      <c r="C141" t="s">
        <v>792</v>
      </c>
      <c r="D141">
        <v>43157</v>
      </c>
      <c r="E141" t="s">
        <v>684</v>
      </c>
      <c r="F141" t="s">
        <v>2291</v>
      </c>
      <c r="G141" t="s">
        <v>2291</v>
      </c>
      <c r="H141" t="s">
        <v>2291</v>
      </c>
      <c r="I141">
        <v>43157</v>
      </c>
      <c r="J141" t="s">
        <v>633</v>
      </c>
      <c r="K141" t="s">
        <v>293</v>
      </c>
      <c r="L141" t="s">
        <v>294</v>
      </c>
      <c r="M141" t="s">
        <v>1934</v>
      </c>
      <c r="N141" t="s">
        <v>400</v>
      </c>
      <c r="O141" t="s">
        <v>1948</v>
      </c>
      <c r="P141" t="s">
        <v>401</v>
      </c>
      <c r="Q141" t="s">
        <v>429</v>
      </c>
      <c r="R141" t="s">
        <v>456</v>
      </c>
      <c r="S141" t="s">
        <v>793</v>
      </c>
      <c r="T141" t="s">
        <v>794</v>
      </c>
      <c r="U141">
        <v>14.3535712099</v>
      </c>
      <c r="V141">
        <v>14.0697376213</v>
      </c>
      <c r="W141">
        <v>317.68136260599999</v>
      </c>
      <c r="X141">
        <v>4</v>
      </c>
      <c r="Y141" t="s">
        <v>1983</v>
      </c>
      <c r="Z141" t="s">
        <v>456</v>
      </c>
      <c r="AA141">
        <v>32</v>
      </c>
      <c r="AB141" t="s">
        <v>2292</v>
      </c>
      <c r="AC141" t="s">
        <v>2291</v>
      </c>
      <c r="AD141" t="s">
        <v>1982</v>
      </c>
      <c r="AE141" t="s">
        <v>2291</v>
      </c>
      <c r="AF141" t="s">
        <v>2291</v>
      </c>
      <c r="AG141" t="s">
        <v>2089</v>
      </c>
      <c r="AH141" t="s">
        <v>1920</v>
      </c>
      <c r="AI141" t="s">
        <v>1921</v>
      </c>
      <c r="AJ141" t="s">
        <v>1921</v>
      </c>
      <c r="AK141" t="s">
        <v>2291</v>
      </c>
      <c r="AL141">
        <v>45</v>
      </c>
      <c r="AM141">
        <v>188</v>
      </c>
      <c r="AN141" t="s">
        <v>294</v>
      </c>
      <c r="AO141" t="s">
        <v>1934</v>
      </c>
      <c r="AP141" t="s">
        <v>400</v>
      </c>
      <c r="AQ141" t="s">
        <v>1948</v>
      </c>
      <c r="AR141" t="s">
        <v>404</v>
      </c>
      <c r="AS141" t="s">
        <v>2010</v>
      </c>
      <c r="AT141">
        <v>45</v>
      </c>
      <c r="AU141">
        <v>188</v>
      </c>
      <c r="AV141">
        <v>42736</v>
      </c>
      <c r="AW141" t="s">
        <v>2291</v>
      </c>
      <c r="AX141" t="s">
        <v>2291</v>
      </c>
      <c r="AY141" t="s">
        <v>2291</v>
      </c>
      <c r="AZ141" t="s">
        <v>2291</v>
      </c>
      <c r="BA141" t="s">
        <v>2291</v>
      </c>
      <c r="BB141" t="s">
        <v>2291</v>
      </c>
      <c r="BC141" t="s">
        <v>2291</v>
      </c>
      <c r="BD141" t="s">
        <v>2291</v>
      </c>
      <c r="BE141" t="s">
        <v>2291</v>
      </c>
      <c r="BF141" t="s">
        <v>2291</v>
      </c>
      <c r="BG141" t="s">
        <v>2291</v>
      </c>
      <c r="BH141" t="s">
        <v>2291</v>
      </c>
      <c r="BI141" t="s">
        <v>2291</v>
      </c>
      <c r="BJ141" t="s">
        <v>2291</v>
      </c>
      <c r="BK141" t="s">
        <v>2291</v>
      </c>
      <c r="BL141" t="s">
        <v>2291</v>
      </c>
      <c r="BM141" t="s">
        <v>2291</v>
      </c>
      <c r="BN141" t="s">
        <v>2291</v>
      </c>
      <c r="BO141" t="s">
        <v>2291</v>
      </c>
      <c r="BP141" t="s">
        <v>2291</v>
      </c>
      <c r="BQ141" t="s">
        <v>2291</v>
      </c>
      <c r="BR141" t="s">
        <v>2291</v>
      </c>
      <c r="BS141" t="s">
        <v>2291</v>
      </c>
      <c r="BT141" t="s">
        <v>2291</v>
      </c>
      <c r="BU141" t="s">
        <v>2291</v>
      </c>
      <c r="BV141" t="s">
        <v>2291</v>
      </c>
      <c r="BW141" t="s">
        <v>2291</v>
      </c>
      <c r="BX141" t="s">
        <v>2291</v>
      </c>
      <c r="BY141" t="s">
        <v>2291</v>
      </c>
      <c r="BZ141" t="s">
        <v>2291</v>
      </c>
      <c r="CA141">
        <v>0</v>
      </c>
      <c r="CB141">
        <v>45</v>
      </c>
      <c r="CC141">
        <v>0</v>
      </c>
      <c r="CD141">
        <v>0</v>
      </c>
      <c r="CE141">
        <v>0</v>
      </c>
      <c r="CF141" t="s">
        <v>1998</v>
      </c>
      <c r="CG141" t="s">
        <v>2291</v>
      </c>
      <c r="CH141" t="s">
        <v>469</v>
      </c>
      <c r="CI141" t="s">
        <v>1921</v>
      </c>
      <c r="CJ141" t="s">
        <v>1921</v>
      </c>
      <c r="CK141" t="s">
        <v>1921</v>
      </c>
      <c r="CL141" t="s">
        <v>1921</v>
      </c>
      <c r="CM141" t="s">
        <v>1921</v>
      </c>
      <c r="CN141" t="s">
        <v>1921</v>
      </c>
      <c r="CO141" t="s">
        <v>1921</v>
      </c>
      <c r="CP141" t="s">
        <v>1921</v>
      </c>
      <c r="CQ141" t="s">
        <v>1921</v>
      </c>
      <c r="CR141" t="s">
        <v>1921</v>
      </c>
      <c r="CS141" t="s">
        <v>1920</v>
      </c>
      <c r="CT141" t="s">
        <v>2291</v>
      </c>
      <c r="CU141" t="s">
        <v>2291</v>
      </c>
      <c r="CV141" t="s">
        <v>2291</v>
      </c>
      <c r="CW141" t="s">
        <v>2291</v>
      </c>
      <c r="CX141" t="s">
        <v>2291</v>
      </c>
      <c r="CY141" t="s">
        <v>2291</v>
      </c>
      <c r="CZ141" t="s">
        <v>2291</v>
      </c>
      <c r="DA141" t="s">
        <v>2291</v>
      </c>
      <c r="DB141" t="s">
        <v>2291</v>
      </c>
      <c r="DC141" t="s">
        <v>2291</v>
      </c>
      <c r="DD141" t="s">
        <v>2291</v>
      </c>
      <c r="DE141" t="s">
        <v>2291</v>
      </c>
      <c r="DF141" t="s">
        <v>2291</v>
      </c>
      <c r="DG141" t="s">
        <v>2291</v>
      </c>
      <c r="DH141" t="s">
        <v>2291</v>
      </c>
      <c r="DI141" t="s">
        <v>2291</v>
      </c>
      <c r="DJ141" t="s">
        <v>2291</v>
      </c>
      <c r="DK141" t="s">
        <v>2291</v>
      </c>
      <c r="DL141" t="s">
        <v>2291</v>
      </c>
      <c r="DM141" t="s">
        <v>2291</v>
      </c>
      <c r="DN141" t="s">
        <v>2291</v>
      </c>
      <c r="DO141" t="s">
        <v>2291</v>
      </c>
      <c r="DP141" t="s">
        <v>2291</v>
      </c>
      <c r="DQ141" t="s">
        <v>2291</v>
      </c>
      <c r="DR141" t="s">
        <v>2291</v>
      </c>
      <c r="DS141" t="s">
        <v>2291</v>
      </c>
      <c r="DT141" t="s">
        <v>2291</v>
      </c>
      <c r="DU141" t="s">
        <v>2291</v>
      </c>
      <c r="DV141" t="s">
        <v>2291</v>
      </c>
      <c r="DW141" t="s">
        <v>2291</v>
      </c>
      <c r="DX141" t="s">
        <v>2291</v>
      </c>
      <c r="DY141" t="s">
        <v>2291</v>
      </c>
      <c r="DZ141" t="s">
        <v>2291</v>
      </c>
      <c r="EA141" t="s">
        <v>2291</v>
      </c>
      <c r="EB141" t="s">
        <v>2291</v>
      </c>
      <c r="EC141" t="s">
        <v>2291</v>
      </c>
      <c r="ED141" t="s">
        <v>2291</v>
      </c>
      <c r="EE141" t="s">
        <v>2291</v>
      </c>
      <c r="EF141" t="s">
        <v>2291</v>
      </c>
      <c r="EG141" t="s">
        <v>2291</v>
      </c>
      <c r="EH141" t="s">
        <v>2291</v>
      </c>
      <c r="EI141" t="s">
        <v>2291</v>
      </c>
      <c r="EJ141" t="s">
        <v>2291</v>
      </c>
      <c r="EK141" t="s">
        <v>2291</v>
      </c>
      <c r="EL141" t="s">
        <v>2291</v>
      </c>
      <c r="EM141" t="s">
        <v>2291</v>
      </c>
      <c r="EN141" t="s">
        <v>2291</v>
      </c>
      <c r="EO141" t="s">
        <v>2291</v>
      </c>
      <c r="EP141" t="s">
        <v>2291</v>
      </c>
      <c r="EQ141" t="s">
        <v>2291</v>
      </c>
      <c r="ER141" t="s">
        <v>2291</v>
      </c>
      <c r="ES141" t="s">
        <v>2291</v>
      </c>
      <c r="ET141" t="s">
        <v>2291</v>
      </c>
      <c r="EU141" t="s">
        <v>2291</v>
      </c>
      <c r="EV141" t="s">
        <v>2291</v>
      </c>
      <c r="EW141" t="s">
        <v>2291</v>
      </c>
      <c r="EX141" t="s">
        <v>2291</v>
      </c>
      <c r="EY141" t="s">
        <v>2291</v>
      </c>
      <c r="EZ141" t="s">
        <v>2291</v>
      </c>
      <c r="FA141" t="s">
        <v>2291</v>
      </c>
      <c r="FB141" t="s">
        <v>2291</v>
      </c>
      <c r="FC141" t="s">
        <v>2291</v>
      </c>
      <c r="FD141" t="s">
        <v>2291</v>
      </c>
      <c r="FE141" t="s">
        <v>2291</v>
      </c>
      <c r="FF141" t="s">
        <v>2291</v>
      </c>
      <c r="FG141" t="s">
        <v>2291</v>
      </c>
      <c r="FH141" t="s">
        <v>2291</v>
      </c>
      <c r="FI141" t="s">
        <v>2291</v>
      </c>
      <c r="FJ141" t="s">
        <v>2291</v>
      </c>
      <c r="FK141" t="s">
        <v>2291</v>
      </c>
      <c r="FL141" t="s">
        <v>2291</v>
      </c>
      <c r="FM141" t="s">
        <v>2291</v>
      </c>
      <c r="FN141" t="s">
        <v>2291</v>
      </c>
      <c r="FO141" t="s">
        <v>2291</v>
      </c>
      <c r="FP141" t="s">
        <v>2291</v>
      </c>
      <c r="FQ141" t="s">
        <v>2291</v>
      </c>
      <c r="FR141" t="s">
        <v>2291</v>
      </c>
      <c r="FS141" t="s">
        <v>2291</v>
      </c>
      <c r="FT141" t="s">
        <v>2291</v>
      </c>
      <c r="FU141" t="s">
        <v>2291</v>
      </c>
      <c r="FV141">
        <v>5</v>
      </c>
      <c r="FW141">
        <v>10</v>
      </c>
      <c r="FX141">
        <v>1</v>
      </c>
      <c r="FY141">
        <v>2</v>
      </c>
      <c r="FZ141">
        <v>1</v>
      </c>
      <c r="GA141">
        <v>5</v>
      </c>
      <c r="GB141" t="s">
        <v>2291</v>
      </c>
      <c r="GC141" t="s">
        <v>2291</v>
      </c>
      <c r="GD141">
        <v>15</v>
      </c>
      <c r="GE141">
        <v>3</v>
      </c>
      <c r="GF141">
        <v>5</v>
      </c>
      <c r="GG141" t="s">
        <v>2291</v>
      </c>
      <c r="GH141">
        <v>12</v>
      </c>
      <c r="GI141" t="s">
        <v>1920</v>
      </c>
      <c r="GJ141" t="s">
        <v>1920</v>
      </c>
      <c r="GK141" t="s">
        <v>1920</v>
      </c>
      <c r="GL141" t="s">
        <v>2291</v>
      </c>
      <c r="GM141" t="s">
        <v>2291</v>
      </c>
      <c r="GN141" t="s">
        <v>2291</v>
      </c>
      <c r="GO141" t="s">
        <v>1920</v>
      </c>
      <c r="GP141" t="s">
        <v>2291</v>
      </c>
      <c r="GQ141" t="s">
        <v>2291</v>
      </c>
      <c r="GR141" t="s">
        <v>2291</v>
      </c>
      <c r="GS141" t="s">
        <v>406</v>
      </c>
      <c r="GT141" t="s">
        <v>1921</v>
      </c>
      <c r="GU141" t="s">
        <v>1921</v>
      </c>
      <c r="GV141" t="s">
        <v>1921</v>
      </c>
      <c r="GW141" t="s">
        <v>1921</v>
      </c>
      <c r="GX141" t="s">
        <v>1921</v>
      </c>
      <c r="GY141" t="s">
        <v>1921</v>
      </c>
      <c r="GZ141" t="s">
        <v>1920</v>
      </c>
      <c r="HA141" t="s">
        <v>1921</v>
      </c>
      <c r="HB141">
        <v>1</v>
      </c>
      <c r="HC141" t="s">
        <v>2291</v>
      </c>
      <c r="HD141" t="s">
        <v>2291</v>
      </c>
      <c r="HE141" t="s">
        <v>2291</v>
      </c>
      <c r="HF141" t="s">
        <v>2291</v>
      </c>
      <c r="HG141" t="s">
        <v>2291</v>
      </c>
      <c r="HH141" t="s">
        <v>2291</v>
      </c>
      <c r="HI141" t="s">
        <v>2291</v>
      </c>
      <c r="HJ141" t="s">
        <v>2291</v>
      </c>
      <c r="HK141" t="s">
        <v>2291</v>
      </c>
      <c r="HL141" t="s">
        <v>2291</v>
      </c>
      <c r="HM141" t="s">
        <v>2291</v>
      </c>
      <c r="HN141" t="s">
        <v>2291</v>
      </c>
      <c r="HO141" t="s">
        <v>2291</v>
      </c>
      <c r="HP141" t="s">
        <v>2291</v>
      </c>
      <c r="HQ141" t="s">
        <v>2291</v>
      </c>
      <c r="HR141" t="s">
        <v>1958</v>
      </c>
      <c r="HS141" t="s">
        <v>2110</v>
      </c>
      <c r="HT141" t="s">
        <v>1921</v>
      </c>
      <c r="HU141" t="s">
        <v>1920</v>
      </c>
      <c r="HV141" t="s">
        <v>1921</v>
      </c>
      <c r="HW141" t="s">
        <v>1921</v>
      </c>
      <c r="HX141" t="s">
        <v>1921</v>
      </c>
      <c r="HY141" t="s">
        <v>2125</v>
      </c>
      <c r="HZ141" t="s">
        <v>1921</v>
      </c>
      <c r="IA141" t="s">
        <v>1921</v>
      </c>
      <c r="IB141" t="s">
        <v>1920</v>
      </c>
      <c r="IC141" t="s">
        <v>2291</v>
      </c>
      <c r="ID141" t="s">
        <v>2291</v>
      </c>
      <c r="IE141" t="s">
        <v>2291</v>
      </c>
      <c r="IF141" t="s">
        <v>2291</v>
      </c>
      <c r="IG141" t="s">
        <v>2291</v>
      </c>
      <c r="IH141" t="s">
        <v>2126</v>
      </c>
      <c r="II141" t="s">
        <v>1921</v>
      </c>
      <c r="IJ141" t="s">
        <v>1920</v>
      </c>
      <c r="IK141" t="s">
        <v>2291</v>
      </c>
      <c r="IL141">
        <v>45</v>
      </c>
      <c r="IM141" t="s">
        <v>1961</v>
      </c>
      <c r="IN141" t="s">
        <v>2291</v>
      </c>
      <c r="IO141" t="s">
        <v>2291</v>
      </c>
      <c r="IP141" t="s">
        <v>2291</v>
      </c>
      <c r="IQ141" t="s">
        <v>2291</v>
      </c>
      <c r="IR141" t="s">
        <v>2291</v>
      </c>
      <c r="IS141" t="s">
        <v>2291</v>
      </c>
      <c r="IT141" t="s">
        <v>2291</v>
      </c>
      <c r="IU141" t="s">
        <v>2291</v>
      </c>
      <c r="IV141" t="s">
        <v>1949</v>
      </c>
      <c r="IW141" t="s">
        <v>1991</v>
      </c>
      <c r="IX141" t="s">
        <v>2291</v>
      </c>
      <c r="IY141" t="s">
        <v>2291</v>
      </c>
      <c r="IZ141" t="s">
        <v>2291</v>
      </c>
      <c r="JA141" t="s">
        <v>2291</v>
      </c>
      <c r="JB141" t="s">
        <v>2291</v>
      </c>
      <c r="JC141" t="s">
        <v>1921</v>
      </c>
      <c r="JD141" t="s">
        <v>2291</v>
      </c>
      <c r="JE141" t="s">
        <v>2291</v>
      </c>
      <c r="JF141" t="s">
        <v>2291</v>
      </c>
      <c r="JG141" t="s">
        <v>2291</v>
      </c>
      <c r="JH141" t="s">
        <v>2291</v>
      </c>
      <c r="JI141" t="s">
        <v>2291</v>
      </c>
      <c r="JJ141" t="s">
        <v>2291</v>
      </c>
      <c r="JK141" t="s">
        <v>2291</v>
      </c>
      <c r="JL141" t="s">
        <v>2291</v>
      </c>
      <c r="JM141" t="s">
        <v>687</v>
      </c>
      <c r="JN141" t="s">
        <v>1920</v>
      </c>
      <c r="JO141" t="s">
        <v>1921</v>
      </c>
      <c r="JP141" t="s">
        <v>1921</v>
      </c>
      <c r="JQ141" t="s">
        <v>1921</v>
      </c>
      <c r="JR141" t="s">
        <v>1921</v>
      </c>
      <c r="JS141" t="s">
        <v>1921</v>
      </c>
      <c r="JT141" t="s">
        <v>1921</v>
      </c>
      <c r="JU141" t="s">
        <v>1920</v>
      </c>
      <c r="JV141" t="s">
        <v>1920</v>
      </c>
      <c r="JW141" t="s">
        <v>1921</v>
      </c>
      <c r="JX141" t="s">
        <v>1921</v>
      </c>
      <c r="JY141" t="s">
        <v>1921</v>
      </c>
      <c r="JZ141" t="s">
        <v>1921</v>
      </c>
      <c r="KA141" t="s">
        <v>1921</v>
      </c>
      <c r="KB141" t="s">
        <v>2291</v>
      </c>
      <c r="KC141" t="s">
        <v>2291</v>
      </c>
      <c r="KD141" t="s">
        <v>2302</v>
      </c>
      <c r="KE141" t="s">
        <v>1921</v>
      </c>
      <c r="KF141" t="s">
        <v>1921</v>
      </c>
      <c r="KG141" t="s">
        <v>1921</v>
      </c>
      <c r="KH141" t="s">
        <v>1921</v>
      </c>
      <c r="KI141" t="s">
        <v>1920</v>
      </c>
      <c r="KJ141" t="s">
        <v>1920</v>
      </c>
      <c r="KK141" t="s">
        <v>1921</v>
      </c>
      <c r="KL141" t="s">
        <v>2291</v>
      </c>
      <c r="KM141" t="s">
        <v>1972</v>
      </c>
      <c r="KN141" t="s">
        <v>1921</v>
      </c>
      <c r="KO141" t="s">
        <v>1920</v>
      </c>
      <c r="KP141" t="s">
        <v>2144</v>
      </c>
      <c r="KQ141" t="s">
        <v>1967</v>
      </c>
      <c r="KR141" t="s">
        <v>1988</v>
      </c>
      <c r="KS141" t="s">
        <v>2291</v>
      </c>
      <c r="KT141" t="s">
        <v>1920</v>
      </c>
      <c r="KU141" t="s">
        <v>409</v>
      </c>
      <c r="KV141" t="s">
        <v>1921</v>
      </c>
      <c r="KW141" t="s">
        <v>1921</v>
      </c>
      <c r="KX141" t="s">
        <v>1920</v>
      </c>
      <c r="KY141" t="s">
        <v>2291</v>
      </c>
      <c r="KZ141" t="s">
        <v>2291</v>
      </c>
      <c r="LA141">
        <v>3</v>
      </c>
      <c r="LB141" t="s">
        <v>304</v>
      </c>
      <c r="LC141" t="s">
        <v>2291</v>
      </c>
      <c r="LD141" t="s">
        <v>2291</v>
      </c>
      <c r="LE141" t="s">
        <v>2291</v>
      </c>
      <c r="LF141" t="s">
        <v>2291</v>
      </c>
      <c r="LG141">
        <v>20</v>
      </c>
      <c r="LH141">
        <v>20</v>
      </c>
      <c r="LI141" t="s">
        <v>795</v>
      </c>
      <c r="LJ141">
        <v>148399</v>
      </c>
      <c r="LK141" t="s">
        <v>796</v>
      </c>
      <c r="LL141" t="s">
        <v>797</v>
      </c>
      <c r="LM141">
        <v>49</v>
      </c>
      <c r="LN141" t="s">
        <v>2291</v>
      </c>
      <c r="LO141">
        <v>-1</v>
      </c>
      <c r="LP141" t="s">
        <v>2291</v>
      </c>
      <c r="LQ141" t="s">
        <v>2291</v>
      </c>
      <c r="LR141">
        <v>49</v>
      </c>
      <c r="LS141">
        <v>14</v>
      </c>
      <c r="LT141">
        <v>6</v>
      </c>
      <c r="LU141">
        <v>9</v>
      </c>
      <c r="LV141">
        <v>14</v>
      </c>
      <c r="LW141">
        <v>6</v>
      </c>
      <c r="LX141">
        <v>13</v>
      </c>
      <c r="LY141">
        <v>7</v>
      </c>
      <c r="LZ141">
        <v>8</v>
      </c>
      <c r="MA141">
        <v>22</v>
      </c>
      <c r="MB141">
        <v>22</v>
      </c>
      <c r="MC141">
        <v>5</v>
      </c>
      <c r="MD141">
        <v>4</v>
      </c>
      <c r="ME141">
        <v>130</v>
      </c>
      <c r="MF141" t="s">
        <v>1975</v>
      </c>
      <c r="MG141" t="s">
        <v>1980</v>
      </c>
      <c r="MH141" t="s">
        <v>1981</v>
      </c>
      <c r="MI141" t="b">
        <v>1</v>
      </c>
      <c r="MJ141" t="b">
        <v>1</v>
      </c>
      <c r="MK141" t="b">
        <v>0</v>
      </c>
      <c r="ML141" t="s">
        <v>2291</v>
      </c>
    </row>
    <row r="142" spans="1:350" x14ac:dyDescent="0.3">
      <c r="A142" t="s">
        <v>650</v>
      </c>
      <c r="B142" t="s">
        <v>648</v>
      </c>
      <c r="C142" t="s">
        <v>649</v>
      </c>
      <c r="D142">
        <v>43154</v>
      </c>
      <c r="E142" t="s">
        <v>632</v>
      </c>
      <c r="F142" t="s">
        <v>2291</v>
      </c>
      <c r="G142" t="s">
        <v>2291</v>
      </c>
      <c r="H142" t="s">
        <v>2291</v>
      </c>
      <c r="I142">
        <v>43154</v>
      </c>
      <c r="J142" t="s">
        <v>633</v>
      </c>
      <c r="K142" t="s">
        <v>293</v>
      </c>
      <c r="L142" t="s">
        <v>294</v>
      </c>
      <c r="M142" t="s">
        <v>1934</v>
      </c>
      <c r="N142" t="s">
        <v>400</v>
      </c>
      <c r="O142" t="s">
        <v>1948</v>
      </c>
      <c r="P142" t="s">
        <v>401</v>
      </c>
      <c r="Q142" t="s">
        <v>429</v>
      </c>
      <c r="R142" t="s">
        <v>429</v>
      </c>
      <c r="S142" t="s">
        <v>650</v>
      </c>
      <c r="T142" t="s">
        <v>651</v>
      </c>
      <c r="U142">
        <v>14.4297408919</v>
      </c>
      <c r="V142">
        <v>13.7243270764</v>
      </c>
      <c r="W142">
        <v>304.62045500800002</v>
      </c>
      <c r="X142">
        <v>4</v>
      </c>
      <c r="Y142" t="s">
        <v>1983</v>
      </c>
      <c r="Z142" t="s">
        <v>642</v>
      </c>
      <c r="AA142">
        <v>5</v>
      </c>
      <c r="AB142" t="s">
        <v>2292</v>
      </c>
      <c r="AC142" t="s">
        <v>2291</v>
      </c>
      <c r="AD142" t="s">
        <v>1982</v>
      </c>
      <c r="AE142" t="s">
        <v>2291</v>
      </c>
      <c r="AF142" t="s">
        <v>2291</v>
      </c>
      <c r="AG142" t="s">
        <v>2089</v>
      </c>
      <c r="AH142" t="s">
        <v>1920</v>
      </c>
      <c r="AI142" t="s">
        <v>1921</v>
      </c>
      <c r="AJ142" t="s">
        <v>1921</v>
      </c>
      <c r="AK142" t="s">
        <v>2291</v>
      </c>
      <c r="AL142">
        <v>63</v>
      </c>
      <c r="AM142">
        <v>105</v>
      </c>
      <c r="AN142" t="s">
        <v>294</v>
      </c>
      <c r="AO142" t="s">
        <v>1934</v>
      </c>
      <c r="AP142" t="s">
        <v>400</v>
      </c>
      <c r="AQ142" t="s">
        <v>1948</v>
      </c>
      <c r="AR142" t="s">
        <v>401</v>
      </c>
      <c r="AS142" t="s">
        <v>429</v>
      </c>
      <c r="AT142">
        <v>63</v>
      </c>
      <c r="AU142">
        <v>105</v>
      </c>
      <c r="AV142">
        <v>42370</v>
      </c>
      <c r="AW142" t="s">
        <v>2291</v>
      </c>
      <c r="AX142" t="s">
        <v>2291</v>
      </c>
      <c r="AY142" t="s">
        <v>2291</v>
      </c>
      <c r="AZ142" t="s">
        <v>2291</v>
      </c>
      <c r="BA142" t="s">
        <v>2291</v>
      </c>
      <c r="BB142" t="s">
        <v>2291</v>
      </c>
      <c r="BC142" t="s">
        <v>2291</v>
      </c>
      <c r="BD142" t="s">
        <v>2291</v>
      </c>
      <c r="BE142" t="s">
        <v>2291</v>
      </c>
      <c r="BF142" t="s">
        <v>2291</v>
      </c>
      <c r="BG142" t="s">
        <v>2291</v>
      </c>
      <c r="BH142" t="s">
        <v>2291</v>
      </c>
      <c r="BI142" t="s">
        <v>2291</v>
      </c>
      <c r="BJ142" t="s">
        <v>2291</v>
      </c>
      <c r="BK142" t="s">
        <v>2291</v>
      </c>
      <c r="BL142" t="s">
        <v>2291</v>
      </c>
      <c r="BM142" t="s">
        <v>2291</v>
      </c>
      <c r="BN142" t="s">
        <v>2291</v>
      </c>
      <c r="BO142" t="s">
        <v>2291</v>
      </c>
      <c r="BP142" t="s">
        <v>2291</v>
      </c>
      <c r="BQ142" t="s">
        <v>2291</v>
      </c>
      <c r="BR142" t="s">
        <v>2291</v>
      </c>
      <c r="BS142" t="s">
        <v>2291</v>
      </c>
      <c r="BT142" t="s">
        <v>2291</v>
      </c>
      <c r="BU142" t="s">
        <v>2291</v>
      </c>
      <c r="BV142" t="s">
        <v>2291</v>
      </c>
      <c r="BW142" t="s">
        <v>2291</v>
      </c>
      <c r="BX142" t="s">
        <v>2291</v>
      </c>
      <c r="BY142" t="s">
        <v>2291</v>
      </c>
      <c r="BZ142" t="s">
        <v>2291</v>
      </c>
      <c r="CA142">
        <v>0</v>
      </c>
      <c r="CB142">
        <v>70</v>
      </c>
      <c r="CC142">
        <v>0</v>
      </c>
      <c r="CD142">
        <v>0</v>
      </c>
      <c r="CE142">
        <v>0</v>
      </c>
      <c r="CF142" t="s">
        <v>1998</v>
      </c>
      <c r="CG142" t="s">
        <v>2291</v>
      </c>
      <c r="CH142" t="s">
        <v>512</v>
      </c>
      <c r="CI142" t="s">
        <v>1921</v>
      </c>
      <c r="CJ142" t="s">
        <v>1920</v>
      </c>
      <c r="CK142" t="s">
        <v>1920</v>
      </c>
      <c r="CL142" t="s">
        <v>1921</v>
      </c>
      <c r="CM142" t="s">
        <v>1921</v>
      </c>
      <c r="CN142" t="s">
        <v>1921</v>
      </c>
      <c r="CO142" t="s">
        <v>1921</v>
      </c>
      <c r="CP142" t="s">
        <v>1921</v>
      </c>
      <c r="CQ142" t="s">
        <v>1920</v>
      </c>
      <c r="CR142" t="s">
        <v>1920</v>
      </c>
      <c r="CS142" t="s">
        <v>1921</v>
      </c>
      <c r="CT142" t="s">
        <v>320</v>
      </c>
      <c r="CU142" t="s">
        <v>1921</v>
      </c>
      <c r="CV142" t="s">
        <v>1921</v>
      </c>
      <c r="CW142" t="s">
        <v>1921</v>
      </c>
      <c r="CX142" t="s">
        <v>1920</v>
      </c>
      <c r="CY142" t="s">
        <v>1921</v>
      </c>
      <c r="CZ142" t="s">
        <v>2291</v>
      </c>
      <c r="DA142" t="s">
        <v>2029</v>
      </c>
      <c r="DB142" t="s">
        <v>2291</v>
      </c>
      <c r="DC142" t="s">
        <v>2291</v>
      </c>
      <c r="DD142" t="s">
        <v>2291</v>
      </c>
      <c r="DE142" t="s">
        <v>2291</v>
      </c>
      <c r="DF142" t="s">
        <v>2291</v>
      </c>
      <c r="DG142" t="s">
        <v>2291</v>
      </c>
      <c r="DH142" t="s">
        <v>2291</v>
      </c>
      <c r="DI142" t="s">
        <v>2291</v>
      </c>
      <c r="DJ142" t="s">
        <v>320</v>
      </c>
      <c r="DK142" t="s">
        <v>1921</v>
      </c>
      <c r="DL142" t="s">
        <v>1921</v>
      </c>
      <c r="DM142" t="s">
        <v>1921</v>
      </c>
      <c r="DN142" t="s">
        <v>1920</v>
      </c>
      <c r="DO142" t="s">
        <v>1921</v>
      </c>
      <c r="DP142" t="s">
        <v>2291</v>
      </c>
      <c r="DQ142" t="s">
        <v>2029</v>
      </c>
      <c r="DR142" t="s">
        <v>2291</v>
      </c>
      <c r="DS142" t="s">
        <v>2291</v>
      </c>
      <c r="DT142" t="s">
        <v>2291</v>
      </c>
      <c r="DU142" t="s">
        <v>2291</v>
      </c>
      <c r="DV142" t="s">
        <v>2291</v>
      </c>
      <c r="DW142" t="s">
        <v>2291</v>
      </c>
      <c r="DX142" t="s">
        <v>2291</v>
      </c>
      <c r="DY142" t="s">
        <v>2291</v>
      </c>
      <c r="DZ142" t="s">
        <v>2291</v>
      </c>
      <c r="EA142" t="s">
        <v>2291</v>
      </c>
      <c r="EB142" t="s">
        <v>2291</v>
      </c>
      <c r="EC142" t="s">
        <v>2291</v>
      </c>
      <c r="ED142" t="s">
        <v>2291</v>
      </c>
      <c r="EE142" t="s">
        <v>2291</v>
      </c>
      <c r="EF142" t="s">
        <v>2291</v>
      </c>
      <c r="EG142" t="s">
        <v>2291</v>
      </c>
      <c r="EH142" t="s">
        <v>2291</v>
      </c>
      <c r="EI142" t="s">
        <v>2291</v>
      </c>
      <c r="EJ142" t="s">
        <v>2291</v>
      </c>
      <c r="EK142" t="s">
        <v>2291</v>
      </c>
      <c r="EL142" t="s">
        <v>2291</v>
      </c>
      <c r="EM142" t="s">
        <v>2291</v>
      </c>
      <c r="EN142" t="s">
        <v>2291</v>
      </c>
      <c r="EO142" t="s">
        <v>2291</v>
      </c>
      <c r="EP142" t="s">
        <v>2291</v>
      </c>
      <c r="EQ142" t="s">
        <v>2291</v>
      </c>
      <c r="ER142" t="s">
        <v>2291</v>
      </c>
      <c r="ES142" t="s">
        <v>2291</v>
      </c>
      <c r="ET142" t="s">
        <v>2291</v>
      </c>
      <c r="EU142" t="s">
        <v>2291</v>
      </c>
      <c r="EV142" t="s">
        <v>2291</v>
      </c>
      <c r="EW142" t="s">
        <v>2291</v>
      </c>
      <c r="EX142" t="s">
        <v>320</v>
      </c>
      <c r="EY142" t="s">
        <v>1921</v>
      </c>
      <c r="EZ142" t="s">
        <v>1921</v>
      </c>
      <c r="FA142" t="s">
        <v>1921</v>
      </c>
      <c r="FB142" t="s">
        <v>1920</v>
      </c>
      <c r="FC142" t="s">
        <v>1921</v>
      </c>
      <c r="FD142" t="s">
        <v>2291</v>
      </c>
      <c r="FE142" t="s">
        <v>1996</v>
      </c>
      <c r="FF142" t="s">
        <v>2291</v>
      </c>
      <c r="FG142" t="s">
        <v>2291</v>
      </c>
      <c r="FH142" t="s">
        <v>2291</v>
      </c>
      <c r="FI142" t="s">
        <v>2291</v>
      </c>
      <c r="FJ142" t="s">
        <v>2291</v>
      </c>
      <c r="FK142" t="s">
        <v>2291</v>
      </c>
      <c r="FL142" t="s">
        <v>2291</v>
      </c>
      <c r="FM142" t="s">
        <v>2291</v>
      </c>
      <c r="FN142" t="s">
        <v>320</v>
      </c>
      <c r="FO142" t="s">
        <v>1921</v>
      </c>
      <c r="FP142" t="s">
        <v>1921</v>
      </c>
      <c r="FQ142" t="s">
        <v>1921</v>
      </c>
      <c r="FR142" t="s">
        <v>1920</v>
      </c>
      <c r="FS142" t="s">
        <v>1921</v>
      </c>
      <c r="FT142" t="s">
        <v>2291</v>
      </c>
      <c r="FU142" t="s">
        <v>1996</v>
      </c>
      <c r="FV142">
        <v>35</v>
      </c>
      <c r="FW142">
        <v>20</v>
      </c>
      <c r="FX142" t="s">
        <v>2291</v>
      </c>
      <c r="FY142">
        <v>5</v>
      </c>
      <c r="FZ142">
        <v>1</v>
      </c>
      <c r="GA142">
        <v>1</v>
      </c>
      <c r="GB142" t="s">
        <v>2291</v>
      </c>
      <c r="GC142" t="s">
        <v>2291</v>
      </c>
      <c r="GD142" t="s">
        <v>2291</v>
      </c>
      <c r="GE142">
        <v>6</v>
      </c>
      <c r="GF142">
        <v>1</v>
      </c>
      <c r="GG142" t="s">
        <v>2291</v>
      </c>
      <c r="GH142">
        <v>28</v>
      </c>
      <c r="GI142" t="s">
        <v>1920</v>
      </c>
      <c r="GJ142" t="s">
        <v>1920</v>
      </c>
      <c r="GK142" t="s">
        <v>1920</v>
      </c>
      <c r="GL142" t="s">
        <v>2291</v>
      </c>
      <c r="GM142" t="s">
        <v>2291</v>
      </c>
      <c r="GN142" t="s">
        <v>2291</v>
      </c>
      <c r="GO142" t="s">
        <v>1920</v>
      </c>
      <c r="GP142" t="s">
        <v>2291</v>
      </c>
      <c r="GQ142" t="s">
        <v>2291</v>
      </c>
      <c r="GR142" t="s">
        <v>2291</v>
      </c>
      <c r="GS142" t="s">
        <v>302</v>
      </c>
      <c r="GT142" t="s">
        <v>1921</v>
      </c>
      <c r="GU142" t="s">
        <v>1921</v>
      </c>
      <c r="GV142" t="s">
        <v>1921</v>
      </c>
      <c r="GW142" t="s">
        <v>1921</v>
      </c>
      <c r="GX142" t="s">
        <v>1920</v>
      </c>
      <c r="GY142" t="s">
        <v>1921</v>
      </c>
      <c r="GZ142" t="s">
        <v>1921</v>
      </c>
      <c r="HA142" t="s">
        <v>1921</v>
      </c>
      <c r="HB142" t="s">
        <v>2291</v>
      </c>
      <c r="HC142" t="s">
        <v>2291</v>
      </c>
      <c r="HD142">
        <v>1</v>
      </c>
      <c r="HE142" t="s">
        <v>2291</v>
      </c>
      <c r="HF142" t="s">
        <v>2291</v>
      </c>
      <c r="HG142" t="s">
        <v>2291</v>
      </c>
      <c r="HH142" t="s">
        <v>2291</v>
      </c>
      <c r="HI142" t="s">
        <v>2291</v>
      </c>
      <c r="HJ142" t="s">
        <v>2291</v>
      </c>
      <c r="HK142" t="s">
        <v>2291</v>
      </c>
      <c r="HL142" t="s">
        <v>2291</v>
      </c>
      <c r="HM142" t="s">
        <v>2291</v>
      </c>
      <c r="HN142" t="s">
        <v>2291</v>
      </c>
      <c r="HO142" t="s">
        <v>2291</v>
      </c>
      <c r="HP142" t="s">
        <v>2291</v>
      </c>
      <c r="HQ142" t="s">
        <v>2291</v>
      </c>
      <c r="HR142" t="s">
        <v>869</v>
      </c>
      <c r="HS142" t="s">
        <v>2115</v>
      </c>
      <c r="HT142" t="s">
        <v>1921</v>
      </c>
      <c r="HU142" t="s">
        <v>1920</v>
      </c>
      <c r="HV142" t="s">
        <v>1920</v>
      </c>
      <c r="HW142" t="s">
        <v>1920</v>
      </c>
      <c r="HX142" t="s">
        <v>1921</v>
      </c>
      <c r="HY142" t="s">
        <v>2125</v>
      </c>
      <c r="HZ142" t="s">
        <v>1921</v>
      </c>
      <c r="IA142" t="s">
        <v>1921</v>
      </c>
      <c r="IB142" t="s">
        <v>1920</v>
      </c>
      <c r="IC142" t="s">
        <v>2291</v>
      </c>
      <c r="ID142" t="s">
        <v>2291</v>
      </c>
      <c r="IE142" t="s">
        <v>2291</v>
      </c>
      <c r="IF142" t="s">
        <v>2291</v>
      </c>
      <c r="IG142" t="s">
        <v>2291</v>
      </c>
      <c r="IH142" t="s">
        <v>2126</v>
      </c>
      <c r="II142" t="s">
        <v>1921</v>
      </c>
      <c r="IJ142" t="s">
        <v>1920</v>
      </c>
      <c r="IK142" t="s">
        <v>2291</v>
      </c>
      <c r="IL142">
        <v>19</v>
      </c>
      <c r="IM142" t="s">
        <v>1920</v>
      </c>
      <c r="IN142" t="s">
        <v>2291</v>
      </c>
      <c r="IO142" t="s">
        <v>2291</v>
      </c>
      <c r="IP142" t="s">
        <v>2291</v>
      </c>
      <c r="IQ142" t="s">
        <v>2291</v>
      </c>
      <c r="IR142" t="s">
        <v>2291</v>
      </c>
      <c r="IS142" t="s">
        <v>2291</v>
      </c>
      <c r="IT142" t="s">
        <v>2291</v>
      </c>
      <c r="IU142" t="s">
        <v>2291</v>
      </c>
      <c r="IV142" t="s">
        <v>1949</v>
      </c>
      <c r="IW142" t="s">
        <v>1991</v>
      </c>
      <c r="IX142" t="s">
        <v>2291</v>
      </c>
      <c r="IY142" t="s">
        <v>2291</v>
      </c>
      <c r="IZ142" t="s">
        <v>2291</v>
      </c>
      <c r="JA142" t="s">
        <v>2291</v>
      </c>
      <c r="JB142" t="s">
        <v>2291</v>
      </c>
      <c r="JC142" t="s">
        <v>1921</v>
      </c>
      <c r="JD142" t="s">
        <v>2291</v>
      </c>
      <c r="JE142" t="s">
        <v>2291</v>
      </c>
      <c r="JF142" t="s">
        <v>2291</v>
      </c>
      <c r="JG142" t="s">
        <v>2291</v>
      </c>
      <c r="JH142" t="s">
        <v>2291</v>
      </c>
      <c r="JI142" t="s">
        <v>2291</v>
      </c>
      <c r="JJ142" t="s">
        <v>2291</v>
      </c>
      <c r="JK142" t="s">
        <v>2291</v>
      </c>
      <c r="JL142" t="s">
        <v>2291</v>
      </c>
      <c r="JM142" t="s">
        <v>652</v>
      </c>
      <c r="JN142" t="s">
        <v>1920</v>
      </c>
      <c r="JO142" t="s">
        <v>1921</v>
      </c>
      <c r="JP142" t="s">
        <v>1921</v>
      </c>
      <c r="JQ142" t="s">
        <v>1920</v>
      </c>
      <c r="JR142" t="s">
        <v>1921</v>
      </c>
      <c r="JS142" t="s">
        <v>1921</v>
      </c>
      <c r="JT142" t="s">
        <v>1920</v>
      </c>
      <c r="JU142" t="s">
        <v>1921</v>
      </c>
      <c r="JV142" t="s">
        <v>1921</v>
      </c>
      <c r="JW142" t="s">
        <v>1921</v>
      </c>
      <c r="JX142" t="s">
        <v>1921</v>
      </c>
      <c r="JY142" t="s">
        <v>1921</v>
      </c>
      <c r="JZ142" t="s">
        <v>1921</v>
      </c>
      <c r="KA142" t="s">
        <v>1921</v>
      </c>
      <c r="KB142" t="s">
        <v>2291</v>
      </c>
      <c r="KC142" t="s">
        <v>2291</v>
      </c>
      <c r="KD142" t="s">
        <v>2297</v>
      </c>
      <c r="KE142" t="s">
        <v>1920</v>
      </c>
      <c r="KF142" t="s">
        <v>1921</v>
      </c>
      <c r="KG142" t="s">
        <v>1921</v>
      </c>
      <c r="KH142" t="s">
        <v>1920</v>
      </c>
      <c r="KI142" t="s">
        <v>1921</v>
      </c>
      <c r="KJ142" t="s">
        <v>1921</v>
      </c>
      <c r="KK142" t="s">
        <v>1921</v>
      </c>
      <c r="KL142" t="s">
        <v>2291</v>
      </c>
      <c r="KM142" t="s">
        <v>2294</v>
      </c>
      <c r="KN142" t="s">
        <v>2291</v>
      </c>
      <c r="KO142" t="s">
        <v>1920</v>
      </c>
      <c r="KP142" t="s">
        <v>2151</v>
      </c>
      <c r="KQ142" t="s">
        <v>1967</v>
      </c>
      <c r="KR142" t="s">
        <v>1987</v>
      </c>
      <c r="KS142" t="s">
        <v>2291</v>
      </c>
      <c r="KT142" t="s">
        <v>1920</v>
      </c>
      <c r="KU142" t="s">
        <v>409</v>
      </c>
      <c r="KV142" t="s">
        <v>1921</v>
      </c>
      <c r="KW142" t="s">
        <v>1921</v>
      </c>
      <c r="KX142" t="s">
        <v>1920</v>
      </c>
      <c r="KY142" t="s">
        <v>2291</v>
      </c>
      <c r="KZ142" t="s">
        <v>2291</v>
      </c>
      <c r="LA142">
        <v>3</v>
      </c>
      <c r="LB142" t="s">
        <v>304</v>
      </c>
      <c r="LC142" t="s">
        <v>653</v>
      </c>
      <c r="LD142" t="s">
        <v>2291</v>
      </c>
      <c r="LE142" t="s">
        <v>2291</v>
      </c>
      <c r="LF142" t="s">
        <v>2291</v>
      </c>
      <c r="LG142">
        <v>20</v>
      </c>
      <c r="LH142">
        <v>20</v>
      </c>
      <c r="LI142" t="s">
        <v>654</v>
      </c>
      <c r="LJ142">
        <v>146996</v>
      </c>
      <c r="LK142" t="s">
        <v>655</v>
      </c>
      <c r="LL142" t="s">
        <v>656</v>
      </c>
      <c r="LM142">
        <v>33</v>
      </c>
      <c r="LN142" t="s">
        <v>2291</v>
      </c>
      <c r="LO142">
        <v>-1</v>
      </c>
      <c r="LP142" t="s">
        <v>2291</v>
      </c>
      <c r="LQ142" t="s">
        <v>2291</v>
      </c>
      <c r="LR142">
        <v>33</v>
      </c>
      <c r="LS142">
        <v>9</v>
      </c>
      <c r="LT142">
        <v>12</v>
      </c>
      <c r="LU142">
        <v>9</v>
      </c>
      <c r="LV142">
        <v>12</v>
      </c>
      <c r="LW142">
        <v>4</v>
      </c>
      <c r="LX142">
        <v>9</v>
      </c>
      <c r="LY142">
        <v>6</v>
      </c>
      <c r="LZ142">
        <v>1</v>
      </c>
      <c r="MA142">
        <v>21</v>
      </c>
      <c r="MB142">
        <v>21</v>
      </c>
      <c r="MC142">
        <v>6</v>
      </c>
      <c r="MD142">
        <v>7</v>
      </c>
      <c r="ME142">
        <v>117</v>
      </c>
      <c r="MF142" t="s">
        <v>1975</v>
      </c>
      <c r="MG142" t="s">
        <v>2036</v>
      </c>
      <c r="MH142" t="s">
        <v>568</v>
      </c>
      <c r="MI142" t="b">
        <v>1</v>
      </c>
      <c r="MJ142" t="b">
        <v>1</v>
      </c>
      <c r="MK142" t="b">
        <v>1</v>
      </c>
      <c r="ML142" t="s">
        <v>2291</v>
      </c>
    </row>
    <row r="143" spans="1:350" x14ac:dyDescent="0.3">
      <c r="A143" t="s">
        <v>562</v>
      </c>
      <c r="B143" t="s">
        <v>560</v>
      </c>
      <c r="C143" t="s">
        <v>561</v>
      </c>
      <c r="D143">
        <v>43153</v>
      </c>
      <c r="E143" t="s">
        <v>549</v>
      </c>
      <c r="F143" t="s">
        <v>550</v>
      </c>
      <c r="G143" t="s">
        <v>2291</v>
      </c>
      <c r="H143" t="s">
        <v>2291</v>
      </c>
      <c r="I143">
        <v>43153</v>
      </c>
      <c r="J143" t="s">
        <v>551</v>
      </c>
      <c r="K143" t="s">
        <v>293</v>
      </c>
      <c r="L143" t="s">
        <v>294</v>
      </c>
      <c r="M143" t="s">
        <v>1934</v>
      </c>
      <c r="N143" t="s">
        <v>400</v>
      </c>
      <c r="O143" t="s">
        <v>1948</v>
      </c>
      <c r="P143" t="s">
        <v>401</v>
      </c>
      <c r="Q143" t="s">
        <v>429</v>
      </c>
      <c r="R143" t="s">
        <v>542</v>
      </c>
      <c r="S143" t="s">
        <v>562</v>
      </c>
      <c r="T143" t="s">
        <v>563</v>
      </c>
      <c r="U143">
        <v>14.385491481300001</v>
      </c>
      <c r="V143">
        <v>13.6899968296</v>
      </c>
      <c r="W143">
        <v>307.54889999300002</v>
      </c>
      <c r="X143">
        <v>4</v>
      </c>
      <c r="Y143" t="s">
        <v>1983</v>
      </c>
      <c r="Z143" t="s">
        <v>429</v>
      </c>
      <c r="AA143">
        <v>9</v>
      </c>
      <c r="AB143" t="s">
        <v>2296</v>
      </c>
      <c r="AC143" t="s">
        <v>2291</v>
      </c>
      <c r="AD143" t="s">
        <v>1990</v>
      </c>
      <c r="AE143" t="s">
        <v>2291</v>
      </c>
      <c r="AF143" t="s">
        <v>2291</v>
      </c>
      <c r="AG143" t="s">
        <v>2089</v>
      </c>
      <c r="AH143" t="s">
        <v>1920</v>
      </c>
      <c r="AI143" t="s">
        <v>1921</v>
      </c>
      <c r="AJ143" t="s">
        <v>1921</v>
      </c>
      <c r="AK143" t="s">
        <v>2291</v>
      </c>
      <c r="AL143">
        <v>600</v>
      </c>
      <c r="AM143">
        <v>2000</v>
      </c>
      <c r="AN143" t="s">
        <v>294</v>
      </c>
      <c r="AO143" t="s">
        <v>1934</v>
      </c>
      <c r="AP143" t="s">
        <v>400</v>
      </c>
      <c r="AQ143" t="s">
        <v>1948</v>
      </c>
      <c r="AR143" t="s">
        <v>404</v>
      </c>
      <c r="AS143" t="s">
        <v>2010</v>
      </c>
      <c r="AT143">
        <v>600</v>
      </c>
      <c r="AU143">
        <v>2000</v>
      </c>
      <c r="AV143">
        <v>42005</v>
      </c>
      <c r="AW143" t="s">
        <v>2291</v>
      </c>
      <c r="AX143" t="s">
        <v>2291</v>
      </c>
      <c r="AY143" t="s">
        <v>2291</v>
      </c>
      <c r="AZ143" t="s">
        <v>2291</v>
      </c>
      <c r="BA143" t="s">
        <v>2291</v>
      </c>
      <c r="BB143" t="s">
        <v>2291</v>
      </c>
      <c r="BC143" t="s">
        <v>2291</v>
      </c>
      <c r="BD143" t="s">
        <v>2291</v>
      </c>
      <c r="BE143" t="s">
        <v>2291</v>
      </c>
      <c r="BF143" t="s">
        <v>2291</v>
      </c>
      <c r="BG143" t="s">
        <v>2291</v>
      </c>
      <c r="BH143" t="s">
        <v>2291</v>
      </c>
      <c r="BI143" t="s">
        <v>2291</v>
      </c>
      <c r="BJ143" t="s">
        <v>2291</v>
      </c>
      <c r="BK143" t="s">
        <v>2291</v>
      </c>
      <c r="BL143" t="s">
        <v>2291</v>
      </c>
      <c r="BM143" t="s">
        <v>2291</v>
      </c>
      <c r="BN143" t="s">
        <v>2291</v>
      </c>
      <c r="BO143" t="s">
        <v>2291</v>
      </c>
      <c r="BP143" t="s">
        <v>2291</v>
      </c>
      <c r="BQ143" t="s">
        <v>2291</v>
      </c>
      <c r="BR143" t="s">
        <v>2291</v>
      </c>
      <c r="BS143" t="s">
        <v>2291</v>
      </c>
      <c r="BT143" t="s">
        <v>2291</v>
      </c>
      <c r="BU143" t="s">
        <v>2291</v>
      </c>
      <c r="BV143" t="s">
        <v>2291</v>
      </c>
      <c r="BW143" t="s">
        <v>2291</v>
      </c>
      <c r="BX143" t="s">
        <v>2291</v>
      </c>
      <c r="BY143">
        <v>15</v>
      </c>
      <c r="BZ143">
        <v>63</v>
      </c>
      <c r="CA143">
        <v>0</v>
      </c>
      <c r="CB143">
        <v>520</v>
      </c>
      <c r="CC143">
        <v>0</v>
      </c>
      <c r="CD143">
        <v>234</v>
      </c>
      <c r="CE143">
        <v>0</v>
      </c>
      <c r="CF143" t="s">
        <v>1999</v>
      </c>
      <c r="CG143" t="s">
        <v>2291</v>
      </c>
      <c r="CH143" t="s">
        <v>564</v>
      </c>
      <c r="CI143" t="s">
        <v>1920</v>
      </c>
      <c r="CJ143" t="s">
        <v>1920</v>
      </c>
      <c r="CK143" t="s">
        <v>1920</v>
      </c>
      <c r="CL143" t="s">
        <v>1920</v>
      </c>
      <c r="CM143" t="s">
        <v>1920</v>
      </c>
      <c r="CN143" t="s">
        <v>1920</v>
      </c>
      <c r="CO143" t="s">
        <v>1921</v>
      </c>
      <c r="CP143" t="s">
        <v>1920</v>
      </c>
      <c r="CQ143" t="s">
        <v>1920</v>
      </c>
      <c r="CR143" t="s">
        <v>1920</v>
      </c>
      <c r="CS143" t="s">
        <v>1921</v>
      </c>
      <c r="CT143" t="s">
        <v>320</v>
      </c>
      <c r="CU143" t="s">
        <v>1921</v>
      </c>
      <c r="CV143" t="s">
        <v>1921</v>
      </c>
      <c r="CW143" t="s">
        <v>1921</v>
      </c>
      <c r="CX143" t="s">
        <v>1920</v>
      </c>
      <c r="CY143" t="s">
        <v>1921</v>
      </c>
      <c r="CZ143" t="s">
        <v>2291</v>
      </c>
      <c r="DA143" t="s">
        <v>2029</v>
      </c>
      <c r="DB143" t="s">
        <v>320</v>
      </c>
      <c r="DC143" t="s">
        <v>1921</v>
      </c>
      <c r="DD143" t="s">
        <v>1921</v>
      </c>
      <c r="DE143" t="s">
        <v>1921</v>
      </c>
      <c r="DF143" t="s">
        <v>1920</v>
      </c>
      <c r="DG143" t="s">
        <v>1921</v>
      </c>
      <c r="DH143" t="s">
        <v>2291</v>
      </c>
      <c r="DI143" t="s">
        <v>2029</v>
      </c>
      <c r="DJ143" t="s">
        <v>320</v>
      </c>
      <c r="DK143" t="s">
        <v>1921</v>
      </c>
      <c r="DL143" t="s">
        <v>1921</v>
      </c>
      <c r="DM143" t="s">
        <v>1921</v>
      </c>
      <c r="DN143" t="s">
        <v>1920</v>
      </c>
      <c r="DO143" t="s">
        <v>1921</v>
      </c>
      <c r="DP143" t="s">
        <v>2291</v>
      </c>
      <c r="DQ143" t="s">
        <v>2029</v>
      </c>
      <c r="DR143" t="s">
        <v>320</v>
      </c>
      <c r="DS143" t="s">
        <v>1921</v>
      </c>
      <c r="DT143" t="s">
        <v>1921</v>
      </c>
      <c r="DU143" t="s">
        <v>1921</v>
      </c>
      <c r="DV143" t="s">
        <v>1920</v>
      </c>
      <c r="DW143" t="s">
        <v>1921</v>
      </c>
      <c r="DX143" t="s">
        <v>2291</v>
      </c>
      <c r="DY143" t="s">
        <v>2029</v>
      </c>
      <c r="DZ143" t="s">
        <v>320</v>
      </c>
      <c r="EA143" t="s">
        <v>1921</v>
      </c>
      <c r="EB143" t="s">
        <v>1921</v>
      </c>
      <c r="EC143" t="s">
        <v>1921</v>
      </c>
      <c r="ED143" t="s">
        <v>1920</v>
      </c>
      <c r="EE143" t="s">
        <v>1921</v>
      </c>
      <c r="EF143" t="s">
        <v>2291</v>
      </c>
      <c r="EG143" t="s">
        <v>2029</v>
      </c>
      <c r="EH143" t="s">
        <v>2097</v>
      </c>
      <c r="EI143" t="s">
        <v>1921</v>
      </c>
      <c r="EJ143" t="s">
        <v>1920</v>
      </c>
      <c r="EK143" t="s">
        <v>1921</v>
      </c>
      <c r="EL143" t="s">
        <v>1920</v>
      </c>
      <c r="EM143" t="s">
        <v>1921</v>
      </c>
      <c r="EN143" t="s">
        <v>2291</v>
      </c>
      <c r="EO143" t="s">
        <v>1996</v>
      </c>
      <c r="EP143" t="s">
        <v>2291</v>
      </c>
      <c r="EQ143" t="s">
        <v>2291</v>
      </c>
      <c r="ER143" t="s">
        <v>2291</v>
      </c>
      <c r="ES143" t="s">
        <v>2291</v>
      </c>
      <c r="ET143" t="s">
        <v>2291</v>
      </c>
      <c r="EU143" t="s">
        <v>2291</v>
      </c>
      <c r="EV143" t="s">
        <v>2291</v>
      </c>
      <c r="EW143" t="s">
        <v>2291</v>
      </c>
      <c r="EX143" t="s">
        <v>320</v>
      </c>
      <c r="EY143" t="s">
        <v>1921</v>
      </c>
      <c r="EZ143" t="s">
        <v>1921</v>
      </c>
      <c r="FA143" t="s">
        <v>1921</v>
      </c>
      <c r="FB143" t="s">
        <v>1920</v>
      </c>
      <c r="FC143" t="s">
        <v>1921</v>
      </c>
      <c r="FD143" t="s">
        <v>2291</v>
      </c>
      <c r="FE143" t="s">
        <v>1996</v>
      </c>
      <c r="FF143" t="s">
        <v>320</v>
      </c>
      <c r="FG143" t="s">
        <v>1921</v>
      </c>
      <c r="FH143" t="s">
        <v>1921</v>
      </c>
      <c r="FI143" t="s">
        <v>1921</v>
      </c>
      <c r="FJ143" t="s">
        <v>1920</v>
      </c>
      <c r="FK143" t="s">
        <v>1921</v>
      </c>
      <c r="FL143" t="s">
        <v>2291</v>
      </c>
      <c r="FM143" t="s">
        <v>1996</v>
      </c>
      <c r="FN143" t="s">
        <v>320</v>
      </c>
      <c r="FO143" t="s">
        <v>1921</v>
      </c>
      <c r="FP143" t="s">
        <v>1921</v>
      </c>
      <c r="FQ143" t="s">
        <v>1921</v>
      </c>
      <c r="FR143" t="s">
        <v>1920</v>
      </c>
      <c r="FS143" t="s">
        <v>1921</v>
      </c>
      <c r="FT143" t="s">
        <v>2291</v>
      </c>
      <c r="FU143" t="s">
        <v>1997</v>
      </c>
      <c r="FV143">
        <v>100</v>
      </c>
      <c r="FW143">
        <v>150</v>
      </c>
      <c r="FX143">
        <v>15</v>
      </c>
      <c r="FY143">
        <v>10</v>
      </c>
      <c r="FZ143">
        <v>13</v>
      </c>
      <c r="GA143">
        <v>10</v>
      </c>
      <c r="GB143">
        <v>20</v>
      </c>
      <c r="GC143">
        <v>5</v>
      </c>
      <c r="GD143">
        <v>34</v>
      </c>
      <c r="GE143">
        <v>100</v>
      </c>
      <c r="GF143">
        <v>80</v>
      </c>
      <c r="GG143">
        <v>10</v>
      </c>
      <c r="GH143">
        <v>200</v>
      </c>
      <c r="GI143" t="s">
        <v>1921</v>
      </c>
      <c r="GJ143" t="s">
        <v>1921</v>
      </c>
      <c r="GK143" t="s">
        <v>1921</v>
      </c>
      <c r="GL143" t="s">
        <v>2053</v>
      </c>
      <c r="GM143" t="s">
        <v>565</v>
      </c>
      <c r="GN143" t="s">
        <v>566</v>
      </c>
      <c r="GO143" t="s">
        <v>1921</v>
      </c>
      <c r="GP143" t="s">
        <v>1868</v>
      </c>
      <c r="GQ143" t="s">
        <v>2291</v>
      </c>
      <c r="GR143" t="s">
        <v>2291</v>
      </c>
      <c r="GS143" t="s">
        <v>567</v>
      </c>
      <c r="GT143" t="s">
        <v>1921</v>
      </c>
      <c r="GU143" t="s">
        <v>1921</v>
      </c>
      <c r="GV143" t="s">
        <v>1921</v>
      </c>
      <c r="GW143" t="s">
        <v>1920</v>
      </c>
      <c r="GX143" t="s">
        <v>1920</v>
      </c>
      <c r="GY143" t="s">
        <v>1921</v>
      </c>
      <c r="GZ143" t="s">
        <v>1920</v>
      </c>
      <c r="HA143" t="s">
        <v>1921</v>
      </c>
      <c r="HB143">
        <v>10</v>
      </c>
      <c r="HC143">
        <v>2</v>
      </c>
      <c r="HD143">
        <v>2</v>
      </c>
      <c r="HE143">
        <v>4</v>
      </c>
      <c r="HF143" t="s">
        <v>2291</v>
      </c>
      <c r="HG143" t="s">
        <v>2291</v>
      </c>
      <c r="HH143" t="s">
        <v>2291</v>
      </c>
      <c r="HI143" t="s">
        <v>2291</v>
      </c>
      <c r="HJ143" t="s">
        <v>2291</v>
      </c>
      <c r="HK143" t="s">
        <v>2291</v>
      </c>
      <c r="HL143" t="s">
        <v>2291</v>
      </c>
      <c r="HM143" t="s">
        <v>2291</v>
      </c>
      <c r="HN143" t="s">
        <v>2291</v>
      </c>
      <c r="HO143" t="s">
        <v>2291</v>
      </c>
      <c r="HP143" t="s">
        <v>2291</v>
      </c>
      <c r="HQ143">
        <v>1</v>
      </c>
      <c r="HR143" t="s">
        <v>869</v>
      </c>
      <c r="HS143" t="s">
        <v>2111</v>
      </c>
      <c r="HT143" t="s">
        <v>1921</v>
      </c>
      <c r="HU143" t="s">
        <v>1920</v>
      </c>
      <c r="HV143" t="s">
        <v>1921</v>
      </c>
      <c r="HW143" t="s">
        <v>1921</v>
      </c>
      <c r="HX143" t="s">
        <v>1920</v>
      </c>
      <c r="HY143" t="s">
        <v>2122</v>
      </c>
      <c r="HZ143" t="s">
        <v>1920</v>
      </c>
      <c r="IA143" t="s">
        <v>1920</v>
      </c>
      <c r="IB143" t="s">
        <v>1921</v>
      </c>
      <c r="IC143">
        <v>133</v>
      </c>
      <c r="ID143">
        <v>2</v>
      </c>
      <c r="IE143" t="s">
        <v>2046</v>
      </c>
      <c r="IF143" t="s">
        <v>1921</v>
      </c>
      <c r="IG143" t="s">
        <v>1964</v>
      </c>
      <c r="IH143" t="s">
        <v>2126</v>
      </c>
      <c r="II143" t="s">
        <v>1921</v>
      </c>
      <c r="IJ143" t="s">
        <v>1920</v>
      </c>
      <c r="IK143" t="s">
        <v>2291</v>
      </c>
      <c r="IL143">
        <v>500</v>
      </c>
      <c r="IM143" t="s">
        <v>1961</v>
      </c>
      <c r="IN143" t="s">
        <v>2291</v>
      </c>
      <c r="IO143" t="s">
        <v>2291</v>
      </c>
      <c r="IP143" t="s">
        <v>2291</v>
      </c>
      <c r="IQ143" t="s">
        <v>2291</v>
      </c>
      <c r="IR143" t="s">
        <v>2291</v>
      </c>
      <c r="IS143" t="s">
        <v>2291</v>
      </c>
      <c r="IT143" t="s">
        <v>2291</v>
      </c>
      <c r="IU143" t="s">
        <v>2291</v>
      </c>
      <c r="IV143" t="s">
        <v>1952</v>
      </c>
      <c r="IW143" t="s">
        <v>2291</v>
      </c>
      <c r="IX143" t="s">
        <v>2291</v>
      </c>
      <c r="IY143" t="s">
        <v>2201</v>
      </c>
      <c r="IZ143" t="s">
        <v>562</v>
      </c>
      <c r="JA143" t="s">
        <v>1957</v>
      </c>
      <c r="JB143" t="s">
        <v>2291</v>
      </c>
      <c r="JC143" t="s">
        <v>1920</v>
      </c>
      <c r="JD143" t="s">
        <v>2131</v>
      </c>
      <c r="JE143" t="s">
        <v>1920</v>
      </c>
      <c r="JF143" t="s">
        <v>1921</v>
      </c>
      <c r="JG143" t="s">
        <v>1920</v>
      </c>
      <c r="JH143" t="s">
        <v>1921</v>
      </c>
      <c r="JI143" t="s">
        <v>1921</v>
      </c>
      <c r="JJ143" t="s">
        <v>2291</v>
      </c>
      <c r="JK143" t="s">
        <v>1974</v>
      </c>
      <c r="JL143" t="s">
        <v>1969</v>
      </c>
      <c r="JM143" t="s">
        <v>2139</v>
      </c>
      <c r="JN143" t="s">
        <v>1921</v>
      </c>
      <c r="JO143" t="s">
        <v>1921</v>
      </c>
      <c r="JP143" t="s">
        <v>1921</v>
      </c>
      <c r="JQ143" t="s">
        <v>1921</v>
      </c>
      <c r="JR143" t="s">
        <v>1921</v>
      </c>
      <c r="JS143" t="s">
        <v>1920</v>
      </c>
      <c r="JT143" t="s">
        <v>1920</v>
      </c>
      <c r="JU143" t="s">
        <v>1921</v>
      </c>
      <c r="JV143" t="s">
        <v>1921</v>
      </c>
      <c r="JW143" t="s">
        <v>1920</v>
      </c>
      <c r="JX143" t="s">
        <v>1921</v>
      </c>
      <c r="JY143" t="s">
        <v>1921</v>
      </c>
      <c r="JZ143" t="s">
        <v>1921</v>
      </c>
      <c r="KA143" t="s">
        <v>1921</v>
      </c>
      <c r="KB143" t="s">
        <v>2291</v>
      </c>
      <c r="KC143" t="s">
        <v>2291</v>
      </c>
      <c r="KD143" t="s">
        <v>2297</v>
      </c>
      <c r="KE143" t="s">
        <v>1920</v>
      </c>
      <c r="KF143" t="s">
        <v>1921</v>
      </c>
      <c r="KG143" t="s">
        <v>1921</v>
      </c>
      <c r="KH143" t="s">
        <v>1920</v>
      </c>
      <c r="KI143" t="s">
        <v>1921</v>
      </c>
      <c r="KJ143" t="s">
        <v>1921</v>
      </c>
      <c r="KK143" t="s">
        <v>1921</v>
      </c>
      <c r="KL143" t="s">
        <v>2291</v>
      </c>
      <c r="KM143" t="s">
        <v>1973</v>
      </c>
      <c r="KN143" t="s">
        <v>2291</v>
      </c>
      <c r="KO143" t="s">
        <v>1920</v>
      </c>
      <c r="KP143" t="s">
        <v>2151</v>
      </c>
      <c r="KQ143" t="s">
        <v>1968</v>
      </c>
      <c r="KR143" t="s">
        <v>1987</v>
      </c>
      <c r="KS143" t="s">
        <v>2291</v>
      </c>
      <c r="KT143" t="s">
        <v>1920</v>
      </c>
      <c r="KU143" t="s">
        <v>409</v>
      </c>
      <c r="KV143" t="s">
        <v>1921</v>
      </c>
      <c r="KW143" t="s">
        <v>1921</v>
      </c>
      <c r="KX143" t="s">
        <v>1920</v>
      </c>
      <c r="KY143" t="s">
        <v>2291</v>
      </c>
      <c r="KZ143" t="s">
        <v>2291</v>
      </c>
      <c r="LA143">
        <v>3</v>
      </c>
      <c r="LB143" t="s">
        <v>304</v>
      </c>
      <c r="LC143" t="s">
        <v>569</v>
      </c>
      <c r="LD143" t="s">
        <v>2291</v>
      </c>
      <c r="LE143" t="s">
        <v>2291</v>
      </c>
      <c r="LF143" t="s">
        <v>2291</v>
      </c>
      <c r="LG143">
        <v>20</v>
      </c>
      <c r="LH143">
        <v>20</v>
      </c>
      <c r="LI143" t="s">
        <v>570</v>
      </c>
      <c r="LJ143">
        <v>146971</v>
      </c>
      <c r="LK143" t="s">
        <v>571</v>
      </c>
      <c r="LL143" t="s">
        <v>572</v>
      </c>
      <c r="LM143">
        <v>24</v>
      </c>
      <c r="LN143" t="s">
        <v>2291</v>
      </c>
      <c r="LO143">
        <v>-1</v>
      </c>
      <c r="LP143" t="s">
        <v>2291</v>
      </c>
      <c r="LQ143" t="s">
        <v>2291</v>
      </c>
      <c r="LR143">
        <v>24</v>
      </c>
      <c r="LS143">
        <v>4</v>
      </c>
      <c r="LT143">
        <v>4</v>
      </c>
      <c r="LU143">
        <v>6</v>
      </c>
      <c r="LV143">
        <v>12</v>
      </c>
      <c r="LW143">
        <v>15</v>
      </c>
      <c r="LX143">
        <v>18</v>
      </c>
      <c r="LY143">
        <v>4</v>
      </c>
      <c r="LZ143">
        <v>7</v>
      </c>
      <c r="MA143">
        <v>10</v>
      </c>
      <c r="MB143">
        <v>19</v>
      </c>
      <c r="MC143">
        <v>7</v>
      </c>
      <c r="MD143">
        <v>3</v>
      </c>
      <c r="ME143">
        <v>109</v>
      </c>
      <c r="MF143" t="s">
        <v>1979</v>
      </c>
      <c r="MG143" t="s">
        <v>2034</v>
      </c>
      <c r="MH143" t="s">
        <v>568</v>
      </c>
      <c r="MI143" t="b">
        <v>1</v>
      </c>
      <c r="MJ143" t="b">
        <v>1</v>
      </c>
      <c r="MK143" t="b">
        <v>0</v>
      </c>
      <c r="ML143" t="s">
        <v>2291</v>
      </c>
    </row>
    <row r="144" spans="1:350" x14ac:dyDescent="0.3">
      <c r="A144" t="s">
        <v>1805</v>
      </c>
      <c r="B144" t="s">
        <v>705</v>
      </c>
      <c r="C144" t="s">
        <v>706</v>
      </c>
      <c r="D144">
        <v>43153</v>
      </c>
      <c r="E144" t="s">
        <v>693</v>
      </c>
      <c r="F144" t="s">
        <v>694</v>
      </c>
      <c r="G144" t="s">
        <v>2291</v>
      </c>
      <c r="H144" t="s">
        <v>2291</v>
      </c>
      <c r="I144">
        <v>43153</v>
      </c>
      <c r="J144" t="s">
        <v>695</v>
      </c>
      <c r="K144" t="s">
        <v>293</v>
      </c>
      <c r="L144" t="s">
        <v>294</v>
      </c>
      <c r="M144" t="s">
        <v>1934</v>
      </c>
      <c r="N144" t="s">
        <v>400</v>
      </c>
      <c r="O144" t="s">
        <v>1948</v>
      </c>
      <c r="P144" t="s">
        <v>401</v>
      </c>
      <c r="Q144" t="s">
        <v>429</v>
      </c>
      <c r="R144" t="s">
        <v>1805</v>
      </c>
      <c r="S144" t="s">
        <v>1805</v>
      </c>
      <c r="T144" t="s">
        <v>707</v>
      </c>
      <c r="U144">
        <v>14.3777804601</v>
      </c>
      <c r="V144">
        <v>13.7095705677</v>
      </c>
      <c r="W144">
        <v>307.71089613599997</v>
      </c>
      <c r="X144">
        <v>4</v>
      </c>
      <c r="Y144" t="s">
        <v>1983</v>
      </c>
      <c r="Z144" t="s">
        <v>429</v>
      </c>
      <c r="AA144">
        <v>7</v>
      </c>
      <c r="AB144" t="s">
        <v>2292</v>
      </c>
      <c r="AC144" t="s">
        <v>2291</v>
      </c>
      <c r="AD144" t="s">
        <v>1982</v>
      </c>
      <c r="AE144" t="s">
        <v>2291</v>
      </c>
      <c r="AF144" t="s">
        <v>2291</v>
      </c>
      <c r="AG144" t="s">
        <v>2089</v>
      </c>
      <c r="AH144" t="s">
        <v>1920</v>
      </c>
      <c r="AI144" t="s">
        <v>1921</v>
      </c>
      <c r="AJ144" t="s">
        <v>1921</v>
      </c>
      <c r="AK144" t="s">
        <v>2291</v>
      </c>
      <c r="AL144">
        <v>167</v>
      </c>
      <c r="AM144">
        <v>700</v>
      </c>
      <c r="AN144" t="s">
        <v>294</v>
      </c>
      <c r="AO144" t="s">
        <v>1934</v>
      </c>
      <c r="AP144" t="s">
        <v>400</v>
      </c>
      <c r="AQ144" t="s">
        <v>1948</v>
      </c>
      <c r="AR144" t="s">
        <v>404</v>
      </c>
      <c r="AS144" t="s">
        <v>2010</v>
      </c>
      <c r="AT144">
        <v>167</v>
      </c>
      <c r="AU144">
        <v>700</v>
      </c>
      <c r="AV144">
        <v>41852</v>
      </c>
      <c r="AW144" t="s">
        <v>2291</v>
      </c>
      <c r="AX144" t="s">
        <v>2291</v>
      </c>
      <c r="AY144" t="s">
        <v>2291</v>
      </c>
      <c r="AZ144" t="s">
        <v>2291</v>
      </c>
      <c r="BA144" t="s">
        <v>2291</v>
      </c>
      <c r="BB144" t="s">
        <v>2291</v>
      </c>
      <c r="BC144" t="s">
        <v>2291</v>
      </c>
      <c r="BD144" t="s">
        <v>2291</v>
      </c>
      <c r="BE144" t="s">
        <v>2291</v>
      </c>
      <c r="BF144" t="s">
        <v>2291</v>
      </c>
      <c r="BG144" t="s">
        <v>2291</v>
      </c>
      <c r="BH144" t="s">
        <v>2291</v>
      </c>
      <c r="BI144" t="s">
        <v>2291</v>
      </c>
      <c r="BJ144" t="s">
        <v>2291</v>
      </c>
      <c r="BK144" t="s">
        <v>2291</v>
      </c>
      <c r="BL144" t="s">
        <v>2291</v>
      </c>
      <c r="BM144" t="s">
        <v>2291</v>
      </c>
      <c r="BN144" t="s">
        <v>2291</v>
      </c>
      <c r="BO144" t="s">
        <v>2291</v>
      </c>
      <c r="BP144" t="s">
        <v>2291</v>
      </c>
      <c r="BQ144" t="s">
        <v>2291</v>
      </c>
      <c r="BR144" t="s">
        <v>2291</v>
      </c>
      <c r="BS144" t="s">
        <v>2291</v>
      </c>
      <c r="BT144" t="s">
        <v>2291</v>
      </c>
      <c r="BU144" t="s">
        <v>2291</v>
      </c>
      <c r="BV144" t="s">
        <v>2291</v>
      </c>
      <c r="BW144" t="s">
        <v>2291</v>
      </c>
      <c r="BX144" t="s">
        <v>2291</v>
      </c>
      <c r="BY144" t="s">
        <v>2291</v>
      </c>
      <c r="BZ144" t="s">
        <v>2291</v>
      </c>
      <c r="CA144">
        <v>0</v>
      </c>
      <c r="CB144">
        <v>200</v>
      </c>
      <c r="CC144">
        <v>0</v>
      </c>
      <c r="CD144">
        <v>0</v>
      </c>
      <c r="CE144">
        <v>0</v>
      </c>
      <c r="CF144" t="s">
        <v>1998</v>
      </c>
      <c r="CG144" t="s">
        <v>2291</v>
      </c>
      <c r="CH144" t="s">
        <v>708</v>
      </c>
      <c r="CI144" t="s">
        <v>1920</v>
      </c>
      <c r="CJ144" t="s">
        <v>1921</v>
      </c>
      <c r="CK144" t="s">
        <v>1921</v>
      </c>
      <c r="CL144" t="s">
        <v>1921</v>
      </c>
      <c r="CM144" t="s">
        <v>1921</v>
      </c>
      <c r="CN144" t="s">
        <v>1921</v>
      </c>
      <c r="CO144" t="s">
        <v>1921</v>
      </c>
      <c r="CP144" t="s">
        <v>1921</v>
      </c>
      <c r="CQ144" t="s">
        <v>1920</v>
      </c>
      <c r="CR144" t="s">
        <v>1920</v>
      </c>
      <c r="CS144" t="s">
        <v>1921</v>
      </c>
      <c r="CT144" t="s">
        <v>320</v>
      </c>
      <c r="CU144" t="s">
        <v>1921</v>
      </c>
      <c r="CV144" t="s">
        <v>1921</v>
      </c>
      <c r="CW144" t="s">
        <v>1921</v>
      </c>
      <c r="CX144" t="s">
        <v>1920</v>
      </c>
      <c r="CY144" t="s">
        <v>1921</v>
      </c>
      <c r="CZ144" t="s">
        <v>2291</v>
      </c>
      <c r="DA144" t="s">
        <v>2029</v>
      </c>
      <c r="DB144" t="s">
        <v>320</v>
      </c>
      <c r="DC144" t="s">
        <v>1921</v>
      </c>
      <c r="DD144" t="s">
        <v>1921</v>
      </c>
      <c r="DE144" t="s">
        <v>1921</v>
      </c>
      <c r="DF144" t="s">
        <v>1920</v>
      </c>
      <c r="DG144" t="s">
        <v>1921</v>
      </c>
      <c r="DH144" t="s">
        <v>2291</v>
      </c>
      <c r="DI144" t="s">
        <v>2029</v>
      </c>
      <c r="DJ144" t="s">
        <v>2291</v>
      </c>
      <c r="DK144" t="s">
        <v>2291</v>
      </c>
      <c r="DL144" t="s">
        <v>2291</v>
      </c>
      <c r="DM144" t="s">
        <v>2291</v>
      </c>
      <c r="DN144" t="s">
        <v>2291</v>
      </c>
      <c r="DO144" t="s">
        <v>2291</v>
      </c>
      <c r="DP144" t="s">
        <v>2291</v>
      </c>
      <c r="DQ144" t="s">
        <v>2291</v>
      </c>
      <c r="DR144" t="s">
        <v>2291</v>
      </c>
      <c r="DS144" t="s">
        <v>2291</v>
      </c>
      <c r="DT144" t="s">
        <v>2291</v>
      </c>
      <c r="DU144" t="s">
        <v>2291</v>
      </c>
      <c r="DV144" t="s">
        <v>2291</v>
      </c>
      <c r="DW144" t="s">
        <v>2291</v>
      </c>
      <c r="DX144" t="s">
        <v>2291</v>
      </c>
      <c r="DY144" t="s">
        <v>2291</v>
      </c>
      <c r="DZ144" t="s">
        <v>2291</v>
      </c>
      <c r="EA144" t="s">
        <v>2291</v>
      </c>
      <c r="EB144" t="s">
        <v>2291</v>
      </c>
      <c r="EC144" t="s">
        <v>2291</v>
      </c>
      <c r="ED144" t="s">
        <v>2291</v>
      </c>
      <c r="EE144" t="s">
        <v>2291</v>
      </c>
      <c r="EF144" t="s">
        <v>2291</v>
      </c>
      <c r="EG144" t="s">
        <v>2291</v>
      </c>
      <c r="EH144" t="s">
        <v>2291</v>
      </c>
      <c r="EI144" t="s">
        <v>2291</v>
      </c>
      <c r="EJ144" t="s">
        <v>2291</v>
      </c>
      <c r="EK144" t="s">
        <v>2291</v>
      </c>
      <c r="EL144" t="s">
        <v>2291</v>
      </c>
      <c r="EM144" t="s">
        <v>2291</v>
      </c>
      <c r="EN144" t="s">
        <v>2291</v>
      </c>
      <c r="EO144" t="s">
        <v>2291</v>
      </c>
      <c r="EP144" t="s">
        <v>2291</v>
      </c>
      <c r="EQ144" t="s">
        <v>2291</v>
      </c>
      <c r="ER144" t="s">
        <v>2291</v>
      </c>
      <c r="ES144" t="s">
        <v>2291</v>
      </c>
      <c r="ET144" t="s">
        <v>2291</v>
      </c>
      <c r="EU144" t="s">
        <v>2291</v>
      </c>
      <c r="EV144" t="s">
        <v>2291</v>
      </c>
      <c r="EW144" t="s">
        <v>2291</v>
      </c>
      <c r="EX144" t="s">
        <v>2291</v>
      </c>
      <c r="EY144" t="s">
        <v>2291</v>
      </c>
      <c r="EZ144" t="s">
        <v>2291</v>
      </c>
      <c r="FA144" t="s">
        <v>2291</v>
      </c>
      <c r="FB144" t="s">
        <v>2291</v>
      </c>
      <c r="FC144" t="s">
        <v>2291</v>
      </c>
      <c r="FD144" t="s">
        <v>2291</v>
      </c>
      <c r="FE144" t="s">
        <v>2291</v>
      </c>
      <c r="FF144" t="s">
        <v>2291</v>
      </c>
      <c r="FG144" t="s">
        <v>2291</v>
      </c>
      <c r="FH144" t="s">
        <v>2291</v>
      </c>
      <c r="FI144" t="s">
        <v>2291</v>
      </c>
      <c r="FJ144" t="s">
        <v>2291</v>
      </c>
      <c r="FK144" t="s">
        <v>2291</v>
      </c>
      <c r="FL144" t="s">
        <v>2291</v>
      </c>
      <c r="FM144" t="s">
        <v>2291</v>
      </c>
      <c r="FN144" t="s">
        <v>320</v>
      </c>
      <c r="FO144" t="s">
        <v>1921</v>
      </c>
      <c r="FP144" t="s">
        <v>1921</v>
      </c>
      <c r="FQ144" t="s">
        <v>1921</v>
      </c>
      <c r="FR144" t="s">
        <v>1920</v>
      </c>
      <c r="FS144" t="s">
        <v>1921</v>
      </c>
      <c r="FT144" t="s">
        <v>2291</v>
      </c>
      <c r="FU144" t="s">
        <v>1997</v>
      </c>
      <c r="FV144">
        <v>20</v>
      </c>
      <c r="FW144">
        <v>50</v>
      </c>
      <c r="FX144">
        <v>10</v>
      </c>
      <c r="FY144">
        <v>5</v>
      </c>
      <c r="FZ144">
        <v>2</v>
      </c>
      <c r="GA144">
        <v>6</v>
      </c>
      <c r="GB144" t="s">
        <v>2291</v>
      </c>
      <c r="GC144" t="s">
        <v>2291</v>
      </c>
      <c r="GD144">
        <v>5</v>
      </c>
      <c r="GE144">
        <v>4</v>
      </c>
      <c r="GF144">
        <v>4</v>
      </c>
      <c r="GG144" t="s">
        <v>2291</v>
      </c>
      <c r="GH144">
        <v>100</v>
      </c>
      <c r="GI144" t="s">
        <v>1920</v>
      </c>
      <c r="GJ144" t="s">
        <v>1920</v>
      </c>
      <c r="GK144" t="s">
        <v>1920</v>
      </c>
      <c r="GL144" t="s">
        <v>2291</v>
      </c>
      <c r="GM144" t="s">
        <v>2291</v>
      </c>
      <c r="GN144" t="s">
        <v>2291</v>
      </c>
      <c r="GO144" t="s">
        <v>1920</v>
      </c>
      <c r="GP144" t="s">
        <v>2291</v>
      </c>
      <c r="GQ144" t="s">
        <v>2291</v>
      </c>
      <c r="GR144" t="s">
        <v>2291</v>
      </c>
      <c r="GS144" t="s">
        <v>709</v>
      </c>
      <c r="GT144" t="s">
        <v>1921</v>
      </c>
      <c r="GU144" t="s">
        <v>1921</v>
      </c>
      <c r="GV144" t="s">
        <v>1921</v>
      </c>
      <c r="GW144" t="s">
        <v>1921</v>
      </c>
      <c r="GX144" t="s">
        <v>1920</v>
      </c>
      <c r="GY144" t="s">
        <v>1920</v>
      </c>
      <c r="GZ144" t="s">
        <v>1921</v>
      </c>
      <c r="HA144" t="s">
        <v>1921</v>
      </c>
      <c r="HB144" t="s">
        <v>2291</v>
      </c>
      <c r="HC144" t="s">
        <v>2291</v>
      </c>
      <c r="HD144">
        <v>3</v>
      </c>
      <c r="HE144">
        <v>2</v>
      </c>
      <c r="HF144">
        <v>1</v>
      </c>
      <c r="HG144" t="s">
        <v>2291</v>
      </c>
      <c r="HH144" t="s">
        <v>2291</v>
      </c>
      <c r="HI144" t="s">
        <v>2291</v>
      </c>
      <c r="HJ144" t="s">
        <v>2291</v>
      </c>
      <c r="HK144" t="s">
        <v>2291</v>
      </c>
      <c r="HL144" t="s">
        <v>2291</v>
      </c>
      <c r="HM144" t="s">
        <v>2291</v>
      </c>
      <c r="HN144" t="s">
        <v>2291</v>
      </c>
      <c r="HO144" t="s">
        <v>2291</v>
      </c>
      <c r="HP144" t="s">
        <v>2291</v>
      </c>
      <c r="HQ144" t="s">
        <v>2291</v>
      </c>
      <c r="HR144" t="s">
        <v>1956</v>
      </c>
      <c r="HS144" t="s">
        <v>2112</v>
      </c>
      <c r="HT144" t="s">
        <v>1921</v>
      </c>
      <c r="HU144" t="s">
        <v>1920</v>
      </c>
      <c r="HV144" t="s">
        <v>1920</v>
      </c>
      <c r="HW144" t="s">
        <v>1921</v>
      </c>
      <c r="HX144" t="s">
        <v>1921</v>
      </c>
      <c r="HY144" t="s">
        <v>2122</v>
      </c>
      <c r="HZ144" t="s">
        <v>1920</v>
      </c>
      <c r="IA144" t="s">
        <v>1921</v>
      </c>
      <c r="IB144" t="s">
        <v>1921</v>
      </c>
      <c r="IC144">
        <v>50</v>
      </c>
      <c r="ID144" t="s">
        <v>2291</v>
      </c>
      <c r="IE144" t="s">
        <v>2046</v>
      </c>
      <c r="IF144" t="s">
        <v>1921</v>
      </c>
      <c r="IG144" t="s">
        <v>1964</v>
      </c>
      <c r="IH144" t="s">
        <v>2127</v>
      </c>
      <c r="II144" t="s">
        <v>1920</v>
      </c>
      <c r="IJ144" t="s">
        <v>1921</v>
      </c>
      <c r="IK144">
        <v>180</v>
      </c>
      <c r="IL144" t="s">
        <v>2291</v>
      </c>
      <c r="IM144" t="s">
        <v>1920</v>
      </c>
      <c r="IN144" t="s">
        <v>2291</v>
      </c>
      <c r="IO144" t="s">
        <v>2291</v>
      </c>
      <c r="IP144" t="s">
        <v>2291</v>
      </c>
      <c r="IQ144" t="s">
        <v>2291</v>
      </c>
      <c r="IR144" t="s">
        <v>2291</v>
      </c>
      <c r="IS144" t="s">
        <v>2291</v>
      </c>
      <c r="IT144" t="s">
        <v>2291</v>
      </c>
      <c r="IU144" t="s">
        <v>2291</v>
      </c>
      <c r="IV144" t="s">
        <v>1952</v>
      </c>
      <c r="IW144" t="s">
        <v>2291</v>
      </c>
      <c r="IX144" t="s">
        <v>2291</v>
      </c>
      <c r="IY144" t="s">
        <v>2201</v>
      </c>
      <c r="IZ144" t="s">
        <v>562</v>
      </c>
      <c r="JA144" t="s">
        <v>1956</v>
      </c>
      <c r="JB144" t="s">
        <v>2291</v>
      </c>
      <c r="JC144" t="s">
        <v>1920</v>
      </c>
      <c r="JD144" t="s">
        <v>2003</v>
      </c>
      <c r="JE144" t="s">
        <v>1921</v>
      </c>
      <c r="JF144" t="s">
        <v>1920</v>
      </c>
      <c r="JG144" t="s">
        <v>1921</v>
      </c>
      <c r="JH144" t="s">
        <v>1921</v>
      </c>
      <c r="JI144" t="s">
        <v>1921</v>
      </c>
      <c r="JJ144" t="s">
        <v>2291</v>
      </c>
      <c r="JK144" t="s">
        <v>869</v>
      </c>
      <c r="JL144" t="s">
        <v>2291</v>
      </c>
      <c r="JM144" t="s">
        <v>710</v>
      </c>
      <c r="JN144" t="s">
        <v>1920</v>
      </c>
      <c r="JO144" t="s">
        <v>1921</v>
      </c>
      <c r="JP144" t="s">
        <v>1921</v>
      </c>
      <c r="JQ144" t="s">
        <v>1921</v>
      </c>
      <c r="JR144" t="s">
        <v>1921</v>
      </c>
      <c r="JS144" t="s">
        <v>1921</v>
      </c>
      <c r="JT144" t="s">
        <v>1920</v>
      </c>
      <c r="JU144" t="s">
        <v>1921</v>
      </c>
      <c r="JV144" t="s">
        <v>1920</v>
      </c>
      <c r="JW144" t="s">
        <v>1921</v>
      </c>
      <c r="JX144" t="s">
        <v>1921</v>
      </c>
      <c r="JY144" t="s">
        <v>1921</v>
      </c>
      <c r="JZ144" t="s">
        <v>1921</v>
      </c>
      <c r="KA144" t="s">
        <v>1921</v>
      </c>
      <c r="KB144" t="s">
        <v>2291</v>
      </c>
      <c r="KC144" t="s">
        <v>2291</v>
      </c>
      <c r="KD144" t="s">
        <v>2293</v>
      </c>
      <c r="KE144" t="s">
        <v>1921</v>
      </c>
      <c r="KF144" t="s">
        <v>1921</v>
      </c>
      <c r="KG144" t="s">
        <v>1921</v>
      </c>
      <c r="KH144" t="s">
        <v>1920</v>
      </c>
      <c r="KI144" t="s">
        <v>1921</v>
      </c>
      <c r="KJ144" t="s">
        <v>1920</v>
      </c>
      <c r="KK144" t="s">
        <v>1921</v>
      </c>
      <c r="KL144" t="s">
        <v>2291</v>
      </c>
      <c r="KM144" t="s">
        <v>1972</v>
      </c>
      <c r="KN144" t="s">
        <v>1921</v>
      </c>
      <c r="KO144" t="s">
        <v>1920</v>
      </c>
      <c r="KP144" t="s">
        <v>2144</v>
      </c>
      <c r="KQ144" t="s">
        <v>1967</v>
      </c>
      <c r="KR144" t="s">
        <v>1923</v>
      </c>
      <c r="KS144" t="s">
        <v>2291</v>
      </c>
      <c r="KT144" t="s">
        <v>1920</v>
      </c>
      <c r="KU144" t="s">
        <v>409</v>
      </c>
      <c r="KV144" t="s">
        <v>1921</v>
      </c>
      <c r="KW144" t="s">
        <v>1921</v>
      </c>
      <c r="KX144" t="s">
        <v>1920</v>
      </c>
      <c r="KY144" t="s">
        <v>2291</v>
      </c>
      <c r="KZ144" t="s">
        <v>2291</v>
      </c>
      <c r="LA144">
        <v>3</v>
      </c>
      <c r="LB144" t="s">
        <v>304</v>
      </c>
      <c r="LC144" t="s">
        <v>711</v>
      </c>
      <c r="LD144" t="s">
        <v>2291</v>
      </c>
      <c r="LE144" t="s">
        <v>2291</v>
      </c>
      <c r="LF144" t="s">
        <v>2291</v>
      </c>
      <c r="LG144">
        <v>20</v>
      </c>
      <c r="LH144">
        <v>20</v>
      </c>
      <c r="LI144" t="s">
        <v>712</v>
      </c>
      <c r="LJ144">
        <v>147013</v>
      </c>
      <c r="LK144" t="s">
        <v>713</v>
      </c>
      <c r="LL144" t="s">
        <v>714</v>
      </c>
      <c r="LM144">
        <v>39</v>
      </c>
      <c r="LN144" t="s">
        <v>2291</v>
      </c>
      <c r="LO144">
        <v>-1</v>
      </c>
      <c r="LP144" t="s">
        <v>2291</v>
      </c>
      <c r="LQ144" t="s">
        <v>2291</v>
      </c>
      <c r="LR144">
        <v>39</v>
      </c>
      <c r="LS144">
        <v>4</v>
      </c>
      <c r="LT144">
        <v>10</v>
      </c>
      <c r="LU144">
        <v>12</v>
      </c>
      <c r="LV144">
        <v>4</v>
      </c>
      <c r="LW144">
        <v>9</v>
      </c>
      <c r="LX144">
        <v>13</v>
      </c>
      <c r="LY144">
        <v>4</v>
      </c>
      <c r="LZ144">
        <v>10</v>
      </c>
      <c r="MA144">
        <v>26</v>
      </c>
      <c r="MB144">
        <v>21</v>
      </c>
      <c r="MC144">
        <v>4</v>
      </c>
      <c r="MD144">
        <v>1</v>
      </c>
      <c r="ME144">
        <v>118</v>
      </c>
      <c r="MF144" t="s">
        <v>1975</v>
      </c>
      <c r="MG144" t="s">
        <v>568</v>
      </c>
      <c r="MH144" t="s">
        <v>1981</v>
      </c>
      <c r="MI144" t="b">
        <v>1</v>
      </c>
      <c r="MJ144" t="b">
        <v>1</v>
      </c>
      <c r="MK144" t="b">
        <v>0</v>
      </c>
      <c r="ML144" t="s">
        <v>2291</v>
      </c>
    </row>
    <row r="145" spans="1:350" x14ac:dyDescent="0.3">
      <c r="A145" t="s">
        <v>1220</v>
      </c>
      <c r="B145" t="s">
        <v>1218</v>
      </c>
      <c r="C145" t="s">
        <v>1219</v>
      </c>
      <c r="D145">
        <v>43162</v>
      </c>
      <c r="E145" t="s">
        <v>380</v>
      </c>
      <c r="F145" t="s">
        <v>2291</v>
      </c>
      <c r="G145" t="s">
        <v>2291</v>
      </c>
      <c r="H145" t="s">
        <v>2291</v>
      </c>
      <c r="I145">
        <v>43162</v>
      </c>
      <c r="J145" t="s">
        <v>381</v>
      </c>
      <c r="K145" t="s">
        <v>293</v>
      </c>
      <c r="L145" t="s">
        <v>294</v>
      </c>
      <c r="M145" t="s">
        <v>1934</v>
      </c>
      <c r="N145" t="s">
        <v>295</v>
      </c>
      <c r="O145" t="s">
        <v>1947</v>
      </c>
      <c r="P145" t="s">
        <v>810</v>
      </c>
      <c r="Q145" t="s">
        <v>1230</v>
      </c>
      <c r="R145" t="s">
        <v>1220</v>
      </c>
      <c r="S145" t="s">
        <v>1220</v>
      </c>
      <c r="T145" t="s">
        <v>1221</v>
      </c>
      <c r="U145">
        <v>13.233117715900001</v>
      </c>
      <c r="V145">
        <v>14.478980996800001</v>
      </c>
      <c r="W145">
        <v>321.68157057899998</v>
      </c>
      <c r="X145">
        <v>8</v>
      </c>
      <c r="Y145" t="s">
        <v>1983</v>
      </c>
      <c r="Z145" t="s">
        <v>1222</v>
      </c>
      <c r="AA145">
        <v>5</v>
      </c>
      <c r="AB145" t="s">
        <v>2296</v>
      </c>
      <c r="AC145" t="s">
        <v>2291</v>
      </c>
      <c r="AD145" t="s">
        <v>1989</v>
      </c>
      <c r="AE145" t="s">
        <v>2291</v>
      </c>
      <c r="AF145" t="s">
        <v>2291</v>
      </c>
      <c r="AG145" t="s">
        <v>2095</v>
      </c>
      <c r="AH145" t="s">
        <v>1921</v>
      </c>
      <c r="AI145" t="s">
        <v>1920</v>
      </c>
      <c r="AJ145" t="s">
        <v>1920</v>
      </c>
      <c r="AK145" t="s">
        <v>2291</v>
      </c>
      <c r="AL145" t="s">
        <v>2291</v>
      </c>
      <c r="AM145" t="s">
        <v>2291</v>
      </c>
      <c r="AN145" t="s">
        <v>2291</v>
      </c>
      <c r="AO145" t="s">
        <v>2291</v>
      </c>
      <c r="AP145" t="s">
        <v>2291</v>
      </c>
      <c r="AQ145" t="s">
        <v>2291</v>
      </c>
      <c r="AR145" t="s">
        <v>2291</v>
      </c>
      <c r="AS145" t="s">
        <v>2291</v>
      </c>
      <c r="AT145" t="s">
        <v>2291</v>
      </c>
      <c r="AU145" t="s">
        <v>2291</v>
      </c>
      <c r="AV145" t="s">
        <v>2291</v>
      </c>
      <c r="AW145">
        <v>55</v>
      </c>
      <c r="AX145">
        <v>230</v>
      </c>
      <c r="AY145" t="s">
        <v>697</v>
      </c>
      <c r="AZ145" t="s">
        <v>1928</v>
      </c>
      <c r="BA145" t="s">
        <v>294</v>
      </c>
      <c r="BB145" t="s">
        <v>1934</v>
      </c>
      <c r="BC145" t="s">
        <v>698</v>
      </c>
      <c r="BD145" t="s">
        <v>333</v>
      </c>
      <c r="BE145" t="s">
        <v>2291</v>
      </c>
      <c r="BF145" t="s">
        <v>2291</v>
      </c>
      <c r="BG145" t="s">
        <v>2291</v>
      </c>
      <c r="BH145">
        <v>55</v>
      </c>
      <c r="BI145">
        <v>230</v>
      </c>
      <c r="BJ145">
        <v>42186</v>
      </c>
      <c r="BK145">
        <v>48</v>
      </c>
      <c r="BL145">
        <v>200</v>
      </c>
      <c r="BM145" t="s">
        <v>772</v>
      </c>
      <c r="BN145" t="s">
        <v>1924</v>
      </c>
      <c r="BO145" t="s">
        <v>773</v>
      </c>
      <c r="BP145" t="s">
        <v>1929</v>
      </c>
      <c r="BQ145" t="s">
        <v>774</v>
      </c>
      <c r="BR145" t="s">
        <v>1936</v>
      </c>
      <c r="BS145" t="s">
        <v>2291</v>
      </c>
      <c r="BT145" t="s">
        <v>2291</v>
      </c>
      <c r="BU145" t="s">
        <v>2291</v>
      </c>
      <c r="BV145">
        <v>48</v>
      </c>
      <c r="BW145">
        <v>200</v>
      </c>
      <c r="BX145">
        <v>42186</v>
      </c>
      <c r="BY145">
        <v>200</v>
      </c>
      <c r="BZ145">
        <v>836</v>
      </c>
      <c r="CA145">
        <v>0</v>
      </c>
      <c r="CB145">
        <v>103</v>
      </c>
      <c r="CC145">
        <v>0</v>
      </c>
      <c r="CD145">
        <v>0</v>
      </c>
      <c r="CE145">
        <v>0</v>
      </c>
      <c r="CF145" t="s">
        <v>1998</v>
      </c>
      <c r="CG145" t="s">
        <v>2291</v>
      </c>
      <c r="CH145" t="s">
        <v>469</v>
      </c>
      <c r="CI145" t="s">
        <v>1921</v>
      </c>
      <c r="CJ145" t="s">
        <v>1921</v>
      </c>
      <c r="CK145" t="s">
        <v>1921</v>
      </c>
      <c r="CL145" t="s">
        <v>1921</v>
      </c>
      <c r="CM145" t="s">
        <v>1921</v>
      </c>
      <c r="CN145" t="s">
        <v>1921</v>
      </c>
      <c r="CO145" t="s">
        <v>1921</v>
      </c>
      <c r="CP145" t="s">
        <v>1921</v>
      </c>
      <c r="CQ145" t="s">
        <v>1921</v>
      </c>
      <c r="CR145" t="s">
        <v>1921</v>
      </c>
      <c r="CS145" t="s">
        <v>1920</v>
      </c>
      <c r="CT145" t="s">
        <v>2291</v>
      </c>
      <c r="CU145" t="s">
        <v>2291</v>
      </c>
      <c r="CV145" t="s">
        <v>2291</v>
      </c>
      <c r="CW145" t="s">
        <v>2291</v>
      </c>
      <c r="CX145" t="s">
        <v>2291</v>
      </c>
      <c r="CY145" t="s">
        <v>2291</v>
      </c>
      <c r="CZ145" t="s">
        <v>2291</v>
      </c>
      <c r="DA145" t="s">
        <v>2291</v>
      </c>
      <c r="DB145" t="s">
        <v>2291</v>
      </c>
      <c r="DC145" t="s">
        <v>2291</v>
      </c>
      <c r="DD145" t="s">
        <v>2291</v>
      </c>
      <c r="DE145" t="s">
        <v>2291</v>
      </c>
      <c r="DF145" t="s">
        <v>2291</v>
      </c>
      <c r="DG145" t="s">
        <v>2291</v>
      </c>
      <c r="DH145" t="s">
        <v>2291</v>
      </c>
      <c r="DI145" t="s">
        <v>2291</v>
      </c>
      <c r="DJ145" t="s">
        <v>2291</v>
      </c>
      <c r="DK145" t="s">
        <v>2291</v>
      </c>
      <c r="DL145" t="s">
        <v>2291</v>
      </c>
      <c r="DM145" t="s">
        <v>2291</v>
      </c>
      <c r="DN145" t="s">
        <v>2291</v>
      </c>
      <c r="DO145" t="s">
        <v>2291</v>
      </c>
      <c r="DP145" t="s">
        <v>2291</v>
      </c>
      <c r="DQ145" t="s">
        <v>2291</v>
      </c>
      <c r="DR145" t="s">
        <v>2291</v>
      </c>
      <c r="DS145" t="s">
        <v>2291</v>
      </c>
      <c r="DT145" t="s">
        <v>2291</v>
      </c>
      <c r="DU145" t="s">
        <v>2291</v>
      </c>
      <c r="DV145" t="s">
        <v>2291</v>
      </c>
      <c r="DW145" t="s">
        <v>2291</v>
      </c>
      <c r="DX145" t="s">
        <v>2291</v>
      </c>
      <c r="DY145" t="s">
        <v>2291</v>
      </c>
      <c r="DZ145" t="s">
        <v>2291</v>
      </c>
      <c r="EA145" t="s">
        <v>2291</v>
      </c>
      <c r="EB145" t="s">
        <v>2291</v>
      </c>
      <c r="EC145" t="s">
        <v>2291</v>
      </c>
      <c r="ED145" t="s">
        <v>2291</v>
      </c>
      <c r="EE145" t="s">
        <v>2291</v>
      </c>
      <c r="EF145" t="s">
        <v>2291</v>
      </c>
      <c r="EG145" t="s">
        <v>2291</v>
      </c>
      <c r="EH145" t="s">
        <v>2291</v>
      </c>
      <c r="EI145" t="s">
        <v>2291</v>
      </c>
      <c r="EJ145" t="s">
        <v>2291</v>
      </c>
      <c r="EK145" t="s">
        <v>2291</v>
      </c>
      <c r="EL145" t="s">
        <v>2291</v>
      </c>
      <c r="EM145" t="s">
        <v>2291</v>
      </c>
      <c r="EN145" t="s">
        <v>2291</v>
      </c>
      <c r="EO145" t="s">
        <v>2291</v>
      </c>
      <c r="EP145" t="s">
        <v>2291</v>
      </c>
      <c r="EQ145" t="s">
        <v>2291</v>
      </c>
      <c r="ER145" t="s">
        <v>2291</v>
      </c>
      <c r="ES145" t="s">
        <v>2291</v>
      </c>
      <c r="ET145" t="s">
        <v>2291</v>
      </c>
      <c r="EU145" t="s">
        <v>2291</v>
      </c>
      <c r="EV145" t="s">
        <v>2291</v>
      </c>
      <c r="EW145" t="s">
        <v>2291</v>
      </c>
      <c r="EX145" t="s">
        <v>2291</v>
      </c>
      <c r="EY145" t="s">
        <v>2291</v>
      </c>
      <c r="EZ145" t="s">
        <v>2291</v>
      </c>
      <c r="FA145" t="s">
        <v>2291</v>
      </c>
      <c r="FB145" t="s">
        <v>2291</v>
      </c>
      <c r="FC145" t="s">
        <v>2291</v>
      </c>
      <c r="FD145" t="s">
        <v>2291</v>
      </c>
      <c r="FE145" t="s">
        <v>2291</v>
      </c>
      <c r="FF145" t="s">
        <v>2291</v>
      </c>
      <c r="FG145" t="s">
        <v>2291</v>
      </c>
      <c r="FH145" t="s">
        <v>2291</v>
      </c>
      <c r="FI145" t="s">
        <v>2291</v>
      </c>
      <c r="FJ145" t="s">
        <v>2291</v>
      </c>
      <c r="FK145" t="s">
        <v>2291</v>
      </c>
      <c r="FL145" t="s">
        <v>2291</v>
      </c>
      <c r="FM145" t="s">
        <v>2291</v>
      </c>
      <c r="FN145" t="s">
        <v>2291</v>
      </c>
      <c r="FO145" t="s">
        <v>2291</v>
      </c>
      <c r="FP145" t="s">
        <v>2291</v>
      </c>
      <c r="FQ145" t="s">
        <v>2291</v>
      </c>
      <c r="FR145" t="s">
        <v>2291</v>
      </c>
      <c r="FS145" t="s">
        <v>2291</v>
      </c>
      <c r="FT145" t="s">
        <v>2291</v>
      </c>
      <c r="FU145" t="s">
        <v>2291</v>
      </c>
      <c r="FV145">
        <v>10</v>
      </c>
      <c r="FW145">
        <v>15</v>
      </c>
      <c r="FX145">
        <v>3</v>
      </c>
      <c r="FY145">
        <v>3</v>
      </c>
      <c r="FZ145">
        <v>7</v>
      </c>
      <c r="GA145">
        <v>1</v>
      </c>
      <c r="GB145" t="s">
        <v>2291</v>
      </c>
      <c r="GC145" t="s">
        <v>2291</v>
      </c>
      <c r="GD145">
        <v>5</v>
      </c>
      <c r="GE145">
        <v>5</v>
      </c>
      <c r="GF145">
        <v>3</v>
      </c>
      <c r="GG145">
        <v>2</v>
      </c>
      <c r="GH145">
        <v>4</v>
      </c>
      <c r="GI145" t="s">
        <v>1920</v>
      </c>
      <c r="GJ145" t="s">
        <v>1920</v>
      </c>
      <c r="GK145" t="s">
        <v>1920</v>
      </c>
      <c r="GL145" t="s">
        <v>2291</v>
      </c>
      <c r="GM145" t="s">
        <v>2291</v>
      </c>
      <c r="GN145" t="s">
        <v>2291</v>
      </c>
      <c r="GO145" t="s">
        <v>1921</v>
      </c>
      <c r="GP145" t="s">
        <v>775</v>
      </c>
      <c r="GQ145" t="s">
        <v>775</v>
      </c>
      <c r="GR145" t="s">
        <v>2291</v>
      </c>
      <c r="GS145" t="s">
        <v>1223</v>
      </c>
      <c r="GT145" t="s">
        <v>1921</v>
      </c>
      <c r="GU145" t="s">
        <v>1921</v>
      </c>
      <c r="GV145" t="s">
        <v>1920</v>
      </c>
      <c r="GW145" t="s">
        <v>1921</v>
      </c>
      <c r="GX145" t="s">
        <v>1921</v>
      </c>
      <c r="GY145" t="s">
        <v>1921</v>
      </c>
      <c r="GZ145" t="s">
        <v>1921</v>
      </c>
      <c r="HA145" t="s">
        <v>1921</v>
      </c>
      <c r="HB145" t="s">
        <v>2291</v>
      </c>
      <c r="HC145" t="s">
        <v>2291</v>
      </c>
      <c r="HD145" t="s">
        <v>2291</v>
      </c>
      <c r="HE145" t="s">
        <v>2291</v>
      </c>
      <c r="HF145" t="s">
        <v>2291</v>
      </c>
      <c r="HG145" t="s">
        <v>2291</v>
      </c>
      <c r="HH145" t="s">
        <v>2291</v>
      </c>
      <c r="HI145" t="s">
        <v>2291</v>
      </c>
      <c r="HJ145">
        <v>1</v>
      </c>
      <c r="HK145" t="s">
        <v>2291</v>
      </c>
      <c r="HL145" t="s">
        <v>2291</v>
      </c>
      <c r="HM145" t="s">
        <v>2291</v>
      </c>
      <c r="HN145" t="s">
        <v>2291</v>
      </c>
      <c r="HO145" t="s">
        <v>2291</v>
      </c>
      <c r="HP145" t="s">
        <v>2291</v>
      </c>
      <c r="HQ145" t="s">
        <v>2291</v>
      </c>
      <c r="HR145" t="s">
        <v>1957</v>
      </c>
      <c r="HS145" t="s">
        <v>371</v>
      </c>
      <c r="HT145" t="s">
        <v>1920</v>
      </c>
      <c r="HU145" t="s">
        <v>1921</v>
      </c>
      <c r="HV145" t="s">
        <v>1921</v>
      </c>
      <c r="HW145" t="s">
        <v>1921</v>
      </c>
      <c r="HX145" t="s">
        <v>1921</v>
      </c>
      <c r="HY145" t="s">
        <v>2123</v>
      </c>
      <c r="HZ145" t="s">
        <v>1921</v>
      </c>
      <c r="IA145" t="s">
        <v>1920</v>
      </c>
      <c r="IB145" t="s">
        <v>1921</v>
      </c>
      <c r="IC145" t="s">
        <v>2291</v>
      </c>
      <c r="ID145">
        <v>50</v>
      </c>
      <c r="IE145" t="s">
        <v>2046</v>
      </c>
      <c r="IF145" t="s">
        <v>1921</v>
      </c>
      <c r="IG145" t="s">
        <v>1964</v>
      </c>
      <c r="IH145" t="s">
        <v>2126</v>
      </c>
      <c r="II145" t="s">
        <v>1921</v>
      </c>
      <c r="IJ145" t="s">
        <v>1920</v>
      </c>
      <c r="IK145" t="s">
        <v>2291</v>
      </c>
      <c r="IL145">
        <v>103</v>
      </c>
      <c r="IM145" t="s">
        <v>1920</v>
      </c>
      <c r="IN145" t="s">
        <v>2291</v>
      </c>
      <c r="IO145" t="s">
        <v>2291</v>
      </c>
      <c r="IP145" t="s">
        <v>2291</v>
      </c>
      <c r="IQ145" t="s">
        <v>2291</v>
      </c>
      <c r="IR145" t="s">
        <v>2291</v>
      </c>
      <c r="IS145" t="s">
        <v>2291</v>
      </c>
      <c r="IT145" t="s">
        <v>2291</v>
      </c>
      <c r="IU145" t="s">
        <v>2291</v>
      </c>
      <c r="IV145" t="s">
        <v>1952</v>
      </c>
      <c r="IW145" t="s">
        <v>2291</v>
      </c>
      <c r="IX145" t="s">
        <v>2291</v>
      </c>
      <c r="IY145" t="s">
        <v>2182</v>
      </c>
      <c r="IZ145" t="s">
        <v>1220</v>
      </c>
      <c r="JA145" t="s">
        <v>1957</v>
      </c>
      <c r="JB145" t="s">
        <v>2291</v>
      </c>
      <c r="JC145" t="s">
        <v>1920</v>
      </c>
      <c r="JD145" t="s">
        <v>2002</v>
      </c>
      <c r="JE145" t="s">
        <v>1920</v>
      </c>
      <c r="JF145" t="s">
        <v>1921</v>
      </c>
      <c r="JG145" t="s">
        <v>1921</v>
      </c>
      <c r="JH145" t="s">
        <v>1921</v>
      </c>
      <c r="JI145" t="s">
        <v>1921</v>
      </c>
      <c r="JJ145" t="s">
        <v>2291</v>
      </c>
      <c r="JK145" t="s">
        <v>869</v>
      </c>
      <c r="JL145" t="s">
        <v>2291</v>
      </c>
      <c r="JM145" t="s">
        <v>718</v>
      </c>
      <c r="JN145" t="s">
        <v>1921</v>
      </c>
      <c r="JO145" t="s">
        <v>1921</v>
      </c>
      <c r="JP145" t="s">
        <v>1921</v>
      </c>
      <c r="JQ145" t="s">
        <v>1921</v>
      </c>
      <c r="JR145" t="s">
        <v>1921</v>
      </c>
      <c r="JS145" t="s">
        <v>1920</v>
      </c>
      <c r="JT145" t="s">
        <v>1920</v>
      </c>
      <c r="JU145" t="s">
        <v>1921</v>
      </c>
      <c r="JV145" t="s">
        <v>1920</v>
      </c>
      <c r="JW145" t="s">
        <v>1921</v>
      </c>
      <c r="JX145" t="s">
        <v>1921</v>
      </c>
      <c r="JY145" t="s">
        <v>1921</v>
      </c>
      <c r="JZ145" t="s">
        <v>1921</v>
      </c>
      <c r="KA145" t="s">
        <v>1921</v>
      </c>
      <c r="KB145" t="s">
        <v>2291</v>
      </c>
      <c r="KC145" t="s">
        <v>2291</v>
      </c>
      <c r="KD145" t="s">
        <v>2298</v>
      </c>
      <c r="KE145" t="s">
        <v>1920</v>
      </c>
      <c r="KF145" t="s">
        <v>1921</v>
      </c>
      <c r="KG145" t="s">
        <v>1921</v>
      </c>
      <c r="KH145" t="s">
        <v>1921</v>
      </c>
      <c r="KI145" t="s">
        <v>1921</v>
      </c>
      <c r="KJ145" t="s">
        <v>1920</v>
      </c>
      <c r="KK145" t="s">
        <v>1921</v>
      </c>
      <c r="KL145" t="s">
        <v>2291</v>
      </c>
      <c r="KM145" t="s">
        <v>2294</v>
      </c>
      <c r="KN145" t="s">
        <v>2291</v>
      </c>
      <c r="KO145" t="s">
        <v>1920</v>
      </c>
      <c r="KP145" t="s">
        <v>1224</v>
      </c>
      <c r="KQ145" t="s">
        <v>1967</v>
      </c>
      <c r="KR145" t="s">
        <v>1923</v>
      </c>
      <c r="KS145" t="s">
        <v>2291</v>
      </c>
      <c r="KT145" t="s">
        <v>1920</v>
      </c>
      <c r="KU145" t="s">
        <v>409</v>
      </c>
      <c r="KV145" t="s">
        <v>1921</v>
      </c>
      <c r="KW145" t="s">
        <v>1921</v>
      </c>
      <c r="KX145" t="s">
        <v>1920</v>
      </c>
      <c r="KY145" t="s">
        <v>2291</v>
      </c>
      <c r="KZ145" t="s">
        <v>2291</v>
      </c>
      <c r="LA145">
        <v>2</v>
      </c>
      <c r="LB145" t="s">
        <v>310</v>
      </c>
      <c r="LC145" t="s">
        <v>2092</v>
      </c>
      <c r="LD145" t="s">
        <v>2291</v>
      </c>
      <c r="LE145" t="s">
        <v>2291</v>
      </c>
      <c r="LF145" t="s">
        <v>2291</v>
      </c>
      <c r="LG145">
        <v>20</v>
      </c>
      <c r="LH145">
        <v>20</v>
      </c>
      <c r="LI145" t="s">
        <v>1225</v>
      </c>
      <c r="LJ145">
        <v>161893</v>
      </c>
      <c r="LK145" t="s">
        <v>1226</v>
      </c>
      <c r="LL145" t="s">
        <v>1227</v>
      </c>
      <c r="LM145">
        <v>99</v>
      </c>
      <c r="LN145" t="s">
        <v>2291</v>
      </c>
      <c r="LO145">
        <v>-1</v>
      </c>
      <c r="LP145" t="s">
        <v>2291</v>
      </c>
      <c r="LQ145" t="s">
        <v>2291</v>
      </c>
      <c r="LR145">
        <v>99</v>
      </c>
      <c r="LS145">
        <v>7</v>
      </c>
      <c r="LT145">
        <v>6</v>
      </c>
      <c r="LU145">
        <v>16</v>
      </c>
      <c r="LV145">
        <v>16</v>
      </c>
      <c r="LW145">
        <v>20</v>
      </c>
      <c r="LX145">
        <v>22</v>
      </c>
      <c r="LY145">
        <v>5</v>
      </c>
      <c r="LZ145">
        <v>7</v>
      </c>
      <c r="MA145">
        <v>19</v>
      </c>
      <c r="MB145">
        <v>20</v>
      </c>
      <c r="MC145">
        <v>1</v>
      </c>
      <c r="MD145">
        <v>0</v>
      </c>
      <c r="ME145">
        <v>139</v>
      </c>
      <c r="MF145" t="s">
        <v>1979</v>
      </c>
      <c r="MG145" t="s">
        <v>568</v>
      </c>
      <c r="MH145" t="s">
        <v>1981</v>
      </c>
      <c r="MI145" t="b">
        <v>0</v>
      </c>
      <c r="MJ145" t="b">
        <v>0</v>
      </c>
      <c r="MK145" t="b">
        <v>0</v>
      </c>
      <c r="ML145" t="s">
        <v>2291</v>
      </c>
    </row>
    <row r="146" spans="1:350" x14ac:dyDescent="0.3">
      <c r="A146" t="s">
        <v>1810</v>
      </c>
      <c r="B146" t="s">
        <v>738</v>
      </c>
      <c r="C146" t="s">
        <v>739</v>
      </c>
      <c r="D146">
        <v>43155</v>
      </c>
      <c r="E146" t="s">
        <v>693</v>
      </c>
      <c r="F146" t="s">
        <v>694</v>
      </c>
      <c r="G146" t="s">
        <v>2291</v>
      </c>
      <c r="H146" t="s">
        <v>2291</v>
      </c>
      <c r="I146">
        <v>43155</v>
      </c>
      <c r="J146" t="s">
        <v>695</v>
      </c>
      <c r="K146" t="s">
        <v>293</v>
      </c>
      <c r="L146" t="s">
        <v>294</v>
      </c>
      <c r="M146" t="s">
        <v>1934</v>
      </c>
      <c r="N146" t="s">
        <v>400</v>
      </c>
      <c r="O146" t="s">
        <v>1948</v>
      </c>
      <c r="P146" t="s">
        <v>401</v>
      </c>
      <c r="Q146" t="s">
        <v>429</v>
      </c>
      <c r="R146" t="s">
        <v>1810</v>
      </c>
      <c r="S146" t="s">
        <v>1810</v>
      </c>
      <c r="T146" t="s">
        <v>740</v>
      </c>
      <c r="U146">
        <v>14.2868676526</v>
      </c>
      <c r="V146">
        <v>13.7949193802</v>
      </c>
      <c r="W146">
        <v>298.25512860999999</v>
      </c>
      <c r="X146">
        <v>4</v>
      </c>
      <c r="Y146" t="s">
        <v>1983</v>
      </c>
      <c r="Z146" t="s">
        <v>456</v>
      </c>
      <c r="AA146">
        <v>9</v>
      </c>
      <c r="AB146" t="s">
        <v>2292</v>
      </c>
      <c r="AC146" t="s">
        <v>2291</v>
      </c>
      <c r="AD146" t="s">
        <v>1990</v>
      </c>
      <c r="AE146" t="s">
        <v>2291</v>
      </c>
      <c r="AF146" t="s">
        <v>2291</v>
      </c>
      <c r="AG146" t="s">
        <v>2089</v>
      </c>
      <c r="AH146" t="s">
        <v>1920</v>
      </c>
      <c r="AI146" t="s">
        <v>1921</v>
      </c>
      <c r="AJ146" t="s">
        <v>1921</v>
      </c>
      <c r="AK146" t="s">
        <v>2291</v>
      </c>
      <c r="AL146">
        <v>78</v>
      </c>
      <c r="AM146">
        <v>318</v>
      </c>
      <c r="AN146" t="s">
        <v>294</v>
      </c>
      <c r="AO146" t="s">
        <v>1934</v>
      </c>
      <c r="AP146" t="s">
        <v>400</v>
      </c>
      <c r="AQ146" t="s">
        <v>1948</v>
      </c>
      <c r="AR146" t="s">
        <v>404</v>
      </c>
      <c r="AS146" t="s">
        <v>2010</v>
      </c>
      <c r="AT146">
        <v>78</v>
      </c>
      <c r="AU146">
        <v>318</v>
      </c>
      <c r="AV146">
        <v>42036</v>
      </c>
      <c r="AW146" t="s">
        <v>2291</v>
      </c>
      <c r="AX146" t="s">
        <v>2291</v>
      </c>
      <c r="AY146" t="s">
        <v>2291</v>
      </c>
      <c r="AZ146" t="s">
        <v>2291</v>
      </c>
      <c r="BA146" t="s">
        <v>2291</v>
      </c>
      <c r="BB146" t="s">
        <v>2291</v>
      </c>
      <c r="BC146" t="s">
        <v>2291</v>
      </c>
      <c r="BD146" t="s">
        <v>2291</v>
      </c>
      <c r="BE146" t="s">
        <v>2291</v>
      </c>
      <c r="BF146" t="s">
        <v>2291</v>
      </c>
      <c r="BG146" t="s">
        <v>2291</v>
      </c>
      <c r="BH146" t="s">
        <v>2291</v>
      </c>
      <c r="BI146" t="s">
        <v>2291</v>
      </c>
      <c r="BJ146" t="s">
        <v>2291</v>
      </c>
      <c r="BK146" t="s">
        <v>2291</v>
      </c>
      <c r="BL146" t="s">
        <v>2291</v>
      </c>
      <c r="BM146" t="s">
        <v>2291</v>
      </c>
      <c r="BN146" t="s">
        <v>2291</v>
      </c>
      <c r="BO146" t="s">
        <v>2291</v>
      </c>
      <c r="BP146" t="s">
        <v>2291</v>
      </c>
      <c r="BQ146" t="s">
        <v>2291</v>
      </c>
      <c r="BR146" t="s">
        <v>2291</v>
      </c>
      <c r="BS146" t="s">
        <v>2291</v>
      </c>
      <c r="BT146" t="s">
        <v>2291</v>
      </c>
      <c r="BU146" t="s">
        <v>2291</v>
      </c>
      <c r="BV146" t="s">
        <v>2291</v>
      </c>
      <c r="BW146" t="s">
        <v>2291</v>
      </c>
      <c r="BX146" t="s">
        <v>2291</v>
      </c>
      <c r="BY146" t="s">
        <v>2291</v>
      </c>
      <c r="BZ146" t="s">
        <v>2291</v>
      </c>
      <c r="CA146">
        <v>0</v>
      </c>
      <c r="CB146">
        <v>80</v>
      </c>
      <c r="CC146">
        <v>0</v>
      </c>
      <c r="CD146">
        <v>0</v>
      </c>
      <c r="CE146">
        <v>0</v>
      </c>
      <c r="CF146" t="s">
        <v>1998</v>
      </c>
      <c r="CG146" t="s">
        <v>2291</v>
      </c>
      <c r="CH146" t="s">
        <v>479</v>
      </c>
      <c r="CI146" t="s">
        <v>1921</v>
      </c>
      <c r="CJ146" t="s">
        <v>1920</v>
      </c>
      <c r="CK146" t="s">
        <v>1921</v>
      </c>
      <c r="CL146" t="s">
        <v>1921</v>
      </c>
      <c r="CM146" t="s">
        <v>1921</v>
      </c>
      <c r="CN146" t="s">
        <v>1921</v>
      </c>
      <c r="CO146" t="s">
        <v>1921</v>
      </c>
      <c r="CP146" t="s">
        <v>1921</v>
      </c>
      <c r="CQ146" t="s">
        <v>1920</v>
      </c>
      <c r="CR146" t="s">
        <v>1920</v>
      </c>
      <c r="CS146" t="s">
        <v>1921</v>
      </c>
      <c r="CT146" t="s">
        <v>320</v>
      </c>
      <c r="CU146" t="s">
        <v>1921</v>
      </c>
      <c r="CV146" t="s">
        <v>1921</v>
      </c>
      <c r="CW146" t="s">
        <v>1921</v>
      </c>
      <c r="CX146" t="s">
        <v>1920</v>
      </c>
      <c r="CY146" t="s">
        <v>1921</v>
      </c>
      <c r="CZ146" t="s">
        <v>2291</v>
      </c>
      <c r="DA146" t="s">
        <v>2029</v>
      </c>
      <c r="DB146" t="s">
        <v>2291</v>
      </c>
      <c r="DC146" t="s">
        <v>2291</v>
      </c>
      <c r="DD146" t="s">
        <v>2291</v>
      </c>
      <c r="DE146" t="s">
        <v>2291</v>
      </c>
      <c r="DF146" t="s">
        <v>2291</v>
      </c>
      <c r="DG146" t="s">
        <v>2291</v>
      </c>
      <c r="DH146" t="s">
        <v>2291</v>
      </c>
      <c r="DI146" t="s">
        <v>2291</v>
      </c>
      <c r="DJ146" t="s">
        <v>320</v>
      </c>
      <c r="DK146" t="s">
        <v>1921</v>
      </c>
      <c r="DL146" t="s">
        <v>1921</v>
      </c>
      <c r="DM146" t="s">
        <v>1921</v>
      </c>
      <c r="DN146" t="s">
        <v>1920</v>
      </c>
      <c r="DO146" t="s">
        <v>1921</v>
      </c>
      <c r="DP146" t="s">
        <v>2291</v>
      </c>
      <c r="DQ146" t="s">
        <v>2029</v>
      </c>
      <c r="DR146" t="s">
        <v>2291</v>
      </c>
      <c r="DS146" t="s">
        <v>2291</v>
      </c>
      <c r="DT146" t="s">
        <v>2291</v>
      </c>
      <c r="DU146" t="s">
        <v>2291</v>
      </c>
      <c r="DV146" t="s">
        <v>2291</v>
      </c>
      <c r="DW146" t="s">
        <v>2291</v>
      </c>
      <c r="DX146" t="s">
        <v>2291</v>
      </c>
      <c r="DY146" t="s">
        <v>2291</v>
      </c>
      <c r="DZ146" t="s">
        <v>2291</v>
      </c>
      <c r="EA146" t="s">
        <v>2291</v>
      </c>
      <c r="EB146" t="s">
        <v>2291</v>
      </c>
      <c r="EC146" t="s">
        <v>2291</v>
      </c>
      <c r="ED146" t="s">
        <v>2291</v>
      </c>
      <c r="EE146" t="s">
        <v>2291</v>
      </c>
      <c r="EF146" t="s">
        <v>2291</v>
      </c>
      <c r="EG146" t="s">
        <v>2291</v>
      </c>
      <c r="EH146" t="s">
        <v>2291</v>
      </c>
      <c r="EI146" t="s">
        <v>2291</v>
      </c>
      <c r="EJ146" t="s">
        <v>2291</v>
      </c>
      <c r="EK146" t="s">
        <v>2291</v>
      </c>
      <c r="EL146" t="s">
        <v>2291</v>
      </c>
      <c r="EM146" t="s">
        <v>2291</v>
      </c>
      <c r="EN146" t="s">
        <v>2291</v>
      </c>
      <c r="EO146" t="s">
        <v>2291</v>
      </c>
      <c r="EP146" t="s">
        <v>2291</v>
      </c>
      <c r="EQ146" t="s">
        <v>2291</v>
      </c>
      <c r="ER146" t="s">
        <v>2291</v>
      </c>
      <c r="ES146" t="s">
        <v>2291</v>
      </c>
      <c r="ET146" t="s">
        <v>2291</v>
      </c>
      <c r="EU146" t="s">
        <v>2291</v>
      </c>
      <c r="EV146" t="s">
        <v>2291</v>
      </c>
      <c r="EW146" t="s">
        <v>2291</v>
      </c>
      <c r="EX146" t="s">
        <v>2291</v>
      </c>
      <c r="EY146" t="s">
        <v>2291</v>
      </c>
      <c r="EZ146" t="s">
        <v>2291</v>
      </c>
      <c r="FA146" t="s">
        <v>2291</v>
      </c>
      <c r="FB146" t="s">
        <v>2291</v>
      </c>
      <c r="FC146" t="s">
        <v>2291</v>
      </c>
      <c r="FD146" t="s">
        <v>2291</v>
      </c>
      <c r="FE146" t="s">
        <v>2291</v>
      </c>
      <c r="FF146" t="s">
        <v>2291</v>
      </c>
      <c r="FG146" t="s">
        <v>2291</v>
      </c>
      <c r="FH146" t="s">
        <v>2291</v>
      </c>
      <c r="FI146" t="s">
        <v>2291</v>
      </c>
      <c r="FJ146" t="s">
        <v>2291</v>
      </c>
      <c r="FK146" t="s">
        <v>2291</v>
      </c>
      <c r="FL146" t="s">
        <v>2291</v>
      </c>
      <c r="FM146" t="s">
        <v>2291</v>
      </c>
      <c r="FN146" t="s">
        <v>320</v>
      </c>
      <c r="FO146" t="s">
        <v>1921</v>
      </c>
      <c r="FP146" t="s">
        <v>1921</v>
      </c>
      <c r="FQ146" t="s">
        <v>1921</v>
      </c>
      <c r="FR146" t="s">
        <v>1920</v>
      </c>
      <c r="FS146" t="s">
        <v>1921</v>
      </c>
      <c r="FT146" t="s">
        <v>2291</v>
      </c>
      <c r="FU146" t="s">
        <v>1997</v>
      </c>
      <c r="FV146">
        <v>20</v>
      </c>
      <c r="FW146">
        <v>30</v>
      </c>
      <c r="FX146">
        <v>2</v>
      </c>
      <c r="FY146">
        <v>3</v>
      </c>
      <c r="FZ146" t="s">
        <v>2291</v>
      </c>
      <c r="GA146">
        <v>5</v>
      </c>
      <c r="GB146" t="s">
        <v>2291</v>
      </c>
      <c r="GC146" t="s">
        <v>2291</v>
      </c>
      <c r="GD146" t="s">
        <v>2291</v>
      </c>
      <c r="GE146">
        <v>13</v>
      </c>
      <c r="GF146">
        <v>3</v>
      </c>
      <c r="GG146" t="s">
        <v>2291</v>
      </c>
      <c r="GH146">
        <v>24</v>
      </c>
      <c r="GI146" t="s">
        <v>1920</v>
      </c>
      <c r="GJ146" t="s">
        <v>1920</v>
      </c>
      <c r="GK146" t="s">
        <v>1920</v>
      </c>
      <c r="GL146" t="s">
        <v>2291</v>
      </c>
      <c r="GM146" t="s">
        <v>2291</v>
      </c>
      <c r="GN146" t="s">
        <v>2291</v>
      </c>
      <c r="GO146" t="s">
        <v>1920</v>
      </c>
      <c r="GP146" t="s">
        <v>2291</v>
      </c>
      <c r="GQ146" t="s">
        <v>2291</v>
      </c>
      <c r="GR146" t="s">
        <v>2291</v>
      </c>
      <c r="GS146" t="s">
        <v>302</v>
      </c>
      <c r="GT146" t="s">
        <v>1921</v>
      </c>
      <c r="GU146" t="s">
        <v>1921</v>
      </c>
      <c r="GV146" t="s">
        <v>1921</v>
      </c>
      <c r="GW146" t="s">
        <v>1921</v>
      </c>
      <c r="GX146" t="s">
        <v>1920</v>
      </c>
      <c r="GY146" t="s">
        <v>1921</v>
      </c>
      <c r="GZ146" t="s">
        <v>1921</v>
      </c>
      <c r="HA146" t="s">
        <v>1921</v>
      </c>
      <c r="HB146" t="s">
        <v>2291</v>
      </c>
      <c r="HC146" t="s">
        <v>2291</v>
      </c>
      <c r="HD146">
        <v>1</v>
      </c>
      <c r="HE146" t="s">
        <v>2291</v>
      </c>
      <c r="HF146" t="s">
        <v>2291</v>
      </c>
      <c r="HG146" t="s">
        <v>2291</v>
      </c>
      <c r="HH146" t="s">
        <v>2291</v>
      </c>
      <c r="HI146" t="s">
        <v>2291</v>
      </c>
      <c r="HJ146" t="s">
        <v>2291</v>
      </c>
      <c r="HK146" t="s">
        <v>2291</v>
      </c>
      <c r="HL146" t="s">
        <v>2291</v>
      </c>
      <c r="HM146" t="s">
        <v>2291</v>
      </c>
      <c r="HN146" t="s">
        <v>2291</v>
      </c>
      <c r="HO146" t="s">
        <v>2291</v>
      </c>
      <c r="HP146" t="s">
        <v>2291</v>
      </c>
      <c r="HQ146" t="s">
        <v>2291</v>
      </c>
      <c r="HR146" t="s">
        <v>869</v>
      </c>
      <c r="HS146" t="s">
        <v>2112</v>
      </c>
      <c r="HT146" t="s">
        <v>1921</v>
      </c>
      <c r="HU146" t="s">
        <v>1920</v>
      </c>
      <c r="HV146" t="s">
        <v>1920</v>
      </c>
      <c r="HW146" t="s">
        <v>1921</v>
      </c>
      <c r="HX146" t="s">
        <v>1921</v>
      </c>
      <c r="HY146" t="s">
        <v>2122</v>
      </c>
      <c r="HZ146" t="s">
        <v>1920</v>
      </c>
      <c r="IA146" t="s">
        <v>1921</v>
      </c>
      <c r="IB146" t="s">
        <v>1921</v>
      </c>
      <c r="IC146">
        <v>14</v>
      </c>
      <c r="ID146" t="s">
        <v>2291</v>
      </c>
      <c r="IE146" t="s">
        <v>2046</v>
      </c>
      <c r="IF146" t="s">
        <v>1921</v>
      </c>
      <c r="IG146" t="s">
        <v>1964</v>
      </c>
      <c r="IH146" t="s">
        <v>2127</v>
      </c>
      <c r="II146" t="s">
        <v>1920</v>
      </c>
      <c r="IJ146" t="s">
        <v>1921</v>
      </c>
      <c r="IK146">
        <v>74</v>
      </c>
      <c r="IL146" t="s">
        <v>2291</v>
      </c>
      <c r="IM146" t="s">
        <v>1920</v>
      </c>
      <c r="IN146" t="s">
        <v>2291</v>
      </c>
      <c r="IO146" t="s">
        <v>2291</v>
      </c>
      <c r="IP146" t="s">
        <v>2291</v>
      </c>
      <c r="IQ146" t="s">
        <v>2291</v>
      </c>
      <c r="IR146" t="s">
        <v>2291</v>
      </c>
      <c r="IS146" t="s">
        <v>2291</v>
      </c>
      <c r="IT146" t="s">
        <v>2291</v>
      </c>
      <c r="IU146" t="s">
        <v>2291</v>
      </c>
      <c r="IV146" t="s">
        <v>1949</v>
      </c>
      <c r="IW146" t="s">
        <v>1991</v>
      </c>
      <c r="IX146" t="s">
        <v>2291</v>
      </c>
      <c r="IY146" t="s">
        <v>2291</v>
      </c>
      <c r="IZ146" t="s">
        <v>2291</v>
      </c>
      <c r="JA146" t="s">
        <v>2291</v>
      </c>
      <c r="JB146" t="s">
        <v>2291</v>
      </c>
      <c r="JC146" t="s">
        <v>1920</v>
      </c>
      <c r="JD146" t="s">
        <v>2002</v>
      </c>
      <c r="JE146" t="s">
        <v>1920</v>
      </c>
      <c r="JF146" t="s">
        <v>1921</v>
      </c>
      <c r="JG146" t="s">
        <v>1921</v>
      </c>
      <c r="JH146" t="s">
        <v>1921</v>
      </c>
      <c r="JI146" t="s">
        <v>1921</v>
      </c>
      <c r="JJ146" t="s">
        <v>2291</v>
      </c>
      <c r="JK146" t="s">
        <v>1974</v>
      </c>
      <c r="JL146" t="s">
        <v>1967</v>
      </c>
      <c r="JM146" t="s">
        <v>687</v>
      </c>
      <c r="JN146" t="s">
        <v>1920</v>
      </c>
      <c r="JO146" t="s">
        <v>1921</v>
      </c>
      <c r="JP146" t="s">
        <v>1921</v>
      </c>
      <c r="JQ146" t="s">
        <v>1921</v>
      </c>
      <c r="JR146" t="s">
        <v>1921</v>
      </c>
      <c r="JS146" t="s">
        <v>1921</v>
      </c>
      <c r="JT146" t="s">
        <v>1921</v>
      </c>
      <c r="JU146" t="s">
        <v>1920</v>
      </c>
      <c r="JV146" t="s">
        <v>1920</v>
      </c>
      <c r="JW146" t="s">
        <v>1921</v>
      </c>
      <c r="JX146" t="s">
        <v>1921</v>
      </c>
      <c r="JY146" t="s">
        <v>1921</v>
      </c>
      <c r="JZ146" t="s">
        <v>1921</v>
      </c>
      <c r="KA146" t="s">
        <v>1921</v>
      </c>
      <c r="KB146" t="s">
        <v>2291</v>
      </c>
      <c r="KC146" t="s">
        <v>2291</v>
      </c>
      <c r="KD146" t="s">
        <v>2299</v>
      </c>
      <c r="KE146" t="s">
        <v>1921</v>
      </c>
      <c r="KF146" t="s">
        <v>1921</v>
      </c>
      <c r="KG146" t="s">
        <v>1921</v>
      </c>
      <c r="KH146" t="s">
        <v>1920</v>
      </c>
      <c r="KI146" t="s">
        <v>1921</v>
      </c>
      <c r="KJ146" t="s">
        <v>1921</v>
      </c>
      <c r="KK146" t="s">
        <v>1921</v>
      </c>
      <c r="KL146" t="s">
        <v>2291</v>
      </c>
      <c r="KM146" t="s">
        <v>1972</v>
      </c>
      <c r="KN146" t="s">
        <v>1921</v>
      </c>
      <c r="KO146" t="s">
        <v>1920</v>
      </c>
      <c r="KP146" t="s">
        <v>2144</v>
      </c>
      <c r="KQ146" t="s">
        <v>1968</v>
      </c>
      <c r="KR146" t="s">
        <v>1923</v>
      </c>
      <c r="KS146" t="s">
        <v>2291</v>
      </c>
      <c r="KT146" t="s">
        <v>1920</v>
      </c>
      <c r="KU146" t="s">
        <v>409</v>
      </c>
      <c r="KV146" t="s">
        <v>1921</v>
      </c>
      <c r="KW146" t="s">
        <v>1921</v>
      </c>
      <c r="KX146" t="s">
        <v>1920</v>
      </c>
      <c r="KY146" t="s">
        <v>2291</v>
      </c>
      <c r="KZ146" t="s">
        <v>2291</v>
      </c>
      <c r="LA146">
        <v>3</v>
      </c>
      <c r="LB146" t="s">
        <v>304</v>
      </c>
      <c r="LC146" t="s">
        <v>741</v>
      </c>
      <c r="LD146" t="s">
        <v>2291</v>
      </c>
      <c r="LE146" t="s">
        <v>2291</v>
      </c>
      <c r="LF146" t="s">
        <v>2291</v>
      </c>
      <c r="LG146">
        <v>15</v>
      </c>
      <c r="LH146">
        <v>15</v>
      </c>
      <c r="LI146" t="s">
        <v>742</v>
      </c>
      <c r="LJ146">
        <v>147017</v>
      </c>
      <c r="LK146" t="s">
        <v>743</v>
      </c>
      <c r="LL146" t="s">
        <v>744</v>
      </c>
      <c r="LM146">
        <v>43</v>
      </c>
      <c r="LN146" t="s">
        <v>2291</v>
      </c>
      <c r="LO146">
        <v>-1</v>
      </c>
      <c r="LP146" t="s">
        <v>2291</v>
      </c>
      <c r="LQ146" t="s">
        <v>2291</v>
      </c>
      <c r="LR146">
        <v>43</v>
      </c>
      <c r="LS146">
        <v>7</v>
      </c>
      <c r="LT146">
        <v>1</v>
      </c>
      <c r="LU146">
        <v>6</v>
      </c>
      <c r="LV146">
        <v>12</v>
      </c>
      <c r="LW146">
        <v>11</v>
      </c>
      <c r="LX146">
        <v>8</v>
      </c>
      <c r="LY146">
        <v>4</v>
      </c>
      <c r="LZ146">
        <v>6</v>
      </c>
      <c r="MA146">
        <v>14</v>
      </c>
      <c r="MB146">
        <v>14</v>
      </c>
      <c r="MC146">
        <v>7</v>
      </c>
      <c r="MD146">
        <v>4</v>
      </c>
      <c r="ME146">
        <v>94</v>
      </c>
      <c r="MF146" t="s">
        <v>1975</v>
      </c>
      <c r="MG146" t="s">
        <v>1980</v>
      </c>
      <c r="MH146" t="s">
        <v>1981</v>
      </c>
      <c r="MI146" t="b">
        <v>1</v>
      </c>
      <c r="MJ146" t="b">
        <v>1</v>
      </c>
      <c r="MK146" t="b">
        <v>0</v>
      </c>
      <c r="ML146" t="s">
        <v>2291</v>
      </c>
    </row>
    <row r="147" spans="1:350" x14ac:dyDescent="0.3">
      <c r="A147" t="s">
        <v>1162</v>
      </c>
      <c r="B147" t="s">
        <v>1160</v>
      </c>
      <c r="C147" t="s">
        <v>1161</v>
      </c>
      <c r="D147">
        <v>43163</v>
      </c>
      <c r="E147" t="s">
        <v>398</v>
      </c>
      <c r="F147" t="s">
        <v>2291</v>
      </c>
      <c r="G147" t="s">
        <v>2291</v>
      </c>
      <c r="H147" t="s">
        <v>2291</v>
      </c>
      <c r="I147">
        <v>43163</v>
      </c>
      <c r="J147" t="s">
        <v>477</v>
      </c>
      <c r="K147" t="s">
        <v>293</v>
      </c>
      <c r="L147" t="s">
        <v>294</v>
      </c>
      <c r="M147" t="s">
        <v>1934</v>
      </c>
      <c r="N147" t="s">
        <v>400</v>
      </c>
      <c r="O147" t="s">
        <v>1948</v>
      </c>
      <c r="P147" t="s">
        <v>915</v>
      </c>
      <c r="Q147" t="s">
        <v>1057</v>
      </c>
      <c r="R147" t="s">
        <v>960</v>
      </c>
      <c r="S147" t="s">
        <v>1162</v>
      </c>
      <c r="T147" t="s">
        <v>1163</v>
      </c>
      <c r="U147">
        <v>13.7556675654</v>
      </c>
      <c r="V147">
        <v>14.0796674711</v>
      </c>
      <c r="W147">
        <v>302.439870853</v>
      </c>
      <c r="X147">
        <v>8</v>
      </c>
      <c r="Y147" t="s">
        <v>1983</v>
      </c>
      <c r="Z147" t="s">
        <v>960</v>
      </c>
      <c r="AA147">
        <v>10</v>
      </c>
      <c r="AB147" t="s">
        <v>2292</v>
      </c>
      <c r="AC147" t="s">
        <v>2291</v>
      </c>
      <c r="AD147" t="s">
        <v>1982</v>
      </c>
      <c r="AE147" t="s">
        <v>2291</v>
      </c>
      <c r="AF147" t="s">
        <v>2291</v>
      </c>
      <c r="AG147" t="s">
        <v>2089</v>
      </c>
      <c r="AH147" t="s">
        <v>1920</v>
      </c>
      <c r="AI147" t="s">
        <v>1921</v>
      </c>
      <c r="AJ147" t="s">
        <v>1921</v>
      </c>
      <c r="AK147" t="s">
        <v>2291</v>
      </c>
      <c r="AL147">
        <v>143</v>
      </c>
      <c r="AM147">
        <v>598</v>
      </c>
      <c r="AN147" t="s">
        <v>294</v>
      </c>
      <c r="AO147" t="s">
        <v>1934</v>
      </c>
      <c r="AP147" t="s">
        <v>698</v>
      </c>
      <c r="AQ147" t="s">
        <v>333</v>
      </c>
      <c r="AR147" t="s">
        <v>818</v>
      </c>
      <c r="AS147" t="s">
        <v>1470</v>
      </c>
      <c r="AT147">
        <v>143</v>
      </c>
      <c r="AU147">
        <v>598</v>
      </c>
      <c r="AV147">
        <v>42522</v>
      </c>
      <c r="AW147" t="s">
        <v>2291</v>
      </c>
      <c r="AX147" t="s">
        <v>2291</v>
      </c>
      <c r="AY147" t="s">
        <v>2291</v>
      </c>
      <c r="AZ147" t="s">
        <v>2291</v>
      </c>
      <c r="BA147" t="s">
        <v>2291</v>
      </c>
      <c r="BB147" t="s">
        <v>2291</v>
      </c>
      <c r="BC147" t="s">
        <v>2291</v>
      </c>
      <c r="BD147" t="s">
        <v>2291</v>
      </c>
      <c r="BE147" t="s">
        <v>2291</v>
      </c>
      <c r="BF147" t="s">
        <v>2291</v>
      </c>
      <c r="BG147" t="s">
        <v>2291</v>
      </c>
      <c r="BH147" t="s">
        <v>2291</v>
      </c>
      <c r="BI147" t="s">
        <v>2291</v>
      </c>
      <c r="BJ147" t="s">
        <v>2291</v>
      </c>
      <c r="BK147" t="s">
        <v>2291</v>
      </c>
      <c r="BL147" t="s">
        <v>2291</v>
      </c>
      <c r="BM147" t="s">
        <v>2291</v>
      </c>
      <c r="BN147" t="s">
        <v>2291</v>
      </c>
      <c r="BO147" t="s">
        <v>2291</v>
      </c>
      <c r="BP147" t="s">
        <v>2291</v>
      </c>
      <c r="BQ147" t="s">
        <v>2291</v>
      </c>
      <c r="BR147" t="s">
        <v>2291</v>
      </c>
      <c r="BS147" t="s">
        <v>2291</v>
      </c>
      <c r="BT147" t="s">
        <v>2291</v>
      </c>
      <c r="BU147" t="s">
        <v>2291</v>
      </c>
      <c r="BV147" t="s">
        <v>2291</v>
      </c>
      <c r="BW147" t="s">
        <v>2291</v>
      </c>
      <c r="BX147" t="s">
        <v>2291</v>
      </c>
      <c r="BY147">
        <v>5</v>
      </c>
      <c r="BZ147">
        <v>21</v>
      </c>
      <c r="CA147">
        <v>0</v>
      </c>
      <c r="CB147">
        <v>143</v>
      </c>
      <c r="CC147">
        <v>0</v>
      </c>
      <c r="CD147">
        <v>0</v>
      </c>
      <c r="CE147">
        <v>0</v>
      </c>
      <c r="CF147" t="s">
        <v>1998</v>
      </c>
      <c r="CG147" t="s">
        <v>2291</v>
      </c>
      <c r="CH147" t="s">
        <v>418</v>
      </c>
      <c r="CI147" t="s">
        <v>1920</v>
      </c>
      <c r="CJ147" t="s">
        <v>1921</v>
      </c>
      <c r="CK147" t="s">
        <v>1920</v>
      </c>
      <c r="CL147" t="s">
        <v>1921</v>
      </c>
      <c r="CM147" t="s">
        <v>1921</v>
      </c>
      <c r="CN147" t="s">
        <v>1921</v>
      </c>
      <c r="CO147" t="s">
        <v>1921</v>
      </c>
      <c r="CP147" t="s">
        <v>1921</v>
      </c>
      <c r="CQ147" t="s">
        <v>1921</v>
      </c>
      <c r="CR147" t="s">
        <v>1920</v>
      </c>
      <c r="CS147" t="s">
        <v>1921</v>
      </c>
      <c r="CT147" t="s">
        <v>2291</v>
      </c>
      <c r="CU147" t="s">
        <v>2291</v>
      </c>
      <c r="CV147" t="s">
        <v>2291</v>
      </c>
      <c r="CW147" t="s">
        <v>2291</v>
      </c>
      <c r="CX147" t="s">
        <v>2291</v>
      </c>
      <c r="CY147" t="s">
        <v>2291</v>
      </c>
      <c r="CZ147" t="s">
        <v>2291</v>
      </c>
      <c r="DA147" t="s">
        <v>2291</v>
      </c>
      <c r="DB147" t="s">
        <v>320</v>
      </c>
      <c r="DC147" t="s">
        <v>1921</v>
      </c>
      <c r="DD147" t="s">
        <v>1921</v>
      </c>
      <c r="DE147" t="s">
        <v>1921</v>
      </c>
      <c r="DF147" t="s">
        <v>1920</v>
      </c>
      <c r="DG147" t="s">
        <v>1921</v>
      </c>
      <c r="DH147" t="s">
        <v>1145</v>
      </c>
      <c r="DI147" t="s">
        <v>2029</v>
      </c>
      <c r="DJ147" t="s">
        <v>2291</v>
      </c>
      <c r="DK147" t="s">
        <v>2291</v>
      </c>
      <c r="DL147" t="s">
        <v>2291</v>
      </c>
      <c r="DM147" t="s">
        <v>2291</v>
      </c>
      <c r="DN147" t="s">
        <v>2291</v>
      </c>
      <c r="DO147" t="s">
        <v>2291</v>
      </c>
      <c r="DP147" t="s">
        <v>2291</v>
      </c>
      <c r="DQ147" t="s">
        <v>2291</v>
      </c>
      <c r="DR147" t="s">
        <v>2291</v>
      </c>
      <c r="DS147" t="s">
        <v>2291</v>
      </c>
      <c r="DT147" t="s">
        <v>2291</v>
      </c>
      <c r="DU147" t="s">
        <v>2291</v>
      </c>
      <c r="DV147" t="s">
        <v>2291</v>
      </c>
      <c r="DW147" t="s">
        <v>2291</v>
      </c>
      <c r="DX147" t="s">
        <v>2291</v>
      </c>
      <c r="DY147" t="s">
        <v>2291</v>
      </c>
      <c r="DZ147" t="s">
        <v>2291</v>
      </c>
      <c r="EA147" t="s">
        <v>2291</v>
      </c>
      <c r="EB147" t="s">
        <v>2291</v>
      </c>
      <c r="EC147" t="s">
        <v>2291</v>
      </c>
      <c r="ED147" t="s">
        <v>2291</v>
      </c>
      <c r="EE147" t="s">
        <v>2291</v>
      </c>
      <c r="EF147" t="s">
        <v>2291</v>
      </c>
      <c r="EG147" t="s">
        <v>2291</v>
      </c>
      <c r="EH147" t="s">
        <v>2291</v>
      </c>
      <c r="EI147" t="s">
        <v>2291</v>
      </c>
      <c r="EJ147" t="s">
        <v>2291</v>
      </c>
      <c r="EK147" t="s">
        <v>2291</v>
      </c>
      <c r="EL147" t="s">
        <v>2291</v>
      </c>
      <c r="EM147" t="s">
        <v>2291</v>
      </c>
      <c r="EN147" t="s">
        <v>2291</v>
      </c>
      <c r="EO147" t="s">
        <v>2291</v>
      </c>
      <c r="EP147" t="s">
        <v>2291</v>
      </c>
      <c r="EQ147" t="s">
        <v>2291</v>
      </c>
      <c r="ER147" t="s">
        <v>2291</v>
      </c>
      <c r="ES147" t="s">
        <v>2291</v>
      </c>
      <c r="ET147" t="s">
        <v>2291</v>
      </c>
      <c r="EU147" t="s">
        <v>2291</v>
      </c>
      <c r="EV147" t="s">
        <v>2291</v>
      </c>
      <c r="EW147" t="s">
        <v>2291</v>
      </c>
      <c r="EX147" t="s">
        <v>320</v>
      </c>
      <c r="EY147" t="s">
        <v>1921</v>
      </c>
      <c r="EZ147" t="s">
        <v>1921</v>
      </c>
      <c r="FA147" t="s">
        <v>1921</v>
      </c>
      <c r="FB147" t="s">
        <v>1920</v>
      </c>
      <c r="FC147" t="s">
        <v>1921</v>
      </c>
      <c r="FD147" t="s">
        <v>1137</v>
      </c>
      <c r="FE147" t="s">
        <v>1997</v>
      </c>
      <c r="FF147" t="s">
        <v>2291</v>
      </c>
      <c r="FG147" t="s">
        <v>2291</v>
      </c>
      <c r="FH147" t="s">
        <v>2291</v>
      </c>
      <c r="FI147" t="s">
        <v>2291</v>
      </c>
      <c r="FJ147" t="s">
        <v>2291</v>
      </c>
      <c r="FK147" t="s">
        <v>2291</v>
      </c>
      <c r="FL147" t="s">
        <v>2291</v>
      </c>
      <c r="FM147" t="s">
        <v>2291</v>
      </c>
      <c r="FN147" t="s">
        <v>320</v>
      </c>
      <c r="FO147" t="s">
        <v>1921</v>
      </c>
      <c r="FP147" t="s">
        <v>1921</v>
      </c>
      <c r="FQ147" t="s">
        <v>1921</v>
      </c>
      <c r="FR147" t="s">
        <v>1920</v>
      </c>
      <c r="FS147" t="s">
        <v>1921</v>
      </c>
      <c r="FT147" t="s">
        <v>1145</v>
      </c>
      <c r="FU147" t="s">
        <v>1997</v>
      </c>
      <c r="FV147">
        <v>25</v>
      </c>
      <c r="FW147">
        <v>30</v>
      </c>
      <c r="FX147">
        <v>2</v>
      </c>
      <c r="FY147">
        <v>2</v>
      </c>
      <c r="FZ147">
        <v>1</v>
      </c>
      <c r="GA147">
        <v>1</v>
      </c>
      <c r="GB147" t="s">
        <v>2291</v>
      </c>
      <c r="GC147" t="s">
        <v>2291</v>
      </c>
      <c r="GD147" t="s">
        <v>2291</v>
      </c>
      <c r="GE147">
        <v>2</v>
      </c>
      <c r="GF147">
        <v>2</v>
      </c>
      <c r="GG147">
        <v>1</v>
      </c>
      <c r="GH147">
        <v>15</v>
      </c>
      <c r="GI147" t="s">
        <v>1920</v>
      </c>
      <c r="GJ147" t="s">
        <v>1920</v>
      </c>
      <c r="GK147" t="s">
        <v>1920</v>
      </c>
      <c r="GL147" t="s">
        <v>2291</v>
      </c>
      <c r="GM147" t="s">
        <v>2291</v>
      </c>
      <c r="GN147" t="s">
        <v>2291</v>
      </c>
      <c r="GO147" t="s">
        <v>1920</v>
      </c>
      <c r="GP147" t="s">
        <v>2291</v>
      </c>
      <c r="GQ147" t="s">
        <v>2291</v>
      </c>
      <c r="GR147" t="s">
        <v>2291</v>
      </c>
      <c r="GS147" t="s">
        <v>302</v>
      </c>
      <c r="GT147" t="s">
        <v>1921</v>
      </c>
      <c r="GU147" t="s">
        <v>1921</v>
      </c>
      <c r="GV147" t="s">
        <v>1921</v>
      </c>
      <c r="GW147" t="s">
        <v>1921</v>
      </c>
      <c r="GX147" t="s">
        <v>1920</v>
      </c>
      <c r="GY147" t="s">
        <v>1921</v>
      </c>
      <c r="GZ147" t="s">
        <v>1921</v>
      </c>
      <c r="HA147" t="s">
        <v>1921</v>
      </c>
      <c r="HB147" t="s">
        <v>2291</v>
      </c>
      <c r="HC147" t="s">
        <v>2291</v>
      </c>
      <c r="HD147">
        <v>2</v>
      </c>
      <c r="HE147" t="s">
        <v>2291</v>
      </c>
      <c r="HF147" t="s">
        <v>2291</v>
      </c>
      <c r="HG147" t="s">
        <v>2291</v>
      </c>
      <c r="HH147" t="s">
        <v>2291</v>
      </c>
      <c r="HI147" t="s">
        <v>2291</v>
      </c>
      <c r="HJ147" t="s">
        <v>2291</v>
      </c>
      <c r="HK147" t="s">
        <v>2291</v>
      </c>
      <c r="HL147" t="s">
        <v>2291</v>
      </c>
      <c r="HM147" t="s">
        <v>2291</v>
      </c>
      <c r="HN147" t="s">
        <v>2291</v>
      </c>
      <c r="HO147" t="s">
        <v>2291</v>
      </c>
      <c r="HP147" t="s">
        <v>2291</v>
      </c>
      <c r="HQ147" t="s">
        <v>2291</v>
      </c>
      <c r="HR147" t="s">
        <v>869</v>
      </c>
      <c r="HS147" t="s">
        <v>1995</v>
      </c>
      <c r="HT147" t="s">
        <v>1921</v>
      </c>
      <c r="HU147" t="s">
        <v>1921</v>
      </c>
      <c r="HV147" t="s">
        <v>1920</v>
      </c>
      <c r="HW147" t="s">
        <v>1921</v>
      </c>
      <c r="HX147" t="s">
        <v>1921</v>
      </c>
      <c r="HY147" t="s">
        <v>2122</v>
      </c>
      <c r="HZ147" t="s">
        <v>1920</v>
      </c>
      <c r="IA147" t="s">
        <v>1921</v>
      </c>
      <c r="IB147" t="s">
        <v>1921</v>
      </c>
      <c r="IC147">
        <v>27</v>
      </c>
      <c r="ID147" t="s">
        <v>2291</v>
      </c>
      <c r="IE147" t="s">
        <v>2046</v>
      </c>
      <c r="IF147" t="s">
        <v>2001</v>
      </c>
      <c r="IG147" t="s">
        <v>1962</v>
      </c>
      <c r="IH147" t="s">
        <v>2126</v>
      </c>
      <c r="II147" t="s">
        <v>1921</v>
      </c>
      <c r="IJ147" t="s">
        <v>1920</v>
      </c>
      <c r="IK147" t="s">
        <v>2291</v>
      </c>
      <c r="IL147">
        <v>143</v>
      </c>
      <c r="IM147" t="s">
        <v>1920</v>
      </c>
      <c r="IN147" t="s">
        <v>2291</v>
      </c>
      <c r="IO147" t="s">
        <v>2291</v>
      </c>
      <c r="IP147" t="s">
        <v>2291</v>
      </c>
      <c r="IQ147" t="s">
        <v>2291</v>
      </c>
      <c r="IR147" t="s">
        <v>2291</v>
      </c>
      <c r="IS147" t="s">
        <v>2291</v>
      </c>
      <c r="IT147" t="s">
        <v>2291</v>
      </c>
      <c r="IU147" t="s">
        <v>2291</v>
      </c>
      <c r="IV147" t="s">
        <v>1949</v>
      </c>
      <c r="IW147" t="s">
        <v>1991</v>
      </c>
      <c r="IX147" t="s">
        <v>2291</v>
      </c>
      <c r="IY147" t="s">
        <v>2291</v>
      </c>
      <c r="IZ147" t="s">
        <v>2291</v>
      </c>
      <c r="JA147" t="s">
        <v>2291</v>
      </c>
      <c r="JB147" t="s">
        <v>2291</v>
      </c>
      <c r="JC147" t="s">
        <v>1921</v>
      </c>
      <c r="JD147" t="s">
        <v>2291</v>
      </c>
      <c r="JE147" t="s">
        <v>2291</v>
      </c>
      <c r="JF147" t="s">
        <v>2291</v>
      </c>
      <c r="JG147" t="s">
        <v>2291</v>
      </c>
      <c r="JH147" t="s">
        <v>2291</v>
      </c>
      <c r="JI147" t="s">
        <v>2291</v>
      </c>
      <c r="JJ147" t="s">
        <v>2291</v>
      </c>
      <c r="JK147" t="s">
        <v>2291</v>
      </c>
      <c r="JL147" t="s">
        <v>2291</v>
      </c>
      <c r="JM147" t="s">
        <v>1118</v>
      </c>
      <c r="JN147" t="s">
        <v>1921</v>
      </c>
      <c r="JO147" t="s">
        <v>1920</v>
      </c>
      <c r="JP147" t="s">
        <v>1921</v>
      </c>
      <c r="JQ147" t="s">
        <v>1921</v>
      </c>
      <c r="JR147" t="s">
        <v>1921</v>
      </c>
      <c r="JS147" t="s">
        <v>1921</v>
      </c>
      <c r="JT147" t="s">
        <v>1921</v>
      </c>
      <c r="JU147" t="s">
        <v>1920</v>
      </c>
      <c r="JV147" t="s">
        <v>1920</v>
      </c>
      <c r="JW147" t="s">
        <v>1921</v>
      </c>
      <c r="JX147" t="s">
        <v>1921</v>
      </c>
      <c r="JY147" t="s">
        <v>1921</v>
      </c>
      <c r="JZ147" t="s">
        <v>1921</v>
      </c>
      <c r="KA147" t="s">
        <v>1921</v>
      </c>
      <c r="KB147" t="s">
        <v>2291</v>
      </c>
      <c r="KC147" t="s">
        <v>2291</v>
      </c>
      <c r="KD147" t="s">
        <v>2293</v>
      </c>
      <c r="KE147" t="s">
        <v>1921</v>
      </c>
      <c r="KF147" t="s">
        <v>1921</v>
      </c>
      <c r="KG147" t="s">
        <v>1921</v>
      </c>
      <c r="KH147" t="s">
        <v>1920</v>
      </c>
      <c r="KI147" t="s">
        <v>1921</v>
      </c>
      <c r="KJ147" t="s">
        <v>1920</v>
      </c>
      <c r="KK147" t="s">
        <v>1921</v>
      </c>
      <c r="KL147" t="s">
        <v>2291</v>
      </c>
      <c r="KM147" t="s">
        <v>1973</v>
      </c>
      <c r="KN147" t="s">
        <v>2291</v>
      </c>
      <c r="KO147" t="s">
        <v>1920</v>
      </c>
      <c r="KP147" t="s">
        <v>2150</v>
      </c>
      <c r="KQ147" t="s">
        <v>1966</v>
      </c>
      <c r="KR147" t="s">
        <v>1988</v>
      </c>
      <c r="KS147" t="s">
        <v>2291</v>
      </c>
      <c r="KT147" t="s">
        <v>1920</v>
      </c>
      <c r="KU147" t="s">
        <v>409</v>
      </c>
      <c r="KV147" t="s">
        <v>1921</v>
      </c>
      <c r="KW147" t="s">
        <v>1921</v>
      </c>
      <c r="KX147" t="s">
        <v>1920</v>
      </c>
      <c r="KY147" t="s">
        <v>2291</v>
      </c>
      <c r="KZ147" t="s">
        <v>2291</v>
      </c>
      <c r="LA147">
        <v>3</v>
      </c>
      <c r="LB147" t="s">
        <v>304</v>
      </c>
      <c r="LC147" t="s">
        <v>1147</v>
      </c>
      <c r="LD147" t="s">
        <v>2291</v>
      </c>
      <c r="LE147" t="s">
        <v>2291</v>
      </c>
      <c r="LF147" t="s">
        <v>2291</v>
      </c>
      <c r="LG147">
        <v>20</v>
      </c>
      <c r="LH147">
        <v>20</v>
      </c>
      <c r="LI147" t="s">
        <v>1164</v>
      </c>
      <c r="LJ147">
        <v>158789</v>
      </c>
      <c r="LK147" t="s">
        <v>1165</v>
      </c>
      <c r="LL147" t="s">
        <v>1166</v>
      </c>
      <c r="LM147">
        <v>91</v>
      </c>
      <c r="LN147" t="s">
        <v>2291</v>
      </c>
      <c r="LO147">
        <v>-1</v>
      </c>
      <c r="LP147" t="s">
        <v>2291</v>
      </c>
      <c r="LQ147" t="s">
        <v>2291</v>
      </c>
      <c r="LR147">
        <v>91</v>
      </c>
      <c r="LS147">
        <v>7</v>
      </c>
      <c r="LT147">
        <v>9</v>
      </c>
      <c r="LU147">
        <v>8</v>
      </c>
      <c r="LV147">
        <v>6</v>
      </c>
      <c r="LW147">
        <v>9</v>
      </c>
      <c r="LX147">
        <v>11</v>
      </c>
      <c r="LY147">
        <v>4</v>
      </c>
      <c r="LZ147">
        <v>8</v>
      </c>
      <c r="MA147">
        <v>19</v>
      </c>
      <c r="MB147">
        <v>18</v>
      </c>
      <c r="MC147">
        <v>2</v>
      </c>
      <c r="MD147">
        <v>1</v>
      </c>
      <c r="ME147">
        <v>102</v>
      </c>
      <c r="MF147" t="s">
        <v>1976</v>
      </c>
      <c r="MG147" t="s">
        <v>1980</v>
      </c>
      <c r="MH147" t="s">
        <v>1981</v>
      </c>
      <c r="MI147" t="b">
        <v>1</v>
      </c>
      <c r="MJ147" t="b">
        <v>0</v>
      </c>
      <c r="MK147" t="b">
        <v>0</v>
      </c>
      <c r="ML147" t="s">
        <v>2291</v>
      </c>
    </row>
    <row r="148" spans="1:350" x14ac:dyDescent="0.3">
      <c r="A148" t="s">
        <v>1509</v>
      </c>
      <c r="B148" t="s">
        <v>1579</v>
      </c>
      <c r="C148" t="s">
        <v>1580</v>
      </c>
      <c r="D148">
        <v>43172</v>
      </c>
      <c r="E148" t="s">
        <v>353</v>
      </c>
      <c r="F148" t="s">
        <v>2291</v>
      </c>
      <c r="G148" t="s">
        <v>2291</v>
      </c>
      <c r="H148" t="s">
        <v>2291</v>
      </c>
      <c r="I148">
        <v>43172</v>
      </c>
      <c r="J148" t="s">
        <v>354</v>
      </c>
      <c r="K148" t="s">
        <v>293</v>
      </c>
      <c r="L148" t="s">
        <v>294</v>
      </c>
      <c r="M148" t="s">
        <v>1934</v>
      </c>
      <c r="N148" t="s">
        <v>698</v>
      </c>
      <c r="O148" t="s">
        <v>333</v>
      </c>
      <c r="P148" t="s">
        <v>818</v>
      </c>
      <c r="Q148" t="s">
        <v>1470</v>
      </c>
      <c r="R148" t="s">
        <v>1509</v>
      </c>
      <c r="S148" t="s">
        <v>1509</v>
      </c>
      <c r="T148" t="s">
        <v>1581</v>
      </c>
      <c r="U148">
        <v>13.678599154500001</v>
      </c>
      <c r="V148">
        <v>13.936360168</v>
      </c>
      <c r="W148">
        <v>293.58938691100002</v>
      </c>
      <c r="X148">
        <v>8</v>
      </c>
      <c r="Y148" t="s">
        <v>1984</v>
      </c>
      <c r="Z148" t="s">
        <v>2291</v>
      </c>
      <c r="AA148" t="s">
        <v>2291</v>
      </c>
      <c r="AB148" t="s">
        <v>2296</v>
      </c>
      <c r="AC148" t="s">
        <v>2291</v>
      </c>
      <c r="AD148" t="s">
        <v>1982</v>
      </c>
      <c r="AE148" t="s">
        <v>2291</v>
      </c>
      <c r="AF148" t="s">
        <v>2291</v>
      </c>
      <c r="AG148" t="s">
        <v>2094</v>
      </c>
      <c r="AH148" t="s">
        <v>1920</v>
      </c>
      <c r="AI148" t="s">
        <v>1920</v>
      </c>
      <c r="AJ148" t="s">
        <v>1920</v>
      </c>
      <c r="AK148" t="s">
        <v>2291</v>
      </c>
      <c r="AL148">
        <v>29</v>
      </c>
      <c r="AM148">
        <v>120</v>
      </c>
      <c r="AN148" t="s">
        <v>294</v>
      </c>
      <c r="AO148" t="s">
        <v>1934</v>
      </c>
      <c r="AP148" t="s">
        <v>698</v>
      </c>
      <c r="AQ148" t="s">
        <v>333</v>
      </c>
      <c r="AR148" t="s">
        <v>818</v>
      </c>
      <c r="AS148" t="s">
        <v>1470</v>
      </c>
      <c r="AT148">
        <v>29</v>
      </c>
      <c r="AU148">
        <v>120</v>
      </c>
      <c r="AV148">
        <v>42005</v>
      </c>
      <c r="AW148">
        <v>118</v>
      </c>
      <c r="AX148">
        <v>495</v>
      </c>
      <c r="AY148" t="s">
        <v>335</v>
      </c>
      <c r="AZ148" t="s">
        <v>1927</v>
      </c>
      <c r="BA148" t="s">
        <v>336</v>
      </c>
      <c r="BB148" t="s">
        <v>1932</v>
      </c>
      <c r="BC148" t="s">
        <v>356</v>
      </c>
      <c r="BD148" t="s">
        <v>1943</v>
      </c>
      <c r="BE148" t="s">
        <v>2291</v>
      </c>
      <c r="BF148" t="s">
        <v>2291</v>
      </c>
      <c r="BG148" t="s">
        <v>2291</v>
      </c>
      <c r="BH148">
        <v>118</v>
      </c>
      <c r="BI148">
        <v>495</v>
      </c>
      <c r="BJ148">
        <v>42005</v>
      </c>
      <c r="BK148">
        <v>12</v>
      </c>
      <c r="BL148">
        <v>50</v>
      </c>
      <c r="BM148" t="s">
        <v>298</v>
      </c>
      <c r="BN148" t="s">
        <v>1926</v>
      </c>
      <c r="BO148" t="s">
        <v>299</v>
      </c>
      <c r="BP148" t="s">
        <v>1931</v>
      </c>
      <c r="BQ148" t="s">
        <v>594</v>
      </c>
      <c r="BR148" t="s">
        <v>1937</v>
      </c>
      <c r="BS148" t="s">
        <v>2291</v>
      </c>
      <c r="BT148" t="s">
        <v>2291</v>
      </c>
      <c r="BU148" t="s">
        <v>2291</v>
      </c>
      <c r="BV148">
        <v>12</v>
      </c>
      <c r="BW148">
        <v>50</v>
      </c>
      <c r="BX148">
        <v>42005</v>
      </c>
      <c r="BY148">
        <v>7000</v>
      </c>
      <c r="BZ148">
        <v>29260</v>
      </c>
      <c r="CA148">
        <v>0</v>
      </c>
      <c r="CB148">
        <v>220</v>
      </c>
      <c r="CC148">
        <v>0</v>
      </c>
      <c r="CD148">
        <v>39</v>
      </c>
      <c r="CE148">
        <v>0</v>
      </c>
      <c r="CF148" t="s">
        <v>1998</v>
      </c>
      <c r="CG148" t="s">
        <v>2291</v>
      </c>
      <c r="CH148" t="s">
        <v>1427</v>
      </c>
      <c r="CI148" t="s">
        <v>1920</v>
      </c>
      <c r="CJ148" t="s">
        <v>1921</v>
      </c>
      <c r="CK148" t="s">
        <v>1921</v>
      </c>
      <c r="CL148" t="s">
        <v>1921</v>
      </c>
      <c r="CM148" t="s">
        <v>1921</v>
      </c>
      <c r="CN148" t="s">
        <v>1921</v>
      </c>
      <c r="CO148" t="s">
        <v>1921</v>
      </c>
      <c r="CP148" t="s">
        <v>1921</v>
      </c>
      <c r="CQ148" t="s">
        <v>1921</v>
      </c>
      <c r="CR148" t="s">
        <v>1921</v>
      </c>
      <c r="CS148" t="s">
        <v>1921</v>
      </c>
      <c r="CT148" t="s">
        <v>2291</v>
      </c>
      <c r="CU148" t="s">
        <v>2291</v>
      </c>
      <c r="CV148" t="s">
        <v>2291</v>
      </c>
      <c r="CW148" t="s">
        <v>2291</v>
      </c>
      <c r="CX148" t="s">
        <v>2291</v>
      </c>
      <c r="CY148" t="s">
        <v>2291</v>
      </c>
      <c r="CZ148" t="s">
        <v>2291</v>
      </c>
      <c r="DA148" t="s">
        <v>2291</v>
      </c>
      <c r="DB148" t="s">
        <v>320</v>
      </c>
      <c r="DC148" t="s">
        <v>1921</v>
      </c>
      <c r="DD148" t="s">
        <v>1921</v>
      </c>
      <c r="DE148" t="s">
        <v>1921</v>
      </c>
      <c r="DF148" t="s">
        <v>1920</v>
      </c>
      <c r="DG148" t="s">
        <v>1921</v>
      </c>
      <c r="DH148" t="s">
        <v>2291</v>
      </c>
      <c r="DI148" t="s">
        <v>2029</v>
      </c>
      <c r="DJ148" t="s">
        <v>2291</v>
      </c>
      <c r="DK148" t="s">
        <v>2291</v>
      </c>
      <c r="DL148" t="s">
        <v>2291</v>
      </c>
      <c r="DM148" t="s">
        <v>2291</v>
      </c>
      <c r="DN148" t="s">
        <v>2291</v>
      </c>
      <c r="DO148" t="s">
        <v>2291</v>
      </c>
      <c r="DP148" t="s">
        <v>2291</v>
      </c>
      <c r="DQ148" t="s">
        <v>2291</v>
      </c>
      <c r="DR148" t="s">
        <v>2291</v>
      </c>
      <c r="DS148" t="s">
        <v>2291</v>
      </c>
      <c r="DT148" t="s">
        <v>2291</v>
      </c>
      <c r="DU148" t="s">
        <v>2291</v>
      </c>
      <c r="DV148" t="s">
        <v>2291</v>
      </c>
      <c r="DW148" t="s">
        <v>2291</v>
      </c>
      <c r="DX148" t="s">
        <v>2291</v>
      </c>
      <c r="DY148" t="s">
        <v>2291</v>
      </c>
      <c r="DZ148" t="s">
        <v>2291</v>
      </c>
      <c r="EA148" t="s">
        <v>2291</v>
      </c>
      <c r="EB148" t="s">
        <v>2291</v>
      </c>
      <c r="EC148" t="s">
        <v>2291</v>
      </c>
      <c r="ED148" t="s">
        <v>2291</v>
      </c>
      <c r="EE148" t="s">
        <v>2291</v>
      </c>
      <c r="EF148" t="s">
        <v>2291</v>
      </c>
      <c r="EG148" t="s">
        <v>2291</v>
      </c>
      <c r="EH148" t="s">
        <v>2291</v>
      </c>
      <c r="EI148" t="s">
        <v>2291</v>
      </c>
      <c r="EJ148" t="s">
        <v>2291</v>
      </c>
      <c r="EK148" t="s">
        <v>2291</v>
      </c>
      <c r="EL148" t="s">
        <v>2291</v>
      </c>
      <c r="EM148" t="s">
        <v>2291</v>
      </c>
      <c r="EN148" t="s">
        <v>2291</v>
      </c>
      <c r="EO148" t="s">
        <v>2291</v>
      </c>
      <c r="EP148" t="s">
        <v>2291</v>
      </c>
      <c r="EQ148" t="s">
        <v>2291</v>
      </c>
      <c r="ER148" t="s">
        <v>2291</v>
      </c>
      <c r="ES148" t="s">
        <v>2291</v>
      </c>
      <c r="ET148" t="s">
        <v>2291</v>
      </c>
      <c r="EU148" t="s">
        <v>2291</v>
      </c>
      <c r="EV148" t="s">
        <v>2291</v>
      </c>
      <c r="EW148" t="s">
        <v>2291</v>
      </c>
      <c r="EX148" t="s">
        <v>2291</v>
      </c>
      <c r="EY148" t="s">
        <v>2291</v>
      </c>
      <c r="EZ148" t="s">
        <v>2291</v>
      </c>
      <c r="FA148" t="s">
        <v>2291</v>
      </c>
      <c r="FB148" t="s">
        <v>2291</v>
      </c>
      <c r="FC148" t="s">
        <v>2291</v>
      </c>
      <c r="FD148" t="s">
        <v>2291</v>
      </c>
      <c r="FE148" t="s">
        <v>2291</v>
      </c>
      <c r="FF148" t="s">
        <v>2291</v>
      </c>
      <c r="FG148" t="s">
        <v>2291</v>
      </c>
      <c r="FH148" t="s">
        <v>2291</v>
      </c>
      <c r="FI148" t="s">
        <v>2291</v>
      </c>
      <c r="FJ148" t="s">
        <v>2291</v>
      </c>
      <c r="FK148" t="s">
        <v>2291</v>
      </c>
      <c r="FL148" t="s">
        <v>2291</v>
      </c>
      <c r="FM148" t="s">
        <v>2291</v>
      </c>
      <c r="FN148" t="s">
        <v>2291</v>
      </c>
      <c r="FO148" t="s">
        <v>2291</v>
      </c>
      <c r="FP148" t="s">
        <v>2291</v>
      </c>
      <c r="FQ148" t="s">
        <v>2291</v>
      </c>
      <c r="FR148" t="s">
        <v>2291</v>
      </c>
      <c r="FS148" t="s">
        <v>2291</v>
      </c>
      <c r="FT148" t="s">
        <v>2291</v>
      </c>
      <c r="FU148" t="s">
        <v>2291</v>
      </c>
      <c r="FV148">
        <v>35</v>
      </c>
      <c r="FW148">
        <v>52</v>
      </c>
      <c r="FX148">
        <v>5</v>
      </c>
      <c r="FY148">
        <v>8</v>
      </c>
      <c r="FZ148">
        <v>12</v>
      </c>
      <c r="GA148">
        <v>22</v>
      </c>
      <c r="GB148" t="s">
        <v>2291</v>
      </c>
      <c r="GC148" t="s">
        <v>2291</v>
      </c>
      <c r="GD148">
        <v>25</v>
      </c>
      <c r="GE148">
        <v>15</v>
      </c>
      <c r="GF148">
        <v>10</v>
      </c>
      <c r="GG148" t="s">
        <v>2291</v>
      </c>
      <c r="GH148">
        <v>40</v>
      </c>
      <c r="GI148" t="s">
        <v>1920</v>
      </c>
      <c r="GJ148" t="s">
        <v>1920</v>
      </c>
      <c r="GK148" t="s">
        <v>1920</v>
      </c>
      <c r="GL148" t="s">
        <v>2291</v>
      </c>
      <c r="GM148" t="s">
        <v>2291</v>
      </c>
      <c r="GN148" t="s">
        <v>2291</v>
      </c>
      <c r="GO148" t="s">
        <v>1920</v>
      </c>
      <c r="GP148" t="s">
        <v>2291</v>
      </c>
      <c r="GQ148" t="s">
        <v>2291</v>
      </c>
      <c r="GR148" t="s">
        <v>2291</v>
      </c>
      <c r="GS148" t="s">
        <v>302</v>
      </c>
      <c r="GT148" t="s">
        <v>1921</v>
      </c>
      <c r="GU148" t="s">
        <v>1921</v>
      </c>
      <c r="GV148" t="s">
        <v>1921</v>
      </c>
      <c r="GW148" t="s">
        <v>1921</v>
      </c>
      <c r="GX148" t="s">
        <v>1920</v>
      </c>
      <c r="GY148" t="s">
        <v>1921</v>
      </c>
      <c r="GZ148" t="s">
        <v>1921</v>
      </c>
      <c r="HA148" t="s">
        <v>1921</v>
      </c>
      <c r="HB148" t="s">
        <v>2291</v>
      </c>
      <c r="HC148" t="s">
        <v>2291</v>
      </c>
      <c r="HD148">
        <v>3</v>
      </c>
      <c r="HE148">
        <v>2</v>
      </c>
      <c r="HF148" t="s">
        <v>2291</v>
      </c>
      <c r="HG148" t="s">
        <v>2291</v>
      </c>
      <c r="HH148" t="s">
        <v>2291</v>
      </c>
      <c r="HI148" t="s">
        <v>2291</v>
      </c>
      <c r="HJ148" t="s">
        <v>2291</v>
      </c>
      <c r="HK148" t="s">
        <v>2291</v>
      </c>
      <c r="HL148" t="s">
        <v>2291</v>
      </c>
      <c r="HM148" t="s">
        <v>2291</v>
      </c>
      <c r="HN148" t="s">
        <v>2291</v>
      </c>
      <c r="HO148" t="s">
        <v>2291</v>
      </c>
      <c r="HP148" t="s">
        <v>2291</v>
      </c>
      <c r="HQ148" t="s">
        <v>2291</v>
      </c>
      <c r="HR148" t="s">
        <v>869</v>
      </c>
      <c r="HS148" t="s">
        <v>1995</v>
      </c>
      <c r="HT148" t="s">
        <v>1921</v>
      </c>
      <c r="HU148" t="s">
        <v>1921</v>
      </c>
      <c r="HV148" t="s">
        <v>1920</v>
      </c>
      <c r="HW148" t="s">
        <v>1921</v>
      </c>
      <c r="HX148" t="s">
        <v>1921</v>
      </c>
      <c r="HY148" t="s">
        <v>2123</v>
      </c>
      <c r="HZ148" t="s">
        <v>1921</v>
      </c>
      <c r="IA148" t="s">
        <v>1920</v>
      </c>
      <c r="IB148" t="s">
        <v>1921</v>
      </c>
      <c r="IC148" t="s">
        <v>2291</v>
      </c>
      <c r="ID148">
        <v>102</v>
      </c>
      <c r="IE148" t="s">
        <v>2046</v>
      </c>
      <c r="IF148" t="s">
        <v>1921</v>
      </c>
      <c r="IG148" t="s">
        <v>1962</v>
      </c>
      <c r="IH148" t="s">
        <v>2126</v>
      </c>
      <c r="II148" t="s">
        <v>1921</v>
      </c>
      <c r="IJ148" t="s">
        <v>1920</v>
      </c>
      <c r="IK148" t="s">
        <v>2291</v>
      </c>
      <c r="IL148">
        <v>259</v>
      </c>
      <c r="IM148" t="s">
        <v>1920</v>
      </c>
      <c r="IN148" t="s">
        <v>2291</v>
      </c>
      <c r="IO148" t="s">
        <v>2291</v>
      </c>
      <c r="IP148" t="s">
        <v>2291</v>
      </c>
      <c r="IQ148" t="s">
        <v>2291</v>
      </c>
      <c r="IR148" t="s">
        <v>2291</v>
      </c>
      <c r="IS148" t="s">
        <v>2291</v>
      </c>
      <c r="IT148" t="s">
        <v>2291</v>
      </c>
      <c r="IU148" t="s">
        <v>2291</v>
      </c>
      <c r="IV148" t="s">
        <v>1952</v>
      </c>
      <c r="IW148" t="s">
        <v>2291</v>
      </c>
      <c r="IX148" t="s">
        <v>2291</v>
      </c>
      <c r="IY148" t="s">
        <v>1521</v>
      </c>
      <c r="IZ148" t="s">
        <v>1509</v>
      </c>
      <c r="JA148" t="s">
        <v>1957</v>
      </c>
      <c r="JB148" t="s">
        <v>2291</v>
      </c>
      <c r="JC148" t="s">
        <v>1920</v>
      </c>
      <c r="JD148" t="s">
        <v>2002</v>
      </c>
      <c r="JE148" t="s">
        <v>1920</v>
      </c>
      <c r="JF148" t="s">
        <v>1921</v>
      </c>
      <c r="JG148" t="s">
        <v>1921</v>
      </c>
      <c r="JH148" t="s">
        <v>1921</v>
      </c>
      <c r="JI148" t="s">
        <v>1921</v>
      </c>
      <c r="JJ148" t="s">
        <v>2291</v>
      </c>
      <c r="JK148" t="s">
        <v>869</v>
      </c>
      <c r="JL148" t="s">
        <v>2291</v>
      </c>
      <c r="JM148" t="s">
        <v>763</v>
      </c>
      <c r="JN148" t="s">
        <v>1920</v>
      </c>
      <c r="JO148" t="s">
        <v>1921</v>
      </c>
      <c r="JP148" t="s">
        <v>1921</v>
      </c>
      <c r="JQ148" t="s">
        <v>1921</v>
      </c>
      <c r="JR148" t="s">
        <v>1921</v>
      </c>
      <c r="JS148" t="s">
        <v>1920</v>
      </c>
      <c r="JT148" t="s">
        <v>1920</v>
      </c>
      <c r="JU148" t="s">
        <v>1921</v>
      </c>
      <c r="JV148" t="s">
        <v>1921</v>
      </c>
      <c r="JW148" t="s">
        <v>1921</v>
      </c>
      <c r="JX148" t="s">
        <v>1921</v>
      </c>
      <c r="JY148" t="s">
        <v>1921</v>
      </c>
      <c r="JZ148" t="s">
        <v>1921</v>
      </c>
      <c r="KA148" t="s">
        <v>1921</v>
      </c>
      <c r="KB148" t="s">
        <v>2291</v>
      </c>
      <c r="KC148" t="s">
        <v>2291</v>
      </c>
      <c r="KD148" t="s">
        <v>2298</v>
      </c>
      <c r="KE148" t="s">
        <v>1920</v>
      </c>
      <c r="KF148" t="s">
        <v>1921</v>
      </c>
      <c r="KG148" t="s">
        <v>1921</v>
      </c>
      <c r="KH148" t="s">
        <v>1921</v>
      </c>
      <c r="KI148" t="s">
        <v>1921</v>
      </c>
      <c r="KJ148" t="s">
        <v>1920</v>
      </c>
      <c r="KK148" t="s">
        <v>1921</v>
      </c>
      <c r="KL148" t="s">
        <v>2291</v>
      </c>
      <c r="KM148" t="s">
        <v>2294</v>
      </c>
      <c r="KN148" t="s">
        <v>2291</v>
      </c>
      <c r="KO148" t="s">
        <v>1920</v>
      </c>
      <c r="KP148" t="s">
        <v>1512</v>
      </c>
      <c r="KQ148" t="s">
        <v>1968</v>
      </c>
      <c r="KR148" t="s">
        <v>1923</v>
      </c>
      <c r="KS148" t="s">
        <v>2291</v>
      </c>
      <c r="KT148" t="s">
        <v>1920</v>
      </c>
      <c r="KU148" t="s">
        <v>2044</v>
      </c>
      <c r="KV148" t="s">
        <v>1920</v>
      </c>
      <c r="KW148" t="s">
        <v>1921</v>
      </c>
      <c r="KX148" t="s">
        <v>1920</v>
      </c>
      <c r="KY148" t="s">
        <v>2291</v>
      </c>
      <c r="KZ148" t="s">
        <v>2291</v>
      </c>
      <c r="LA148">
        <v>3</v>
      </c>
      <c r="LB148" t="s">
        <v>304</v>
      </c>
      <c r="LC148" t="s">
        <v>305</v>
      </c>
      <c r="LD148" t="s">
        <v>2291</v>
      </c>
      <c r="LE148" t="s">
        <v>2291</v>
      </c>
      <c r="LF148" t="s">
        <v>2291</v>
      </c>
      <c r="LG148">
        <v>20</v>
      </c>
      <c r="LH148">
        <v>20</v>
      </c>
      <c r="LI148" t="s">
        <v>1582</v>
      </c>
      <c r="LJ148">
        <v>177362</v>
      </c>
      <c r="LK148" t="s">
        <v>1583</v>
      </c>
      <c r="LL148" t="s">
        <v>1584</v>
      </c>
      <c r="LM148">
        <v>147</v>
      </c>
      <c r="LN148" t="s">
        <v>2291</v>
      </c>
      <c r="LO148">
        <v>-1</v>
      </c>
      <c r="LP148" t="s">
        <v>2291</v>
      </c>
      <c r="LQ148" t="s">
        <v>2291</v>
      </c>
      <c r="LR148">
        <v>147</v>
      </c>
      <c r="LS148">
        <v>13</v>
      </c>
      <c r="LT148">
        <v>7</v>
      </c>
      <c r="LU148">
        <v>24</v>
      </c>
      <c r="LV148">
        <v>16</v>
      </c>
      <c r="LW148">
        <v>8</v>
      </c>
      <c r="LX148">
        <v>22</v>
      </c>
      <c r="LY148">
        <v>7</v>
      </c>
      <c r="LZ148">
        <v>3</v>
      </c>
      <c r="MA148">
        <v>20</v>
      </c>
      <c r="MB148">
        <v>23</v>
      </c>
      <c r="MC148">
        <v>3</v>
      </c>
      <c r="MD148">
        <v>0</v>
      </c>
      <c r="ME148">
        <v>146</v>
      </c>
      <c r="MF148" t="s">
        <v>1975</v>
      </c>
      <c r="MG148" t="s">
        <v>1979</v>
      </c>
      <c r="MH148" t="s">
        <v>568</v>
      </c>
      <c r="MI148" t="b">
        <v>1</v>
      </c>
      <c r="MJ148" t="b">
        <v>1</v>
      </c>
      <c r="MK148" t="b">
        <v>1</v>
      </c>
      <c r="ML148" t="s">
        <v>2291</v>
      </c>
    </row>
    <row r="149" spans="1:350" x14ac:dyDescent="0.3">
      <c r="A149" t="s">
        <v>1668</v>
      </c>
      <c r="B149" t="s">
        <v>1666</v>
      </c>
      <c r="C149" t="s">
        <v>1667</v>
      </c>
      <c r="D149">
        <v>43172</v>
      </c>
      <c r="E149" t="s">
        <v>1356</v>
      </c>
      <c r="F149" t="s">
        <v>1357</v>
      </c>
      <c r="G149" t="s">
        <v>2291</v>
      </c>
      <c r="H149" t="s">
        <v>2291</v>
      </c>
      <c r="I149">
        <v>43172</v>
      </c>
      <c r="J149" t="s">
        <v>331</v>
      </c>
      <c r="K149" t="s">
        <v>293</v>
      </c>
      <c r="L149" t="s">
        <v>294</v>
      </c>
      <c r="M149" t="s">
        <v>1934</v>
      </c>
      <c r="N149" t="s">
        <v>698</v>
      </c>
      <c r="O149" t="s">
        <v>333</v>
      </c>
      <c r="P149" t="s">
        <v>818</v>
      </c>
      <c r="Q149" t="s">
        <v>1470</v>
      </c>
      <c r="R149" t="s">
        <v>1668</v>
      </c>
      <c r="S149" t="s">
        <v>1668</v>
      </c>
      <c r="T149" t="s">
        <v>1669</v>
      </c>
      <c r="U149">
        <v>13.706412118499999</v>
      </c>
      <c r="V149">
        <v>13.9466947639</v>
      </c>
      <c r="W149">
        <v>293.87142682799998</v>
      </c>
      <c r="X149">
        <v>16</v>
      </c>
      <c r="Y149" t="s">
        <v>1983</v>
      </c>
      <c r="Z149" t="s">
        <v>1670</v>
      </c>
      <c r="AA149">
        <v>4</v>
      </c>
      <c r="AB149" t="s">
        <v>2296</v>
      </c>
      <c r="AC149" t="s">
        <v>2291</v>
      </c>
      <c r="AD149" t="s">
        <v>1982</v>
      </c>
      <c r="AE149" t="s">
        <v>2291</v>
      </c>
      <c r="AF149" t="s">
        <v>2291</v>
      </c>
      <c r="AG149" t="s">
        <v>2089</v>
      </c>
      <c r="AH149" t="s">
        <v>1920</v>
      </c>
      <c r="AI149" t="s">
        <v>1921</v>
      </c>
      <c r="AJ149" t="s">
        <v>1921</v>
      </c>
      <c r="AK149" t="s">
        <v>2291</v>
      </c>
      <c r="AL149">
        <v>200</v>
      </c>
      <c r="AM149">
        <v>836</v>
      </c>
      <c r="AN149" t="s">
        <v>294</v>
      </c>
      <c r="AO149" t="s">
        <v>1934</v>
      </c>
      <c r="AP149" t="s">
        <v>698</v>
      </c>
      <c r="AQ149" t="s">
        <v>333</v>
      </c>
      <c r="AR149" t="s">
        <v>818</v>
      </c>
      <c r="AS149" t="s">
        <v>1470</v>
      </c>
      <c r="AT149">
        <v>200</v>
      </c>
      <c r="AU149">
        <v>836</v>
      </c>
      <c r="AV149">
        <v>42064</v>
      </c>
      <c r="AW149" t="s">
        <v>2291</v>
      </c>
      <c r="AX149" t="s">
        <v>2291</v>
      </c>
      <c r="AY149" t="s">
        <v>2291</v>
      </c>
      <c r="AZ149" t="s">
        <v>2291</v>
      </c>
      <c r="BA149" t="s">
        <v>2291</v>
      </c>
      <c r="BB149" t="s">
        <v>2291</v>
      </c>
      <c r="BC149" t="s">
        <v>2291</v>
      </c>
      <c r="BD149" t="s">
        <v>2291</v>
      </c>
      <c r="BE149" t="s">
        <v>2291</v>
      </c>
      <c r="BF149" t="s">
        <v>2291</v>
      </c>
      <c r="BG149" t="s">
        <v>2291</v>
      </c>
      <c r="BH149" t="s">
        <v>2291</v>
      </c>
      <c r="BI149" t="s">
        <v>2291</v>
      </c>
      <c r="BJ149" t="s">
        <v>2291</v>
      </c>
      <c r="BK149" t="s">
        <v>2291</v>
      </c>
      <c r="BL149" t="s">
        <v>2291</v>
      </c>
      <c r="BM149" t="s">
        <v>2291</v>
      </c>
      <c r="BN149" t="s">
        <v>2291</v>
      </c>
      <c r="BO149" t="s">
        <v>2291</v>
      </c>
      <c r="BP149" t="s">
        <v>2291</v>
      </c>
      <c r="BQ149" t="s">
        <v>2291</v>
      </c>
      <c r="BR149" t="s">
        <v>2291</v>
      </c>
      <c r="BS149" t="s">
        <v>2291</v>
      </c>
      <c r="BT149" t="s">
        <v>2291</v>
      </c>
      <c r="BU149" t="s">
        <v>2291</v>
      </c>
      <c r="BV149" t="s">
        <v>2291</v>
      </c>
      <c r="BW149" t="s">
        <v>2291</v>
      </c>
      <c r="BX149" t="s">
        <v>2291</v>
      </c>
      <c r="BY149">
        <v>1</v>
      </c>
      <c r="BZ149">
        <v>5</v>
      </c>
      <c r="CA149">
        <v>0</v>
      </c>
      <c r="CB149">
        <v>200</v>
      </c>
      <c r="CC149">
        <v>0</v>
      </c>
      <c r="CD149">
        <v>0</v>
      </c>
      <c r="CE149">
        <v>0</v>
      </c>
      <c r="CF149" t="s">
        <v>1998</v>
      </c>
      <c r="CG149" t="s">
        <v>2291</v>
      </c>
      <c r="CH149" t="s">
        <v>469</v>
      </c>
      <c r="CI149" t="s">
        <v>1921</v>
      </c>
      <c r="CJ149" t="s">
        <v>1921</v>
      </c>
      <c r="CK149" t="s">
        <v>1921</v>
      </c>
      <c r="CL149" t="s">
        <v>1921</v>
      </c>
      <c r="CM149" t="s">
        <v>1921</v>
      </c>
      <c r="CN149" t="s">
        <v>1921</v>
      </c>
      <c r="CO149" t="s">
        <v>1921</v>
      </c>
      <c r="CP149" t="s">
        <v>1921</v>
      </c>
      <c r="CQ149" t="s">
        <v>1921</v>
      </c>
      <c r="CR149" t="s">
        <v>1921</v>
      </c>
      <c r="CS149" t="s">
        <v>1920</v>
      </c>
      <c r="CT149" t="s">
        <v>2291</v>
      </c>
      <c r="CU149" t="s">
        <v>2291</v>
      </c>
      <c r="CV149" t="s">
        <v>2291</v>
      </c>
      <c r="CW149" t="s">
        <v>2291</v>
      </c>
      <c r="CX149" t="s">
        <v>2291</v>
      </c>
      <c r="CY149" t="s">
        <v>2291</v>
      </c>
      <c r="CZ149" t="s">
        <v>2291</v>
      </c>
      <c r="DA149" t="s">
        <v>2291</v>
      </c>
      <c r="DB149" t="s">
        <v>2291</v>
      </c>
      <c r="DC149" t="s">
        <v>2291</v>
      </c>
      <c r="DD149" t="s">
        <v>2291</v>
      </c>
      <c r="DE149" t="s">
        <v>2291</v>
      </c>
      <c r="DF149" t="s">
        <v>2291</v>
      </c>
      <c r="DG149" t="s">
        <v>2291</v>
      </c>
      <c r="DH149" t="s">
        <v>2291</v>
      </c>
      <c r="DI149" t="s">
        <v>2291</v>
      </c>
      <c r="DJ149" t="s">
        <v>2291</v>
      </c>
      <c r="DK149" t="s">
        <v>2291</v>
      </c>
      <c r="DL149" t="s">
        <v>2291</v>
      </c>
      <c r="DM149" t="s">
        <v>2291</v>
      </c>
      <c r="DN149" t="s">
        <v>2291</v>
      </c>
      <c r="DO149" t="s">
        <v>2291</v>
      </c>
      <c r="DP149" t="s">
        <v>2291</v>
      </c>
      <c r="DQ149" t="s">
        <v>2291</v>
      </c>
      <c r="DR149" t="s">
        <v>2291</v>
      </c>
      <c r="DS149" t="s">
        <v>2291</v>
      </c>
      <c r="DT149" t="s">
        <v>2291</v>
      </c>
      <c r="DU149" t="s">
        <v>2291</v>
      </c>
      <c r="DV149" t="s">
        <v>2291</v>
      </c>
      <c r="DW149" t="s">
        <v>2291</v>
      </c>
      <c r="DX149" t="s">
        <v>2291</v>
      </c>
      <c r="DY149" t="s">
        <v>2291</v>
      </c>
      <c r="DZ149" t="s">
        <v>2291</v>
      </c>
      <c r="EA149" t="s">
        <v>2291</v>
      </c>
      <c r="EB149" t="s">
        <v>2291</v>
      </c>
      <c r="EC149" t="s">
        <v>2291</v>
      </c>
      <c r="ED149" t="s">
        <v>2291</v>
      </c>
      <c r="EE149" t="s">
        <v>2291</v>
      </c>
      <c r="EF149" t="s">
        <v>2291</v>
      </c>
      <c r="EG149" t="s">
        <v>2291</v>
      </c>
      <c r="EH149" t="s">
        <v>2291</v>
      </c>
      <c r="EI149" t="s">
        <v>2291</v>
      </c>
      <c r="EJ149" t="s">
        <v>2291</v>
      </c>
      <c r="EK149" t="s">
        <v>2291</v>
      </c>
      <c r="EL149" t="s">
        <v>2291</v>
      </c>
      <c r="EM149" t="s">
        <v>2291</v>
      </c>
      <c r="EN149" t="s">
        <v>2291</v>
      </c>
      <c r="EO149" t="s">
        <v>2291</v>
      </c>
      <c r="EP149" t="s">
        <v>2291</v>
      </c>
      <c r="EQ149" t="s">
        <v>2291</v>
      </c>
      <c r="ER149" t="s">
        <v>2291</v>
      </c>
      <c r="ES149" t="s">
        <v>2291</v>
      </c>
      <c r="ET149" t="s">
        <v>2291</v>
      </c>
      <c r="EU149" t="s">
        <v>2291</v>
      </c>
      <c r="EV149" t="s">
        <v>2291</v>
      </c>
      <c r="EW149" t="s">
        <v>2291</v>
      </c>
      <c r="EX149" t="s">
        <v>2291</v>
      </c>
      <c r="EY149" t="s">
        <v>2291</v>
      </c>
      <c r="EZ149" t="s">
        <v>2291</v>
      </c>
      <c r="FA149" t="s">
        <v>2291</v>
      </c>
      <c r="FB149" t="s">
        <v>2291</v>
      </c>
      <c r="FC149" t="s">
        <v>2291</v>
      </c>
      <c r="FD149" t="s">
        <v>2291</v>
      </c>
      <c r="FE149" t="s">
        <v>2291</v>
      </c>
      <c r="FF149" t="s">
        <v>2291</v>
      </c>
      <c r="FG149" t="s">
        <v>2291</v>
      </c>
      <c r="FH149" t="s">
        <v>2291</v>
      </c>
      <c r="FI149" t="s">
        <v>2291</v>
      </c>
      <c r="FJ149" t="s">
        <v>2291</v>
      </c>
      <c r="FK149" t="s">
        <v>2291</v>
      </c>
      <c r="FL149" t="s">
        <v>2291</v>
      </c>
      <c r="FM149" t="s">
        <v>2291</v>
      </c>
      <c r="FN149" t="s">
        <v>2291</v>
      </c>
      <c r="FO149" t="s">
        <v>2291</v>
      </c>
      <c r="FP149" t="s">
        <v>2291</v>
      </c>
      <c r="FQ149" t="s">
        <v>2291</v>
      </c>
      <c r="FR149" t="s">
        <v>2291</v>
      </c>
      <c r="FS149" t="s">
        <v>2291</v>
      </c>
      <c r="FT149" t="s">
        <v>2291</v>
      </c>
      <c r="FU149" t="s">
        <v>2291</v>
      </c>
      <c r="FV149">
        <v>50</v>
      </c>
      <c r="FW149">
        <v>40</v>
      </c>
      <c r="FX149">
        <v>1</v>
      </c>
      <c r="FY149">
        <v>1</v>
      </c>
      <c r="FZ149" t="s">
        <v>2291</v>
      </c>
      <c r="GA149" t="s">
        <v>2291</v>
      </c>
      <c r="GB149" t="s">
        <v>2291</v>
      </c>
      <c r="GC149" t="s">
        <v>2291</v>
      </c>
      <c r="GD149" t="s">
        <v>2291</v>
      </c>
      <c r="GE149" t="s">
        <v>2291</v>
      </c>
      <c r="GF149" t="s">
        <v>2291</v>
      </c>
      <c r="GG149" t="s">
        <v>2291</v>
      </c>
      <c r="GH149">
        <v>30</v>
      </c>
      <c r="GI149" t="s">
        <v>1920</v>
      </c>
      <c r="GJ149" t="s">
        <v>1920</v>
      </c>
      <c r="GK149" t="s">
        <v>1920</v>
      </c>
      <c r="GL149" t="s">
        <v>2291</v>
      </c>
      <c r="GM149" t="s">
        <v>2291</v>
      </c>
      <c r="GN149" t="s">
        <v>2291</v>
      </c>
      <c r="GO149" t="s">
        <v>1920</v>
      </c>
      <c r="GP149" t="s">
        <v>2291</v>
      </c>
      <c r="GQ149" t="s">
        <v>2291</v>
      </c>
      <c r="GR149" t="s">
        <v>2291</v>
      </c>
      <c r="GS149" t="s">
        <v>406</v>
      </c>
      <c r="GT149" t="s">
        <v>1921</v>
      </c>
      <c r="GU149" t="s">
        <v>1921</v>
      </c>
      <c r="GV149" t="s">
        <v>1921</v>
      </c>
      <c r="GW149" t="s">
        <v>1921</v>
      </c>
      <c r="GX149" t="s">
        <v>1921</v>
      </c>
      <c r="GY149" t="s">
        <v>1921</v>
      </c>
      <c r="GZ149" t="s">
        <v>1920</v>
      </c>
      <c r="HA149" t="s">
        <v>1921</v>
      </c>
      <c r="HB149">
        <v>1</v>
      </c>
      <c r="HC149" t="s">
        <v>2291</v>
      </c>
      <c r="HD149" t="s">
        <v>2291</v>
      </c>
      <c r="HE149" t="s">
        <v>2291</v>
      </c>
      <c r="HF149" t="s">
        <v>2291</v>
      </c>
      <c r="HG149" t="s">
        <v>2291</v>
      </c>
      <c r="HH149" t="s">
        <v>2291</v>
      </c>
      <c r="HI149" t="s">
        <v>2291</v>
      </c>
      <c r="HJ149" t="s">
        <v>2291</v>
      </c>
      <c r="HK149" t="s">
        <v>2291</v>
      </c>
      <c r="HL149" t="s">
        <v>2291</v>
      </c>
      <c r="HM149" t="s">
        <v>2291</v>
      </c>
      <c r="HN149" t="s">
        <v>2291</v>
      </c>
      <c r="HO149" t="s">
        <v>2291</v>
      </c>
      <c r="HP149" t="s">
        <v>2291</v>
      </c>
      <c r="HQ149" t="s">
        <v>2291</v>
      </c>
      <c r="HR149" t="s">
        <v>869</v>
      </c>
      <c r="HS149" t="s">
        <v>371</v>
      </c>
      <c r="HT149" t="s">
        <v>1920</v>
      </c>
      <c r="HU149" t="s">
        <v>1921</v>
      </c>
      <c r="HV149" t="s">
        <v>1921</v>
      </c>
      <c r="HW149" t="s">
        <v>1921</v>
      </c>
      <c r="HX149" t="s">
        <v>1921</v>
      </c>
      <c r="HY149" t="s">
        <v>2125</v>
      </c>
      <c r="HZ149" t="s">
        <v>1921</v>
      </c>
      <c r="IA149" t="s">
        <v>1921</v>
      </c>
      <c r="IB149" t="s">
        <v>1920</v>
      </c>
      <c r="IC149" t="s">
        <v>2291</v>
      </c>
      <c r="ID149" t="s">
        <v>2291</v>
      </c>
      <c r="IE149" t="s">
        <v>2291</v>
      </c>
      <c r="IF149" t="s">
        <v>2291</v>
      </c>
      <c r="IG149" t="s">
        <v>2291</v>
      </c>
      <c r="IH149" t="s">
        <v>2127</v>
      </c>
      <c r="II149" t="s">
        <v>1920</v>
      </c>
      <c r="IJ149" t="s">
        <v>1921</v>
      </c>
      <c r="IK149" t="s">
        <v>2291</v>
      </c>
      <c r="IL149" t="s">
        <v>2291</v>
      </c>
      <c r="IM149" t="s">
        <v>1920</v>
      </c>
      <c r="IN149" t="s">
        <v>2291</v>
      </c>
      <c r="IO149" t="s">
        <v>2291</v>
      </c>
      <c r="IP149" t="s">
        <v>2291</v>
      </c>
      <c r="IQ149" t="s">
        <v>2291</v>
      </c>
      <c r="IR149" t="s">
        <v>2291</v>
      </c>
      <c r="IS149" t="s">
        <v>2291</v>
      </c>
      <c r="IT149" t="s">
        <v>2291</v>
      </c>
      <c r="IU149" t="s">
        <v>2291</v>
      </c>
      <c r="IV149" t="s">
        <v>1949</v>
      </c>
      <c r="IW149" t="s">
        <v>1991</v>
      </c>
      <c r="IX149" t="s">
        <v>2291</v>
      </c>
      <c r="IY149" t="s">
        <v>2291</v>
      </c>
      <c r="IZ149" t="s">
        <v>2291</v>
      </c>
      <c r="JA149" t="s">
        <v>2291</v>
      </c>
      <c r="JB149" t="s">
        <v>2291</v>
      </c>
      <c r="JC149" t="s">
        <v>1921</v>
      </c>
      <c r="JD149" t="s">
        <v>2291</v>
      </c>
      <c r="JE149" t="s">
        <v>2291</v>
      </c>
      <c r="JF149" t="s">
        <v>2291</v>
      </c>
      <c r="JG149" t="s">
        <v>2291</v>
      </c>
      <c r="JH149" t="s">
        <v>2291</v>
      </c>
      <c r="JI149" t="s">
        <v>2291</v>
      </c>
      <c r="JJ149" t="s">
        <v>2291</v>
      </c>
      <c r="JK149" t="s">
        <v>2291</v>
      </c>
      <c r="JL149" t="s">
        <v>2291</v>
      </c>
      <c r="JM149" t="s">
        <v>359</v>
      </c>
      <c r="JN149" t="s">
        <v>1920</v>
      </c>
      <c r="JO149" t="s">
        <v>1921</v>
      </c>
      <c r="JP149" t="s">
        <v>1921</v>
      </c>
      <c r="JQ149" t="s">
        <v>1921</v>
      </c>
      <c r="JR149" t="s">
        <v>1921</v>
      </c>
      <c r="JS149" t="s">
        <v>1920</v>
      </c>
      <c r="JT149" t="s">
        <v>1921</v>
      </c>
      <c r="JU149" t="s">
        <v>1921</v>
      </c>
      <c r="JV149" t="s">
        <v>1920</v>
      </c>
      <c r="JW149" t="s">
        <v>1921</v>
      </c>
      <c r="JX149" t="s">
        <v>1921</v>
      </c>
      <c r="JY149" t="s">
        <v>1921</v>
      </c>
      <c r="JZ149" t="s">
        <v>1921</v>
      </c>
      <c r="KA149" t="s">
        <v>1921</v>
      </c>
      <c r="KB149" t="s">
        <v>2291</v>
      </c>
      <c r="KC149" t="s">
        <v>2291</v>
      </c>
      <c r="KD149" t="s">
        <v>2307</v>
      </c>
      <c r="KE149" t="s">
        <v>1921</v>
      </c>
      <c r="KF149" t="s">
        <v>1921</v>
      </c>
      <c r="KG149" t="s">
        <v>1921</v>
      </c>
      <c r="KH149" t="s">
        <v>1921</v>
      </c>
      <c r="KI149" t="s">
        <v>1921</v>
      </c>
      <c r="KJ149" t="s">
        <v>1920</v>
      </c>
      <c r="KK149" t="s">
        <v>1921</v>
      </c>
      <c r="KL149" t="s">
        <v>2291</v>
      </c>
      <c r="KM149" t="s">
        <v>1973</v>
      </c>
      <c r="KN149" t="s">
        <v>2291</v>
      </c>
      <c r="KO149" t="s">
        <v>1920</v>
      </c>
      <c r="KP149" t="s">
        <v>1512</v>
      </c>
      <c r="KQ149" t="s">
        <v>1967</v>
      </c>
      <c r="KR149" t="s">
        <v>1923</v>
      </c>
      <c r="KS149" t="s">
        <v>2291</v>
      </c>
      <c r="KT149" t="s">
        <v>1920</v>
      </c>
      <c r="KU149" t="s">
        <v>409</v>
      </c>
      <c r="KV149" t="s">
        <v>1921</v>
      </c>
      <c r="KW149" t="s">
        <v>1921</v>
      </c>
      <c r="KX149" t="s">
        <v>1920</v>
      </c>
      <c r="KY149" t="s">
        <v>2291</v>
      </c>
      <c r="KZ149" t="s">
        <v>2291</v>
      </c>
      <c r="LA149">
        <v>1</v>
      </c>
      <c r="LB149" t="s">
        <v>313</v>
      </c>
      <c r="LC149" t="s">
        <v>305</v>
      </c>
      <c r="LD149" t="s">
        <v>2291</v>
      </c>
      <c r="LE149" t="s">
        <v>2291</v>
      </c>
      <c r="LF149" t="s">
        <v>2291</v>
      </c>
      <c r="LG149">
        <v>20</v>
      </c>
      <c r="LH149">
        <v>20</v>
      </c>
      <c r="LI149" t="s">
        <v>1671</v>
      </c>
      <c r="LJ149">
        <v>177387</v>
      </c>
      <c r="LK149" t="s">
        <v>1672</v>
      </c>
      <c r="LL149" t="s">
        <v>1673</v>
      </c>
      <c r="LM149">
        <v>159</v>
      </c>
      <c r="LN149" t="s">
        <v>2291</v>
      </c>
      <c r="LO149">
        <v>-1</v>
      </c>
      <c r="LP149" t="s">
        <v>2291</v>
      </c>
      <c r="LQ149" t="s">
        <v>2291</v>
      </c>
      <c r="LR149">
        <v>159</v>
      </c>
      <c r="LS149">
        <v>3</v>
      </c>
      <c r="LT149">
        <v>4</v>
      </c>
      <c r="LU149">
        <v>9</v>
      </c>
      <c r="LV149">
        <v>15</v>
      </c>
      <c r="LW149">
        <v>5</v>
      </c>
      <c r="LX149">
        <v>6</v>
      </c>
      <c r="LY149">
        <v>7</v>
      </c>
      <c r="LZ149">
        <v>16</v>
      </c>
      <c r="MA149">
        <v>20</v>
      </c>
      <c r="MB149">
        <v>20</v>
      </c>
      <c r="MC149">
        <v>0</v>
      </c>
      <c r="MD149">
        <v>0</v>
      </c>
      <c r="ME149">
        <v>105</v>
      </c>
      <c r="MF149" t="s">
        <v>1975</v>
      </c>
      <c r="MG149" t="s">
        <v>1979</v>
      </c>
      <c r="MH149" t="s">
        <v>1981</v>
      </c>
      <c r="MI149" t="b">
        <v>1</v>
      </c>
      <c r="MJ149" t="b">
        <v>1</v>
      </c>
      <c r="MK149" t="b">
        <v>1</v>
      </c>
      <c r="ML149" t="s">
        <v>2291</v>
      </c>
    </row>
    <row r="150" spans="1:350" x14ac:dyDescent="0.3">
      <c r="A150" t="s">
        <v>1889</v>
      </c>
      <c r="B150" t="s">
        <v>1887</v>
      </c>
      <c r="C150" t="s">
        <v>1888</v>
      </c>
      <c r="D150">
        <v>43164</v>
      </c>
      <c r="E150" t="s">
        <v>1858</v>
      </c>
      <c r="F150" t="s">
        <v>1859</v>
      </c>
      <c r="G150" t="s">
        <v>2291</v>
      </c>
      <c r="H150" t="s">
        <v>2291</v>
      </c>
      <c r="I150">
        <v>43164</v>
      </c>
      <c r="J150" t="s">
        <v>1177</v>
      </c>
      <c r="K150" t="s">
        <v>293</v>
      </c>
      <c r="L150" t="s">
        <v>294</v>
      </c>
      <c r="M150" t="s">
        <v>1934</v>
      </c>
      <c r="N150" t="s">
        <v>400</v>
      </c>
      <c r="O150" t="s">
        <v>1948</v>
      </c>
      <c r="P150" t="s">
        <v>915</v>
      </c>
      <c r="Q150" t="s">
        <v>1057</v>
      </c>
      <c r="R150" t="s">
        <v>1889</v>
      </c>
      <c r="S150" t="s">
        <v>1889</v>
      </c>
      <c r="T150" t="s">
        <v>1890</v>
      </c>
      <c r="U150">
        <v>14.044141074300001</v>
      </c>
      <c r="V150">
        <v>14.1290301506</v>
      </c>
      <c r="W150">
        <v>304.08295617700003</v>
      </c>
      <c r="X150">
        <v>4</v>
      </c>
      <c r="Y150" t="s">
        <v>1983</v>
      </c>
      <c r="Z150" t="s">
        <v>1083</v>
      </c>
      <c r="AA150">
        <v>6</v>
      </c>
      <c r="AB150" t="s">
        <v>2292</v>
      </c>
      <c r="AC150" t="s">
        <v>2291</v>
      </c>
      <c r="AD150" t="s">
        <v>1982</v>
      </c>
      <c r="AE150" t="s">
        <v>2291</v>
      </c>
      <c r="AF150" t="s">
        <v>2291</v>
      </c>
      <c r="AG150" t="s">
        <v>2089</v>
      </c>
      <c r="AH150" t="s">
        <v>1920</v>
      </c>
      <c r="AI150" t="s">
        <v>1921</v>
      </c>
      <c r="AJ150" t="s">
        <v>1921</v>
      </c>
      <c r="AK150" t="s">
        <v>2291</v>
      </c>
      <c r="AL150">
        <v>100</v>
      </c>
      <c r="AM150">
        <v>417</v>
      </c>
      <c r="AN150" t="s">
        <v>294</v>
      </c>
      <c r="AO150" t="s">
        <v>1934</v>
      </c>
      <c r="AP150" t="s">
        <v>400</v>
      </c>
      <c r="AQ150" t="s">
        <v>1948</v>
      </c>
      <c r="AR150" t="s">
        <v>915</v>
      </c>
      <c r="AS150" t="s">
        <v>1057</v>
      </c>
      <c r="AT150">
        <v>100</v>
      </c>
      <c r="AU150">
        <v>417</v>
      </c>
      <c r="AV150">
        <v>42795</v>
      </c>
      <c r="AW150" t="s">
        <v>2291</v>
      </c>
      <c r="AX150" t="s">
        <v>2291</v>
      </c>
      <c r="AY150" t="s">
        <v>2291</v>
      </c>
      <c r="AZ150" t="s">
        <v>2291</v>
      </c>
      <c r="BA150" t="s">
        <v>2291</v>
      </c>
      <c r="BB150" t="s">
        <v>2291</v>
      </c>
      <c r="BC150" t="s">
        <v>2291</v>
      </c>
      <c r="BD150" t="s">
        <v>2291</v>
      </c>
      <c r="BE150" t="s">
        <v>2291</v>
      </c>
      <c r="BF150" t="s">
        <v>2291</v>
      </c>
      <c r="BG150" t="s">
        <v>2291</v>
      </c>
      <c r="BH150" t="s">
        <v>2291</v>
      </c>
      <c r="BI150" t="s">
        <v>2291</v>
      </c>
      <c r="BJ150" t="s">
        <v>2291</v>
      </c>
      <c r="BK150" t="s">
        <v>2291</v>
      </c>
      <c r="BL150" t="s">
        <v>2291</v>
      </c>
      <c r="BM150" t="s">
        <v>2291</v>
      </c>
      <c r="BN150" t="s">
        <v>2291</v>
      </c>
      <c r="BO150" t="s">
        <v>2291</v>
      </c>
      <c r="BP150" t="s">
        <v>2291</v>
      </c>
      <c r="BQ150" t="s">
        <v>2291</v>
      </c>
      <c r="BR150" t="s">
        <v>2291</v>
      </c>
      <c r="BS150" t="s">
        <v>2291</v>
      </c>
      <c r="BT150" t="s">
        <v>2291</v>
      </c>
      <c r="BU150" t="s">
        <v>2291</v>
      </c>
      <c r="BV150" t="s">
        <v>2291</v>
      </c>
      <c r="BW150" t="s">
        <v>2291</v>
      </c>
      <c r="BX150" t="s">
        <v>2291</v>
      </c>
      <c r="BY150" t="s">
        <v>2291</v>
      </c>
      <c r="BZ150" t="s">
        <v>2291</v>
      </c>
      <c r="CA150">
        <v>0</v>
      </c>
      <c r="CB150">
        <v>100</v>
      </c>
      <c r="CC150">
        <v>0</v>
      </c>
      <c r="CD150">
        <v>0</v>
      </c>
      <c r="CE150">
        <v>0</v>
      </c>
      <c r="CF150" t="s">
        <v>1998</v>
      </c>
      <c r="CG150" t="s">
        <v>2291</v>
      </c>
      <c r="CH150" t="s">
        <v>1136</v>
      </c>
      <c r="CI150" t="s">
        <v>1921</v>
      </c>
      <c r="CJ150" t="s">
        <v>1921</v>
      </c>
      <c r="CK150" t="s">
        <v>1920</v>
      </c>
      <c r="CL150" t="s">
        <v>1921</v>
      </c>
      <c r="CM150" t="s">
        <v>1921</v>
      </c>
      <c r="CN150" t="s">
        <v>1921</v>
      </c>
      <c r="CO150" t="s">
        <v>1921</v>
      </c>
      <c r="CP150" t="s">
        <v>1921</v>
      </c>
      <c r="CQ150" t="s">
        <v>1921</v>
      </c>
      <c r="CR150" t="s">
        <v>1919</v>
      </c>
      <c r="CS150" t="s">
        <v>1921</v>
      </c>
      <c r="CT150" t="s">
        <v>2291</v>
      </c>
      <c r="CU150" t="s">
        <v>2291</v>
      </c>
      <c r="CV150" t="s">
        <v>2291</v>
      </c>
      <c r="CW150" t="s">
        <v>2291</v>
      </c>
      <c r="CX150" t="s">
        <v>2291</v>
      </c>
      <c r="CY150" t="s">
        <v>2291</v>
      </c>
      <c r="CZ150" t="s">
        <v>2291</v>
      </c>
      <c r="DA150" t="s">
        <v>2291</v>
      </c>
      <c r="DB150" t="s">
        <v>2291</v>
      </c>
      <c r="DC150" t="s">
        <v>2291</v>
      </c>
      <c r="DD150" t="s">
        <v>2291</v>
      </c>
      <c r="DE150" t="s">
        <v>2291</v>
      </c>
      <c r="DF150" t="s">
        <v>2291</v>
      </c>
      <c r="DG150" t="s">
        <v>2291</v>
      </c>
      <c r="DH150" t="s">
        <v>2291</v>
      </c>
      <c r="DI150" t="s">
        <v>2291</v>
      </c>
      <c r="DJ150" t="s">
        <v>2291</v>
      </c>
      <c r="DK150" t="s">
        <v>2291</v>
      </c>
      <c r="DL150" t="s">
        <v>2291</v>
      </c>
      <c r="DM150" t="s">
        <v>2291</v>
      </c>
      <c r="DN150" t="s">
        <v>2291</v>
      </c>
      <c r="DO150" t="s">
        <v>2291</v>
      </c>
      <c r="DP150" t="s">
        <v>2291</v>
      </c>
      <c r="DQ150" t="s">
        <v>2291</v>
      </c>
      <c r="DR150" t="s">
        <v>2291</v>
      </c>
      <c r="DS150" t="s">
        <v>2291</v>
      </c>
      <c r="DT150" t="s">
        <v>2291</v>
      </c>
      <c r="DU150" t="s">
        <v>2291</v>
      </c>
      <c r="DV150" t="s">
        <v>2291</v>
      </c>
      <c r="DW150" t="s">
        <v>2291</v>
      </c>
      <c r="DX150" t="s">
        <v>2291</v>
      </c>
      <c r="DY150" t="s">
        <v>2291</v>
      </c>
      <c r="DZ150" t="s">
        <v>2291</v>
      </c>
      <c r="EA150" t="s">
        <v>2291</v>
      </c>
      <c r="EB150" t="s">
        <v>2291</v>
      </c>
      <c r="EC150" t="s">
        <v>2291</v>
      </c>
      <c r="ED150" t="s">
        <v>2291</v>
      </c>
      <c r="EE150" t="s">
        <v>2291</v>
      </c>
      <c r="EF150" t="s">
        <v>2291</v>
      </c>
      <c r="EG150" t="s">
        <v>2291</v>
      </c>
      <c r="EH150" t="s">
        <v>2291</v>
      </c>
      <c r="EI150" t="s">
        <v>2291</v>
      </c>
      <c r="EJ150" t="s">
        <v>2291</v>
      </c>
      <c r="EK150" t="s">
        <v>2291</v>
      </c>
      <c r="EL150" t="s">
        <v>2291</v>
      </c>
      <c r="EM150" t="s">
        <v>2291</v>
      </c>
      <c r="EN150" t="s">
        <v>2291</v>
      </c>
      <c r="EO150" t="s">
        <v>2291</v>
      </c>
      <c r="EP150" t="s">
        <v>2291</v>
      </c>
      <c r="EQ150" t="s">
        <v>2291</v>
      </c>
      <c r="ER150" t="s">
        <v>2291</v>
      </c>
      <c r="ES150" t="s">
        <v>2291</v>
      </c>
      <c r="ET150" t="s">
        <v>2291</v>
      </c>
      <c r="EU150" t="s">
        <v>2291</v>
      </c>
      <c r="EV150" t="s">
        <v>2291</v>
      </c>
      <c r="EW150" t="s">
        <v>2291</v>
      </c>
      <c r="EX150" t="s">
        <v>320</v>
      </c>
      <c r="EY150" t="s">
        <v>1921</v>
      </c>
      <c r="EZ150" t="s">
        <v>1921</v>
      </c>
      <c r="FA150" t="s">
        <v>1921</v>
      </c>
      <c r="FB150" t="s">
        <v>1920</v>
      </c>
      <c r="FC150" t="s">
        <v>1921</v>
      </c>
      <c r="FD150" t="s">
        <v>2291</v>
      </c>
      <c r="FE150" t="s">
        <v>1996</v>
      </c>
      <c r="FF150" t="s">
        <v>2291</v>
      </c>
      <c r="FG150" t="s">
        <v>2291</v>
      </c>
      <c r="FH150" t="s">
        <v>2291</v>
      </c>
      <c r="FI150" t="s">
        <v>2291</v>
      </c>
      <c r="FJ150" t="s">
        <v>2291</v>
      </c>
      <c r="FK150" t="s">
        <v>2291</v>
      </c>
      <c r="FL150" t="s">
        <v>2291</v>
      </c>
      <c r="FM150" t="s">
        <v>2291</v>
      </c>
      <c r="FN150" t="s">
        <v>2291</v>
      </c>
      <c r="FO150" t="s">
        <v>2291</v>
      </c>
      <c r="FP150" t="s">
        <v>2291</v>
      </c>
      <c r="FQ150" t="s">
        <v>2291</v>
      </c>
      <c r="FR150" t="s">
        <v>2291</v>
      </c>
      <c r="FS150" t="s">
        <v>2291</v>
      </c>
      <c r="FT150" t="s">
        <v>2291</v>
      </c>
      <c r="FU150" t="s">
        <v>2291</v>
      </c>
      <c r="FV150">
        <v>30</v>
      </c>
      <c r="FW150">
        <v>40</v>
      </c>
      <c r="FX150" t="s">
        <v>2291</v>
      </c>
      <c r="FY150">
        <v>2</v>
      </c>
      <c r="FZ150">
        <v>5</v>
      </c>
      <c r="GA150">
        <v>5</v>
      </c>
      <c r="GB150" t="s">
        <v>2291</v>
      </c>
      <c r="GC150" t="s">
        <v>2291</v>
      </c>
      <c r="GD150">
        <v>5</v>
      </c>
      <c r="GE150">
        <v>10</v>
      </c>
      <c r="GF150">
        <v>8</v>
      </c>
      <c r="GG150" t="s">
        <v>2291</v>
      </c>
      <c r="GH150">
        <v>50</v>
      </c>
      <c r="GI150" t="s">
        <v>1920</v>
      </c>
      <c r="GJ150" t="s">
        <v>1920</v>
      </c>
      <c r="GK150" t="s">
        <v>1920</v>
      </c>
      <c r="GL150" t="s">
        <v>2291</v>
      </c>
      <c r="GM150" t="s">
        <v>2291</v>
      </c>
      <c r="GN150" t="s">
        <v>2291</v>
      </c>
      <c r="GO150" t="s">
        <v>1920</v>
      </c>
      <c r="GP150" t="s">
        <v>2291</v>
      </c>
      <c r="GQ150" t="s">
        <v>2291</v>
      </c>
      <c r="GR150" t="s">
        <v>2291</v>
      </c>
      <c r="GS150" t="s">
        <v>406</v>
      </c>
      <c r="GT150" t="s">
        <v>1921</v>
      </c>
      <c r="GU150" t="s">
        <v>1921</v>
      </c>
      <c r="GV150" t="s">
        <v>1921</v>
      </c>
      <c r="GW150" t="s">
        <v>1921</v>
      </c>
      <c r="GX150" t="s">
        <v>1921</v>
      </c>
      <c r="GY150" t="s">
        <v>1921</v>
      </c>
      <c r="GZ150" t="s">
        <v>1920</v>
      </c>
      <c r="HA150" t="s">
        <v>1921</v>
      </c>
      <c r="HB150">
        <v>1</v>
      </c>
      <c r="HC150" t="s">
        <v>2291</v>
      </c>
      <c r="HD150" t="s">
        <v>2291</v>
      </c>
      <c r="HE150" t="s">
        <v>2291</v>
      </c>
      <c r="HF150" t="s">
        <v>2291</v>
      </c>
      <c r="HG150" t="s">
        <v>2291</v>
      </c>
      <c r="HH150" t="s">
        <v>2291</v>
      </c>
      <c r="HI150" t="s">
        <v>2291</v>
      </c>
      <c r="HJ150" t="s">
        <v>2291</v>
      </c>
      <c r="HK150" t="s">
        <v>2291</v>
      </c>
      <c r="HL150" t="s">
        <v>2291</v>
      </c>
      <c r="HM150" t="s">
        <v>2291</v>
      </c>
      <c r="HN150" t="s">
        <v>2291</v>
      </c>
      <c r="HO150" t="s">
        <v>2291</v>
      </c>
      <c r="HP150" t="s">
        <v>2291</v>
      </c>
      <c r="HQ150" t="s">
        <v>2291</v>
      </c>
      <c r="HR150" t="s">
        <v>1958</v>
      </c>
      <c r="HS150" t="s">
        <v>1995</v>
      </c>
      <c r="HT150" t="s">
        <v>1921</v>
      </c>
      <c r="HU150" t="s">
        <v>1921</v>
      </c>
      <c r="HV150" t="s">
        <v>1920</v>
      </c>
      <c r="HW150" t="s">
        <v>1921</v>
      </c>
      <c r="HX150" t="s">
        <v>1921</v>
      </c>
      <c r="HY150" t="s">
        <v>2122</v>
      </c>
      <c r="HZ150" t="s">
        <v>1920</v>
      </c>
      <c r="IA150" t="s">
        <v>1921</v>
      </c>
      <c r="IB150" t="s">
        <v>1921</v>
      </c>
      <c r="IC150">
        <v>5</v>
      </c>
      <c r="ID150" t="s">
        <v>2291</v>
      </c>
      <c r="IE150" t="s">
        <v>2046</v>
      </c>
      <c r="IF150" t="s">
        <v>1921</v>
      </c>
      <c r="IG150" t="s">
        <v>1964</v>
      </c>
      <c r="IH150" t="s">
        <v>2126</v>
      </c>
      <c r="II150" t="s">
        <v>1921</v>
      </c>
      <c r="IJ150" t="s">
        <v>1920</v>
      </c>
      <c r="IK150" t="s">
        <v>2291</v>
      </c>
      <c r="IL150">
        <v>65</v>
      </c>
      <c r="IM150" t="s">
        <v>1920</v>
      </c>
      <c r="IN150" t="s">
        <v>2291</v>
      </c>
      <c r="IO150" t="s">
        <v>2291</v>
      </c>
      <c r="IP150" t="s">
        <v>2291</v>
      </c>
      <c r="IQ150" t="s">
        <v>2291</v>
      </c>
      <c r="IR150" t="s">
        <v>2291</v>
      </c>
      <c r="IS150" t="s">
        <v>2291</v>
      </c>
      <c r="IT150" t="s">
        <v>2291</v>
      </c>
      <c r="IU150" t="s">
        <v>2291</v>
      </c>
      <c r="IV150" t="s">
        <v>1949</v>
      </c>
      <c r="IW150" t="s">
        <v>1991</v>
      </c>
      <c r="IX150" t="s">
        <v>2291</v>
      </c>
      <c r="IY150" t="s">
        <v>2291</v>
      </c>
      <c r="IZ150" t="s">
        <v>2291</v>
      </c>
      <c r="JA150" t="s">
        <v>2291</v>
      </c>
      <c r="JB150" t="s">
        <v>2291</v>
      </c>
      <c r="JC150" t="s">
        <v>1921</v>
      </c>
      <c r="JD150" t="s">
        <v>2291</v>
      </c>
      <c r="JE150" t="s">
        <v>2291</v>
      </c>
      <c r="JF150" t="s">
        <v>2291</v>
      </c>
      <c r="JG150" t="s">
        <v>2291</v>
      </c>
      <c r="JH150" t="s">
        <v>2291</v>
      </c>
      <c r="JI150" t="s">
        <v>2291</v>
      </c>
      <c r="JJ150" t="s">
        <v>2291</v>
      </c>
      <c r="JK150" t="s">
        <v>2291</v>
      </c>
      <c r="JL150" t="s">
        <v>2291</v>
      </c>
      <c r="JM150" t="s">
        <v>339</v>
      </c>
      <c r="JN150" t="s">
        <v>1920</v>
      </c>
      <c r="JO150" t="s">
        <v>1920</v>
      </c>
      <c r="JP150" t="s">
        <v>1921</v>
      </c>
      <c r="JQ150" t="s">
        <v>1921</v>
      </c>
      <c r="JR150" t="s">
        <v>1921</v>
      </c>
      <c r="JS150" t="s">
        <v>1920</v>
      </c>
      <c r="JT150" t="s">
        <v>1921</v>
      </c>
      <c r="JU150" t="s">
        <v>1921</v>
      </c>
      <c r="JV150" t="s">
        <v>1921</v>
      </c>
      <c r="JW150" t="s">
        <v>1921</v>
      </c>
      <c r="JX150" t="s">
        <v>1921</v>
      </c>
      <c r="JY150" t="s">
        <v>1921</v>
      </c>
      <c r="JZ150" t="s">
        <v>1921</v>
      </c>
      <c r="KA150" t="s">
        <v>1921</v>
      </c>
      <c r="KB150" t="s">
        <v>2291</v>
      </c>
      <c r="KC150" t="s">
        <v>2291</v>
      </c>
      <c r="KD150" t="s">
        <v>2295</v>
      </c>
      <c r="KE150" t="s">
        <v>1920</v>
      </c>
      <c r="KF150" t="s">
        <v>1921</v>
      </c>
      <c r="KG150" t="s">
        <v>1921</v>
      </c>
      <c r="KH150" t="s">
        <v>1921</v>
      </c>
      <c r="KI150" t="s">
        <v>1921</v>
      </c>
      <c r="KJ150" t="s">
        <v>1921</v>
      </c>
      <c r="KK150" t="s">
        <v>1921</v>
      </c>
      <c r="KL150" t="s">
        <v>1921</v>
      </c>
      <c r="KM150" t="s">
        <v>1972</v>
      </c>
      <c r="KN150" t="s">
        <v>1961</v>
      </c>
      <c r="KO150" t="s">
        <v>1920</v>
      </c>
      <c r="KP150" t="s">
        <v>2147</v>
      </c>
      <c r="KQ150" t="s">
        <v>1966</v>
      </c>
      <c r="KR150" t="s">
        <v>1923</v>
      </c>
      <c r="KS150" t="s">
        <v>2291</v>
      </c>
      <c r="KT150" t="s">
        <v>1920</v>
      </c>
      <c r="KU150" t="s">
        <v>409</v>
      </c>
      <c r="KV150" t="s">
        <v>1921</v>
      </c>
      <c r="KW150" t="s">
        <v>1921</v>
      </c>
      <c r="KX150" t="s">
        <v>1920</v>
      </c>
      <c r="KY150" t="s">
        <v>2291</v>
      </c>
      <c r="KZ150" t="s">
        <v>2291</v>
      </c>
      <c r="LA150">
        <v>3</v>
      </c>
      <c r="LB150" t="s">
        <v>304</v>
      </c>
      <c r="LC150" t="s">
        <v>2291</v>
      </c>
      <c r="LD150" t="s">
        <v>2291</v>
      </c>
      <c r="LE150" t="s">
        <v>2291</v>
      </c>
      <c r="LF150" t="s">
        <v>2291</v>
      </c>
      <c r="LG150">
        <v>20</v>
      </c>
      <c r="LH150">
        <v>20</v>
      </c>
      <c r="LI150" t="s">
        <v>1891</v>
      </c>
      <c r="LJ150">
        <v>493614</v>
      </c>
      <c r="LK150" t="s">
        <v>1892</v>
      </c>
      <c r="LL150" t="s">
        <v>1893</v>
      </c>
      <c r="LM150">
        <v>283</v>
      </c>
      <c r="LN150" t="s">
        <v>2291</v>
      </c>
      <c r="LO150">
        <v>-1</v>
      </c>
      <c r="LP150" t="s">
        <v>2291</v>
      </c>
      <c r="LQ150" t="s">
        <v>2291</v>
      </c>
      <c r="LR150">
        <v>283</v>
      </c>
      <c r="LS150">
        <v>4</v>
      </c>
      <c r="LT150">
        <v>6</v>
      </c>
      <c r="LU150">
        <v>10</v>
      </c>
      <c r="LV150">
        <v>7</v>
      </c>
      <c r="LW150">
        <v>8</v>
      </c>
      <c r="LX150">
        <v>15</v>
      </c>
      <c r="LY150">
        <v>8</v>
      </c>
      <c r="LZ150">
        <v>9</v>
      </c>
      <c r="MA150">
        <v>18</v>
      </c>
      <c r="MB150">
        <v>22</v>
      </c>
      <c r="MC150">
        <v>2</v>
      </c>
      <c r="MD150">
        <v>2</v>
      </c>
      <c r="ME150">
        <v>111</v>
      </c>
      <c r="MF150" t="s">
        <v>1975</v>
      </c>
      <c r="MG150" t="s">
        <v>1976</v>
      </c>
      <c r="MH150" t="s">
        <v>1979</v>
      </c>
      <c r="MI150" t="b">
        <v>1</v>
      </c>
      <c r="MJ150" t="b">
        <v>1</v>
      </c>
      <c r="MK150" t="b">
        <v>1</v>
      </c>
      <c r="ML150" t="s">
        <v>2291</v>
      </c>
    </row>
    <row r="151" spans="1:350" x14ac:dyDescent="0.3">
      <c r="A151" t="s">
        <v>1365</v>
      </c>
      <c r="B151" t="s">
        <v>1363</v>
      </c>
      <c r="C151" t="s">
        <v>1364</v>
      </c>
      <c r="D151">
        <v>43169</v>
      </c>
      <c r="E151" t="s">
        <v>632</v>
      </c>
      <c r="F151" t="s">
        <v>2291</v>
      </c>
      <c r="G151" t="s">
        <v>2291</v>
      </c>
      <c r="H151" t="s">
        <v>2291</v>
      </c>
      <c r="I151">
        <v>43169</v>
      </c>
      <c r="J151" t="s">
        <v>633</v>
      </c>
      <c r="K151" t="s">
        <v>293</v>
      </c>
      <c r="L151" t="s">
        <v>294</v>
      </c>
      <c r="M151" t="s">
        <v>1934</v>
      </c>
      <c r="N151" t="s">
        <v>400</v>
      </c>
      <c r="O151" t="s">
        <v>1948</v>
      </c>
      <c r="P151" t="s">
        <v>404</v>
      </c>
      <c r="Q151" t="s">
        <v>2010</v>
      </c>
      <c r="R151" t="s">
        <v>1408</v>
      </c>
      <c r="S151" t="s">
        <v>1365</v>
      </c>
      <c r="T151" t="s">
        <v>1366</v>
      </c>
      <c r="U151">
        <v>14.0458266454</v>
      </c>
      <c r="V151">
        <v>13.8521996423</v>
      </c>
      <c r="W151">
        <v>293.601994069</v>
      </c>
      <c r="X151">
        <v>4</v>
      </c>
      <c r="Y151" t="s">
        <v>1984</v>
      </c>
      <c r="Z151" t="s">
        <v>2291</v>
      </c>
      <c r="AA151" t="s">
        <v>2291</v>
      </c>
      <c r="AB151" t="s">
        <v>2292</v>
      </c>
      <c r="AC151" t="s">
        <v>2291</v>
      </c>
      <c r="AD151" t="s">
        <v>1982</v>
      </c>
      <c r="AE151" t="s">
        <v>2291</v>
      </c>
      <c r="AF151" t="s">
        <v>2291</v>
      </c>
      <c r="AG151" t="s">
        <v>2093</v>
      </c>
      <c r="AH151" t="s">
        <v>1920</v>
      </c>
      <c r="AI151" t="s">
        <v>1920</v>
      </c>
      <c r="AJ151" t="s">
        <v>1921</v>
      </c>
      <c r="AK151" t="s">
        <v>2291</v>
      </c>
      <c r="AL151">
        <v>888</v>
      </c>
      <c r="AM151">
        <v>3712</v>
      </c>
      <c r="AN151" t="s">
        <v>294</v>
      </c>
      <c r="AO151" t="s">
        <v>1934</v>
      </c>
      <c r="AP151" t="s">
        <v>400</v>
      </c>
      <c r="AQ151" t="s">
        <v>1948</v>
      </c>
      <c r="AR151" t="s">
        <v>404</v>
      </c>
      <c r="AS151" t="s">
        <v>2010</v>
      </c>
      <c r="AT151">
        <v>888</v>
      </c>
      <c r="AU151">
        <v>3712</v>
      </c>
      <c r="AV151">
        <v>42736</v>
      </c>
      <c r="AW151">
        <v>57</v>
      </c>
      <c r="AX151">
        <v>238</v>
      </c>
      <c r="AY151" t="s">
        <v>298</v>
      </c>
      <c r="AZ151" t="s">
        <v>1926</v>
      </c>
      <c r="BA151" t="s">
        <v>299</v>
      </c>
      <c r="BB151" t="s">
        <v>1931</v>
      </c>
      <c r="BC151" t="s">
        <v>300</v>
      </c>
      <c r="BD151" t="s">
        <v>1931</v>
      </c>
      <c r="BE151" t="s">
        <v>2291</v>
      </c>
      <c r="BF151" t="s">
        <v>2291</v>
      </c>
      <c r="BG151" t="s">
        <v>2291</v>
      </c>
      <c r="BH151">
        <v>57</v>
      </c>
      <c r="BI151">
        <v>238</v>
      </c>
      <c r="BJ151">
        <v>42826</v>
      </c>
      <c r="BK151" t="s">
        <v>2291</v>
      </c>
      <c r="BL151" t="s">
        <v>2291</v>
      </c>
      <c r="BM151" t="s">
        <v>2291</v>
      </c>
      <c r="BN151" t="s">
        <v>2291</v>
      </c>
      <c r="BO151" t="s">
        <v>2291</v>
      </c>
      <c r="BP151" t="s">
        <v>2291</v>
      </c>
      <c r="BQ151" t="s">
        <v>2291</v>
      </c>
      <c r="BR151" t="s">
        <v>2291</v>
      </c>
      <c r="BS151" t="s">
        <v>2291</v>
      </c>
      <c r="BT151" t="s">
        <v>2291</v>
      </c>
      <c r="BU151" t="s">
        <v>2291</v>
      </c>
      <c r="BV151" t="s">
        <v>2291</v>
      </c>
      <c r="BW151" t="s">
        <v>2291</v>
      </c>
      <c r="BX151" t="s">
        <v>2291</v>
      </c>
      <c r="BY151" t="s">
        <v>2291</v>
      </c>
      <c r="BZ151" t="s">
        <v>2291</v>
      </c>
      <c r="CA151">
        <v>0</v>
      </c>
      <c r="CB151">
        <v>888</v>
      </c>
      <c r="CC151">
        <v>0</v>
      </c>
      <c r="CD151">
        <v>0</v>
      </c>
      <c r="CE151">
        <v>0</v>
      </c>
      <c r="CF151" t="s">
        <v>1998</v>
      </c>
      <c r="CG151" t="s">
        <v>2291</v>
      </c>
      <c r="CH151" t="s">
        <v>668</v>
      </c>
      <c r="CI151" t="s">
        <v>1921</v>
      </c>
      <c r="CJ151" t="s">
        <v>1920</v>
      </c>
      <c r="CK151" t="s">
        <v>1920</v>
      </c>
      <c r="CL151" t="s">
        <v>1921</v>
      </c>
      <c r="CM151" t="s">
        <v>1921</v>
      </c>
      <c r="CN151" t="s">
        <v>1921</v>
      </c>
      <c r="CO151" t="s">
        <v>1921</v>
      </c>
      <c r="CP151" t="s">
        <v>1921</v>
      </c>
      <c r="CQ151" t="s">
        <v>1920</v>
      </c>
      <c r="CR151" t="s">
        <v>1921</v>
      </c>
      <c r="CS151" t="s">
        <v>1921</v>
      </c>
      <c r="CT151" t="s">
        <v>320</v>
      </c>
      <c r="CU151" t="s">
        <v>1921</v>
      </c>
      <c r="CV151" t="s">
        <v>1921</v>
      </c>
      <c r="CW151" t="s">
        <v>1921</v>
      </c>
      <c r="CX151" t="s">
        <v>1920</v>
      </c>
      <c r="CY151" t="s">
        <v>1921</v>
      </c>
      <c r="CZ151" t="s">
        <v>2291</v>
      </c>
      <c r="DA151" t="s">
        <v>2030</v>
      </c>
      <c r="DB151" t="s">
        <v>2291</v>
      </c>
      <c r="DC151" t="s">
        <v>2291</v>
      </c>
      <c r="DD151" t="s">
        <v>2291</v>
      </c>
      <c r="DE151" t="s">
        <v>2291</v>
      </c>
      <c r="DF151" t="s">
        <v>2291</v>
      </c>
      <c r="DG151" t="s">
        <v>2291</v>
      </c>
      <c r="DH151" t="s">
        <v>2291</v>
      </c>
      <c r="DI151" t="s">
        <v>2291</v>
      </c>
      <c r="DJ151" t="s">
        <v>320</v>
      </c>
      <c r="DK151" t="s">
        <v>1921</v>
      </c>
      <c r="DL151" t="s">
        <v>1921</v>
      </c>
      <c r="DM151" t="s">
        <v>1921</v>
      </c>
      <c r="DN151" t="s">
        <v>1920</v>
      </c>
      <c r="DO151" t="s">
        <v>1921</v>
      </c>
      <c r="DP151" t="s">
        <v>2291</v>
      </c>
      <c r="DQ151" t="s">
        <v>2029</v>
      </c>
      <c r="DR151" t="s">
        <v>2291</v>
      </c>
      <c r="DS151" t="s">
        <v>2291</v>
      </c>
      <c r="DT151" t="s">
        <v>2291</v>
      </c>
      <c r="DU151" t="s">
        <v>2291</v>
      </c>
      <c r="DV151" t="s">
        <v>2291</v>
      </c>
      <c r="DW151" t="s">
        <v>2291</v>
      </c>
      <c r="DX151" t="s">
        <v>2291</v>
      </c>
      <c r="DY151" t="s">
        <v>2291</v>
      </c>
      <c r="DZ151" t="s">
        <v>2291</v>
      </c>
      <c r="EA151" t="s">
        <v>2291</v>
      </c>
      <c r="EB151" t="s">
        <v>2291</v>
      </c>
      <c r="EC151" t="s">
        <v>2291</v>
      </c>
      <c r="ED151" t="s">
        <v>2291</v>
      </c>
      <c r="EE151" t="s">
        <v>2291</v>
      </c>
      <c r="EF151" t="s">
        <v>2291</v>
      </c>
      <c r="EG151" t="s">
        <v>2291</v>
      </c>
      <c r="EH151" t="s">
        <v>2291</v>
      </c>
      <c r="EI151" t="s">
        <v>2291</v>
      </c>
      <c r="EJ151" t="s">
        <v>2291</v>
      </c>
      <c r="EK151" t="s">
        <v>2291</v>
      </c>
      <c r="EL151" t="s">
        <v>2291</v>
      </c>
      <c r="EM151" t="s">
        <v>2291</v>
      </c>
      <c r="EN151" t="s">
        <v>2291</v>
      </c>
      <c r="EO151" t="s">
        <v>2291</v>
      </c>
      <c r="EP151" t="s">
        <v>2291</v>
      </c>
      <c r="EQ151" t="s">
        <v>2291</v>
      </c>
      <c r="ER151" t="s">
        <v>2291</v>
      </c>
      <c r="ES151" t="s">
        <v>2291</v>
      </c>
      <c r="ET151" t="s">
        <v>2291</v>
      </c>
      <c r="EU151" t="s">
        <v>2291</v>
      </c>
      <c r="EV151" t="s">
        <v>2291</v>
      </c>
      <c r="EW151" t="s">
        <v>2291</v>
      </c>
      <c r="EX151" t="s">
        <v>320</v>
      </c>
      <c r="EY151" t="s">
        <v>1921</v>
      </c>
      <c r="EZ151" t="s">
        <v>1921</v>
      </c>
      <c r="FA151" t="s">
        <v>1921</v>
      </c>
      <c r="FB151" t="s">
        <v>1920</v>
      </c>
      <c r="FC151" t="s">
        <v>1921</v>
      </c>
      <c r="FD151" t="s">
        <v>2291</v>
      </c>
      <c r="FE151" t="s">
        <v>1997</v>
      </c>
      <c r="FF151" t="s">
        <v>2291</v>
      </c>
      <c r="FG151" t="s">
        <v>2291</v>
      </c>
      <c r="FH151" t="s">
        <v>2291</v>
      </c>
      <c r="FI151" t="s">
        <v>2291</v>
      </c>
      <c r="FJ151" t="s">
        <v>2291</v>
      </c>
      <c r="FK151" t="s">
        <v>2291</v>
      </c>
      <c r="FL151" t="s">
        <v>2291</v>
      </c>
      <c r="FM151" t="s">
        <v>2291</v>
      </c>
      <c r="FN151" t="s">
        <v>2291</v>
      </c>
      <c r="FO151" t="s">
        <v>2291</v>
      </c>
      <c r="FP151" t="s">
        <v>2291</v>
      </c>
      <c r="FQ151" t="s">
        <v>2291</v>
      </c>
      <c r="FR151" t="s">
        <v>2291</v>
      </c>
      <c r="FS151" t="s">
        <v>2291</v>
      </c>
      <c r="FT151" t="s">
        <v>2291</v>
      </c>
      <c r="FU151" t="s">
        <v>2291</v>
      </c>
      <c r="FV151">
        <v>50</v>
      </c>
      <c r="FW151">
        <v>100</v>
      </c>
      <c r="FX151">
        <v>5</v>
      </c>
      <c r="FY151">
        <v>6</v>
      </c>
      <c r="FZ151">
        <v>1</v>
      </c>
      <c r="GA151">
        <v>10</v>
      </c>
      <c r="GB151" t="s">
        <v>2291</v>
      </c>
      <c r="GC151" t="s">
        <v>2291</v>
      </c>
      <c r="GD151">
        <v>50</v>
      </c>
      <c r="GE151">
        <v>50</v>
      </c>
      <c r="GF151">
        <v>20</v>
      </c>
      <c r="GG151" t="s">
        <v>2291</v>
      </c>
      <c r="GH151">
        <v>80</v>
      </c>
      <c r="GI151" t="s">
        <v>1920</v>
      </c>
      <c r="GJ151" t="s">
        <v>1920</v>
      </c>
      <c r="GK151" t="s">
        <v>1920</v>
      </c>
      <c r="GL151" t="s">
        <v>2291</v>
      </c>
      <c r="GM151" t="s">
        <v>2291</v>
      </c>
      <c r="GN151" t="s">
        <v>2291</v>
      </c>
      <c r="GO151" t="s">
        <v>1920</v>
      </c>
      <c r="GP151" t="s">
        <v>2291</v>
      </c>
      <c r="GQ151" t="s">
        <v>2291</v>
      </c>
      <c r="GR151" t="s">
        <v>2291</v>
      </c>
      <c r="GS151" t="s">
        <v>406</v>
      </c>
      <c r="GT151" t="s">
        <v>1921</v>
      </c>
      <c r="GU151" t="s">
        <v>1921</v>
      </c>
      <c r="GV151" t="s">
        <v>1921</v>
      </c>
      <c r="GW151" t="s">
        <v>1921</v>
      </c>
      <c r="GX151" t="s">
        <v>1921</v>
      </c>
      <c r="GY151" t="s">
        <v>1921</v>
      </c>
      <c r="GZ151" t="s">
        <v>1920</v>
      </c>
      <c r="HA151" t="s">
        <v>1921</v>
      </c>
      <c r="HB151">
        <v>2</v>
      </c>
      <c r="HC151" t="s">
        <v>2291</v>
      </c>
      <c r="HD151" t="s">
        <v>2291</v>
      </c>
      <c r="HE151" t="s">
        <v>2291</v>
      </c>
      <c r="HF151" t="s">
        <v>2291</v>
      </c>
      <c r="HG151" t="s">
        <v>2291</v>
      </c>
      <c r="HH151" t="s">
        <v>2291</v>
      </c>
      <c r="HI151" t="s">
        <v>2291</v>
      </c>
      <c r="HJ151" t="s">
        <v>2291</v>
      </c>
      <c r="HK151" t="s">
        <v>2291</v>
      </c>
      <c r="HL151" t="s">
        <v>2291</v>
      </c>
      <c r="HM151" t="s">
        <v>2291</v>
      </c>
      <c r="HN151" t="s">
        <v>2291</v>
      </c>
      <c r="HO151" t="s">
        <v>2291</v>
      </c>
      <c r="HP151" t="s">
        <v>2291</v>
      </c>
      <c r="HQ151" t="s">
        <v>2291</v>
      </c>
      <c r="HR151" t="s">
        <v>869</v>
      </c>
      <c r="HS151" t="s">
        <v>2121</v>
      </c>
      <c r="HT151" t="s">
        <v>1921</v>
      </c>
      <c r="HU151" t="s">
        <v>1920</v>
      </c>
      <c r="HV151" t="s">
        <v>1920</v>
      </c>
      <c r="HW151" t="s">
        <v>1920</v>
      </c>
      <c r="HX151" t="s">
        <v>1920</v>
      </c>
      <c r="HY151" t="s">
        <v>2122</v>
      </c>
      <c r="HZ151" t="s">
        <v>1920</v>
      </c>
      <c r="IA151" t="s">
        <v>1921</v>
      </c>
      <c r="IB151" t="s">
        <v>1921</v>
      </c>
      <c r="IC151">
        <v>10</v>
      </c>
      <c r="ID151" t="s">
        <v>2291</v>
      </c>
      <c r="IE151" t="s">
        <v>2046</v>
      </c>
      <c r="IF151" t="s">
        <v>1921</v>
      </c>
      <c r="IG151" t="s">
        <v>1962</v>
      </c>
      <c r="IH151" t="s">
        <v>2126</v>
      </c>
      <c r="II151" t="s">
        <v>1921</v>
      </c>
      <c r="IJ151" t="s">
        <v>1920</v>
      </c>
      <c r="IK151" t="s">
        <v>2291</v>
      </c>
      <c r="IL151">
        <v>15</v>
      </c>
      <c r="IM151" t="s">
        <v>1961</v>
      </c>
      <c r="IN151" t="s">
        <v>2291</v>
      </c>
      <c r="IO151" t="s">
        <v>2291</v>
      </c>
      <c r="IP151" t="s">
        <v>2291</v>
      </c>
      <c r="IQ151" t="s">
        <v>2291</v>
      </c>
      <c r="IR151" t="s">
        <v>2291</v>
      </c>
      <c r="IS151" t="s">
        <v>2291</v>
      </c>
      <c r="IT151" t="s">
        <v>2291</v>
      </c>
      <c r="IU151" t="s">
        <v>2291</v>
      </c>
      <c r="IV151" t="s">
        <v>1949</v>
      </c>
      <c r="IW151" t="s">
        <v>1991</v>
      </c>
      <c r="IX151" t="s">
        <v>2291</v>
      </c>
      <c r="IY151" t="s">
        <v>2291</v>
      </c>
      <c r="IZ151" t="s">
        <v>2291</v>
      </c>
      <c r="JA151" t="s">
        <v>2291</v>
      </c>
      <c r="JB151" t="s">
        <v>2291</v>
      </c>
      <c r="JC151" t="s">
        <v>1921</v>
      </c>
      <c r="JD151" t="s">
        <v>2291</v>
      </c>
      <c r="JE151" t="s">
        <v>2291</v>
      </c>
      <c r="JF151" t="s">
        <v>2291</v>
      </c>
      <c r="JG151" t="s">
        <v>2291</v>
      </c>
      <c r="JH151" t="s">
        <v>2291</v>
      </c>
      <c r="JI151" t="s">
        <v>2291</v>
      </c>
      <c r="JJ151" t="s">
        <v>2291</v>
      </c>
      <c r="JK151" t="s">
        <v>2291</v>
      </c>
      <c r="JL151" t="s">
        <v>2291</v>
      </c>
      <c r="JM151" t="s">
        <v>700</v>
      </c>
      <c r="JN151" t="s">
        <v>1920</v>
      </c>
      <c r="JO151" t="s">
        <v>1920</v>
      </c>
      <c r="JP151" t="s">
        <v>1921</v>
      </c>
      <c r="JQ151" t="s">
        <v>1921</v>
      </c>
      <c r="JR151" t="s">
        <v>1921</v>
      </c>
      <c r="JS151" t="s">
        <v>1921</v>
      </c>
      <c r="JT151" t="s">
        <v>1921</v>
      </c>
      <c r="JU151" t="s">
        <v>1921</v>
      </c>
      <c r="JV151" t="s">
        <v>1920</v>
      </c>
      <c r="JW151" t="s">
        <v>1921</v>
      </c>
      <c r="JX151" t="s">
        <v>1921</v>
      </c>
      <c r="JY151" t="s">
        <v>1921</v>
      </c>
      <c r="JZ151" t="s">
        <v>1921</v>
      </c>
      <c r="KA151" t="s">
        <v>1921</v>
      </c>
      <c r="KB151" t="s">
        <v>2291</v>
      </c>
      <c r="KC151" t="s">
        <v>2291</v>
      </c>
      <c r="KD151" t="s">
        <v>2303</v>
      </c>
      <c r="KE151" t="s">
        <v>1921</v>
      </c>
      <c r="KF151" t="s">
        <v>1921</v>
      </c>
      <c r="KG151" t="s">
        <v>1920</v>
      </c>
      <c r="KH151" t="s">
        <v>1920</v>
      </c>
      <c r="KI151" t="s">
        <v>1921</v>
      </c>
      <c r="KJ151" t="s">
        <v>1921</v>
      </c>
      <c r="KK151" t="s">
        <v>1921</v>
      </c>
      <c r="KL151" t="s">
        <v>2291</v>
      </c>
      <c r="KM151" t="s">
        <v>1972</v>
      </c>
      <c r="KN151" t="s">
        <v>1921</v>
      </c>
      <c r="KO151" t="s">
        <v>1920</v>
      </c>
      <c r="KP151" t="s">
        <v>1383</v>
      </c>
      <c r="KQ151" t="s">
        <v>1967</v>
      </c>
      <c r="KR151" t="s">
        <v>1987</v>
      </c>
      <c r="KS151" t="s">
        <v>2291</v>
      </c>
      <c r="KT151" t="s">
        <v>1920</v>
      </c>
      <c r="KU151" t="s">
        <v>409</v>
      </c>
      <c r="KV151" t="s">
        <v>1921</v>
      </c>
      <c r="KW151" t="s">
        <v>1921</v>
      </c>
      <c r="KX151" t="s">
        <v>1920</v>
      </c>
      <c r="KY151" t="s">
        <v>2291</v>
      </c>
      <c r="KZ151" t="s">
        <v>2291</v>
      </c>
      <c r="LA151">
        <v>3</v>
      </c>
      <c r="LB151" t="s">
        <v>304</v>
      </c>
      <c r="LC151" t="s">
        <v>1367</v>
      </c>
      <c r="LD151" t="s">
        <v>2291</v>
      </c>
      <c r="LE151" t="s">
        <v>2291</v>
      </c>
      <c r="LF151" t="s">
        <v>2291</v>
      </c>
      <c r="LG151">
        <v>20</v>
      </c>
      <c r="LH151">
        <v>20</v>
      </c>
      <c r="LI151" t="s">
        <v>1368</v>
      </c>
      <c r="LJ151">
        <v>173992</v>
      </c>
      <c r="LK151" t="s">
        <v>1369</v>
      </c>
      <c r="LL151" t="s">
        <v>1370</v>
      </c>
      <c r="LM151">
        <v>120</v>
      </c>
      <c r="LN151" t="s">
        <v>2291</v>
      </c>
      <c r="LO151">
        <v>-1</v>
      </c>
      <c r="LP151" t="s">
        <v>2291</v>
      </c>
      <c r="LQ151" t="s">
        <v>2291</v>
      </c>
      <c r="LR151">
        <v>120</v>
      </c>
      <c r="LS151">
        <v>6</v>
      </c>
      <c r="LT151">
        <v>6</v>
      </c>
      <c r="LU151">
        <v>15</v>
      </c>
      <c r="LV151">
        <v>10</v>
      </c>
      <c r="LW151">
        <v>11</v>
      </c>
      <c r="LX151">
        <v>17</v>
      </c>
      <c r="LY151">
        <v>9</v>
      </c>
      <c r="LZ151">
        <v>8</v>
      </c>
      <c r="MA151">
        <v>21</v>
      </c>
      <c r="MB151">
        <v>20</v>
      </c>
      <c r="MC151">
        <v>0</v>
      </c>
      <c r="MD151">
        <v>1</v>
      </c>
      <c r="ME151">
        <v>124</v>
      </c>
      <c r="MF151" t="s">
        <v>1975</v>
      </c>
      <c r="MG151" t="s">
        <v>1976</v>
      </c>
      <c r="MH151" t="s">
        <v>1981</v>
      </c>
      <c r="MI151" t="b">
        <v>1</v>
      </c>
      <c r="MJ151" t="b">
        <v>1</v>
      </c>
      <c r="MK151" t="b">
        <v>1</v>
      </c>
      <c r="ML151" t="s">
        <v>2291</v>
      </c>
    </row>
    <row r="152" spans="1:350" x14ac:dyDescent="0.3">
      <c r="A152" t="s">
        <v>1874</v>
      </c>
      <c r="B152" t="s">
        <v>1872</v>
      </c>
      <c r="C152" t="s">
        <v>1873</v>
      </c>
      <c r="D152">
        <v>43163</v>
      </c>
      <c r="E152" t="s">
        <v>1858</v>
      </c>
      <c r="F152" t="s">
        <v>1859</v>
      </c>
      <c r="G152" t="s">
        <v>2291</v>
      </c>
      <c r="H152" t="s">
        <v>2291</v>
      </c>
      <c r="I152">
        <v>43163</v>
      </c>
      <c r="J152" t="s">
        <v>1177</v>
      </c>
      <c r="K152" t="s">
        <v>293</v>
      </c>
      <c r="L152" t="s">
        <v>294</v>
      </c>
      <c r="M152" t="s">
        <v>1934</v>
      </c>
      <c r="N152" t="s">
        <v>400</v>
      </c>
      <c r="O152" t="s">
        <v>1948</v>
      </c>
      <c r="P152" t="s">
        <v>915</v>
      </c>
      <c r="Q152" t="s">
        <v>1057</v>
      </c>
      <c r="R152" t="s">
        <v>1874</v>
      </c>
      <c r="S152" t="s">
        <v>1874</v>
      </c>
      <c r="T152" t="s">
        <v>1875</v>
      </c>
      <c r="U152">
        <v>14.054104254</v>
      </c>
      <c r="V152">
        <v>13.9472425873</v>
      </c>
      <c r="W152">
        <v>296.58196045699998</v>
      </c>
      <c r="X152">
        <v>4</v>
      </c>
      <c r="Y152" t="s">
        <v>1983</v>
      </c>
      <c r="Z152" t="s">
        <v>960</v>
      </c>
      <c r="AA152">
        <v>40</v>
      </c>
      <c r="AB152" t="s">
        <v>2292</v>
      </c>
      <c r="AC152" t="s">
        <v>2291</v>
      </c>
      <c r="AD152" t="s">
        <v>1982</v>
      </c>
      <c r="AE152" t="s">
        <v>2291</v>
      </c>
      <c r="AF152" t="s">
        <v>2291</v>
      </c>
      <c r="AG152" t="s">
        <v>2089</v>
      </c>
      <c r="AH152" t="s">
        <v>1920</v>
      </c>
      <c r="AI152" t="s">
        <v>1921</v>
      </c>
      <c r="AJ152" t="s">
        <v>1921</v>
      </c>
      <c r="AK152" t="s">
        <v>2291</v>
      </c>
      <c r="AL152">
        <v>98</v>
      </c>
      <c r="AM152">
        <v>211</v>
      </c>
      <c r="AN152" t="s">
        <v>294</v>
      </c>
      <c r="AO152" t="s">
        <v>1934</v>
      </c>
      <c r="AP152" t="s">
        <v>400</v>
      </c>
      <c r="AQ152" t="s">
        <v>1948</v>
      </c>
      <c r="AR152" t="s">
        <v>915</v>
      </c>
      <c r="AS152" t="s">
        <v>1057</v>
      </c>
      <c r="AT152">
        <v>98</v>
      </c>
      <c r="AU152">
        <v>211</v>
      </c>
      <c r="AV152">
        <v>42795</v>
      </c>
      <c r="AW152" t="s">
        <v>2291</v>
      </c>
      <c r="AX152" t="s">
        <v>2291</v>
      </c>
      <c r="AY152" t="s">
        <v>2291</v>
      </c>
      <c r="AZ152" t="s">
        <v>2291</v>
      </c>
      <c r="BA152" t="s">
        <v>2291</v>
      </c>
      <c r="BB152" t="s">
        <v>2291</v>
      </c>
      <c r="BC152" t="s">
        <v>2291</v>
      </c>
      <c r="BD152" t="s">
        <v>2291</v>
      </c>
      <c r="BE152" t="s">
        <v>2291</v>
      </c>
      <c r="BF152" t="s">
        <v>2291</v>
      </c>
      <c r="BG152" t="s">
        <v>2291</v>
      </c>
      <c r="BH152" t="s">
        <v>2291</v>
      </c>
      <c r="BI152" t="s">
        <v>2291</v>
      </c>
      <c r="BJ152" t="s">
        <v>2291</v>
      </c>
      <c r="BK152" t="s">
        <v>2291</v>
      </c>
      <c r="BL152" t="s">
        <v>2291</v>
      </c>
      <c r="BM152" t="s">
        <v>2291</v>
      </c>
      <c r="BN152" t="s">
        <v>2291</v>
      </c>
      <c r="BO152" t="s">
        <v>2291</v>
      </c>
      <c r="BP152" t="s">
        <v>2291</v>
      </c>
      <c r="BQ152" t="s">
        <v>2291</v>
      </c>
      <c r="BR152" t="s">
        <v>2291</v>
      </c>
      <c r="BS152" t="s">
        <v>2291</v>
      </c>
      <c r="BT152" t="s">
        <v>2291</v>
      </c>
      <c r="BU152" t="s">
        <v>2291</v>
      </c>
      <c r="BV152" t="s">
        <v>2291</v>
      </c>
      <c r="BW152" t="s">
        <v>2291</v>
      </c>
      <c r="BX152" t="s">
        <v>2291</v>
      </c>
      <c r="BY152" t="s">
        <v>2291</v>
      </c>
      <c r="BZ152" t="s">
        <v>2291</v>
      </c>
      <c r="CA152">
        <v>0</v>
      </c>
      <c r="CB152">
        <v>98</v>
      </c>
      <c r="CC152">
        <v>0</v>
      </c>
      <c r="CD152">
        <v>0</v>
      </c>
      <c r="CE152">
        <v>0</v>
      </c>
      <c r="CF152" t="s">
        <v>1998</v>
      </c>
      <c r="CG152" t="s">
        <v>2291</v>
      </c>
      <c r="CH152" t="s">
        <v>1876</v>
      </c>
      <c r="CI152" t="s">
        <v>1920</v>
      </c>
      <c r="CJ152" t="s">
        <v>1920</v>
      </c>
      <c r="CK152" t="s">
        <v>1921</v>
      </c>
      <c r="CL152" t="s">
        <v>1921</v>
      </c>
      <c r="CM152" t="s">
        <v>1921</v>
      </c>
      <c r="CN152" t="s">
        <v>1921</v>
      </c>
      <c r="CO152" t="s">
        <v>1921</v>
      </c>
      <c r="CP152" t="s">
        <v>1921</v>
      </c>
      <c r="CQ152" t="s">
        <v>1920</v>
      </c>
      <c r="CR152" t="s">
        <v>1919</v>
      </c>
      <c r="CS152" t="s">
        <v>1921</v>
      </c>
      <c r="CT152" t="s">
        <v>320</v>
      </c>
      <c r="CU152" t="s">
        <v>1921</v>
      </c>
      <c r="CV152" t="s">
        <v>1921</v>
      </c>
      <c r="CW152" t="s">
        <v>1921</v>
      </c>
      <c r="CX152" t="s">
        <v>1920</v>
      </c>
      <c r="CY152" t="s">
        <v>1921</v>
      </c>
      <c r="CZ152" t="s">
        <v>2291</v>
      </c>
      <c r="DA152" t="s">
        <v>2029</v>
      </c>
      <c r="DB152" t="s">
        <v>320</v>
      </c>
      <c r="DC152" t="s">
        <v>1921</v>
      </c>
      <c r="DD152" t="s">
        <v>1921</v>
      </c>
      <c r="DE152" t="s">
        <v>1921</v>
      </c>
      <c r="DF152" t="s">
        <v>1920</v>
      </c>
      <c r="DG152" t="s">
        <v>1921</v>
      </c>
      <c r="DH152" t="s">
        <v>2291</v>
      </c>
      <c r="DI152" t="s">
        <v>2029</v>
      </c>
      <c r="DJ152" t="s">
        <v>320</v>
      </c>
      <c r="DK152" t="s">
        <v>1921</v>
      </c>
      <c r="DL152" t="s">
        <v>1921</v>
      </c>
      <c r="DM152" t="s">
        <v>1921</v>
      </c>
      <c r="DN152" t="s">
        <v>1920</v>
      </c>
      <c r="DO152" t="s">
        <v>1921</v>
      </c>
      <c r="DP152" t="s">
        <v>2291</v>
      </c>
      <c r="DQ152" t="s">
        <v>2029</v>
      </c>
      <c r="DR152" t="s">
        <v>2291</v>
      </c>
      <c r="DS152" t="s">
        <v>2291</v>
      </c>
      <c r="DT152" t="s">
        <v>2291</v>
      </c>
      <c r="DU152" t="s">
        <v>2291</v>
      </c>
      <c r="DV152" t="s">
        <v>2291</v>
      </c>
      <c r="DW152" t="s">
        <v>2291</v>
      </c>
      <c r="DX152" t="s">
        <v>2291</v>
      </c>
      <c r="DY152" t="s">
        <v>2291</v>
      </c>
      <c r="DZ152" t="s">
        <v>2291</v>
      </c>
      <c r="EA152" t="s">
        <v>2291</v>
      </c>
      <c r="EB152" t="s">
        <v>2291</v>
      </c>
      <c r="EC152" t="s">
        <v>2291</v>
      </c>
      <c r="ED152" t="s">
        <v>2291</v>
      </c>
      <c r="EE152" t="s">
        <v>2291</v>
      </c>
      <c r="EF152" t="s">
        <v>2291</v>
      </c>
      <c r="EG152" t="s">
        <v>2291</v>
      </c>
      <c r="EH152" t="s">
        <v>2291</v>
      </c>
      <c r="EI152" t="s">
        <v>2291</v>
      </c>
      <c r="EJ152" t="s">
        <v>2291</v>
      </c>
      <c r="EK152" t="s">
        <v>2291</v>
      </c>
      <c r="EL152" t="s">
        <v>2291</v>
      </c>
      <c r="EM152" t="s">
        <v>2291</v>
      </c>
      <c r="EN152" t="s">
        <v>2291</v>
      </c>
      <c r="EO152" t="s">
        <v>2291</v>
      </c>
      <c r="EP152" t="s">
        <v>2291</v>
      </c>
      <c r="EQ152" t="s">
        <v>2291</v>
      </c>
      <c r="ER152" t="s">
        <v>2291</v>
      </c>
      <c r="ES152" t="s">
        <v>2291</v>
      </c>
      <c r="ET152" t="s">
        <v>2291</v>
      </c>
      <c r="EU152" t="s">
        <v>2291</v>
      </c>
      <c r="EV152" t="s">
        <v>2291</v>
      </c>
      <c r="EW152" t="s">
        <v>2291</v>
      </c>
      <c r="EX152" t="s">
        <v>2291</v>
      </c>
      <c r="EY152" t="s">
        <v>2291</v>
      </c>
      <c r="EZ152" t="s">
        <v>2291</v>
      </c>
      <c r="FA152" t="s">
        <v>2291</v>
      </c>
      <c r="FB152" t="s">
        <v>2291</v>
      </c>
      <c r="FC152" t="s">
        <v>2291</v>
      </c>
      <c r="FD152" t="s">
        <v>2291</v>
      </c>
      <c r="FE152" t="s">
        <v>2291</v>
      </c>
      <c r="FF152" t="s">
        <v>2291</v>
      </c>
      <c r="FG152" t="s">
        <v>2291</v>
      </c>
      <c r="FH152" t="s">
        <v>2291</v>
      </c>
      <c r="FI152" t="s">
        <v>2291</v>
      </c>
      <c r="FJ152" t="s">
        <v>2291</v>
      </c>
      <c r="FK152" t="s">
        <v>2291</v>
      </c>
      <c r="FL152" t="s">
        <v>2291</v>
      </c>
      <c r="FM152" t="s">
        <v>2291</v>
      </c>
      <c r="FN152" t="s">
        <v>2291</v>
      </c>
      <c r="FO152" t="s">
        <v>2291</v>
      </c>
      <c r="FP152" t="s">
        <v>2291</v>
      </c>
      <c r="FQ152" t="s">
        <v>2291</v>
      </c>
      <c r="FR152" t="s">
        <v>2291</v>
      </c>
      <c r="FS152" t="s">
        <v>2291</v>
      </c>
      <c r="FT152" t="s">
        <v>2291</v>
      </c>
      <c r="FU152" t="s">
        <v>2291</v>
      </c>
      <c r="FV152">
        <v>30</v>
      </c>
      <c r="FW152">
        <v>40</v>
      </c>
      <c r="FX152">
        <v>1</v>
      </c>
      <c r="FY152">
        <v>5</v>
      </c>
      <c r="FZ152">
        <v>5</v>
      </c>
      <c r="GA152">
        <v>3</v>
      </c>
      <c r="GB152" t="s">
        <v>2291</v>
      </c>
      <c r="GC152" t="s">
        <v>2291</v>
      </c>
      <c r="GD152">
        <v>10</v>
      </c>
      <c r="GE152">
        <v>6</v>
      </c>
      <c r="GF152">
        <v>4</v>
      </c>
      <c r="GG152" t="s">
        <v>2291</v>
      </c>
      <c r="GH152">
        <v>20</v>
      </c>
      <c r="GI152" t="s">
        <v>1920</v>
      </c>
      <c r="GJ152" t="s">
        <v>1920</v>
      </c>
      <c r="GK152" t="s">
        <v>1920</v>
      </c>
      <c r="GL152" t="s">
        <v>2291</v>
      </c>
      <c r="GM152" t="s">
        <v>2291</v>
      </c>
      <c r="GN152" t="s">
        <v>2291</v>
      </c>
      <c r="GO152" t="s">
        <v>1921</v>
      </c>
      <c r="GP152" t="s">
        <v>1868</v>
      </c>
      <c r="GQ152" t="s">
        <v>2291</v>
      </c>
      <c r="GR152" t="s">
        <v>2291</v>
      </c>
      <c r="GS152" t="s">
        <v>406</v>
      </c>
      <c r="GT152" t="s">
        <v>1921</v>
      </c>
      <c r="GU152" t="s">
        <v>1921</v>
      </c>
      <c r="GV152" t="s">
        <v>1921</v>
      </c>
      <c r="GW152" t="s">
        <v>1921</v>
      </c>
      <c r="GX152" t="s">
        <v>1921</v>
      </c>
      <c r="GY152" t="s">
        <v>1921</v>
      </c>
      <c r="GZ152" t="s">
        <v>1920</v>
      </c>
      <c r="HA152" t="s">
        <v>1921</v>
      </c>
      <c r="HB152">
        <v>1</v>
      </c>
      <c r="HC152" t="s">
        <v>2291</v>
      </c>
      <c r="HD152" t="s">
        <v>2291</v>
      </c>
      <c r="HE152" t="s">
        <v>2291</v>
      </c>
      <c r="HF152" t="s">
        <v>2291</v>
      </c>
      <c r="HG152" t="s">
        <v>2291</v>
      </c>
      <c r="HH152" t="s">
        <v>2291</v>
      </c>
      <c r="HI152" t="s">
        <v>2291</v>
      </c>
      <c r="HJ152" t="s">
        <v>2291</v>
      </c>
      <c r="HK152" t="s">
        <v>2291</v>
      </c>
      <c r="HL152" t="s">
        <v>2291</v>
      </c>
      <c r="HM152" t="s">
        <v>2291</v>
      </c>
      <c r="HN152" t="s">
        <v>2291</v>
      </c>
      <c r="HO152" t="s">
        <v>2291</v>
      </c>
      <c r="HP152" t="s">
        <v>2291</v>
      </c>
      <c r="HQ152" t="s">
        <v>2291</v>
      </c>
      <c r="HR152" t="s">
        <v>869</v>
      </c>
      <c r="HS152" t="s">
        <v>1995</v>
      </c>
      <c r="HT152" t="s">
        <v>1921</v>
      </c>
      <c r="HU152" t="s">
        <v>1921</v>
      </c>
      <c r="HV152" t="s">
        <v>1920</v>
      </c>
      <c r="HW152" t="s">
        <v>1921</v>
      </c>
      <c r="HX152" t="s">
        <v>1921</v>
      </c>
      <c r="HY152" t="s">
        <v>2122</v>
      </c>
      <c r="HZ152" t="s">
        <v>1920</v>
      </c>
      <c r="IA152" t="s">
        <v>1921</v>
      </c>
      <c r="IB152" t="s">
        <v>1921</v>
      </c>
      <c r="IC152">
        <v>5</v>
      </c>
      <c r="ID152" t="s">
        <v>2291</v>
      </c>
      <c r="IE152" t="s">
        <v>2046</v>
      </c>
      <c r="IF152" t="s">
        <v>1921</v>
      </c>
      <c r="IG152" t="s">
        <v>1964</v>
      </c>
      <c r="IH152" t="s">
        <v>2126</v>
      </c>
      <c r="II152" t="s">
        <v>1921</v>
      </c>
      <c r="IJ152" t="s">
        <v>1920</v>
      </c>
      <c r="IK152" t="s">
        <v>2291</v>
      </c>
      <c r="IL152">
        <v>90</v>
      </c>
      <c r="IM152" t="s">
        <v>1920</v>
      </c>
      <c r="IN152" t="s">
        <v>2291</v>
      </c>
      <c r="IO152" t="s">
        <v>2291</v>
      </c>
      <c r="IP152" t="s">
        <v>2291</v>
      </c>
      <c r="IQ152" t="s">
        <v>2291</v>
      </c>
      <c r="IR152" t="s">
        <v>2291</v>
      </c>
      <c r="IS152" t="s">
        <v>2291</v>
      </c>
      <c r="IT152" t="s">
        <v>2291</v>
      </c>
      <c r="IU152" t="s">
        <v>2291</v>
      </c>
      <c r="IV152" t="s">
        <v>1949</v>
      </c>
      <c r="IW152" t="s">
        <v>1991</v>
      </c>
      <c r="IX152" t="s">
        <v>2291</v>
      </c>
      <c r="IY152" t="s">
        <v>2291</v>
      </c>
      <c r="IZ152" t="s">
        <v>2291</v>
      </c>
      <c r="JA152" t="s">
        <v>2291</v>
      </c>
      <c r="JB152" t="s">
        <v>2291</v>
      </c>
      <c r="JC152" t="s">
        <v>1921</v>
      </c>
      <c r="JD152" t="s">
        <v>2291</v>
      </c>
      <c r="JE152" t="s">
        <v>2291</v>
      </c>
      <c r="JF152" t="s">
        <v>2291</v>
      </c>
      <c r="JG152" t="s">
        <v>2291</v>
      </c>
      <c r="JH152" t="s">
        <v>2291</v>
      </c>
      <c r="JI152" t="s">
        <v>2291</v>
      </c>
      <c r="JJ152" t="s">
        <v>2291</v>
      </c>
      <c r="JK152" t="s">
        <v>2291</v>
      </c>
      <c r="JL152" t="s">
        <v>2291</v>
      </c>
      <c r="JM152" t="s">
        <v>339</v>
      </c>
      <c r="JN152" t="s">
        <v>1920</v>
      </c>
      <c r="JO152" t="s">
        <v>1920</v>
      </c>
      <c r="JP152" t="s">
        <v>1921</v>
      </c>
      <c r="JQ152" t="s">
        <v>1921</v>
      </c>
      <c r="JR152" t="s">
        <v>1921</v>
      </c>
      <c r="JS152" t="s">
        <v>1920</v>
      </c>
      <c r="JT152" t="s">
        <v>1921</v>
      </c>
      <c r="JU152" t="s">
        <v>1921</v>
      </c>
      <c r="JV152" t="s">
        <v>1921</v>
      </c>
      <c r="JW152" t="s">
        <v>1921</v>
      </c>
      <c r="JX152" t="s">
        <v>1921</v>
      </c>
      <c r="JY152" t="s">
        <v>1921</v>
      </c>
      <c r="JZ152" t="s">
        <v>1921</v>
      </c>
      <c r="KA152" t="s">
        <v>1921</v>
      </c>
      <c r="KB152" t="s">
        <v>2291</v>
      </c>
      <c r="KC152" t="s">
        <v>2291</v>
      </c>
      <c r="KD152" t="s">
        <v>2299</v>
      </c>
      <c r="KE152" t="s">
        <v>1921</v>
      </c>
      <c r="KF152" t="s">
        <v>1920</v>
      </c>
      <c r="KG152" t="s">
        <v>1921</v>
      </c>
      <c r="KH152" t="s">
        <v>1921</v>
      </c>
      <c r="KI152" t="s">
        <v>1921</v>
      </c>
      <c r="KJ152" t="s">
        <v>1921</v>
      </c>
      <c r="KK152" t="s">
        <v>1921</v>
      </c>
      <c r="KL152" t="s">
        <v>1921</v>
      </c>
      <c r="KM152" t="s">
        <v>1972</v>
      </c>
      <c r="KN152" t="s">
        <v>1961</v>
      </c>
      <c r="KO152" t="s">
        <v>1920</v>
      </c>
      <c r="KP152" t="s">
        <v>1383</v>
      </c>
      <c r="KQ152" t="s">
        <v>1967</v>
      </c>
      <c r="KR152" t="s">
        <v>1988</v>
      </c>
      <c r="KS152" t="s">
        <v>2291</v>
      </c>
      <c r="KT152" t="s">
        <v>1920</v>
      </c>
      <c r="KU152" t="s">
        <v>409</v>
      </c>
      <c r="KV152" t="s">
        <v>1921</v>
      </c>
      <c r="KW152" t="s">
        <v>1921</v>
      </c>
      <c r="KX152" t="s">
        <v>1920</v>
      </c>
      <c r="KY152" t="s">
        <v>2291</v>
      </c>
      <c r="KZ152" t="s">
        <v>2291</v>
      </c>
      <c r="LA152">
        <v>3</v>
      </c>
      <c r="LB152" t="s">
        <v>304</v>
      </c>
      <c r="LC152" t="s">
        <v>2291</v>
      </c>
      <c r="LD152" t="s">
        <v>2291</v>
      </c>
      <c r="LE152" t="s">
        <v>2291</v>
      </c>
      <c r="LF152" t="s">
        <v>2291</v>
      </c>
      <c r="LG152">
        <v>20</v>
      </c>
      <c r="LH152">
        <v>20</v>
      </c>
      <c r="LI152" t="s">
        <v>1877</v>
      </c>
      <c r="LJ152">
        <v>493611</v>
      </c>
      <c r="LK152" t="s">
        <v>1878</v>
      </c>
      <c r="LL152" t="s">
        <v>1879</v>
      </c>
      <c r="LM152">
        <v>281</v>
      </c>
      <c r="LN152" t="s">
        <v>2291</v>
      </c>
      <c r="LO152">
        <v>-1</v>
      </c>
      <c r="LP152" t="s">
        <v>2291</v>
      </c>
      <c r="LQ152" t="s">
        <v>2291</v>
      </c>
      <c r="LR152">
        <v>281</v>
      </c>
      <c r="LS152">
        <v>3</v>
      </c>
      <c r="LT152">
        <v>6</v>
      </c>
      <c r="LU152">
        <v>7</v>
      </c>
      <c r="LV152">
        <v>8</v>
      </c>
      <c r="LW152">
        <v>4</v>
      </c>
      <c r="LX152">
        <v>19</v>
      </c>
      <c r="LY152">
        <v>1</v>
      </c>
      <c r="LZ152">
        <v>8</v>
      </c>
      <c r="MA152">
        <v>21</v>
      </c>
      <c r="MB152">
        <v>24</v>
      </c>
      <c r="MC152">
        <v>2</v>
      </c>
      <c r="MD152">
        <v>0</v>
      </c>
      <c r="ME152">
        <v>103</v>
      </c>
      <c r="MF152" t="s">
        <v>1975</v>
      </c>
      <c r="MG152" t="s">
        <v>1976</v>
      </c>
      <c r="MH152" t="s">
        <v>1979</v>
      </c>
      <c r="MI152" t="b">
        <v>1</v>
      </c>
      <c r="MJ152" t="b">
        <v>1</v>
      </c>
      <c r="MK152" t="b">
        <v>1</v>
      </c>
      <c r="ML152" t="s">
        <v>2291</v>
      </c>
    </row>
    <row r="153" spans="1:350" x14ac:dyDescent="0.3">
      <c r="A153" t="s">
        <v>499</v>
      </c>
      <c r="B153" t="s">
        <v>496</v>
      </c>
      <c r="C153" t="s">
        <v>497</v>
      </c>
      <c r="D153">
        <v>43155</v>
      </c>
      <c r="E153" t="s">
        <v>498</v>
      </c>
      <c r="F153" t="s">
        <v>2291</v>
      </c>
      <c r="G153" t="s">
        <v>2291</v>
      </c>
      <c r="H153" t="s">
        <v>2291</v>
      </c>
      <c r="I153">
        <v>43155</v>
      </c>
      <c r="J153" t="s">
        <v>477</v>
      </c>
      <c r="K153" t="s">
        <v>293</v>
      </c>
      <c r="L153" t="s">
        <v>294</v>
      </c>
      <c r="M153" t="s">
        <v>1934</v>
      </c>
      <c r="N153" t="s">
        <v>400</v>
      </c>
      <c r="O153" t="s">
        <v>1948</v>
      </c>
      <c r="P153" t="s">
        <v>401</v>
      </c>
      <c r="Q153" t="s">
        <v>429</v>
      </c>
      <c r="R153" t="s">
        <v>429</v>
      </c>
      <c r="S153" t="s">
        <v>499</v>
      </c>
      <c r="T153" t="s">
        <v>500</v>
      </c>
      <c r="U153">
        <v>14.372120814300001</v>
      </c>
      <c r="V153">
        <v>13.726831346499999</v>
      </c>
      <c r="W153">
        <v>294.89567001199998</v>
      </c>
      <c r="X153">
        <v>8</v>
      </c>
      <c r="Y153" t="s">
        <v>1984</v>
      </c>
      <c r="Z153" t="s">
        <v>2291</v>
      </c>
      <c r="AA153" t="s">
        <v>2291</v>
      </c>
      <c r="AB153" t="s">
        <v>2292</v>
      </c>
      <c r="AC153" t="s">
        <v>2291</v>
      </c>
      <c r="AD153" t="s">
        <v>1982</v>
      </c>
      <c r="AE153" t="s">
        <v>2291</v>
      </c>
      <c r="AF153" t="s">
        <v>2291</v>
      </c>
      <c r="AG153" t="s">
        <v>2093</v>
      </c>
      <c r="AH153" t="s">
        <v>1920</v>
      </c>
      <c r="AI153" t="s">
        <v>1920</v>
      </c>
      <c r="AJ153" t="s">
        <v>1921</v>
      </c>
      <c r="AK153" t="s">
        <v>2291</v>
      </c>
      <c r="AL153">
        <v>80</v>
      </c>
      <c r="AM153">
        <v>337</v>
      </c>
      <c r="AN153" t="s">
        <v>294</v>
      </c>
      <c r="AO153" t="s">
        <v>1934</v>
      </c>
      <c r="AP153" t="s">
        <v>400</v>
      </c>
      <c r="AQ153" t="s">
        <v>1948</v>
      </c>
      <c r="AR153" t="s">
        <v>404</v>
      </c>
      <c r="AS153" t="s">
        <v>2010</v>
      </c>
      <c r="AT153">
        <v>80</v>
      </c>
      <c r="AU153">
        <v>337</v>
      </c>
      <c r="AV153">
        <v>42401</v>
      </c>
      <c r="AW153">
        <v>15</v>
      </c>
      <c r="AX153">
        <v>60</v>
      </c>
      <c r="AY153" t="s">
        <v>298</v>
      </c>
      <c r="AZ153" t="s">
        <v>1926</v>
      </c>
      <c r="BA153" t="s">
        <v>299</v>
      </c>
      <c r="BB153" t="s">
        <v>1931</v>
      </c>
      <c r="BC153" t="s">
        <v>501</v>
      </c>
      <c r="BD153" t="s">
        <v>1938</v>
      </c>
      <c r="BE153" t="s">
        <v>2291</v>
      </c>
      <c r="BF153" t="s">
        <v>2291</v>
      </c>
      <c r="BG153" t="s">
        <v>2291</v>
      </c>
      <c r="BH153">
        <v>15</v>
      </c>
      <c r="BI153">
        <v>60</v>
      </c>
      <c r="BJ153">
        <v>42917</v>
      </c>
      <c r="BK153" t="s">
        <v>2291</v>
      </c>
      <c r="BL153" t="s">
        <v>2291</v>
      </c>
      <c r="BM153" t="s">
        <v>2291</v>
      </c>
      <c r="BN153" t="s">
        <v>2291</v>
      </c>
      <c r="BO153" t="s">
        <v>2291</v>
      </c>
      <c r="BP153" t="s">
        <v>2291</v>
      </c>
      <c r="BQ153" t="s">
        <v>2291</v>
      </c>
      <c r="BR153" t="s">
        <v>2291</v>
      </c>
      <c r="BS153" t="s">
        <v>2291</v>
      </c>
      <c r="BT153" t="s">
        <v>2291</v>
      </c>
      <c r="BU153" t="s">
        <v>2291</v>
      </c>
      <c r="BV153" t="s">
        <v>2291</v>
      </c>
      <c r="BW153" t="s">
        <v>2291</v>
      </c>
      <c r="BX153" t="s">
        <v>2291</v>
      </c>
      <c r="BY153" t="s">
        <v>2291</v>
      </c>
      <c r="BZ153" t="s">
        <v>2291</v>
      </c>
      <c r="CA153">
        <v>0</v>
      </c>
      <c r="CB153">
        <v>337</v>
      </c>
      <c r="CC153">
        <v>0</v>
      </c>
      <c r="CD153">
        <v>0</v>
      </c>
      <c r="CE153">
        <v>0</v>
      </c>
      <c r="CF153" t="s">
        <v>1998</v>
      </c>
      <c r="CG153" t="s">
        <v>2291</v>
      </c>
      <c r="CH153" t="s">
        <v>502</v>
      </c>
      <c r="CI153" t="s">
        <v>1921</v>
      </c>
      <c r="CJ153" t="s">
        <v>1920</v>
      </c>
      <c r="CK153" t="s">
        <v>1920</v>
      </c>
      <c r="CL153" t="s">
        <v>1921</v>
      </c>
      <c r="CM153" t="s">
        <v>1921</v>
      </c>
      <c r="CN153" t="s">
        <v>1921</v>
      </c>
      <c r="CO153" t="s">
        <v>1921</v>
      </c>
      <c r="CP153" t="s">
        <v>1921</v>
      </c>
      <c r="CQ153" t="s">
        <v>1921</v>
      </c>
      <c r="CR153" t="s">
        <v>1920</v>
      </c>
      <c r="CS153" t="s">
        <v>1921</v>
      </c>
      <c r="CT153" t="s">
        <v>2291</v>
      </c>
      <c r="CU153" t="s">
        <v>2291</v>
      </c>
      <c r="CV153" t="s">
        <v>2291</v>
      </c>
      <c r="CW153" t="s">
        <v>2291</v>
      </c>
      <c r="CX153" t="s">
        <v>2291</v>
      </c>
      <c r="CY153" t="s">
        <v>2291</v>
      </c>
      <c r="CZ153" t="s">
        <v>2291</v>
      </c>
      <c r="DA153" t="s">
        <v>2291</v>
      </c>
      <c r="DB153" t="s">
        <v>2291</v>
      </c>
      <c r="DC153" t="s">
        <v>2291</v>
      </c>
      <c r="DD153" t="s">
        <v>2291</v>
      </c>
      <c r="DE153" t="s">
        <v>2291</v>
      </c>
      <c r="DF153" t="s">
        <v>2291</v>
      </c>
      <c r="DG153" t="s">
        <v>2291</v>
      </c>
      <c r="DH153" t="s">
        <v>2291</v>
      </c>
      <c r="DI153" t="s">
        <v>2291</v>
      </c>
      <c r="DJ153" t="s">
        <v>320</v>
      </c>
      <c r="DK153" t="s">
        <v>1921</v>
      </c>
      <c r="DL153" t="s">
        <v>1921</v>
      </c>
      <c r="DM153" t="s">
        <v>1921</v>
      </c>
      <c r="DN153" t="s">
        <v>1920</v>
      </c>
      <c r="DO153" t="s">
        <v>1921</v>
      </c>
      <c r="DP153" t="s">
        <v>480</v>
      </c>
      <c r="DQ153" t="s">
        <v>2029</v>
      </c>
      <c r="DR153" t="s">
        <v>2291</v>
      </c>
      <c r="DS153" t="s">
        <v>2291</v>
      </c>
      <c r="DT153" t="s">
        <v>2291</v>
      </c>
      <c r="DU153" t="s">
        <v>2291</v>
      </c>
      <c r="DV153" t="s">
        <v>2291</v>
      </c>
      <c r="DW153" t="s">
        <v>2291</v>
      </c>
      <c r="DX153" t="s">
        <v>2291</v>
      </c>
      <c r="DY153" t="s">
        <v>2291</v>
      </c>
      <c r="DZ153" t="s">
        <v>2291</v>
      </c>
      <c r="EA153" t="s">
        <v>2291</v>
      </c>
      <c r="EB153" t="s">
        <v>2291</v>
      </c>
      <c r="EC153" t="s">
        <v>2291</v>
      </c>
      <c r="ED153" t="s">
        <v>2291</v>
      </c>
      <c r="EE153" t="s">
        <v>2291</v>
      </c>
      <c r="EF153" t="s">
        <v>2291</v>
      </c>
      <c r="EG153" t="s">
        <v>2291</v>
      </c>
      <c r="EH153" t="s">
        <v>2291</v>
      </c>
      <c r="EI153" t="s">
        <v>2291</v>
      </c>
      <c r="EJ153" t="s">
        <v>2291</v>
      </c>
      <c r="EK153" t="s">
        <v>2291</v>
      </c>
      <c r="EL153" t="s">
        <v>2291</v>
      </c>
      <c r="EM153" t="s">
        <v>2291</v>
      </c>
      <c r="EN153" t="s">
        <v>2291</v>
      </c>
      <c r="EO153" t="s">
        <v>2291</v>
      </c>
      <c r="EP153" t="s">
        <v>2291</v>
      </c>
      <c r="EQ153" t="s">
        <v>2291</v>
      </c>
      <c r="ER153" t="s">
        <v>2291</v>
      </c>
      <c r="ES153" t="s">
        <v>2291</v>
      </c>
      <c r="ET153" t="s">
        <v>2291</v>
      </c>
      <c r="EU153" t="s">
        <v>2291</v>
      </c>
      <c r="EV153" t="s">
        <v>2291</v>
      </c>
      <c r="EW153" t="s">
        <v>2291</v>
      </c>
      <c r="EX153" t="s">
        <v>320</v>
      </c>
      <c r="EY153" t="s">
        <v>1921</v>
      </c>
      <c r="EZ153" t="s">
        <v>1921</v>
      </c>
      <c r="FA153" t="s">
        <v>1921</v>
      </c>
      <c r="FB153" t="s">
        <v>1920</v>
      </c>
      <c r="FC153" t="s">
        <v>1921</v>
      </c>
      <c r="FD153" t="s">
        <v>480</v>
      </c>
      <c r="FE153" t="s">
        <v>1997</v>
      </c>
      <c r="FF153" t="s">
        <v>2291</v>
      </c>
      <c r="FG153" t="s">
        <v>2291</v>
      </c>
      <c r="FH153" t="s">
        <v>2291</v>
      </c>
      <c r="FI153" t="s">
        <v>2291</v>
      </c>
      <c r="FJ153" t="s">
        <v>2291</v>
      </c>
      <c r="FK153" t="s">
        <v>2291</v>
      </c>
      <c r="FL153" t="s">
        <v>2291</v>
      </c>
      <c r="FM153" t="s">
        <v>2291</v>
      </c>
      <c r="FN153" t="s">
        <v>320</v>
      </c>
      <c r="FO153" t="s">
        <v>1921</v>
      </c>
      <c r="FP153" t="s">
        <v>1921</v>
      </c>
      <c r="FQ153" t="s">
        <v>1921</v>
      </c>
      <c r="FR153" t="s">
        <v>1920</v>
      </c>
      <c r="FS153" t="s">
        <v>1921</v>
      </c>
      <c r="FT153" t="s">
        <v>480</v>
      </c>
      <c r="FU153" t="s">
        <v>1997</v>
      </c>
      <c r="FV153">
        <v>10</v>
      </c>
      <c r="FW153">
        <v>15</v>
      </c>
      <c r="FX153">
        <v>5</v>
      </c>
      <c r="FY153">
        <v>6</v>
      </c>
      <c r="FZ153">
        <v>4</v>
      </c>
      <c r="GA153">
        <v>10</v>
      </c>
      <c r="GB153">
        <v>7</v>
      </c>
      <c r="GC153" t="s">
        <v>2291</v>
      </c>
      <c r="GD153">
        <v>4</v>
      </c>
      <c r="GE153">
        <v>5</v>
      </c>
      <c r="GF153">
        <v>3</v>
      </c>
      <c r="GG153">
        <v>6</v>
      </c>
      <c r="GH153">
        <v>20</v>
      </c>
      <c r="GI153" t="s">
        <v>1920</v>
      </c>
      <c r="GJ153" t="s">
        <v>1920</v>
      </c>
      <c r="GK153" t="s">
        <v>1920</v>
      </c>
      <c r="GL153" t="s">
        <v>2291</v>
      </c>
      <c r="GM153" t="s">
        <v>2291</v>
      </c>
      <c r="GN153" t="s">
        <v>2291</v>
      </c>
      <c r="GO153" t="s">
        <v>1920</v>
      </c>
      <c r="GP153" t="s">
        <v>2291</v>
      </c>
      <c r="GQ153" t="s">
        <v>2291</v>
      </c>
      <c r="GR153" t="s">
        <v>2291</v>
      </c>
      <c r="GS153" t="s">
        <v>302</v>
      </c>
      <c r="GT153" t="s">
        <v>1921</v>
      </c>
      <c r="GU153" t="s">
        <v>1921</v>
      </c>
      <c r="GV153" t="s">
        <v>1921</v>
      </c>
      <c r="GW153" t="s">
        <v>1921</v>
      </c>
      <c r="GX153" t="s">
        <v>1920</v>
      </c>
      <c r="GY153" t="s">
        <v>1921</v>
      </c>
      <c r="GZ153" t="s">
        <v>1921</v>
      </c>
      <c r="HA153" t="s">
        <v>1921</v>
      </c>
      <c r="HB153" t="s">
        <v>2291</v>
      </c>
      <c r="HC153" t="s">
        <v>2291</v>
      </c>
      <c r="HD153">
        <v>5</v>
      </c>
      <c r="HE153" t="s">
        <v>2291</v>
      </c>
      <c r="HF153" t="s">
        <v>2291</v>
      </c>
      <c r="HG153" t="s">
        <v>2291</v>
      </c>
      <c r="HH153" t="s">
        <v>2291</v>
      </c>
      <c r="HI153" t="s">
        <v>2291</v>
      </c>
      <c r="HJ153" t="s">
        <v>2291</v>
      </c>
      <c r="HK153" t="s">
        <v>2291</v>
      </c>
      <c r="HL153" t="s">
        <v>2291</v>
      </c>
      <c r="HM153" t="s">
        <v>2291</v>
      </c>
      <c r="HN153" t="s">
        <v>2291</v>
      </c>
      <c r="HO153" t="s">
        <v>2291</v>
      </c>
      <c r="HP153" t="s">
        <v>2291</v>
      </c>
      <c r="HQ153" t="s">
        <v>2291</v>
      </c>
      <c r="HR153" t="s">
        <v>869</v>
      </c>
      <c r="HS153" t="s">
        <v>371</v>
      </c>
      <c r="HT153" t="s">
        <v>1920</v>
      </c>
      <c r="HU153" t="s">
        <v>1921</v>
      </c>
      <c r="HV153" t="s">
        <v>1921</v>
      </c>
      <c r="HW153" t="s">
        <v>1921</v>
      </c>
      <c r="HX153" t="s">
        <v>1921</v>
      </c>
      <c r="HY153" t="s">
        <v>2122</v>
      </c>
      <c r="HZ153" t="s">
        <v>1920</v>
      </c>
      <c r="IA153" t="s">
        <v>1921</v>
      </c>
      <c r="IB153" t="s">
        <v>1921</v>
      </c>
      <c r="IC153">
        <v>36</v>
      </c>
      <c r="ID153" t="s">
        <v>2291</v>
      </c>
      <c r="IE153" t="s">
        <v>2046</v>
      </c>
      <c r="IF153" t="s">
        <v>1921</v>
      </c>
      <c r="IG153" t="s">
        <v>1962</v>
      </c>
      <c r="IH153" t="s">
        <v>2127</v>
      </c>
      <c r="II153" t="s">
        <v>1920</v>
      </c>
      <c r="IJ153" t="s">
        <v>1921</v>
      </c>
      <c r="IK153">
        <v>36</v>
      </c>
      <c r="IL153" t="s">
        <v>2291</v>
      </c>
      <c r="IM153" t="s">
        <v>1920</v>
      </c>
      <c r="IN153" t="s">
        <v>2291</v>
      </c>
      <c r="IO153" t="s">
        <v>2291</v>
      </c>
      <c r="IP153" t="s">
        <v>2291</v>
      </c>
      <c r="IQ153" t="s">
        <v>2291</v>
      </c>
      <c r="IR153" t="s">
        <v>2291</v>
      </c>
      <c r="IS153" t="s">
        <v>2291</v>
      </c>
      <c r="IT153" t="s">
        <v>2291</v>
      </c>
      <c r="IU153" t="s">
        <v>2291</v>
      </c>
      <c r="IV153" t="s">
        <v>1952</v>
      </c>
      <c r="IW153" t="s">
        <v>2291</v>
      </c>
      <c r="IX153" t="s">
        <v>2291</v>
      </c>
      <c r="IY153" t="s">
        <v>2171</v>
      </c>
      <c r="IZ153" t="s">
        <v>2206</v>
      </c>
      <c r="JA153" t="s">
        <v>1959</v>
      </c>
      <c r="JB153" t="s">
        <v>2291</v>
      </c>
      <c r="JC153" t="s">
        <v>1921</v>
      </c>
      <c r="JD153" t="s">
        <v>2291</v>
      </c>
      <c r="JE153" t="s">
        <v>2291</v>
      </c>
      <c r="JF153" t="s">
        <v>2291</v>
      </c>
      <c r="JG153" t="s">
        <v>2291</v>
      </c>
      <c r="JH153" t="s">
        <v>2291</v>
      </c>
      <c r="JI153" t="s">
        <v>2291</v>
      </c>
      <c r="JJ153" t="s">
        <v>2291</v>
      </c>
      <c r="JK153" t="s">
        <v>2291</v>
      </c>
      <c r="JL153" t="s">
        <v>2291</v>
      </c>
      <c r="JM153" t="s">
        <v>503</v>
      </c>
      <c r="JN153" t="s">
        <v>1921</v>
      </c>
      <c r="JO153" t="s">
        <v>1920</v>
      </c>
      <c r="JP153" t="s">
        <v>1921</v>
      </c>
      <c r="JQ153" t="s">
        <v>1921</v>
      </c>
      <c r="JR153" t="s">
        <v>1921</v>
      </c>
      <c r="JS153" t="s">
        <v>1921</v>
      </c>
      <c r="JT153" t="s">
        <v>1920</v>
      </c>
      <c r="JU153" t="s">
        <v>1921</v>
      </c>
      <c r="JV153" t="s">
        <v>1921</v>
      </c>
      <c r="JW153" t="s">
        <v>1921</v>
      </c>
      <c r="JX153" t="s">
        <v>1921</v>
      </c>
      <c r="JY153" t="s">
        <v>1920</v>
      </c>
      <c r="JZ153" t="s">
        <v>1921</v>
      </c>
      <c r="KA153" t="s">
        <v>1921</v>
      </c>
      <c r="KB153" t="s">
        <v>2291</v>
      </c>
      <c r="KC153" t="s">
        <v>2291</v>
      </c>
      <c r="KD153" t="s">
        <v>2295</v>
      </c>
      <c r="KE153" t="s">
        <v>1920</v>
      </c>
      <c r="KF153" t="s">
        <v>1921</v>
      </c>
      <c r="KG153" t="s">
        <v>1921</v>
      </c>
      <c r="KH153" t="s">
        <v>1921</v>
      </c>
      <c r="KI153" t="s">
        <v>1921</v>
      </c>
      <c r="KJ153" t="s">
        <v>1921</v>
      </c>
      <c r="KK153" t="s">
        <v>1921</v>
      </c>
      <c r="KL153" t="s">
        <v>2291</v>
      </c>
      <c r="KM153" t="s">
        <v>1971</v>
      </c>
      <c r="KN153" t="s">
        <v>2291</v>
      </c>
      <c r="KO153" t="s">
        <v>1920</v>
      </c>
      <c r="KP153" t="s">
        <v>2144</v>
      </c>
      <c r="KQ153" t="s">
        <v>1967</v>
      </c>
      <c r="KR153" t="s">
        <v>1988</v>
      </c>
      <c r="KS153" t="s">
        <v>2291</v>
      </c>
      <c r="KT153" t="s">
        <v>1920</v>
      </c>
      <c r="KU153" t="s">
        <v>409</v>
      </c>
      <c r="KV153" t="s">
        <v>1921</v>
      </c>
      <c r="KW153" t="s">
        <v>1921</v>
      </c>
      <c r="KX153" t="s">
        <v>1920</v>
      </c>
      <c r="KY153" t="s">
        <v>2291</v>
      </c>
      <c r="KZ153" t="s">
        <v>2291</v>
      </c>
      <c r="LA153">
        <v>3</v>
      </c>
      <c r="LB153" t="s">
        <v>304</v>
      </c>
      <c r="LC153" t="s">
        <v>504</v>
      </c>
      <c r="LD153" t="s">
        <v>2291</v>
      </c>
      <c r="LE153" t="s">
        <v>2291</v>
      </c>
      <c r="LF153" t="s">
        <v>2291</v>
      </c>
      <c r="LG153">
        <v>20</v>
      </c>
      <c r="LH153">
        <v>20</v>
      </c>
      <c r="LI153" t="s">
        <v>505</v>
      </c>
      <c r="LJ153">
        <v>146965</v>
      </c>
      <c r="LK153" t="s">
        <v>506</v>
      </c>
      <c r="LL153" t="s">
        <v>507</v>
      </c>
      <c r="LM153">
        <v>18</v>
      </c>
      <c r="LN153" t="s">
        <v>2291</v>
      </c>
      <c r="LO153">
        <v>-1</v>
      </c>
      <c r="LP153" t="s">
        <v>2291</v>
      </c>
      <c r="LQ153" t="s">
        <v>2291</v>
      </c>
      <c r="LR153">
        <v>18</v>
      </c>
      <c r="LS153">
        <v>10</v>
      </c>
      <c r="LT153">
        <v>8</v>
      </c>
      <c r="LU153">
        <v>11</v>
      </c>
      <c r="LV153">
        <v>5</v>
      </c>
      <c r="LW153">
        <v>18</v>
      </c>
      <c r="LX153">
        <v>12</v>
      </c>
      <c r="LY153">
        <v>17</v>
      </c>
      <c r="LZ153">
        <v>13</v>
      </c>
      <c r="MA153">
        <v>43</v>
      </c>
      <c r="MB153">
        <v>29</v>
      </c>
      <c r="MC153">
        <v>3</v>
      </c>
      <c r="MD153">
        <v>0</v>
      </c>
      <c r="ME153">
        <v>169</v>
      </c>
      <c r="MF153" t="s">
        <v>1976</v>
      </c>
      <c r="MG153" t="s">
        <v>568</v>
      </c>
      <c r="MH153" t="s">
        <v>2035</v>
      </c>
      <c r="MI153" t="b">
        <v>1</v>
      </c>
      <c r="MJ153" t="b">
        <v>1</v>
      </c>
      <c r="MK153" t="b">
        <v>0</v>
      </c>
      <c r="ML153" t="s">
        <v>2291</v>
      </c>
    </row>
    <row r="154" spans="1:350" x14ac:dyDescent="0.3">
      <c r="A154" t="s">
        <v>1833</v>
      </c>
      <c r="B154" t="s">
        <v>1336</v>
      </c>
      <c r="C154" t="s">
        <v>1337</v>
      </c>
      <c r="D154">
        <v>43168</v>
      </c>
      <c r="E154" t="s">
        <v>330</v>
      </c>
      <c r="F154" t="s">
        <v>2291</v>
      </c>
      <c r="G154" t="s">
        <v>2291</v>
      </c>
      <c r="H154" t="s">
        <v>2291</v>
      </c>
      <c r="I154">
        <v>43168</v>
      </c>
      <c r="J154" t="s">
        <v>389</v>
      </c>
      <c r="K154" t="s">
        <v>293</v>
      </c>
      <c r="L154" t="s">
        <v>294</v>
      </c>
      <c r="M154" t="s">
        <v>1934</v>
      </c>
      <c r="N154" t="s">
        <v>295</v>
      </c>
      <c r="O154" t="s">
        <v>1947</v>
      </c>
      <c r="P154" t="s">
        <v>810</v>
      </c>
      <c r="Q154" t="s">
        <v>1230</v>
      </c>
      <c r="R154" t="s">
        <v>1779</v>
      </c>
      <c r="S154" t="s">
        <v>1833</v>
      </c>
      <c r="T154" t="s">
        <v>1849</v>
      </c>
      <c r="U154">
        <v>13.3676356842</v>
      </c>
      <c r="V154">
        <v>14.424026166999999</v>
      </c>
      <c r="W154">
        <v>302.39965311700001</v>
      </c>
      <c r="X154">
        <v>6</v>
      </c>
      <c r="Y154" t="s">
        <v>1983</v>
      </c>
      <c r="Z154" t="s">
        <v>1779</v>
      </c>
      <c r="AA154">
        <v>5</v>
      </c>
      <c r="AB154" t="s">
        <v>2296</v>
      </c>
      <c r="AC154" t="s">
        <v>2291</v>
      </c>
      <c r="AD154" t="s">
        <v>1982</v>
      </c>
      <c r="AE154" t="s">
        <v>2291</v>
      </c>
      <c r="AF154" t="s">
        <v>2291</v>
      </c>
      <c r="AG154" t="s">
        <v>2089</v>
      </c>
      <c r="AH154" t="s">
        <v>1920</v>
      </c>
      <c r="AI154" t="s">
        <v>1921</v>
      </c>
      <c r="AJ154" t="s">
        <v>1921</v>
      </c>
      <c r="AK154" t="s">
        <v>2291</v>
      </c>
      <c r="AL154">
        <v>52</v>
      </c>
      <c r="AM154">
        <v>217</v>
      </c>
      <c r="AN154" t="s">
        <v>294</v>
      </c>
      <c r="AO154" t="s">
        <v>1934</v>
      </c>
      <c r="AP154" t="s">
        <v>295</v>
      </c>
      <c r="AQ154" t="s">
        <v>1947</v>
      </c>
      <c r="AR154" t="s">
        <v>810</v>
      </c>
      <c r="AS154" t="s">
        <v>1230</v>
      </c>
      <c r="AT154">
        <v>52</v>
      </c>
      <c r="AU154">
        <v>217</v>
      </c>
      <c r="AV154">
        <v>42005</v>
      </c>
      <c r="AW154" t="s">
        <v>2291</v>
      </c>
      <c r="AX154" t="s">
        <v>2291</v>
      </c>
      <c r="AY154" t="s">
        <v>2291</v>
      </c>
      <c r="AZ154" t="s">
        <v>2291</v>
      </c>
      <c r="BA154" t="s">
        <v>2291</v>
      </c>
      <c r="BB154" t="s">
        <v>2291</v>
      </c>
      <c r="BC154" t="s">
        <v>2291</v>
      </c>
      <c r="BD154" t="s">
        <v>2291</v>
      </c>
      <c r="BE154" t="s">
        <v>2291</v>
      </c>
      <c r="BF154" t="s">
        <v>2291</v>
      </c>
      <c r="BG154" t="s">
        <v>2291</v>
      </c>
      <c r="BH154" t="s">
        <v>2291</v>
      </c>
      <c r="BI154" t="s">
        <v>2291</v>
      </c>
      <c r="BJ154" t="s">
        <v>2291</v>
      </c>
      <c r="BK154" t="s">
        <v>2291</v>
      </c>
      <c r="BL154" t="s">
        <v>2291</v>
      </c>
      <c r="BM154" t="s">
        <v>2291</v>
      </c>
      <c r="BN154" t="s">
        <v>2291</v>
      </c>
      <c r="BO154" t="s">
        <v>2291</v>
      </c>
      <c r="BP154" t="s">
        <v>2291</v>
      </c>
      <c r="BQ154" t="s">
        <v>2291</v>
      </c>
      <c r="BR154" t="s">
        <v>2291</v>
      </c>
      <c r="BS154" t="s">
        <v>2291</v>
      </c>
      <c r="BT154" t="s">
        <v>2291</v>
      </c>
      <c r="BU154" t="s">
        <v>2291</v>
      </c>
      <c r="BV154" t="s">
        <v>2291</v>
      </c>
      <c r="BW154" t="s">
        <v>2291</v>
      </c>
      <c r="BX154" t="s">
        <v>2291</v>
      </c>
      <c r="BY154">
        <v>50</v>
      </c>
      <c r="BZ154">
        <v>250</v>
      </c>
      <c r="CA154">
        <v>0</v>
      </c>
      <c r="CB154">
        <v>52</v>
      </c>
      <c r="CC154">
        <v>0</v>
      </c>
      <c r="CD154">
        <v>0</v>
      </c>
      <c r="CE154">
        <v>0</v>
      </c>
      <c r="CF154" t="s">
        <v>1998</v>
      </c>
      <c r="CG154" t="s">
        <v>2291</v>
      </c>
      <c r="CH154" t="s">
        <v>469</v>
      </c>
      <c r="CI154" t="s">
        <v>1921</v>
      </c>
      <c r="CJ154" t="s">
        <v>1921</v>
      </c>
      <c r="CK154" t="s">
        <v>1921</v>
      </c>
      <c r="CL154" t="s">
        <v>1921</v>
      </c>
      <c r="CM154" t="s">
        <v>1921</v>
      </c>
      <c r="CN154" t="s">
        <v>1921</v>
      </c>
      <c r="CO154" t="s">
        <v>1921</v>
      </c>
      <c r="CP154" t="s">
        <v>1921</v>
      </c>
      <c r="CQ154" t="s">
        <v>1921</v>
      </c>
      <c r="CR154" t="s">
        <v>1921</v>
      </c>
      <c r="CS154" t="s">
        <v>1920</v>
      </c>
      <c r="CT154" t="s">
        <v>2291</v>
      </c>
      <c r="CU154" t="s">
        <v>2291</v>
      </c>
      <c r="CV154" t="s">
        <v>2291</v>
      </c>
      <c r="CW154" t="s">
        <v>2291</v>
      </c>
      <c r="CX154" t="s">
        <v>2291</v>
      </c>
      <c r="CY154" t="s">
        <v>2291</v>
      </c>
      <c r="CZ154" t="s">
        <v>2291</v>
      </c>
      <c r="DA154" t="s">
        <v>2291</v>
      </c>
      <c r="DB154" t="s">
        <v>2291</v>
      </c>
      <c r="DC154" t="s">
        <v>2291</v>
      </c>
      <c r="DD154" t="s">
        <v>2291</v>
      </c>
      <c r="DE154" t="s">
        <v>2291</v>
      </c>
      <c r="DF154" t="s">
        <v>2291</v>
      </c>
      <c r="DG154" t="s">
        <v>2291</v>
      </c>
      <c r="DH154" t="s">
        <v>2291</v>
      </c>
      <c r="DI154" t="s">
        <v>2291</v>
      </c>
      <c r="DJ154" t="s">
        <v>2291</v>
      </c>
      <c r="DK154" t="s">
        <v>2291</v>
      </c>
      <c r="DL154" t="s">
        <v>2291</v>
      </c>
      <c r="DM154" t="s">
        <v>2291</v>
      </c>
      <c r="DN154" t="s">
        <v>2291</v>
      </c>
      <c r="DO154" t="s">
        <v>2291</v>
      </c>
      <c r="DP154" t="s">
        <v>2291</v>
      </c>
      <c r="DQ154" t="s">
        <v>2291</v>
      </c>
      <c r="DR154" t="s">
        <v>2291</v>
      </c>
      <c r="DS154" t="s">
        <v>2291</v>
      </c>
      <c r="DT154" t="s">
        <v>2291</v>
      </c>
      <c r="DU154" t="s">
        <v>2291</v>
      </c>
      <c r="DV154" t="s">
        <v>2291</v>
      </c>
      <c r="DW154" t="s">
        <v>2291</v>
      </c>
      <c r="DX154" t="s">
        <v>2291</v>
      </c>
      <c r="DY154" t="s">
        <v>2291</v>
      </c>
      <c r="DZ154" t="s">
        <v>2291</v>
      </c>
      <c r="EA154" t="s">
        <v>2291</v>
      </c>
      <c r="EB154" t="s">
        <v>2291</v>
      </c>
      <c r="EC154" t="s">
        <v>2291</v>
      </c>
      <c r="ED154" t="s">
        <v>2291</v>
      </c>
      <c r="EE154" t="s">
        <v>2291</v>
      </c>
      <c r="EF154" t="s">
        <v>2291</v>
      </c>
      <c r="EG154" t="s">
        <v>2291</v>
      </c>
      <c r="EH154" t="s">
        <v>2291</v>
      </c>
      <c r="EI154" t="s">
        <v>2291</v>
      </c>
      <c r="EJ154" t="s">
        <v>2291</v>
      </c>
      <c r="EK154" t="s">
        <v>2291</v>
      </c>
      <c r="EL154" t="s">
        <v>2291</v>
      </c>
      <c r="EM154" t="s">
        <v>2291</v>
      </c>
      <c r="EN154" t="s">
        <v>2291</v>
      </c>
      <c r="EO154" t="s">
        <v>2291</v>
      </c>
      <c r="EP154" t="s">
        <v>2291</v>
      </c>
      <c r="EQ154" t="s">
        <v>2291</v>
      </c>
      <c r="ER154" t="s">
        <v>2291</v>
      </c>
      <c r="ES154" t="s">
        <v>2291</v>
      </c>
      <c r="ET154" t="s">
        <v>2291</v>
      </c>
      <c r="EU154" t="s">
        <v>2291</v>
      </c>
      <c r="EV154" t="s">
        <v>2291</v>
      </c>
      <c r="EW154" t="s">
        <v>2291</v>
      </c>
      <c r="EX154" t="s">
        <v>2291</v>
      </c>
      <c r="EY154" t="s">
        <v>2291</v>
      </c>
      <c r="EZ154" t="s">
        <v>2291</v>
      </c>
      <c r="FA154" t="s">
        <v>2291</v>
      </c>
      <c r="FB154" t="s">
        <v>2291</v>
      </c>
      <c r="FC154" t="s">
        <v>2291</v>
      </c>
      <c r="FD154" t="s">
        <v>2291</v>
      </c>
      <c r="FE154" t="s">
        <v>2291</v>
      </c>
      <c r="FF154" t="s">
        <v>2291</v>
      </c>
      <c r="FG154" t="s">
        <v>2291</v>
      </c>
      <c r="FH154" t="s">
        <v>2291</v>
      </c>
      <c r="FI154" t="s">
        <v>2291</v>
      </c>
      <c r="FJ154" t="s">
        <v>2291</v>
      </c>
      <c r="FK154" t="s">
        <v>2291</v>
      </c>
      <c r="FL154" t="s">
        <v>2291</v>
      </c>
      <c r="FM154" t="s">
        <v>2291</v>
      </c>
      <c r="FN154" t="s">
        <v>2291</v>
      </c>
      <c r="FO154" t="s">
        <v>2291</v>
      </c>
      <c r="FP154" t="s">
        <v>2291</v>
      </c>
      <c r="FQ154" t="s">
        <v>2291</v>
      </c>
      <c r="FR154" t="s">
        <v>2291</v>
      </c>
      <c r="FS154" t="s">
        <v>2291</v>
      </c>
      <c r="FT154" t="s">
        <v>2291</v>
      </c>
      <c r="FU154" t="s">
        <v>2291</v>
      </c>
      <c r="FV154">
        <v>10</v>
      </c>
      <c r="FW154">
        <v>20</v>
      </c>
      <c r="FX154">
        <v>2</v>
      </c>
      <c r="FY154" t="s">
        <v>2291</v>
      </c>
      <c r="FZ154">
        <v>10</v>
      </c>
      <c r="GA154" t="s">
        <v>2291</v>
      </c>
      <c r="GB154" t="s">
        <v>2291</v>
      </c>
      <c r="GC154" t="s">
        <v>2291</v>
      </c>
      <c r="GD154">
        <v>30</v>
      </c>
      <c r="GE154">
        <v>20</v>
      </c>
      <c r="GF154">
        <v>10</v>
      </c>
      <c r="GG154" t="s">
        <v>2291</v>
      </c>
      <c r="GH154">
        <v>20</v>
      </c>
      <c r="GI154" t="s">
        <v>1920</v>
      </c>
      <c r="GJ154" t="s">
        <v>1920</v>
      </c>
      <c r="GK154" t="s">
        <v>1920</v>
      </c>
      <c r="GL154" t="s">
        <v>2291</v>
      </c>
      <c r="GM154" t="s">
        <v>2291</v>
      </c>
      <c r="GN154" t="s">
        <v>2291</v>
      </c>
      <c r="GO154" t="s">
        <v>1920</v>
      </c>
      <c r="GP154" t="s">
        <v>2291</v>
      </c>
      <c r="GQ154" t="s">
        <v>2291</v>
      </c>
      <c r="GR154" t="s">
        <v>2291</v>
      </c>
      <c r="GS154" t="s">
        <v>1223</v>
      </c>
      <c r="GT154" t="s">
        <v>1921</v>
      </c>
      <c r="GU154" t="s">
        <v>1921</v>
      </c>
      <c r="GV154" t="s">
        <v>1920</v>
      </c>
      <c r="GW154" t="s">
        <v>1921</v>
      </c>
      <c r="GX154" t="s">
        <v>1921</v>
      </c>
      <c r="GY154" t="s">
        <v>1921</v>
      </c>
      <c r="GZ154" t="s">
        <v>1921</v>
      </c>
      <c r="HA154" t="s">
        <v>1921</v>
      </c>
      <c r="HB154" t="s">
        <v>2291</v>
      </c>
      <c r="HC154" t="s">
        <v>2291</v>
      </c>
      <c r="HD154" t="s">
        <v>2291</v>
      </c>
      <c r="HE154" t="s">
        <v>2291</v>
      </c>
      <c r="HF154" t="s">
        <v>2291</v>
      </c>
      <c r="HG154" t="s">
        <v>2291</v>
      </c>
      <c r="HH154" t="s">
        <v>2291</v>
      </c>
      <c r="HI154" t="s">
        <v>2291</v>
      </c>
      <c r="HJ154">
        <v>1</v>
      </c>
      <c r="HK154" t="s">
        <v>2291</v>
      </c>
      <c r="HL154" t="s">
        <v>2291</v>
      </c>
      <c r="HM154" t="s">
        <v>2291</v>
      </c>
      <c r="HN154" t="s">
        <v>2291</v>
      </c>
      <c r="HO154" t="s">
        <v>2291</v>
      </c>
      <c r="HP154" t="s">
        <v>2291</v>
      </c>
      <c r="HQ154" t="s">
        <v>2291</v>
      </c>
      <c r="HR154" t="s">
        <v>1956</v>
      </c>
      <c r="HS154" t="s">
        <v>2116</v>
      </c>
      <c r="HT154" t="s">
        <v>1921</v>
      </c>
      <c r="HU154" t="s">
        <v>1921</v>
      </c>
      <c r="HV154" t="s">
        <v>1921</v>
      </c>
      <c r="HW154" t="s">
        <v>1920</v>
      </c>
      <c r="HX154" t="s">
        <v>1921</v>
      </c>
      <c r="HY154" t="s">
        <v>2125</v>
      </c>
      <c r="HZ154" t="s">
        <v>1921</v>
      </c>
      <c r="IA154" t="s">
        <v>1921</v>
      </c>
      <c r="IB154" t="s">
        <v>1920</v>
      </c>
      <c r="IC154" t="s">
        <v>2291</v>
      </c>
      <c r="ID154" t="s">
        <v>2291</v>
      </c>
      <c r="IE154" t="s">
        <v>2291</v>
      </c>
      <c r="IF154" t="s">
        <v>2291</v>
      </c>
      <c r="IG154" t="s">
        <v>2291</v>
      </c>
      <c r="IH154" t="s">
        <v>2127</v>
      </c>
      <c r="II154" t="s">
        <v>1920</v>
      </c>
      <c r="IJ154" t="s">
        <v>1921</v>
      </c>
      <c r="IK154">
        <v>52</v>
      </c>
      <c r="IL154" t="s">
        <v>2291</v>
      </c>
      <c r="IM154" t="s">
        <v>1920</v>
      </c>
      <c r="IN154" t="s">
        <v>2291</v>
      </c>
      <c r="IO154" t="s">
        <v>2291</v>
      </c>
      <c r="IP154" t="s">
        <v>2291</v>
      </c>
      <c r="IQ154" t="s">
        <v>2291</v>
      </c>
      <c r="IR154" t="s">
        <v>2291</v>
      </c>
      <c r="IS154" t="s">
        <v>2291</v>
      </c>
      <c r="IT154" t="s">
        <v>2291</v>
      </c>
      <c r="IU154" t="s">
        <v>2291</v>
      </c>
      <c r="IV154" t="s">
        <v>1949</v>
      </c>
      <c r="IW154" t="s">
        <v>1991</v>
      </c>
      <c r="IX154" t="s">
        <v>2291</v>
      </c>
      <c r="IY154" t="s">
        <v>2291</v>
      </c>
      <c r="IZ154" t="s">
        <v>2291</v>
      </c>
      <c r="JA154" t="s">
        <v>2291</v>
      </c>
      <c r="JB154" t="s">
        <v>2291</v>
      </c>
      <c r="JC154" t="s">
        <v>1921</v>
      </c>
      <c r="JD154" t="s">
        <v>2291</v>
      </c>
      <c r="JE154" t="s">
        <v>2291</v>
      </c>
      <c r="JF154" t="s">
        <v>2291</v>
      </c>
      <c r="JG154" t="s">
        <v>2291</v>
      </c>
      <c r="JH154" t="s">
        <v>2291</v>
      </c>
      <c r="JI154" t="s">
        <v>2291</v>
      </c>
      <c r="JJ154" t="s">
        <v>2291</v>
      </c>
      <c r="JK154" t="s">
        <v>2291</v>
      </c>
      <c r="JL154" t="s">
        <v>2291</v>
      </c>
      <c r="JM154" t="s">
        <v>763</v>
      </c>
      <c r="JN154" t="s">
        <v>1920</v>
      </c>
      <c r="JO154" t="s">
        <v>1921</v>
      </c>
      <c r="JP154" t="s">
        <v>1921</v>
      </c>
      <c r="JQ154" t="s">
        <v>1921</v>
      </c>
      <c r="JR154" t="s">
        <v>1921</v>
      </c>
      <c r="JS154" t="s">
        <v>1920</v>
      </c>
      <c r="JT154" t="s">
        <v>1920</v>
      </c>
      <c r="JU154" t="s">
        <v>1921</v>
      </c>
      <c r="JV154" t="s">
        <v>1921</v>
      </c>
      <c r="JW154" t="s">
        <v>1921</v>
      </c>
      <c r="JX154" t="s">
        <v>1921</v>
      </c>
      <c r="JY154" t="s">
        <v>1921</v>
      </c>
      <c r="JZ154" t="s">
        <v>1921</v>
      </c>
      <c r="KA154" t="s">
        <v>1921</v>
      </c>
      <c r="KB154" t="s">
        <v>2291</v>
      </c>
      <c r="KC154" t="s">
        <v>2291</v>
      </c>
      <c r="KD154" t="s">
        <v>2298</v>
      </c>
      <c r="KE154" t="s">
        <v>1920</v>
      </c>
      <c r="KF154" t="s">
        <v>1921</v>
      </c>
      <c r="KG154" t="s">
        <v>1921</v>
      </c>
      <c r="KH154" t="s">
        <v>1921</v>
      </c>
      <c r="KI154" t="s">
        <v>1921</v>
      </c>
      <c r="KJ154" t="s">
        <v>1920</v>
      </c>
      <c r="KK154" t="s">
        <v>1921</v>
      </c>
      <c r="KL154" t="s">
        <v>2291</v>
      </c>
      <c r="KM154" t="s">
        <v>2294</v>
      </c>
      <c r="KN154" t="s">
        <v>2291</v>
      </c>
      <c r="KO154" t="s">
        <v>1920</v>
      </c>
      <c r="KP154" t="s">
        <v>2141</v>
      </c>
      <c r="KQ154" t="s">
        <v>1965</v>
      </c>
      <c r="KR154" t="s">
        <v>1923</v>
      </c>
      <c r="KS154" t="s">
        <v>2291</v>
      </c>
      <c r="KT154" t="s">
        <v>1920</v>
      </c>
      <c r="KU154" t="s">
        <v>2044</v>
      </c>
      <c r="KV154" t="s">
        <v>1920</v>
      </c>
      <c r="KW154" t="s">
        <v>1921</v>
      </c>
      <c r="KX154" t="s">
        <v>1920</v>
      </c>
      <c r="KY154" t="s">
        <v>2291</v>
      </c>
      <c r="KZ154" t="s">
        <v>2291</v>
      </c>
      <c r="LA154">
        <v>1</v>
      </c>
      <c r="LB154" t="s">
        <v>313</v>
      </c>
      <c r="LC154" t="s">
        <v>305</v>
      </c>
      <c r="LD154" t="s">
        <v>2291</v>
      </c>
      <c r="LE154" t="s">
        <v>2291</v>
      </c>
      <c r="LF154" t="s">
        <v>2291</v>
      </c>
      <c r="LG154" t="s">
        <v>2291</v>
      </c>
      <c r="LH154" t="s">
        <v>2291</v>
      </c>
      <c r="LI154" t="s">
        <v>1338</v>
      </c>
      <c r="LJ154">
        <v>166367</v>
      </c>
      <c r="LK154" t="s">
        <v>1339</v>
      </c>
      <c r="LL154" t="s">
        <v>1340</v>
      </c>
      <c r="LM154">
        <v>116</v>
      </c>
      <c r="LN154" t="s">
        <v>2291</v>
      </c>
      <c r="LO154">
        <v>-1</v>
      </c>
      <c r="LP154" t="s">
        <v>2291</v>
      </c>
      <c r="LQ154" t="s">
        <v>2291</v>
      </c>
      <c r="LR154" t="s">
        <v>2291</v>
      </c>
      <c r="LS154">
        <v>0</v>
      </c>
      <c r="LT154">
        <v>0</v>
      </c>
      <c r="LU154">
        <v>0</v>
      </c>
      <c r="LV154">
        <v>0</v>
      </c>
      <c r="LW154">
        <v>0</v>
      </c>
      <c r="LX154">
        <v>0</v>
      </c>
      <c r="LY154">
        <v>0</v>
      </c>
      <c r="LZ154">
        <v>0</v>
      </c>
      <c r="MA154">
        <v>0</v>
      </c>
      <c r="MB154">
        <v>0</v>
      </c>
      <c r="MC154">
        <v>0</v>
      </c>
      <c r="MD154">
        <v>0</v>
      </c>
      <c r="ME154">
        <v>0</v>
      </c>
      <c r="MF154" t="s">
        <v>1975</v>
      </c>
      <c r="MG154" t="s">
        <v>1979</v>
      </c>
      <c r="MH154" t="s">
        <v>568</v>
      </c>
      <c r="MI154" t="b">
        <v>1</v>
      </c>
      <c r="MJ154" t="b">
        <v>1</v>
      </c>
      <c r="MK154" t="b">
        <v>1</v>
      </c>
      <c r="ML154" t="s">
        <v>2291</v>
      </c>
    </row>
    <row r="155" spans="1:350" x14ac:dyDescent="0.3">
      <c r="A155" t="s">
        <v>1824</v>
      </c>
      <c r="B155" t="s">
        <v>1275</v>
      </c>
      <c r="C155" t="s">
        <v>1276</v>
      </c>
      <c r="D155">
        <v>43164</v>
      </c>
      <c r="E155" t="s">
        <v>330</v>
      </c>
      <c r="F155" t="s">
        <v>2291</v>
      </c>
      <c r="G155" t="s">
        <v>2291</v>
      </c>
      <c r="H155" t="s">
        <v>2291</v>
      </c>
      <c r="I155">
        <v>43164</v>
      </c>
      <c r="J155" t="s">
        <v>389</v>
      </c>
      <c r="K155" t="s">
        <v>293</v>
      </c>
      <c r="L155" t="s">
        <v>294</v>
      </c>
      <c r="M155" t="s">
        <v>1934</v>
      </c>
      <c r="N155" t="s">
        <v>295</v>
      </c>
      <c r="O155" t="s">
        <v>1947</v>
      </c>
      <c r="P155" t="s">
        <v>810</v>
      </c>
      <c r="Q155" t="s">
        <v>1230</v>
      </c>
      <c r="R155" t="s">
        <v>1779</v>
      </c>
      <c r="S155" t="s">
        <v>1824</v>
      </c>
      <c r="T155" t="s">
        <v>1277</v>
      </c>
      <c r="U155">
        <v>13.394845052499999</v>
      </c>
      <c r="V155">
        <v>14.4160002939</v>
      </c>
      <c r="W155">
        <v>300.859748518</v>
      </c>
      <c r="X155">
        <v>8</v>
      </c>
      <c r="Y155" t="s">
        <v>1983</v>
      </c>
      <c r="Z155" t="s">
        <v>2088</v>
      </c>
      <c r="AA155">
        <v>2</v>
      </c>
      <c r="AB155" t="s">
        <v>2296</v>
      </c>
      <c r="AC155" t="s">
        <v>2291</v>
      </c>
      <c r="AD155" t="s">
        <v>1982</v>
      </c>
      <c r="AE155" t="s">
        <v>2291</v>
      </c>
      <c r="AF155" t="s">
        <v>2291</v>
      </c>
      <c r="AG155" t="s">
        <v>2089</v>
      </c>
      <c r="AH155" t="s">
        <v>1920</v>
      </c>
      <c r="AI155" t="s">
        <v>1921</v>
      </c>
      <c r="AJ155" t="s">
        <v>1921</v>
      </c>
      <c r="AK155" t="s">
        <v>2291</v>
      </c>
      <c r="AL155">
        <v>120</v>
      </c>
      <c r="AM155">
        <v>500</v>
      </c>
      <c r="AN155" t="s">
        <v>294</v>
      </c>
      <c r="AO155" t="s">
        <v>1934</v>
      </c>
      <c r="AP155" t="s">
        <v>400</v>
      </c>
      <c r="AQ155" t="s">
        <v>1948</v>
      </c>
      <c r="AR155" t="s">
        <v>401</v>
      </c>
      <c r="AS155" t="s">
        <v>429</v>
      </c>
      <c r="AT155">
        <v>120</v>
      </c>
      <c r="AU155">
        <v>500</v>
      </c>
      <c r="AV155">
        <v>42005</v>
      </c>
      <c r="AW155" t="s">
        <v>2291</v>
      </c>
      <c r="AX155" t="s">
        <v>2291</v>
      </c>
      <c r="AY155" t="s">
        <v>2291</v>
      </c>
      <c r="AZ155" t="s">
        <v>2291</v>
      </c>
      <c r="BA155" t="s">
        <v>2291</v>
      </c>
      <c r="BB155" t="s">
        <v>2291</v>
      </c>
      <c r="BC155" t="s">
        <v>2291</v>
      </c>
      <c r="BD155" t="s">
        <v>2291</v>
      </c>
      <c r="BE155" t="s">
        <v>2291</v>
      </c>
      <c r="BF155" t="s">
        <v>2291</v>
      </c>
      <c r="BG155" t="s">
        <v>2291</v>
      </c>
      <c r="BH155" t="s">
        <v>2291</v>
      </c>
      <c r="BI155" t="s">
        <v>2291</v>
      </c>
      <c r="BJ155" t="s">
        <v>2291</v>
      </c>
      <c r="BK155" t="s">
        <v>2291</v>
      </c>
      <c r="BL155" t="s">
        <v>2291</v>
      </c>
      <c r="BM155" t="s">
        <v>2291</v>
      </c>
      <c r="BN155" t="s">
        <v>2291</v>
      </c>
      <c r="BO155" t="s">
        <v>2291</v>
      </c>
      <c r="BP155" t="s">
        <v>2291</v>
      </c>
      <c r="BQ155" t="s">
        <v>2291</v>
      </c>
      <c r="BR155" t="s">
        <v>2291</v>
      </c>
      <c r="BS155" t="s">
        <v>2291</v>
      </c>
      <c r="BT155" t="s">
        <v>2291</v>
      </c>
      <c r="BU155" t="s">
        <v>2291</v>
      </c>
      <c r="BV155" t="s">
        <v>2291</v>
      </c>
      <c r="BW155" t="s">
        <v>2291</v>
      </c>
      <c r="BX155" t="s">
        <v>2291</v>
      </c>
      <c r="BY155">
        <v>48</v>
      </c>
      <c r="BZ155">
        <v>200</v>
      </c>
      <c r="CA155">
        <v>0</v>
      </c>
      <c r="CB155">
        <v>120</v>
      </c>
      <c r="CC155">
        <v>0</v>
      </c>
      <c r="CD155">
        <v>0</v>
      </c>
      <c r="CE155">
        <v>0</v>
      </c>
      <c r="CF155" t="s">
        <v>1998</v>
      </c>
      <c r="CG155" t="s">
        <v>2291</v>
      </c>
      <c r="CH155" t="s">
        <v>469</v>
      </c>
      <c r="CI155" t="s">
        <v>1921</v>
      </c>
      <c r="CJ155" t="s">
        <v>1921</v>
      </c>
      <c r="CK155" t="s">
        <v>1921</v>
      </c>
      <c r="CL155" t="s">
        <v>1921</v>
      </c>
      <c r="CM155" t="s">
        <v>1921</v>
      </c>
      <c r="CN155" t="s">
        <v>1921</v>
      </c>
      <c r="CO155" t="s">
        <v>1921</v>
      </c>
      <c r="CP155" t="s">
        <v>1921</v>
      </c>
      <c r="CQ155" t="s">
        <v>1921</v>
      </c>
      <c r="CR155" t="s">
        <v>1921</v>
      </c>
      <c r="CS155" t="s">
        <v>1920</v>
      </c>
      <c r="CT155" t="s">
        <v>2291</v>
      </c>
      <c r="CU155" t="s">
        <v>2291</v>
      </c>
      <c r="CV155" t="s">
        <v>2291</v>
      </c>
      <c r="CW155" t="s">
        <v>2291</v>
      </c>
      <c r="CX155" t="s">
        <v>2291</v>
      </c>
      <c r="CY155" t="s">
        <v>2291</v>
      </c>
      <c r="CZ155" t="s">
        <v>2291</v>
      </c>
      <c r="DA155" t="s">
        <v>2291</v>
      </c>
      <c r="DB155" t="s">
        <v>2291</v>
      </c>
      <c r="DC155" t="s">
        <v>2291</v>
      </c>
      <c r="DD155" t="s">
        <v>2291</v>
      </c>
      <c r="DE155" t="s">
        <v>2291</v>
      </c>
      <c r="DF155" t="s">
        <v>2291</v>
      </c>
      <c r="DG155" t="s">
        <v>2291</v>
      </c>
      <c r="DH155" t="s">
        <v>2291</v>
      </c>
      <c r="DI155" t="s">
        <v>2291</v>
      </c>
      <c r="DJ155" t="s">
        <v>2291</v>
      </c>
      <c r="DK155" t="s">
        <v>2291</v>
      </c>
      <c r="DL155" t="s">
        <v>2291</v>
      </c>
      <c r="DM155" t="s">
        <v>2291</v>
      </c>
      <c r="DN155" t="s">
        <v>2291</v>
      </c>
      <c r="DO155" t="s">
        <v>2291</v>
      </c>
      <c r="DP155" t="s">
        <v>2291</v>
      </c>
      <c r="DQ155" t="s">
        <v>2291</v>
      </c>
      <c r="DR155" t="s">
        <v>2291</v>
      </c>
      <c r="DS155" t="s">
        <v>2291</v>
      </c>
      <c r="DT155" t="s">
        <v>2291</v>
      </c>
      <c r="DU155" t="s">
        <v>2291</v>
      </c>
      <c r="DV155" t="s">
        <v>2291</v>
      </c>
      <c r="DW155" t="s">
        <v>2291</v>
      </c>
      <c r="DX155" t="s">
        <v>2291</v>
      </c>
      <c r="DY155" t="s">
        <v>2291</v>
      </c>
      <c r="DZ155" t="s">
        <v>2291</v>
      </c>
      <c r="EA155" t="s">
        <v>2291</v>
      </c>
      <c r="EB155" t="s">
        <v>2291</v>
      </c>
      <c r="EC155" t="s">
        <v>2291</v>
      </c>
      <c r="ED155" t="s">
        <v>2291</v>
      </c>
      <c r="EE155" t="s">
        <v>2291</v>
      </c>
      <c r="EF155" t="s">
        <v>2291</v>
      </c>
      <c r="EG155" t="s">
        <v>2291</v>
      </c>
      <c r="EH155" t="s">
        <v>2291</v>
      </c>
      <c r="EI155" t="s">
        <v>2291</v>
      </c>
      <c r="EJ155" t="s">
        <v>2291</v>
      </c>
      <c r="EK155" t="s">
        <v>2291</v>
      </c>
      <c r="EL155" t="s">
        <v>2291</v>
      </c>
      <c r="EM155" t="s">
        <v>2291</v>
      </c>
      <c r="EN155" t="s">
        <v>2291</v>
      </c>
      <c r="EO155" t="s">
        <v>2291</v>
      </c>
      <c r="EP155" t="s">
        <v>2291</v>
      </c>
      <c r="EQ155" t="s">
        <v>2291</v>
      </c>
      <c r="ER155" t="s">
        <v>2291</v>
      </c>
      <c r="ES155" t="s">
        <v>2291</v>
      </c>
      <c r="ET155" t="s">
        <v>2291</v>
      </c>
      <c r="EU155" t="s">
        <v>2291</v>
      </c>
      <c r="EV155" t="s">
        <v>2291</v>
      </c>
      <c r="EW155" t="s">
        <v>2291</v>
      </c>
      <c r="EX155" t="s">
        <v>2291</v>
      </c>
      <c r="EY155" t="s">
        <v>2291</v>
      </c>
      <c r="EZ155" t="s">
        <v>2291</v>
      </c>
      <c r="FA155" t="s">
        <v>2291</v>
      </c>
      <c r="FB155" t="s">
        <v>2291</v>
      </c>
      <c r="FC155" t="s">
        <v>2291</v>
      </c>
      <c r="FD155" t="s">
        <v>2291</v>
      </c>
      <c r="FE155" t="s">
        <v>2291</v>
      </c>
      <c r="FF155" t="s">
        <v>2291</v>
      </c>
      <c r="FG155" t="s">
        <v>2291</v>
      </c>
      <c r="FH155" t="s">
        <v>2291</v>
      </c>
      <c r="FI155" t="s">
        <v>2291</v>
      </c>
      <c r="FJ155" t="s">
        <v>2291</v>
      </c>
      <c r="FK155" t="s">
        <v>2291</v>
      </c>
      <c r="FL155" t="s">
        <v>2291</v>
      </c>
      <c r="FM155" t="s">
        <v>2291</v>
      </c>
      <c r="FN155" t="s">
        <v>2291</v>
      </c>
      <c r="FO155" t="s">
        <v>2291</v>
      </c>
      <c r="FP155" t="s">
        <v>2291</v>
      </c>
      <c r="FQ155" t="s">
        <v>2291</v>
      </c>
      <c r="FR155" t="s">
        <v>2291</v>
      </c>
      <c r="FS155" t="s">
        <v>2291</v>
      </c>
      <c r="FT155" t="s">
        <v>2291</v>
      </c>
      <c r="FU155" t="s">
        <v>2291</v>
      </c>
      <c r="FV155">
        <v>50</v>
      </c>
      <c r="FW155">
        <v>100</v>
      </c>
      <c r="FX155">
        <v>5</v>
      </c>
      <c r="FY155">
        <v>10</v>
      </c>
      <c r="FZ155">
        <v>10</v>
      </c>
      <c r="GA155">
        <v>20</v>
      </c>
      <c r="GB155" t="s">
        <v>2291</v>
      </c>
      <c r="GC155" t="s">
        <v>2291</v>
      </c>
      <c r="GD155">
        <v>20</v>
      </c>
      <c r="GE155">
        <v>15</v>
      </c>
      <c r="GF155">
        <v>10</v>
      </c>
      <c r="GG155" t="s">
        <v>2291</v>
      </c>
      <c r="GH155">
        <v>30</v>
      </c>
      <c r="GI155" t="s">
        <v>1920</v>
      </c>
      <c r="GJ155" t="s">
        <v>1920</v>
      </c>
      <c r="GK155" t="s">
        <v>1920</v>
      </c>
      <c r="GL155" t="s">
        <v>2291</v>
      </c>
      <c r="GM155" t="s">
        <v>2291</v>
      </c>
      <c r="GN155" t="s">
        <v>2291</v>
      </c>
      <c r="GO155" t="s">
        <v>1920</v>
      </c>
      <c r="GP155" t="s">
        <v>2291</v>
      </c>
      <c r="GQ155" t="s">
        <v>2291</v>
      </c>
      <c r="GR155" t="s">
        <v>2291</v>
      </c>
      <c r="GS155" t="s">
        <v>1223</v>
      </c>
      <c r="GT155" t="s">
        <v>1921</v>
      </c>
      <c r="GU155" t="s">
        <v>1921</v>
      </c>
      <c r="GV155" t="s">
        <v>1920</v>
      </c>
      <c r="GW155" t="s">
        <v>1921</v>
      </c>
      <c r="GX155" t="s">
        <v>1921</v>
      </c>
      <c r="GY155" t="s">
        <v>1921</v>
      </c>
      <c r="GZ155" t="s">
        <v>1921</v>
      </c>
      <c r="HA155" t="s">
        <v>1921</v>
      </c>
      <c r="HB155" t="s">
        <v>2291</v>
      </c>
      <c r="HC155" t="s">
        <v>2291</v>
      </c>
      <c r="HD155" t="s">
        <v>2291</v>
      </c>
      <c r="HE155" t="s">
        <v>2291</v>
      </c>
      <c r="HF155" t="s">
        <v>2291</v>
      </c>
      <c r="HG155" t="s">
        <v>2291</v>
      </c>
      <c r="HH155" t="s">
        <v>2291</v>
      </c>
      <c r="HI155" t="s">
        <v>2291</v>
      </c>
      <c r="HJ155">
        <v>1</v>
      </c>
      <c r="HK155" t="s">
        <v>2291</v>
      </c>
      <c r="HL155" t="s">
        <v>2291</v>
      </c>
      <c r="HM155" t="s">
        <v>2291</v>
      </c>
      <c r="HN155" t="s">
        <v>2291</v>
      </c>
      <c r="HO155" t="s">
        <v>2291</v>
      </c>
      <c r="HP155" t="s">
        <v>2291</v>
      </c>
      <c r="HQ155" t="s">
        <v>2291</v>
      </c>
      <c r="HR155" t="s">
        <v>1957</v>
      </c>
      <c r="HS155" t="s">
        <v>2116</v>
      </c>
      <c r="HT155" t="s">
        <v>1921</v>
      </c>
      <c r="HU155" t="s">
        <v>1921</v>
      </c>
      <c r="HV155" t="s">
        <v>1921</v>
      </c>
      <c r="HW155" t="s">
        <v>1920</v>
      </c>
      <c r="HX155" t="s">
        <v>1921</v>
      </c>
      <c r="HY155" t="s">
        <v>2125</v>
      </c>
      <c r="HZ155" t="s">
        <v>1921</v>
      </c>
      <c r="IA155" t="s">
        <v>1921</v>
      </c>
      <c r="IB155" t="s">
        <v>1920</v>
      </c>
      <c r="IC155" t="s">
        <v>2291</v>
      </c>
      <c r="ID155" t="s">
        <v>2291</v>
      </c>
      <c r="IE155" t="s">
        <v>2291</v>
      </c>
      <c r="IF155" t="s">
        <v>2291</v>
      </c>
      <c r="IG155" t="s">
        <v>2291</v>
      </c>
      <c r="IH155" t="s">
        <v>2126</v>
      </c>
      <c r="II155" t="s">
        <v>1921</v>
      </c>
      <c r="IJ155" t="s">
        <v>1920</v>
      </c>
      <c r="IK155" t="s">
        <v>2291</v>
      </c>
      <c r="IL155">
        <v>100</v>
      </c>
      <c r="IM155" t="s">
        <v>1920</v>
      </c>
      <c r="IN155" t="s">
        <v>2291</v>
      </c>
      <c r="IO155" t="s">
        <v>2291</v>
      </c>
      <c r="IP155" t="s">
        <v>2291</v>
      </c>
      <c r="IQ155" t="s">
        <v>2291</v>
      </c>
      <c r="IR155" t="s">
        <v>2291</v>
      </c>
      <c r="IS155" t="s">
        <v>2291</v>
      </c>
      <c r="IT155" t="s">
        <v>2291</v>
      </c>
      <c r="IU155" t="s">
        <v>2291</v>
      </c>
      <c r="IV155" t="s">
        <v>1949</v>
      </c>
      <c r="IW155" t="s">
        <v>1991</v>
      </c>
      <c r="IX155" t="s">
        <v>2291</v>
      </c>
      <c r="IY155" t="s">
        <v>2291</v>
      </c>
      <c r="IZ155" t="s">
        <v>2291</v>
      </c>
      <c r="JA155" t="s">
        <v>2291</v>
      </c>
      <c r="JB155" t="s">
        <v>2291</v>
      </c>
      <c r="JC155" t="s">
        <v>1921</v>
      </c>
      <c r="JD155" t="s">
        <v>2291</v>
      </c>
      <c r="JE155" t="s">
        <v>2291</v>
      </c>
      <c r="JF155" t="s">
        <v>2291</v>
      </c>
      <c r="JG155" t="s">
        <v>2291</v>
      </c>
      <c r="JH155" t="s">
        <v>2291</v>
      </c>
      <c r="JI155" t="s">
        <v>2291</v>
      </c>
      <c r="JJ155" t="s">
        <v>2291</v>
      </c>
      <c r="JK155" t="s">
        <v>2291</v>
      </c>
      <c r="JL155" t="s">
        <v>2291</v>
      </c>
      <c r="JM155" t="s">
        <v>718</v>
      </c>
      <c r="JN155" t="s">
        <v>1921</v>
      </c>
      <c r="JO155" t="s">
        <v>1921</v>
      </c>
      <c r="JP155" t="s">
        <v>1921</v>
      </c>
      <c r="JQ155" t="s">
        <v>1921</v>
      </c>
      <c r="JR155" t="s">
        <v>1921</v>
      </c>
      <c r="JS155" t="s">
        <v>1920</v>
      </c>
      <c r="JT155" t="s">
        <v>1920</v>
      </c>
      <c r="JU155" t="s">
        <v>1921</v>
      </c>
      <c r="JV155" t="s">
        <v>1920</v>
      </c>
      <c r="JW155" t="s">
        <v>1921</v>
      </c>
      <c r="JX155" t="s">
        <v>1921</v>
      </c>
      <c r="JY155" t="s">
        <v>1921</v>
      </c>
      <c r="JZ155" t="s">
        <v>1921</v>
      </c>
      <c r="KA155" t="s">
        <v>1921</v>
      </c>
      <c r="KB155" t="s">
        <v>2291</v>
      </c>
      <c r="KC155" t="s">
        <v>2291</v>
      </c>
      <c r="KD155" t="s">
        <v>2298</v>
      </c>
      <c r="KE155" t="s">
        <v>1920</v>
      </c>
      <c r="KF155" t="s">
        <v>1921</v>
      </c>
      <c r="KG155" t="s">
        <v>1921</v>
      </c>
      <c r="KH155" t="s">
        <v>1921</v>
      </c>
      <c r="KI155" t="s">
        <v>1921</v>
      </c>
      <c r="KJ155" t="s">
        <v>1920</v>
      </c>
      <c r="KK155" t="s">
        <v>1921</v>
      </c>
      <c r="KL155" t="s">
        <v>2291</v>
      </c>
      <c r="KM155" t="s">
        <v>2294</v>
      </c>
      <c r="KN155" t="s">
        <v>2291</v>
      </c>
      <c r="KO155" t="s">
        <v>1920</v>
      </c>
      <c r="KP155" t="s">
        <v>2141</v>
      </c>
      <c r="KQ155" t="s">
        <v>1965</v>
      </c>
      <c r="KR155" t="s">
        <v>1923</v>
      </c>
      <c r="KS155" t="s">
        <v>2291</v>
      </c>
      <c r="KT155" t="s">
        <v>1920</v>
      </c>
      <c r="KU155" t="s">
        <v>2044</v>
      </c>
      <c r="KV155" t="s">
        <v>1920</v>
      </c>
      <c r="KW155" t="s">
        <v>1921</v>
      </c>
      <c r="KX155" t="s">
        <v>1920</v>
      </c>
      <c r="KY155" t="s">
        <v>2291</v>
      </c>
      <c r="KZ155" t="s">
        <v>2291</v>
      </c>
      <c r="LA155">
        <v>2</v>
      </c>
      <c r="LB155" t="s">
        <v>310</v>
      </c>
      <c r="LC155" t="s">
        <v>2291</v>
      </c>
      <c r="LD155" t="s">
        <v>2291</v>
      </c>
      <c r="LE155" t="s">
        <v>2291</v>
      </c>
      <c r="LF155" t="s">
        <v>2291</v>
      </c>
      <c r="LG155">
        <v>20</v>
      </c>
      <c r="LH155">
        <v>20</v>
      </c>
      <c r="LI155" t="s">
        <v>1278</v>
      </c>
      <c r="LJ155">
        <v>161900</v>
      </c>
      <c r="LK155" t="s">
        <v>1279</v>
      </c>
      <c r="LL155" t="s">
        <v>1280</v>
      </c>
      <c r="LM155">
        <v>106</v>
      </c>
      <c r="LN155" t="s">
        <v>2291</v>
      </c>
      <c r="LO155">
        <v>-1</v>
      </c>
      <c r="LP155" t="s">
        <v>2291</v>
      </c>
      <c r="LQ155" t="s">
        <v>2291</v>
      </c>
      <c r="LR155">
        <v>106</v>
      </c>
      <c r="LS155">
        <v>4</v>
      </c>
      <c r="LT155">
        <v>3</v>
      </c>
      <c r="LU155">
        <v>9</v>
      </c>
      <c r="LV155">
        <v>12</v>
      </c>
      <c r="LW155">
        <v>28</v>
      </c>
      <c r="LX155">
        <v>9</v>
      </c>
      <c r="LY155">
        <v>4</v>
      </c>
      <c r="LZ155">
        <v>7</v>
      </c>
      <c r="MA155">
        <v>19</v>
      </c>
      <c r="MB155">
        <v>20</v>
      </c>
      <c r="MC155">
        <v>0</v>
      </c>
      <c r="MD155">
        <v>1</v>
      </c>
      <c r="ME155">
        <v>116</v>
      </c>
      <c r="MF155" t="s">
        <v>1979</v>
      </c>
      <c r="MG155" t="s">
        <v>568</v>
      </c>
      <c r="MH155" t="s">
        <v>1981</v>
      </c>
      <c r="MI155" t="b">
        <v>1</v>
      </c>
      <c r="MJ155" t="b">
        <v>0</v>
      </c>
      <c r="MK155" t="b">
        <v>0</v>
      </c>
      <c r="ML155" t="s">
        <v>2291</v>
      </c>
    </row>
    <row r="156" spans="1:350" x14ac:dyDescent="0.3">
      <c r="A156" t="s">
        <v>1740</v>
      </c>
      <c r="B156" t="s">
        <v>1737</v>
      </c>
      <c r="C156" t="s">
        <v>1738</v>
      </c>
      <c r="D156">
        <v>43179</v>
      </c>
      <c r="E156" t="s">
        <v>380</v>
      </c>
      <c r="F156" t="s">
        <v>2291</v>
      </c>
      <c r="G156" t="s">
        <v>2291</v>
      </c>
      <c r="H156" t="s">
        <v>2291</v>
      </c>
      <c r="I156">
        <v>43179</v>
      </c>
      <c r="J156" t="s">
        <v>381</v>
      </c>
      <c r="K156" t="s">
        <v>293</v>
      </c>
      <c r="L156" t="s">
        <v>294</v>
      </c>
      <c r="M156" t="s">
        <v>1934</v>
      </c>
      <c r="N156" t="s">
        <v>295</v>
      </c>
      <c r="O156" t="s">
        <v>1947</v>
      </c>
      <c r="P156" t="s">
        <v>296</v>
      </c>
      <c r="Q156" t="s">
        <v>332</v>
      </c>
      <c r="R156" t="s">
        <v>1739</v>
      </c>
      <c r="S156" t="s">
        <v>1740</v>
      </c>
      <c r="T156" t="s">
        <v>2291</v>
      </c>
      <c r="U156" t="s">
        <v>2291</v>
      </c>
      <c r="V156" t="s">
        <v>2291</v>
      </c>
      <c r="W156" t="s">
        <v>2291</v>
      </c>
      <c r="X156" t="s">
        <v>2291</v>
      </c>
      <c r="Y156" t="s">
        <v>1983</v>
      </c>
      <c r="Z156" t="s">
        <v>1739</v>
      </c>
      <c r="AA156">
        <v>2</v>
      </c>
      <c r="AB156" t="s">
        <v>2296</v>
      </c>
      <c r="AC156" t="s">
        <v>2291</v>
      </c>
      <c r="AD156" t="s">
        <v>1982</v>
      </c>
      <c r="AE156" t="s">
        <v>2291</v>
      </c>
      <c r="AF156" t="s">
        <v>2291</v>
      </c>
      <c r="AG156" t="s">
        <v>1955</v>
      </c>
      <c r="AH156" t="s">
        <v>1921</v>
      </c>
      <c r="AI156" t="s">
        <v>1920</v>
      </c>
      <c r="AJ156" t="s">
        <v>1921</v>
      </c>
      <c r="AK156" t="s">
        <v>2291</v>
      </c>
      <c r="AL156" t="s">
        <v>2291</v>
      </c>
      <c r="AM156" t="s">
        <v>2291</v>
      </c>
      <c r="AN156" t="s">
        <v>2291</v>
      </c>
      <c r="AO156" t="s">
        <v>2291</v>
      </c>
      <c r="AP156" t="s">
        <v>2291</v>
      </c>
      <c r="AQ156" t="s">
        <v>2291</v>
      </c>
      <c r="AR156" t="s">
        <v>2291</v>
      </c>
      <c r="AS156" t="s">
        <v>2291</v>
      </c>
      <c r="AT156" t="s">
        <v>2291</v>
      </c>
      <c r="AU156" t="s">
        <v>2291</v>
      </c>
      <c r="AV156" t="s">
        <v>2291</v>
      </c>
      <c r="AW156">
        <v>510</v>
      </c>
      <c r="AX156">
        <v>2132</v>
      </c>
      <c r="AY156" t="s">
        <v>697</v>
      </c>
      <c r="AZ156" t="s">
        <v>1928</v>
      </c>
      <c r="BA156" t="s">
        <v>294</v>
      </c>
      <c r="BB156" t="s">
        <v>1934</v>
      </c>
      <c r="BC156" t="s">
        <v>295</v>
      </c>
      <c r="BD156" t="s">
        <v>1947</v>
      </c>
      <c r="BE156" t="s">
        <v>2291</v>
      </c>
      <c r="BF156" t="s">
        <v>2291</v>
      </c>
      <c r="BG156" t="s">
        <v>2291</v>
      </c>
      <c r="BH156">
        <v>510</v>
      </c>
      <c r="BI156">
        <v>2132</v>
      </c>
      <c r="BJ156">
        <v>42370</v>
      </c>
      <c r="BK156" t="s">
        <v>2291</v>
      </c>
      <c r="BL156" t="s">
        <v>2291</v>
      </c>
      <c r="BM156" t="s">
        <v>2291</v>
      </c>
      <c r="BN156" t="s">
        <v>2291</v>
      </c>
      <c r="BO156" t="s">
        <v>2291</v>
      </c>
      <c r="BP156" t="s">
        <v>2291</v>
      </c>
      <c r="BQ156" t="s">
        <v>2291</v>
      </c>
      <c r="BR156" t="s">
        <v>2291</v>
      </c>
      <c r="BS156" t="s">
        <v>2291</v>
      </c>
      <c r="BT156" t="s">
        <v>2291</v>
      </c>
      <c r="BU156" t="s">
        <v>2291</v>
      </c>
      <c r="BV156" t="s">
        <v>2291</v>
      </c>
      <c r="BW156" t="s">
        <v>2291</v>
      </c>
      <c r="BX156" t="s">
        <v>2291</v>
      </c>
      <c r="BY156" t="s">
        <v>2291</v>
      </c>
      <c r="BZ156" t="s">
        <v>2291</v>
      </c>
      <c r="CA156">
        <v>0</v>
      </c>
      <c r="CB156">
        <v>460</v>
      </c>
      <c r="CC156">
        <v>0</v>
      </c>
      <c r="CD156">
        <v>50</v>
      </c>
      <c r="CE156">
        <v>0</v>
      </c>
      <c r="CF156" t="s">
        <v>1998</v>
      </c>
      <c r="CG156" t="s">
        <v>2291</v>
      </c>
      <c r="CH156" t="s">
        <v>469</v>
      </c>
      <c r="CI156" t="s">
        <v>1921</v>
      </c>
      <c r="CJ156" t="s">
        <v>1921</v>
      </c>
      <c r="CK156" t="s">
        <v>1921</v>
      </c>
      <c r="CL156" t="s">
        <v>1921</v>
      </c>
      <c r="CM156" t="s">
        <v>1921</v>
      </c>
      <c r="CN156" t="s">
        <v>1921</v>
      </c>
      <c r="CO156" t="s">
        <v>1921</v>
      </c>
      <c r="CP156" t="s">
        <v>1921</v>
      </c>
      <c r="CQ156" t="s">
        <v>1921</v>
      </c>
      <c r="CR156" t="s">
        <v>1921</v>
      </c>
      <c r="CS156" t="s">
        <v>1920</v>
      </c>
      <c r="CT156" t="s">
        <v>2291</v>
      </c>
      <c r="CU156" t="s">
        <v>2291</v>
      </c>
      <c r="CV156" t="s">
        <v>2291</v>
      </c>
      <c r="CW156" t="s">
        <v>2291</v>
      </c>
      <c r="CX156" t="s">
        <v>2291</v>
      </c>
      <c r="CY156" t="s">
        <v>2291</v>
      </c>
      <c r="CZ156" t="s">
        <v>2291</v>
      </c>
      <c r="DA156" t="s">
        <v>2291</v>
      </c>
      <c r="DB156" t="s">
        <v>2291</v>
      </c>
      <c r="DC156" t="s">
        <v>2291</v>
      </c>
      <c r="DD156" t="s">
        <v>2291</v>
      </c>
      <c r="DE156" t="s">
        <v>2291</v>
      </c>
      <c r="DF156" t="s">
        <v>2291</v>
      </c>
      <c r="DG156" t="s">
        <v>2291</v>
      </c>
      <c r="DH156" t="s">
        <v>2291</v>
      </c>
      <c r="DI156" t="s">
        <v>2291</v>
      </c>
      <c r="DJ156" t="s">
        <v>2291</v>
      </c>
      <c r="DK156" t="s">
        <v>2291</v>
      </c>
      <c r="DL156" t="s">
        <v>2291</v>
      </c>
      <c r="DM156" t="s">
        <v>2291</v>
      </c>
      <c r="DN156" t="s">
        <v>2291</v>
      </c>
      <c r="DO156" t="s">
        <v>2291</v>
      </c>
      <c r="DP156" t="s">
        <v>2291</v>
      </c>
      <c r="DQ156" t="s">
        <v>2291</v>
      </c>
      <c r="DR156" t="s">
        <v>2291</v>
      </c>
      <c r="DS156" t="s">
        <v>2291</v>
      </c>
      <c r="DT156" t="s">
        <v>2291</v>
      </c>
      <c r="DU156" t="s">
        <v>2291</v>
      </c>
      <c r="DV156" t="s">
        <v>2291</v>
      </c>
      <c r="DW156" t="s">
        <v>2291</v>
      </c>
      <c r="DX156" t="s">
        <v>2291</v>
      </c>
      <c r="DY156" t="s">
        <v>2291</v>
      </c>
      <c r="DZ156" t="s">
        <v>2291</v>
      </c>
      <c r="EA156" t="s">
        <v>2291</v>
      </c>
      <c r="EB156" t="s">
        <v>2291</v>
      </c>
      <c r="EC156" t="s">
        <v>2291</v>
      </c>
      <c r="ED156" t="s">
        <v>2291</v>
      </c>
      <c r="EE156" t="s">
        <v>2291</v>
      </c>
      <c r="EF156" t="s">
        <v>2291</v>
      </c>
      <c r="EG156" t="s">
        <v>2291</v>
      </c>
      <c r="EH156" t="s">
        <v>2291</v>
      </c>
      <c r="EI156" t="s">
        <v>2291</v>
      </c>
      <c r="EJ156" t="s">
        <v>2291</v>
      </c>
      <c r="EK156" t="s">
        <v>2291</v>
      </c>
      <c r="EL156" t="s">
        <v>2291</v>
      </c>
      <c r="EM156" t="s">
        <v>2291</v>
      </c>
      <c r="EN156" t="s">
        <v>2291</v>
      </c>
      <c r="EO156" t="s">
        <v>2291</v>
      </c>
      <c r="EP156" t="s">
        <v>2291</v>
      </c>
      <c r="EQ156" t="s">
        <v>2291</v>
      </c>
      <c r="ER156" t="s">
        <v>2291</v>
      </c>
      <c r="ES156" t="s">
        <v>2291</v>
      </c>
      <c r="ET156" t="s">
        <v>2291</v>
      </c>
      <c r="EU156" t="s">
        <v>2291</v>
      </c>
      <c r="EV156" t="s">
        <v>2291</v>
      </c>
      <c r="EW156" t="s">
        <v>2291</v>
      </c>
      <c r="EX156" t="s">
        <v>2291</v>
      </c>
      <c r="EY156" t="s">
        <v>2291</v>
      </c>
      <c r="EZ156" t="s">
        <v>2291</v>
      </c>
      <c r="FA156" t="s">
        <v>2291</v>
      </c>
      <c r="FB156" t="s">
        <v>2291</v>
      </c>
      <c r="FC156" t="s">
        <v>2291</v>
      </c>
      <c r="FD156" t="s">
        <v>2291</v>
      </c>
      <c r="FE156" t="s">
        <v>2291</v>
      </c>
      <c r="FF156" t="s">
        <v>2291</v>
      </c>
      <c r="FG156" t="s">
        <v>2291</v>
      </c>
      <c r="FH156" t="s">
        <v>2291</v>
      </c>
      <c r="FI156" t="s">
        <v>2291</v>
      </c>
      <c r="FJ156" t="s">
        <v>2291</v>
      </c>
      <c r="FK156" t="s">
        <v>2291</v>
      </c>
      <c r="FL156" t="s">
        <v>2291</v>
      </c>
      <c r="FM156" t="s">
        <v>2291</v>
      </c>
      <c r="FN156" t="s">
        <v>2291</v>
      </c>
      <c r="FO156" t="s">
        <v>2291</v>
      </c>
      <c r="FP156" t="s">
        <v>2291</v>
      </c>
      <c r="FQ156" t="s">
        <v>2291</v>
      </c>
      <c r="FR156" t="s">
        <v>2291</v>
      </c>
      <c r="FS156" t="s">
        <v>2291</v>
      </c>
      <c r="FT156" t="s">
        <v>2291</v>
      </c>
      <c r="FU156" t="s">
        <v>2291</v>
      </c>
      <c r="FV156">
        <v>80</v>
      </c>
      <c r="FW156">
        <v>120</v>
      </c>
      <c r="FX156">
        <v>8</v>
      </c>
      <c r="FY156">
        <v>12</v>
      </c>
      <c r="FZ156">
        <v>15</v>
      </c>
      <c r="GA156">
        <v>10</v>
      </c>
      <c r="GB156" t="s">
        <v>2291</v>
      </c>
      <c r="GC156" t="s">
        <v>2291</v>
      </c>
      <c r="GD156">
        <v>25</v>
      </c>
      <c r="GE156">
        <v>35</v>
      </c>
      <c r="GF156">
        <v>20</v>
      </c>
      <c r="GG156">
        <v>10</v>
      </c>
      <c r="GH156">
        <v>80</v>
      </c>
      <c r="GI156" t="s">
        <v>1920</v>
      </c>
      <c r="GJ156" t="s">
        <v>1920</v>
      </c>
      <c r="GK156" t="s">
        <v>1920</v>
      </c>
      <c r="GL156" t="s">
        <v>2291</v>
      </c>
      <c r="GM156" t="s">
        <v>2291</v>
      </c>
      <c r="GN156" t="s">
        <v>2291</v>
      </c>
      <c r="GO156" t="s">
        <v>1921</v>
      </c>
      <c r="GP156" t="s">
        <v>775</v>
      </c>
      <c r="GQ156" t="s">
        <v>775</v>
      </c>
      <c r="GR156" t="s">
        <v>2291</v>
      </c>
      <c r="GS156" t="s">
        <v>1223</v>
      </c>
      <c r="GT156" t="s">
        <v>1921</v>
      </c>
      <c r="GU156" t="s">
        <v>1921</v>
      </c>
      <c r="GV156" t="s">
        <v>1920</v>
      </c>
      <c r="GW156" t="s">
        <v>1921</v>
      </c>
      <c r="GX156" t="s">
        <v>1921</v>
      </c>
      <c r="GY156" t="s">
        <v>1921</v>
      </c>
      <c r="GZ156" t="s">
        <v>1921</v>
      </c>
      <c r="HA156" t="s">
        <v>1921</v>
      </c>
      <c r="HB156" t="s">
        <v>2291</v>
      </c>
      <c r="HC156" t="s">
        <v>2291</v>
      </c>
      <c r="HD156" t="s">
        <v>2291</v>
      </c>
      <c r="HE156" t="s">
        <v>2291</v>
      </c>
      <c r="HF156" t="s">
        <v>2291</v>
      </c>
      <c r="HG156" t="s">
        <v>2291</v>
      </c>
      <c r="HH156" t="s">
        <v>2291</v>
      </c>
      <c r="HI156" t="s">
        <v>2291</v>
      </c>
      <c r="HJ156">
        <v>1</v>
      </c>
      <c r="HK156" t="s">
        <v>2291</v>
      </c>
      <c r="HL156" t="s">
        <v>2291</v>
      </c>
      <c r="HM156" t="s">
        <v>2291</v>
      </c>
      <c r="HN156" t="s">
        <v>2291</v>
      </c>
      <c r="HO156" t="s">
        <v>2291</v>
      </c>
      <c r="HP156" t="s">
        <v>2291</v>
      </c>
      <c r="HQ156" t="s">
        <v>2291</v>
      </c>
      <c r="HR156" t="s">
        <v>1957</v>
      </c>
      <c r="HS156" t="s">
        <v>371</v>
      </c>
      <c r="HT156" t="s">
        <v>1920</v>
      </c>
      <c r="HU156" t="s">
        <v>1921</v>
      </c>
      <c r="HV156" t="s">
        <v>1921</v>
      </c>
      <c r="HW156" t="s">
        <v>1921</v>
      </c>
      <c r="HX156" t="s">
        <v>1921</v>
      </c>
      <c r="HY156" t="s">
        <v>2122</v>
      </c>
      <c r="HZ156" t="s">
        <v>1920</v>
      </c>
      <c r="IA156" t="s">
        <v>1920</v>
      </c>
      <c r="IB156" t="s">
        <v>1921</v>
      </c>
      <c r="IC156">
        <v>66</v>
      </c>
      <c r="ID156">
        <v>20</v>
      </c>
      <c r="IE156" t="s">
        <v>2046</v>
      </c>
      <c r="IF156" t="s">
        <v>1921</v>
      </c>
      <c r="IG156" t="s">
        <v>1964</v>
      </c>
      <c r="IH156" t="s">
        <v>2126</v>
      </c>
      <c r="II156" t="s">
        <v>1921</v>
      </c>
      <c r="IJ156" t="s">
        <v>1920</v>
      </c>
      <c r="IK156" t="s">
        <v>2291</v>
      </c>
      <c r="IL156">
        <v>510</v>
      </c>
      <c r="IM156" t="s">
        <v>1920</v>
      </c>
      <c r="IN156" t="s">
        <v>2291</v>
      </c>
      <c r="IO156" t="s">
        <v>2291</v>
      </c>
      <c r="IP156" t="s">
        <v>2291</v>
      </c>
      <c r="IQ156" t="s">
        <v>2291</v>
      </c>
      <c r="IR156" t="s">
        <v>2291</v>
      </c>
      <c r="IS156" t="s">
        <v>2291</v>
      </c>
      <c r="IT156" t="s">
        <v>2291</v>
      </c>
      <c r="IU156" t="s">
        <v>2291</v>
      </c>
      <c r="IV156" t="s">
        <v>1952</v>
      </c>
      <c r="IW156" t="s">
        <v>2291</v>
      </c>
      <c r="IX156" t="s">
        <v>2291</v>
      </c>
      <c r="IY156" t="s">
        <v>1741</v>
      </c>
      <c r="IZ156" t="s">
        <v>1742</v>
      </c>
      <c r="JA156" t="s">
        <v>1957</v>
      </c>
      <c r="JB156" t="s">
        <v>2291</v>
      </c>
      <c r="JC156" t="s">
        <v>1921</v>
      </c>
      <c r="JD156" t="s">
        <v>2291</v>
      </c>
      <c r="JE156" t="s">
        <v>2291</v>
      </c>
      <c r="JF156" t="s">
        <v>2291</v>
      </c>
      <c r="JG156" t="s">
        <v>2291</v>
      </c>
      <c r="JH156" t="s">
        <v>2291</v>
      </c>
      <c r="JI156" t="s">
        <v>2291</v>
      </c>
      <c r="JJ156" t="s">
        <v>2291</v>
      </c>
      <c r="JK156" t="s">
        <v>2291</v>
      </c>
      <c r="JL156" t="s">
        <v>2291</v>
      </c>
      <c r="JM156" t="s">
        <v>718</v>
      </c>
      <c r="JN156" t="s">
        <v>1921</v>
      </c>
      <c r="JO156" t="s">
        <v>1921</v>
      </c>
      <c r="JP156" t="s">
        <v>1921</v>
      </c>
      <c r="JQ156" t="s">
        <v>1921</v>
      </c>
      <c r="JR156" t="s">
        <v>1921</v>
      </c>
      <c r="JS156" t="s">
        <v>1920</v>
      </c>
      <c r="JT156" t="s">
        <v>1920</v>
      </c>
      <c r="JU156" t="s">
        <v>1921</v>
      </c>
      <c r="JV156" t="s">
        <v>1920</v>
      </c>
      <c r="JW156" t="s">
        <v>1921</v>
      </c>
      <c r="JX156" t="s">
        <v>1921</v>
      </c>
      <c r="JY156" t="s">
        <v>1921</v>
      </c>
      <c r="JZ156" t="s">
        <v>1921</v>
      </c>
      <c r="KA156" t="s">
        <v>1921</v>
      </c>
      <c r="KB156" t="s">
        <v>2291</v>
      </c>
      <c r="KC156" t="s">
        <v>2291</v>
      </c>
      <c r="KD156" t="s">
        <v>2298</v>
      </c>
      <c r="KE156" t="s">
        <v>1920</v>
      </c>
      <c r="KF156" t="s">
        <v>1921</v>
      </c>
      <c r="KG156" t="s">
        <v>1921</v>
      </c>
      <c r="KH156" t="s">
        <v>1921</v>
      </c>
      <c r="KI156" t="s">
        <v>1921</v>
      </c>
      <c r="KJ156" t="s">
        <v>1920</v>
      </c>
      <c r="KK156" t="s">
        <v>1921</v>
      </c>
      <c r="KL156" t="s">
        <v>2291</v>
      </c>
      <c r="KM156" t="s">
        <v>1973</v>
      </c>
      <c r="KN156" t="s">
        <v>2291</v>
      </c>
      <c r="KO156" t="s">
        <v>1920</v>
      </c>
      <c r="KP156" t="s">
        <v>1720</v>
      </c>
      <c r="KQ156" t="s">
        <v>1967</v>
      </c>
      <c r="KR156" t="s">
        <v>1988</v>
      </c>
      <c r="KS156" t="s">
        <v>2291</v>
      </c>
      <c r="KT156" t="s">
        <v>1920</v>
      </c>
      <c r="KU156" t="s">
        <v>2044</v>
      </c>
      <c r="KV156" t="s">
        <v>1920</v>
      </c>
      <c r="KW156" t="s">
        <v>1921</v>
      </c>
      <c r="KX156" t="s">
        <v>1920</v>
      </c>
      <c r="KY156" t="s">
        <v>2291</v>
      </c>
      <c r="KZ156" t="s">
        <v>2291</v>
      </c>
      <c r="LA156">
        <v>2</v>
      </c>
      <c r="LB156" t="s">
        <v>310</v>
      </c>
      <c r="LC156" t="s">
        <v>1743</v>
      </c>
      <c r="LD156" t="s">
        <v>2291</v>
      </c>
      <c r="LE156" t="s">
        <v>2291</v>
      </c>
      <c r="LF156" t="s">
        <v>2291</v>
      </c>
      <c r="LG156" t="s">
        <v>2291</v>
      </c>
      <c r="LH156" t="s">
        <v>2291</v>
      </c>
      <c r="LI156" t="s">
        <v>1744</v>
      </c>
      <c r="LJ156">
        <v>198065</v>
      </c>
      <c r="LK156" t="s">
        <v>1745</v>
      </c>
      <c r="LL156" t="s">
        <v>1746</v>
      </c>
      <c r="LM156">
        <v>169</v>
      </c>
      <c r="LN156" t="s">
        <v>2291</v>
      </c>
      <c r="LO156">
        <v>-1</v>
      </c>
      <c r="LP156" t="s">
        <v>2291</v>
      </c>
      <c r="LQ156" t="s">
        <v>2291</v>
      </c>
      <c r="LR156" t="s">
        <v>2291</v>
      </c>
      <c r="LS156">
        <v>0</v>
      </c>
      <c r="LT156">
        <v>0</v>
      </c>
      <c r="LU156">
        <v>0</v>
      </c>
      <c r="LV156">
        <v>0</v>
      </c>
      <c r="LW156">
        <v>0</v>
      </c>
      <c r="LX156">
        <v>0</v>
      </c>
      <c r="LY156">
        <v>0</v>
      </c>
      <c r="LZ156">
        <v>0</v>
      </c>
      <c r="MA156">
        <v>0</v>
      </c>
      <c r="MB156">
        <v>0</v>
      </c>
      <c r="MC156">
        <v>0</v>
      </c>
      <c r="MD156">
        <v>0</v>
      </c>
      <c r="ME156">
        <v>0</v>
      </c>
      <c r="MF156" t="s">
        <v>1979</v>
      </c>
      <c r="MG156" t="s">
        <v>568</v>
      </c>
      <c r="MH156" t="s">
        <v>1981</v>
      </c>
      <c r="MI156" t="b">
        <v>0</v>
      </c>
      <c r="MJ156" t="b">
        <v>0</v>
      </c>
      <c r="MK156" t="b">
        <v>0</v>
      </c>
      <c r="ML156" t="s">
        <v>2291</v>
      </c>
    </row>
    <row r="157" spans="1:350" x14ac:dyDescent="0.3">
      <c r="A157" t="s">
        <v>2057</v>
      </c>
      <c r="B157" t="s">
        <v>1263</v>
      </c>
      <c r="C157" t="s">
        <v>1264</v>
      </c>
      <c r="D157">
        <v>43162</v>
      </c>
      <c r="E157" t="s">
        <v>330</v>
      </c>
      <c r="F157" t="s">
        <v>2291</v>
      </c>
      <c r="G157" t="s">
        <v>2291</v>
      </c>
      <c r="H157" t="s">
        <v>2291</v>
      </c>
      <c r="I157">
        <v>43162</v>
      </c>
      <c r="J157" t="s">
        <v>389</v>
      </c>
      <c r="K157" t="s">
        <v>293</v>
      </c>
      <c r="L157" t="s">
        <v>294</v>
      </c>
      <c r="M157" t="s">
        <v>1934</v>
      </c>
      <c r="N157" t="s">
        <v>295</v>
      </c>
      <c r="O157" t="s">
        <v>1947</v>
      </c>
      <c r="P157" t="s">
        <v>810</v>
      </c>
      <c r="Q157" t="s">
        <v>1230</v>
      </c>
      <c r="R157" t="s">
        <v>2056</v>
      </c>
      <c r="S157" t="s">
        <v>2057</v>
      </c>
      <c r="T157" t="s">
        <v>1265</v>
      </c>
      <c r="U157">
        <v>13.4015279263</v>
      </c>
      <c r="V157">
        <v>14.4520165747</v>
      </c>
      <c r="W157">
        <v>302.473977096</v>
      </c>
      <c r="X157">
        <v>8</v>
      </c>
      <c r="Y157" t="s">
        <v>1984</v>
      </c>
      <c r="Z157" t="s">
        <v>2291</v>
      </c>
      <c r="AA157" t="s">
        <v>2291</v>
      </c>
      <c r="AB157" t="s">
        <v>2296</v>
      </c>
      <c r="AC157" t="s">
        <v>2291</v>
      </c>
      <c r="AD157" t="s">
        <v>1982</v>
      </c>
      <c r="AE157" t="s">
        <v>2291</v>
      </c>
      <c r="AF157" t="s">
        <v>2291</v>
      </c>
      <c r="AG157" t="s">
        <v>2089</v>
      </c>
      <c r="AH157" t="s">
        <v>1920</v>
      </c>
      <c r="AI157" t="s">
        <v>1921</v>
      </c>
      <c r="AJ157" t="s">
        <v>1921</v>
      </c>
      <c r="AK157" t="s">
        <v>2291</v>
      </c>
      <c r="AL157">
        <v>20</v>
      </c>
      <c r="AM157">
        <v>84</v>
      </c>
      <c r="AN157" t="s">
        <v>294</v>
      </c>
      <c r="AO157" t="s">
        <v>1934</v>
      </c>
      <c r="AP157" t="s">
        <v>698</v>
      </c>
      <c r="AQ157" t="s">
        <v>333</v>
      </c>
      <c r="AR157" t="s">
        <v>818</v>
      </c>
      <c r="AS157" t="s">
        <v>1470</v>
      </c>
      <c r="AT157">
        <v>20</v>
      </c>
      <c r="AU157">
        <v>84</v>
      </c>
      <c r="AV157">
        <v>42005</v>
      </c>
      <c r="AW157" t="s">
        <v>2291</v>
      </c>
      <c r="AX157" t="s">
        <v>2291</v>
      </c>
      <c r="AY157" t="s">
        <v>2291</v>
      </c>
      <c r="AZ157" t="s">
        <v>2291</v>
      </c>
      <c r="BA157" t="s">
        <v>2291</v>
      </c>
      <c r="BB157" t="s">
        <v>2291</v>
      </c>
      <c r="BC157" t="s">
        <v>2291</v>
      </c>
      <c r="BD157" t="s">
        <v>2291</v>
      </c>
      <c r="BE157" t="s">
        <v>2291</v>
      </c>
      <c r="BF157" t="s">
        <v>2291</v>
      </c>
      <c r="BG157" t="s">
        <v>2291</v>
      </c>
      <c r="BH157" t="s">
        <v>2291</v>
      </c>
      <c r="BI157" t="s">
        <v>2291</v>
      </c>
      <c r="BJ157" t="s">
        <v>2291</v>
      </c>
      <c r="BK157" t="s">
        <v>2291</v>
      </c>
      <c r="BL157" t="s">
        <v>2291</v>
      </c>
      <c r="BM157" t="s">
        <v>2291</v>
      </c>
      <c r="BN157" t="s">
        <v>2291</v>
      </c>
      <c r="BO157" t="s">
        <v>2291</v>
      </c>
      <c r="BP157" t="s">
        <v>2291</v>
      </c>
      <c r="BQ157" t="s">
        <v>2291</v>
      </c>
      <c r="BR157" t="s">
        <v>2291</v>
      </c>
      <c r="BS157" t="s">
        <v>2291</v>
      </c>
      <c r="BT157" t="s">
        <v>2291</v>
      </c>
      <c r="BU157" t="s">
        <v>2291</v>
      </c>
      <c r="BV157" t="s">
        <v>2291</v>
      </c>
      <c r="BW157" t="s">
        <v>2291</v>
      </c>
      <c r="BX157" t="s">
        <v>2291</v>
      </c>
      <c r="BY157">
        <v>100</v>
      </c>
      <c r="BZ157">
        <v>418</v>
      </c>
      <c r="CA157">
        <v>0</v>
      </c>
      <c r="CB157">
        <v>20</v>
      </c>
      <c r="CC157">
        <v>0</v>
      </c>
      <c r="CD157">
        <v>0</v>
      </c>
      <c r="CE157">
        <v>0</v>
      </c>
      <c r="CF157" t="s">
        <v>1998</v>
      </c>
      <c r="CG157" t="s">
        <v>2291</v>
      </c>
      <c r="CH157" t="s">
        <v>469</v>
      </c>
      <c r="CI157" t="s">
        <v>1921</v>
      </c>
      <c r="CJ157" t="s">
        <v>1921</v>
      </c>
      <c r="CK157" t="s">
        <v>1921</v>
      </c>
      <c r="CL157" t="s">
        <v>1921</v>
      </c>
      <c r="CM157" t="s">
        <v>1921</v>
      </c>
      <c r="CN157" t="s">
        <v>1921</v>
      </c>
      <c r="CO157" t="s">
        <v>1921</v>
      </c>
      <c r="CP157" t="s">
        <v>1921</v>
      </c>
      <c r="CQ157" t="s">
        <v>1921</v>
      </c>
      <c r="CR157" t="s">
        <v>1921</v>
      </c>
      <c r="CS157" t="s">
        <v>1920</v>
      </c>
      <c r="CT157" t="s">
        <v>2291</v>
      </c>
      <c r="CU157" t="s">
        <v>2291</v>
      </c>
      <c r="CV157" t="s">
        <v>2291</v>
      </c>
      <c r="CW157" t="s">
        <v>2291</v>
      </c>
      <c r="CX157" t="s">
        <v>2291</v>
      </c>
      <c r="CY157" t="s">
        <v>2291</v>
      </c>
      <c r="CZ157" t="s">
        <v>2291</v>
      </c>
      <c r="DA157" t="s">
        <v>2291</v>
      </c>
      <c r="DB157" t="s">
        <v>2291</v>
      </c>
      <c r="DC157" t="s">
        <v>2291</v>
      </c>
      <c r="DD157" t="s">
        <v>2291</v>
      </c>
      <c r="DE157" t="s">
        <v>2291</v>
      </c>
      <c r="DF157" t="s">
        <v>2291</v>
      </c>
      <c r="DG157" t="s">
        <v>2291</v>
      </c>
      <c r="DH157" t="s">
        <v>2291</v>
      </c>
      <c r="DI157" t="s">
        <v>2291</v>
      </c>
      <c r="DJ157" t="s">
        <v>2291</v>
      </c>
      <c r="DK157" t="s">
        <v>2291</v>
      </c>
      <c r="DL157" t="s">
        <v>2291</v>
      </c>
      <c r="DM157" t="s">
        <v>2291</v>
      </c>
      <c r="DN157" t="s">
        <v>2291</v>
      </c>
      <c r="DO157" t="s">
        <v>2291</v>
      </c>
      <c r="DP157" t="s">
        <v>2291</v>
      </c>
      <c r="DQ157" t="s">
        <v>2291</v>
      </c>
      <c r="DR157" t="s">
        <v>2291</v>
      </c>
      <c r="DS157" t="s">
        <v>2291</v>
      </c>
      <c r="DT157" t="s">
        <v>2291</v>
      </c>
      <c r="DU157" t="s">
        <v>2291</v>
      </c>
      <c r="DV157" t="s">
        <v>2291</v>
      </c>
      <c r="DW157" t="s">
        <v>2291</v>
      </c>
      <c r="DX157" t="s">
        <v>2291</v>
      </c>
      <c r="DY157" t="s">
        <v>2291</v>
      </c>
      <c r="DZ157" t="s">
        <v>2291</v>
      </c>
      <c r="EA157" t="s">
        <v>2291</v>
      </c>
      <c r="EB157" t="s">
        <v>2291</v>
      </c>
      <c r="EC157" t="s">
        <v>2291</v>
      </c>
      <c r="ED157" t="s">
        <v>2291</v>
      </c>
      <c r="EE157" t="s">
        <v>2291</v>
      </c>
      <c r="EF157" t="s">
        <v>2291</v>
      </c>
      <c r="EG157" t="s">
        <v>2291</v>
      </c>
      <c r="EH157" t="s">
        <v>2291</v>
      </c>
      <c r="EI157" t="s">
        <v>2291</v>
      </c>
      <c r="EJ157" t="s">
        <v>2291</v>
      </c>
      <c r="EK157" t="s">
        <v>2291</v>
      </c>
      <c r="EL157" t="s">
        <v>2291</v>
      </c>
      <c r="EM157" t="s">
        <v>2291</v>
      </c>
      <c r="EN157" t="s">
        <v>2291</v>
      </c>
      <c r="EO157" t="s">
        <v>2291</v>
      </c>
      <c r="EP157" t="s">
        <v>2291</v>
      </c>
      <c r="EQ157" t="s">
        <v>2291</v>
      </c>
      <c r="ER157" t="s">
        <v>2291</v>
      </c>
      <c r="ES157" t="s">
        <v>2291</v>
      </c>
      <c r="ET157" t="s">
        <v>2291</v>
      </c>
      <c r="EU157" t="s">
        <v>2291</v>
      </c>
      <c r="EV157" t="s">
        <v>2291</v>
      </c>
      <c r="EW157" t="s">
        <v>2291</v>
      </c>
      <c r="EX157" t="s">
        <v>2291</v>
      </c>
      <c r="EY157" t="s">
        <v>2291</v>
      </c>
      <c r="EZ157" t="s">
        <v>2291</v>
      </c>
      <c r="FA157" t="s">
        <v>2291</v>
      </c>
      <c r="FB157" t="s">
        <v>2291</v>
      </c>
      <c r="FC157" t="s">
        <v>2291</v>
      </c>
      <c r="FD157" t="s">
        <v>2291</v>
      </c>
      <c r="FE157" t="s">
        <v>2291</v>
      </c>
      <c r="FF157" t="s">
        <v>2291</v>
      </c>
      <c r="FG157" t="s">
        <v>2291</v>
      </c>
      <c r="FH157" t="s">
        <v>2291</v>
      </c>
      <c r="FI157" t="s">
        <v>2291</v>
      </c>
      <c r="FJ157" t="s">
        <v>2291</v>
      </c>
      <c r="FK157" t="s">
        <v>2291</v>
      </c>
      <c r="FL157" t="s">
        <v>2291</v>
      </c>
      <c r="FM157" t="s">
        <v>2291</v>
      </c>
      <c r="FN157" t="s">
        <v>2291</v>
      </c>
      <c r="FO157" t="s">
        <v>2291</v>
      </c>
      <c r="FP157" t="s">
        <v>2291</v>
      </c>
      <c r="FQ157" t="s">
        <v>2291</v>
      </c>
      <c r="FR157" t="s">
        <v>2291</v>
      </c>
      <c r="FS157" t="s">
        <v>2291</v>
      </c>
      <c r="FT157" t="s">
        <v>2291</v>
      </c>
      <c r="FU157" t="s">
        <v>2291</v>
      </c>
      <c r="FV157">
        <v>7</v>
      </c>
      <c r="FW157">
        <v>10</v>
      </c>
      <c r="FX157">
        <v>2</v>
      </c>
      <c r="FY157">
        <v>4</v>
      </c>
      <c r="FZ157">
        <v>3</v>
      </c>
      <c r="GA157">
        <v>7</v>
      </c>
      <c r="GB157" t="s">
        <v>2291</v>
      </c>
      <c r="GC157" t="s">
        <v>2291</v>
      </c>
      <c r="GD157">
        <v>5</v>
      </c>
      <c r="GE157">
        <v>2</v>
      </c>
      <c r="GF157">
        <v>5</v>
      </c>
      <c r="GG157" t="s">
        <v>2291</v>
      </c>
      <c r="GH157" t="s">
        <v>2291</v>
      </c>
      <c r="GI157" t="s">
        <v>1920</v>
      </c>
      <c r="GJ157" t="s">
        <v>1920</v>
      </c>
      <c r="GK157" t="s">
        <v>1920</v>
      </c>
      <c r="GL157" t="s">
        <v>2291</v>
      </c>
      <c r="GM157" t="s">
        <v>2291</v>
      </c>
      <c r="GN157" t="s">
        <v>2291</v>
      </c>
      <c r="GO157" t="s">
        <v>1920</v>
      </c>
      <c r="GP157" t="s">
        <v>2291</v>
      </c>
      <c r="GQ157" t="s">
        <v>2291</v>
      </c>
      <c r="GR157" t="s">
        <v>2291</v>
      </c>
      <c r="GS157" t="s">
        <v>1223</v>
      </c>
      <c r="GT157" t="s">
        <v>1921</v>
      </c>
      <c r="GU157" t="s">
        <v>1921</v>
      </c>
      <c r="GV157" t="s">
        <v>1920</v>
      </c>
      <c r="GW157" t="s">
        <v>1921</v>
      </c>
      <c r="GX157" t="s">
        <v>1921</v>
      </c>
      <c r="GY157" t="s">
        <v>1921</v>
      </c>
      <c r="GZ157" t="s">
        <v>1921</v>
      </c>
      <c r="HA157" t="s">
        <v>1921</v>
      </c>
      <c r="HB157" t="s">
        <v>2291</v>
      </c>
      <c r="HC157" t="s">
        <v>2291</v>
      </c>
      <c r="HD157" t="s">
        <v>2291</v>
      </c>
      <c r="HE157" t="s">
        <v>2291</v>
      </c>
      <c r="HF157" t="s">
        <v>2291</v>
      </c>
      <c r="HG157" t="s">
        <v>2291</v>
      </c>
      <c r="HH157" t="s">
        <v>2291</v>
      </c>
      <c r="HI157" t="s">
        <v>2291</v>
      </c>
      <c r="HJ157">
        <v>1</v>
      </c>
      <c r="HK157" t="s">
        <v>2291</v>
      </c>
      <c r="HL157" t="s">
        <v>2291</v>
      </c>
      <c r="HM157" t="s">
        <v>2291</v>
      </c>
      <c r="HN157" t="s">
        <v>2291</v>
      </c>
      <c r="HO157" t="s">
        <v>2291</v>
      </c>
      <c r="HP157" t="s">
        <v>2291</v>
      </c>
      <c r="HQ157" t="s">
        <v>2291</v>
      </c>
      <c r="HR157" t="s">
        <v>1956</v>
      </c>
      <c r="HS157" t="s">
        <v>2116</v>
      </c>
      <c r="HT157" t="s">
        <v>1921</v>
      </c>
      <c r="HU157" t="s">
        <v>1921</v>
      </c>
      <c r="HV157" t="s">
        <v>1921</v>
      </c>
      <c r="HW157" t="s">
        <v>1920</v>
      </c>
      <c r="HX157" t="s">
        <v>1921</v>
      </c>
      <c r="HY157" t="s">
        <v>2125</v>
      </c>
      <c r="HZ157" t="s">
        <v>1921</v>
      </c>
      <c r="IA157" t="s">
        <v>1921</v>
      </c>
      <c r="IB157" t="s">
        <v>1920</v>
      </c>
      <c r="IC157" t="s">
        <v>2291</v>
      </c>
      <c r="ID157" t="s">
        <v>2291</v>
      </c>
      <c r="IE157" t="s">
        <v>2291</v>
      </c>
      <c r="IF157" t="s">
        <v>2291</v>
      </c>
      <c r="IG157" t="s">
        <v>2291</v>
      </c>
      <c r="IH157" t="s">
        <v>2126</v>
      </c>
      <c r="II157" t="s">
        <v>1921</v>
      </c>
      <c r="IJ157" t="s">
        <v>1920</v>
      </c>
      <c r="IK157" t="s">
        <v>2291</v>
      </c>
      <c r="IL157">
        <v>20</v>
      </c>
      <c r="IM157" t="s">
        <v>1920</v>
      </c>
      <c r="IN157" t="s">
        <v>2291</v>
      </c>
      <c r="IO157" t="s">
        <v>2291</v>
      </c>
      <c r="IP157" t="s">
        <v>2291</v>
      </c>
      <c r="IQ157" t="s">
        <v>2291</v>
      </c>
      <c r="IR157" t="s">
        <v>2291</v>
      </c>
      <c r="IS157" t="s">
        <v>2291</v>
      </c>
      <c r="IT157" t="s">
        <v>2291</v>
      </c>
      <c r="IU157" t="s">
        <v>2291</v>
      </c>
      <c r="IV157" t="s">
        <v>1949</v>
      </c>
      <c r="IW157" t="s">
        <v>1991</v>
      </c>
      <c r="IX157" t="s">
        <v>2291</v>
      </c>
      <c r="IY157" t="s">
        <v>2291</v>
      </c>
      <c r="IZ157" t="s">
        <v>2291</v>
      </c>
      <c r="JA157" t="s">
        <v>2291</v>
      </c>
      <c r="JB157" t="s">
        <v>2291</v>
      </c>
      <c r="JC157" t="s">
        <v>1921</v>
      </c>
      <c r="JD157" t="s">
        <v>2291</v>
      </c>
      <c r="JE157" t="s">
        <v>2291</v>
      </c>
      <c r="JF157" t="s">
        <v>2291</v>
      </c>
      <c r="JG157" t="s">
        <v>2291</v>
      </c>
      <c r="JH157" t="s">
        <v>2291</v>
      </c>
      <c r="JI157" t="s">
        <v>2291</v>
      </c>
      <c r="JJ157" t="s">
        <v>2291</v>
      </c>
      <c r="JK157" t="s">
        <v>2291</v>
      </c>
      <c r="JL157" t="s">
        <v>2291</v>
      </c>
      <c r="JM157" t="s">
        <v>392</v>
      </c>
      <c r="JN157" t="s">
        <v>1921</v>
      </c>
      <c r="JO157" t="s">
        <v>1921</v>
      </c>
      <c r="JP157" t="s">
        <v>1921</v>
      </c>
      <c r="JQ157" t="s">
        <v>1921</v>
      </c>
      <c r="JR157" t="s">
        <v>1921</v>
      </c>
      <c r="JS157" t="s">
        <v>1920</v>
      </c>
      <c r="JT157" t="s">
        <v>1921</v>
      </c>
      <c r="JU157" t="s">
        <v>1920</v>
      </c>
      <c r="JV157" t="s">
        <v>1920</v>
      </c>
      <c r="JW157" t="s">
        <v>1921</v>
      </c>
      <c r="JX157" t="s">
        <v>1921</v>
      </c>
      <c r="JY157" t="s">
        <v>1921</v>
      </c>
      <c r="JZ157" t="s">
        <v>1921</v>
      </c>
      <c r="KA157" t="s">
        <v>1921</v>
      </c>
      <c r="KB157" t="s">
        <v>2291</v>
      </c>
      <c r="KC157" t="s">
        <v>2291</v>
      </c>
      <c r="KD157" t="s">
        <v>2298</v>
      </c>
      <c r="KE157" t="s">
        <v>1920</v>
      </c>
      <c r="KF157" t="s">
        <v>1921</v>
      </c>
      <c r="KG157" t="s">
        <v>1921</v>
      </c>
      <c r="KH157" t="s">
        <v>1921</v>
      </c>
      <c r="KI157" t="s">
        <v>1921</v>
      </c>
      <c r="KJ157" t="s">
        <v>1920</v>
      </c>
      <c r="KK157" t="s">
        <v>1921</v>
      </c>
      <c r="KL157" t="s">
        <v>2291</v>
      </c>
      <c r="KM157" t="s">
        <v>1971</v>
      </c>
      <c r="KN157" t="s">
        <v>2291</v>
      </c>
      <c r="KO157" t="s">
        <v>1920</v>
      </c>
      <c r="KP157" t="s">
        <v>2141</v>
      </c>
      <c r="KQ157" t="s">
        <v>1967</v>
      </c>
      <c r="KR157" t="s">
        <v>1923</v>
      </c>
      <c r="KS157" t="s">
        <v>2291</v>
      </c>
      <c r="KT157" t="s">
        <v>1920</v>
      </c>
      <c r="KU157" t="s">
        <v>2044</v>
      </c>
      <c r="KV157" t="s">
        <v>1920</v>
      </c>
      <c r="KW157" t="s">
        <v>1921</v>
      </c>
      <c r="KX157" t="s">
        <v>1920</v>
      </c>
      <c r="KY157" t="s">
        <v>2291</v>
      </c>
      <c r="KZ157" t="s">
        <v>2291</v>
      </c>
      <c r="LA157">
        <v>2</v>
      </c>
      <c r="LB157" t="s">
        <v>310</v>
      </c>
      <c r="LC157" t="s">
        <v>2291</v>
      </c>
      <c r="LD157" t="s">
        <v>2291</v>
      </c>
      <c r="LE157" t="s">
        <v>2291</v>
      </c>
      <c r="LF157" t="s">
        <v>2291</v>
      </c>
      <c r="LG157">
        <v>20</v>
      </c>
      <c r="LH157">
        <v>20</v>
      </c>
      <c r="LI157" t="s">
        <v>1266</v>
      </c>
      <c r="LJ157">
        <v>161898</v>
      </c>
      <c r="LK157" t="s">
        <v>1267</v>
      </c>
      <c r="LL157" t="s">
        <v>1268</v>
      </c>
      <c r="LM157">
        <v>104</v>
      </c>
      <c r="LN157" t="s">
        <v>2291</v>
      </c>
      <c r="LO157">
        <v>-1</v>
      </c>
      <c r="LP157" t="s">
        <v>2291</v>
      </c>
      <c r="LQ157" t="s">
        <v>2291</v>
      </c>
      <c r="LR157">
        <v>104</v>
      </c>
      <c r="LS157">
        <v>16</v>
      </c>
      <c r="LT157">
        <v>6</v>
      </c>
      <c r="LU157">
        <v>12</v>
      </c>
      <c r="LV157">
        <v>13</v>
      </c>
      <c r="LW157">
        <v>14</v>
      </c>
      <c r="LX157">
        <v>9</v>
      </c>
      <c r="LY157">
        <v>2</v>
      </c>
      <c r="LZ157">
        <v>3</v>
      </c>
      <c r="MA157">
        <v>20</v>
      </c>
      <c r="MB157">
        <v>21</v>
      </c>
      <c r="MC157">
        <v>10</v>
      </c>
      <c r="MD157">
        <v>2</v>
      </c>
      <c r="ME157">
        <v>128</v>
      </c>
      <c r="MF157" t="s">
        <v>1979</v>
      </c>
      <c r="MG157" t="s">
        <v>1980</v>
      </c>
      <c r="MH157" t="s">
        <v>1981</v>
      </c>
      <c r="MI157" t="b">
        <v>1</v>
      </c>
      <c r="MJ157" t="b">
        <v>0</v>
      </c>
      <c r="MK157" t="b">
        <v>0</v>
      </c>
      <c r="ML157" t="s">
        <v>2291</v>
      </c>
    </row>
    <row r="158" spans="1:350" x14ac:dyDescent="0.3">
      <c r="A158" t="s">
        <v>2075</v>
      </c>
      <c r="B158" t="s">
        <v>1542</v>
      </c>
      <c r="C158" t="s">
        <v>1543</v>
      </c>
      <c r="D158">
        <v>43173</v>
      </c>
      <c r="E158" t="s">
        <v>1519</v>
      </c>
      <c r="F158" t="s">
        <v>2291</v>
      </c>
      <c r="G158" t="s">
        <v>2291</v>
      </c>
      <c r="H158" t="s">
        <v>2291</v>
      </c>
      <c r="I158">
        <v>43173</v>
      </c>
      <c r="J158" t="s">
        <v>381</v>
      </c>
      <c r="K158" t="s">
        <v>293</v>
      </c>
      <c r="L158" t="s">
        <v>294</v>
      </c>
      <c r="M158" t="s">
        <v>1934</v>
      </c>
      <c r="N158" t="s">
        <v>698</v>
      </c>
      <c r="O158" t="s">
        <v>333</v>
      </c>
      <c r="P158" t="s">
        <v>818</v>
      </c>
      <c r="Q158" t="s">
        <v>1470</v>
      </c>
      <c r="R158" t="s">
        <v>1544</v>
      </c>
      <c r="S158" t="s">
        <v>2075</v>
      </c>
      <c r="T158" t="s">
        <v>1545</v>
      </c>
      <c r="U158">
        <v>13.4915103664</v>
      </c>
      <c r="V158">
        <v>14.043869944000001</v>
      </c>
      <c r="W158">
        <v>295.64781868900002</v>
      </c>
      <c r="X158">
        <v>6</v>
      </c>
      <c r="Y158" t="s">
        <v>1983</v>
      </c>
      <c r="Z158" t="s">
        <v>1544</v>
      </c>
      <c r="AA158">
        <v>2</v>
      </c>
      <c r="AB158" t="s">
        <v>2296</v>
      </c>
      <c r="AC158" t="s">
        <v>2291</v>
      </c>
      <c r="AD158" t="s">
        <v>1982</v>
      </c>
      <c r="AE158" t="s">
        <v>2291</v>
      </c>
      <c r="AF158" t="s">
        <v>2291</v>
      </c>
      <c r="AG158" t="s">
        <v>1955</v>
      </c>
      <c r="AH158" t="s">
        <v>1921</v>
      </c>
      <c r="AI158" t="s">
        <v>1920</v>
      </c>
      <c r="AJ158" t="s">
        <v>1921</v>
      </c>
      <c r="AK158" t="s">
        <v>2291</v>
      </c>
      <c r="AL158" t="s">
        <v>2291</v>
      </c>
      <c r="AM158" t="s">
        <v>2291</v>
      </c>
      <c r="AN158" t="s">
        <v>2291</v>
      </c>
      <c r="AO158" t="s">
        <v>2291</v>
      </c>
      <c r="AP158" t="s">
        <v>2291</v>
      </c>
      <c r="AQ158" t="s">
        <v>2291</v>
      </c>
      <c r="AR158" t="s">
        <v>2291</v>
      </c>
      <c r="AS158" t="s">
        <v>2291</v>
      </c>
      <c r="AT158" t="s">
        <v>2291</v>
      </c>
      <c r="AU158" t="s">
        <v>2291</v>
      </c>
      <c r="AV158" t="s">
        <v>2291</v>
      </c>
      <c r="AW158">
        <v>167</v>
      </c>
      <c r="AX158">
        <v>698</v>
      </c>
      <c r="AY158" t="s">
        <v>697</v>
      </c>
      <c r="AZ158" t="s">
        <v>1928</v>
      </c>
      <c r="BA158" t="s">
        <v>294</v>
      </c>
      <c r="BB158" t="s">
        <v>1934</v>
      </c>
      <c r="BC158" t="s">
        <v>698</v>
      </c>
      <c r="BD158" t="s">
        <v>333</v>
      </c>
      <c r="BE158" t="s">
        <v>2291</v>
      </c>
      <c r="BF158" t="s">
        <v>2291</v>
      </c>
      <c r="BG158" t="s">
        <v>2291</v>
      </c>
      <c r="BH158">
        <v>167</v>
      </c>
      <c r="BI158">
        <v>698</v>
      </c>
      <c r="BJ158">
        <v>42430</v>
      </c>
      <c r="BK158" t="s">
        <v>2291</v>
      </c>
      <c r="BL158" t="s">
        <v>2291</v>
      </c>
      <c r="BM158" t="s">
        <v>2291</v>
      </c>
      <c r="BN158" t="s">
        <v>2291</v>
      </c>
      <c r="BO158" t="s">
        <v>2291</v>
      </c>
      <c r="BP158" t="s">
        <v>2291</v>
      </c>
      <c r="BQ158" t="s">
        <v>2291</v>
      </c>
      <c r="BR158" t="s">
        <v>2291</v>
      </c>
      <c r="BS158" t="s">
        <v>2291</v>
      </c>
      <c r="BT158" t="s">
        <v>2291</v>
      </c>
      <c r="BU158" t="s">
        <v>2291</v>
      </c>
      <c r="BV158" t="s">
        <v>2291</v>
      </c>
      <c r="BW158" t="s">
        <v>2291</v>
      </c>
      <c r="BX158" t="s">
        <v>2291</v>
      </c>
      <c r="BY158" t="s">
        <v>2291</v>
      </c>
      <c r="BZ158" t="s">
        <v>2291</v>
      </c>
      <c r="CA158">
        <v>0</v>
      </c>
      <c r="CB158">
        <v>167</v>
      </c>
      <c r="CC158">
        <v>0</v>
      </c>
      <c r="CD158">
        <v>0</v>
      </c>
      <c r="CE158">
        <v>0</v>
      </c>
      <c r="CF158" t="s">
        <v>1998</v>
      </c>
      <c r="CG158" t="s">
        <v>2291</v>
      </c>
      <c r="CH158" t="s">
        <v>469</v>
      </c>
      <c r="CI158" t="s">
        <v>1921</v>
      </c>
      <c r="CJ158" t="s">
        <v>1921</v>
      </c>
      <c r="CK158" t="s">
        <v>1921</v>
      </c>
      <c r="CL158" t="s">
        <v>1921</v>
      </c>
      <c r="CM158" t="s">
        <v>1921</v>
      </c>
      <c r="CN158" t="s">
        <v>1921</v>
      </c>
      <c r="CO158" t="s">
        <v>1921</v>
      </c>
      <c r="CP158" t="s">
        <v>1921</v>
      </c>
      <c r="CQ158" t="s">
        <v>1921</v>
      </c>
      <c r="CR158" t="s">
        <v>1921</v>
      </c>
      <c r="CS158" t="s">
        <v>1920</v>
      </c>
      <c r="CT158" t="s">
        <v>2291</v>
      </c>
      <c r="CU158" t="s">
        <v>2291</v>
      </c>
      <c r="CV158" t="s">
        <v>2291</v>
      </c>
      <c r="CW158" t="s">
        <v>2291</v>
      </c>
      <c r="CX158" t="s">
        <v>2291</v>
      </c>
      <c r="CY158" t="s">
        <v>2291</v>
      </c>
      <c r="CZ158" t="s">
        <v>2291</v>
      </c>
      <c r="DA158" t="s">
        <v>2291</v>
      </c>
      <c r="DB158" t="s">
        <v>2291</v>
      </c>
      <c r="DC158" t="s">
        <v>2291</v>
      </c>
      <c r="DD158" t="s">
        <v>2291</v>
      </c>
      <c r="DE158" t="s">
        <v>2291</v>
      </c>
      <c r="DF158" t="s">
        <v>2291</v>
      </c>
      <c r="DG158" t="s">
        <v>2291</v>
      </c>
      <c r="DH158" t="s">
        <v>2291</v>
      </c>
      <c r="DI158" t="s">
        <v>2291</v>
      </c>
      <c r="DJ158" t="s">
        <v>2291</v>
      </c>
      <c r="DK158" t="s">
        <v>2291</v>
      </c>
      <c r="DL158" t="s">
        <v>2291</v>
      </c>
      <c r="DM158" t="s">
        <v>2291</v>
      </c>
      <c r="DN158" t="s">
        <v>2291</v>
      </c>
      <c r="DO158" t="s">
        <v>2291</v>
      </c>
      <c r="DP158" t="s">
        <v>2291</v>
      </c>
      <c r="DQ158" t="s">
        <v>2291</v>
      </c>
      <c r="DR158" t="s">
        <v>2291</v>
      </c>
      <c r="DS158" t="s">
        <v>2291</v>
      </c>
      <c r="DT158" t="s">
        <v>2291</v>
      </c>
      <c r="DU158" t="s">
        <v>2291</v>
      </c>
      <c r="DV158" t="s">
        <v>2291</v>
      </c>
      <c r="DW158" t="s">
        <v>2291</v>
      </c>
      <c r="DX158" t="s">
        <v>2291</v>
      </c>
      <c r="DY158" t="s">
        <v>2291</v>
      </c>
      <c r="DZ158" t="s">
        <v>2291</v>
      </c>
      <c r="EA158" t="s">
        <v>2291</v>
      </c>
      <c r="EB158" t="s">
        <v>2291</v>
      </c>
      <c r="EC158" t="s">
        <v>2291</v>
      </c>
      <c r="ED158" t="s">
        <v>2291</v>
      </c>
      <c r="EE158" t="s">
        <v>2291</v>
      </c>
      <c r="EF158" t="s">
        <v>2291</v>
      </c>
      <c r="EG158" t="s">
        <v>2291</v>
      </c>
      <c r="EH158" t="s">
        <v>2291</v>
      </c>
      <c r="EI158" t="s">
        <v>2291</v>
      </c>
      <c r="EJ158" t="s">
        <v>2291</v>
      </c>
      <c r="EK158" t="s">
        <v>2291</v>
      </c>
      <c r="EL158" t="s">
        <v>2291</v>
      </c>
      <c r="EM158" t="s">
        <v>2291</v>
      </c>
      <c r="EN158" t="s">
        <v>2291</v>
      </c>
      <c r="EO158" t="s">
        <v>2291</v>
      </c>
      <c r="EP158" t="s">
        <v>2291</v>
      </c>
      <c r="EQ158" t="s">
        <v>2291</v>
      </c>
      <c r="ER158" t="s">
        <v>2291</v>
      </c>
      <c r="ES158" t="s">
        <v>2291</v>
      </c>
      <c r="ET158" t="s">
        <v>2291</v>
      </c>
      <c r="EU158" t="s">
        <v>2291</v>
      </c>
      <c r="EV158" t="s">
        <v>2291</v>
      </c>
      <c r="EW158" t="s">
        <v>2291</v>
      </c>
      <c r="EX158" t="s">
        <v>2291</v>
      </c>
      <c r="EY158" t="s">
        <v>2291</v>
      </c>
      <c r="EZ158" t="s">
        <v>2291</v>
      </c>
      <c r="FA158" t="s">
        <v>2291</v>
      </c>
      <c r="FB158" t="s">
        <v>2291</v>
      </c>
      <c r="FC158" t="s">
        <v>2291</v>
      </c>
      <c r="FD158" t="s">
        <v>2291</v>
      </c>
      <c r="FE158" t="s">
        <v>2291</v>
      </c>
      <c r="FF158" t="s">
        <v>2291</v>
      </c>
      <c r="FG158" t="s">
        <v>2291</v>
      </c>
      <c r="FH158" t="s">
        <v>2291</v>
      </c>
      <c r="FI158" t="s">
        <v>2291</v>
      </c>
      <c r="FJ158" t="s">
        <v>2291</v>
      </c>
      <c r="FK158" t="s">
        <v>2291</v>
      </c>
      <c r="FL158" t="s">
        <v>2291</v>
      </c>
      <c r="FM158" t="s">
        <v>2291</v>
      </c>
      <c r="FN158" t="s">
        <v>2291</v>
      </c>
      <c r="FO158" t="s">
        <v>2291</v>
      </c>
      <c r="FP158" t="s">
        <v>2291</v>
      </c>
      <c r="FQ158" t="s">
        <v>2291</v>
      </c>
      <c r="FR158" t="s">
        <v>2291</v>
      </c>
      <c r="FS158" t="s">
        <v>2291</v>
      </c>
      <c r="FT158" t="s">
        <v>2291</v>
      </c>
      <c r="FU158" t="s">
        <v>2291</v>
      </c>
      <c r="FV158">
        <v>25</v>
      </c>
      <c r="FW158">
        <v>60</v>
      </c>
      <c r="FX158">
        <v>2</v>
      </c>
      <c r="FY158">
        <v>5</v>
      </c>
      <c r="FZ158">
        <v>3</v>
      </c>
      <c r="GA158">
        <v>3</v>
      </c>
      <c r="GB158" t="s">
        <v>2291</v>
      </c>
      <c r="GC158" t="s">
        <v>2291</v>
      </c>
      <c r="GD158">
        <v>3</v>
      </c>
      <c r="GE158">
        <v>10</v>
      </c>
      <c r="GF158">
        <v>5</v>
      </c>
      <c r="GG158" t="s">
        <v>2291</v>
      </c>
      <c r="GH158">
        <v>40</v>
      </c>
      <c r="GI158" t="s">
        <v>1920</v>
      </c>
      <c r="GJ158" t="s">
        <v>1920</v>
      </c>
      <c r="GK158" t="s">
        <v>1920</v>
      </c>
      <c r="GL158" t="s">
        <v>2291</v>
      </c>
      <c r="GM158" t="s">
        <v>2291</v>
      </c>
      <c r="GN158" t="s">
        <v>2291</v>
      </c>
      <c r="GO158" t="s">
        <v>1920</v>
      </c>
      <c r="GP158" t="s">
        <v>2291</v>
      </c>
      <c r="GQ158" t="s">
        <v>2291</v>
      </c>
      <c r="GR158" t="s">
        <v>2291</v>
      </c>
      <c r="GS158" t="s">
        <v>419</v>
      </c>
      <c r="GT158" t="s">
        <v>1921</v>
      </c>
      <c r="GU158" t="s">
        <v>1921</v>
      </c>
      <c r="GV158" t="s">
        <v>1921</v>
      </c>
      <c r="GW158" t="s">
        <v>1921</v>
      </c>
      <c r="GX158" t="s">
        <v>1920</v>
      </c>
      <c r="GY158" t="s">
        <v>1921</v>
      </c>
      <c r="GZ158" t="s">
        <v>1920</v>
      </c>
      <c r="HA158" t="s">
        <v>1921</v>
      </c>
      <c r="HB158">
        <v>1</v>
      </c>
      <c r="HC158" t="s">
        <v>2291</v>
      </c>
      <c r="HD158">
        <v>1</v>
      </c>
      <c r="HE158" t="s">
        <v>2291</v>
      </c>
      <c r="HF158" t="s">
        <v>2291</v>
      </c>
      <c r="HG158" t="s">
        <v>2291</v>
      </c>
      <c r="HH158" t="s">
        <v>2291</v>
      </c>
      <c r="HI158" t="s">
        <v>2291</v>
      </c>
      <c r="HJ158" t="s">
        <v>2291</v>
      </c>
      <c r="HK158" t="s">
        <v>2291</v>
      </c>
      <c r="HL158" t="s">
        <v>2291</v>
      </c>
      <c r="HM158" t="s">
        <v>2291</v>
      </c>
      <c r="HN158" t="s">
        <v>2291</v>
      </c>
      <c r="HO158" t="s">
        <v>2291</v>
      </c>
      <c r="HP158" t="s">
        <v>2291</v>
      </c>
      <c r="HQ158" t="s">
        <v>2291</v>
      </c>
      <c r="HR158" t="s">
        <v>869</v>
      </c>
      <c r="HS158" t="s">
        <v>2110</v>
      </c>
      <c r="HT158" t="s">
        <v>1921</v>
      </c>
      <c r="HU158" t="s">
        <v>1920</v>
      </c>
      <c r="HV158" t="s">
        <v>1921</v>
      </c>
      <c r="HW158" t="s">
        <v>1921</v>
      </c>
      <c r="HX158" t="s">
        <v>1921</v>
      </c>
      <c r="HY158" t="s">
        <v>2122</v>
      </c>
      <c r="HZ158" t="s">
        <v>1920</v>
      </c>
      <c r="IA158" t="s">
        <v>1921</v>
      </c>
      <c r="IB158" t="s">
        <v>1921</v>
      </c>
      <c r="IC158">
        <v>10</v>
      </c>
      <c r="ID158" t="s">
        <v>2291</v>
      </c>
      <c r="IE158" t="s">
        <v>2046</v>
      </c>
      <c r="IF158" t="s">
        <v>1921</v>
      </c>
      <c r="IG158" t="s">
        <v>1964</v>
      </c>
      <c r="IH158" t="s">
        <v>2126</v>
      </c>
      <c r="II158" t="s">
        <v>1921</v>
      </c>
      <c r="IJ158" t="s">
        <v>1920</v>
      </c>
      <c r="IK158" t="s">
        <v>2291</v>
      </c>
      <c r="IL158">
        <v>167</v>
      </c>
      <c r="IM158" t="s">
        <v>1920</v>
      </c>
      <c r="IN158" t="s">
        <v>2291</v>
      </c>
      <c r="IO158" t="s">
        <v>2291</v>
      </c>
      <c r="IP158" t="s">
        <v>2291</v>
      </c>
      <c r="IQ158" t="s">
        <v>2291</v>
      </c>
      <c r="IR158" t="s">
        <v>2291</v>
      </c>
      <c r="IS158" t="s">
        <v>2291</v>
      </c>
      <c r="IT158" t="s">
        <v>2291</v>
      </c>
      <c r="IU158" t="s">
        <v>2291</v>
      </c>
      <c r="IV158" t="s">
        <v>1952</v>
      </c>
      <c r="IW158" t="s">
        <v>2291</v>
      </c>
      <c r="IX158" t="s">
        <v>2291</v>
      </c>
      <c r="IY158" t="s">
        <v>2184</v>
      </c>
      <c r="IZ158" t="s">
        <v>1546</v>
      </c>
      <c r="JA158" t="s">
        <v>1957</v>
      </c>
      <c r="JB158" t="s">
        <v>2291</v>
      </c>
      <c r="JC158" t="s">
        <v>1921</v>
      </c>
      <c r="JD158" t="s">
        <v>2291</v>
      </c>
      <c r="JE158" t="s">
        <v>2291</v>
      </c>
      <c r="JF158" t="s">
        <v>2291</v>
      </c>
      <c r="JG158" t="s">
        <v>2291</v>
      </c>
      <c r="JH158" t="s">
        <v>2291</v>
      </c>
      <c r="JI158" t="s">
        <v>2291</v>
      </c>
      <c r="JJ158" t="s">
        <v>2291</v>
      </c>
      <c r="JK158" t="s">
        <v>2291</v>
      </c>
      <c r="JL158" t="s">
        <v>2291</v>
      </c>
      <c r="JM158" t="s">
        <v>1547</v>
      </c>
      <c r="JN158" t="s">
        <v>1921</v>
      </c>
      <c r="JO158" t="s">
        <v>1921</v>
      </c>
      <c r="JP158" t="s">
        <v>1920</v>
      </c>
      <c r="JQ158" t="s">
        <v>1921</v>
      </c>
      <c r="JR158" t="s">
        <v>1921</v>
      </c>
      <c r="JS158" t="s">
        <v>1920</v>
      </c>
      <c r="JT158" t="s">
        <v>1921</v>
      </c>
      <c r="JU158" t="s">
        <v>1921</v>
      </c>
      <c r="JV158" t="s">
        <v>1920</v>
      </c>
      <c r="JW158" t="s">
        <v>1921</v>
      </c>
      <c r="JX158" t="s">
        <v>1921</v>
      </c>
      <c r="JY158" t="s">
        <v>1921</v>
      </c>
      <c r="JZ158" t="s">
        <v>1921</v>
      </c>
      <c r="KA158" t="s">
        <v>1921</v>
      </c>
      <c r="KB158" t="s">
        <v>2291</v>
      </c>
      <c r="KC158" t="s">
        <v>2291</v>
      </c>
      <c r="KD158" t="s">
        <v>2298</v>
      </c>
      <c r="KE158" t="s">
        <v>1920</v>
      </c>
      <c r="KF158" t="s">
        <v>1921</v>
      </c>
      <c r="KG158" t="s">
        <v>1921</v>
      </c>
      <c r="KH158" t="s">
        <v>1921</v>
      </c>
      <c r="KI158" t="s">
        <v>1921</v>
      </c>
      <c r="KJ158" t="s">
        <v>1920</v>
      </c>
      <c r="KK158" t="s">
        <v>1921</v>
      </c>
      <c r="KL158" t="s">
        <v>2291</v>
      </c>
      <c r="KM158" t="s">
        <v>2294</v>
      </c>
      <c r="KN158" t="s">
        <v>2291</v>
      </c>
      <c r="KO158" t="s">
        <v>1920</v>
      </c>
      <c r="KP158" t="s">
        <v>1503</v>
      </c>
      <c r="KQ158" t="s">
        <v>1967</v>
      </c>
      <c r="KR158" t="s">
        <v>1988</v>
      </c>
      <c r="KS158" t="s">
        <v>2291</v>
      </c>
      <c r="KT158" t="s">
        <v>1920</v>
      </c>
      <c r="KU158" t="s">
        <v>2044</v>
      </c>
      <c r="KV158" t="s">
        <v>1920</v>
      </c>
      <c r="KW158" t="s">
        <v>1921</v>
      </c>
      <c r="KX158" t="s">
        <v>1920</v>
      </c>
      <c r="KY158" t="s">
        <v>2291</v>
      </c>
      <c r="KZ158" t="s">
        <v>2291</v>
      </c>
      <c r="LA158">
        <v>2</v>
      </c>
      <c r="LB158" t="s">
        <v>310</v>
      </c>
      <c r="LC158" t="s">
        <v>1548</v>
      </c>
      <c r="LD158" t="s">
        <v>2291</v>
      </c>
      <c r="LE158" t="s">
        <v>2291</v>
      </c>
      <c r="LF158" t="s">
        <v>2291</v>
      </c>
      <c r="LG158">
        <v>20</v>
      </c>
      <c r="LH158">
        <v>20</v>
      </c>
      <c r="LI158" t="s">
        <v>1549</v>
      </c>
      <c r="LJ158">
        <v>177357</v>
      </c>
      <c r="LK158" t="s">
        <v>1550</v>
      </c>
      <c r="LL158" t="s">
        <v>1551</v>
      </c>
      <c r="LM158">
        <v>142</v>
      </c>
      <c r="LN158" t="s">
        <v>2291</v>
      </c>
      <c r="LO158">
        <v>-1</v>
      </c>
      <c r="LP158" t="s">
        <v>2291</v>
      </c>
      <c r="LQ158" t="s">
        <v>2291</v>
      </c>
      <c r="LR158">
        <v>142</v>
      </c>
      <c r="LS158">
        <v>9</v>
      </c>
      <c r="LT158">
        <v>7</v>
      </c>
      <c r="LU158">
        <v>14</v>
      </c>
      <c r="LV158">
        <v>12</v>
      </c>
      <c r="LW158">
        <v>13</v>
      </c>
      <c r="LX158">
        <v>14</v>
      </c>
      <c r="LY158">
        <v>6</v>
      </c>
      <c r="LZ158">
        <v>5</v>
      </c>
      <c r="MA158">
        <v>19</v>
      </c>
      <c r="MB158">
        <v>20</v>
      </c>
      <c r="MC158">
        <v>1</v>
      </c>
      <c r="MD158">
        <v>0</v>
      </c>
      <c r="ME158">
        <v>120</v>
      </c>
      <c r="MF158" t="s">
        <v>1977</v>
      </c>
      <c r="MG158" t="s">
        <v>1979</v>
      </c>
      <c r="MH158" t="s">
        <v>1981</v>
      </c>
      <c r="MI158" t="b">
        <v>0</v>
      </c>
      <c r="MJ158" t="b">
        <v>0</v>
      </c>
      <c r="MK158" t="b">
        <v>0</v>
      </c>
      <c r="ML158" t="s">
        <v>2291</v>
      </c>
    </row>
    <row r="159" spans="1:350" x14ac:dyDescent="0.3">
      <c r="A159" t="s">
        <v>1619</v>
      </c>
      <c r="B159" t="s">
        <v>1617</v>
      </c>
      <c r="C159" t="s">
        <v>1618</v>
      </c>
      <c r="D159">
        <v>43171</v>
      </c>
      <c r="E159" t="s">
        <v>398</v>
      </c>
      <c r="F159" t="s">
        <v>2291</v>
      </c>
      <c r="G159" t="s">
        <v>2291</v>
      </c>
      <c r="H159" t="s">
        <v>2291</v>
      </c>
      <c r="I159">
        <v>43171</v>
      </c>
      <c r="J159" t="s">
        <v>399</v>
      </c>
      <c r="K159" t="s">
        <v>293</v>
      </c>
      <c r="L159" t="s">
        <v>294</v>
      </c>
      <c r="M159" t="s">
        <v>1934</v>
      </c>
      <c r="N159" t="s">
        <v>698</v>
      </c>
      <c r="O159" t="s">
        <v>333</v>
      </c>
      <c r="P159" t="s">
        <v>818</v>
      </c>
      <c r="Q159" t="s">
        <v>1470</v>
      </c>
      <c r="R159" t="s">
        <v>2067</v>
      </c>
      <c r="S159" t="s">
        <v>1619</v>
      </c>
      <c r="T159" t="s">
        <v>1620</v>
      </c>
      <c r="U159">
        <v>13.562121292200001</v>
      </c>
      <c r="V159">
        <v>14.0032784736</v>
      </c>
      <c r="W159">
        <v>338.541872985</v>
      </c>
      <c r="X159">
        <v>8</v>
      </c>
      <c r="Y159" t="s">
        <v>1984</v>
      </c>
      <c r="Z159" t="s">
        <v>2291</v>
      </c>
      <c r="AA159" t="s">
        <v>2291</v>
      </c>
      <c r="AB159" t="s">
        <v>2296</v>
      </c>
      <c r="AC159" t="s">
        <v>2291</v>
      </c>
      <c r="AD159" t="s">
        <v>1982</v>
      </c>
      <c r="AE159" t="s">
        <v>2291</v>
      </c>
      <c r="AF159" t="s">
        <v>2291</v>
      </c>
      <c r="AG159" t="s">
        <v>2093</v>
      </c>
      <c r="AH159" t="s">
        <v>1920</v>
      </c>
      <c r="AI159" t="s">
        <v>1920</v>
      </c>
      <c r="AJ159" t="s">
        <v>1921</v>
      </c>
      <c r="AK159" t="s">
        <v>2291</v>
      </c>
      <c r="AL159">
        <v>39</v>
      </c>
      <c r="AM159">
        <v>163</v>
      </c>
      <c r="AN159" t="s">
        <v>294</v>
      </c>
      <c r="AO159" t="s">
        <v>1934</v>
      </c>
      <c r="AP159" t="s">
        <v>698</v>
      </c>
      <c r="AQ159" t="s">
        <v>333</v>
      </c>
      <c r="AR159" t="s">
        <v>818</v>
      </c>
      <c r="AS159" t="s">
        <v>1470</v>
      </c>
      <c r="AT159">
        <v>39</v>
      </c>
      <c r="AU159">
        <v>163</v>
      </c>
      <c r="AV159">
        <v>42064</v>
      </c>
      <c r="AW159">
        <v>1</v>
      </c>
      <c r="AX159">
        <v>4</v>
      </c>
      <c r="AY159" t="s">
        <v>298</v>
      </c>
      <c r="AZ159" t="s">
        <v>1926</v>
      </c>
      <c r="BA159" t="s">
        <v>299</v>
      </c>
      <c r="BB159" t="s">
        <v>1931</v>
      </c>
      <c r="BC159" t="s">
        <v>300</v>
      </c>
      <c r="BD159" t="s">
        <v>1931</v>
      </c>
      <c r="BE159" t="s">
        <v>2291</v>
      </c>
      <c r="BF159" t="s">
        <v>2291</v>
      </c>
      <c r="BG159" t="s">
        <v>2291</v>
      </c>
      <c r="BH159">
        <v>1</v>
      </c>
      <c r="BI159">
        <v>4</v>
      </c>
      <c r="BJ159">
        <v>42064</v>
      </c>
      <c r="BK159" t="s">
        <v>2291</v>
      </c>
      <c r="BL159" t="s">
        <v>2291</v>
      </c>
      <c r="BM159" t="s">
        <v>2291</v>
      </c>
      <c r="BN159" t="s">
        <v>2291</v>
      </c>
      <c r="BO159" t="s">
        <v>2291</v>
      </c>
      <c r="BP159" t="s">
        <v>2291</v>
      </c>
      <c r="BQ159" t="s">
        <v>2291</v>
      </c>
      <c r="BR159" t="s">
        <v>2291</v>
      </c>
      <c r="BS159" t="s">
        <v>2291</v>
      </c>
      <c r="BT159" t="s">
        <v>2291</v>
      </c>
      <c r="BU159" t="s">
        <v>2291</v>
      </c>
      <c r="BV159" t="s">
        <v>2291</v>
      </c>
      <c r="BW159" t="s">
        <v>2291</v>
      </c>
      <c r="BX159" t="s">
        <v>2291</v>
      </c>
      <c r="BY159" t="s">
        <v>2291</v>
      </c>
      <c r="BZ159" t="s">
        <v>2291</v>
      </c>
      <c r="CA159">
        <v>0</v>
      </c>
      <c r="CB159">
        <v>27</v>
      </c>
      <c r="CC159">
        <v>0</v>
      </c>
      <c r="CD159">
        <v>13</v>
      </c>
      <c r="CE159">
        <v>0</v>
      </c>
      <c r="CF159" t="s">
        <v>1998</v>
      </c>
      <c r="CG159" t="s">
        <v>2291</v>
      </c>
      <c r="CH159" t="s">
        <v>1621</v>
      </c>
      <c r="CI159" t="s">
        <v>1920</v>
      </c>
      <c r="CJ159" t="s">
        <v>1920</v>
      </c>
      <c r="CK159" t="s">
        <v>1920</v>
      </c>
      <c r="CL159" t="s">
        <v>1921</v>
      </c>
      <c r="CM159" t="s">
        <v>1921</v>
      </c>
      <c r="CN159" t="s">
        <v>1920</v>
      </c>
      <c r="CO159" t="s">
        <v>1921</v>
      </c>
      <c r="CP159" t="s">
        <v>1921</v>
      </c>
      <c r="CQ159" t="s">
        <v>1920</v>
      </c>
      <c r="CR159" t="s">
        <v>1921</v>
      </c>
      <c r="CS159" t="s">
        <v>1921</v>
      </c>
      <c r="CT159" t="s">
        <v>1953</v>
      </c>
      <c r="CU159" t="s">
        <v>1921</v>
      </c>
      <c r="CV159" t="s">
        <v>1921</v>
      </c>
      <c r="CW159" t="s">
        <v>1920</v>
      </c>
      <c r="CX159" t="s">
        <v>1921</v>
      </c>
      <c r="CY159" t="s">
        <v>1921</v>
      </c>
      <c r="CZ159" t="s">
        <v>2291</v>
      </c>
      <c r="DA159" t="s">
        <v>2029</v>
      </c>
      <c r="DB159" t="s">
        <v>2101</v>
      </c>
      <c r="DC159" t="s">
        <v>1921</v>
      </c>
      <c r="DD159" t="s">
        <v>1921</v>
      </c>
      <c r="DE159" t="s">
        <v>1920</v>
      </c>
      <c r="DF159" t="s">
        <v>1920</v>
      </c>
      <c r="DG159" t="s">
        <v>1921</v>
      </c>
      <c r="DH159" t="s">
        <v>2291</v>
      </c>
      <c r="DI159" t="s">
        <v>2029</v>
      </c>
      <c r="DJ159" t="s">
        <v>320</v>
      </c>
      <c r="DK159" t="s">
        <v>1921</v>
      </c>
      <c r="DL159" t="s">
        <v>1921</v>
      </c>
      <c r="DM159" t="s">
        <v>1921</v>
      </c>
      <c r="DN159" t="s">
        <v>1920</v>
      </c>
      <c r="DO159" t="s">
        <v>1921</v>
      </c>
      <c r="DP159" t="s">
        <v>2291</v>
      </c>
      <c r="DQ159" t="s">
        <v>2029</v>
      </c>
      <c r="DR159" t="s">
        <v>2291</v>
      </c>
      <c r="DS159" t="s">
        <v>2291</v>
      </c>
      <c r="DT159" t="s">
        <v>2291</v>
      </c>
      <c r="DU159" t="s">
        <v>2291</v>
      </c>
      <c r="DV159" t="s">
        <v>2291</v>
      </c>
      <c r="DW159" t="s">
        <v>2291</v>
      </c>
      <c r="DX159" t="s">
        <v>2291</v>
      </c>
      <c r="DY159" t="s">
        <v>2291</v>
      </c>
      <c r="DZ159" t="s">
        <v>320</v>
      </c>
      <c r="EA159" t="s">
        <v>1921</v>
      </c>
      <c r="EB159" t="s">
        <v>1921</v>
      </c>
      <c r="EC159" t="s">
        <v>1921</v>
      </c>
      <c r="ED159" t="s">
        <v>1920</v>
      </c>
      <c r="EE159" t="s">
        <v>1921</v>
      </c>
      <c r="EF159" t="s">
        <v>2291</v>
      </c>
      <c r="EG159" t="s">
        <v>2029</v>
      </c>
      <c r="EH159" t="s">
        <v>2291</v>
      </c>
      <c r="EI159" t="s">
        <v>2291</v>
      </c>
      <c r="EJ159" t="s">
        <v>2291</v>
      </c>
      <c r="EK159" t="s">
        <v>2291</v>
      </c>
      <c r="EL159" t="s">
        <v>2291</v>
      </c>
      <c r="EM159" t="s">
        <v>2291</v>
      </c>
      <c r="EN159" t="s">
        <v>2291</v>
      </c>
      <c r="EO159" t="s">
        <v>2291</v>
      </c>
      <c r="EP159" t="s">
        <v>2291</v>
      </c>
      <c r="EQ159" t="s">
        <v>2291</v>
      </c>
      <c r="ER159" t="s">
        <v>2291</v>
      </c>
      <c r="ES159" t="s">
        <v>2291</v>
      </c>
      <c r="ET159" t="s">
        <v>2291</v>
      </c>
      <c r="EU159" t="s">
        <v>2291</v>
      </c>
      <c r="EV159" t="s">
        <v>2291</v>
      </c>
      <c r="EW159" t="s">
        <v>2291</v>
      </c>
      <c r="EX159" t="s">
        <v>1953</v>
      </c>
      <c r="EY159" t="s">
        <v>1921</v>
      </c>
      <c r="EZ159" t="s">
        <v>1921</v>
      </c>
      <c r="FA159" t="s">
        <v>1920</v>
      </c>
      <c r="FB159" t="s">
        <v>1921</v>
      </c>
      <c r="FC159" t="s">
        <v>1921</v>
      </c>
      <c r="FD159" t="s">
        <v>2291</v>
      </c>
      <c r="FE159" t="s">
        <v>1996</v>
      </c>
      <c r="FF159" t="s">
        <v>2291</v>
      </c>
      <c r="FG159" t="s">
        <v>2291</v>
      </c>
      <c r="FH159" t="s">
        <v>2291</v>
      </c>
      <c r="FI159" t="s">
        <v>2291</v>
      </c>
      <c r="FJ159" t="s">
        <v>2291</v>
      </c>
      <c r="FK159" t="s">
        <v>2291</v>
      </c>
      <c r="FL159" t="s">
        <v>2291</v>
      </c>
      <c r="FM159" t="s">
        <v>2291</v>
      </c>
      <c r="FN159" t="s">
        <v>2291</v>
      </c>
      <c r="FO159" t="s">
        <v>2291</v>
      </c>
      <c r="FP159" t="s">
        <v>2291</v>
      </c>
      <c r="FQ159" t="s">
        <v>2291</v>
      </c>
      <c r="FR159" t="s">
        <v>2291</v>
      </c>
      <c r="FS159" t="s">
        <v>2291</v>
      </c>
      <c r="FT159" t="s">
        <v>2291</v>
      </c>
      <c r="FU159" t="s">
        <v>2291</v>
      </c>
      <c r="FV159">
        <v>6</v>
      </c>
      <c r="FW159">
        <v>15</v>
      </c>
      <c r="FX159" t="s">
        <v>2291</v>
      </c>
      <c r="FY159" t="s">
        <v>2291</v>
      </c>
      <c r="FZ159">
        <v>4</v>
      </c>
      <c r="GA159" t="s">
        <v>2291</v>
      </c>
      <c r="GB159" t="s">
        <v>2291</v>
      </c>
      <c r="GC159" t="s">
        <v>2291</v>
      </c>
      <c r="GD159" t="s">
        <v>2291</v>
      </c>
      <c r="GE159">
        <v>4</v>
      </c>
      <c r="GF159">
        <v>3</v>
      </c>
      <c r="GG159" t="s">
        <v>2291</v>
      </c>
      <c r="GH159">
        <v>20</v>
      </c>
      <c r="GI159" t="s">
        <v>1920</v>
      </c>
      <c r="GJ159" t="s">
        <v>1920</v>
      </c>
      <c r="GK159" t="s">
        <v>1920</v>
      </c>
      <c r="GL159" t="s">
        <v>2291</v>
      </c>
      <c r="GM159" t="s">
        <v>2291</v>
      </c>
      <c r="GN159" t="s">
        <v>2291</v>
      </c>
      <c r="GO159" t="s">
        <v>1920</v>
      </c>
      <c r="GP159" t="s">
        <v>2291</v>
      </c>
      <c r="GQ159" t="s">
        <v>2291</v>
      </c>
      <c r="GR159" t="s">
        <v>2291</v>
      </c>
      <c r="GS159" t="s">
        <v>302</v>
      </c>
      <c r="GT159" t="s">
        <v>1921</v>
      </c>
      <c r="GU159" t="s">
        <v>1921</v>
      </c>
      <c r="GV159" t="s">
        <v>1921</v>
      </c>
      <c r="GW159" t="s">
        <v>1921</v>
      </c>
      <c r="GX159" t="s">
        <v>1920</v>
      </c>
      <c r="GY159" t="s">
        <v>1921</v>
      </c>
      <c r="GZ159" t="s">
        <v>1921</v>
      </c>
      <c r="HA159" t="s">
        <v>1921</v>
      </c>
      <c r="HB159" t="s">
        <v>2291</v>
      </c>
      <c r="HC159" t="s">
        <v>2291</v>
      </c>
      <c r="HD159">
        <v>1</v>
      </c>
      <c r="HE159" t="s">
        <v>2291</v>
      </c>
      <c r="HF159" t="s">
        <v>2291</v>
      </c>
      <c r="HG159" t="s">
        <v>2291</v>
      </c>
      <c r="HH159" t="s">
        <v>2291</v>
      </c>
      <c r="HI159" t="s">
        <v>2291</v>
      </c>
      <c r="HJ159" t="s">
        <v>2291</v>
      </c>
      <c r="HK159" t="s">
        <v>2291</v>
      </c>
      <c r="HL159" t="s">
        <v>2291</v>
      </c>
      <c r="HM159" t="s">
        <v>2291</v>
      </c>
      <c r="HN159" t="s">
        <v>2291</v>
      </c>
      <c r="HO159" t="s">
        <v>2291</v>
      </c>
      <c r="HP159" t="s">
        <v>2291</v>
      </c>
      <c r="HQ159" t="s">
        <v>2291</v>
      </c>
      <c r="HR159" t="s">
        <v>869</v>
      </c>
      <c r="HS159" t="s">
        <v>371</v>
      </c>
      <c r="HT159" t="s">
        <v>1920</v>
      </c>
      <c r="HU159" t="s">
        <v>1921</v>
      </c>
      <c r="HV159" t="s">
        <v>1921</v>
      </c>
      <c r="HW159" t="s">
        <v>1921</v>
      </c>
      <c r="HX159" t="s">
        <v>1921</v>
      </c>
      <c r="HY159" t="s">
        <v>2122</v>
      </c>
      <c r="HZ159" t="s">
        <v>1920</v>
      </c>
      <c r="IA159" t="s">
        <v>1921</v>
      </c>
      <c r="IB159" t="s">
        <v>1921</v>
      </c>
      <c r="IC159">
        <v>6</v>
      </c>
      <c r="ID159" t="s">
        <v>2291</v>
      </c>
      <c r="IE159" t="s">
        <v>2046</v>
      </c>
      <c r="IF159" t="s">
        <v>1921</v>
      </c>
      <c r="IG159" t="s">
        <v>1964</v>
      </c>
      <c r="IH159" t="s">
        <v>2127</v>
      </c>
      <c r="II159" t="s">
        <v>1920</v>
      </c>
      <c r="IJ159" t="s">
        <v>1921</v>
      </c>
      <c r="IK159">
        <v>30</v>
      </c>
      <c r="IL159" t="s">
        <v>2291</v>
      </c>
      <c r="IM159" t="s">
        <v>1920</v>
      </c>
      <c r="IN159" t="s">
        <v>2291</v>
      </c>
      <c r="IO159" t="s">
        <v>2291</v>
      </c>
      <c r="IP159" t="s">
        <v>2291</v>
      </c>
      <c r="IQ159" t="s">
        <v>2291</v>
      </c>
      <c r="IR159" t="s">
        <v>2291</v>
      </c>
      <c r="IS159" t="s">
        <v>2291</v>
      </c>
      <c r="IT159" t="s">
        <v>2291</v>
      </c>
      <c r="IU159" t="s">
        <v>2291</v>
      </c>
      <c r="IV159" t="s">
        <v>1949</v>
      </c>
      <c r="IW159" t="s">
        <v>1991</v>
      </c>
      <c r="IX159" t="s">
        <v>2291</v>
      </c>
      <c r="IY159" t="s">
        <v>2291</v>
      </c>
      <c r="IZ159" t="s">
        <v>2291</v>
      </c>
      <c r="JA159" t="s">
        <v>2291</v>
      </c>
      <c r="JB159" t="s">
        <v>2291</v>
      </c>
      <c r="JC159" t="s">
        <v>1921</v>
      </c>
      <c r="JD159" t="s">
        <v>2291</v>
      </c>
      <c r="JE159" t="s">
        <v>2291</v>
      </c>
      <c r="JF159" t="s">
        <v>2291</v>
      </c>
      <c r="JG159" t="s">
        <v>2291</v>
      </c>
      <c r="JH159" t="s">
        <v>2291</v>
      </c>
      <c r="JI159" t="s">
        <v>2291</v>
      </c>
      <c r="JJ159" t="s">
        <v>2291</v>
      </c>
      <c r="JK159" t="s">
        <v>2291</v>
      </c>
      <c r="JL159" t="s">
        <v>2291</v>
      </c>
      <c r="JM159" t="s">
        <v>763</v>
      </c>
      <c r="JN159" t="s">
        <v>1920</v>
      </c>
      <c r="JO159" t="s">
        <v>1921</v>
      </c>
      <c r="JP159" t="s">
        <v>1921</v>
      </c>
      <c r="JQ159" t="s">
        <v>1921</v>
      </c>
      <c r="JR159" t="s">
        <v>1921</v>
      </c>
      <c r="JS159" t="s">
        <v>1920</v>
      </c>
      <c r="JT159" t="s">
        <v>1920</v>
      </c>
      <c r="JU159" t="s">
        <v>1921</v>
      </c>
      <c r="JV159" t="s">
        <v>1921</v>
      </c>
      <c r="JW159" t="s">
        <v>1921</v>
      </c>
      <c r="JX159" t="s">
        <v>1921</v>
      </c>
      <c r="JY159" t="s">
        <v>1921</v>
      </c>
      <c r="JZ159" t="s">
        <v>1921</v>
      </c>
      <c r="KA159" t="s">
        <v>1921</v>
      </c>
      <c r="KB159" t="s">
        <v>2291</v>
      </c>
      <c r="KC159" t="s">
        <v>2291</v>
      </c>
      <c r="KD159" t="s">
        <v>2298</v>
      </c>
      <c r="KE159" t="s">
        <v>1920</v>
      </c>
      <c r="KF159" t="s">
        <v>1921</v>
      </c>
      <c r="KG159" t="s">
        <v>1921</v>
      </c>
      <c r="KH159" t="s">
        <v>1921</v>
      </c>
      <c r="KI159" t="s">
        <v>1921</v>
      </c>
      <c r="KJ159" t="s">
        <v>1920</v>
      </c>
      <c r="KK159" t="s">
        <v>1921</v>
      </c>
      <c r="KL159" t="s">
        <v>2291</v>
      </c>
      <c r="KM159" t="s">
        <v>1973</v>
      </c>
      <c r="KN159" t="s">
        <v>2291</v>
      </c>
      <c r="KO159" t="s">
        <v>1920</v>
      </c>
      <c r="KP159" t="s">
        <v>1503</v>
      </c>
      <c r="KQ159" t="s">
        <v>1967</v>
      </c>
      <c r="KR159" t="s">
        <v>1923</v>
      </c>
      <c r="KS159" t="s">
        <v>2291</v>
      </c>
      <c r="KT159" t="s">
        <v>1920</v>
      </c>
      <c r="KU159" t="s">
        <v>2044</v>
      </c>
      <c r="KV159" t="s">
        <v>1920</v>
      </c>
      <c r="KW159" t="s">
        <v>1921</v>
      </c>
      <c r="KX159" t="s">
        <v>1920</v>
      </c>
      <c r="KY159" t="s">
        <v>2291</v>
      </c>
      <c r="KZ159" t="s">
        <v>2291</v>
      </c>
      <c r="LA159">
        <v>3</v>
      </c>
      <c r="LB159" t="s">
        <v>304</v>
      </c>
      <c r="LC159" t="s">
        <v>305</v>
      </c>
      <c r="LD159" t="s">
        <v>2291</v>
      </c>
      <c r="LE159" t="s">
        <v>2291</v>
      </c>
      <c r="LF159" t="s">
        <v>2291</v>
      </c>
      <c r="LG159">
        <v>20</v>
      </c>
      <c r="LH159">
        <v>20</v>
      </c>
      <c r="LI159" t="s">
        <v>1622</v>
      </c>
      <c r="LJ159">
        <v>177368</v>
      </c>
      <c r="LK159" t="s">
        <v>1623</v>
      </c>
      <c r="LL159" t="s">
        <v>1624</v>
      </c>
      <c r="LM159">
        <v>153</v>
      </c>
      <c r="LN159" t="s">
        <v>2291</v>
      </c>
      <c r="LO159">
        <v>-1</v>
      </c>
      <c r="LP159" t="s">
        <v>2291</v>
      </c>
      <c r="LQ159" t="s">
        <v>2291</v>
      </c>
      <c r="LR159">
        <v>153</v>
      </c>
      <c r="LS159">
        <v>8</v>
      </c>
      <c r="LT159">
        <v>8</v>
      </c>
      <c r="LU159">
        <v>4</v>
      </c>
      <c r="LV159">
        <v>7</v>
      </c>
      <c r="LW159">
        <v>9</v>
      </c>
      <c r="LX159">
        <v>12</v>
      </c>
      <c r="LY159">
        <v>6</v>
      </c>
      <c r="LZ159">
        <v>1</v>
      </c>
      <c r="MA159">
        <v>19</v>
      </c>
      <c r="MB159">
        <v>18</v>
      </c>
      <c r="MC159">
        <v>3</v>
      </c>
      <c r="MD159">
        <v>0</v>
      </c>
      <c r="ME159">
        <v>95</v>
      </c>
      <c r="MF159" t="s">
        <v>1975</v>
      </c>
      <c r="MG159" t="s">
        <v>1979</v>
      </c>
      <c r="MH159" t="s">
        <v>568</v>
      </c>
      <c r="MI159" t="b">
        <v>1</v>
      </c>
      <c r="MJ159" t="b">
        <v>1</v>
      </c>
      <c r="MK159" t="b">
        <v>1</v>
      </c>
      <c r="ML159" t="s">
        <v>2291</v>
      </c>
    </row>
    <row r="160" spans="1:350" x14ac:dyDescent="0.3">
      <c r="A160" t="s">
        <v>1554</v>
      </c>
      <c r="B160" t="s">
        <v>1552</v>
      </c>
      <c r="C160" t="s">
        <v>1553</v>
      </c>
      <c r="D160">
        <v>43173</v>
      </c>
      <c r="E160" t="s">
        <v>1519</v>
      </c>
      <c r="F160" t="s">
        <v>2291</v>
      </c>
      <c r="G160" t="s">
        <v>2291</v>
      </c>
      <c r="H160" t="s">
        <v>2291</v>
      </c>
      <c r="I160">
        <v>43173</v>
      </c>
      <c r="J160" t="s">
        <v>381</v>
      </c>
      <c r="K160" t="s">
        <v>293</v>
      </c>
      <c r="L160" t="s">
        <v>294</v>
      </c>
      <c r="M160" t="s">
        <v>1934</v>
      </c>
      <c r="N160" t="s">
        <v>698</v>
      </c>
      <c r="O160" t="s">
        <v>333</v>
      </c>
      <c r="P160" t="s">
        <v>818</v>
      </c>
      <c r="Q160" t="s">
        <v>1470</v>
      </c>
      <c r="R160" t="s">
        <v>1527</v>
      </c>
      <c r="S160" t="s">
        <v>1554</v>
      </c>
      <c r="T160" t="s">
        <v>1555</v>
      </c>
      <c r="U160">
        <v>13.594654355899999</v>
      </c>
      <c r="V160">
        <v>13.9898159017</v>
      </c>
      <c r="W160">
        <v>316.06829286999999</v>
      </c>
      <c r="X160">
        <v>8</v>
      </c>
      <c r="Y160" t="s">
        <v>1983</v>
      </c>
      <c r="Z160" t="s">
        <v>1527</v>
      </c>
      <c r="AA160">
        <v>3</v>
      </c>
      <c r="AB160" t="s">
        <v>2296</v>
      </c>
      <c r="AC160" t="s">
        <v>2291</v>
      </c>
      <c r="AD160" t="s">
        <v>1982</v>
      </c>
      <c r="AE160" t="s">
        <v>2291</v>
      </c>
      <c r="AF160" t="s">
        <v>2291</v>
      </c>
      <c r="AG160" t="s">
        <v>2089</v>
      </c>
      <c r="AH160" t="s">
        <v>1920</v>
      </c>
      <c r="AI160" t="s">
        <v>1921</v>
      </c>
      <c r="AJ160" t="s">
        <v>1921</v>
      </c>
      <c r="AK160" t="s">
        <v>2291</v>
      </c>
      <c r="AL160">
        <v>60</v>
      </c>
      <c r="AM160">
        <v>251</v>
      </c>
      <c r="AN160" t="s">
        <v>294</v>
      </c>
      <c r="AO160" t="s">
        <v>1934</v>
      </c>
      <c r="AP160" t="s">
        <v>698</v>
      </c>
      <c r="AQ160" t="s">
        <v>333</v>
      </c>
      <c r="AR160" t="s">
        <v>818</v>
      </c>
      <c r="AS160" t="s">
        <v>1470</v>
      </c>
      <c r="AT160">
        <v>60</v>
      </c>
      <c r="AU160">
        <v>251</v>
      </c>
      <c r="AV160">
        <v>42156</v>
      </c>
      <c r="AW160" t="s">
        <v>2291</v>
      </c>
      <c r="AX160" t="s">
        <v>2291</v>
      </c>
      <c r="AY160" t="s">
        <v>2291</v>
      </c>
      <c r="AZ160" t="s">
        <v>2291</v>
      </c>
      <c r="BA160" t="s">
        <v>2291</v>
      </c>
      <c r="BB160" t="s">
        <v>2291</v>
      </c>
      <c r="BC160" t="s">
        <v>2291</v>
      </c>
      <c r="BD160" t="s">
        <v>2291</v>
      </c>
      <c r="BE160" t="s">
        <v>2291</v>
      </c>
      <c r="BF160" t="s">
        <v>2291</v>
      </c>
      <c r="BG160" t="s">
        <v>2291</v>
      </c>
      <c r="BH160" t="s">
        <v>2291</v>
      </c>
      <c r="BI160" t="s">
        <v>2291</v>
      </c>
      <c r="BJ160" t="s">
        <v>2291</v>
      </c>
      <c r="BK160" t="s">
        <v>2291</v>
      </c>
      <c r="BL160" t="s">
        <v>2291</v>
      </c>
      <c r="BM160" t="s">
        <v>2291</v>
      </c>
      <c r="BN160" t="s">
        <v>2291</v>
      </c>
      <c r="BO160" t="s">
        <v>2291</v>
      </c>
      <c r="BP160" t="s">
        <v>2291</v>
      </c>
      <c r="BQ160" t="s">
        <v>2291</v>
      </c>
      <c r="BR160" t="s">
        <v>2291</v>
      </c>
      <c r="BS160" t="s">
        <v>2291</v>
      </c>
      <c r="BT160" t="s">
        <v>2291</v>
      </c>
      <c r="BU160" t="s">
        <v>2291</v>
      </c>
      <c r="BV160" t="s">
        <v>2291</v>
      </c>
      <c r="BW160" t="s">
        <v>2291</v>
      </c>
      <c r="BX160" t="s">
        <v>2291</v>
      </c>
      <c r="BY160">
        <v>3</v>
      </c>
      <c r="BZ160">
        <v>13</v>
      </c>
      <c r="CA160">
        <v>0</v>
      </c>
      <c r="CB160">
        <v>60</v>
      </c>
      <c r="CC160">
        <v>0</v>
      </c>
      <c r="CD160">
        <v>0</v>
      </c>
      <c r="CE160">
        <v>0</v>
      </c>
      <c r="CF160" t="s">
        <v>1998</v>
      </c>
      <c r="CG160" t="s">
        <v>2291</v>
      </c>
      <c r="CH160" t="s">
        <v>469</v>
      </c>
      <c r="CI160" t="s">
        <v>1921</v>
      </c>
      <c r="CJ160" t="s">
        <v>1921</v>
      </c>
      <c r="CK160" t="s">
        <v>1921</v>
      </c>
      <c r="CL160" t="s">
        <v>1921</v>
      </c>
      <c r="CM160" t="s">
        <v>1921</v>
      </c>
      <c r="CN160" t="s">
        <v>1921</v>
      </c>
      <c r="CO160" t="s">
        <v>1921</v>
      </c>
      <c r="CP160" t="s">
        <v>1921</v>
      </c>
      <c r="CQ160" t="s">
        <v>1921</v>
      </c>
      <c r="CR160" t="s">
        <v>1921</v>
      </c>
      <c r="CS160" t="s">
        <v>1920</v>
      </c>
      <c r="CT160" t="s">
        <v>2291</v>
      </c>
      <c r="CU160" t="s">
        <v>2291</v>
      </c>
      <c r="CV160" t="s">
        <v>2291</v>
      </c>
      <c r="CW160" t="s">
        <v>2291</v>
      </c>
      <c r="CX160" t="s">
        <v>2291</v>
      </c>
      <c r="CY160" t="s">
        <v>2291</v>
      </c>
      <c r="CZ160" t="s">
        <v>2291</v>
      </c>
      <c r="DA160" t="s">
        <v>2291</v>
      </c>
      <c r="DB160" t="s">
        <v>2291</v>
      </c>
      <c r="DC160" t="s">
        <v>2291</v>
      </c>
      <c r="DD160" t="s">
        <v>2291</v>
      </c>
      <c r="DE160" t="s">
        <v>2291</v>
      </c>
      <c r="DF160" t="s">
        <v>2291</v>
      </c>
      <c r="DG160" t="s">
        <v>2291</v>
      </c>
      <c r="DH160" t="s">
        <v>2291</v>
      </c>
      <c r="DI160" t="s">
        <v>2291</v>
      </c>
      <c r="DJ160" t="s">
        <v>2291</v>
      </c>
      <c r="DK160" t="s">
        <v>2291</v>
      </c>
      <c r="DL160" t="s">
        <v>2291</v>
      </c>
      <c r="DM160" t="s">
        <v>2291</v>
      </c>
      <c r="DN160" t="s">
        <v>2291</v>
      </c>
      <c r="DO160" t="s">
        <v>2291</v>
      </c>
      <c r="DP160" t="s">
        <v>2291</v>
      </c>
      <c r="DQ160" t="s">
        <v>2291</v>
      </c>
      <c r="DR160" t="s">
        <v>2291</v>
      </c>
      <c r="DS160" t="s">
        <v>2291</v>
      </c>
      <c r="DT160" t="s">
        <v>2291</v>
      </c>
      <c r="DU160" t="s">
        <v>2291</v>
      </c>
      <c r="DV160" t="s">
        <v>2291</v>
      </c>
      <c r="DW160" t="s">
        <v>2291</v>
      </c>
      <c r="DX160" t="s">
        <v>2291</v>
      </c>
      <c r="DY160" t="s">
        <v>2291</v>
      </c>
      <c r="DZ160" t="s">
        <v>2291</v>
      </c>
      <c r="EA160" t="s">
        <v>2291</v>
      </c>
      <c r="EB160" t="s">
        <v>2291</v>
      </c>
      <c r="EC160" t="s">
        <v>2291</v>
      </c>
      <c r="ED160" t="s">
        <v>2291</v>
      </c>
      <c r="EE160" t="s">
        <v>2291</v>
      </c>
      <c r="EF160" t="s">
        <v>2291</v>
      </c>
      <c r="EG160" t="s">
        <v>2291</v>
      </c>
      <c r="EH160" t="s">
        <v>2291</v>
      </c>
      <c r="EI160" t="s">
        <v>2291</v>
      </c>
      <c r="EJ160" t="s">
        <v>2291</v>
      </c>
      <c r="EK160" t="s">
        <v>2291</v>
      </c>
      <c r="EL160" t="s">
        <v>2291</v>
      </c>
      <c r="EM160" t="s">
        <v>2291</v>
      </c>
      <c r="EN160" t="s">
        <v>2291</v>
      </c>
      <c r="EO160" t="s">
        <v>2291</v>
      </c>
      <c r="EP160" t="s">
        <v>2291</v>
      </c>
      <c r="EQ160" t="s">
        <v>2291</v>
      </c>
      <c r="ER160" t="s">
        <v>2291</v>
      </c>
      <c r="ES160" t="s">
        <v>2291</v>
      </c>
      <c r="ET160" t="s">
        <v>2291</v>
      </c>
      <c r="EU160" t="s">
        <v>2291</v>
      </c>
      <c r="EV160" t="s">
        <v>2291</v>
      </c>
      <c r="EW160" t="s">
        <v>2291</v>
      </c>
      <c r="EX160" t="s">
        <v>2291</v>
      </c>
      <c r="EY160" t="s">
        <v>2291</v>
      </c>
      <c r="EZ160" t="s">
        <v>2291</v>
      </c>
      <c r="FA160" t="s">
        <v>2291</v>
      </c>
      <c r="FB160" t="s">
        <v>2291</v>
      </c>
      <c r="FC160" t="s">
        <v>2291</v>
      </c>
      <c r="FD160" t="s">
        <v>2291</v>
      </c>
      <c r="FE160" t="s">
        <v>2291</v>
      </c>
      <c r="FF160" t="s">
        <v>2291</v>
      </c>
      <c r="FG160" t="s">
        <v>2291</v>
      </c>
      <c r="FH160" t="s">
        <v>2291</v>
      </c>
      <c r="FI160" t="s">
        <v>2291</v>
      </c>
      <c r="FJ160" t="s">
        <v>2291</v>
      </c>
      <c r="FK160" t="s">
        <v>2291</v>
      </c>
      <c r="FL160" t="s">
        <v>2291</v>
      </c>
      <c r="FM160" t="s">
        <v>2291</v>
      </c>
      <c r="FN160" t="s">
        <v>2291</v>
      </c>
      <c r="FO160" t="s">
        <v>2291</v>
      </c>
      <c r="FP160" t="s">
        <v>2291</v>
      </c>
      <c r="FQ160" t="s">
        <v>2291</v>
      </c>
      <c r="FR160" t="s">
        <v>2291</v>
      </c>
      <c r="FS160" t="s">
        <v>2291</v>
      </c>
      <c r="FT160" t="s">
        <v>2291</v>
      </c>
      <c r="FU160" t="s">
        <v>2291</v>
      </c>
      <c r="FV160">
        <v>20</v>
      </c>
      <c r="FW160">
        <v>13</v>
      </c>
      <c r="FX160">
        <v>1</v>
      </c>
      <c r="FY160">
        <v>2</v>
      </c>
      <c r="FZ160">
        <v>3</v>
      </c>
      <c r="GA160">
        <v>4</v>
      </c>
      <c r="GB160" t="s">
        <v>2291</v>
      </c>
      <c r="GC160" t="s">
        <v>2291</v>
      </c>
      <c r="GD160">
        <v>10</v>
      </c>
      <c r="GE160">
        <v>7</v>
      </c>
      <c r="GF160">
        <v>8</v>
      </c>
      <c r="GG160">
        <v>4</v>
      </c>
      <c r="GH160">
        <v>15</v>
      </c>
      <c r="GI160" t="s">
        <v>1920</v>
      </c>
      <c r="GJ160" t="s">
        <v>1920</v>
      </c>
      <c r="GK160" t="s">
        <v>1920</v>
      </c>
      <c r="GL160" t="s">
        <v>2291</v>
      </c>
      <c r="GM160" t="s">
        <v>2291</v>
      </c>
      <c r="GN160" t="s">
        <v>2291</v>
      </c>
      <c r="GO160" t="s">
        <v>1920</v>
      </c>
      <c r="GP160" t="s">
        <v>2291</v>
      </c>
      <c r="GQ160" t="s">
        <v>2291</v>
      </c>
      <c r="GR160" t="s">
        <v>2291</v>
      </c>
      <c r="GS160" t="s">
        <v>302</v>
      </c>
      <c r="GT160" t="s">
        <v>1921</v>
      </c>
      <c r="GU160" t="s">
        <v>1921</v>
      </c>
      <c r="GV160" t="s">
        <v>1921</v>
      </c>
      <c r="GW160" t="s">
        <v>1921</v>
      </c>
      <c r="GX160" t="s">
        <v>1920</v>
      </c>
      <c r="GY160" t="s">
        <v>1921</v>
      </c>
      <c r="GZ160" t="s">
        <v>1921</v>
      </c>
      <c r="HA160" t="s">
        <v>1921</v>
      </c>
      <c r="HB160" t="s">
        <v>2291</v>
      </c>
      <c r="HC160" t="s">
        <v>2291</v>
      </c>
      <c r="HD160">
        <v>1</v>
      </c>
      <c r="HE160" t="s">
        <v>2291</v>
      </c>
      <c r="HF160" t="s">
        <v>2291</v>
      </c>
      <c r="HG160" t="s">
        <v>2291</v>
      </c>
      <c r="HH160" t="s">
        <v>2291</v>
      </c>
      <c r="HI160" t="s">
        <v>2291</v>
      </c>
      <c r="HJ160" t="s">
        <v>2291</v>
      </c>
      <c r="HK160" t="s">
        <v>2291</v>
      </c>
      <c r="HL160" t="s">
        <v>2291</v>
      </c>
      <c r="HM160" t="s">
        <v>2291</v>
      </c>
      <c r="HN160" t="s">
        <v>2291</v>
      </c>
      <c r="HO160" t="s">
        <v>2291</v>
      </c>
      <c r="HP160" t="s">
        <v>2291</v>
      </c>
      <c r="HQ160" t="s">
        <v>2291</v>
      </c>
      <c r="HR160" t="s">
        <v>869</v>
      </c>
      <c r="HS160" t="s">
        <v>371</v>
      </c>
      <c r="HT160" t="s">
        <v>1920</v>
      </c>
      <c r="HU160" t="s">
        <v>1921</v>
      </c>
      <c r="HV160" t="s">
        <v>1921</v>
      </c>
      <c r="HW160" t="s">
        <v>1921</v>
      </c>
      <c r="HX160" t="s">
        <v>1921</v>
      </c>
      <c r="HY160" t="s">
        <v>2122</v>
      </c>
      <c r="HZ160" t="s">
        <v>1920</v>
      </c>
      <c r="IA160" t="s">
        <v>1921</v>
      </c>
      <c r="IB160" t="s">
        <v>1921</v>
      </c>
      <c r="IC160">
        <v>6</v>
      </c>
      <c r="ID160" t="s">
        <v>2291</v>
      </c>
      <c r="IE160" t="s">
        <v>2046</v>
      </c>
      <c r="IF160" t="s">
        <v>1921</v>
      </c>
      <c r="IG160" t="s">
        <v>1964</v>
      </c>
      <c r="IH160" t="s">
        <v>2126</v>
      </c>
      <c r="II160" t="s">
        <v>1921</v>
      </c>
      <c r="IJ160" t="s">
        <v>1920</v>
      </c>
      <c r="IK160" t="s">
        <v>2291</v>
      </c>
      <c r="IL160">
        <v>63</v>
      </c>
      <c r="IM160" t="s">
        <v>1920</v>
      </c>
      <c r="IN160" t="s">
        <v>2291</v>
      </c>
      <c r="IO160" t="s">
        <v>2291</v>
      </c>
      <c r="IP160" t="s">
        <v>2291</v>
      </c>
      <c r="IQ160" t="s">
        <v>2291</v>
      </c>
      <c r="IR160" t="s">
        <v>2291</v>
      </c>
      <c r="IS160" t="s">
        <v>2291</v>
      </c>
      <c r="IT160" t="s">
        <v>2291</v>
      </c>
      <c r="IU160" t="s">
        <v>2291</v>
      </c>
      <c r="IV160" t="s">
        <v>1949</v>
      </c>
      <c r="IW160" t="s">
        <v>1991</v>
      </c>
      <c r="IX160" t="s">
        <v>2291</v>
      </c>
      <c r="IY160" t="s">
        <v>2291</v>
      </c>
      <c r="IZ160" t="s">
        <v>2291</v>
      </c>
      <c r="JA160" t="s">
        <v>2291</v>
      </c>
      <c r="JB160" t="s">
        <v>2291</v>
      </c>
      <c r="JC160" t="s">
        <v>1921</v>
      </c>
      <c r="JD160" t="s">
        <v>2291</v>
      </c>
      <c r="JE160" t="s">
        <v>2291</v>
      </c>
      <c r="JF160" t="s">
        <v>2291</v>
      </c>
      <c r="JG160" t="s">
        <v>2291</v>
      </c>
      <c r="JH160" t="s">
        <v>2291</v>
      </c>
      <c r="JI160" t="s">
        <v>2291</v>
      </c>
      <c r="JJ160" t="s">
        <v>2291</v>
      </c>
      <c r="JK160" t="s">
        <v>2291</v>
      </c>
      <c r="JL160" t="s">
        <v>2291</v>
      </c>
      <c r="JM160" t="s">
        <v>392</v>
      </c>
      <c r="JN160" t="s">
        <v>1921</v>
      </c>
      <c r="JO160" t="s">
        <v>1921</v>
      </c>
      <c r="JP160" t="s">
        <v>1921</v>
      </c>
      <c r="JQ160" t="s">
        <v>1921</v>
      </c>
      <c r="JR160" t="s">
        <v>1921</v>
      </c>
      <c r="JS160" t="s">
        <v>1920</v>
      </c>
      <c r="JT160" t="s">
        <v>1921</v>
      </c>
      <c r="JU160" t="s">
        <v>1920</v>
      </c>
      <c r="JV160" t="s">
        <v>1920</v>
      </c>
      <c r="JW160" t="s">
        <v>1921</v>
      </c>
      <c r="JX160" t="s">
        <v>1921</v>
      </c>
      <c r="JY160" t="s">
        <v>1921</v>
      </c>
      <c r="JZ160" t="s">
        <v>1921</v>
      </c>
      <c r="KA160" t="s">
        <v>1921</v>
      </c>
      <c r="KB160" t="s">
        <v>2291</v>
      </c>
      <c r="KC160" t="s">
        <v>2291</v>
      </c>
      <c r="KD160" t="s">
        <v>2298</v>
      </c>
      <c r="KE160" t="s">
        <v>1920</v>
      </c>
      <c r="KF160" t="s">
        <v>1921</v>
      </c>
      <c r="KG160" t="s">
        <v>1921</v>
      </c>
      <c r="KH160" t="s">
        <v>1921</v>
      </c>
      <c r="KI160" t="s">
        <v>1921</v>
      </c>
      <c r="KJ160" t="s">
        <v>1920</v>
      </c>
      <c r="KK160" t="s">
        <v>1921</v>
      </c>
      <c r="KL160" t="s">
        <v>2291</v>
      </c>
      <c r="KM160" t="s">
        <v>2294</v>
      </c>
      <c r="KN160" t="s">
        <v>2291</v>
      </c>
      <c r="KO160" t="s">
        <v>1920</v>
      </c>
      <c r="KP160" t="s">
        <v>1503</v>
      </c>
      <c r="KQ160" t="s">
        <v>1967</v>
      </c>
      <c r="KR160" t="s">
        <v>1988</v>
      </c>
      <c r="KS160" t="s">
        <v>2291</v>
      </c>
      <c r="KT160" t="s">
        <v>1920</v>
      </c>
      <c r="KU160" t="s">
        <v>2044</v>
      </c>
      <c r="KV160" t="s">
        <v>1920</v>
      </c>
      <c r="KW160" t="s">
        <v>1921</v>
      </c>
      <c r="KX160" t="s">
        <v>1920</v>
      </c>
      <c r="KY160" t="s">
        <v>2291</v>
      </c>
      <c r="KZ160" t="s">
        <v>2291</v>
      </c>
      <c r="LA160">
        <v>2</v>
      </c>
      <c r="LB160" t="s">
        <v>310</v>
      </c>
      <c r="LC160" t="s">
        <v>305</v>
      </c>
      <c r="LD160" t="s">
        <v>2291</v>
      </c>
      <c r="LE160" t="s">
        <v>2291</v>
      </c>
      <c r="LF160" t="s">
        <v>2291</v>
      </c>
      <c r="LG160">
        <v>20</v>
      </c>
      <c r="LH160">
        <v>20</v>
      </c>
      <c r="LI160" t="s">
        <v>1556</v>
      </c>
      <c r="LJ160">
        <v>177358</v>
      </c>
      <c r="LK160" t="s">
        <v>1557</v>
      </c>
      <c r="LL160" t="s">
        <v>1558</v>
      </c>
      <c r="LM160">
        <v>143</v>
      </c>
      <c r="LN160" t="s">
        <v>2291</v>
      </c>
      <c r="LO160">
        <v>-1</v>
      </c>
      <c r="LP160" t="s">
        <v>2291</v>
      </c>
      <c r="LQ160" t="s">
        <v>2291</v>
      </c>
      <c r="LR160">
        <v>143</v>
      </c>
      <c r="LS160">
        <v>7</v>
      </c>
      <c r="LT160">
        <v>10</v>
      </c>
      <c r="LU160">
        <v>14</v>
      </c>
      <c r="LV160">
        <v>16</v>
      </c>
      <c r="LW160">
        <v>16</v>
      </c>
      <c r="LX160">
        <v>14</v>
      </c>
      <c r="LY160">
        <v>5</v>
      </c>
      <c r="LZ160">
        <v>5</v>
      </c>
      <c r="MA160">
        <v>15</v>
      </c>
      <c r="MB160">
        <v>20</v>
      </c>
      <c r="MC160">
        <v>5</v>
      </c>
      <c r="MD160">
        <v>0</v>
      </c>
      <c r="ME160">
        <v>127</v>
      </c>
      <c r="MF160" t="s">
        <v>1979</v>
      </c>
      <c r="MG160" t="s">
        <v>1980</v>
      </c>
      <c r="MH160" t="s">
        <v>1981</v>
      </c>
      <c r="MI160" t="b">
        <v>1</v>
      </c>
      <c r="MJ160" t="b">
        <v>1</v>
      </c>
      <c r="MK160" t="b">
        <v>1</v>
      </c>
      <c r="ML160" t="s">
        <v>2291</v>
      </c>
    </row>
    <row r="161" spans="1:350" x14ac:dyDescent="0.3">
      <c r="A161" t="s">
        <v>1826</v>
      </c>
      <c r="B161" t="s">
        <v>1287</v>
      </c>
      <c r="C161" t="s">
        <v>1288</v>
      </c>
      <c r="D161">
        <v>43163</v>
      </c>
      <c r="E161" t="s">
        <v>291</v>
      </c>
      <c r="F161" t="s">
        <v>2291</v>
      </c>
      <c r="G161" t="s">
        <v>2291</v>
      </c>
      <c r="H161" t="s">
        <v>2291</v>
      </c>
      <c r="I161">
        <v>43163</v>
      </c>
      <c r="J161" t="s">
        <v>292</v>
      </c>
      <c r="K161" t="s">
        <v>293</v>
      </c>
      <c r="L161" t="s">
        <v>294</v>
      </c>
      <c r="M161" t="s">
        <v>1934</v>
      </c>
      <c r="N161" t="s">
        <v>295</v>
      </c>
      <c r="O161" t="s">
        <v>1947</v>
      </c>
      <c r="P161" t="s">
        <v>810</v>
      </c>
      <c r="Q161" t="s">
        <v>1230</v>
      </c>
      <c r="R161" t="s">
        <v>1826</v>
      </c>
      <c r="S161" t="s">
        <v>1826</v>
      </c>
      <c r="T161" t="s">
        <v>1289</v>
      </c>
      <c r="U161">
        <v>13.2102260581</v>
      </c>
      <c r="V161">
        <v>14.4079475951</v>
      </c>
      <c r="W161">
        <v>324.163776025</v>
      </c>
      <c r="X161">
        <v>8</v>
      </c>
      <c r="Y161" t="s">
        <v>1983</v>
      </c>
      <c r="Z161" t="s">
        <v>2083</v>
      </c>
      <c r="AA161">
        <v>4</v>
      </c>
      <c r="AB161" t="s">
        <v>2296</v>
      </c>
      <c r="AC161" t="s">
        <v>2291</v>
      </c>
      <c r="AD161" t="s">
        <v>1982</v>
      </c>
      <c r="AE161" t="s">
        <v>2291</v>
      </c>
      <c r="AF161" t="s">
        <v>2291</v>
      </c>
      <c r="AG161" t="s">
        <v>1955</v>
      </c>
      <c r="AH161" t="s">
        <v>1921</v>
      </c>
      <c r="AI161" t="s">
        <v>1920</v>
      </c>
      <c r="AJ161" t="s">
        <v>1921</v>
      </c>
      <c r="AK161" t="s">
        <v>2291</v>
      </c>
      <c r="AL161" t="s">
        <v>2291</v>
      </c>
      <c r="AM161" t="s">
        <v>2291</v>
      </c>
      <c r="AN161" t="s">
        <v>2291</v>
      </c>
      <c r="AO161" t="s">
        <v>2291</v>
      </c>
      <c r="AP161" t="s">
        <v>2291</v>
      </c>
      <c r="AQ161" t="s">
        <v>2291</v>
      </c>
      <c r="AR161" t="s">
        <v>2291</v>
      </c>
      <c r="AS161" t="s">
        <v>2291</v>
      </c>
      <c r="AT161" t="s">
        <v>2291</v>
      </c>
      <c r="AU161" t="s">
        <v>2291</v>
      </c>
      <c r="AV161" t="s">
        <v>2291</v>
      </c>
      <c r="AW161">
        <v>167</v>
      </c>
      <c r="AX161">
        <v>700</v>
      </c>
      <c r="AY161" t="s">
        <v>697</v>
      </c>
      <c r="AZ161" t="s">
        <v>1928</v>
      </c>
      <c r="BA161" t="s">
        <v>294</v>
      </c>
      <c r="BB161" t="s">
        <v>1934</v>
      </c>
      <c r="BC161" t="s">
        <v>295</v>
      </c>
      <c r="BD161" t="s">
        <v>1947</v>
      </c>
      <c r="BE161" t="s">
        <v>2291</v>
      </c>
      <c r="BF161" t="s">
        <v>2291</v>
      </c>
      <c r="BG161" t="s">
        <v>2291</v>
      </c>
      <c r="BH161">
        <v>167</v>
      </c>
      <c r="BI161">
        <v>700</v>
      </c>
      <c r="BJ161">
        <v>42370</v>
      </c>
      <c r="BK161" t="s">
        <v>2291</v>
      </c>
      <c r="BL161" t="s">
        <v>2291</v>
      </c>
      <c r="BM161" t="s">
        <v>2291</v>
      </c>
      <c r="BN161" t="s">
        <v>2291</v>
      </c>
      <c r="BO161" t="s">
        <v>2291</v>
      </c>
      <c r="BP161" t="s">
        <v>2291</v>
      </c>
      <c r="BQ161" t="s">
        <v>2291</v>
      </c>
      <c r="BR161" t="s">
        <v>2291</v>
      </c>
      <c r="BS161" t="s">
        <v>2291</v>
      </c>
      <c r="BT161" t="s">
        <v>2291</v>
      </c>
      <c r="BU161" t="s">
        <v>2291</v>
      </c>
      <c r="BV161" t="s">
        <v>2291</v>
      </c>
      <c r="BW161" t="s">
        <v>2291</v>
      </c>
      <c r="BX161" t="s">
        <v>2291</v>
      </c>
      <c r="BY161" t="s">
        <v>2291</v>
      </c>
      <c r="BZ161" t="s">
        <v>2291</v>
      </c>
      <c r="CA161">
        <v>0</v>
      </c>
      <c r="CB161">
        <v>100</v>
      </c>
      <c r="CC161">
        <v>0</v>
      </c>
      <c r="CD161">
        <v>67</v>
      </c>
      <c r="CE161">
        <v>0</v>
      </c>
      <c r="CF161" t="s">
        <v>1998</v>
      </c>
      <c r="CG161" t="s">
        <v>2291</v>
      </c>
      <c r="CH161" t="s">
        <v>469</v>
      </c>
      <c r="CI161" t="s">
        <v>1921</v>
      </c>
      <c r="CJ161" t="s">
        <v>1921</v>
      </c>
      <c r="CK161" t="s">
        <v>1921</v>
      </c>
      <c r="CL161" t="s">
        <v>1921</v>
      </c>
      <c r="CM161" t="s">
        <v>1921</v>
      </c>
      <c r="CN161" t="s">
        <v>1921</v>
      </c>
      <c r="CO161" t="s">
        <v>1921</v>
      </c>
      <c r="CP161" t="s">
        <v>1921</v>
      </c>
      <c r="CQ161" t="s">
        <v>1921</v>
      </c>
      <c r="CR161" t="s">
        <v>1921</v>
      </c>
      <c r="CS161" t="s">
        <v>1920</v>
      </c>
      <c r="CT161" t="s">
        <v>2291</v>
      </c>
      <c r="CU161" t="s">
        <v>2291</v>
      </c>
      <c r="CV161" t="s">
        <v>2291</v>
      </c>
      <c r="CW161" t="s">
        <v>2291</v>
      </c>
      <c r="CX161" t="s">
        <v>2291</v>
      </c>
      <c r="CY161" t="s">
        <v>2291</v>
      </c>
      <c r="CZ161" t="s">
        <v>2291</v>
      </c>
      <c r="DA161" t="s">
        <v>2291</v>
      </c>
      <c r="DB161" t="s">
        <v>2291</v>
      </c>
      <c r="DC161" t="s">
        <v>2291</v>
      </c>
      <c r="DD161" t="s">
        <v>2291</v>
      </c>
      <c r="DE161" t="s">
        <v>2291</v>
      </c>
      <c r="DF161" t="s">
        <v>2291</v>
      </c>
      <c r="DG161" t="s">
        <v>2291</v>
      </c>
      <c r="DH161" t="s">
        <v>2291</v>
      </c>
      <c r="DI161" t="s">
        <v>2291</v>
      </c>
      <c r="DJ161" t="s">
        <v>2291</v>
      </c>
      <c r="DK161" t="s">
        <v>2291</v>
      </c>
      <c r="DL161" t="s">
        <v>2291</v>
      </c>
      <c r="DM161" t="s">
        <v>2291</v>
      </c>
      <c r="DN161" t="s">
        <v>2291</v>
      </c>
      <c r="DO161" t="s">
        <v>2291</v>
      </c>
      <c r="DP161" t="s">
        <v>2291</v>
      </c>
      <c r="DQ161" t="s">
        <v>2291</v>
      </c>
      <c r="DR161" t="s">
        <v>2291</v>
      </c>
      <c r="DS161" t="s">
        <v>2291</v>
      </c>
      <c r="DT161" t="s">
        <v>2291</v>
      </c>
      <c r="DU161" t="s">
        <v>2291</v>
      </c>
      <c r="DV161" t="s">
        <v>2291</v>
      </c>
      <c r="DW161" t="s">
        <v>2291</v>
      </c>
      <c r="DX161" t="s">
        <v>2291</v>
      </c>
      <c r="DY161" t="s">
        <v>2291</v>
      </c>
      <c r="DZ161" t="s">
        <v>2291</v>
      </c>
      <c r="EA161" t="s">
        <v>2291</v>
      </c>
      <c r="EB161" t="s">
        <v>2291</v>
      </c>
      <c r="EC161" t="s">
        <v>2291</v>
      </c>
      <c r="ED161" t="s">
        <v>2291</v>
      </c>
      <c r="EE161" t="s">
        <v>2291</v>
      </c>
      <c r="EF161" t="s">
        <v>2291</v>
      </c>
      <c r="EG161" t="s">
        <v>2291</v>
      </c>
      <c r="EH161" t="s">
        <v>2291</v>
      </c>
      <c r="EI161" t="s">
        <v>2291</v>
      </c>
      <c r="EJ161" t="s">
        <v>2291</v>
      </c>
      <c r="EK161" t="s">
        <v>2291</v>
      </c>
      <c r="EL161" t="s">
        <v>2291</v>
      </c>
      <c r="EM161" t="s">
        <v>2291</v>
      </c>
      <c r="EN161" t="s">
        <v>2291</v>
      </c>
      <c r="EO161" t="s">
        <v>2291</v>
      </c>
      <c r="EP161" t="s">
        <v>2291</v>
      </c>
      <c r="EQ161" t="s">
        <v>2291</v>
      </c>
      <c r="ER161" t="s">
        <v>2291</v>
      </c>
      <c r="ES161" t="s">
        <v>2291</v>
      </c>
      <c r="ET161" t="s">
        <v>2291</v>
      </c>
      <c r="EU161" t="s">
        <v>2291</v>
      </c>
      <c r="EV161" t="s">
        <v>2291</v>
      </c>
      <c r="EW161" t="s">
        <v>2291</v>
      </c>
      <c r="EX161" t="s">
        <v>2291</v>
      </c>
      <c r="EY161" t="s">
        <v>2291</v>
      </c>
      <c r="EZ161" t="s">
        <v>2291</v>
      </c>
      <c r="FA161" t="s">
        <v>2291</v>
      </c>
      <c r="FB161" t="s">
        <v>2291</v>
      </c>
      <c r="FC161" t="s">
        <v>2291</v>
      </c>
      <c r="FD161" t="s">
        <v>2291</v>
      </c>
      <c r="FE161" t="s">
        <v>2291</v>
      </c>
      <c r="FF161" t="s">
        <v>2291</v>
      </c>
      <c r="FG161" t="s">
        <v>2291</v>
      </c>
      <c r="FH161" t="s">
        <v>2291</v>
      </c>
      <c r="FI161" t="s">
        <v>2291</v>
      </c>
      <c r="FJ161" t="s">
        <v>2291</v>
      </c>
      <c r="FK161" t="s">
        <v>2291</v>
      </c>
      <c r="FL161" t="s">
        <v>2291</v>
      </c>
      <c r="FM161" t="s">
        <v>2291</v>
      </c>
      <c r="FN161" t="s">
        <v>2291</v>
      </c>
      <c r="FO161" t="s">
        <v>2291</v>
      </c>
      <c r="FP161" t="s">
        <v>2291</v>
      </c>
      <c r="FQ161" t="s">
        <v>2291</v>
      </c>
      <c r="FR161" t="s">
        <v>2291</v>
      </c>
      <c r="FS161" t="s">
        <v>2291</v>
      </c>
      <c r="FT161" t="s">
        <v>2291</v>
      </c>
      <c r="FU161" t="s">
        <v>2291</v>
      </c>
      <c r="FV161">
        <v>53</v>
      </c>
      <c r="FW161">
        <v>200</v>
      </c>
      <c r="FX161" t="s">
        <v>2291</v>
      </c>
      <c r="FY161">
        <v>6</v>
      </c>
      <c r="FZ161">
        <v>10</v>
      </c>
      <c r="GA161">
        <v>20</v>
      </c>
      <c r="GB161" t="s">
        <v>2291</v>
      </c>
      <c r="GC161" t="s">
        <v>2291</v>
      </c>
      <c r="GD161">
        <v>15</v>
      </c>
      <c r="GE161">
        <v>20</v>
      </c>
      <c r="GF161">
        <v>25</v>
      </c>
      <c r="GG161" t="s">
        <v>2291</v>
      </c>
      <c r="GH161">
        <v>60</v>
      </c>
      <c r="GI161" t="s">
        <v>1961</v>
      </c>
      <c r="GJ161" t="s">
        <v>1961</v>
      </c>
      <c r="GK161" t="s">
        <v>1961</v>
      </c>
      <c r="GL161" t="s">
        <v>2291</v>
      </c>
      <c r="GM161" t="s">
        <v>2291</v>
      </c>
      <c r="GN161" t="s">
        <v>2291</v>
      </c>
      <c r="GO161" t="s">
        <v>1921</v>
      </c>
      <c r="GP161" t="s">
        <v>2008</v>
      </c>
      <c r="GQ161" t="s">
        <v>2291</v>
      </c>
      <c r="GR161" t="s">
        <v>2291</v>
      </c>
      <c r="GS161" t="s">
        <v>322</v>
      </c>
      <c r="GT161" t="s">
        <v>1921</v>
      </c>
      <c r="GU161" t="s">
        <v>1921</v>
      </c>
      <c r="GV161" t="s">
        <v>1920</v>
      </c>
      <c r="GW161" t="s">
        <v>1921</v>
      </c>
      <c r="GX161" t="s">
        <v>1920</v>
      </c>
      <c r="GY161" t="s">
        <v>1921</v>
      </c>
      <c r="GZ161" t="s">
        <v>1921</v>
      </c>
      <c r="HA161" t="s">
        <v>1921</v>
      </c>
      <c r="HB161" t="s">
        <v>2291</v>
      </c>
      <c r="HC161" t="s">
        <v>2291</v>
      </c>
      <c r="HD161">
        <v>1</v>
      </c>
      <c r="HE161" t="s">
        <v>2291</v>
      </c>
      <c r="HF161" t="s">
        <v>2291</v>
      </c>
      <c r="HG161" t="s">
        <v>2291</v>
      </c>
      <c r="HH161" t="s">
        <v>2291</v>
      </c>
      <c r="HI161" t="s">
        <v>2291</v>
      </c>
      <c r="HJ161">
        <v>1</v>
      </c>
      <c r="HK161" t="s">
        <v>2291</v>
      </c>
      <c r="HL161" t="s">
        <v>2291</v>
      </c>
      <c r="HM161" t="s">
        <v>2291</v>
      </c>
      <c r="HN161" t="s">
        <v>2291</v>
      </c>
      <c r="HO161" t="s">
        <v>2291</v>
      </c>
      <c r="HP161" t="s">
        <v>2291</v>
      </c>
      <c r="HQ161" t="s">
        <v>2291</v>
      </c>
      <c r="HR161" t="s">
        <v>869</v>
      </c>
      <c r="HS161" t="s">
        <v>2117</v>
      </c>
      <c r="HT161" t="s">
        <v>1921</v>
      </c>
      <c r="HU161" t="s">
        <v>1921</v>
      </c>
      <c r="HV161" t="s">
        <v>1920</v>
      </c>
      <c r="HW161" t="s">
        <v>1920</v>
      </c>
      <c r="HX161" t="s">
        <v>1921</v>
      </c>
      <c r="HY161" t="s">
        <v>2125</v>
      </c>
      <c r="HZ161" t="s">
        <v>1921</v>
      </c>
      <c r="IA161" t="s">
        <v>1921</v>
      </c>
      <c r="IB161" t="s">
        <v>1920</v>
      </c>
      <c r="IC161" t="s">
        <v>2291</v>
      </c>
      <c r="ID161" t="s">
        <v>2291</v>
      </c>
      <c r="IE161" t="s">
        <v>2291</v>
      </c>
      <c r="IF161" t="s">
        <v>2291</v>
      </c>
      <c r="IG161" t="s">
        <v>2291</v>
      </c>
      <c r="IH161" t="s">
        <v>2126</v>
      </c>
      <c r="II161" t="s">
        <v>1921</v>
      </c>
      <c r="IJ161" t="s">
        <v>1920</v>
      </c>
      <c r="IK161" t="s">
        <v>2291</v>
      </c>
      <c r="IL161">
        <v>167</v>
      </c>
      <c r="IM161" t="s">
        <v>1986</v>
      </c>
      <c r="IN161" t="s">
        <v>1922</v>
      </c>
      <c r="IO161" t="s">
        <v>1921</v>
      </c>
      <c r="IP161" t="s">
        <v>1921</v>
      </c>
      <c r="IQ161" t="s">
        <v>1920</v>
      </c>
      <c r="IR161" t="s">
        <v>1921</v>
      </c>
      <c r="IS161" t="s">
        <v>1921</v>
      </c>
      <c r="IT161" t="s">
        <v>1921</v>
      </c>
      <c r="IU161" t="s">
        <v>2045</v>
      </c>
      <c r="IV161" t="s">
        <v>1952</v>
      </c>
      <c r="IW161" t="s">
        <v>2291</v>
      </c>
      <c r="IX161" t="s">
        <v>2291</v>
      </c>
      <c r="IY161" t="s">
        <v>2196</v>
      </c>
      <c r="IZ161" t="s">
        <v>2214</v>
      </c>
      <c r="JA161" t="s">
        <v>1956</v>
      </c>
      <c r="JB161" t="s">
        <v>2291</v>
      </c>
      <c r="JC161" t="s">
        <v>1921</v>
      </c>
      <c r="JD161" t="s">
        <v>2291</v>
      </c>
      <c r="JE161" t="s">
        <v>2291</v>
      </c>
      <c r="JF161" t="s">
        <v>2291</v>
      </c>
      <c r="JG161" t="s">
        <v>2291</v>
      </c>
      <c r="JH161" t="s">
        <v>2291</v>
      </c>
      <c r="JI161" t="s">
        <v>2291</v>
      </c>
      <c r="JJ161" t="s">
        <v>2291</v>
      </c>
      <c r="JK161" t="s">
        <v>2291</v>
      </c>
      <c r="JL161" t="s">
        <v>2291</v>
      </c>
      <c r="JM161" t="s">
        <v>677</v>
      </c>
      <c r="JN161" t="s">
        <v>1921</v>
      </c>
      <c r="JO161" t="s">
        <v>1920</v>
      </c>
      <c r="JP161" t="s">
        <v>1921</v>
      </c>
      <c r="JQ161" t="s">
        <v>1921</v>
      </c>
      <c r="JR161" t="s">
        <v>1921</v>
      </c>
      <c r="JS161" t="s">
        <v>1920</v>
      </c>
      <c r="JT161" t="s">
        <v>1921</v>
      </c>
      <c r="JU161" t="s">
        <v>1921</v>
      </c>
      <c r="JV161" t="s">
        <v>1920</v>
      </c>
      <c r="JW161" t="s">
        <v>1921</v>
      </c>
      <c r="JX161" t="s">
        <v>1921</v>
      </c>
      <c r="JY161" t="s">
        <v>1921</v>
      </c>
      <c r="JZ161" t="s">
        <v>1921</v>
      </c>
      <c r="KA161" t="s">
        <v>1921</v>
      </c>
      <c r="KB161" t="s">
        <v>2291</v>
      </c>
      <c r="KC161" t="s">
        <v>2291</v>
      </c>
      <c r="KD161" t="s">
        <v>2298</v>
      </c>
      <c r="KE161" t="s">
        <v>1920</v>
      </c>
      <c r="KF161" t="s">
        <v>1921</v>
      </c>
      <c r="KG161" t="s">
        <v>1921</v>
      </c>
      <c r="KH161" t="s">
        <v>1921</v>
      </c>
      <c r="KI161" t="s">
        <v>1921</v>
      </c>
      <c r="KJ161" t="s">
        <v>1920</v>
      </c>
      <c r="KK161" t="s">
        <v>1921</v>
      </c>
      <c r="KL161" t="s">
        <v>2291</v>
      </c>
      <c r="KM161" t="s">
        <v>2294</v>
      </c>
      <c r="KN161" t="s">
        <v>2291</v>
      </c>
      <c r="KO161" t="s">
        <v>1920</v>
      </c>
      <c r="KP161" t="s">
        <v>1224</v>
      </c>
      <c r="KQ161" t="s">
        <v>1966</v>
      </c>
      <c r="KR161" t="s">
        <v>1923</v>
      </c>
      <c r="KS161" t="s">
        <v>2291</v>
      </c>
      <c r="KT161" t="s">
        <v>1920</v>
      </c>
      <c r="KU161" t="s">
        <v>409</v>
      </c>
      <c r="KV161" t="s">
        <v>1921</v>
      </c>
      <c r="KW161" t="s">
        <v>1921</v>
      </c>
      <c r="KX161" t="s">
        <v>1920</v>
      </c>
      <c r="KY161" t="s">
        <v>2291</v>
      </c>
      <c r="KZ161" t="s">
        <v>2291</v>
      </c>
      <c r="LA161">
        <v>3</v>
      </c>
      <c r="LB161" t="s">
        <v>304</v>
      </c>
      <c r="LC161" t="s">
        <v>305</v>
      </c>
      <c r="LD161" t="s">
        <v>2291</v>
      </c>
      <c r="LE161" t="s">
        <v>2291</v>
      </c>
      <c r="LF161" t="s">
        <v>2291</v>
      </c>
      <c r="LG161">
        <v>20</v>
      </c>
      <c r="LH161">
        <v>20</v>
      </c>
      <c r="LI161" t="s">
        <v>1290</v>
      </c>
      <c r="LJ161">
        <v>161902</v>
      </c>
      <c r="LK161" t="s">
        <v>1291</v>
      </c>
      <c r="LL161" t="s">
        <v>1292</v>
      </c>
      <c r="LM161">
        <v>108</v>
      </c>
      <c r="LN161" t="s">
        <v>2291</v>
      </c>
      <c r="LO161">
        <v>-1</v>
      </c>
      <c r="LP161" t="s">
        <v>2291</v>
      </c>
      <c r="LQ161" t="s">
        <v>2291</v>
      </c>
      <c r="LR161">
        <v>108</v>
      </c>
      <c r="LS161">
        <v>4</v>
      </c>
      <c r="LT161">
        <v>16</v>
      </c>
      <c r="LU161">
        <v>11</v>
      </c>
      <c r="LV161">
        <v>21</v>
      </c>
      <c r="LW161">
        <v>8</v>
      </c>
      <c r="LX161">
        <v>23</v>
      </c>
      <c r="LY161">
        <v>21</v>
      </c>
      <c r="LZ161">
        <v>19</v>
      </c>
      <c r="MA161">
        <v>20</v>
      </c>
      <c r="MB161">
        <v>27</v>
      </c>
      <c r="MC161">
        <v>0</v>
      </c>
      <c r="MD161">
        <v>0</v>
      </c>
      <c r="ME161">
        <v>170</v>
      </c>
      <c r="MF161" t="s">
        <v>1976</v>
      </c>
      <c r="MG161" t="s">
        <v>1979</v>
      </c>
      <c r="MH161" t="s">
        <v>1981</v>
      </c>
      <c r="MI161" t="b">
        <v>0</v>
      </c>
      <c r="MJ161" t="b">
        <v>0</v>
      </c>
      <c r="MK161" t="b">
        <v>0</v>
      </c>
      <c r="ML161" t="s">
        <v>2291</v>
      </c>
    </row>
    <row r="162" spans="1:350" x14ac:dyDescent="0.3">
      <c r="A162" t="s">
        <v>1829</v>
      </c>
      <c r="B162" t="s">
        <v>1316</v>
      </c>
      <c r="C162" t="s">
        <v>1317</v>
      </c>
      <c r="D162">
        <v>43168</v>
      </c>
      <c r="E162" t="s">
        <v>330</v>
      </c>
      <c r="F162" t="s">
        <v>2291</v>
      </c>
      <c r="G162" t="s">
        <v>2291</v>
      </c>
      <c r="H162" t="s">
        <v>2291</v>
      </c>
      <c r="I162">
        <v>43168</v>
      </c>
      <c r="J162" t="s">
        <v>389</v>
      </c>
      <c r="K162" t="s">
        <v>293</v>
      </c>
      <c r="L162" t="s">
        <v>294</v>
      </c>
      <c r="M162" t="s">
        <v>1934</v>
      </c>
      <c r="N162" t="s">
        <v>295</v>
      </c>
      <c r="O162" t="s">
        <v>1947</v>
      </c>
      <c r="P162" t="s">
        <v>810</v>
      </c>
      <c r="Q162" t="s">
        <v>1230</v>
      </c>
      <c r="R162" t="s">
        <v>1779</v>
      </c>
      <c r="S162" t="s">
        <v>1829</v>
      </c>
      <c r="T162" t="s">
        <v>1845</v>
      </c>
      <c r="U162">
        <v>13.454302633999999</v>
      </c>
      <c r="V162">
        <v>14.393382322700001</v>
      </c>
      <c r="W162">
        <v>300.03259441300003</v>
      </c>
      <c r="X162">
        <v>6</v>
      </c>
      <c r="Y162" t="s">
        <v>1983</v>
      </c>
      <c r="Z162" t="s">
        <v>1779</v>
      </c>
      <c r="AA162">
        <v>5</v>
      </c>
      <c r="AB162" t="s">
        <v>2296</v>
      </c>
      <c r="AC162" t="s">
        <v>2291</v>
      </c>
      <c r="AD162" t="s">
        <v>1982</v>
      </c>
      <c r="AE162" t="s">
        <v>2291</v>
      </c>
      <c r="AF162" t="s">
        <v>2291</v>
      </c>
      <c r="AG162" t="s">
        <v>2089</v>
      </c>
      <c r="AH162" t="s">
        <v>1920</v>
      </c>
      <c r="AI162" t="s">
        <v>1921</v>
      </c>
      <c r="AJ162" t="s">
        <v>1921</v>
      </c>
      <c r="AK162" t="s">
        <v>2291</v>
      </c>
      <c r="AL162">
        <v>150</v>
      </c>
      <c r="AM162">
        <v>627</v>
      </c>
      <c r="AN162" t="s">
        <v>294</v>
      </c>
      <c r="AO162" t="s">
        <v>1934</v>
      </c>
      <c r="AP162" t="s">
        <v>295</v>
      </c>
      <c r="AQ162" t="s">
        <v>1947</v>
      </c>
      <c r="AR162" t="s">
        <v>810</v>
      </c>
      <c r="AS162" t="s">
        <v>1230</v>
      </c>
      <c r="AT162">
        <v>150</v>
      </c>
      <c r="AU162">
        <v>627</v>
      </c>
      <c r="AV162">
        <v>42005</v>
      </c>
      <c r="AW162" t="s">
        <v>2291</v>
      </c>
      <c r="AX162" t="s">
        <v>2291</v>
      </c>
      <c r="AY162" t="s">
        <v>2291</v>
      </c>
      <c r="AZ162" t="s">
        <v>2291</v>
      </c>
      <c r="BA162" t="s">
        <v>2291</v>
      </c>
      <c r="BB162" t="s">
        <v>2291</v>
      </c>
      <c r="BC162" t="s">
        <v>2291</v>
      </c>
      <c r="BD162" t="s">
        <v>2291</v>
      </c>
      <c r="BE162" t="s">
        <v>2291</v>
      </c>
      <c r="BF162" t="s">
        <v>2291</v>
      </c>
      <c r="BG162" t="s">
        <v>2291</v>
      </c>
      <c r="BH162" t="s">
        <v>2291</v>
      </c>
      <c r="BI162" t="s">
        <v>2291</v>
      </c>
      <c r="BJ162" t="s">
        <v>2291</v>
      </c>
      <c r="BK162" t="s">
        <v>2291</v>
      </c>
      <c r="BL162" t="s">
        <v>2291</v>
      </c>
      <c r="BM162" t="s">
        <v>2291</v>
      </c>
      <c r="BN162" t="s">
        <v>2291</v>
      </c>
      <c r="BO162" t="s">
        <v>2291</v>
      </c>
      <c r="BP162" t="s">
        <v>2291</v>
      </c>
      <c r="BQ162" t="s">
        <v>2291</v>
      </c>
      <c r="BR162" t="s">
        <v>2291</v>
      </c>
      <c r="BS162" t="s">
        <v>2291</v>
      </c>
      <c r="BT162" t="s">
        <v>2291</v>
      </c>
      <c r="BU162" t="s">
        <v>2291</v>
      </c>
      <c r="BV162" t="s">
        <v>2291</v>
      </c>
      <c r="BW162" t="s">
        <v>2291</v>
      </c>
      <c r="BX162" t="s">
        <v>2291</v>
      </c>
      <c r="BY162">
        <v>50</v>
      </c>
      <c r="BZ162">
        <v>250</v>
      </c>
      <c r="CA162">
        <v>0</v>
      </c>
      <c r="CB162">
        <v>150</v>
      </c>
      <c r="CC162">
        <v>0</v>
      </c>
      <c r="CD162">
        <v>0</v>
      </c>
      <c r="CE162">
        <v>0</v>
      </c>
      <c r="CF162" t="s">
        <v>1998</v>
      </c>
      <c r="CG162" t="s">
        <v>2291</v>
      </c>
      <c r="CH162" t="s">
        <v>469</v>
      </c>
      <c r="CI162" t="s">
        <v>1921</v>
      </c>
      <c r="CJ162" t="s">
        <v>1921</v>
      </c>
      <c r="CK162" t="s">
        <v>1921</v>
      </c>
      <c r="CL162" t="s">
        <v>1921</v>
      </c>
      <c r="CM162" t="s">
        <v>1921</v>
      </c>
      <c r="CN162" t="s">
        <v>1921</v>
      </c>
      <c r="CO162" t="s">
        <v>1921</v>
      </c>
      <c r="CP162" t="s">
        <v>1921</v>
      </c>
      <c r="CQ162" t="s">
        <v>1921</v>
      </c>
      <c r="CR162" t="s">
        <v>1921</v>
      </c>
      <c r="CS162" t="s">
        <v>1920</v>
      </c>
      <c r="CT162" t="s">
        <v>2291</v>
      </c>
      <c r="CU162" t="s">
        <v>2291</v>
      </c>
      <c r="CV162" t="s">
        <v>2291</v>
      </c>
      <c r="CW162" t="s">
        <v>2291</v>
      </c>
      <c r="CX162" t="s">
        <v>2291</v>
      </c>
      <c r="CY162" t="s">
        <v>2291</v>
      </c>
      <c r="CZ162" t="s">
        <v>2291</v>
      </c>
      <c r="DA162" t="s">
        <v>2291</v>
      </c>
      <c r="DB162" t="s">
        <v>2291</v>
      </c>
      <c r="DC162" t="s">
        <v>2291</v>
      </c>
      <c r="DD162" t="s">
        <v>2291</v>
      </c>
      <c r="DE162" t="s">
        <v>2291</v>
      </c>
      <c r="DF162" t="s">
        <v>2291</v>
      </c>
      <c r="DG162" t="s">
        <v>2291</v>
      </c>
      <c r="DH162" t="s">
        <v>2291</v>
      </c>
      <c r="DI162" t="s">
        <v>2291</v>
      </c>
      <c r="DJ162" t="s">
        <v>2291</v>
      </c>
      <c r="DK162" t="s">
        <v>2291</v>
      </c>
      <c r="DL162" t="s">
        <v>2291</v>
      </c>
      <c r="DM162" t="s">
        <v>2291</v>
      </c>
      <c r="DN162" t="s">
        <v>2291</v>
      </c>
      <c r="DO162" t="s">
        <v>2291</v>
      </c>
      <c r="DP162" t="s">
        <v>2291</v>
      </c>
      <c r="DQ162" t="s">
        <v>2291</v>
      </c>
      <c r="DR162" t="s">
        <v>2291</v>
      </c>
      <c r="DS162" t="s">
        <v>2291</v>
      </c>
      <c r="DT162" t="s">
        <v>2291</v>
      </c>
      <c r="DU162" t="s">
        <v>2291</v>
      </c>
      <c r="DV162" t="s">
        <v>2291</v>
      </c>
      <c r="DW162" t="s">
        <v>2291</v>
      </c>
      <c r="DX162" t="s">
        <v>2291</v>
      </c>
      <c r="DY162" t="s">
        <v>2291</v>
      </c>
      <c r="DZ162" t="s">
        <v>2291</v>
      </c>
      <c r="EA162" t="s">
        <v>2291</v>
      </c>
      <c r="EB162" t="s">
        <v>2291</v>
      </c>
      <c r="EC162" t="s">
        <v>2291</v>
      </c>
      <c r="ED162" t="s">
        <v>2291</v>
      </c>
      <c r="EE162" t="s">
        <v>2291</v>
      </c>
      <c r="EF162" t="s">
        <v>2291</v>
      </c>
      <c r="EG162" t="s">
        <v>2291</v>
      </c>
      <c r="EH162" t="s">
        <v>2291</v>
      </c>
      <c r="EI162" t="s">
        <v>2291</v>
      </c>
      <c r="EJ162" t="s">
        <v>2291</v>
      </c>
      <c r="EK162" t="s">
        <v>2291</v>
      </c>
      <c r="EL162" t="s">
        <v>2291</v>
      </c>
      <c r="EM162" t="s">
        <v>2291</v>
      </c>
      <c r="EN162" t="s">
        <v>2291</v>
      </c>
      <c r="EO162" t="s">
        <v>2291</v>
      </c>
      <c r="EP162" t="s">
        <v>2291</v>
      </c>
      <c r="EQ162" t="s">
        <v>2291</v>
      </c>
      <c r="ER162" t="s">
        <v>2291</v>
      </c>
      <c r="ES162" t="s">
        <v>2291</v>
      </c>
      <c r="ET162" t="s">
        <v>2291</v>
      </c>
      <c r="EU162" t="s">
        <v>2291</v>
      </c>
      <c r="EV162" t="s">
        <v>2291</v>
      </c>
      <c r="EW162" t="s">
        <v>2291</v>
      </c>
      <c r="EX162" t="s">
        <v>2291</v>
      </c>
      <c r="EY162" t="s">
        <v>2291</v>
      </c>
      <c r="EZ162" t="s">
        <v>2291</v>
      </c>
      <c r="FA162" t="s">
        <v>2291</v>
      </c>
      <c r="FB162" t="s">
        <v>2291</v>
      </c>
      <c r="FC162" t="s">
        <v>2291</v>
      </c>
      <c r="FD162" t="s">
        <v>2291</v>
      </c>
      <c r="FE162" t="s">
        <v>2291</v>
      </c>
      <c r="FF162" t="s">
        <v>2291</v>
      </c>
      <c r="FG162" t="s">
        <v>2291</v>
      </c>
      <c r="FH162" t="s">
        <v>2291</v>
      </c>
      <c r="FI162" t="s">
        <v>2291</v>
      </c>
      <c r="FJ162" t="s">
        <v>2291</v>
      </c>
      <c r="FK162" t="s">
        <v>2291</v>
      </c>
      <c r="FL162" t="s">
        <v>2291</v>
      </c>
      <c r="FM162" t="s">
        <v>2291</v>
      </c>
      <c r="FN162" t="s">
        <v>2291</v>
      </c>
      <c r="FO162" t="s">
        <v>2291</v>
      </c>
      <c r="FP162" t="s">
        <v>2291</v>
      </c>
      <c r="FQ162" t="s">
        <v>2291</v>
      </c>
      <c r="FR162" t="s">
        <v>2291</v>
      </c>
      <c r="FS162" t="s">
        <v>2291</v>
      </c>
      <c r="FT162" t="s">
        <v>2291</v>
      </c>
      <c r="FU162" t="s">
        <v>2291</v>
      </c>
      <c r="FV162">
        <v>20</v>
      </c>
      <c r="FW162">
        <v>30</v>
      </c>
      <c r="FX162">
        <v>2</v>
      </c>
      <c r="FY162">
        <v>3</v>
      </c>
      <c r="FZ162">
        <v>3</v>
      </c>
      <c r="GA162">
        <v>5</v>
      </c>
      <c r="GB162" t="s">
        <v>2291</v>
      </c>
      <c r="GC162" t="s">
        <v>2291</v>
      </c>
      <c r="GD162">
        <v>2</v>
      </c>
      <c r="GE162">
        <v>6</v>
      </c>
      <c r="GF162">
        <v>7</v>
      </c>
      <c r="GG162" t="s">
        <v>2291</v>
      </c>
      <c r="GH162">
        <v>30</v>
      </c>
      <c r="GI162" t="s">
        <v>1920</v>
      </c>
      <c r="GJ162" t="s">
        <v>1920</v>
      </c>
      <c r="GK162" t="s">
        <v>1920</v>
      </c>
      <c r="GL162" t="s">
        <v>2291</v>
      </c>
      <c r="GM162" t="s">
        <v>2291</v>
      </c>
      <c r="GN162" t="s">
        <v>2291</v>
      </c>
      <c r="GO162" t="s">
        <v>1921</v>
      </c>
      <c r="GP162" t="s">
        <v>2007</v>
      </c>
      <c r="GQ162" t="s">
        <v>2291</v>
      </c>
      <c r="GR162" t="s">
        <v>2291</v>
      </c>
      <c r="GS162" t="s">
        <v>1223</v>
      </c>
      <c r="GT162" t="s">
        <v>1921</v>
      </c>
      <c r="GU162" t="s">
        <v>1921</v>
      </c>
      <c r="GV162" t="s">
        <v>1920</v>
      </c>
      <c r="GW162" t="s">
        <v>1921</v>
      </c>
      <c r="GX162" t="s">
        <v>1921</v>
      </c>
      <c r="GY162" t="s">
        <v>1921</v>
      </c>
      <c r="GZ162" t="s">
        <v>1921</v>
      </c>
      <c r="HA162" t="s">
        <v>1921</v>
      </c>
      <c r="HB162" t="s">
        <v>2291</v>
      </c>
      <c r="HC162" t="s">
        <v>2291</v>
      </c>
      <c r="HD162" t="s">
        <v>2291</v>
      </c>
      <c r="HE162" t="s">
        <v>2291</v>
      </c>
      <c r="HF162" t="s">
        <v>2291</v>
      </c>
      <c r="HG162" t="s">
        <v>2291</v>
      </c>
      <c r="HH162" t="s">
        <v>2291</v>
      </c>
      <c r="HI162" t="s">
        <v>2291</v>
      </c>
      <c r="HJ162">
        <v>1</v>
      </c>
      <c r="HK162" t="s">
        <v>2291</v>
      </c>
      <c r="HL162" t="s">
        <v>2291</v>
      </c>
      <c r="HM162" t="s">
        <v>2291</v>
      </c>
      <c r="HN162" t="s">
        <v>2291</v>
      </c>
      <c r="HO162" t="s">
        <v>2291</v>
      </c>
      <c r="HP162" t="s">
        <v>2291</v>
      </c>
      <c r="HQ162" t="s">
        <v>2291</v>
      </c>
      <c r="HR162" t="s">
        <v>1956</v>
      </c>
      <c r="HS162" t="s">
        <v>2116</v>
      </c>
      <c r="HT162" t="s">
        <v>1921</v>
      </c>
      <c r="HU162" t="s">
        <v>1921</v>
      </c>
      <c r="HV162" t="s">
        <v>1921</v>
      </c>
      <c r="HW162" t="s">
        <v>1920</v>
      </c>
      <c r="HX162" t="s">
        <v>1921</v>
      </c>
      <c r="HY162" t="s">
        <v>2125</v>
      </c>
      <c r="HZ162" t="s">
        <v>1921</v>
      </c>
      <c r="IA162" t="s">
        <v>1921</v>
      </c>
      <c r="IB162" t="s">
        <v>1920</v>
      </c>
      <c r="IC162" t="s">
        <v>2291</v>
      </c>
      <c r="ID162" t="s">
        <v>2291</v>
      </c>
      <c r="IE162" t="s">
        <v>2291</v>
      </c>
      <c r="IF162" t="s">
        <v>2291</v>
      </c>
      <c r="IG162" t="s">
        <v>2291</v>
      </c>
      <c r="IH162" t="s">
        <v>2127</v>
      </c>
      <c r="II162" t="s">
        <v>1920</v>
      </c>
      <c r="IJ162" t="s">
        <v>1921</v>
      </c>
      <c r="IK162">
        <v>150</v>
      </c>
      <c r="IL162" t="s">
        <v>2291</v>
      </c>
      <c r="IM162" t="s">
        <v>1920</v>
      </c>
      <c r="IN162" t="s">
        <v>2291</v>
      </c>
      <c r="IO162" t="s">
        <v>2291</v>
      </c>
      <c r="IP162" t="s">
        <v>2291</v>
      </c>
      <c r="IQ162" t="s">
        <v>2291</v>
      </c>
      <c r="IR162" t="s">
        <v>2291</v>
      </c>
      <c r="IS162" t="s">
        <v>2291</v>
      </c>
      <c r="IT162" t="s">
        <v>2291</v>
      </c>
      <c r="IU162" t="s">
        <v>2291</v>
      </c>
      <c r="IV162" t="s">
        <v>1949</v>
      </c>
      <c r="IW162" t="s">
        <v>1991</v>
      </c>
      <c r="IX162" t="s">
        <v>2291</v>
      </c>
      <c r="IY162" t="s">
        <v>2291</v>
      </c>
      <c r="IZ162" t="s">
        <v>2291</v>
      </c>
      <c r="JA162" t="s">
        <v>2291</v>
      </c>
      <c r="JB162" t="s">
        <v>2291</v>
      </c>
      <c r="JC162" t="s">
        <v>1921</v>
      </c>
      <c r="JD162" t="s">
        <v>2291</v>
      </c>
      <c r="JE162" t="s">
        <v>2291</v>
      </c>
      <c r="JF162" t="s">
        <v>2291</v>
      </c>
      <c r="JG162" t="s">
        <v>2291</v>
      </c>
      <c r="JH162" t="s">
        <v>2291</v>
      </c>
      <c r="JI162" t="s">
        <v>2291</v>
      </c>
      <c r="JJ162" t="s">
        <v>2291</v>
      </c>
      <c r="JK162" t="s">
        <v>2291</v>
      </c>
      <c r="JL162" t="s">
        <v>2291</v>
      </c>
      <c r="JM162" t="s">
        <v>392</v>
      </c>
      <c r="JN162" t="s">
        <v>1921</v>
      </c>
      <c r="JO162" t="s">
        <v>1921</v>
      </c>
      <c r="JP162" t="s">
        <v>1921</v>
      </c>
      <c r="JQ162" t="s">
        <v>1921</v>
      </c>
      <c r="JR162" t="s">
        <v>1921</v>
      </c>
      <c r="JS162" t="s">
        <v>1920</v>
      </c>
      <c r="JT162" t="s">
        <v>1921</v>
      </c>
      <c r="JU162" t="s">
        <v>1920</v>
      </c>
      <c r="JV162" t="s">
        <v>1920</v>
      </c>
      <c r="JW162" t="s">
        <v>1921</v>
      </c>
      <c r="JX162" t="s">
        <v>1921</v>
      </c>
      <c r="JY162" t="s">
        <v>1921</v>
      </c>
      <c r="JZ162" t="s">
        <v>1921</v>
      </c>
      <c r="KA162" t="s">
        <v>1921</v>
      </c>
      <c r="KB162" t="s">
        <v>2291</v>
      </c>
      <c r="KC162" t="s">
        <v>2291</v>
      </c>
      <c r="KD162" t="s">
        <v>2298</v>
      </c>
      <c r="KE162" t="s">
        <v>1920</v>
      </c>
      <c r="KF162" t="s">
        <v>1921</v>
      </c>
      <c r="KG162" t="s">
        <v>1921</v>
      </c>
      <c r="KH162" t="s">
        <v>1921</v>
      </c>
      <c r="KI162" t="s">
        <v>1921</v>
      </c>
      <c r="KJ162" t="s">
        <v>1920</v>
      </c>
      <c r="KK162" t="s">
        <v>1921</v>
      </c>
      <c r="KL162" t="s">
        <v>2291</v>
      </c>
      <c r="KM162" t="s">
        <v>2294</v>
      </c>
      <c r="KN162" t="s">
        <v>2291</v>
      </c>
      <c r="KO162" t="s">
        <v>1920</v>
      </c>
      <c r="KP162" t="s">
        <v>2141</v>
      </c>
      <c r="KQ162" t="s">
        <v>1967</v>
      </c>
      <c r="KR162" t="s">
        <v>1923</v>
      </c>
      <c r="KS162" t="s">
        <v>2291</v>
      </c>
      <c r="KT162" t="s">
        <v>1920</v>
      </c>
      <c r="KU162" t="s">
        <v>2044</v>
      </c>
      <c r="KV162" t="s">
        <v>1920</v>
      </c>
      <c r="KW162" t="s">
        <v>1921</v>
      </c>
      <c r="KX162" t="s">
        <v>1920</v>
      </c>
      <c r="KY162" t="s">
        <v>2291</v>
      </c>
      <c r="KZ162" t="s">
        <v>2291</v>
      </c>
      <c r="LA162">
        <v>1</v>
      </c>
      <c r="LB162" t="s">
        <v>313</v>
      </c>
      <c r="LC162" t="s">
        <v>305</v>
      </c>
      <c r="LD162" t="s">
        <v>2291</v>
      </c>
      <c r="LE162" t="s">
        <v>2291</v>
      </c>
      <c r="LF162" t="s">
        <v>2291</v>
      </c>
      <c r="LG162" t="s">
        <v>2291</v>
      </c>
      <c r="LH162" t="s">
        <v>2291</v>
      </c>
      <c r="LI162" t="s">
        <v>1318</v>
      </c>
      <c r="LJ162">
        <v>166363</v>
      </c>
      <c r="LK162" t="s">
        <v>1319</v>
      </c>
      <c r="LL162" t="s">
        <v>1320</v>
      </c>
      <c r="LM162">
        <v>112</v>
      </c>
      <c r="LN162" t="s">
        <v>2291</v>
      </c>
      <c r="LO162">
        <v>-1</v>
      </c>
      <c r="LP162" t="s">
        <v>2291</v>
      </c>
      <c r="LQ162" t="s">
        <v>2291</v>
      </c>
      <c r="LR162" t="s">
        <v>2291</v>
      </c>
      <c r="LS162">
        <v>0</v>
      </c>
      <c r="LT162">
        <v>0</v>
      </c>
      <c r="LU162">
        <v>0</v>
      </c>
      <c r="LV162">
        <v>0</v>
      </c>
      <c r="LW162">
        <v>0</v>
      </c>
      <c r="LX162">
        <v>0</v>
      </c>
      <c r="LY162">
        <v>0</v>
      </c>
      <c r="LZ162">
        <v>0</v>
      </c>
      <c r="MA162">
        <v>0</v>
      </c>
      <c r="MB162">
        <v>0</v>
      </c>
      <c r="MC162">
        <v>0</v>
      </c>
      <c r="MD162">
        <v>0</v>
      </c>
      <c r="ME162">
        <v>0</v>
      </c>
      <c r="MF162" t="s">
        <v>1979</v>
      </c>
      <c r="MG162" t="s">
        <v>1980</v>
      </c>
      <c r="MH162" t="s">
        <v>1981</v>
      </c>
      <c r="MI162" t="b">
        <v>1</v>
      </c>
      <c r="MJ162" t="b">
        <v>1</v>
      </c>
      <c r="MK162" t="b">
        <v>1</v>
      </c>
      <c r="ML162" t="s">
        <v>2291</v>
      </c>
    </row>
    <row r="163" spans="1:350" x14ac:dyDescent="0.3">
      <c r="A163" t="s">
        <v>1510</v>
      </c>
      <c r="B163" t="s">
        <v>1507</v>
      </c>
      <c r="C163" t="s">
        <v>1508</v>
      </c>
      <c r="D163">
        <v>43172</v>
      </c>
      <c r="E163" t="s">
        <v>380</v>
      </c>
      <c r="F163" t="s">
        <v>2291</v>
      </c>
      <c r="G163" t="s">
        <v>2291</v>
      </c>
      <c r="H163" t="s">
        <v>2291</v>
      </c>
      <c r="I163">
        <v>43172</v>
      </c>
      <c r="J163" t="s">
        <v>381</v>
      </c>
      <c r="K163" t="s">
        <v>293</v>
      </c>
      <c r="L163" t="s">
        <v>294</v>
      </c>
      <c r="M163" t="s">
        <v>1934</v>
      </c>
      <c r="N163" t="s">
        <v>698</v>
      </c>
      <c r="O163" t="s">
        <v>333</v>
      </c>
      <c r="P163" t="s">
        <v>818</v>
      </c>
      <c r="Q163" t="s">
        <v>1470</v>
      </c>
      <c r="R163" t="s">
        <v>1509</v>
      </c>
      <c r="S163" t="s">
        <v>1510</v>
      </c>
      <c r="T163" t="s">
        <v>1511</v>
      </c>
      <c r="U163">
        <v>13.6753761678</v>
      </c>
      <c r="V163">
        <v>13.952695114699999</v>
      </c>
      <c r="W163">
        <v>304.51862457200002</v>
      </c>
      <c r="X163">
        <v>8</v>
      </c>
      <c r="Y163" t="s">
        <v>1983</v>
      </c>
      <c r="Z163" t="s">
        <v>1509</v>
      </c>
      <c r="AA163">
        <v>2</v>
      </c>
      <c r="AB163" t="s">
        <v>2296</v>
      </c>
      <c r="AC163" t="s">
        <v>2291</v>
      </c>
      <c r="AD163" t="s">
        <v>1982</v>
      </c>
      <c r="AE163" t="s">
        <v>2291</v>
      </c>
      <c r="AF163" t="s">
        <v>2291</v>
      </c>
      <c r="AG163" t="s">
        <v>1955</v>
      </c>
      <c r="AH163" t="s">
        <v>1921</v>
      </c>
      <c r="AI163" t="s">
        <v>1920</v>
      </c>
      <c r="AJ163" t="s">
        <v>1921</v>
      </c>
      <c r="AK163" t="s">
        <v>2291</v>
      </c>
      <c r="AL163" t="s">
        <v>2291</v>
      </c>
      <c r="AM163" t="s">
        <v>2291</v>
      </c>
      <c r="AN163" t="s">
        <v>2291</v>
      </c>
      <c r="AO163" t="s">
        <v>2291</v>
      </c>
      <c r="AP163" t="s">
        <v>2291</v>
      </c>
      <c r="AQ163" t="s">
        <v>2291</v>
      </c>
      <c r="AR163" t="s">
        <v>2291</v>
      </c>
      <c r="AS163" t="s">
        <v>2291</v>
      </c>
      <c r="AT163" t="s">
        <v>2291</v>
      </c>
      <c r="AU163" t="s">
        <v>2291</v>
      </c>
      <c r="AV163" t="s">
        <v>2291</v>
      </c>
      <c r="AW163">
        <v>126</v>
      </c>
      <c r="AX163">
        <v>527</v>
      </c>
      <c r="AY163" t="s">
        <v>697</v>
      </c>
      <c r="AZ163" t="s">
        <v>1928</v>
      </c>
      <c r="BA163" t="s">
        <v>294</v>
      </c>
      <c r="BB163" t="s">
        <v>1934</v>
      </c>
      <c r="BC163" t="s">
        <v>698</v>
      </c>
      <c r="BD163" t="s">
        <v>333</v>
      </c>
      <c r="BE163" t="s">
        <v>2291</v>
      </c>
      <c r="BF163" t="s">
        <v>2291</v>
      </c>
      <c r="BG163" t="s">
        <v>2291</v>
      </c>
      <c r="BH163">
        <v>126</v>
      </c>
      <c r="BI163">
        <v>527</v>
      </c>
      <c r="BJ163">
        <v>42064</v>
      </c>
      <c r="BK163" t="s">
        <v>2291</v>
      </c>
      <c r="BL163" t="s">
        <v>2291</v>
      </c>
      <c r="BM163" t="s">
        <v>2291</v>
      </c>
      <c r="BN163" t="s">
        <v>2291</v>
      </c>
      <c r="BO163" t="s">
        <v>2291</v>
      </c>
      <c r="BP163" t="s">
        <v>2291</v>
      </c>
      <c r="BQ163" t="s">
        <v>2291</v>
      </c>
      <c r="BR163" t="s">
        <v>2291</v>
      </c>
      <c r="BS163" t="s">
        <v>2291</v>
      </c>
      <c r="BT163" t="s">
        <v>2291</v>
      </c>
      <c r="BU163" t="s">
        <v>2291</v>
      </c>
      <c r="BV163" t="s">
        <v>2291</v>
      </c>
      <c r="BW163" t="s">
        <v>2291</v>
      </c>
      <c r="BX163" t="s">
        <v>2291</v>
      </c>
      <c r="BY163" t="s">
        <v>2291</v>
      </c>
      <c r="BZ163" t="s">
        <v>2291</v>
      </c>
      <c r="CA163">
        <v>0</v>
      </c>
      <c r="CB163">
        <v>126</v>
      </c>
      <c r="CC163">
        <v>0</v>
      </c>
      <c r="CD163">
        <v>0</v>
      </c>
      <c r="CE163">
        <v>0</v>
      </c>
      <c r="CF163" t="s">
        <v>1998</v>
      </c>
      <c r="CG163" t="s">
        <v>2291</v>
      </c>
      <c r="CH163" t="s">
        <v>533</v>
      </c>
      <c r="CI163" t="s">
        <v>1921</v>
      </c>
      <c r="CJ163" t="s">
        <v>1921</v>
      </c>
      <c r="CK163" t="s">
        <v>1921</v>
      </c>
      <c r="CL163" t="s">
        <v>1921</v>
      </c>
      <c r="CM163" t="s">
        <v>1921</v>
      </c>
      <c r="CN163" t="s">
        <v>1921</v>
      </c>
      <c r="CO163" t="s">
        <v>1921</v>
      </c>
      <c r="CP163" t="s">
        <v>1921</v>
      </c>
      <c r="CQ163" t="s">
        <v>1920</v>
      </c>
      <c r="CR163" t="s">
        <v>1921</v>
      </c>
      <c r="CS163" t="s">
        <v>1921</v>
      </c>
      <c r="CT163" t="s">
        <v>1953</v>
      </c>
      <c r="CU163" t="s">
        <v>1921</v>
      </c>
      <c r="CV163" t="s">
        <v>1921</v>
      </c>
      <c r="CW163" t="s">
        <v>1920</v>
      </c>
      <c r="CX163" t="s">
        <v>1921</v>
      </c>
      <c r="CY163" t="s">
        <v>1921</v>
      </c>
      <c r="CZ163" t="s">
        <v>2291</v>
      </c>
      <c r="DA163" t="s">
        <v>2030</v>
      </c>
      <c r="DB163" t="s">
        <v>2291</v>
      </c>
      <c r="DC163" t="s">
        <v>2291</v>
      </c>
      <c r="DD163" t="s">
        <v>2291</v>
      </c>
      <c r="DE163" t="s">
        <v>2291</v>
      </c>
      <c r="DF163" t="s">
        <v>2291</v>
      </c>
      <c r="DG163" t="s">
        <v>2291</v>
      </c>
      <c r="DH163" t="s">
        <v>2291</v>
      </c>
      <c r="DI163" t="s">
        <v>2291</v>
      </c>
      <c r="DJ163" t="s">
        <v>2291</v>
      </c>
      <c r="DK163" t="s">
        <v>2291</v>
      </c>
      <c r="DL163" t="s">
        <v>2291</v>
      </c>
      <c r="DM163" t="s">
        <v>2291</v>
      </c>
      <c r="DN163" t="s">
        <v>2291</v>
      </c>
      <c r="DO163" t="s">
        <v>2291</v>
      </c>
      <c r="DP163" t="s">
        <v>2291</v>
      </c>
      <c r="DQ163" t="s">
        <v>2291</v>
      </c>
      <c r="DR163" t="s">
        <v>2291</v>
      </c>
      <c r="DS163" t="s">
        <v>2291</v>
      </c>
      <c r="DT163" t="s">
        <v>2291</v>
      </c>
      <c r="DU163" t="s">
        <v>2291</v>
      </c>
      <c r="DV163" t="s">
        <v>2291</v>
      </c>
      <c r="DW163" t="s">
        <v>2291</v>
      </c>
      <c r="DX163" t="s">
        <v>2291</v>
      </c>
      <c r="DY163" t="s">
        <v>2291</v>
      </c>
      <c r="DZ163" t="s">
        <v>2291</v>
      </c>
      <c r="EA163" t="s">
        <v>2291</v>
      </c>
      <c r="EB163" t="s">
        <v>2291</v>
      </c>
      <c r="EC163" t="s">
        <v>2291</v>
      </c>
      <c r="ED163" t="s">
        <v>2291</v>
      </c>
      <c r="EE163" t="s">
        <v>2291</v>
      </c>
      <c r="EF163" t="s">
        <v>2291</v>
      </c>
      <c r="EG163" t="s">
        <v>2291</v>
      </c>
      <c r="EH163" t="s">
        <v>2291</v>
      </c>
      <c r="EI163" t="s">
        <v>2291</v>
      </c>
      <c r="EJ163" t="s">
        <v>2291</v>
      </c>
      <c r="EK163" t="s">
        <v>2291</v>
      </c>
      <c r="EL163" t="s">
        <v>2291</v>
      </c>
      <c r="EM163" t="s">
        <v>2291</v>
      </c>
      <c r="EN163" t="s">
        <v>2291</v>
      </c>
      <c r="EO163" t="s">
        <v>2291</v>
      </c>
      <c r="EP163" t="s">
        <v>2291</v>
      </c>
      <c r="EQ163" t="s">
        <v>2291</v>
      </c>
      <c r="ER163" t="s">
        <v>2291</v>
      </c>
      <c r="ES163" t="s">
        <v>2291</v>
      </c>
      <c r="ET163" t="s">
        <v>2291</v>
      </c>
      <c r="EU163" t="s">
        <v>2291</v>
      </c>
      <c r="EV163" t="s">
        <v>2291</v>
      </c>
      <c r="EW163" t="s">
        <v>2291</v>
      </c>
      <c r="EX163" t="s">
        <v>2291</v>
      </c>
      <c r="EY163" t="s">
        <v>2291</v>
      </c>
      <c r="EZ163" t="s">
        <v>2291</v>
      </c>
      <c r="FA163" t="s">
        <v>2291</v>
      </c>
      <c r="FB163" t="s">
        <v>2291</v>
      </c>
      <c r="FC163" t="s">
        <v>2291</v>
      </c>
      <c r="FD163" t="s">
        <v>2291</v>
      </c>
      <c r="FE163" t="s">
        <v>2291</v>
      </c>
      <c r="FF163" t="s">
        <v>2291</v>
      </c>
      <c r="FG163" t="s">
        <v>2291</v>
      </c>
      <c r="FH163" t="s">
        <v>2291</v>
      </c>
      <c r="FI163" t="s">
        <v>2291</v>
      </c>
      <c r="FJ163" t="s">
        <v>2291</v>
      </c>
      <c r="FK163" t="s">
        <v>2291</v>
      </c>
      <c r="FL163" t="s">
        <v>2291</v>
      </c>
      <c r="FM163" t="s">
        <v>2291</v>
      </c>
      <c r="FN163" t="s">
        <v>2291</v>
      </c>
      <c r="FO163" t="s">
        <v>2291</v>
      </c>
      <c r="FP163" t="s">
        <v>2291</v>
      </c>
      <c r="FQ163" t="s">
        <v>2291</v>
      </c>
      <c r="FR163" t="s">
        <v>2291</v>
      </c>
      <c r="FS163" t="s">
        <v>2291</v>
      </c>
      <c r="FT163" t="s">
        <v>2291</v>
      </c>
      <c r="FU163" t="s">
        <v>2291</v>
      </c>
      <c r="FV163">
        <v>30</v>
      </c>
      <c r="FW163">
        <v>50</v>
      </c>
      <c r="FX163">
        <v>4</v>
      </c>
      <c r="FY163">
        <v>2</v>
      </c>
      <c r="FZ163">
        <v>5</v>
      </c>
      <c r="GA163">
        <v>3</v>
      </c>
      <c r="GB163" t="s">
        <v>2291</v>
      </c>
      <c r="GC163" t="s">
        <v>2291</v>
      </c>
      <c r="GD163">
        <v>10</v>
      </c>
      <c r="GE163">
        <v>4</v>
      </c>
      <c r="GF163">
        <v>3</v>
      </c>
      <c r="GG163" t="s">
        <v>2291</v>
      </c>
      <c r="GH163">
        <v>20</v>
      </c>
      <c r="GI163" t="s">
        <v>1920</v>
      </c>
      <c r="GJ163" t="s">
        <v>1920</v>
      </c>
      <c r="GK163" t="s">
        <v>1920</v>
      </c>
      <c r="GL163" t="s">
        <v>2291</v>
      </c>
      <c r="GM163" t="s">
        <v>2291</v>
      </c>
      <c r="GN163" t="s">
        <v>2291</v>
      </c>
      <c r="GO163" t="s">
        <v>1920</v>
      </c>
      <c r="GP163" t="s">
        <v>2291</v>
      </c>
      <c r="GQ163" t="s">
        <v>2291</v>
      </c>
      <c r="GR163" t="s">
        <v>2291</v>
      </c>
      <c r="GS163" t="s">
        <v>406</v>
      </c>
      <c r="GT163" t="s">
        <v>1921</v>
      </c>
      <c r="GU163" t="s">
        <v>1921</v>
      </c>
      <c r="GV163" t="s">
        <v>1921</v>
      </c>
      <c r="GW163" t="s">
        <v>1921</v>
      </c>
      <c r="GX163" t="s">
        <v>1921</v>
      </c>
      <c r="GY163" t="s">
        <v>1921</v>
      </c>
      <c r="GZ163" t="s">
        <v>1920</v>
      </c>
      <c r="HA163" t="s">
        <v>1921</v>
      </c>
      <c r="HB163">
        <v>1</v>
      </c>
      <c r="HC163" t="s">
        <v>2291</v>
      </c>
      <c r="HD163" t="s">
        <v>2291</v>
      </c>
      <c r="HE163" t="s">
        <v>2291</v>
      </c>
      <c r="HF163" t="s">
        <v>2291</v>
      </c>
      <c r="HG163" t="s">
        <v>2291</v>
      </c>
      <c r="HH163" t="s">
        <v>2291</v>
      </c>
      <c r="HI163" t="s">
        <v>2291</v>
      </c>
      <c r="HJ163" t="s">
        <v>2291</v>
      </c>
      <c r="HK163" t="s">
        <v>2291</v>
      </c>
      <c r="HL163" t="s">
        <v>2291</v>
      </c>
      <c r="HM163" t="s">
        <v>2291</v>
      </c>
      <c r="HN163" t="s">
        <v>2291</v>
      </c>
      <c r="HO163" t="s">
        <v>2291</v>
      </c>
      <c r="HP163" t="s">
        <v>2291</v>
      </c>
      <c r="HQ163" t="s">
        <v>2291</v>
      </c>
      <c r="HR163" t="s">
        <v>1956</v>
      </c>
      <c r="HS163" t="s">
        <v>371</v>
      </c>
      <c r="HT163" t="s">
        <v>1920</v>
      </c>
      <c r="HU163" t="s">
        <v>1921</v>
      </c>
      <c r="HV163" t="s">
        <v>1921</v>
      </c>
      <c r="HW163" t="s">
        <v>1921</v>
      </c>
      <c r="HX163" t="s">
        <v>1921</v>
      </c>
      <c r="HY163" t="s">
        <v>2125</v>
      </c>
      <c r="HZ163" t="s">
        <v>1921</v>
      </c>
      <c r="IA163" t="s">
        <v>1921</v>
      </c>
      <c r="IB163" t="s">
        <v>1920</v>
      </c>
      <c r="IC163" t="s">
        <v>2291</v>
      </c>
      <c r="ID163" t="s">
        <v>2291</v>
      </c>
      <c r="IE163" t="s">
        <v>2291</v>
      </c>
      <c r="IF163" t="s">
        <v>2291</v>
      </c>
      <c r="IG163" t="s">
        <v>2291</v>
      </c>
      <c r="IH163" t="s">
        <v>2126</v>
      </c>
      <c r="II163" t="s">
        <v>1921</v>
      </c>
      <c r="IJ163" t="s">
        <v>1920</v>
      </c>
      <c r="IK163" t="s">
        <v>2291</v>
      </c>
      <c r="IL163">
        <v>126</v>
      </c>
      <c r="IM163" t="s">
        <v>1920</v>
      </c>
      <c r="IN163" t="s">
        <v>2291</v>
      </c>
      <c r="IO163" t="s">
        <v>2291</v>
      </c>
      <c r="IP163" t="s">
        <v>2291</v>
      </c>
      <c r="IQ163" t="s">
        <v>2291</v>
      </c>
      <c r="IR163" t="s">
        <v>2291</v>
      </c>
      <c r="IS163" t="s">
        <v>2291</v>
      </c>
      <c r="IT163" t="s">
        <v>2291</v>
      </c>
      <c r="IU163" t="s">
        <v>2291</v>
      </c>
      <c r="IV163" t="s">
        <v>1949</v>
      </c>
      <c r="IW163" t="s">
        <v>1991</v>
      </c>
      <c r="IX163" t="s">
        <v>2291</v>
      </c>
      <c r="IY163" t="s">
        <v>2291</v>
      </c>
      <c r="IZ163" t="s">
        <v>2291</v>
      </c>
      <c r="JA163" t="s">
        <v>2291</v>
      </c>
      <c r="JB163" t="s">
        <v>2291</v>
      </c>
      <c r="JC163" t="s">
        <v>1921</v>
      </c>
      <c r="JD163" t="s">
        <v>2291</v>
      </c>
      <c r="JE163" t="s">
        <v>2291</v>
      </c>
      <c r="JF163" t="s">
        <v>2291</v>
      </c>
      <c r="JG163" t="s">
        <v>2291</v>
      </c>
      <c r="JH163" t="s">
        <v>2291</v>
      </c>
      <c r="JI163" t="s">
        <v>2291</v>
      </c>
      <c r="JJ163" t="s">
        <v>2291</v>
      </c>
      <c r="JK163" t="s">
        <v>2291</v>
      </c>
      <c r="JL163" t="s">
        <v>2291</v>
      </c>
      <c r="JM163" t="s">
        <v>718</v>
      </c>
      <c r="JN163" t="s">
        <v>1921</v>
      </c>
      <c r="JO163" t="s">
        <v>1921</v>
      </c>
      <c r="JP163" t="s">
        <v>1921</v>
      </c>
      <c r="JQ163" t="s">
        <v>1921</v>
      </c>
      <c r="JR163" t="s">
        <v>1921</v>
      </c>
      <c r="JS163" t="s">
        <v>1920</v>
      </c>
      <c r="JT163" t="s">
        <v>1920</v>
      </c>
      <c r="JU163" t="s">
        <v>1921</v>
      </c>
      <c r="JV163" t="s">
        <v>1920</v>
      </c>
      <c r="JW163" t="s">
        <v>1921</v>
      </c>
      <c r="JX163" t="s">
        <v>1921</v>
      </c>
      <c r="JY163" t="s">
        <v>1921</v>
      </c>
      <c r="JZ163" t="s">
        <v>1921</v>
      </c>
      <c r="KA163" t="s">
        <v>1921</v>
      </c>
      <c r="KB163" t="s">
        <v>2291</v>
      </c>
      <c r="KC163" t="s">
        <v>2291</v>
      </c>
      <c r="KD163" t="s">
        <v>2297</v>
      </c>
      <c r="KE163" t="s">
        <v>1920</v>
      </c>
      <c r="KF163" t="s">
        <v>1921</v>
      </c>
      <c r="KG163" t="s">
        <v>1921</v>
      </c>
      <c r="KH163" t="s">
        <v>1920</v>
      </c>
      <c r="KI163" t="s">
        <v>1921</v>
      </c>
      <c r="KJ163" t="s">
        <v>1921</v>
      </c>
      <c r="KK163" t="s">
        <v>1921</v>
      </c>
      <c r="KL163" t="s">
        <v>2291</v>
      </c>
      <c r="KM163" t="s">
        <v>2294</v>
      </c>
      <c r="KN163" t="s">
        <v>2291</v>
      </c>
      <c r="KO163" t="s">
        <v>1920</v>
      </c>
      <c r="KP163" t="s">
        <v>1512</v>
      </c>
      <c r="KQ163" t="s">
        <v>1965</v>
      </c>
      <c r="KR163" t="s">
        <v>1988</v>
      </c>
      <c r="KS163" t="s">
        <v>2291</v>
      </c>
      <c r="KT163" t="s">
        <v>1920</v>
      </c>
      <c r="KU163" t="s">
        <v>2044</v>
      </c>
      <c r="KV163" t="s">
        <v>1920</v>
      </c>
      <c r="KW163" t="s">
        <v>1921</v>
      </c>
      <c r="KX163" t="s">
        <v>1920</v>
      </c>
      <c r="KY163" t="s">
        <v>2291</v>
      </c>
      <c r="KZ163" t="s">
        <v>2291</v>
      </c>
      <c r="LA163">
        <v>2</v>
      </c>
      <c r="LB163" t="s">
        <v>310</v>
      </c>
      <c r="LC163" t="s">
        <v>1513</v>
      </c>
      <c r="LD163" t="s">
        <v>2291</v>
      </c>
      <c r="LE163" t="s">
        <v>2291</v>
      </c>
      <c r="LF163" t="s">
        <v>2291</v>
      </c>
      <c r="LG163">
        <v>20</v>
      </c>
      <c r="LH163">
        <v>20</v>
      </c>
      <c r="LI163" t="s">
        <v>1514</v>
      </c>
      <c r="LJ163">
        <v>177353</v>
      </c>
      <c r="LK163" t="s">
        <v>1515</v>
      </c>
      <c r="LL163" t="s">
        <v>1516</v>
      </c>
      <c r="LM163">
        <v>138</v>
      </c>
      <c r="LN163" t="s">
        <v>2291</v>
      </c>
      <c r="LO163">
        <v>-1</v>
      </c>
      <c r="LP163" t="s">
        <v>2291</v>
      </c>
      <c r="LQ163" t="s">
        <v>2291</v>
      </c>
      <c r="LR163">
        <v>138</v>
      </c>
      <c r="LS163">
        <v>10</v>
      </c>
      <c r="LT163">
        <v>1</v>
      </c>
      <c r="LU163">
        <v>18</v>
      </c>
      <c r="LV163">
        <v>19</v>
      </c>
      <c r="LW163">
        <v>24</v>
      </c>
      <c r="LX163">
        <v>19</v>
      </c>
      <c r="LY163">
        <v>7</v>
      </c>
      <c r="LZ163">
        <v>7</v>
      </c>
      <c r="MA163">
        <v>18</v>
      </c>
      <c r="MB163">
        <v>20</v>
      </c>
      <c r="MC163">
        <v>2</v>
      </c>
      <c r="MD163">
        <v>0</v>
      </c>
      <c r="ME163">
        <v>145</v>
      </c>
      <c r="MF163" t="s">
        <v>1979</v>
      </c>
      <c r="MG163" t="s">
        <v>568</v>
      </c>
      <c r="MH163" t="s">
        <v>1981</v>
      </c>
      <c r="MI163" t="b">
        <v>0</v>
      </c>
      <c r="MJ163" t="b">
        <v>0</v>
      </c>
      <c r="MK163" t="b">
        <v>0</v>
      </c>
      <c r="ML163" t="s">
        <v>2291</v>
      </c>
    </row>
    <row r="164" spans="1:350" x14ac:dyDescent="0.3">
      <c r="A164" t="s">
        <v>1830</v>
      </c>
      <c r="B164" t="s">
        <v>1321</v>
      </c>
      <c r="C164" t="s">
        <v>1322</v>
      </c>
      <c r="D164">
        <v>43168</v>
      </c>
      <c r="E164" t="s">
        <v>330</v>
      </c>
      <c r="F164" t="s">
        <v>2291</v>
      </c>
      <c r="G164" t="s">
        <v>2291</v>
      </c>
      <c r="H164" t="s">
        <v>2291</v>
      </c>
      <c r="I164">
        <v>43168</v>
      </c>
      <c r="J164" t="s">
        <v>389</v>
      </c>
      <c r="K164" t="s">
        <v>293</v>
      </c>
      <c r="L164" t="s">
        <v>294</v>
      </c>
      <c r="M164" t="s">
        <v>1934</v>
      </c>
      <c r="N164" t="s">
        <v>295</v>
      </c>
      <c r="O164" t="s">
        <v>1947</v>
      </c>
      <c r="P164" t="s">
        <v>810</v>
      </c>
      <c r="Q164" t="s">
        <v>1230</v>
      </c>
      <c r="R164" t="s">
        <v>2217</v>
      </c>
      <c r="S164" t="s">
        <v>1830</v>
      </c>
      <c r="T164" t="s">
        <v>1846</v>
      </c>
      <c r="U164">
        <v>13.282749347999999</v>
      </c>
      <c r="V164">
        <v>14.2609027719</v>
      </c>
      <c r="W164">
        <v>282.64829959500003</v>
      </c>
      <c r="X164">
        <v>8</v>
      </c>
      <c r="Y164" t="s">
        <v>1983</v>
      </c>
      <c r="Z164" t="s">
        <v>2217</v>
      </c>
      <c r="AA164">
        <v>15</v>
      </c>
      <c r="AB164" t="s">
        <v>2296</v>
      </c>
      <c r="AC164" t="s">
        <v>2291</v>
      </c>
      <c r="AD164" t="s">
        <v>1982</v>
      </c>
      <c r="AE164" t="s">
        <v>2291</v>
      </c>
      <c r="AF164" t="s">
        <v>2291</v>
      </c>
      <c r="AG164" t="s">
        <v>2093</v>
      </c>
      <c r="AH164" t="s">
        <v>1920</v>
      </c>
      <c r="AI164" t="s">
        <v>1920</v>
      </c>
      <c r="AJ164" t="s">
        <v>1921</v>
      </c>
      <c r="AK164" t="s">
        <v>2291</v>
      </c>
      <c r="AL164">
        <v>390</v>
      </c>
      <c r="AM164">
        <v>1630</v>
      </c>
      <c r="AN164" t="s">
        <v>294</v>
      </c>
      <c r="AO164" t="s">
        <v>1934</v>
      </c>
      <c r="AP164" t="s">
        <v>400</v>
      </c>
      <c r="AQ164" t="s">
        <v>1948</v>
      </c>
      <c r="AR164" t="s">
        <v>404</v>
      </c>
      <c r="AS164" t="s">
        <v>2010</v>
      </c>
      <c r="AT164">
        <v>390</v>
      </c>
      <c r="AU164">
        <v>1630</v>
      </c>
      <c r="AV164">
        <v>42005</v>
      </c>
      <c r="AW164">
        <v>295</v>
      </c>
      <c r="AX164">
        <v>1233</v>
      </c>
      <c r="AY164" t="s">
        <v>298</v>
      </c>
      <c r="AZ164" t="s">
        <v>1926</v>
      </c>
      <c r="BA164" t="s">
        <v>299</v>
      </c>
      <c r="BB164" t="s">
        <v>1931</v>
      </c>
      <c r="BC164" t="s">
        <v>501</v>
      </c>
      <c r="BD164" t="s">
        <v>1938</v>
      </c>
      <c r="BE164" t="s">
        <v>2291</v>
      </c>
      <c r="BF164" t="s">
        <v>2291</v>
      </c>
      <c r="BG164" t="s">
        <v>2291</v>
      </c>
      <c r="BH164">
        <v>295</v>
      </c>
      <c r="BI164">
        <v>1233</v>
      </c>
      <c r="BJ164">
        <v>42064</v>
      </c>
      <c r="BK164" t="s">
        <v>2291</v>
      </c>
      <c r="BL164" t="s">
        <v>2291</v>
      </c>
      <c r="BM164" t="s">
        <v>2291</v>
      </c>
      <c r="BN164" t="s">
        <v>2291</v>
      </c>
      <c r="BO164" t="s">
        <v>2291</v>
      </c>
      <c r="BP164" t="s">
        <v>2291</v>
      </c>
      <c r="BQ164" t="s">
        <v>2291</v>
      </c>
      <c r="BR164" t="s">
        <v>2291</v>
      </c>
      <c r="BS164" t="s">
        <v>2291</v>
      </c>
      <c r="BT164" t="s">
        <v>2291</v>
      </c>
      <c r="BU164" t="s">
        <v>2291</v>
      </c>
      <c r="BV164" t="s">
        <v>2291</v>
      </c>
      <c r="BW164" t="s">
        <v>2291</v>
      </c>
      <c r="BX164" t="s">
        <v>2291</v>
      </c>
      <c r="BY164">
        <v>320</v>
      </c>
      <c r="BZ164">
        <v>1338</v>
      </c>
      <c r="CA164">
        <v>0</v>
      </c>
      <c r="CB164">
        <v>675</v>
      </c>
      <c r="CC164">
        <v>0</v>
      </c>
      <c r="CD164">
        <v>10</v>
      </c>
      <c r="CE164">
        <v>0</v>
      </c>
      <c r="CF164" t="s">
        <v>1998</v>
      </c>
      <c r="CG164" t="s">
        <v>2291</v>
      </c>
      <c r="CH164" t="s">
        <v>469</v>
      </c>
      <c r="CI164" t="s">
        <v>1921</v>
      </c>
      <c r="CJ164" t="s">
        <v>1921</v>
      </c>
      <c r="CK164" t="s">
        <v>1921</v>
      </c>
      <c r="CL164" t="s">
        <v>1921</v>
      </c>
      <c r="CM164" t="s">
        <v>1921</v>
      </c>
      <c r="CN164" t="s">
        <v>1921</v>
      </c>
      <c r="CO164" t="s">
        <v>1921</v>
      </c>
      <c r="CP164" t="s">
        <v>1921</v>
      </c>
      <c r="CQ164" t="s">
        <v>1921</v>
      </c>
      <c r="CR164" t="s">
        <v>1921</v>
      </c>
      <c r="CS164" t="s">
        <v>1920</v>
      </c>
      <c r="CT164" t="s">
        <v>2291</v>
      </c>
      <c r="CU164" t="s">
        <v>2291</v>
      </c>
      <c r="CV164" t="s">
        <v>2291</v>
      </c>
      <c r="CW164" t="s">
        <v>2291</v>
      </c>
      <c r="CX164" t="s">
        <v>2291</v>
      </c>
      <c r="CY164" t="s">
        <v>2291</v>
      </c>
      <c r="CZ164" t="s">
        <v>2291</v>
      </c>
      <c r="DA164" t="s">
        <v>2291</v>
      </c>
      <c r="DB164" t="s">
        <v>2291</v>
      </c>
      <c r="DC164" t="s">
        <v>2291</v>
      </c>
      <c r="DD164" t="s">
        <v>2291</v>
      </c>
      <c r="DE164" t="s">
        <v>2291</v>
      </c>
      <c r="DF164" t="s">
        <v>2291</v>
      </c>
      <c r="DG164" t="s">
        <v>2291</v>
      </c>
      <c r="DH164" t="s">
        <v>2291</v>
      </c>
      <c r="DI164" t="s">
        <v>2291</v>
      </c>
      <c r="DJ164" t="s">
        <v>2291</v>
      </c>
      <c r="DK164" t="s">
        <v>2291</v>
      </c>
      <c r="DL164" t="s">
        <v>2291</v>
      </c>
      <c r="DM164" t="s">
        <v>2291</v>
      </c>
      <c r="DN164" t="s">
        <v>2291</v>
      </c>
      <c r="DO164" t="s">
        <v>2291</v>
      </c>
      <c r="DP164" t="s">
        <v>2291</v>
      </c>
      <c r="DQ164" t="s">
        <v>2291</v>
      </c>
      <c r="DR164" t="s">
        <v>2291</v>
      </c>
      <c r="DS164" t="s">
        <v>2291</v>
      </c>
      <c r="DT164" t="s">
        <v>2291</v>
      </c>
      <c r="DU164" t="s">
        <v>2291</v>
      </c>
      <c r="DV164" t="s">
        <v>2291</v>
      </c>
      <c r="DW164" t="s">
        <v>2291</v>
      </c>
      <c r="DX164" t="s">
        <v>2291</v>
      </c>
      <c r="DY164" t="s">
        <v>2291</v>
      </c>
      <c r="DZ164" t="s">
        <v>2291</v>
      </c>
      <c r="EA164" t="s">
        <v>2291</v>
      </c>
      <c r="EB164" t="s">
        <v>2291</v>
      </c>
      <c r="EC164" t="s">
        <v>2291</v>
      </c>
      <c r="ED164" t="s">
        <v>2291</v>
      </c>
      <c r="EE164" t="s">
        <v>2291</v>
      </c>
      <c r="EF164" t="s">
        <v>2291</v>
      </c>
      <c r="EG164" t="s">
        <v>2291</v>
      </c>
      <c r="EH164" t="s">
        <v>2291</v>
      </c>
      <c r="EI164" t="s">
        <v>2291</v>
      </c>
      <c r="EJ164" t="s">
        <v>2291</v>
      </c>
      <c r="EK164" t="s">
        <v>2291</v>
      </c>
      <c r="EL164" t="s">
        <v>2291</v>
      </c>
      <c r="EM164" t="s">
        <v>2291</v>
      </c>
      <c r="EN164" t="s">
        <v>2291</v>
      </c>
      <c r="EO164" t="s">
        <v>2291</v>
      </c>
      <c r="EP164" t="s">
        <v>2291</v>
      </c>
      <c r="EQ164" t="s">
        <v>2291</v>
      </c>
      <c r="ER164" t="s">
        <v>2291</v>
      </c>
      <c r="ES164" t="s">
        <v>2291</v>
      </c>
      <c r="ET164" t="s">
        <v>2291</v>
      </c>
      <c r="EU164" t="s">
        <v>2291</v>
      </c>
      <c r="EV164" t="s">
        <v>2291</v>
      </c>
      <c r="EW164" t="s">
        <v>2291</v>
      </c>
      <c r="EX164" t="s">
        <v>2291</v>
      </c>
      <c r="EY164" t="s">
        <v>2291</v>
      </c>
      <c r="EZ164" t="s">
        <v>2291</v>
      </c>
      <c r="FA164" t="s">
        <v>2291</v>
      </c>
      <c r="FB164" t="s">
        <v>2291</v>
      </c>
      <c r="FC164" t="s">
        <v>2291</v>
      </c>
      <c r="FD164" t="s">
        <v>2291</v>
      </c>
      <c r="FE164" t="s">
        <v>2291</v>
      </c>
      <c r="FF164" t="s">
        <v>2291</v>
      </c>
      <c r="FG164" t="s">
        <v>2291</v>
      </c>
      <c r="FH164" t="s">
        <v>2291</v>
      </c>
      <c r="FI164" t="s">
        <v>2291</v>
      </c>
      <c r="FJ164" t="s">
        <v>2291</v>
      </c>
      <c r="FK164" t="s">
        <v>2291</v>
      </c>
      <c r="FL164" t="s">
        <v>2291</v>
      </c>
      <c r="FM164" t="s">
        <v>2291</v>
      </c>
      <c r="FN164" t="s">
        <v>2291</v>
      </c>
      <c r="FO164" t="s">
        <v>2291</v>
      </c>
      <c r="FP164" t="s">
        <v>2291</v>
      </c>
      <c r="FQ164" t="s">
        <v>2291</v>
      </c>
      <c r="FR164" t="s">
        <v>2291</v>
      </c>
      <c r="FS164" t="s">
        <v>2291</v>
      </c>
      <c r="FT164" t="s">
        <v>2291</v>
      </c>
      <c r="FU164" t="s">
        <v>2291</v>
      </c>
      <c r="FV164">
        <v>170</v>
      </c>
      <c r="FW164">
        <v>220</v>
      </c>
      <c r="FX164">
        <v>5</v>
      </c>
      <c r="FY164">
        <v>6</v>
      </c>
      <c r="FZ164">
        <v>8</v>
      </c>
      <c r="GA164">
        <v>18</v>
      </c>
      <c r="GB164" t="s">
        <v>2291</v>
      </c>
      <c r="GC164">
        <v>12</v>
      </c>
      <c r="GD164">
        <v>26</v>
      </c>
      <c r="GE164">
        <v>27</v>
      </c>
      <c r="GF164">
        <v>10</v>
      </c>
      <c r="GG164">
        <v>4</v>
      </c>
      <c r="GH164">
        <v>40</v>
      </c>
      <c r="GI164" t="s">
        <v>1920</v>
      </c>
      <c r="GJ164" t="s">
        <v>1920</v>
      </c>
      <c r="GK164" t="s">
        <v>1920</v>
      </c>
      <c r="GL164" t="s">
        <v>2291</v>
      </c>
      <c r="GM164" t="s">
        <v>2291</v>
      </c>
      <c r="GN164" t="s">
        <v>2291</v>
      </c>
      <c r="GO164" t="s">
        <v>1921</v>
      </c>
      <c r="GP164" t="s">
        <v>2007</v>
      </c>
      <c r="GQ164" t="s">
        <v>2291</v>
      </c>
      <c r="GR164" t="s">
        <v>2291</v>
      </c>
      <c r="GS164" t="s">
        <v>322</v>
      </c>
      <c r="GT164" t="s">
        <v>1921</v>
      </c>
      <c r="GU164" t="s">
        <v>1921</v>
      </c>
      <c r="GV164" t="s">
        <v>1920</v>
      </c>
      <c r="GW164" t="s">
        <v>1921</v>
      </c>
      <c r="GX164" t="s">
        <v>1920</v>
      </c>
      <c r="GY164" t="s">
        <v>1921</v>
      </c>
      <c r="GZ164" t="s">
        <v>1921</v>
      </c>
      <c r="HA164" t="s">
        <v>1921</v>
      </c>
      <c r="HB164" t="s">
        <v>2291</v>
      </c>
      <c r="HC164" t="s">
        <v>2291</v>
      </c>
      <c r="HD164">
        <v>1</v>
      </c>
      <c r="HE164" t="s">
        <v>2291</v>
      </c>
      <c r="HF164" t="s">
        <v>2291</v>
      </c>
      <c r="HG164" t="s">
        <v>2291</v>
      </c>
      <c r="HH164" t="s">
        <v>2291</v>
      </c>
      <c r="HI164" t="s">
        <v>2291</v>
      </c>
      <c r="HJ164">
        <v>1</v>
      </c>
      <c r="HK164" t="s">
        <v>2291</v>
      </c>
      <c r="HL164" t="s">
        <v>2291</v>
      </c>
      <c r="HM164" t="s">
        <v>2291</v>
      </c>
      <c r="HN164" t="s">
        <v>2291</v>
      </c>
      <c r="HO164" t="s">
        <v>2291</v>
      </c>
      <c r="HP164" t="s">
        <v>2291</v>
      </c>
      <c r="HQ164" t="s">
        <v>2291</v>
      </c>
      <c r="HR164" t="s">
        <v>869</v>
      </c>
      <c r="HS164" t="s">
        <v>2119</v>
      </c>
      <c r="HT164" t="s">
        <v>1921</v>
      </c>
      <c r="HU164" t="s">
        <v>1920</v>
      </c>
      <c r="HV164" t="s">
        <v>1921</v>
      </c>
      <c r="HW164" t="s">
        <v>1920</v>
      </c>
      <c r="HX164" t="s">
        <v>1921</v>
      </c>
      <c r="HY164" t="s">
        <v>2125</v>
      </c>
      <c r="HZ164" t="s">
        <v>1921</v>
      </c>
      <c r="IA164" t="s">
        <v>1921</v>
      </c>
      <c r="IB164" t="s">
        <v>1920</v>
      </c>
      <c r="IC164" t="s">
        <v>2291</v>
      </c>
      <c r="ID164" t="s">
        <v>2291</v>
      </c>
      <c r="IE164" t="s">
        <v>2291</v>
      </c>
      <c r="IF164" t="s">
        <v>2291</v>
      </c>
      <c r="IG164" t="s">
        <v>2291</v>
      </c>
      <c r="IH164" t="s">
        <v>2127</v>
      </c>
      <c r="II164" t="s">
        <v>1920</v>
      </c>
      <c r="IJ164" t="s">
        <v>1921</v>
      </c>
      <c r="IK164">
        <v>685</v>
      </c>
      <c r="IL164" t="s">
        <v>2291</v>
      </c>
      <c r="IM164" t="s">
        <v>1920</v>
      </c>
      <c r="IN164" t="s">
        <v>2291</v>
      </c>
      <c r="IO164" t="s">
        <v>2291</v>
      </c>
      <c r="IP164" t="s">
        <v>2291</v>
      </c>
      <c r="IQ164" t="s">
        <v>2291</v>
      </c>
      <c r="IR164" t="s">
        <v>2291</v>
      </c>
      <c r="IS164" t="s">
        <v>2291</v>
      </c>
      <c r="IT164" t="s">
        <v>2291</v>
      </c>
      <c r="IU164" t="s">
        <v>2291</v>
      </c>
      <c r="IV164" t="s">
        <v>1949</v>
      </c>
      <c r="IW164" t="s">
        <v>1991</v>
      </c>
      <c r="IX164" t="s">
        <v>2291</v>
      </c>
      <c r="IY164" t="s">
        <v>2291</v>
      </c>
      <c r="IZ164" t="s">
        <v>2291</v>
      </c>
      <c r="JA164" t="s">
        <v>2291</v>
      </c>
      <c r="JB164" t="s">
        <v>2291</v>
      </c>
      <c r="JC164" t="s">
        <v>1921</v>
      </c>
      <c r="JD164" t="s">
        <v>2291</v>
      </c>
      <c r="JE164" t="s">
        <v>2291</v>
      </c>
      <c r="JF164" t="s">
        <v>2291</v>
      </c>
      <c r="JG164" t="s">
        <v>2291</v>
      </c>
      <c r="JH164" t="s">
        <v>2291</v>
      </c>
      <c r="JI164" t="s">
        <v>2291</v>
      </c>
      <c r="JJ164" t="s">
        <v>2291</v>
      </c>
      <c r="JK164" t="s">
        <v>2291</v>
      </c>
      <c r="JL164" t="s">
        <v>2291</v>
      </c>
      <c r="JM164" t="s">
        <v>339</v>
      </c>
      <c r="JN164" t="s">
        <v>1920</v>
      </c>
      <c r="JO164" t="s">
        <v>1920</v>
      </c>
      <c r="JP164" t="s">
        <v>1921</v>
      </c>
      <c r="JQ164" t="s">
        <v>1921</v>
      </c>
      <c r="JR164" t="s">
        <v>1921</v>
      </c>
      <c r="JS164" t="s">
        <v>1920</v>
      </c>
      <c r="JT164" t="s">
        <v>1921</v>
      </c>
      <c r="JU164" t="s">
        <v>1921</v>
      </c>
      <c r="JV164" t="s">
        <v>1921</v>
      </c>
      <c r="JW164" t="s">
        <v>1921</v>
      </c>
      <c r="JX164" t="s">
        <v>1921</v>
      </c>
      <c r="JY164" t="s">
        <v>1921</v>
      </c>
      <c r="JZ164" t="s">
        <v>1921</v>
      </c>
      <c r="KA164" t="s">
        <v>1921</v>
      </c>
      <c r="KB164" t="s">
        <v>2291</v>
      </c>
      <c r="KC164" t="s">
        <v>2291</v>
      </c>
      <c r="KD164" t="s">
        <v>2298</v>
      </c>
      <c r="KE164" t="s">
        <v>1920</v>
      </c>
      <c r="KF164" t="s">
        <v>1921</v>
      </c>
      <c r="KG164" t="s">
        <v>1921</v>
      </c>
      <c r="KH164" t="s">
        <v>1921</v>
      </c>
      <c r="KI164" t="s">
        <v>1921</v>
      </c>
      <c r="KJ164" t="s">
        <v>1920</v>
      </c>
      <c r="KK164" t="s">
        <v>1921</v>
      </c>
      <c r="KL164" t="s">
        <v>2291</v>
      </c>
      <c r="KM164" t="s">
        <v>2294</v>
      </c>
      <c r="KN164" t="s">
        <v>2291</v>
      </c>
      <c r="KO164" t="s">
        <v>1920</v>
      </c>
      <c r="KP164" t="s">
        <v>2146</v>
      </c>
      <c r="KQ164" t="s">
        <v>1967</v>
      </c>
      <c r="KR164" t="s">
        <v>1923</v>
      </c>
      <c r="KS164" t="s">
        <v>2291</v>
      </c>
      <c r="KT164" t="s">
        <v>1920</v>
      </c>
      <c r="KU164" t="s">
        <v>409</v>
      </c>
      <c r="KV164" t="s">
        <v>1921</v>
      </c>
      <c r="KW164" t="s">
        <v>1921</v>
      </c>
      <c r="KX164" t="s">
        <v>1920</v>
      </c>
      <c r="KY164" t="s">
        <v>2291</v>
      </c>
      <c r="KZ164" t="s">
        <v>2291</v>
      </c>
      <c r="LA164">
        <v>1</v>
      </c>
      <c r="LB164" t="s">
        <v>313</v>
      </c>
      <c r="LC164" t="s">
        <v>305</v>
      </c>
      <c r="LD164" t="s">
        <v>2291</v>
      </c>
      <c r="LE164" t="s">
        <v>2291</v>
      </c>
      <c r="LF164" t="s">
        <v>2291</v>
      </c>
      <c r="LG164" t="s">
        <v>2291</v>
      </c>
      <c r="LH164" t="s">
        <v>2291</v>
      </c>
      <c r="LI164" t="s">
        <v>1323</v>
      </c>
      <c r="LJ164">
        <v>166364</v>
      </c>
      <c r="LK164" t="s">
        <v>1324</v>
      </c>
      <c r="LL164" t="s">
        <v>1325</v>
      </c>
      <c r="LM164">
        <v>113</v>
      </c>
      <c r="LN164" t="s">
        <v>2291</v>
      </c>
      <c r="LO164">
        <v>-1</v>
      </c>
      <c r="LP164" t="s">
        <v>2291</v>
      </c>
      <c r="LQ164" t="s">
        <v>2291</v>
      </c>
      <c r="LR164" t="s">
        <v>2291</v>
      </c>
      <c r="LS164">
        <v>0</v>
      </c>
      <c r="LT164">
        <v>0</v>
      </c>
      <c r="LU164">
        <v>0</v>
      </c>
      <c r="LV164">
        <v>0</v>
      </c>
      <c r="LW164">
        <v>0</v>
      </c>
      <c r="LX164">
        <v>0</v>
      </c>
      <c r="LY164">
        <v>0</v>
      </c>
      <c r="LZ164">
        <v>0</v>
      </c>
      <c r="MA164">
        <v>0</v>
      </c>
      <c r="MB164">
        <v>0</v>
      </c>
      <c r="MC164">
        <v>0</v>
      </c>
      <c r="MD164">
        <v>0</v>
      </c>
      <c r="ME164">
        <v>0</v>
      </c>
      <c r="MF164" t="s">
        <v>1975</v>
      </c>
      <c r="MG164" t="s">
        <v>1976</v>
      </c>
      <c r="MH164" t="s">
        <v>1979</v>
      </c>
      <c r="MI164" t="b">
        <v>1</v>
      </c>
      <c r="MJ164" t="b">
        <v>0</v>
      </c>
      <c r="MK164" t="b">
        <v>0</v>
      </c>
      <c r="ML164" t="s">
        <v>2291</v>
      </c>
    </row>
    <row r="165" spans="1:350" x14ac:dyDescent="0.3">
      <c r="A165" t="s">
        <v>1831</v>
      </c>
      <c r="B165" t="s">
        <v>1326</v>
      </c>
      <c r="C165" t="s">
        <v>1327</v>
      </c>
      <c r="D165">
        <v>43168</v>
      </c>
      <c r="E165" t="s">
        <v>330</v>
      </c>
      <c r="F165" t="s">
        <v>2291</v>
      </c>
      <c r="G165" t="s">
        <v>2291</v>
      </c>
      <c r="H165" t="s">
        <v>2291</v>
      </c>
      <c r="I165">
        <v>43168</v>
      </c>
      <c r="J165" t="s">
        <v>389</v>
      </c>
      <c r="K165" t="s">
        <v>293</v>
      </c>
      <c r="L165" t="s">
        <v>294</v>
      </c>
      <c r="M165" t="s">
        <v>1934</v>
      </c>
      <c r="N165" t="s">
        <v>295</v>
      </c>
      <c r="O165" t="s">
        <v>1947</v>
      </c>
      <c r="P165" t="s">
        <v>810</v>
      </c>
      <c r="Q165" t="s">
        <v>1230</v>
      </c>
      <c r="R165" t="s">
        <v>2217</v>
      </c>
      <c r="S165" t="s">
        <v>1831</v>
      </c>
      <c r="T165" t="s">
        <v>1847</v>
      </c>
      <c r="U165">
        <v>13.310786374199999</v>
      </c>
      <c r="V165">
        <v>14.241724960899999</v>
      </c>
      <c r="W165">
        <v>294.06059526299998</v>
      </c>
      <c r="X165">
        <v>6</v>
      </c>
      <c r="Y165" t="s">
        <v>1983</v>
      </c>
      <c r="Z165" t="s">
        <v>2217</v>
      </c>
      <c r="AA165">
        <v>18</v>
      </c>
      <c r="AB165" t="s">
        <v>2296</v>
      </c>
      <c r="AC165" t="s">
        <v>2291</v>
      </c>
      <c r="AD165" t="s">
        <v>1982</v>
      </c>
      <c r="AE165" t="s">
        <v>2291</v>
      </c>
      <c r="AF165" t="s">
        <v>2291</v>
      </c>
      <c r="AG165" t="s">
        <v>1955</v>
      </c>
      <c r="AH165" t="s">
        <v>1921</v>
      </c>
      <c r="AI165" t="s">
        <v>1920</v>
      </c>
      <c r="AJ165" t="s">
        <v>1921</v>
      </c>
      <c r="AK165" t="s">
        <v>2291</v>
      </c>
      <c r="AL165" t="s">
        <v>2291</v>
      </c>
      <c r="AM165" t="s">
        <v>2291</v>
      </c>
      <c r="AN165" t="s">
        <v>2291</v>
      </c>
      <c r="AO165" t="s">
        <v>2291</v>
      </c>
      <c r="AP165" t="s">
        <v>2291</v>
      </c>
      <c r="AQ165" t="s">
        <v>2291</v>
      </c>
      <c r="AR165" t="s">
        <v>2291</v>
      </c>
      <c r="AS165" t="s">
        <v>2291</v>
      </c>
      <c r="AT165" t="s">
        <v>2291</v>
      </c>
      <c r="AU165" t="s">
        <v>2291</v>
      </c>
      <c r="AV165" t="s">
        <v>2291</v>
      </c>
      <c r="AW165">
        <v>200</v>
      </c>
      <c r="AX165">
        <v>836</v>
      </c>
      <c r="AY165" t="s">
        <v>697</v>
      </c>
      <c r="AZ165" t="s">
        <v>1928</v>
      </c>
      <c r="BA165" t="s">
        <v>294</v>
      </c>
      <c r="BB165" t="s">
        <v>1934</v>
      </c>
      <c r="BC165" t="s">
        <v>295</v>
      </c>
      <c r="BD165" t="s">
        <v>1947</v>
      </c>
      <c r="BE165" t="s">
        <v>2291</v>
      </c>
      <c r="BF165" t="s">
        <v>2291</v>
      </c>
      <c r="BG165" t="s">
        <v>2291</v>
      </c>
      <c r="BH165">
        <v>200</v>
      </c>
      <c r="BI165">
        <v>836</v>
      </c>
      <c r="BJ165">
        <v>42005</v>
      </c>
      <c r="BK165" t="s">
        <v>2291</v>
      </c>
      <c r="BL165" t="s">
        <v>2291</v>
      </c>
      <c r="BM165" t="s">
        <v>2291</v>
      </c>
      <c r="BN165" t="s">
        <v>2291</v>
      </c>
      <c r="BO165" t="s">
        <v>2291</v>
      </c>
      <c r="BP165" t="s">
        <v>2291</v>
      </c>
      <c r="BQ165" t="s">
        <v>2291</v>
      </c>
      <c r="BR165" t="s">
        <v>2291</v>
      </c>
      <c r="BS165" t="s">
        <v>2291</v>
      </c>
      <c r="BT165" t="s">
        <v>2291</v>
      </c>
      <c r="BU165" t="s">
        <v>2291</v>
      </c>
      <c r="BV165" t="s">
        <v>2291</v>
      </c>
      <c r="BW165" t="s">
        <v>2291</v>
      </c>
      <c r="BX165" t="s">
        <v>2291</v>
      </c>
      <c r="BY165">
        <v>340</v>
      </c>
      <c r="BZ165">
        <v>1421</v>
      </c>
      <c r="CA165">
        <v>0</v>
      </c>
      <c r="CB165">
        <v>195</v>
      </c>
      <c r="CC165">
        <v>0</v>
      </c>
      <c r="CD165">
        <v>5</v>
      </c>
      <c r="CE165">
        <v>0</v>
      </c>
      <c r="CF165" t="s">
        <v>1998</v>
      </c>
      <c r="CG165" t="s">
        <v>2291</v>
      </c>
      <c r="CH165" t="s">
        <v>469</v>
      </c>
      <c r="CI165" t="s">
        <v>1921</v>
      </c>
      <c r="CJ165" t="s">
        <v>1921</v>
      </c>
      <c r="CK165" t="s">
        <v>1921</v>
      </c>
      <c r="CL165" t="s">
        <v>1921</v>
      </c>
      <c r="CM165" t="s">
        <v>1921</v>
      </c>
      <c r="CN165" t="s">
        <v>1921</v>
      </c>
      <c r="CO165" t="s">
        <v>1921</v>
      </c>
      <c r="CP165" t="s">
        <v>1921</v>
      </c>
      <c r="CQ165" t="s">
        <v>1921</v>
      </c>
      <c r="CR165" t="s">
        <v>1921</v>
      </c>
      <c r="CS165" t="s">
        <v>1920</v>
      </c>
      <c r="CT165" t="s">
        <v>2291</v>
      </c>
      <c r="CU165" t="s">
        <v>2291</v>
      </c>
      <c r="CV165" t="s">
        <v>2291</v>
      </c>
      <c r="CW165" t="s">
        <v>2291</v>
      </c>
      <c r="CX165" t="s">
        <v>2291</v>
      </c>
      <c r="CY165" t="s">
        <v>2291</v>
      </c>
      <c r="CZ165" t="s">
        <v>2291</v>
      </c>
      <c r="DA165" t="s">
        <v>2291</v>
      </c>
      <c r="DB165" t="s">
        <v>2291</v>
      </c>
      <c r="DC165" t="s">
        <v>2291</v>
      </c>
      <c r="DD165" t="s">
        <v>2291</v>
      </c>
      <c r="DE165" t="s">
        <v>2291</v>
      </c>
      <c r="DF165" t="s">
        <v>2291</v>
      </c>
      <c r="DG165" t="s">
        <v>2291</v>
      </c>
      <c r="DH165" t="s">
        <v>2291</v>
      </c>
      <c r="DI165" t="s">
        <v>2291</v>
      </c>
      <c r="DJ165" t="s">
        <v>2291</v>
      </c>
      <c r="DK165" t="s">
        <v>2291</v>
      </c>
      <c r="DL165" t="s">
        <v>2291</v>
      </c>
      <c r="DM165" t="s">
        <v>2291</v>
      </c>
      <c r="DN165" t="s">
        <v>2291</v>
      </c>
      <c r="DO165" t="s">
        <v>2291</v>
      </c>
      <c r="DP165" t="s">
        <v>2291</v>
      </c>
      <c r="DQ165" t="s">
        <v>2291</v>
      </c>
      <c r="DR165" t="s">
        <v>2291</v>
      </c>
      <c r="DS165" t="s">
        <v>2291</v>
      </c>
      <c r="DT165" t="s">
        <v>2291</v>
      </c>
      <c r="DU165" t="s">
        <v>2291</v>
      </c>
      <c r="DV165" t="s">
        <v>2291</v>
      </c>
      <c r="DW165" t="s">
        <v>2291</v>
      </c>
      <c r="DX165" t="s">
        <v>2291</v>
      </c>
      <c r="DY165" t="s">
        <v>2291</v>
      </c>
      <c r="DZ165" t="s">
        <v>2291</v>
      </c>
      <c r="EA165" t="s">
        <v>2291</v>
      </c>
      <c r="EB165" t="s">
        <v>2291</v>
      </c>
      <c r="EC165" t="s">
        <v>2291</v>
      </c>
      <c r="ED165" t="s">
        <v>2291</v>
      </c>
      <c r="EE165" t="s">
        <v>2291</v>
      </c>
      <c r="EF165" t="s">
        <v>2291</v>
      </c>
      <c r="EG165" t="s">
        <v>2291</v>
      </c>
      <c r="EH165" t="s">
        <v>2291</v>
      </c>
      <c r="EI165" t="s">
        <v>2291</v>
      </c>
      <c r="EJ165" t="s">
        <v>2291</v>
      </c>
      <c r="EK165" t="s">
        <v>2291</v>
      </c>
      <c r="EL165" t="s">
        <v>2291</v>
      </c>
      <c r="EM165" t="s">
        <v>2291</v>
      </c>
      <c r="EN165" t="s">
        <v>2291</v>
      </c>
      <c r="EO165" t="s">
        <v>2291</v>
      </c>
      <c r="EP165" t="s">
        <v>2291</v>
      </c>
      <c r="EQ165" t="s">
        <v>2291</v>
      </c>
      <c r="ER165" t="s">
        <v>2291</v>
      </c>
      <c r="ES165" t="s">
        <v>2291</v>
      </c>
      <c r="ET165" t="s">
        <v>2291</v>
      </c>
      <c r="EU165" t="s">
        <v>2291</v>
      </c>
      <c r="EV165" t="s">
        <v>2291</v>
      </c>
      <c r="EW165" t="s">
        <v>2291</v>
      </c>
      <c r="EX165" t="s">
        <v>2291</v>
      </c>
      <c r="EY165" t="s">
        <v>2291</v>
      </c>
      <c r="EZ165" t="s">
        <v>2291</v>
      </c>
      <c r="FA165" t="s">
        <v>2291</v>
      </c>
      <c r="FB165" t="s">
        <v>2291</v>
      </c>
      <c r="FC165" t="s">
        <v>2291</v>
      </c>
      <c r="FD165" t="s">
        <v>2291</v>
      </c>
      <c r="FE165" t="s">
        <v>2291</v>
      </c>
      <c r="FF165" t="s">
        <v>2291</v>
      </c>
      <c r="FG165" t="s">
        <v>2291</v>
      </c>
      <c r="FH165" t="s">
        <v>2291</v>
      </c>
      <c r="FI165" t="s">
        <v>2291</v>
      </c>
      <c r="FJ165" t="s">
        <v>2291</v>
      </c>
      <c r="FK165" t="s">
        <v>2291</v>
      </c>
      <c r="FL165" t="s">
        <v>2291</v>
      </c>
      <c r="FM165" t="s">
        <v>2291</v>
      </c>
      <c r="FN165" t="s">
        <v>2291</v>
      </c>
      <c r="FO165" t="s">
        <v>2291</v>
      </c>
      <c r="FP165" t="s">
        <v>2291</v>
      </c>
      <c r="FQ165" t="s">
        <v>2291</v>
      </c>
      <c r="FR165" t="s">
        <v>2291</v>
      </c>
      <c r="FS165" t="s">
        <v>2291</v>
      </c>
      <c r="FT165" t="s">
        <v>2291</v>
      </c>
      <c r="FU165" t="s">
        <v>2291</v>
      </c>
      <c r="FV165">
        <v>40</v>
      </c>
      <c r="FW165">
        <v>30</v>
      </c>
      <c r="FX165">
        <v>5</v>
      </c>
      <c r="FY165">
        <v>5</v>
      </c>
      <c r="FZ165">
        <v>10</v>
      </c>
      <c r="GA165">
        <v>10</v>
      </c>
      <c r="GB165" t="s">
        <v>2291</v>
      </c>
      <c r="GC165" t="s">
        <v>2291</v>
      </c>
      <c r="GD165">
        <v>50</v>
      </c>
      <c r="GE165">
        <v>30</v>
      </c>
      <c r="GF165">
        <v>13</v>
      </c>
      <c r="GG165" t="s">
        <v>2291</v>
      </c>
      <c r="GH165">
        <v>100</v>
      </c>
      <c r="GI165" t="s">
        <v>1920</v>
      </c>
      <c r="GJ165" t="s">
        <v>1920</v>
      </c>
      <c r="GK165" t="s">
        <v>1920</v>
      </c>
      <c r="GL165" t="s">
        <v>2291</v>
      </c>
      <c r="GM165" t="s">
        <v>2291</v>
      </c>
      <c r="GN165" t="s">
        <v>2291</v>
      </c>
      <c r="GO165" t="s">
        <v>1920</v>
      </c>
      <c r="GP165" t="s">
        <v>2291</v>
      </c>
      <c r="GQ165" t="s">
        <v>2291</v>
      </c>
      <c r="GR165" t="s">
        <v>2291</v>
      </c>
      <c r="GS165" t="s">
        <v>1223</v>
      </c>
      <c r="GT165" t="s">
        <v>1921</v>
      </c>
      <c r="GU165" t="s">
        <v>1921</v>
      </c>
      <c r="GV165" t="s">
        <v>1920</v>
      </c>
      <c r="GW165" t="s">
        <v>1921</v>
      </c>
      <c r="GX165" t="s">
        <v>1921</v>
      </c>
      <c r="GY165" t="s">
        <v>1921</v>
      </c>
      <c r="GZ165" t="s">
        <v>1921</v>
      </c>
      <c r="HA165" t="s">
        <v>1921</v>
      </c>
      <c r="HB165" t="s">
        <v>2291</v>
      </c>
      <c r="HC165" t="s">
        <v>2291</v>
      </c>
      <c r="HD165" t="s">
        <v>2291</v>
      </c>
      <c r="HE165" t="s">
        <v>2291</v>
      </c>
      <c r="HF165" t="s">
        <v>2291</v>
      </c>
      <c r="HG165" t="s">
        <v>2291</v>
      </c>
      <c r="HH165" t="s">
        <v>2291</v>
      </c>
      <c r="HI165" t="s">
        <v>2291</v>
      </c>
      <c r="HJ165">
        <v>1</v>
      </c>
      <c r="HK165" t="s">
        <v>2291</v>
      </c>
      <c r="HL165" t="s">
        <v>2291</v>
      </c>
      <c r="HM165" t="s">
        <v>2291</v>
      </c>
      <c r="HN165" t="s">
        <v>2291</v>
      </c>
      <c r="HO165" t="s">
        <v>2291</v>
      </c>
      <c r="HP165" t="s">
        <v>2291</v>
      </c>
      <c r="HQ165" t="s">
        <v>2291</v>
      </c>
      <c r="HR165" t="s">
        <v>1956</v>
      </c>
      <c r="HS165" t="s">
        <v>2116</v>
      </c>
      <c r="HT165" t="s">
        <v>1921</v>
      </c>
      <c r="HU165" t="s">
        <v>1921</v>
      </c>
      <c r="HV165" t="s">
        <v>1921</v>
      </c>
      <c r="HW165" t="s">
        <v>1920</v>
      </c>
      <c r="HX165" t="s">
        <v>1921</v>
      </c>
      <c r="HY165" t="s">
        <v>2125</v>
      </c>
      <c r="HZ165" t="s">
        <v>1921</v>
      </c>
      <c r="IA165" t="s">
        <v>1921</v>
      </c>
      <c r="IB165" t="s">
        <v>1920</v>
      </c>
      <c r="IC165" t="s">
        <v>2291</v>
      </c>
      <c r="ID165" t="s">
        <v>2291</v>
      </c>
      <c r="IE165" t="s">
        <v>2291</v>
      </c>
      <c r="IF165" t="s">
        <v>2291</v>
      </c>
      <c r="IG165" t="s">
        <v>2291</v>
      </c>
      <c r="IH165" t="s">
        <v>2127</v>
      </c>
      <c r="II165" t="s">
        <v>1920</v>
      </c>
      <c r="IJ165" t="s">
        <v>1921</v>
      </c>
      <c r="IK165">
        <v>200</v>
      </c>
      <c r="IL165" t="s">
        <v>2291</v>
      </c>
      <c r="IM165" t="s">
        <v>1920</v>
      </c>
      <c r="IN165" t="s">
        <v>2291</v>
      </c>
      <c r="IO165" t="s">
        <v>2291</v>
      </c>
      <c r="IP165" t="s">
        <v>2291</v>
      </c>
      <c r="IQ165" t="s">
        <v>2291</v>
      </c>
      <c r="IR165" t="s">
        <v>2291</v>
      </c>
      <c r="IS165" t="s">
        <v>2291</v>
      </c>
      <c r="IT165" t="s">
        <v>2291</v>
      </c>
      <c r="IU165" t="s">
        <v>2291</v>
      </c>
      <c r="IV165" t="s">
        <v>1949</v>
      </c>
      <c r="IW165" t="s">
        <v>1991</v>
      </c>
      <c r="IX165" t="s">
        <v>2291</v>
      </c>
      <c r="IY165" t="s">
        <v>2291</v>
      </c>
      <c r="IZ165" t="s">
        <v>2291</v>
      </c>
      <c r="JA165" t="s">
        <v>2291</v>
      </c>
      <c r="JB165" t="s">
        <v>2291</v>
      </c>
      <c r="JC165" t="s">
        <v>1921</v>
      </c>
      <c r="JD165" t="s">
        <v>2291</v>
      </c>
      <c r="JE165" t="s">
        <v>2291</v>
      </c>
      <c r="JF165" t="s">
        <v>2291</v>
      </c>
      <c r="JG165" t="s">
        <v>2291</v>
      </c>
      <c r="JH165" t="s">
        <v>2291</v>
      </c>
      <c r="JI165" t="s">
        <v>2291</v>
      </c>
      <c r="JJ165" t="s">
        <v>2291</v>
      </c>
      <c r="JK165" t="s">
        <v>2291</v>
      </c>
      <c r="JL165" t="s">
        <v>2291</v>
      </c>
      <c r="JM165" t="s">
        <v>763</v>
      </c>
      <c r="JN165" t="s">
        <v>1920</v>
      </c>
      <c r="JO165" t="s">
        <v>1921</v>
      </c>
      <c r="JP165" t="s">
        <v>1921</v>
      </c>
      <c r="JQ165" t="s">
        <v>1921</v>
      </c>
      <c r="JR165" t="s">
        <v>1921</v>
      </c>
      <c r="JS165" t="s">
        <v>1920</v>
      </c>
      <c r="JT165" t="s">
        <v>1920</v>
      </c>
      <c r="JU165" t="s">
        <v>1921</v>
      </c>
      <c r="JV165" t="s">
        <v>1921</v>
      </c>
      <c r="JW165" t="s">
        <v>1921</v>
      </c>
      <c r="JX165" t="s">
        <v>1921</v>
      </c>
      <c r="JY165" t="s">
        <v>1921</v>
      </c>
      <c r="JZ165" t="s">
        <v>1921</v>
      </c>
      <c r="KA165" t="s">
        <v>1921</v>
      </c>
      <c r="KB165" t="s">
        <v>2291</v>
      </c>
      <c r="KC165" t="s">
        <v>2291</v>
      </c>
      <c r="KD165" t="s">
        <v>2298</v>
      </c>
      <c r="KE165" t="s">
        <v>1920</v>
      </c>
      <c r="KF165" t="s">
        <v>1921</v>
      </c>
      <c r="KG165" t="s">
        <v>1921</v>
      </c>
      <c r="KH165" t="s">
        <v>1921</v>
      </c>
      <c r="KI165" t="s">
        <v>1921</v>
      </c>
      <c r="KJ165" t="s">
        <v>1920</v>
      </c>
      <c r="KK165" t="s">
        <v>1921</v>
      </c>
      <c r="KL165" t="s">
        <v>2291</v>
      </c>
      <c r="KM165" t="s">
        <v>1973</v>
      </c>
      <c r="KN165" t="s">
        <v>2291</v>
      </c>
      <c r="KO165" t="s">
        <v>1920</v>
      </c>
      <c r="KP165" t="s">
        <v>2146</v>
      </c>
      <c r="KQ165" t="s">
        <v>1967</v>
      </c>
      <c r="KR165" t="s">
        <v>1923</v>
      </c>
      <c r="KS165" t="s">
        <v>2291</v>
      </c>
      <c r="KT165" t="s">
        <v>1920</v>
      </c>
      <c r="KU165" t="s">
        <v>409</v>
      </c>
      <c r="KV165" t="s">
        <v>1921</v>
      </c>
      <c r="KW165" t="s">
        <v>1921</v>
      </c>
      <c r="KX165" t="s">
        <v>1920</v>
      </c>
      <c r="KY165" t="s">
        <v>2291</v>
      </c>
      <c r="KZ165" t="s">
        <v>2291</v>
      </c>
      <c r="LA165">
        <v>1</v>
      </c>
      <c r="LB165" t="s">
        <v>313</v>
      </c>
      <c r="LC165" t="s">
        <v>305</v>
      </c>
      <c r="LD165" t="s">
        <v>2291</v>
      </c>
      <c r="LE165" t="s">
        <v>2291</v>
      </c>
      <c r="LF165" t="s">
        <v>2291</v>
      </c>
      <c r="LG165" t="s">
        <v>2291</v>
      </c>
      <c r="LH165" t="s">
        <v>2291</v>
      </c>
      <c r="LI165" t="s">
        <v>1328</v>
      </c>
      <c r="LJ165">
        <v>166365</v>
      </c>
      <c r="LK165" t="s">
        <v>1329</v>
      </c>
      <c r="LL165" t="s">
        <v>1330</v>
      </c>
      <c r="LM165">
        <v>114</v>
      </c>
      <c r="LN165" t="s">
        <v>2291</v>
      </c>
      <c r="LO165">
        <v>-1</v>
      </c>
      <c r="LP165" t="s">
        <v>2291</v>
      </c>
      <c r="LQ165" t="s">
        <v>2291</v>
      </c>
      <c r="LR165" t="s">
        <v>2291</v>
      </c>
      <c r="LS165">
        <v>0</v>
      </c>
      <c r="LT165">
        <v>0</v>
      </c>
      <c r="LU165">
        <v>0</v>
      </c>
      <c r="LV165">
        <v>0</v>
      </c>
      <c r="LW165">
        <v>0</v>
      </c>
      <c r="LX165">
        <v>0</v>
      </c>
      <c r="LY165">
        <v>0</v>
      </c>
      <c r="LZ165">
        <v>0</v>
      </c>
      <c r="MA165">
        <v>0</v>
      </c>
      <c r="MB165">
        <v>0</v>
      </c>
      <c r="MC165">
        <v>0</v>
      </c>
      <c r="MD165">
        <v>0</v>
      </c>
      <c r="ME165">
        <v>0</v>
      </c>
      <c r="MF165" t="s">
        <v>1975</v>
      </c>
      <c r="MG165" t="s">
        <v>1979</v>
      </c>
      <c r="MH165" t="s">
        <v>568</v>
      </c>
      <c r="MI165" t="b">
        <v>0</v>
      </c>
      <c r="MJ165" t="b">
        <v>0</v>
      </c>
      <c r="MK165" t="b">
        <v>0</v>
      </c>
      <c r="ML165" t="s">
        <v>2291</v>
      </c>
    </row>
    <row r="166" spans="1:350" x14ac:dyDescent="0.3">
      <c r="A166" t="s">
        <v>1834</v>
      </c>
      <c r="B166" t="s">
        <v>1341</v>
      </c>
      <c r="C166" t="s">
        <v>1342</v>
      </c>
      <c r="D166">
        <v>43168</v>
      </c>
      <c r="E166" t="s">
        <v>330</v>
      </c>
      <c r="F166" t="s">
        <v>2291</v>
      </c>
      <c r="G166" t="s">
        <v>2291</v>
      </c>
      <c r="H166" t="s">
        <v>2291</v>
      </c>
      <c r="I166">
        <v>43168</v>
      </c>
      <c r="J166" t="s">
        <v>389</v>
      </c>
      <c r="K166" t="s">
        <v>293</v>
      </c>
      <c r="L166" t="s">
        <v>294</v>
      </c>
      <c r="M166" t="s">
        <v>1934</v>
      </c>
      <c r="N166" t="s">
        <v>295</v>
      </c>
      <c r="O166" t="s">
        <v>1947</v>
      </c>
      <c r="P166" t="s">
        <v>810</v>
      </c>
      <c r="Q166" t="s">
        <v>1230</v>
      </c>
      <c r="R166" t="s">
        <v>2217</v>
      </c>
      <c r="S166" t="s">
        <v>1834</v>
      </c>
      <c r="T166" t="s">
        <v>1850</v>
      </c>
      <c r="U166">
        <v>13.204523266800001</v>
      </c>
      <c r="V166">
        <v>14.2783897907</v>
      </c>
      <c r="W166">
        <v>269.64550072899999</v>
      </c>
      <c r="X166">
        <v>8</v>
      </c>
      <c r="Y166" t="s">
        <v>1983</v>
      </c>
      <c r="Z166" t="s">
        <v>2217</v>
      </c>
      <c r="AA166">
        <v>7</v>
      </c>
      <c r="AB166" t="s">
        <v>2296</v>
      </c>
      <c r="AC166" t="s">
        <v>2291</v>
      </c>
      <c r="AD166" t="s">
        <v>1982</v>
      </c>
      <c r="AE166" t="s">
        <v>2291</v>
      </c>
      <c r="AF166" t="s">
        <v>2291</v>
      </c>
      <c r="AG166" t="s">
        <v>2093</v>
      </c>
      <c r="AH166" t="s">
        <v>1920</v>
      </c>
      <c r="AI166" t="s">
        <v>1920</v>
      </c>
      <c r="AJ166" t="s">
        <v>1921</v>
      </c>
      <c r="AK166" t="s">
        <v>2291</v>
      </c>
      <c r="AL166">
        <v>90</v>
      </c>
      <c r="AM166">
        <v>376</v>
      </c>
      <c r="AN166" t="s">
        <v>294</v>
      </c>
      <c r="AO166" t="s">
        <v>1934</v>
      </c>
      <c r="AP166" t="s">
        <v>400</v>
      </c>
      <c r="AQ166" t="s">
        <v>1948</v>
      </c>
      <c r="AR166" t="s">
        <v>404</v>
      </c>
      <c r="AS166" t="s">
        <v>2010</v>
      </c>
      <c r="AT166">
        <v>90</v>
      </c>
      <c r="AU166">
        <v>376</v>
      </c>
      <c r="AV166">
        <v>42005</v>
      </c>
      <c r="AW166">
        <v>150</v>
      </c>
      <c r="AX166">
        <v>627</v>
      </c>
      <c r="AY166" t="s">
        <v>335</v>
      </c>
      <c r="AZ166" t="s">
        <v>1927</v>
      </c>
      <c r="BA166" t="s">
        <v>336</v>
      </c>
      <c r="BB166" t="s">
        <v>1932</v>
      </c>
      <c r="BC166" t="s">
        <v>761</v>
      </c>
      <c r="BD166" t="s">
        <v>1945</v>
      </c>
      <c r="BE166" t="s">
        <v>2291</v>
      </c>
      <c r="BF166" t="s">
        <v>2291</v>
      </c>
      <c r="BG166" t="s">
        <v>2291</v>
      </c>
      <c r="BH166">
        <v>150</v>
      </c>
      <c r="BI166">
        <v>627</v>
      </c>
      <c r="BJ166">
        <v>42064</v>
      </c>
      <c r="BK166" t="s">
        <v>2291</v>
      </c>
      <c r="BL166" t="s">
        <v>2291</v>
      </c>
      <c r="BM166" t="s">
        <v>2291</v>
      </c>
      <c r="BN166" t="s">
        <v>2291</v>
      </c>
      <c r="BO166" t="s">
        <v>2291</v>
      </c>
      <c r="BP166" t="s">
        <v>2291</v>
      </c>
      <c r="BQ166" t="s">
        <v>2291</v>
      </c>
      <c r="BR166" t="s">
        <v>2291</v>
      </c>
      <c r="BS166" t="s">
        <v>2291</v>
      </c>
      <c r="BT166" t="s">
        <v>2291</v>
      </c>
      <c r="BU166" t="s">
        <v>2291</v>
      </c>
      <c r="BV166" t="s">
        <v>2291</v>
      </c>
      <c r="BW166" t="s">
        <v>2291</v>
      </c>
      <c r="BX166" t="s">
        <v>2291</v>
      </c>
      <c r="BY166">
        <v>200</v>
      </c>
      <c r="BZ166">
        <v>1000</v>
      </c>
      <c r="CA166">
        <v>0</v>
      </c>
      <c r="CB166">
        <v>240</v>
      </c>
      <c r="CC166">
        <v>0</v>
      </c>
      <c r="CD166">
        <v>0</v>
      </c>
      <c r="CE166">
        <v>0</v>
      </c>
      <c r="CF166" t="s">
        <v>1998</v>
      </c>
      <c r="CG166" t="s">
        <v>2291</v>
      </c>
      <c r="CH166" t="s">
        <v>469</v>
      </c>
      <c r="CI166" t="s">
        <v>1921</v>
      </c>
      <c r="CJ166" t="s">
        <v>1921</v>
      </c>
      <c r="CK166" t="s">
        <v>1921</v>
      </c>
      <c r="CL166" t="s">
        <v>1921</v>
      </c>
      <c r="CM166" t="s">
        <v>1921</v>
      </c>
      <c r="CN166" t="s">
        <v>1921</v>
      </c>
      <c r="CO166" t="s">
        <v>1921</v>
      </c>
      <c r="CP166" t="s">
        <v>1921</v>
      </c>
      <c r="CQ166" t="s">
        <v>1921</v>
      </c>
      <c r="CR166" t="s">
        <v>1921</v>
      </c>
      <c r="CS166" t="s">
        <v>1920</v>
      </c>
      <c r="CT166" t="s">
        <v>2291</v>
      </c>
      <c r="CU166" t="s">
        <v>2291</v>
      </c>
      <c r="CV166" t="s">
        <v>2291</v>
      </c>
      <c r="CW166" t="s">
        <v>2291</v>
      </c>
      <c r="CX166" t="s">
        <v>2291</v>
      </c>
      <c r="CY166" t="s">
        <v>2291</v>
      </c>
      <c r="CZ166" t="s">
        <v>2291</v>
      </c>
      <c r="DA166" t="s">
        <v>2291</v>
      </c>
      <c r="DB166" t="s">
        <v>2291</v>
      </c>
      <c r="DC166" t="s">
        <v>2291</v>
      </c>
      <c r="DD166" t="s">
        <v>2291</v>
      </c>
      <c r="DE166" t="s">
        <v>2291</v>
      </c>
      <c r="DF166" t="s">
        <v>2291</v>
      </c>
      <c r="DG166" t="s">
        <v>2291</v>
      </c>
      <c r="DH166" t="s">
        <v>2291</v>
      </c>
      <c r="DI166" t="s">
        <v>2291</v>
      </c>
      <c r="DJ166" t="s">
        <v>2291</v>
      </c>
      <c r="DK166" t="s">
        <v>2291</v>
      </c>
      <c r="DL166" t="s">
        <v>2291</v>
      </c>
      <c r="DM166" t="s">
        <v>2291</v>
      </c>
      <c r="DN166" t="s">
        <v>2291</v>
      </c>
      <c r="DO166" t="s">
        <v>2291</v>
      </c>
      <c r="DP166" t="s">
        <v>2291</v>
      </c>
      <c r="DQ166" t="s">
        <v>2291</v>
      </c>
      <c r="DR166" t="s">
        <v>2291</v>
      </c>
      <c r="DS166" t="s">
        <v>2291</v>
      </c>
      <c r="DT166" t="s">
        <v>2291</v>
      </c>
      <c r="DU166" t="s">
        <v>2291</v>
      </c>
      <c r="DV166" t="s">
        <v>2291</v>
      </c>
      <c r="DW166" t="s">
        <v>2291</v>
      </c>
      <c r="DX166" t="s">
        <v>2291</v>
      </c>
      <c r="DY166" t="s">
        <v>2291</v>
      </c>
      <c r="DZ166" t="s">
        <v>2291</v>
      </c>
      <c r="EA166" t="s">
        <v>2291</v>
      </c>
      <c r="EB166" t="s">
        <v>2291</v>
      </c>
      <c r="EC166" t="s">
        <v>2291</v>
      </c>
      <c r="ED166" t="s">
        <v>2291</v>
      </c>
      <c r="EE166" t="s">
        <v>2291</v>
      </c>
      <c r="EF166" t="s">
        <v>2291</v>
      </c>
      <c r="EG166" t="s">
        <v>2291</v>
      </c>
      <c r="EH166" t="s">
        <v>2291</v>
      </c>
      <c r="EI166" t="s">
        <v>2291</v>
      </c>
      <c r="EJ166" t="s">
        <v>2291</v>
      </c>
      <c r="EK166" t="s">
        <v>2291</v>
      </c>
      <c r="EL166" t="s">
        <v>2291</v>
      </c>
      <c r="EM166" t="s">
        <v>2291</v>
      </c>
      <c r="EN166" t="s">
        <v>2291</v>
      </c>
      <c r="EO166" t="s">
        <v>2291</v>
      </c>
      <c r="EP166" t="s">
        <v>2291</v>
      </c>
      <c r="EQ166" t="s">
        <v>2291</v>
      </c>
      <c r="ER166" t="s">
        <v>2291</v>
      </c>
      <c r="ES166" t="s">
        <v>2291</v>
      </c>
      <c r="ET166" t="s">
        <v>2291</v>
      </c>
      <c r="EU166" t="s">
        <v>2291</v>
      </c>
      <c r="EV166" t="s">
        <v>2291</v>
      </c>
      <c r="EW166" t="s">
        <v>2291</v>
      </c>
      <c r="EX166" t="s">
        <v>2291</v>
      </c>
      <c r="EY166" t="s">
        <v>2291</v>
      </c>
      <c r="EZ166" t="s">
        <v>2291</v>
      </c>
      <c r="FA166" t="s">
        <v>2291</v>
      </c>
      <c r="FB166" t="s">
        <v>2291</v>
      </c>
      <c r="FC166" t="s">
        <v>2291</v>
      </c>
      <c r="FD166" t="s">
        <v>2291</v>
      </c>
      <c r="FE166" t="s">
        <v>2291</v>
      </c>
      <c r="FF166" t="s">
        <v>2291</v>
      </c>
      <c r="FG166" t="s">
        <v>2291</v>
      </c>
      <c r="FH166" t="s">
        <v>2291</v>
      </c>
      <c r="FI166" t="s">
        <v>2291</v>
      </c>
      <c r="FJ166" t="s">
        <v>2291</v>
      </c>
      <c r="FK166" t="s">
        <v>2291</v>
      </c>
      <c r="FL166" t="s">
        <v>2291</v>
      </c>
      <c r="FM166" t="s">
        <v>2291</v>
      </c>
      <c r="FN166" t="s">
        <v>2291</v>
      </c>
      <c r="FO166" t="s">
        <v>2291</v>
      </c>
      <c r="FP166" t="s">
        <v>2291</v>
      </c>
      <c r="FQ166" t="s">
        <v>2291</v>
      </c>
      <c r="FR166" t="s">
        <v>2291</v>
      </c>
      <c r="FS166" t="s">
        <v>2291</v>
      </c>
      <c r="FT166" t="s">
        <v>2291</v>
      </c>
      <c r="FU166" t="s">
        <v>2291</v>
      </c>
      <c r="FV166">
        <v>30</v>
      </c>
      <c r="FW166">
        <v>55</v>
      </c>
      <c r="FX166">
        <v>3</v>
      </c>
      <c r="FY166">
        <v>2</v>
      </c>
      <c r="FZ166">
        <v>3</v>
      </c>
      <c r="GA166">
        <v>2</v>
      </c>
      <c r="GB166">
        <v>10</v>
      </c>
      <c r="GC166" t="s">
        <v>2291</v>
      </c>
      <c r="GD166">
        <v>12</v>
      </c>
      <c r="GE166">
        <v>7</v>
      </c>
      <c r="GF166">
        <v>4</v>
      </c>
      <c r="GG166" t="s">
        <v>2291</v>
      </c>
      <c r="GH166">
        <v>5</v>
      </c>
      <c r="GI166" t="s">
        <v>1920</v>
      </c>
      <c r="GJ166" t="s">
        <v>1920</v>
      </c>
      <c r="GK166" t="s">
        <v>1920</v>
      </c>
      <c r="GL166" t="s">
        <v>2291</v>
      </c>
      <c r="GM166" t="s">
        <v>2291</v>
      </c>
      <c r="GN166" t="s">
        <v>2291</v>
      </c>
      <c r="GO166" t="s">
        <v>1920</v>
      </c>
      <c r="GP166" t="s">
        <v>2291</v>
      </c>
      <c r="GQ166" t="s">
        <v>2291</v>
      </c>
      <c r="GR166" t="s">
        <v>2291</v>
      </c>
      <c r="GS166" t="s">
        <v>1223</v>
      </c>
      <c r="GT166" t="s">
        <v>1921</v>
      </c>
      <c r="GU166" t="s">
        <v>1921</v>
      </c>
      <c r="GV166" t="s">
        <v>1920</v>
      </c>
      <c r="GW166" t="s">
        <v>1921</v>
      </c>
      <c r="GX166" t="s">
        <v>1921</v>
      </c>
      <c r="GY166" t="s">
        <v>1921</v>
      </c>
      <c r="GZ166" t="s">
        <v>1921</v>
      </c>
      <c r="HA166" t="s">
        <v>1921</v>
      </c>
      <c r="HB166" t="s">
        <v>2291</v>
      </c>
      <c r="HC166" t="s">
        <v>2291</v>
      </c>
      <c r="HD166" t="s">
        <v>2291</v>
      </c>
      <c r="HE166" t="s">
        <v>2291</v>
      </c>
      <c r="HF166" t="s">
        <v>2291</v>
      </c>
      <c r="HG166" t="s">
        <v>2291</v>
      </c>
      <c r="HH166" t="s">
        <v>2291</v>
      </c>
      <c r="HI166" t="s">
        <v>2291</v>
      </c>
      <c r="HJ166">
        <v>1</v>
      </c>
      <c r="HK166" t="s">
        <v>2291</v>
      </c>
      <c r="HL166" t="s">
        <v>2291</v>
      </c>
      <c r="HM166" t="s">
        <v>2291</v>
      </c>
      <c r="HN166" t="s">
        <v>2291</v>
      </c>
      <c r="HO166" t="s">
        <v>2291</v>
      </c>
      <c r="HP166" t="s">
        <v>2291</v>
      </c>
      <c r="HQ166" t="s">
        <v>2291</v>
      </c>
      <c r="HR166" t="s">
        <v>1956</v>
      </c>
      <c r="HS166" t="s">
        <v>2116</v>
      </c>
      <c r="HT166" t="s">
        <v>1921</v>
      </c>
      <c r="HU166" t="s">
        <v>1921</v>
      </c>
      <c r="HV166" t="s">
        <v>1921</v>
      </c>
      <c r="HW166" t="s">
        <v>1920</v>
      </c>
      <c r="HX166" t="s">
        <v>1921</v>
      </c>
      <c r="HY166" t="s">
        <v>2125</v>
      </c>
      <c r="HZ166" t="s">
        <v>1921</v>
      </c>
      <c r="IA166" t="s">
        <v>1921</v>
      </c>
      <c r="IB166" t="s">
        <v>1920</v>
      </c>
      <c r="IC166" t="s">
        <v>2291</v>
      </c>
      <c r="ID166" t="s">
        <v>2291</v>
      </c>
      <c r="IE166" t="s">
        <v>2291</v>
      </c>
      <c r="IF166" t="s">
        <v>2291</v>
      </c>
      <c r="IG166" t="s">
        <v>2291</v>
      </c>
      <c r="IH166" t="s">
        <v>2127</v>
      </c>
      <c r="II166" t="s">
        <v>1920</v>
      </c>
      <c r="IJ166" t="s">
        <v>1921</v>
      </c>
      <c r="IK166">
        <v>240</v>
      </c>
      <c r="IL166" t="s">
        <v>2291</v>
      </c>
      <c r="IM166" t="s">
        <v>1920</v>
      </c>
      <c r="IN166" t="s">
        <v>2291</v>
      </c>
      <c r="IO166" t="s">
        <v>2291</v>
      </c>
      <c r="IP166" t="s">
        <v>2291</v>
      </c>
      <c r="IQ166" t="s">
        <v>2291</v>
      </c>
      <c r="IR166" t="s">
        <v>2291</v>
      </c>
      <c r="IS166" t="s">
        <v>2291</v>
      </c>
      <c r="IT166" t="s">
        <v>2291</v>
      </c>
      <c r="IU166" t="s">
        <v>2291</v>
      </c>
      <c r="IV166" t="s">
        <v>1949</v>
      </c>
      <c r="IW166" t="s">
        <v>1991</v>
      </c>
      <c r="IX166" t="s">
        <v>2291</v>
      </c>
      <c r="IY166" t="s">
        <v>2291</v>
      </c>
      <c r="IZ166" t="s">
        <v>2291</v>
      </c>
      <c r="JA166" t="s">
        <v>2291</v>
      </c>
      <c r="JB166" t="s">
        <v>2291</v>
      </c>
      <c r="JC166" t="s">
        <v>1921</v>
      </c>
      <c r="JD166" t="s">
        <v>2291</v>
      </c>
      <c r="JE166" t="s">
        <v>2291</v>
      </c>
      <c r="JF166" t="s">
        <v>2291</v>
      </c>
      <c r="JG166" t="s">
        <v>2291</v>
      </c>
      <c r="JH166" t="s">
        <v>2291</v>
      </c>
      <c r="JI166" t="s">
        <v>2291</v>
      </c>
      <c r="JJ166" t="s">
        <v>2291</v>
      </c>
      <c r="JK166" t="s">
        <v>2291</v>
      </c>
      <c r="JL166" t="s">
        <v>2291</v>
      </c>
      <c r="JM166" t="s">
        <v>339</v>
      </c>
      <c r="JN166" t="s">
        <v>1920</v>
      </c>
      <c r="JO166" t="s">
        <v>1920</v>
      </c>
      <c r="JP166" t="s">
        <v>1921</v>
      </c>
      <c r="JQ166" t="s">
        <v>1921</v>
      </c>
      <c r="JR166" t="s">
        <v>1921</v>
      </c>
      <c r="JS166" t="s">
        <v>1920</v>
      </c>
      <c r="JT166" t="s">
        <v>1921</v>
      </c>
      <c r="JU166" t="s">
        <v>1921</v>
      </c>
      <c r="JV166" t="s">
        <v>1921</v>
      </c>
      <c r="JW166" t="s">
        <v>1921</v>
      </c>
      <c r="JX166" t="s">
        <v>1921</v>
      </c>
      <c r="JY166" t="s">
        <v>1921</v>
      </c>
      <c r="JZ166" t="s">
        <v>1921</v>
      </c>
      <c r="KA166" t="s">
        <v>1921</v>
      </c>
      <c r="KB166" t="s">
        <v>2291</v>
      </c>
      <c r="KC166" t="s">
        <v>2291</v>
      </c>
      <c r="KD166" t="s">
        <v>2298</v>
      </c>
      <c r="KE166" t="s">
        <v>1920</v>
      </c>
      <c r="KF166" t="s">
        <v>1921</v>
      </c>
      <c r="KG166" t="s">
        <v>1921</v>
      </c>
      <c r="KH166" t="s">
        <v>1921</v>
      </c>
      <c r="KI166" t="s">
        <v>1921</v>
      </c>
      <c r="KJ166" t="s">
        <v>1920</v>
      </c>
      <c r="KK166" t="s">
        <v>1921</v>
      </c>
      <c r="KL166" t="s">
        <v>2291</v>
      </c>
      <c r="KM166" t="s">
        <v>2294</v>
      </c>
      <c r="KN166" t="s">
        <v>2291</v>
      </c>
      <c r="KO166" t="s">
        <v>1920</v>
      </c>
      <c r="KP166" t="s">
        <v>2146</v>
      </c>
      <c r="KQ166" t="s">
        <v>1967</v>
      </c>
      <c r="KR166" t="s">
        <v>1923</v>
      </c>
      <c r="KS166" t="s">
        <v>2291</v>
      </c>
      <c r="KT166" t="s">
        <v>1920</v>
      </c>
      <c r="KU166" t="s">
        <v>409</v>
      </c>
      <c r="KV166" t="s">
        <v>1921</v>
      </c>
      <c r="KW166" t="s">
        <v>1921</v>
      </c>
      <c r="KX166" t="s">
        <v>1920</v>
      </c>
      <c r="KY166" t="s">
        <v>2291</v>
      </c>
      <c r="KZ166" t="s">
        <v>2291</v>
      </c>
      <c r="LA166">
        <v>1</v>
      </c>
      <c r="LB166" t="s">
        <v>313</v>
      </c>
      <c r="LC166" t="s">
        <v>305</v>
      </c>
      <c r="LD166" t="s">
        <v>2291</v>
      </c>
      <c r="LE166" t="s">
        <v>2291</v>
      </c>
      <c r="LF166" t="s">
        <v>2291</v>
      </c>
      <c r="LG166" t="s">
        <v>2291</v>
      </c>
      <c r="LH166" t="s">
        <v>2291</v>
      </c>
      <c r="LI166" t="s">
        <v>1343</v>
      </c>
      <c r="LJ166">
        <v>166368</v>
      </c>
      <c r="LK166" t="s">
        <v>1344</v>
      </c>
      <c r="LL166" t="s">
        <v>1345</v>
      </c>
      <c r="LM166">
        <v>117</v>
      </c>
      <c r="LN166" t="s">
        <v>2291</v>
      </c>
      <c r="LO166">
        <v>-1</v>
      </c>
      <c r="LP166" t="s">
        <v>2291</v>
      </c>
      <c r="LQ166" t="s">
        <v>2291</v>
      </c>
      <c r="LR166" t="s">
        <v>2291</v>
      </c>
      <c r="LS166">
        <v>0</v>
      </c>
      <c r="LT166">
        <v>0</v>
      </c>
      <c r="LU166">
        <v>0</v>
      </c>
      <c r="LV166">
        <v>0</v>
      </c>
      <c r="LW166">
        <v>0</v>
      </c>
      <c r="LX166">
        <v>0</v>
      </c>
      <c r="LY166">
        <v>0</v>
      </c>
      <c r="LZ166">
        <v>0</v>
      </c>
      <c r="MA166">
        <v>0</v>
      </c>
      <c r="MB166">
        <v>0</v>
      </c>
      <c r="MC166">
        <v>0</v>
      </c>
      <c r="MD166">
        <v>0</v>
      </c>
      <c r="ME166">
        <v>0</v>
      </c>
      <c r="MF166" t="s">
        <v>1975</v>
      </c>
      <c r="MG166" t="s">
        <v>1976</v>
      </c>
      <c r="MH166" t="s">
        <v>1979</v>
      </c>
      <c r="MI166" t="b">
        <v>1</v>
      </c>
      <c r="MJ166" t="b">
        <v>0</v>
      </c>
      <c r="MK166" t="b">
        <v>0</v>
      </c>
      <c r="ML166" t="s">
        <v>2291</v>
      </c>
    </row>
    <row r="167" spans="1:350" x14ac:dyDescent="0.3">
      <c r="A167" t="s">
        <v>1527</v>
      </c>
      <c r="B167" t="s">
        <v>1585</v>
      </c>
      <c r="C167" t="s">
        <v>1586</v>
      </c>
      <c r="D167">
        <v>43172</v>
      </c>
      <c r="E167" t="s">
        <v>353</v>
      </c>
      <c r="F167" t="s">
        <v>2291</v>
      </c>
      <c r="G167" t="s">
        <v>2291</v>
      </c>
      <c r="H167" t="s">
        <v>2291</v>
      </c>
      <c r="I167">
        <v>43172</v>
      </c>
      <c r="J167" t="s">
        <v>354</v>
      </c>
      <c r="K167" t="s">
        <v>293</v>
      </c>
      <c r="L167" t="s">
        <v>294</v>
      </c>
      <c r="M167" t="s">
        <v>1934</v>
      </c>
      <c r="N167" t="s">
        <v>698</v>
      </c>
      <c r="O167" t="s">
        <v>333</v>
      </c>
      <c r="P167" t="s">
        <v>818</v>
      </c>
      <c r="Q167" t="s">
        <v>1470</v>
      </c>
      <c r="R167" t="s">
        <v>1527</v>
      </c>
      <c r="S167" t="s">
        <v>1527</v>
      </c>
      <c r="T167" t="s">
        <v>1587</v>
      </c>
      <c r="U167">
        <v>13.618661521</v>
      </c>
      <c r="V167">
        <v>13.9713502619</v>
      </c>
      <c r="W167">
        <v>307.41405055299998</v>
      </c>
      <c r="X167">
        <v>8</v>
      </c>
      <c r="Y167" t="s">
        <v>1983</v>
      </c>
      <c r="Z167" t="s">
        <v>2086</v>
      </c>
      <c r="AA167">
        <v>5</v>
      </c>
      <c r="AB167" t="s">
        <v>2296</v>
      </c>
      <c r="AC167" t="s">
        <v>2291</v>
      </c>
      <c r="AD167" t="s">
        <v>1982</v>
      </c>
      <c r="AE167" t="s">
        <v>2291</v>
      </c>
      <c r="AF167" t="s">
        <v>2291</v>
      </c>
      <c r="AG167" t="s">
        <v>2093</v>
      </c>
      <c r="AH167" t="s">
        <v>1920</v>
      </c>
      <c r="AI167" t="s">
        <v>1920</v>
      </c>
      <c r="AJ167" t="s">
        <v>1921</v>
      </c>
      <c r="AK167" t="s">
        <v>2291</v>
      </c>
      <c r="AL167">
        <v>210</v>
      </c>
      <c r="AM167">
        <v>878</v>
      </c>
      <c r="AN167" t="s">
        <v>294</v>
      </c>
      <c r="AO167" t="s">
        <v>1934</v>
      </c>
      <c r="AP167" t="s">
        <v>698</v>
      </c>
      <c r="AQ167" t="s">
        <v>333</v>
      </c>
      <c r="AR167" t="s">
        <v>818</v>
      </c>
      <c r="AS167" t="s">
        <v>1470</v>
      </c>
      <c r="AT167">
        <v>210</v>
      </c>
      <c r="AU167">
        <v>878</v>
      </c>
      <c r="AV167">
        <v>42005</v>
      </c>
      <c r="AW167">
        <v>10</v>
      </c>
      <c r="AX167">
        <v>42</v>
      </c>
      <c r="AY167" t="s">
        <v>335</v>
      </c>
      <c r="AZ167" t="s">
        <v>1927</v>
      </c>
      <c r="BA167" t="s">
        <v>336</v>
      </c>
      <c r="BB167" t="s">
        <v>1932</v>
      </c>
      <c r="BC167" t="s">
        <v>356</v>
      </c>
      <c r="BD167" t="s">
        <v>1943</v>
      </c>
      <c r="BE167" t="s">
        <v>2291</v>
      </c>
      <c r="BF167" t="s">
        <v>2291</v>
      </c>
      <c r="BG167" t="s">
        <v>2291</v>
      </c>
      <c r="BH167">
        <v>10</v>
      </c>
      <c r="BI167">
        <v>42</v>
      </c>
      <c r="BJ167">
        <v>42005</v>
      </c>
      <c r="BK167" t="s">
        <v>2291</v>
      </c>
      <c r="BL167" t="s">
        <v>2291</v>
      </c>
      <c r="BM167" t="s">
        <v>2291</v>
      </c>
      <c r="BN167" t="s">
        <v>2291</v>
      </c>
      <c r="BO167" t="s">
        <v>2291</v>
      </c>
      <c r="BP167" t="s">
        <v>2291</v>
      </c>
      <c r="BQ167" t="s">
        <v>2291</v>
      </c>
      <c r="BR167" t="s">
        <v>2291</v>
      </c>
      <c r="BS167" t="s">
        <v>2291</v>
      </c>
      <c r="BT167" t="s">
        <v>2291</v>
      </c>
      <c r="BU167" t="s">
        <v>2291</v>
      </c>
      <c r="BV167" t="s">
        <v>2291</v>
      </c>
      <c r="BW167" t="s">
        <v>2291</v>
      </c>
      <c r="BX167" t="s">
        <v>2291</v>
      </c>
      <c r="BY167">
        <v>30</v>
      </c>
      <c r="BZ167">
        <v>125</v>
      </c>
      <c r="CA167">
        <v>0</v>
      </c>
      <c r="CB167">
        <v>220</v>
      </c>
      <c r="CC167">
        <v>0</v>
      </c>
      <c r="CD167">
        <v>0</v>
      </c>
      <c r="CE167">
        <v>0</v>
      </c>
      <c r="CF167" t="s">
        <v>1998</v>
      </c>
      <c r="CG167" t="s">
        <v>2291</v>
      </c>
      <c r="CH167" t="s">
        <v>533</v>
      </c>
      <c r="CI167" t="s">
        <v>1921</v>
      </c>
      <c r="CJ167" t="s">
        <v>1921</v>
      </c>
      <c r="CK167" t="s">
        <v>1921</v>
      </c>
      <c r="CL167" t="s">
        <v>1921</v>
      </c>
      <c r="CM167" t="s">
        <v>1921</v>
      </c>
      <c r="CN167" t="s">
        <v>1921</v>
      </c>
      <c r="CO167" t="s">
        <v>1921</v>
      </c>
      <c r="CP167" t="s">
        <v>1921</v>
      </c>
      <c r="CQ167" t="s">
        <v>1920</v>
      </c>
      <c r="CR167" t="s">
        <v>1921</v>
      </c>
      <c r="CS167" t="s">
        <v>1921</v>
      </c>
      <c r="CT167" t="s">
        <v>1953</v>
      </c>
      <c r="CU167" t="s">
        <v>1921</v>
      </c>
      <c r="CV167" t="s">
        <v>1921</v>
      </c>
      <c r="CW167" t="s">
        <v>1920</v>
      </c>
      <c r="CX167" t="s">
        <v>1921</v>
      </c>
      <c r="CY167" t="s">
        <v>1921</v>
      </c>
      <c r="CZ167" t="s">
        <v>2291</v>
      </c>
      <c r="DA167" t="s">
        <v>2030</v>
      </c>
      <c r="DB167" t="s">
        <v>2291</v>
      </c>
      <c r="DC167" t="s">
        <v>2291</v>
      </c>
      <c r="DD167" t="s">
        <v>2291</v>
      </c>
      <c r="DE167" t="s">
        <v>2291</v>
      </c>
      <c r="DF167" t="s">
        <v>2291</v>
      </c>
      <c r="DG167" t="s">
        <v>2291</v>
      </c>
      <c r="DH167" t="s">
        <v>2291</v>
      </c>
      <c r="DI167" t="s">
        <v>2291</v>
      </c>
      <c r="DJ167" t="s">
        <v>2291</v>
      </c>
      <c r="DK167" t="s">
        <v>2291</v>
      </c>
      <c r="DL167" t="s">
        <v>2291</v>
      </c>
      <c r="DM167" t="s">
        <v>2291</v>
      </c>
      <c r="DN167" t="s">
        <v>2291</v>
      </c>
      <c r="DO167" t="s">
        <v>2291</v>
      </c>
      <c r="DP167" t="s">
        <v>2291</v>
      </c>
      <c r="DQ167" t="s">
        <v>2291</v>
      </c>
      <c r="DR167" t="s">
        <v>2291</v>
      </c>
      <c r="DS167" t="s">
        <v>2291</v>
      </c>
      <c r="DT167" t="s">
        <v>2291</v>
      </c>
      <c r="DU167" t="s">
        <v>2291</v>
      </c>
      <c r="DV167" t="s">
        <v>2291</v>
      </c>
      <c r="DW167" t="s">
        <v>2291</v>
      </c>
      <c r="DX167" t="s">
        <v>2291</v>
      </c>
      <c r="DY167" t="s">
        <v>2291</v>
      </c>
      <c r="DZ167" t="s">
        <v>2291</v>
      </c>
      <c r="EA167" t="s">
        <v>2291</v>
      </c>
      <c r="EB167" t="s">
        <v>2291</v>
      </c>
      <c r="EC167" t="s">
        <v>2291</v>
      </c>
      <c r="ED167" t="s">
        <v>2291</v>
      </c>
      <c r="EE167" t="s">
        <v>2291</v>
      </c>
      <c r="EF167" t="s">
        <v>2291</v>
      </c>
      <c r="EG167" t="s">
        <v>2291</v>
      </c>
      <c r="EH167" t="s">
        <v>2291</v>
      </c>
      <c r="EI167" t="s">
        <v>2291</v>
      </c>
      <c r="EJ167" t="s">
        <v>2291</v>
      </c>
      <c r="EK167" t="s">
        <v>2291</v>
      </c>
      <c r="EL167" t="s">
        <v>2291</v>
      </c>
      <c r="EM167" t="s">
        <v>2291</v>
      </c>
      <c r="EN167" t="s">
        <v>2291</v>
      </c>
      <c r="EO167" t="s">
        <v>2291</v>
      </c>
      <c r="EP167" t="s">
        <v>2291</v>
      </c>
      <c r="EQ167" t="s">
        <v>2291</v>
      </c>
      <c r="ER167" t="s">
        <v>2291</v>
      </c>
      <c r="ES167" t="s">
        <v>2291</v>
      </c>
      <c r="ET167" t="s">
        <v>2291</v>
      </c>
      <c r="EU167" t="s">
        <v>2291</v>
      </c>
      <c r="EV167" t="s">
        <v>2291</v>
      </c>
      <c r="EW167" t="s">
        <v>2291</v>
      </c>
      <c r="EX167" t="s">
        <v>2291</v>
      </c>
      <c r="EY167" t="s">
        <v>2291</v>
      </c>
      <c r="EZ167" t="s">
        <v>2291</v>
      </c>
      <c r="FA167" t="s">
        <v>2291</v>
      </c>
      <c r="FB167" t="s">
        <v>2291</v>
      </c>
      <c r="FC167" t="s">
        <v>2291</v>
      </c>
      <c r="FD167" t="s">
        <v>2291</v>
      </c>
      <c r="FE167" t="s">
        <v>2291</v>
      </c>
      <c r="FF167" t="s">
        <v>2291</v>
      </c>
      <c r="FG167" t="s">
        <v>2291</v>
      </c>
      <c r="FH167" t="s">
        <v>2291</v>
      </c>
      <c r="FI167" t="s">
        <v>2291</v>
      </c>
      <c r="FJ167" t="s">
        <v>2291</v>
      </c>
      <c r="FK167" t="s">
        <v>2291</v>
      </c>
      <c r="FL167" t="s">
        <v>2291</v>
      </c>
      <c r="FM167" t="s">
        <v>2291</v>
      </c>
      <c r="FN167" t="s">
        <v>2291</v>
      </c>
      <c r="FO167" t="s">
        <v>2291</v>
      </c>
      <c r="FP167" t="s">
        <v>2291</v>
      </c>
      <c r="FQ167" t="s">
        <v>2291</v>
      </c>
      <c r="FR167" t="s">
        <v>2291</v>
      </c>
      <c r="FS167" t="s">
        <v>2291</v>
      </c>
      <c r="FT167" t="s">
        <v>2291</v>
      </c>
      <c r="FU167" t="s">
        <v>2291</v>
      </c>
      <c r="FV167">
        <v>50</v>
      </c>
      <c r="FW167">
        <v>100</v>
      </c>
      <c r="FX167">
        <v>3</v>
      </c>
      <c r="FY167">
        <v>6</v>
      </c>
      <c r="FZ167">
        <v>6</v>
      </c>
      <c r="GA167">
        <v>10</v>
      </c>
      <c r="GB167" t="s">
        <v>2291</v>
      </c>
      <c r="GC167" t="s">
        <v>2291</v>
      </c>
      <c r="GD167">
        <v>10</v>
      </c>
      <c r="GE167">
        <v>15</v>
      </c>
      <c r="GF167">
        <v>10</v>
      </c>
      <c r="GG167" t="s">
        <v>2291</v>
      </c>
      <c r="GH167">
        <v>25</v>
      </c>
      <c r="GI167" t="s">
        <v>1921</v>
      </c>
      <c r="GJ167" t="s">
        <v>1921</v>
      </c>
      <c r="GK167" t="s">
        <v>1921</v>
      </c>
      <c r="GL167" t="s">
        <v>2592</v>
      </c>
      <c r="GM167" t="s">
        <v>2592</v>
      </c>
      <c r="GN167" t="s">
        <v>2592</v>
      </c>
      <c r="GO167" t="s">
        <v>1920</v>
      </c>
      <c r="GP167" t="s">
        <v>2291</v>
      </c>
      <c r="GQ167" t="s">
        <v>2291</v>
      </c>
      <c r="GR167" t="s">
        <v>2291</v>
      </c>
      <c r="GS167" t="s">
        <v>302</v>
      </c>
      <c r="GT167" t="s">
        <v>1921</v>
      </c>
      <c r="GU167" t="s">
        <v>1921</v>
      </c>
      <c r="GV167" t="s">
        <v>1921</v>
      </c>
      <c r="GW167" t="s">
        <v>1921</v>
      </c>
      <c r="GX167" t="s">
        <v>1920</v>
      </c>
      <c r="GY167" t="s">
        <v>1921</v>
      </c>
      <c r="GZ167" t="s">
        <v>1921</v>
      </c>
      <c r="HA167" t="s">
        <v>1921</v>
      </c>
      <c r="HB167" t="s">
        <v>2291</v>
      </c>
      <c r="HC167" t="s">
        <v>2291</v>
      </c>
      <c r="HD167">
        <v>4</v>
      </c>
      <c r="HE167" t="s">
        <v>2291</v>
      </c>
      <c r="HF167" t="s">
        <v>2291</v>
      </c>
      <c r="HG167" t="s">
        <v>2291</v>
      </c>
      <c r="HH167" t="s">
        <v>2291</v>
      </c>
      <c r="HI167" t="s">
        <v>2291</v>
      </c>
      <c r="HJ167" t="s">
        <v>2291</v>
      </c>
      <c r="HK167" t="s">
        <v>2291</v>
      </c>
      <c r="HL167" t="s">
        <v>2291</v>
      </c>
      <c r="HM167" t="s">
        <v>2291</v>
      </c>
      <c r="HN167" t="s">
        <v>2291</v>
      </c>
      <c r="HO167" t="s">
        <v>2291</v>
      </c>
      <c r="HP167" t="s">
        <v>2291</v>
      </c>
      <c r="HQ167" t="s">
        <v>2291</v>
      </c>
      <c r="HR167" t="s">
        <v>869</v>
      </c>
      <c r="HS167" t="s">
        <v>1995</v>
      </c>
      <c r="HT167" t="s">
        <v>1921</v>
      </c>
      <c r="HU167" t="s">
        <v>1921</v>
      </c>
      <c r="HV167" t="s">
        <v>1920</v>
      </c>
      <c r="HW167" t="s">
        <v>1921</v>
      </c>
      <c r="HX167" t="s">
        <v>1921</v>
      </c>
      <c r="HY167" t="s">
        <v>2125</v>
      </c>
      <c r="HZ167" t="s">
        <v>1921</v>
      </c>
      <c r="IA167" t="s">
        <v>1921</v>
      </c>
      <c r="IB167" t="s">
        <v>1920</v>
      </c>
      <c r="IC167" t="s">
        <v>2291</v>
      </c>
      <c r="ID167" t="s">
        <v>2291</v>
      </c>
      <c r="IE167" t="s">
        <v>2291</v>
      </c>
      <c r="IF167" t="s">
        <v>2291</v>
      </c>
      <c r="IG167" t="s">
        <v>2291</v>
      </c>
      <c r="IH167" t="s">
        <v>2126</v>
      </c>
      <c r="II167" t="s">
        <v>1921</v>
      </c>
      <c r="IJ167" t="s">
        <v>1920</v>
      </c>
      <c r="IK167" t="s">
        <v>2291</v>
      </c>
      <c r="IL167">
        <v>220</v>
      </c>
      <c r="IM167" t="s">
        <v>1920</v>
      </c>
      <c r="IN167" t="s">
        <v>2291</v>
      </c>
      <c r="IO167" t="s">
        <v>2291</v>
      </c>
      <c r="IP167" t="s">
        <v>2291</v>
      </c>
      <c r="IQ167" t="s">
        <v>2291</v>
      </c>
      <c r="IR167" t="s">
        <v>2291</v>
      </c>
      <c r="IS167" t="s">
        <v>2291</v>
      </c>
      <c r="IT167" t="s">
        <v>2291</v>
      </c>
      <c r="IU167" t="s">
        <v>2291</v>
      </c>
      <c r="IV167" t="s">
        <v>1949</v>
      </c>
      <c r="IW167" t="s">
        <v>1991</v>
      </c>
      <c r="IX167" t="s">
        <v>2291</v>
      </c>
      <c r="IY167" t="s">
        <v>2291</v>
      </c>
      <c r="IZ167" t="s">
        <v>2291</v>
      </c>
      <c r="JA167" t="s">
        <v>2291</v>
      </c>
      <c r="JB167" t="s">
        <v>2291</v>
      </c>
      <c r="JC167" t="s">
        <v>1921</v>
      </c>
      <c r="JD167" t="s">
        <v>2291</v>
      </c>
      <c r="JE167" t="s">
        <v>2291</v>
      </c>
      <c r="JF167" t="s">
        <v>2291</v>
      </c>
      <c r="JG167" t="s">
        <v>2291</v>
      </c>
      <c r="JH167" t="s">
        <v>2291</v>
      </c>
      <c r="JI167" t="s">
        <v>2291</v>
      </c>
      <c r="JJ167" t="s">
        <v>2291</v>
      </c>
      <c r="JK167" t="s">
        <v>2291</v>
      </c>
      <c r="JL167" t="s">
        <v>2291</v>
      </c>
      <c r="JM167" t="s">
        <v>870</v>
      </c>
      <c r="JN167" t="s">
        <v>1921</v>
      </c>
      <c r="JO167" t="s">
        <v>1920</v>
      </c>
      <c r="JP167" t="s">
        <v>1921</v>
      </c>
      <c r="JQ167" t="s">
        <v>1921</v>
      </c>
      <c r="JR167" t="s">
        <v>1921</v>
      </c>
      <c r="JS167" t="s">
        <v>1920</v>
      </c>
      <c r="JT167" t="s">
        <v>1920</v>
      </c>
      <c r="JU167" t="s">
        <v>1921</v>
      </c>
      <c r="JV167" t="s">
        <v>1921</v>
      </c>
      <c r="JW167" t="s">
        <v>1921</v>
      </c>
      <c r="JX167" t="s">
        <v>1921</v>
      </c>
      <c r="JY167" t="s">
        <v>1921</v>
      </c>
      <c r="JZ167" t="s">
        <v>1921</v>
      </c>
      <c r="KA167" t="s">
        <v>1921</v>
      </c>
      <c r="KB167" t="s">
        <v>2291</v>
      </c>
      <c r="KC167" t="s">
        <v>2291</v>
      </c>
      <c r="KD167" t="s">
        <v>2293</v>
      </c>
      <c r="KE167" t="s">
        <v>1921</v>
      </c>
      <c r="KF167" t="s">
        <v>1921</v>
      </c>
      <c r="KG167" t="s">
        <v>1921</v>
      </c>
      <c r="KH167" t="s">
        <v>1920</v>
      </c>
      <c r="KI167" t="s">
        <v>1921</v>
      </c>
      <c r="KJ167" t="s">
        <v>1920</v>
      </c>
      <c r="KK167" t="s">
        <v>1921</v>
      </c>
      <c r="KL167" t="s">
        <v>2291</v>
      </c>
      <c r="KM167" t="s">
        <v>2294</v>
      </c>
      <c r="KN167" t="s">
        <v>2291</v>
      </c>
      <c r="KO167" t="s">
        <v>1920</v>
      </c>
      <c r="KP167" t="s">
        <v>1512</v>
      </c>
      <c r="KQ167" t="s">
        <v>1966</v>
      </c>
      <c r="KR167" t="s">
        <v>1988</v>
      </c>
      <c r="KS167" t="s">
        <v>2291</v>
      </c>
      <c r="KT167" t="s">
        <v>1920</v>
      </c>
      <c r="KU167" t="s">
        <v>2044</v>
      </c>
      <c r="KV167" t="s">
        <v>1920</v>
      </c>
      <c r="KW167" t="s">
        <v>1921</v>
      </c>
      <c r="KX167" t="s">
        <v>1920</v>
      </c>
      <c r="KY167" t="s">
        <v>2291</v>
      </c>
      <c r="KZ167" t="s">
        <v>2291</v>
      </c>
      <c r="LA167">
        <v>2</v>
      </c>
      <c r="LB167" t="s">
        <v>310</v>
      </c>
      <c r="LC167" t="s">
        <v>374</v>
      </c>
      <c r="LD167" t="s">
        <v>2291</v>
      </c>
      <c r="LE167" t="s">
        <v>2291</v>
      </c>
      <c r="LF167" t="s">
        <v>2291</v>
      </c>
      <c r="LG167">
        <v>20</v>
      </c>
      <c r="LH167">
        <v>20</v>
      </c>
      <c r="LI167" t="s">
        <v>1588</v>
      </c>
      <c r="LJ167">
        <v>177363</v>
      </c>
      <c r="LK167" t="s">
        <v>1589</v>
      </c>
      <c r="LL167" t="s">
        <v>1590</v>
      </c>
      <c r="LM167">
        <v>148</v>
      </c>
      <c r="LN167" t="s">
        <v>2291</v>
      </c>
      <c r="LO167">
        <v>-1</v>
      </c>
      <c r="LP167" t="s">
        <v>2291</v>
      </c>
      <c r="LQ167" t="s">
        <v>2291</v>
      </c>
      <c r="LR167">
        <v>148</v>
      </c>
      <c r="LS167">
        <v>16</v>
      </c>
      <c r="LT167">
        <v>5</v>
      </c>
      <c r="LU167">
        <v>22</v>
      </c>
      <c r="LV167">
        <v>17</v>
      </c>
      <c r="LW167">
        <v>17</v>
      </c>
      <c r="LX167">
        <v>22</v>
      </c>
      <c r="LY167">
        <v>1</v>
      </c>
      <c r="LZ167">
        <v>1</v>
      </c>
      <c r="MA167">
        <v>17</v>
      </c>
      <c r="MB167">
        <v>18</v>
      </c>
      <c r="MC167">
        <v>3</v>
      </c>
      <c r="MD167">
        <v>0</v>
      </c>
      <c r="ME167">
        <v>139</v>
      </c>
      <c r="MF167" t="s">
        <v>1976</v>
      </c>
      <c r="MG167" t="s">
        <v>1979</v>
      </c>
      <c r="MH167" t="s">
        <v>568</v>
      </c>
      <c r="MI167" t="b">
        <v>1</v>
      </c>
      <c r="MJ167" t="b">
        <v>1</v>
      </c>
      <c r="MK167" t="b">
        <v>1</v>
      </c>
      <c r="ML167" t="s">
        <v>2291</v>
      </c>
    </row>
    <row r="168" spans="1:350" x14ac:dyDescent="0.3">
      <c r="A168" t="s">
        <v>1169</v>
      </c>
      <c r="B168" t="s">
        <v>1167</v>
      </c>
      <c r="C168" t="s">
        <v>1168</v>
      </c>
      <c r="D168">
        <v>43164</v>
      </c>
      <c r="E168" t="s">
        <v>398</v>
      </c>
      <c r="F168" t="s">
        <v>2291</v>
      </c>
      <c r="G168" t="s">
        <v>2291</v>
      </c>
      <c r="H168" t="s">
        <v>2291</v>
      </c>
      <c r="I168">
        <v>43164</v>
      </c>
      <c r="J168" t="s">
        <v>477</v>
      </c>
      <c r="K168" t="s">
        <v>293</v>
      </c>
      <c r="L168" t="s">
        <v>294</v>
      </c>
      <c r="M168" t="s">
        <v>1934</v>
      </c>
      <c r="N168" t="s">
        <v>400</v>
      </c>
      <c r="O168" t="s">
        <v>1948</v>
      </c>
      <c r="P168" t="s">
        <v>915</v>
      </c>
      <c r="Q168" t="s">
        <v>1057</v>
      </c>
      <c r="R168" t="s">
        <v>960</v>
      </c>
      <c r="S168" t="s">
        <v>1169</v>
      </c>
      <c r="T168" t="s">
        <v>1170</v>
      </c>
      <c r="U168">
        <v>13.7332119351</v>
      </c>
      <c r="V168">
        <v>14.173215133399999</v>
      </c>
      <c r="W168">
        <v>311.79457851199999</v>
      </c>
      <c r="X168">
        <v>6</v>
      </c>
      <c r="Y168" t="s">
        <v>1983</v>
      </c>
      <c r="Z168" t="s">
        <v>960</v>
      </c>
      <c r="AA168">
        <v>15</v>
      </c>
      <c r="AB168" t="s">
        <v>2296</v>
      </c>
      <c r="AC168" t="s">
        <v>2291</v>
      </c>
      <c r="AD168" t="s">
        <v>1982</v>
      </c>
      <c r="AE168" t="s">
        <v>2291</v>
      </c>
      <c r="AF168" t="s">
        <v>2291</v>
      </c>
      <c r="AG168" t="s">
        <v>2089</v>
      </c>
      <c r="AH168" t="s">
        <v>1920</v>
      </c>
      <c r="AI168" t="s">
        <v>1921</v>
      </c>
      <c r="AJ168" t="s">
        <v>1921</v>
      </c>
      <c r="AK168" t="s">
        <v>2291</v>
      </c>
      <c r="AL168">
        <v>60</v>
      </c>
      <c r="AM168">
        <v>250</v>
      </c>
      <c r="AN168" t="s">
        <v>294</v>
      </c>
      <c r="AO168" t="s">
        <v>1934</v>
      </c>
      <c r="AP168" t="s">
        <v>698</v>
      </c>
      <c r="AQ168" t="s">
        <v>333</v>
      </c>
      <c r="AR168" t="s">
        <v>818</v>
      </c>
      <c r="AS168" t="s">
        <v>1470</v>
      </c>
      <c r="AT168">
        <v>60</v>
      </c>
      <c r="AU168">
        <v>250</v>
      </c>
      <c r="AV168">
        <v>42552</v>
      </c>
      <c r="AW168" t="s">
        <v>2291</v>
      </c>
      <c r="AX168" t="s">
        <v>2291</v>
      </c>
      <c r="AY168" t="s">
        <v>2291</v>
      </c>
      <c r="AZ168" t="s">
        <v>2291</v>
      </c>
      <c r="BA168" t="s">
        <v>2291</v>
      </c>
      <c r="BB168" t="s">
        <v>2291</v>
      </c>
      <c r="BC168" t="s">
        <v>2291</v>
      </c>
      <c r="BD168" t="s">
        <v>2291</v>
      </c>
      <c r="BE168" t="s">
        <v>2291</v>
      </c>
      <c r="BF168" t="s">
        <v>2291</v>
      </c>
      <c r="BG168" t="s">
        <v>2291</v>
      </c>
      <c r="BH168" t="s">
        <v>2291</v>
      </c>
      <c r="BI168" t="s">
        <v>2291</v>
      </c>
      <c r="BJ168" t="s">
        <v>2291</v>
      </c>
      <c r="BK168" t="s">
        <v>2291</v>
      </c>
      <c r="BL168" t="s">
        <v>2291</v>
      </c>
      <c r="BM168" t="s">
        <v>2291</v>
      </c>
      <c r="BN168" t="s">
        <v>2291</v>
      </c>
      <c r="BO168" t="s">
        <v>2291</v>
      </c>
      <c r="BP168" t="s">
        <v>2291</v>
      </c>
      <c r="BQ168" t="s">
        <v>2291</v>
      </c>
      <c r="BR168" t="s">
        <v>2291</v>
      </c>
      <c r="BS168" t="s">
        <v>2291</v>
      </c>
      <c r="BT168" t="s">
        <v>2291</v>
      </c>
      <c r="BU168" t="s">
        <v>2291</v>
      </c>
      <c r="BV168" t="s">
        <v>2291</v>
      </c>
      <c r="BW168" t="s">
        <v>2291</v>
      </c>
      <c r="BX168" t="s">
        <v>2291</v>
      </c>
      <c r="BY168">
        <v>3</v>
      </c>
      <c r="BZ168">
        <v>12</v>
      </c>
      <c r="CA168">
        <v>0</v>
      </c>
      <c r="CB168">
        <v>36</v>
      </c>
      <c r="CC168">
        <v>0</v>
      </c>
      <c r="CD168">
        <v>0</v>
      </c>
      <c r="CE168">
        <v>0</v>
      </c>
      <c r="CF168" t="s">
        <v>1998</v>
      </c>
      <c r="CG168" t="s">
        <v>2291</v>
      </c>
      <c r="CH168" t="s">
        <v>533</v>
      </c>
      <c r="CI168" t="s">
        <v>1921</v>
      </c>
      <c r="CJ168" t="s">
        <v>1921</v>
      </c>
      <c r="CK168" t="s">
        <v>1921</v>
      </c>
      <c r="CL168" t="s">
        <v>1921</v>
      </c>
      <c r="CM168" t="s">
        <v>1921</v>
      </c>
      <c r="CN168" t="s">
        <v>1921</v>
      </c>
      <c r="CO168" t="s">
        <v>1921</v>
      </c>
      <c r="CP168" t="s">
        <v>1921</v>
      </c>
      <c r="CQ168" t="s">
        <v>1920</v>
      </c>
      <c r="CR168" t="s">
        <v>1921</v>
      </c>
      <c r="CS168" t="s">
        <v>1921</v>
      </c>
      <c r="CT168" t="s">
        <v>320</v>
      </c>
      <c r="CU168" t="s">
        <v>1921</v>
      </c>
      <c r="CV168" t="s">
        <v>1921</v>
      </c>
      <c r="CW168" t="s">
        <v>1921</v>
      </c>
      <c r="CX168" t="s">
        <v>1920</v>
      </c>
      <c r="CY168" t="s">
        <v>1921</v>
      </c>
      <c r="CZ168" t="s">
        <v>2291</v>
      </c>
      <c r="DA168" t="s">
        <v>2029</v>
      </c>
      <c r="DB168" t="s">
        <v>2291</v>
      </c>
      <c r="DC168" t="s">
        <v>2291</v>
      </c>
      <c r="DD168" t="s">
        <v>2291</v>
      </c>
      <c r="DE168" t="s">
        <v>2291</v>
      </c>
      <c r="DF168" t="s">
        <v>2291</v>
      </c>
      <c r="DG168" t="s">
        <v>2291</v>
      </c>
      <c r="DH168" t="s">
        <v>2291</v>
      </c>
      <c r="DI168" t="s">
        <v>2291</v>
      </c>
      <c r="DJ168" t="s">
        <v>2291</v>
      </c>
      <c r="DK168" t="s">
        <v>2291</v>
      </c>
      <c r="DL168" t="s">
        <v>2291</v>
      </c>
      <c r="DM168" t="s">
        <v>2291</v>
      </c>
      <c r="DN168" t="s">
        <v>2291</v>
      </c>
      <c r="DO168" t="s">
        <v>2291</v>
      </c>
      <c r="DP168" t="s">
        <v>2291</v>
      </c>
      <c r="DQ168" t="s">
        <v>2291</v>
      </c>
      <c r="DR168" t="s">
        <v>2291</v>
      </c>
      <c r="DS168" t="s">
        <v>2291</v>
      </c>
      <c r="DT168" t="s">
        <v>2291</v>
      </c>
      <c r="DU168" t="s">
        <v>2291</v>
      </c>
      <c r="DV168" t="s">
        <v>2291</v>
      </c>
      <c r="DW168" t="s">
        <v>2291</v>
      </c>
      <c r="DX168" t="s">
        <v>2291</v>
      </c>
      <c r="DY168" t="s">
        <v>2291</v>
      </c>
      <c r="DZ168" t="s">
        <v>2291</v>
      </c>
      <c r="EA168" t="s">
        <v>2291</v>
      </c>
      <c r="EB168" t="s">
        <v>2291</v>
      </c>
      <c r="EC168" t="s">
        <v>2291</v>
      </c>
      <c r="ED168" t="s">
        <v>2291</v>
      </c>
      <c r="EE168" t="s">
        <v>2291</v>
      </c>
      <c r="EF168" t="s">
        <v>2291</v>
      </c>
      <c r="EG168" t="s">
        <v>2291</v>
      </c>
      <c r="EH168" t="s">
        <v>2291</v>
      </c>
      <c r="EI168" t="s">
        <v>2291</v>
      </c>
      <c r="EJ168" t="s">
        <v>2291</v>
      </c>
      <c r="EK168" t="s">
        <v>2291</v>
      </c>
      <c r="EL168" t="s">
        <v>2291</v>
      </c>
      <c r="EM168" t="s">
        <v>2291</v>
      </c>
      <c r="EN168" t="s">
        <v>2291</v>
      </c>
      <c r="EO168" t="s">
        <v>2291</v>
      </c>
      <c r="EP168" t="s">
        <v>2291</v>
      </c>
      <c r="EQ168" t="s">
        <v>2291</v>
      </c>
      <c r="ER168" t="s">
        <v>2291</v>
      </c>
      <c r="ES168" t="s">
        <v>2291</v>
      </c>
      <c r="ET168" t="s">
        <v>2291</v>
      </c>
      <c r="EU168" t="s">
        <v>2291</v>
      </c>
      <c r="EV168" t="s">
        <v>2291</v>
      </c>
      <c r="EW168" t="s">
        <v>2291</v>
      </c>
      <c r="EX168" t="s">
        <v>2291</v>
      </c>
      <c r="EY168" t="s">
        <v>2291</v>
      </c>
      <c r="EZ168" t="s">
        <v>2291</v>
      </c>
      <c r="FA168" t="s">
        <v>2291</v>
      </c>
      <c r="FB168" t="s">
        <v>2291</v>
      </c>
      <c r="FC168" t="s">
        <v>2291</v>
      </c>
      <c r="FD168" t="s">
        <v>2291</v>
      </c>
      <c r="FE168" t="s">
        <v>2291</v>
      </c>
      <c r="FF168" t="s">
        <v>2291</v>
      </c>
      <c r="FG168" t="s">
        <v>2291</v>
      </c>
      <c r="FH168" t="s">
        <v>2291</v>
      </c>
      <c r="FI168" t="s">
        <v>2291</v>
      </c>
      <c r="FJ168" t="s">
        <v>2291</v>
      </c>
      <c r="FK168" t="s">
        <v>2291</v>
      </c>
      <c r="FL168" t="s">
        <v>2291</v>
      </c>
      <c r="FM168" t="s">
        <v>2291</v>
      </c>
      <c r="FN168" t="s">
        <v>2291</v>
      </c>
      <c r="FO168" t="s">
        <v>2291</v>
      </c>
      <c r="FP168" t="s">
        <v>2291</v>
      </c>
      <c r="FQ168" t="s">
        <v>2291</v>
      </c>
      <c r="FR168" t="s">
        <v>2291</v>
      </c>
      <c r="FS168" t="s">
        <v>2291</v>
      </c>
      <c r="FT168" t="s">
        <v>2291</v>
      </c>
      <c r="FU168" t="s">
        <v>2291</v>
      </c>
      <c r="FV168">
        <v>10</v>
      </c>
      <c r="FW168">
        <v>15</v>
      </c>
      <c r="FX168" t="s">
        <v>2291</v>
      </c>
      <c r="FY168" t="s">
        <v>2291</v>
      </c>
      <c r="FZ168">
        <v>1</v>
      </c>
      <c r="GA168">
        <v>1</v>
      </c>
      <c r="GB168" t="s">
        <v>2291</v>
      </c>
      <c r="GC168" t="s">
        <v>2291</v>
      </c>
      <c r="GD168">
        <v>2</v>
      </c>
      <c r="GE168" t="s">
        <v>2291</v>
      </c>
      <c r="GF168" t="s">
        <v>2291</v>
      </c>
      <c r="GG168" t="s">
        <v>2291</v>
      </c>
      <c r="GH168">
        <v>50</v>
      </c>
      <c r="GI168" t="s">
        <v>1920</v>
      </c>
      <c r="GJ168" t="s">
        <v>1920</v>
      </c>
      <c r="GK168" t="s">
        <v>1920</v>
      </c>
      <c r="GL168" t="s">
        <v>2291</v>
      </c>
      <c r="GM168" t="s">
        <v>2291</v>
      </c>
      <c r="GN168" t="s">
        <v>2291</v>
      </c>
      <c r="GO168" t="s">
        <v>1920</v>
      </c>
      <c r="GP168" t="s">
        <v>2291</v>
      </c>
      <c r="GQ168" t="s">
        <v>2291</v>
      </c>
      <c r="GR168" t="s">
        <v>2291</v>
      </c>
      <c r="GS168" t="s">
        <v>406</v>
      </c>
      <c r="GT168" t="s">
        <v>1921</v>
      </c>
      <c r="GU168" t="s">
        <v>1921</v>
      </c>
      <c r="GV168" t="s">
        <v>1921</v>
      </c>
      <c r="GW168" t="s">
        <v>1921</v>
      </c>
      <c r="GX168" t="s">
        <v>1921</v>
      </c>
      <c r="GY168" t="s">
        <v>1921</v>
      </c>
      <c r="GZ168" t="s">
        <v>1920</v>
      </c>
      <c r="HA168" t="s">
        <v>1921</v>
      </c>
      <c r="HB168">
        <v>1</v>
      </c>
      <c r="HC168" t="s">
        <v>2291</v>
      </c>
      <c r="HD168" t="s">
        <v>2291</v>
      </c>
      <c r="HE168" t="s">
        <v>2291</v>
      </c>
      <c r="HF168" t="s">
        <v>2291</v>
      </c>
      <c r="HG168" t="s">
        <v>2291</v>
      </c>
      <c r="HH168" t="s">
        <v>2291</v>
      </c>
      <c r="HI168" t="s">
        <v>2291</v>
      </c>
      <c r="HJ168" t="s">
        <v>2291</v>
      </c>
      <c r="HK168" t="s">
        <v>2291</v>
      </c>
      <c r="HL168" t="s">
        <v>2291</v>
      </c>
      <c r="HM168" t="s">
        <v>2291</v>
      </c>
      <c r="HN168" t="s">
        <v>2291</v>
      </c>
      <c r="HO168" t="s">
        <v>2291</v>
      </c>
      <c r="HP168" t="s">
        <v>2291</v>
      </c>
      <c r="HQ168" t="s">
        <v>2291</v>
      </c>
      <c r="HR168" t="s">
        <v>1957</v>
      </c>
      <c r="HS168" t="s">
        <v>2113</v>
      </c>
      <c r="HT168" t="s">
        <v>1921</v>
      </c>
      <c r="HU168" t="s">
        <v>1921</v>
      </c>
      <c r="HV168" t="s">
        <v>1920</v>
      </c>
      <c r="HW168" t="s">
        <v>1921</v>
      </c>
      <c r="HX168" t="s">
        <v>1920</v>
      </c>
      <c r="HY168" t="s">
        <v>2125</v>
      </c>
      <c r="HZ168" t="s">
        <v>1921</v>
      </c>
      <c r="IA168" t="s">
        <v>1921</v>
      </c>
      <c r="IB168" t="s">
        <v>1920</v>
      </c>
      <c r="IC168" t="s">
        <v>2291</v>
      </c>
      <c r="ID168" t="s">
        <v>2291</v>
      </c>
      <c r="IE168" t="s">
        <v>2291</v>
      </c>
      <c r="IF168" t="s">
        <v>2291</v>
      </c>
      <c r="IG168" t="s">
        <v>2291</v>
      </c>
      <c r="IH168" t="s">
        <v>2126</v>
      </c>
      <c r="II168" t="s">
        <v>1921</v>
      </c>
      <c r="IJ168" t="s">
        <v>1920</v>
      </c>
      <c r="IK168" t="s">
        <v>2291</v>
      </c>
      <c r="IL168">
        <v>60</v>
      </c>
      <c r="IM168" t="s">
        <v>1920</v>
      </c>
      <c r="IN168" t="s">
        <v>2291</v>
      </c>
      <c r="IO168" t="s">
        <v>2291</v>
      </c>
      <c r="IP168" t="s">
        <v>2291</v>
      </c>
      <c r="IQ168" t="s">
        <v>2291</v>
      </c>
      <c r="IR168" t="s">
        <v>2291</v>
      </c>
      <c r="IS168" t="s">
        <v>2291</v>
      </c>
      <c r="IT168" t="s">
        <v>2291</v>
      </c>
      <c r="IU168" t="s">
        <v>2291</v>
      </c>
      <c r="IV168" t="s">
        <v>1949</v>
      </c>
      <c r="IW168" t="s">
        <v>1991</v>
      </c>
      <c r="IX168" t="s">
        <v>2291</v>
      </c>
      <c r="IY168" t="s">
        <v>2291</v>
      </c>
      <c r="IZ168" t="s">
        <v>2291</v>
      </c>
      <c r="JA168" t="s">
        <v>2291</v>
      </c>
      <c r="JB168" t="s">
        <v>2291</v>
      </c>
      <c r="JC168" t="s">
        <v>1921</v>
      </c>
      <c r="JD168" t="s">
        <v>2291</v>
      </c>
      <c r="JE168" t="s">
        <v>2291</v>
      </c>
      <c r="JF168" t="s">
        <v>2291</v>
      </c>
      <c r="JG168" t="s">
        <v>2291</v>
      </c>
      <c r="JH168" t="s">
        <v>2291</v>
      </c>
      <c r="JI168" t="s">
        <v>2291</v>
      </c>
      <c r="JJ168" t="s">
        <v>2291</v>
      </c>
      <c r="JK168" t="s">
        <v>2291</v>
      </c>
      <c r="JL168" t="s">
        <v>2291</v>
      </c>
      <c r="JM168" t="s">
        <v>392</v>
      </c>
      <c r="JN168" t="s">
        <v>1921</v>
      </c>
      <c r="JO168" t="s">
        <v>1921</v>
      </c>
      <c r="JP168" t="s">
        <v>1921</v>
      </c>
      <c r="JQ168" t="s">
        <v>1921</v>
      </c>
      <c r="JR168" t="s">
        <v>1921</v>
      </c>
      <c r="JS168" t="s">
        <v>1920</v>
      </c>
      <c r="JT168" t="s">
        <v>1921</v>
      </c>
      <c r="JU168" t="s">
        <v>1920</v>
      </c>
      <c r="JV168" t="s">
        <v>1920</v>
      </c>
      <c r="JW168" t="s">
        <v>1921</v>
      </c>
      <c r="JX168" t="s">
        <v>1921</v>
      </c>
      <c r="JY168" t="s">
        <v>1921</v>
      </c>
      <c r="JZ168" t="s">
        <v>1921</v>
      </c>
      <c r="KA168" t="s">
        <v>1921</v>
      </c>
      <c r="KB168" t="s">
        <v>2291</v>
      </c>
      <c r="KC168" t="s">
        <v>2291</v>
      </c>
      <c r="KD168" t="s">
        <v>2308</v>
      </c>
      <c r="KE168" t="s">
        <v>1920</v>
      </c>
      <c r="KF168" t="s">
        <v>1921</v>
      </c>
      <c r="KG168" t="s">
        <v>1921</v>
      </c>
      <c r="KH168" t="s">
        <v>1921</v>
      </c>
      <c r="KI168" t="s">
        <v>1920</v>
      </c>
      <c r="KJ168" t="s">
        <v>1921</v>
      </c>
      <c r="KK168" t="s">
        <v>1921</v>
      </c>
      <c r="KL168" t="s">
        <v>2291</v>
      </c>
      <c r="KM168" t="s">
        <v>1973</v>
      </c>
      <c r="KN168" t="s">
        <v>2291</v>
      </c>
      <c r="KO168" t="s">
        <v>1920</v>
      </c>
      <c r="KP168" t="s">
        <v>2145</v>
      </c>
      <c r="KQ168" t="s">
        <v>1967</v>
      </c>
      <c r="KR168" t="s">
        <v>1988</v>
      </c>
      <c r="KS168" t="s">
        <v>2291</v>
      </c>
      <c r="KT168" t="s">
        <v>1920</v>
      </c>
      <c r="KU168" t="s">
        <v>409</v>
      </c>
      <c r="KV168" t="s">
        <v>1921</v>
      </c>
      <c r="KW168" t="s">
        <v>1921</v>
      </c>
      <c r="KX168" t="s">
        <v>1920</v>
      </c>
      <c r="KY168" t="s">
        <v>2291</v>
      </c>
      <c r="KZ168" t="s">
        <v>2291</v>
      </c>
      <c r="LA168">
        <v>3</v>
      </c>
      <c r="LB168" t="s">
        <v>304</v>
      </c>
      <c r="LC168" t="s">
        <v>1171</v>
      </c>
      <c r="LD168" t="s">
        <v>2291</v>
      </c>
      <c r="LE168" t="s">
        <v>2291</v>
      </c>
      <c r="LF168" t="s">
        <v>2291</v>
      </c>
      <c r="LG168">
        <v>10</v>
      </c>
      <c r="LH168">
        <v>10</v>
      </c>
      <c r="LI168" t="s">
        <v>1172</v>
      </c>
      <c r="LJ168">
        <v>158790</v>
      </c>
      <c r="LK168" t="s">
        <v>1173</v>
      </c>
      <c r="LL168" t="s">
        <v>1174</v>
      </c>
      <c r="LM168">
        <v>92</v>
      </c>
      <c r="LN168" t="s">
        <v>2291</v>
      </c>
      <c r="LO168">
        <v>-1</v>
      </c>
      <c r="LP168" t="s">
        <v>2291</v>
      </c>
      <c r="LQ168" t="s">
        <v>2291</v>
      </c>
      <c r="LR168">
        <v>92</v>
      </c>
      <c r="LS168">
        <v>3</v>
      </c>
      <c r="LT168">
        <v>6</v>
      </c>
      <c r="LU168">
        <v>3</v>
      </c>
      <c r="LV168">
        <v>2</v>
      </c>
      <c r="LW168">
        <v>4</v>
      </c>
      <c r="LX168">
        <v>4</v>
      </c>
      <c r="LY168">
        <v>3</v>
      </c>
      <c r="LZ168">
        <v>2</v>
      </c>
      <c r="MA168">
        <v>10</v>
      </c>
      <c r="MB168">
        <v>13</v>
      </c>
      <c r="MC168">
        <v>2</v>
      </c>
      <c r="MD168">
        <v>0</v>
      </c>
      <c r="ME168">
        <v>52</v>
      </c>
      <c r="MF168" t="s">
        <v>1979</v>
      </c>
      <c r="MG168" t="s">
        <v>1980</v>
      </c>
      <c r="MH168" t="s">
        <v>1981</v>
      </c>
      <c r="MI168" t="b">
        <v>1</v>
      </c>
      <c r="MJ168" t="b">
        <v>0</v>
      </c>
      <c r="MK168" t="b">
        <v>0</v>
      </c>
      <c r="ML168" t="s">
        <v>2291</v>
      </c>
    </row>
    <row r="169" spans="1:350" x14ac:dyDescent="0.3">
      <c r="A169" t="s">
        <v>1832</v>
      </c>
      <c r="B169" t="s">
        <v>1331</v>
      </c>
      <c r="C169" t="s">
        <v>1332</v>
      </c>
      <c r="D169">
        <v>43168</v>
      </c>
      <c r="E169" t="s">
        <v>330</v>
      </c>
      <c r="F169" t="s">
        <v>2291</v>
      </c>
      <c r="G169" t="s">
        <v>2291</v>
      </c>
      <c r="H169" t="s">
        <v>2291</v>
      </c>
      <c r="I169">
        <v>43168</v>
      </c>
      <c r="J169" t="s">
        <v>389</v>
      </c>
      <c r="K169" t="s">
        <v>293</v>
      </c>
      <c r="L169" t="s">
        <v>294</v>
      </c>
      <c r="M169" t="s">
        <v>1934</v>
      </c>
      <c r="N169" t="s">
        <v>295</v>
      </c>
      <c r="O169" t="s">
        <v>1947</v>
      </c>
      <c r="P169" t="s">
        <v>810</v>
      </c>
      <c r="Q169" t="s">
        <v>1230</v>
      </c>
      <c r="R169" t="s">
        <v>1779</v>
      </c>
      <c r="S169" t="s">
        <v>1832</v>
      </c>
      <c r="T169" t="s">
        <v>1848</v>
      </c>
      <c r="U169">
        <v>13.3673275163</v>
      </c>
      <c r="V169">
        <v>14.3975096125</v>
      </c>
      <c r="W169">
        <v>295.89086888700001</v>
      </c>
      <c r="X169">
        <v>6</v>
      </c>
      <c r="Y169" t="s">
        <v>1983</v>
      </c>
      <c r="Z169" t="s">
        <v>1779</v>
      </c>
      <c r="AA169">
        <v>5</v>
      </c>
      <c r="AB169" t="s">
        <v>2296</v>
      </c>
      <c r="AC169" t="s">
        <v>2291</v>
      </c>
      <c r="AD169" t="s">
        <v>1982</v>
      </c>
      <c r="AE169" t="s">
        <v>2291</v>
      </c>
      <c r="AF169" t="s">
        <v>2291</v>
      </c>
      <c r="AG169" t="s">
        <v>2093</v>
      </c>
      <c r="AH169" t="s">
        <v>1920</v>
      </c>
      <c r="AI169" t="s">
        <v>1920</v>
      </c>
      <c r="AJ169" t="s">
        <v>1921</v>
      </c>
      <c r="AK169" t="s">
        <v>2291</v>
      </c>
      <c r="AL169">
        <v>20</v>
      </c>
      <c r="AM169">
        <v>86</v>
      </c>
      <c r="AN169" t="s">
        <v>294</v>
      </c>
      <c r="AO169" t="s">
        <v>1934</v>
      </c>
      <c r="AP169" t="s">
        <v>295</v>
      </c>
      <c r="AQ169" t="s">
        <v>1947</v>
      </c>
      <c r="AR169" t="s">
        <v>810</v>
      </c>
      <c r="AS169" t="s">
        <v>1230</v>
      </c>
      <c r="AT169">
        <v>20</v>
      </c>
      <c r="AU169">
        <v>86</v>
      </c>
      <c r="AV169">
        <v>42005</v>
      </c>
      <c r="AW169">
        <v>10</v>
      </c>
      <c r="AX169">
        <v>50</v>
      </c>
      <c r="AY169" t="s">
        <v>298</v>
      </c>
      <c r="AZ169" t="s">
        <v>1926</v>
      </c>
      <c r="BA169" t="s">
        <v>299</v>
      </c>
      <c r="BB169" t="s">
        <v>1931</v>
      </c>
      <c r="BC169" t="s">
        <v>501</v>
      </c>
      <c r="BD169" t="s">
        <v>1938</v>
      </c>
      <c r="BE169" t="s">
        <v>2291</v>
      </c>
      <c r="BF169" t="s">
        <v>2291</v>
      </c>
      <c r="BG169" t="s">
        <v>2291</v>
      </c>
      <c r="BH169">
        <v>10</v>
      </c>
      <c r="BI169">
        <v>50</v>
      </c>
      <c r="BJ169">
        <v>42005</v>
      </c>
      <c r="BK169" t="s">
        <v>2291</v>
      </c>
      <c r="BL169" t="s">
        <v>2291</v>
      </c>
      <c r="BM169" t="s">
        <v>2291</v>
      </c>
      <c r="BN169" t="s">
        <v>2291</v>
      </c>
      <c r="BO169" t="s">
        <v>2291</v>
      </c>
      <c r="BP169" t="s">
        <v>2291</v>
      </c>
      <c r="BQ169" t="s">
        <v>2291</v>
      </c>
      <c r="BR169" t="s">
        <v>2291</v>
      </c>
      <c r="BS169" t="s">
        <v>2291</v>
      </c>
      <c r="BT169" t="s">
        <v>2291</v>
      </c>
      <c r="BU169" t="s">
        <v>2291</v>
      </c>
      <c r="BV169" t="s">
        <v>2291</v>
      </c>
      <c r="BW169" t="s">
        <v>2291</v>
      </c>
      <c r="BX169" t="s">
        <v>2291</v>
      </c>
      <c r="BY169">
        <v>110</v>
      </c>
      <c r="BZ169">
        <v>550</v>
      </c>
      <c r="CA169">
        <v>0</v>
      </c>
      <c r="CB169">
        <v>30</v>
      </c>
      <c r="CC169">
        <v>0</v>
      </c>
      <c r="CD169">
        <v>0</v>
      </c>
      <c r="CE169">
        <v>0</v>
      </c>
      <c r="CF169" t="s">
        <v>1998</v>
      </c>
      <c r="CG169" t="s">
        <v>2291</v>
      </c>
      <c r="CH169" t="s">
        <v>469</v>
      </c>
      <c r="CI169" t="s">
        <v>1921</v>
      </c>
      <c r="CJ169" t="s">
        <v>1921</v>
      </c>
      <c r="CK169" t="s">
        <v>1921</v>
      </c>
      <c r="CL169" t="s">
        <v>1921</v>
      </c>
      <c r="CM169" t="s">
        <v>1921</v>
      </c>
      <c r="CN169" t="s">
        <v>1921</v>
      </c>
      <c r="CO169" t="s">
        <v>1921</v>
      </c>
      <c r="CP169" t="s">
        <v>1921</v>
      </c>
      <c r="CQ169" t="s">
        <v>1921</v>
      </c>
      <c r="CR169" t="s">
        <v>1921</v>
      </c>
      <c r="CS169" t="s">
        <v>1920</v>
      </c>
      <c r="CT169" t="s">
        <v>2291</v>
      </c>
      <c r="CU169" t="s">
        <v>2291</v>
      </c>
      <c r="CV169" t="s">
        <v>2291</v>
      </c>
      <c r="CW169" t="s">
        <v>2291</v>
      </c>
      <c r="CX169" t="s">
        <v>2291</v>
      </c>
      <c r="CY169" t="s">
        <v>2291</v>
      </c>
      <c r="CZ169" t="s">
        <v>2291</v>
      </c>
      <c r="DA169" t="s">
        <v>2291</v>
      </c>
      <c r="DB169" t="s">
        <v>2291</v>
      </c>
      <c r="DC169" t="s">
        <v>2291</v>
      </c>
      <c r="DD169" t="s">
        <v>2291</v>
      </c>
      <c r="DE169" t="s">
        <v>2291</v>
      </c>
      <c r="DF169" t="s">
        <v>2291</v>
      </c>
      <c r="DG169" t="s">
        <v>2291</v>
      </c>
      <c r="DH169" t="s">
        <v>2291</v>
      </c>
      <c r="DI169" t="s">
        <v>2291</v>
      </c>
      <c r="DJ169" t="s">
        <v>2291</v>
      </c>
      <c r="DK169" t="s">
        <v>2291</v>
      </c>
      <c r="DL169" t="s">
        <v>2291</v>
      </c>
      <c r="DM169" t="s">
        <v>2291</v>
      </c>
      <c r="DN169" t="s">
        <v>2291</v>
      </c>
      <c r="DO169" t="s">
        <v>2291</v>
      </c>
      <c r="DP169" t="s">
        <v>2291</v>
      </c>
      <c r="DQ169" t="s">
        <v>2291</v>
      </c>
      <c r="DR169" t="s">
        <v>2291</v>
      </c>
      <c r="DS169" t="s">
        <v>2291</v>
      </c>
      <c r="DT169" t="s">
        <v>2291</v>
      </c>
      <c r="DU169" t="s">
        <v>2291</v>
      </c>
      <c r="DV169" t="s">
        <v>2291</v>
      </c>
      <c r="DW169" t="s">
        <v>2291</v>
      </c>
      <c r="DX169" t="s">
        <v>2291</v>
      </c>
      <c r="DY169" t="s">
        <v>2291</v>
      </c>
      <c r="DZ169" t="s">
        <v>2291</v>
      </c>
      <c r="EA169" t="s">
        <v>2291</v>
      </c>
      <c r="EB169" t="s">
        <v>2291</v>
      </c>
      <c r="EC169" t="s">
        <v>2291</v>
      </c>
      <c r="ED169" t="s">
        <v>2291</v>
      </c>
      <c r="EE169" t="s">
        <v>2291</v>
      </c>
      <c r="EF169" t="s">
        <v>2291</v>
      </c>
      <c r="EG169" t="s">
        <v>2291</v>
      </c>
      <c r="EH169" t="s">
        <v>2291</v>
      </c>
      <c r="EI169" t="s">
        <v>2291</v>
      </c>
      <c r="EJ169" t="s">
        <v>2291</v>
      </c>
      <c r="EK169" t="s">
        <v>2291</v>
      </c>
      <c r="EL169" t="s">
        <v>2291</v>
      </c>
      <c r="EM169" t="s">
        <v>2291</v>
      </c>
      <c r="EN169" t="s">
        <v>2291</v>
      </c>
      <c r="EO169" t="s">
        <v>2291</v>
      </c>
      <c r="EP169" t="s">
        <v>2291</v>
      </c>
      <c r="EQ169" t="s">
        <v>2291</v>
      </c>
      <c r="ER169" t="s">
        <v>2291</v>
      </c>
      <c r="ES169" t="s">
        <v>2291</v>
      </c>
      <c r="ET169" t="s">
        <v>2291</v>
      </c>
      <c r="EU169" t="s">
        <v>2291</v>
      </c>
      <c r="EV169" t="s">
        <v>2291</v>
      </c>
      <c r="EW169" t="s">
        <v>2291</v>
      </c>
      <c r="EX169" t="s">
        <v>2291</v>
      </c>
      <c r="EY169" t="s">
        <v>2291</v>
      </c>
      <c r="EZ169" t="s">
        <v>2291</v>
      </c>
      <c r="FA169" t="s">
        <v>2291</v>
      </c>
      <c r="FB169" t="s">
        <v>2291</v>
      </c>
      <c r="FC169" t="s">
        <v>2291</v>
      </c>
      <c r="FD169" t="s">
        <v>2291</v>
      </c>
      <c r="FE169" t="s">
        <v>2291</v>
      </c>
      <c r="FF169" t="s">
        <v>2291</v>
      </c>
      <c r="FG169" t="s">
        <v>2291</v>
      </c>
      <c r="FH169" t="s">
        <v>2291</v>
      </c>
      <c r="FI169" t="s">
        <v>2291</v>
      </c>
      <c r="FJ169" t="s">
        <v>2291</v>
      </c>
      <c r="FK169" t="s">
        <v>2291</v>
      </c>
      <c r="FL169" t="s">
        <v>2291</v>
      </c>
      <c r="FM169" t="s">
        <v>2291</v>
      </c>
      <c r="FN169" t="s">
        <v>2291</v>
      </c>
      <c r="FO169" t="s">
        <v>2291</v>
      </c>
      <c r="FP169" t="s">
        <v>2291</v>
      </c>
      <c r="FQ169" t="s">
        <v>2291</v>
      </c>
      <c r="FR169" t="s">
        <v>2291</v>
      </c>
      <c r="FS169" t="s">
        <v>2291</v>
      </c>
      <c r="FT169" t="s">
        <v>2291</v>
      </c>
      <c r="FU169" t="s">
        <v>2291</v>
      </c>
      <c r="FV169">
        <v>25</v>
      </c>
      <c r="FW169">
        <v>30</v>
      </c>
      <c r="FX169">
        <v>10</v>
      </c>
      <c r="FY169">
        <v>7</v>
      </c>
      <c r="FZ169">
        <v>13</v>
      </c>
      <c r="GA169">
        <v>7</v>
      </c>
      <c r="GB169">
        <v>7</v>
      </c>
      <c r="GC169">
        <v>10</v>
      </c>
      <c r="GD169">
        <v>15</v>
      </c>
      <c r="GE169">
        <v>5</v>
      </c>
      <c r="GF169">
        <v>6</v>
      </c>
      <c r="GG169">
        <v>3</v>
      </c>
      <c r="GH169">
        <v>36</v>
      </c>
      <c r="GI169" t="s">
        <v>1920</v>
      </c>
      <c r="GJ169" t="s">
        <v>1920</v>
      </c>
      <c r="GK169" t="s">
        <v>1920</v>
      </c>
      <c r="GL169" t="s">
        <v>2291</v>
      </c>
      <c r="GM169" t="s">
        <v>2291</v>
      </c>
      <c r="GN169" t="s">
        <v>2291</v>
      </c>
      <c r="GO169" t="s">
        <v>1920</v>
      </c>
      <c r="GP169" t="s">
        <v>2291</v>
      </c>
      <c r="GQ169" t="s">
        <v>2291</v>
      </c>
      <c r="GR169" t="s">
        <v>2291</v>
      </c>
      <c r="GS169" t="s">
        <v>1223</v>
      </c>
      <c r="GT169" t="s">
        <v>1921</v>
      </c>
      <c r="GU169" t="s">
        <v>1921</v>
      </c>
      <c r="GV169" t="s">
        <v>1920</v>
      </c>
      <c r="GW169" t="s">
        <v>1921</v>
      </c>
      <c r="GX169" t="s">
        <v>1921</v>
      </c>
      <c r="GY169" t="s">
        <v>1921</v>
      </c>
      <c r="GZ169" t="s">
        <v>1921</v>
      </c>
      <c r="HA169" t="s">
        <v>1921</v>
      </c>
      <c r="HB169" t="s">
        <v>2291</v>
      </c>
      <c r="HC169" t="s">
        <v>2291</v>
      </c>
      <c r="HD169" t="s">
        <v>2291</v>
      </c>
      <c r="HE169" t="s">
        <v>2291</v>
      </c>
      <c r="HF169" t="s">
        <v>2291</v>
      </c>
      <c r="HG169" t="s">
        <v>2291</v>
      </c>
      <c r="HH169" t="s">
        <v>2291</v>
      </c>
      <c r="HI169" t="s">
        <v>2291</v>
      </c>
      <c r="HJ169">
        <v>1</v>
      </c>
      <c r="HK169" t="s">
        <v>2291</v>
      </c>
      <c r="HL169" t="s">
        <v>2291</v>
      </c>
      <c r="HM169" t="s">
        <v>2291</v>
      </c>
      <c r="HN169" t="s">
        <v>2291</v>
      </c>
      <c r="HO169" t="s">
        <v>2291</v>
      </c>
      <c r="HP169" t="s">
        <v>2291</v>
      </c>
      <c r="HQ169" t="s">
        <v>2291</v>
      </c>
      <c r="HR169" t="s">
        <v>1956</v>
      </c>
      <c r="HS169" t="s">
        <v>2116</v>
      </c>
      <c r="HT169" t="s">
        <v>1921</v>
      </c>
      <c r="HU169" t="s">
        <v>1921</v>
      </c>
      <c r="HV169" t="s">
        <v>1921</v>
      </c>
      <c r="HW169" t="s">
        <v>1920</v>
      </c>
      <c r="HX169" t="s">
        <v>1921</v>
      </c>
      <c r="HY169" t="s">
        <v>2125</v>
      </c>
      <c r="HZ169" t="s">
        <v>1921</v>
      </c>
      <c r="IA169" t="s">
        <v>1921</v>
      </c>
      <c r="IB169" t="s">
        <v>1920</v>
      </c>
      <c r="IC169" t="s">
        <v>2291</v>
      </c>
      <c r="ID169" t="s">
        <v>2291</v>
      </c>
      <c r="IE169" t="s">
        <v>2291</v>
      </c>
      <c r="IF169" t="s">
        <v>2291</v>
      </c>
      <c r="IG169" t="s">
        <v>2291</v>
      </c>
      <c r="IH169" t="s">
        <v>2127</v>
      </c>
      <c r="II169" t="s">
        <v>1920</v>
      </c>
      <c r="IJ169" t="s">
        <v>1921</v>
      </c>
      <c r="IK169">
        <v>30</v>
      </c>
      <c r="IL169" t="s">
        <v>2291</v>
      </c>
      <c r="IM169" t="s">
        <v>1920</v>
      </c>
      <c r="IN169" t="s">
        <v>2291</v>
      </c>
      <c r="IO169" t="s">
        <v>2291</v>
      </c>
      <c r="IP169" t="s">
        <v>2291</v>
      </c>
      <c r="IQ169" t="s">
        <v>2291</v>
      </c>
      <c r="IR169" t="s">
        <v>2291</v>
      </c>
      <c r="IS169" t="s">
        <v>2291</v>
      </c>
      <c r="IT169" t="s">
        <v>2291</v>
      </c>
      <c r="IU169" t="s">
        <v>2291</v>
      </c>
      <c r="IV169" t="s">
        <v>1949</v>
      </c>
      <c r="IW169" t="s">
        <v>1991</v>
      </c>
      <c r="IX169" t="s">
        <v>2291</v>
      </c>
      <c r="IY169" t="s">
        <v>2291</v>
      </c>
      <c r="IZ169" t="s">
        <v>2291</v>
      </c>
      <c r="JA169" t="s">
        <v>2291</v>
      </c>
      <c r="JB169" t="s">
        <v>2291</v>
      </c>
      <c r="JC169" t="s">
        <v>1921</v>
      </c>
      <c r="JD169" t="s">
        <v>2291</v>
      </c>
      <c r="JE169" t="s">
        <v>2291</v>
      </c>
      <c r="JF169" t="s">
        <v>2291</v>
      </c>
      <c r="JG169" t="s">
        <v>2291</v>
      </c>
      <c r="JH169" t="s">
        <v>2291</v>
      </c>
      <c r="JI169" t="s">
        <v>2291</v>
      </c>
      <c r="JJ169" t="s">
        <v>2291</v>
      </c>
      <c r="JK169" t="s">
        <v>2291</v>
      </c>
      <c r="JL169" t="s">
        <v>2291</v>
      </c>
      <c r="JM169" t="s">
        <v>339</v>
      </c>
      <c r="JN169" t="s">
        <v>1920</v>
      </c>
      <c r="JO169" t="s">
        <v>1920</v>
      </c>
      <c r="JP169" t="s">
        <v>1921</v>
      </c>
      <c r="JQ169" t="s">
        <v>1921</v>
      </c>
      <c r="JR169" t="s">
        <v>1921</v>
      </c>
      <c r="JS169" t="s">
        <v>1920</v>
      </c>
      <c r="JT169" t="s">
        <v>1921</v>
      </c>
      <c r="JU169" t="s">
        <v>1921</v>
      </c>
      <c r="JV169" t="s">
        <v>1921</v>
      </c>
      <c r="JW169" t="s">
        <v>1921</v>
      </c>
      <c r="JX169" t="s">
        <v>1921</v>
      </c>
      <c r="JY169" t="s">
        <v>1921</v>
      </c>
      <c r="JZ169" t="s">
        <v>1921</v>
      </c>
      <c r="KA169" t="s">
        <v>1921</v>
      </c>
      <c r="KB169" t="s">
        <v>2291</v>
      </c>
      <c r="KC169" t="s">
        <v>2291</v>
      </c>
      <c r="KD169" t="s">
        <v>2298</v>
      </c>
      <c r="KE169" t="s">
        <v>1920</v>
      </c>
      <c r="KF169" t="s">
        <v>1921</v>
      </c>
      <c r="KG169" t="s">
        <v>1921</v>
      </c>
      <c r="KH169" t="s">
        <v>1921</v>
      </c>
      <c r="KI169" t="s">
        <v>1921</v>
      </c>
      <c r="KJ169" t="s">
        <v>1920</v>
      </c>
      <c r="KK169" t="s">
        <v>1921</v>
      </c>
      <c r="KL169" t="s">
        <v>2291</v>
      </c>
      <c r="KM169" t="s">
        <v>2294</v>
      </c>
      <c r="KN169" t="s">
        <v>2291</v>
      </c>
      <c r="KO169" t="s">
        <v>1920</v>
      </c>
      <c r="KP169" t="s">
        <v>2141</v>
      </c>
      <c r="KQ169" t="s">
        <v>1967</v>
      </c>
      <c r="KR169" t="s">
        <v>1923</v>
      </c>
      <c r="KS169" t="s">
        <v>2291</v>
      </c>
      <c r="KT169" t="s">
        <v>1920</v>
      </c>
      <c r="KU169" t="s">
        <v>2044</v>
      </c>
      <c r="KV169" t="s">
        <v>1920</v>
      </c>
      <c r="KW169" t="s">
        <v>1921</v>
      </c>
      <c r="KX169" t="s">
        <v>1920</v>
      </c>
      <c r="KY169" t="s">
        <v>2291</v>
      </c>
      <c r="KZ169" t="s">
        <v>2291</v>
      </c>
      <c r="LA169">
        <v>1</v>
      </c>
      <c r="LB169" t="s">
        <v>313</v>
      </c>
      <c r="LC169" t="s">
        <v>305</v>
      </c>
      <c r="LD169" t="s">
        <v>2291</v>
      </c>
      <c r="LE169" t="s">
        <v>2291</v>
      </c>
      <c r="LF169" t="s">
        <v>2291</v>
      </c>
      <c r="LG169" t="s">
        <v>2291</v>
      </c>
      <c r="LH169" t="s">
        <v>2291</v>
      </c>
      <c r="LI169" t="s">
        <v>1333</v>
      </c>
      <c r="LJ169">
        <v>166366</v>
      </c>
      <c r="LK169" t="s">
        <v>1334</v>
      </c>
      <c r="LL169" t="s">
        <v>1335</v>
      </c>
      <c r="LM169">
        <v>115</v>
      </c>
      <c r="LN169" t="s">
        <v>2291</v>
      </c>
      <c r="LO169">
        <v>-1</v>
      </c>
      <c r="LP169" t="s">
        <v>2291</v>
      </c>
      <c r="LQ169" t="s">
        <v>2291</v>
      </c>
      <c r="LR169" t="s">
        <v>2291</v>
      </c>
      <c r="LS169">
        <v>0</v>
      </c>
      <c r="LT169">
        <v>0</v>
      </c>
      <c r="LU169">
        <v>0</v>
      </c>
      <c r="LV169">
        <v>0</v>
      </c>
      <c r="LW169">
        <v>0</v>
      </c>
      <c r="LX169">
        <v>0</v>
      </c>
      <c r="LY169">
        <v>0</v>
      </c>
      <c r="LZ169">
        <v>0</v>
      </c>
      <c r="MA169">
        <v>0</v>
      </c>
      <c r="MB169">
        <v>0</v>
      </c>
      <c r="MC169">
        <v>0</v>
      </c>
      <c r="MD169">
        <v>0</v>
      </c>
      <c r="ME169">
        <v>0</v>
      </c>
      <c r="MF169" t="s">
        <v>1975</v>
      </c>
      <c r="MG169" t="s">
        <v>1976</v>
      </c>
      <c r="MH169" t="s">
        <v>1979</v>
      </c>
      <c r="MI169" t="b">
        <v>1</v>
      </c>
      <c r="MJ169" t="b">
        <v>1</v>
      </c>
      <c r="MK169" t="b">
        <v>1</v>
      </c>
      <c r="ML169" t="s">
        <v>2291</v>
      </c>
    </row>
    <row r="170" spans="1:350" x14ac:dyDescent="0.3">
      <c r="A170" t="s">
        <v>1757</v>
      </c>
      <c r="B170" t="s">
        <v>1755</v>
      </c>
      <c r="C170" t="s">
        <v>1756</v>
      </c>
      <c r="D170">
        <v>43179</v>
      </c>
      <c r="E170" t="s">
        <v>380</v>
      </c>
      <c r="F170" t="s">
        <v>2291</v>
      </c>
      <c r="G170" t="s">
        <v>2291</v>
      </c>
      <c r="H170" t="s">
        <v>2291</v>
      </c>
      <c r="I170">
        <v>43179</v>
      </c>
      <c r="J170" t="s">
        <v>381</v>
      </c>
      <c r="K170" t="s">
        <v>293</v>
      </c>
      <c r="L170" t="s">
        <v>294</v>
      </c>
      <c r="M170" t="s">
        <v>1934</v>
      </c>
      <c r="N170" t="s">
        <v>295</v>
      </c>
      <c r="O170" t="s">
        <v>1947</v>
      </c>
      <c r="P170" t="s">
        <v>296</v>
      </c>
      <c r="Q170" t="s">
        <v>332</v>
      </c>
      <c r="R170" t="s">
        <v>1749</v>
      </c>
      <c r="S170" t="s">
        <v>1757</v>
      </c>
      <c r="T170" t="s">
        <v>1854</v>
      </c>
      <c r="U170">
        <v>13.7551062832</v>
      </c>
      <c r="V170">
        <v>14.0392501996</v>
      </c>
      <c r="W170">
        <v>299.99820412499997</v>
      </c>
      <c r="X170">
        <v>4</v>
      </c>
      <c r="Y170" t="s">
        <v>1983</v>
      </c>
      <c r="Z170" t="s">
        <v>1749</v>
      </c>
      <c r="AA170">
        <v>5</v>
      </c>
      <c r="AB170" t="s">
        <v>2296</v>
      </c>
      <c r="AC170" t="s">
        <v>2291</v>
      </c>
      <c r="AD170" t="s">
        <v>1982</v>
      </c>
      <c r="AE170" t="s">
        <v>2291</v>
      </c>
      <c r="AF170" t="s">
        <v>2291</v>
      </c>
      <c r="AG170" t="s">
        <v>1955</v>
      </c>
      <c r="AH170" t="s">
        <v>1921</v>
      </c>
      <c r="AI170" t="s">
        <v>1920</v>
      </c>
      <c r="AJ170" t="s">
        <v>1921</v>
      </c>
      <c r="AK170" t="s">
        <v>2291</v>
      </c>
      <c r="AL170" t="s">
        <v>2291</v>
      </c>
      <c r="AM170" t="s">
        <v>2291</v>
      </c>
      <c r="AN170" t="s">
        <v>2291</v>
      </c>
      <c r="AO170" t="s">
        <v>2291</v>
      </c>
      <c r="AP170" t="s">
        <v>2291</v>
      </c>
      <c r="AQ170" t="s">
        <v>2291</v>
      </c>
      <c r="AR170" t="s">
        <v>2291</v>
      </c>
      <c r="AS170" t="s">
        <v>2291</v>
      </c>
      <c r="AT170" t="s">
        <v>2291</v>
      </c>
      <c r="AU170" t="s">
        <v>2291</v>
      </c>
      <c r="AV170" t="s">
        <v>2291</v>
      </c>
      <c r="AW170">
        <v>805</v>
      </c>
      <c r="AX170">
        <v>3365</v>
      </c>
      <c r="AY170" t="s">
        <v>697</v>
      </c>
      <c r="AZ170" t="s">
        <v>1928</v>
      </c>
      <c r="BA170" t="s">
        <v>294</v>
      </c>
      <c r="BB170" t="s">
        <v>1934</v>
      </c>
      <c r="BC170" t="s">
        <v>295</v>
      </c>
      <c r="BD170" t="s">
        <v>1947</v>
      </c>
      <c r="BE170" t="s">
        <v>2291</v>
      </c>
      <c r="BF170" t="s">
        <v>2291</v>
      </c>
      <c r="BG170" t="s">
        <v>2291</v>
      </c>
      <c r="BH170">
        <v>805</v>
      </c>
      <c r="BI170">
        <v>3365</v>
      </c>
      <c r="BJ170">
        <v>42370</v>
      </c>
      <c r="BK170" t="s">
        <v>2291</v>
      </c>
      <c r="BL170" t="s">
        <v>2291</v>
      </c>
      <c r="BM170" t="s">
        <v>2291</v>
      </c>
      <c r="BN170" t="s">
        <v>2291</v>
      </c>
      <c r="BO170" t="s">
        <v>2291</v>
      </c>
      <c r="BP170" t="s">
        <v>2291</v>
      </c>
      <c r="BQ170" t="s">
        <v>2291</v>
      </c>
      <c r="BR170" t="s">
        <v>2291</v>
      </c>
      <c r="BS170" t="s">
        <v>2291</v>
      </c>
      <c r="BT170" t="s">
        <v>2291</v>
      </c>
      <c r="BU170" t="s">
        <v>2291</v>
      </c>
      <c r="BV170" t="s">
        <v>2291</v>
      </c>
      <c r="BW170" t="s">
        <v>2291</v>
      </c>
      <c r="BX170" t="s">
        <v>2291</v>
      </c>
      <c r="BY170" t="s">
        <v>2291</v>
      </c>
      <c r="BZ170" t="s">
        <v>2291</v>
      </c>
      <c r="CA170">
        <v>0</v>
      </c>
      <c r="CB170">
        <v>780</v>
      </c>
      <c r="CC170">
        <v>0</v>
      </c>
      <c r="CD170">
        <v>25</v>
      </c>
      <c r="CE170">
        <v>0</v>
      </c>
      <c r="CF170" t="s">
        <v>1998</v>
      </c>
      <c r="CG170" t="s">
        <v>2291</v>
      </c>
      <c r="CH170" t="s">
        <v>1758</v>
      </c>
      <c r="CI170" t="s">
        <v>1921</v>
      </c>
      <c r="CJ170" t="s">
        <v>1921</v>
      </c>
      <c r="CK170" t="s">
        <v>1921</v>
      </c>
      <c r="CL170" t="s">
        <v>1921</v>
      </c>
      <c r="CM170" t="s">
        <v>1921</v>
      </c>
      <c r="CN170" t="s">
        <v>1921</v>
      </c>
      <c r="CO170" t="s">
        <v>1921</v>
      </c>
      <c r="CP170" t="s">
        <v>1920</v>
      </c>
      <c r="CQ170" t="s">
        <v>1921</v>
      </c>
      <c r="CR170" t="s">
        <v>1921</v>
      </c>
      <c r="CS170" t="s">
        <v>1921</v>
      </c>
      <c r="CT170" t="s">
        <v>2291</v>
      </c>
      <c r="CU170" t="s">
        <v>2291</v>
      </c>
      <c r="CV170" t="s">
        <v>2291</v>
      </c>
      <c r="CW170" t="s">
        <v>2291</v>
      </c>
      <c r="CX170" t="s">
        <v>2291</v>
      </c>
      <c r="CY170" t="s">
        <v>2291</v>
      </c>
      <c r="CZ170" t="s">
        <v>2291</v>
      </c>
      <c r="DA170" t="s">
        <v>2291</v>
      </c>
      <c r="DB170" t="s">
        <v>2291</v>
      </c>
      <c r="DC170" t="s">
        <v>2291</v>
      </c>
      <c r="DD170" t="s">
        <v>2291</v>
      </c>
      <c r="DE170" t="s">
        <v>2291</v>
      </c>
      <c r="DF170" t="s">
        <v>2291</v>
      </c>
      <c r="DG170" t="s">
        <v>2291</v>
      </c>
      <c r="DH170" t="s">
        <v>2291</v>
      </c>
      <c r="DI170" t="s">
        <v>2291</v>
      </c>
      <c r="DJ170" t="s">
        <v>2291</v>
      </c>
      <c r="DK170" t="s">
        <v>2291</v>
      </c>
      <c r="DL170" t="s">
        <v>2291</v>
      </c>
      <c r="DM170" t="s">
        <v>2291</v>
      </c>
      <c r="DN170" t="s">
        <v>2291</v>
      </c>
      <c r="DO170" t="s">
        <v>2291</v>
      </c>
      <c r="DP170" t="s">
        <v>2291</v>
      </c>
      <c r="DQ170" t="s">
        <v>2291</v>
      </c>
      <c r="DR170" t="s">
        <v>2291</v>
      </c>
      <c r="DS170" t="s">
        <v>2291</v>
      </c>
      <c r="DT170" t="s">
        <v>2291</v>
      </c>
      <c r="DU170" t="s">
        <v>2291</v>
      </c>
      <c r="DV170" t="s">
        <v>2291</v>
      </c>
      <c r="DW170" t="s">
        <v>2291</v>
      </c>
      <c r="DX170" t="s">
        <v>2291</v>
      </c>
      <c r="DY170" t="s">
        <v>2291</v>
      </c>
      <c r="DZ170" t="s">
        <v>2291</v>
      </c>
      <c r="EA170" t="s">
        <v>2291</v>
      </c>
      <c r="EB170" t="s">
        <v>2291</v>
      </c>
      <c r="EC170" t="s">
        <v>2291</v>
      </c>
      <c r="ED170" t="s">
        <v>2291</v>
      </c>
      <c r="EE170" t="s">
        <v>2291</v>
      </c>
      <c r="EF170" t="s">
        <v>2291</v>
      </c>
      <c r="EG170" t="s">
        <v>2291</v>
      </c>
      <c r="EH170" t="s">
        <v>1953</v>
      </c>
      <c r="EI170" t="s">
        <v>1921</v>
      </c>
      <c r="EJ170" t="s">
        <v>1921</v>
      </c>
      <c r="EK170" t="s">
        <v>1920</v>
      </c>
      <c r="EL170" t="s">
        <v>1921</v>
      </c>
      <c r="EM170" t="s">
        <v>1921</v>
      </c>
      <c r="EN170" t="s">
        <v>2291</v>
      </c>
      <c r="EO170" t="s">
        <v>1996</v>
      </c>
      <c r="EP170" t="s">
        <v>2291</v>
      </c>
      <c r="EQ170" t="s">
        <v>2291</v>
      </c>
      <c r="ER170" t="s">
        <v>2291</v>
      </c>
      <c r="ES170" t="s">
        <v>2291</v>
      </c>
      <c r="ET170" t="s">
        <v>2291</v>
      </c>
      <c r="EU170" t="s">
        <v>2291</v>
      </c>
      <c r="EV170" t="s">
        <v>2291</v>
      </c>
      <c r="EW170" t="s">
        <v>2291</v>
      </c>
      <c r="EX170" t="s">
        <v>2291</v>
      </c>
      <c r="EY170" t="s">
        <v>2291</v>
      </c>
      <c r="EZ170" t="s">
        <v>2291</v>
      </c>
      <c r="FA170" t="s">
        <v>2291</v>
      </c>
      <c r="FB170" t="s">
        <v>2291</v>
      </c>
      <c r="FC170" t="s">
        <v>2291</v>
      </c>
      <c r="FD170" t="s">
        <v>2291</v>
      </c>
      <c r="FE170" t="s">
        <v>2291</v>
      </c>
      <c r="FF170" t="s">
        <v>2291</v>
      </c>
      <c r="FG170" t="s">
        <v>2291</v>
      </c>
      <c r="FH170" t="s">
        <v>2291</v>
      </c>
      <c r="FI170" t="s">
        <v>2291</v>
      </c>
      <c r="FJ170" t="s">
        <v>2291</v>
      </c>
      <c r="FK170" t="s">
        <v>2291</v>
      </c>
      <c r="FL170" t="s">
        <v>2291</v>
      </c>
      <c r="FM170" t="s">
        <v>2291</v>
      </c>
      <c r="FN170" t="s">
        <v>2291</v>
      </c>
      <c r="FO170" t="s">
        <v>2291</v>
      </c>
      <c r="FP170" t="s">
        <v>2291</v>
      </c>
      <c r="FQ170" t="s">
        <v>2291</v>
      </c>
      <c r="FR170" t="s">
        <v>2291</v>
      </c>
      <c r="FS170" t="s">
        <v>2291</v>
      </c>
      <c r="FT170" t="s">
        <v>2291</v>
      </c>
      <c r="FU170" t="s">
        <v>2291</v>
      </c>
      <c r="FV170">
        <v>120</v>
      </c>
      <c r="FW170">
        <v>160</v>
      </c>
      <c r="FX170">
        <v>12</v>
      </c>
      <c r="FY170">
        <v>25</v>
      </c>
      <c r="FZ170">
        <v>30</v>
      </c>
      <c r="GA170">
        <v>10</v>
      </c>
      <c r="GB170" t="s">
        <v>2291</v>
      </c>
      <c r="GC170" t="s">
        <v>2291</v>
      </c>
      <c r="GD170">
        <v>20</v>
      </c>
      <c r="GE170">
        <v>40</v>
      </c>
      <c r="GF170">
        <v>25</v>
      </c>
      <c r="GG170">
        <v>10</v>
      </c>
      <c r="GH170">
        <v>120</v>
      </c>
      <c r="GI170" t="s">
        <v>1920</v>
      </c>
      <c r="GJ170" t="s">
        <v>1920</v>
      </c>
      <c r="GK170" t="s">
        <v>1920</v>
      </c>
      <c r="GL170" t="s">
        <v>2291</v>
      </c>
      <c r="GM170" t="s">
        <v>2291</v>
      </c>
      <c r="GN170" t="s">
        <v>2291</v>
      </c>
      <c r="GO170" t="s">
        <v>1921</v>
      </c>
      <c r="GP170" t="s">
        <v>775</v>
      </c>
      <c r="GQ170" t="s">
        <v>775</v>
      </c>
      <c r="GR170" t="s">
        <v>2291</v>
      </c>
      <c r="GS170" t="s">
        <v>1223</v>
      </c>
      <c r="GT170" t="s">
        <v>1921</v>
      </c>
      <c r="GU170" t="s">
        <v>1921</v>
      </c>
      <c r="GV170" t="s">
        <v>1920</v>
      </c>
      <c r="GW170" t="s">
        <v>1921</v>
      </c>
      <c r="GX170" t="s">
        <v>1921</v>
      </c>
      <c r="GY170" t="s">
        <v>1921</v>
      </c>
      <c r="GZ170" t="s">
        <v>1921</v>
      </c>
      <c r="HA170" t="s">
        <v>1921</v>
      </c>
      <c r="HB170" t="s">
        <v>2291</v>
      </c>
      <c r="HC170" t="s">
        <v>2291</v>
      </c>
      <c r="HD170" t="s">
        <v>2291</v>
      </c>
      <c r="HE170" t="s">
        <v>2291</v>
      </c>
      <c r="HF170" t="s">
        <v>2291</v>
      </c>
      <c r="HG170" t="s">
        <v>2291</v>
      </c>
      <c r="HH170" t="s">
        <v>2291</v>
      </c>
      <c r="HI170" t="s">
        <v>2291</v>
      </c>
      <c r="HJ170">
        <v>1</v>
      </c>
      <c r="HK170" t="s">
        <v>2291</v>
      </c>
      <c r="HL170" t="s">
        <v>2291</v>
      </c>
      <c r="HM170" t="s">
        <v>2291</v>
      </c>
      <c r="HN170" t="s">
        <v>2291</v>
      </c>
      <c r="HO170" t="s">
        <v>2291</v>
      </c>
      <c r="HP170" t="s">
        <v>2291</v>
      </c>
      <c r="HQ170" t="s">
        <v>2291</v>
      </c>
      <c r="HR170" t="s">
        <v>1957</v>
      </c>
      <c r="HS170" t="s">
        <v>371</v>
      </c>
      <c r="HT170" t="s">
        <v>1920</v>
      </c>
      <c r="HU170" t="s">
        <v>1921</v>
      </c>
      <c r="HV170" t="s">
        <v>1921</v>
      </c>
      <c r="HW170" t="s">
        <v>1921</v>
      </c>
      <c r="HX170" t="s">
        <v>1921</v>
      </c>
      <c r="HY170" t="s">
        <v>2125</v>
      </c>
      <c r="HZ170" t="s">
        <v>1921</v>
      </c>
      <c r="IA170" t="s">
        <v>1921</v>
      </c>
      <c r="IB170" t="s">
        <v>1920</v>
      </c>
      <c r="IC170" t="s">
        <v>2291</v>
      </c>
      <c r="ID170" t="s">
        <v>2291</v>
      </c>
      <c r="IE170" t="s">
        <v>2291</v>
      </c>
      <c r="IF170" t="s">
        <v>2291</v>
      </c>
      <c r="IG170" t="s">
        <v>2291</v>
      </c>
      <c r="IH170" t="s">
        <v>2126</v>
      </c>
      <c r="II170" t="s">
        <v>1921</v>
      </c>
      <c r="IJ170" t="s">
        <v>1920</v>
      </c>
      <c r="IK170" t="s">
        <v>2291</v>
      </c>
      <c r="IL170">
        <v>805</v>
      </c>
      <c r="IM170" t="s">
        <v>1920</v>
      </c>
      <c r="IN170" t="s">
        <v>2291</v>
      </c>
      <c r="IO170" t="s">
        <v>2291</v>
      </c>
      <c r="IP170" t="s">
        <v>2291</v>
      </c>
      <c r="IQ170" t="s">
        <v>2291</v>
      </c>
      <c r="IR170" t="s">
        <v>2291</v>
      </c>
      <c r="IS170" t="s">
        <v>2291</v>
      </c>
      <c r="IT170" t="s">
        <v>2291</v>
      </c>
      <c r="IU170" t="s">
        <v>2291</v>
      </c>
      <c r="IV170" t="s">
        <v>1949</v>
      </c>
      <c r="IW170" t="s">
        <v>1991</v>
      </c>
      <c r="IX170" t="s">
        <v>2291</v>
      </c>
      <c r="IY170" t="s">
        <v>2291</v>
      </c>
      <c r="IZ170" t="s">
        <v>2291</v>
      </c>
      <c r="JA170" t="s">
        <v>2291</v>
      </c>
      <c r="JB170" t="s">
        <v>2291</v>
      </c>
      <c r="JC170" t="s">
        <v>1920</v>
      </c>
      <c r="JD170" t="s">
        <v>2132</v>
      </c>
      <c r="JE170" t="s">
        <v>1921</v>
      </c>
      <c r="JF170" t="s">
        <v>1921</v>
      </c>
      <c r="JG170" t="s">
        <v>1920</v>
      </c>
      <c r="JH170" t="s">
        <v>1921</v>
      </c>
      <c r="JI170" t="s">
        <v>1921</v>
      </c>
      <c r="JJ170" t="s">
        <v>2291</v>
      </c>
      <c r="JK170" t="s">
        <v>869</v>
      </c>
      <c r="JL170" t="s">
        <v>2291</v>
      </c>
      <c r="JM170" t="s">
        <v>718</v>
      </c>
      <c r="JN170" t="s">
        <v>1921</v>
      </c>
      <c r="JO170" t="s">
        <v>1921</v>
      </c>
      <c r="JP170" t="s">
        <v>1921</v>
      </c>
      <c r="JQ170" t="s">
        <v>1921</v>
      </c>
      <c r="JR170" t="s">
        <v>1921</v>
      </c>
      <c r="JS170" t="s">
        <v>1920</v>
      </c>
      <c r="JT170" t="s">
        <v>1920</v>
      </c>
      <c r="JU170" t="s">
        <v>1921</v>
      </c>
      <c r="JV170" t="s">
        <v>1920</v>
      </c>
      <c r="JW170" t="s">
        <v>1921</v>
      </c>
      <c r="JX170" t="s">
        <v>1921</v>
      </c>
      <c r="JY170" t="s">
        <v>1921</v>
      </c>
      <c r="JZ170" t="s">
        <v>1921</v>
      </c>
      <c r="KA170" t="s">
        <v>1921</v>
      </c>
      <c r="KB170" t="s">
        <v>2291</v>
      </c>
      <c r="KC170" t="s">
        <v>2291</v>
      </c>
      <c r="KD170" t="s">
        <v>2298</v>
      </c>
      <c r="KE170" t="s">
        <v>1920</v>
      </c>
      <c r="KF170" t="s">
        <v>1921</v>
      </c>
      <c r="KG170" t="s">
        <v>1921</v>
      </c>
      <c r="KH170" t="s">
        <v>1921</v>
      </c>
      <c r="KI170" t="s">
        <v>1921</v>
      </c>
      <c r="KJ170" t="s">
        <v>1920</v>
      </c>
      <c r="KK170" t="s">
        <v>1921</v>
      </c>
      <c r="KL170" t="s">
        <v>2291</v>
      </c>
      <c r="KM170" t="s">
        <v>1973</v>
      </c>
      <c r="KN170" t="s">
        <v>2291</v>
      </c>
      <c r="KO170" t="s">
        <v>1920</v>
      </c>
      <c r="KP170" t="s">
        <v>1720</v>
      </c>
      <c r="KQ170" t="s">
        <v>1967</v>
      </c>
      <c r="KR170" t="s">
        <v>1988</v>
      </c>
      <c r="KS170" t="s">
        <v>2291</v>
      </c>
      <c r="KT170" t="s">
        <v>1920</v>
      </c>
      <c r="KU170" t="s">
        <v>2044</v>
      </c>
      <c r="KV170" t="s">
        <v>1920</v>
      </c>
      <c r="KW170" t="s">
        <v>1921</v>
      </c>
      <c r="KX170" t="s">
        <v>1920</v>
      </c>
      <c r="KY170" t="s">
        <v>2291</v>
      </c>
      <c r="KZ170" t="s">
        <v>2291</v>
      </c>
      <c r="LA170">
        <v>2</v>
      </c>
      <c r="LB170" t="s">
        <v>310</v>
      </c>
      <c r="LC170" t="s">
        <v>1759</v>
      </c>
      <c r="LD170" t="s">
        <v>2291</v>
      </c>
      <c r="LE170" t="s">
        <v>2291</v>
      </c>
      <c r="LF170" t="s">
        <v>2291</v>
      </c>
      <c r="LG170" t="s">
        <v>2291</v>
      </c>
      <c r="LH170" t="s">
        <v>2291</v>
      </c>
      <c r="LI170" t="s">
        <v>1760</v>
      </c>
      <c r="LJ170">
        <v>198067</v>
      </c>
      <c r="LK170" t="s">
        <v>1761</v>
      </c>
      <c r="LL170" t="s">
        <v>1762</v>
      </c>
      <c r="LM170">
        <v>171</v>
      </c>
      <c r="LN170" t="s">
        <v>2291</v>
      </c>
      <c r="LO170">
        <v>-1</v>
      </c>
      <c r="LP170" t="s">
        <v>2291</v>
      </c>
      <c r="LQ170" t="s">
        <v>2291</v>
      </c>
      <c r="LR170" t="s">
        <v>2291</v>
      </c>
      <c r="LS170">
        <v>0</v>
      </c>
      <c r="LT170">
        <v>0</v>
      </c>
      <c r="LU170">
        <v>0</v>
      </c>
      <c r="LV170">
        <v>0</v>
      </c>
      <c r="LW170">
        <v>0</v>
      </c>
      <c r="LX170">
        <v>0</v>
      </c>
      <c r="LY170">
        <v>0</v>
      </c>
      <c r="LZ170">
        <v>0</v>
      </c>
      <c r="MA170">
        <v>0</v>
      </c>
      <c r="MB170">
        <v>0</v>
      </c>
      <c r="MC170">
        <v>0</v>
      </c>
      <c r="MD170">
        <v>0</v>
      </c>
      <c r="ME170">
        <v>0</v>
      </c>
      <c r="MF170" t="s">
        <v>1979</v>
      </c>
      <c r="MG170" t="s">
        <v>568</v>
      </c>
      <c r="MH170" t="s">
        <v>1981</v>
      </c>
      <c r="MI170" t="b">
        <v>0</v>
      </c>
      <c r="MJ170" t="b">
        <v>0</v>
      </c>
      <c r="MK170" t="b">
        <v>0</v>
      </c>
      <c r="ML170" t="s">
        <v>2291</v>
      </c>
    </row>
    <row r="171" spans="1:350" x14ac:dyDescent="0.3">
      <c r="A171" t="s">
        <v>1817</v>
      </c>
      <c r="B171" t="s">
        <v>874</v>
      </c>
      <c r="C171" t="s">
        <v>875</v>
      </c>
      <c r="D171">
        <v>43160</v>
      </c>
      <c r="E171" t="s">
        <v>330</v>
      </c>
      <c r="F171" t="s">
        <v>2291</v>
      </c>
      <c r="G171" t="s">
        <v>2291</v>
      </c>
      <c r="H171" t="s">
        <v>2291</v>
      </c>
      <c r="I171">
        <v>43160</v>
      </c>
      <c r="J171" t="s">
        <v>389</v>
      </c>
      <c r="K171" t="s">
        <v>293</v>
      </c>
      <c r="L171" t="s">
        <v>294</v>
      </c>
      <c r="M171" t="s">
        <v>1934</v>
      </c>
      <c r="N171" t="s">
        <v>698</v>
      </c>
      <c r="O171" t="s">
        <v>333</v>
      </c>
      <c r="P171" t="s">
        <v>781</v>
      </c>
      <c r="Q171" t="s">
        <v>2009</v>
      </c>
      <c r="R171" t="s">
        <v>2062</v>
      </c>
      <c r="S171" t="s">
        <v>1817</v>
      </c>
      <c r="T171" t="s">
        <v>876</v>
      </c>
      <c r="U171">
        <v>13.4827468319</v>
      </c>
      <c r="V171">
        <v>14.3340931188</v>
      </c>
      <c r="W171">
        <v>295.20529008900002</v>
      </c>
      <c r="X171">
        <v>6</v>
      </c>
      <c r="Y171" t="s">
        <v>1984</v>
      </c>
      <c r="Z171" t="s">
        <v>2291</v>
      </c>
      <c r="AA171" t="s">
        <v>2291</v>
      </c>
      <c r="AB171" t="s">
        <v>2296</v>
      </c>
      <c r="AC171" t="s">
        <v>2291</v>
      </c>
      <c r="AD171" t="s">
        <v>1982</v>
      </c>
      <c r="AE171" t="s">
        <v>2291</v>
      </c>
      <c r="AF171" t="s">
        <v>2291</v>
      </c>
      <c r="AG171" t="s">
        <v>2089</v>
      </c>
      <c r="AH171" t="s">
        <v>1920</v>
      </c>
      <c r="AI171" t="s">
        <v>1921</v>
      </c>
      <c r="AJ171" t="s">
        <v>1921</v>
      </c>
      <c r="AK171" t="s">
        <v>2291</v>
      </c>
      <c r="AL171">
        <v>84</v>
      </c>
      <c r="AM171">
        <v>351</v>
      </c>
      <c r="AN171" t="s">
        <v>294</v>
      </c>
      <c r="AO171" t="s">
        <v>1934</v>
      </c>
      <c r="AP171" t="s">
        <v>295</v>
      </c>
      <c r="AQ171" t="s">
        <v>1947</v>
      </c>
      <c r="AR171" t="s">
        <v>810</v>
      </c>
      <c r="AS171" t="s">
        <v>1230</v>
      </c>
      <c r="AT171">
        <v>84</v>
      </c>
      <c r="AU171">
        <v>351</v>
      </c>
      <c r="AV171">
        <v>42005</v>
      </c>
      <c r="AW171" t="s">
        <v>2291</v>
      </c>
      <c r="AX171" t="s">
        <v>2291</v>
      </c>
      <c r="AY171" t="s">
        <v>2291</v>
      </c>
      <c r="AZ171" t="s">
        <v>2291</v>
      </c>
      <c r="BA171" t="s">
        <v>2291</v>
      </c>
      <c r="BB171" t="s">
        <v>2291</v>
      </c>
      <c r="BC171" t="s">
        <v>2291</v>
      </c>
      <c r="BD171" t="s">
        <v>2291</v>
      </c>
      <c r="BE171" t="s">
        <v>2291</v>
      </c>
      <c r="BF171" t="s">
        <v>2291</v>
      </c>
      <c r="BG171" t="s">
        <v>2291</v>
      </c>
      <c r="BH171" t="s">
        <v>2291</v>
      </c>
      <c r="BI171" t="s">
        <v>2291</v>
      </c>
      <c r="BJ171" t="s">
        <v>2291</v>
      </c>
      <c r="BK171" t="s">
        <v>2291</v>
      </c>
      <c r="BL171" t="s">
        <v>2291</v>
      </c>
      <c r="BM171" t="s">
        <v>2291</v>
      </c>
      <c r="BN171" t="s">
        <v>2291</v>
      </c>
      <c r="BO171" t="s">
        <v>2291</v>
      </c>
      <c r="BP171" t="s">
        <v>2291</v>
      </c>
      <c r="BQ171" t="s">
        <v>2291</v>
      </c>
      <c r="BR171" t="s">
        <v>2291</v>
      </c>
      <c r="BS171" t="s">
        <v>2291</v>
      </c>
      <c r="BT171" t="s">
        <v>2291</v>
      </c>
      <c r="BU171" t="s">
        <v>2291</v>
      </c>
      <c r="BV171" t="s">
        <v>2291</v>
      </c>
      <c r="BW171" t="s">
        <v>2291</v>
      </c>
      <c r="BX171" t="s">
        <v>2291</v>
      </c>
      <c r="BY171">
        <v>300</v>
      </c>
      <c r="BZ171">
        <v>1254</v>
      </c>
      <c r="CA171">
        <v>0</v>
      </c>
      <c r="CB171">
        <v>84</v>
      </c>
      <c r="CC171">
        <v>0</v>
      </c>
      <c r="CD171">
        <v>0</v>
      </c>
      <c r="CE171">
        <v>0</v>
      </c>
      <c r="CF171" t="s">
        <v>1998</v>
      </c>
      <c r="CG171" t="s">
        <v>2291</v>
      </c>
      <c r="CH171" t="s">
        <v>877</v>
      </c>
      <c r="CI171" t="s">
        <v>1921</v>
      </c>
      <c r="CJ171" t="s">
        <v>1921</v>
      </c>
      <c r="CK171" t="s">
        <v>1921</v>
      </c>
      <c r="CL171" t="s">
        <v>1921</v>
      </c>
      <c r="CM171" t="s">
        <v>1921</v>
      </c>
      <c r="CN171" t="s">
        <v>1920</v>
      </c>
      <c r="CO171" t="s">
        <v>1921</v>
      </c>
      <c r="CP171" t="s">
        <v>1921</v>
      </c>
      <c r="CQ171" t="s">
        <v>1920</v>
      </c>
      <c r="CR171" t="s">
        <v>1920</v>
      </c>
      <c r="CS171" t="s">
        <v>1921</v>
      </c>
      <c r="CT171" t="s">
        <v>1953</v>
      </c>
      <c r="CU171" t="s">
        <v>1921</v>
      </c>
      <c r="CV171" t="s">
        <v>1921</v>
      </c>
      <c r="CW171" t="s">
        <v>1920</v>
      </c>
      <c r="CX171" t="s">
        <v>1921</v>
      </c>
      <c r="CY171" t="s">
        <v>1921</v>
      </c>
      <c r="CZ171" t="s">
        <v>2291</v>
      </c>
      <c r="DA171" t="s">
        <v>2029</v>
      </c>
      <c r="DB171" t="s">
        <v>2291</v>
      </c>
      <c r="DC171" t="s">
        <v>2291</v>
      </c>
      <c r="DD171" t="s">
        <v>2291</v>
      </c>
      <c r="DE171" t="s">
        <v>2291</v>
      </c>
      <c r="DF171" t="s">
        <v>2291</v>
      </c>
      <c r="DG171" t="s">
        <v>2291</v>
      </c>
      <c r="DH171" t="s">
        <v>2291</v>
      </c>
      <c r="DI171" t="s">
        <v>2291</v>
      </c>
      <c r="DJ171" t="s">
        <v>2291</v>
      </c>
      <c r="DK171" t="s">
        <v>2291</v>
      </c>
      <c r="DL171" t="s">
        <v>2291</v>
      </c>
      <c r="DM171" t="s">
        <v>2291</v>
      </c>
      <c r="DN171" t="s">
        <v>2291</v>
      </c>
      <c r="DO171" t="s">
        <v>2291</v>
      </c>
      <c r="DP171" t="s">
        <v>2291</v>
      </c>
      <c r="DQ171" t="s">
        <v>2291</v>
      </c>
      <c r="DR171" t="s">
        <v>2291</v>
      </c>
      <c r="DS171" t="s">
        <v>2291</v>
      </c>
      <c r="DT171" t="s">
        <v>2291</v>
      </c>
      <c r="DU171" t="s">
        <v>2291</v>
      </c>
      <c r="DV171" t="s">
        <v>2291</v>
      </c>
      <c r="DW171" t="s">
        <v>2291</v>
      </c>
      <c r="DX171" t="s">
        <v>2291</v>
      </c>
      <c r="DY171" t="s">
        <v>2291</v>
      </c>
      <c r="DZ171" t="s">
        <v>320</v>
      </c>
      <c r="EA171" t="s">
        <v>1921</v>
      </c>
      <c r="EB171" t="s">
        <v>1921</v>
      </c>
      <c r="EC171" t="s">
        <v>1921</v>
      </c>
      <c r="ED171" t="s">
        <v>1920</v>
      </c>
      <c r="EE171" t="s">
        <v>1921</v>
      </c>
      <c r="EF171" t="s">
        <v>2291</v>
      </c>
      <c r="EG171" t="s">
        <v>2029</v>
      </c>
      <c r="EH171" t="s">
        <v>2291</v>
      </c>
      <c r="EI171" t="s">
        <v>2291</v>
      </c>
      <c r="EJ171" t="s">
        <v>2291</v>
      </c>
      <c r="EK171" t="s">
        <v>2291</v>
      </c>
      <c r="EL171" t="s">
        <v>2291</v>
      </c>
      <c r="EM171" t="s">
        <v>2291</v>
      </c>
      <c r="EN171" t="s">
        <v>2291</v>
      </c>
      <c r="EO171" t="s">
        <v>2291</v>
      </c>
      <c r="EP171" t="s">
        <v>2291</v>
      </c>
      <c r="EQ171" t="s">
        <v>2291</v>
      </c>
      <c r="ER171" t="s">
        <v>2291</v>
      </c>
      <c r="ES171" t="s">
        <v>2291</v>
      </c>
      <c r="ET171" t="s">
        <v>2291</v>
      </c>
      <c r="EU171" t="s">
        <v>2291</v>
      </c>
      <c r="EV171" t="s">
        <v>2291</v>
      </c>
      <c r="EW171" t="s">
        <v>2291</v>
      </c>
      <c r="EX171" t="s">
        <v>2291</v>
      </c>
      <c r="EY171" t="s">
        <v>2291</v>
      </c>
      <c r="EZ171" t="s">
        <v>2291</v>
      </c>
      <c r="FA171" t="s">
        <v>2291</v>
      </c>
      <c r="FB171" t="s">
        <v>2291</v>
      </c>
      <c r="FC171" t="s">
        <v>2291</v>
      </c>
      <c r="FD171" t="s">
        <v>2291</v>
      </c>
      <c r="FE171" t="s">
        <v>2291</v>
      </c>
      <c r="FF171" t="s">
        <v>2291</v>
      </c>
      <c r="FG171" t="s">
        <v>2291</v>
      </c>
      <c r="FH171" t="s">
        <v>2291</v>
      </c>
      <c r="FI171" t="s">
        <v>2291</v>
      </c>
      <c r="FJ171" t="s">
        <v>2291</v>
      </c>
      <c r="FK171" t="s">
        <v>2291</v>
      </c>
      <c r="FL171" t="s">
        <v>2291</v>
      </c>
      <c r="FM171" t="s">
        <v>2291</v>
      </c>
      <c r="FN171" t="s">
        <v>1953</v>
      </c>
      <c r="FO171" t="s">
        <v>1921</v>
      </c>
      <c r="FP171" t="s">
        <v>1921</v>
      </c>
      <c r="FQ171" t="s">
        <v>1920</v>
      </c>
      <c r="FR171" t="s">
        <v>1921</v>
      </c>
      <c r="FS171" t="s">
        <v>1921</v>
      </c>
      <c r="FT171" t="s">
        <v>2291</v>
      </c>
      <c r="FU171" t="s">
        <v>1996</v>
      </c>
      <c r="FV171">
        <v>25</v>
      </c>
      <c r="FW171">
        <v>30</v>
      </c>
      <c r="FX171" t="s">
        <v>2291</v>
      </c>
      <c r="FY171" t="s">
        <v>2291</v>
      </c>
      <c r="FZ171">
        <v>1</v>
      </c>
      <c r="GA171" t="s">
        <v>2291</v>
      </c>
      <c r="GB171" t="s">
        <v>2291</v>
      </c>
      <c r="GC171" t="s">
        <v>2291</v>
      </c>
      <c r="GD171" t="s">
        <v>2291</v>
      </c>
      <c r="GE171">
        <v>5</v>
      </c>
      <c r="GF171" t="s">
        <v>2291</v>
      </c>
      <c r="GG171" t="s">
        <v>2291</v>
      </c>
      <c r="GH171">
        <v>60</v>
      </c>
      <c r="GI171" t="s">
        <v>1920</v>
      </c>
      <c r="GJ171" t="s">
        <v>1920</v>
      </c>
      <c r="GK171" t="s">
        <v>1920</v>
      </c>
      <c r="GL171" t="s">
        <v>2291</v>
      </c>
      <c r="GM171" t="s">
        <v>2291</v>
      </c>
      <c r="GN171" t="s">
        <v>2291</v>
      </c>
      <c r="GO171" t="s">
        <v>1920</v>
      </c>
      <c r="GP171" t="s">
        <v>2291</v>
      </c>
      <c r="GQ171" t="s">
        <v>2291</v>
      </c>
      <c r="GR171" t="s">
        <v>2291</v>
      </c>
      <c r="GS171" t="s">
        <v>302</v>
      </c>
      <c r="GT171" t="s">
        <v>1921</v>
      </c>
      <c r="GU171" t="s">
        <v>1921</v>
      </c>
      <c r="GV171" t="s">
        <v>1921</v>
      </c>
      <c r="GW171" t="s">
        <v>1921</v>
      </c>
      <c r="GX171" t="s">
        <v>1920</v>
      </c>
      <c r="GY171" t="s">
        <v>1921</v>
      </c>
      <c r="GZ171" t="s">
        <v>1921</v>
      </c>
      <c r="HA171" t="s">
        <v>1921</v>
      </c>
      <c r="HB171" t="s">
        <v>2291</v>
      </c>
      <c r="HC171" t="s">
        <v>2291</v>
      </c>
      <c r="HD171">
        <v>5</v>
      </c>
      <c r="HE171" t="s">
        <v>2291</v>
      </c>
      <c r="HF171" t="s">
        <v>2291</v>
      </c>
      <c r="HG171" t="s">
        <v>2291</v>
      </c>
      <c r="HH171" t="s">
        <v>2291</v>
      </c>
      <c r="HI171" t="s">
        <v>2291</v>
      </c>
      <c r="HJ171" t="s">
        <v>2291</v>
      </c>
      <c r="HK171" t="s">
        <v>2291</v>
      </c>
      <c r="HL171" t="s">
        <v>2291</v>
      </c>
      <c r="HM171" t="s">
        <v>2291</v>
      </c>
      <c r="HN171" t="s">
        <v>2291</v>
      </c>
      <c r="HO171" t="s">
        <v>2291</v>
      </c>
      <c r="HP171" t="s">
        <v>2291</v>
      </c>
      <c r="HQ171" t="s">
        <v>2291</v>
      </c>
      <c r="HR171" t="s">
        <v>869</v>
      </c>
      <c r="HS171" t="s">
        <v>371</v>
      </c>
      <c r="HT171" t="s">
        <v>1920</v>
      </c>
      <c r="HU171" t="s">
        <v>1921</v>
      </c>
      <c r="HV171" t="s">
        <v>1921</v>
      </c>
      <c r="HW171" t="s">
        <v>1921</v>
      </c>
      <c r="HX171" t="s">
        <v>1921</v>
      </c>
      <c r="HY171" t="s">
        <v>2123</v>
      </c>
      <c r="HZ171" t="s">
        <v>1921</v>
      </c>
      <c r="IA171" t="s">
        <v>1920</v>
      </c>
      <c r="IB171" t="s">
        <v>1921</v>
      </c>
      <c r="IC171" t="s">
        <v>2291</v>
      </c>
      <c r="ID171">
        <v>84</v>
      </c>
      <c r="IE171" t="s">
        <v>2046</v>
      </c>
      <c r="IF171" t="s">
        <v>1921</v>
      </c>
      <c r="IG171" t="s">
        <v>1964</v>
      </c>
      <c r="IH171" t="s">
        <v>2126</v>
      </c>
      <c r="II171" t="s">
        <v>1921</v>
      </c>
      <c r="IJ171" t="s">
        <v>1920</v>
      </c>
      <c r="IK171" t="s">
        <v>2291</v>
      </c>
      <c r="IL171">
        <v>84</v>
      </c>
      <c r="IM171" t="s">
        <v>1920</v>
      </c>
      <c r="IN171" t="s">
        <v>2291</v>
      </c>
      <c r="IO171" t="s">
        <v>2291</v>
      </c>
      <c r="IP171" t="s">
        <v>2291</v>
      </c>
      <c r="IQ171" t="s">
        <v>2291</v>
      </c>
      <c r="IR171" t="s">
        <v>2291</v>
      </c>
      <c r="IS171" t="s">
        <v>2291</v>
      </c>
      <c r="IT171" t="s">
        <v>2291</v>
      </c>
      <c r="IU171" t="s">
        <v>2291</v>
      </c>
      <c r="IV171" t="s">
        <v>1952</v>
      </c>
      <c r="IW171" t="s">
        <v>2291</v>
      </c>
      <c r="IX171" t="s">
        <v>2291</v>
      </c>
      <c r="IY171" t="s">
        <v>2194</v>
      </c>
      <c r="IZ171" t="s">
        <v>2062</v>
      </c>
      <c r="JA171" t="s">
        <v>1957</v>
      </c>
      <c r="JB171" t="s">
        <v>2291</v>
      </c>
      <c r="JC171" t="s">
        <v>1920</v>
      </c>
      <c r="JD171" t="s">
        <v>2002</v>
      </c>
      <c r="JE171" t="s">
        <v>1920</v>
      </c>
      <c r="JF171" t="s">
        <v>1921</v>
      </c>
      <c r="JG171" t="s">
        <v>1921</v>
      </c>
      <c r="JH171" t="s">
        <v>1921</v>
      </c>
      <c r="JI171" t="s">
        <v>1921</v>
      </c>
      <c r="JJ171" t="s">
        <v>2291</v>
      </c>
      <c r="JK171" t="s">
        <v>869</v>
      </c>
      <c r="JL171" t="s">
        <v>2291</v>
      </c>
      <c r="JM171" t="s">
        <v>878</v>
      </c>
      <c r="JN171" t="s">
        <v>1921</v>
      </c>
      <c r="JO171" t="s">
        <v>1920</v>
      </c>
      <c r="JP171" t="s">
        <v>1921</v>
      </c>
      <c r="JQ171" t="s">
        <v>1921</v>
      </c>
      <c r="JR171" t="s">
        <v>1921</v>
      </c>
      <c r="JS171" t="s">
        <v>1920</v>
      </c>
      <c r="JT171" t="s">
        <v>1921</v>
      </c>
      <c r="JU171" t="s">
        <v>1920</v>
      </c>
      <c r="JV171" t="s">
        <v>1921</v>
      </c>
      <c r="JW171" t="s">
        <v>1921</v>
      </c>
      <c r="JX171" t="s">
        <v>1921</v>
      </c>
      <c r="JY171" t="s">
        <v>1921</v>
      </c>
      <c r="JZ171" t="s">
        <v>1921</v>
      </c>
      <c r="KA171" t="s">
        <v>1921</v>
      </c>
      <c r="KB171" t="s">
        <v>2291</v>
      </c>
      <c r="KC171" t="s">
        <v>2291</v>
      </c>
      <c r="KD171" t="s">
        <v>2299</v>
      </c>
      <c r="KE171" t="s">
        <v>1921</v>
      </c>
      <c r="KF171" t="s">
        <v>1921</v>
      </c>
      <c r="KG171" t="s">
        <v>1921</v>
      </c>
      <c r="KH171" t="s">
        <v>1920</v>
      </c>
      <c r="KI171" t="s">
        <v>1921</v>
      </c>
      <c r="KJ171" t="s">
        <v>1921</v>
      </c>
      <c r="KK171" t="s">
        <v>1921</v>
      </c>
      <c r="KL171" t="s">
        <v>2291</v>
      </c>
      <c r="KM171" t="s">
        <v>2294</v>
      </c>
      <c r="KN171" t="s">
        <v>2291</v>
      </c>
      <c r="KO171" t="s">
        <v>1920</v>
      </c>
      <c r="KP171" t="s">
        <v>2152</v>
      </c>
      <c r="KQ171" t="s">
        <v>1967</v>
      </c>
      <c r="KR171" t="s">
        <v>1923</v>
      </c>
      <c r="KS171" t="s">
        <v>2291</v>
      </c>
      <c r="KT171" t="s">
        <v>1920</v>
      </c>
      <c r="KU171" t="s">
        <v>2044</v>
      </c>
      <c r="KV171" t="s">
        <v>1920</v>
      </c>
      <c r="KW171" t="s">
        <v>1921</v>
      </c>
      <c r="KX171" t="s">
        <v>1920</v>
      </c>
      <c r="KY171" t="s">
        <v>2291</v>
      </c>
      <c r="KZ171" t="s">
        <v>2291</v>
      </c>
      <c r="LA171">
        <v>1</v>
      </c>
      <c r="LB171" t="s">
        <v>313</v>
      </c>
      <c r="LC171" t="s">
        <v>305</v>
      </c>
      <c r="LD171" t="s">
        <v>2291</v>
      </c>
      <c r="LE171" t="s">
        <v>2291</v>
      </c>
      <c r="LF171" t="s">
        <v>2291</v>
      </c>
      <c r="LG171">
        <v>20</v>
      </c>
      <c r="LH171">
        <v>20</v>
      </c>
      <c r="LI171" t="s">
        <v>879</v>
      </c>
      <c r="LJ171">
        <v>150116</v>
      </c>
      <c r="LK171" t="s">
        <v>880</v>
      </c>
      <c r="LL171" t="s">
        <v>881</v>
      </c>
      <c r="LM171">
        <v>59</v>
      </c>
      <c r="LN171" t="s">
        <v>2291</v>
      </c>
      <c r="LO171">
        <v>-1</v>
      </c>
      <c r="LP171" t="s">
        <v>2291</v>
      </c>
      <c r="LQ171" t="s">
        <v>2291</v>
      </c>
      <c r="LR171">
        <v>59</v>
      </c>
      <c r="LS171">
        <v>6</v>
      </c>
      <c r="LT171">
        <v>3</v>
      </c>
      <c r="LU171">
        <v>12</v>
      </c>
      <c r="LV171">
        <v>7</v>
      </c>
      <c r="LW171">
        <v>18</v>
      </c>
      <c r="LX171">
        <v>21</v>
      </c>
      <c r="LY171">
        <v>21</v>
      </c>
      <c r="LZ171">
        <v>9</v>
      </c>
      <c r="MA171">
        <v>18</v>
      </c>
      <c r="MB171">
        <v>22</v>
      </c>
      <c r="MC171">
        <v>2</v>
      </c>
      <c r="MD171">
        <v>0</v>
      </c>
      <c r="ME171">
        <v>139</v>
      </c>
      <c r="MF171" t="s">
        <v>1976</v>
      </c>
      <c r="MG171" t="s">
        <v>1979</v>
      </c>
      <c r="MH171" t="s">
        <v>1980</v>
      </c>
      <c r="MI171" t="b">
        <v>1</v>
      </c>
      <c r="MJ171" t="b">
        <v>0</v>
      </c>
      <c r="MK171" t="b">
        <v>0</v>
      </c>
      <c r="ML171" t="s">
        <v>2291</v>
      </c>
    </row>
    <row r="172" spans="1:350" x14ac:dyDescent="0.3">
      <c r="A172" t="s">
        <v>1750</v>
      </c>
      <c r="B172" t="s">
        <v>1747</v>
      </c>
      <c r="C172" t="s">
        <v>1748</v>
      </c>
      <c r="D172">
        <v>43179</v>
      </c>
      <c r="E172" t="s">
        <v>380</v>
      </c>
      <c r="F172" t="s">
        <v>2291</v>
      </c>
      <c r="G172" t="s">
        <v>2291</v>
      </c>
      <c r="H172" t="s">
        <v>2291</v>
      </c>
      <c r="I172">
        <v>43179</v>
      </c>
      <c r="J172" t="s">
        <v>381</v>
      </c>
      <c r="K172" t="s">
        <v>293</v>
      </c>
      <c r="L172" t="s">
        <v>294</v>
      </c>
      <c r="M172" t="s">
        <v>1934</v>
      </c>
      <c r="N172" t="s">
        <v>295</v>
      </c>
      <c r="O172" t="s">
        <v>1947</v>
      </c>
      <c r="P172" t="s">
        <v>296</v>
      </c>
      <c r="Q172" t="s">
        <v>332</v>
      </c>
      <c r="R172" t="s">
        <v>1749</v>
      </c>
      <c r="S172" t="s">
        <v>1750</v>
      </c>
      <c r="T172" t="s">
        <v>2291</v>
      </c>
      <c r="U172" t="s">
        <v>2291</v>
      </c>
      <c r="V172" t="s">
        <v>2291</v>
      </c>
      <c r="W172" t="s">
        <v>2291</v>
      </c>
      <c r="X172" t="s">
        <v>2291</v>
      </c>
      <c r="Y172" t="s">
        <v>1983</v>
      </c>
      <c r="Z172" t="s">
        <v>1749</v>
      </c>
      <c r="AA172">
        <v>3</v>
      </c>
      <c r="AB172" t="s">
        <v>2296</v>
      </c>
      <c r="AC172" t="s">
        <v>2291</v>
      </c>
      <c r="AD172" t="s">
        <v>1982</v>
      </c>
      <c r="AE172" t="s">
        <v>2291</v>
      </c>
      <c r="AF172" t="s">
        <v>2291</v>
      </c>
      <c r="AG172" t="s">
        <v>1955</v>
      </c>
      <c r="AH172" t="s">
        <v>1921</v>
      </c>
      <c r="AI172" t="s">
        <v>1920</v>
      </c>
      <c r="AJ172" t="s">
        <v>1921</v>
      </c>
      <c r="AK172" t="s">
        <v>2291</v>
      </c>
      <c r="AL172" t="s">
        <v>2291</v>
      </c>
      <c r="AM172" t="s">
        <v>2291</v>
      </c>
      <c r="AN172" t="s">
        <v>2291</v>
      </c>
      <c r="AO172" t="s">
        <v>2291</v>
      </c>
      <c r="AP172" t="s">
        <v>2291</v>
      </c>
      <c r="AQ172" t="s">
        <v>2291</v>
      </c>
      <c r="AR172" t="s">
        <v>2291</v>
      </c>
      <c r="AS172" t="s">
        <v>2291</v>
      </c>
      <c r="AT172" t="s">
        <v>2291</v>
      </c>
      <c r="AU172" t="s">
        <v>2291</v>
      </c>
      <c r="AV172" t="s">
        <v>2291</v>
      </c>
      <c r="AW172">
        <v>125</v>
      </c>
      <c r="AX172">
        <v>523</v>
      </c>
      <c r="AY172" t="s">
        <v>697</v>
      </c>
      <c r="AZ172" t="s">
        <v>1928</v>
      </c>
      <c r="BA172" t="s">
        <v>294</v>
      </c>
      <c r="BB172" t="s">
        <v>1934</v>
      </c>
      <c r="BC172" t="s">
        <v>295</v>
      </c>
      <c r="BD172" t="s">
        <v>1947</v>
      </c>
      <c r="BE172" t="s">
        <v>2291</v>
      </c>
      <c r="BF172" t="s">
        <v>2291</v>
      </c>
      <c r="BG172" t="s">
        <v>2291</v>
      </c>
      <c r="BH172">
        <v>125</v>
      </c>
      <c r="BI172">
        <v>523</v>
      </c>
      <c r="BJ172">
        <v>42370</v>
      </c>
      <c r="BK172" t="s">
        <v>2291</v>
      </c>
      <c r="BL172" t="s">
        <v>2291</v>
      </c>
      <c r="BM172" t="s">
        <v>2291</v>
      </c>
      <c r="BN172" t="s">
        <v>2291</v>
      </c>
      <c r="BO172" t="s">
        <v>2291</v>
      </c>
      <c r="BP172" t="s">
        <v>2291</v>
      </c>
      <c r="BQ172" t="s">
        <v>2291</v>
      </c>
      <c r="BR172" t="s">
        <v>2291</v>
      </c>
      <c r="BS172" t="s">
        <v>2291</v>
      </c>
      <c r="BT172" t="s">
        <v>2291</v>
      </c>
      <c r="BU172" t="s">
        <v>2291</v>
      </c>
      <c r="BV172" t="s">
        <v>2291</v>
      </c>
      <c r="BW172" t="s">
        <v>2291</v>
      </c>
      <c r="BX172" t="s">
        <v>2291</v>
      </c>
      <c r="BY172" t="s">
        <v>2291</v>
      </c>
      <c r="BZ172" t="s">
        <v>2291</v>
      </c>
      <c r="CA172">
        <v>0</v>
      </c>
      <c r="CB172">
        <v>125</v>
      </c>
      <c r="CC172">
        <v>0</v>
      </c>
      <c r="CD172">
        <v>0</v>
      </c>
      <c r="CE172">
        <v>0</v>
      </c>
      <c r="CF172" t="s">
        <v>1998</v>
      </c>
      <c r="CG172" t="s">
        <v>2291</v>
      </c>
      <c r="CH172" t="s">
        <v>469</v>
      </c>
      <c r="CI172" t="s">
        <v>1921</v>
      </c>
      <c r="CJ172" t="s">
        <v>1921</v>
      </c>
      <c r="CK172" t="s">
        <v>1921</v>
      </c>
      <c r="CL172" t="s">
        <v>1921</v>
      </c>
      <c r="CM172" t="s">
        <v>1921</v>
      </c>
      <c r="CN172" t="s">
        <v>1921</v>
      </c>
      <c r="CO172" t="s">
        <v>1921</v>
      </c>
      <c r="CP172" t="s">
        <v>1921</v>
      </c>
      <c r="CQ172" t="s">
        <v>1921</v>
      </c>
      <c r="CR172" t="s">
        <v>1921</v>
      </c>
      <c r="CS172" t="s">
        <v>1920</v>
      </c>
      <c r="CT172" t="s">
        <v>2291</v>
      </c>
      <c r="CU172" t="s">
        <v>2291</v>
      </c>
      <c r="CV172" t="s">
        <v>2291</v>
      </c>
      <c r="CW172" t="s">
        <v>2291</v>
      </c>
      <c r="CX172" t="s">
        <v>2291</v>
      </c>
      <c r="CY172" t="s">
        <v>2291</v>
      </c>
      <c r="CZ172" t="s">
        <v>2291</v>
      </c>
      <c r="DA172" t="s">
        <v>2291</v>
      </c>
      <c r="DB172" t="s">
        <v>2291</v>
      </c>
      <c r="DC172" t="s">
        <v>2291</v>
      </c>
      <c r="DD172" t="s">
        <v>2291</v>
      </c>
      <c r="DE172" t="s">
        <v>2291</v>
      </c>
      <c r="DF172" t="s">
        <v>2291</v>
      </c>
      <c r="DG172" t="s">
        <v>2291</v>
      </c>
      <c r="DH172" t="s">
        <v>2291</v>
      </c>
      <c r="DI172" t="s">
        <v>2291</v>
      </c>
      <c r="DJ172" t="s">
        <v>2291</v>
      </c>
      <c r="DK172" t="s">
        <v>2291</v>
      </c>
      <c r="DL172" t="s">
        <v>2291</v>
      </c>
      <c r="DM172" t="s">
        <v>2291</v>
      </c>
      <c r="DN172" t="s">
        <v>2291</v>
      </c>
      <c r="DO172" t="s">
        <v>2291</v>
      </c>
      <c r="DP172" t="s">
        <v>2291</v>
      </c>
      <c r="DQ172" t="s">
        <v>2291</v>
      </c>
      <c r="DR172" t="s">
        <v>2291</v>
      </c>
      <c r="DS172" t="s">
        <v>2291</v>
      </c>
      <c r="DT172" t="s">
        <v>2291</v>
      </c>
      <c r="DU172" t="s">
        <v>2291</v>
      </c>
      <c r="DV172" t="s">
        <v>2291</v>
      </c>
      <c r="DW172" t="s">
        <v>2291</v>
      </c>
      <c r="DX172" t="s">
        <v>2291</v>
      </c>
      <c r="DY172" t="s">
        <v>2291</v>
      </c>
      <c r="DZ172" t="s">
        <v>2291</v>
      </c>
      <c r="EA172" t="s">
        <v>2291</v>
      </c>
      <c r="EB172" t="s">
        <v>2291</v>
      </c>
      <c r="EC172" t="s">
        <v>2291</v>
      </c>
      <c r="ED172" t="s">
        <v>2291</v>
      </c>
      <c r="EE172" t="s">
        <v>2291</v>
      </c>
      <c r="EF172" t="s">
        <v>2291</v>
      </c>
      <c r="EG172" t="s">
        <v>2291</v>
      </c>
      <c r="EH172" t="s">
        <v>2291</v>
      </c>
      <c r="EI172" t="s">
        <v>2291</v>
      </c>
      <c r="EJ172" t="s">
        <v>2291</v>
      </c>
      <c r="EK172" t="s">
        <v>2291</v>
      </c>
      <c r="EL172" t="s">
        <v>2291</v>
      </c>
      <c r="EM172" t="s">
        <v>2291</v>
      </c>
      <c r="EN172" t="s">
        <v>2291</v>
      </c>
      <c r="EO172" t="s">
        <v>2291</v>
      </c>
      <c r="EP172" t="s">
        <v>2291</v>
      </c>
      <c r="EQ172" t="s">
        <v>2291</v>
      </c>
      <c r="ER172" t="s">
        <v>2291</v>
      </c>
      <c r="ES172" t="s">
        <v>2291</v>
      </c>
      <c r="ET172" t="s">
        <v>2291</v>
      </c>
      <c r="EU172" t="s">
        <v>2291</v>
      </c>
      <c r="EV172" t="s">
        <v>2291</v>
      </c>
      <c r="EW172" t="s">
        <v>2291</v>
      </c>
      <c r="EX172" t="s">
        <v>2291</v>
      </c>
      <c r="EY172" t="s">
        <v>2291</v>
      </c>
      <c r="EZ172" t="s">
        <v>2291</v>
      </c>
      <c r="FA172" t="s">
        <v>2291</v>
      </c>
      <c r="FB172" t="s">
        <v>2291</v>
      </c>
      <c r="FC172" t="s">
        <v>2291</v>
      </c>
      <c r="FD172" t="s">
        <v>2291</v>
      </c>
      <c r="FE172" t="s">
        <v>2291</v>
      </c>
      <c r="FF172" t="s">
        <v>2291</v>
      </c>
      <c r="FG172" t="s">
        <v>2291</v>
      </c>
      <c r="FH172" t="s">
        <v>2291</v>
      </c>
      <c r="FI172" t="s">
        <v>2291</v>
      </c>
      <c r="FJ172" t="s">
        <v>2291</v>
      </c>
      <c r="FK172" t="s">
        <v>2291</v>
      </c>
      <c r="FL172" t="s">
        <v>2291</v>
      </c>
      <c r="FM172" t="s">
        <v>2291</v>
      </c>
      <c r="FN172" t="s">
        <v>2291</v>
      </c>
      <c r="FO172" t="s">
        <v>2291</v>
      </c>
      <c r="FP172" t="s">
        <v>2291</v>
      </c>
      <c r="FQ172" t="s">
        <v>2291</v>
      </c>
      <c r="FR172" t="s">
        <v>2291</v>
      </c>
      <c r="FS172" t="s">
        <v>2291</v>
      </c>
      <c r="FT172" t="s">
        <v>2291</v>
      </c>
      <c r="FU172" t="s">
        <v>2291</v>
      </c>
      <c r="FV172">
        <v>30</v>
      </c>
      <c r="FW172">
        <v>50</v>
      </c>
      <c r="FX172">
        <v>4</v>
      </c>
      <c r="FY172">
        <v>5</v>
      </c>
      <c r="FZ172">
        <v>7</v>
      </c>
      <c r="GA172">
        <v>3</v>
      </c>
      <c r="GB172" t="s">
        <v>2291</v>
      </c>
      <c r="GC172" t="s">
        <v>2291</v>
      </c>
      <c r="GD172">
        <v>10</v>
      </c>
      <c r="GE172">
        <v>15</v>
      </c>
      <c r="GF172">
        <v>8</v>
      </c>
      <c r="GG172">
        <v>3</v>
      </c>
      <c r="GH172">
        <v>40</v>
      </c>
      <c r="GI172" t="s">
        <v>1920</v>
      </c>
      <c r="GJ172" t="s">
        <v>1920</v>
      </c>
      <c r="GK172" t="s">
        <v>1920</v>
      </c>
      <c r="GL172" t="s">
        <v>2291</v>
      </c>
      <c r="GM172" t="s">
        <v>2291</v>
      </c>
      <c r="GN172" t="s">
        <v>2291</v>
      </c>
      <c r="GO172" t="s">
        <v>1921</v>
      </c>
      <c r="GP172" t="s">
        <v>775</v>
      </c>
      <c r="GQ172" t="s">
        <v>775</v>
      </c>
      <c r="GR172" t="s">
        <v>2291</v>
      </c>
      <c r="GS172" t="s">
        <v>1223</v>
      </c>
      <c r="GT172" t="s">
        <v>1921</v>
      </c>
      <c r="GU172" t="s">
        <v>1921</v>
      </c>
      <c r="GV172" t="s">
        <v>1920</v>
      </c>
      <c r="GW172" t="s">
        <v>1921</v>
      </c>
      <c r="GX172" t="s">
        <v>1921</v>
      </c>
      <c r="GY172" t="s">
        <v>1921</v>
      </c>
      <c r="GZ172" t="s">
        <v>1921</v>
      </c>
      <c r="HA172" t="s">
        <v>1921</v>
      </c>
      <c r="HB172" t="s">
        <v>2291</v>
      </c>
      <c r="HC172" t="s">
        <v>2291</v>
      </c>
      <c r="HD172" t="s">
        <v>2291</v>
      </c>
      <c r="HE172" t="s">
        <v>2291</v>
      </c>
      <c r="HF172" t="s">
        <v>2291</v>
      </c>
      <c r="HG172" t="s">
        <v>2291</v>
      </c>
      <c r="HH172" t="s">
        <v>2291</v>
      </c>
      <c r="HI172" t="s">
        <v>2291</v>
      </c>
      <c r="HJ172">
        <v>1</v>
      </c>
      <c r="HK172" t="s">
        <v>2291</v>
      </c>
      <c r="HL172" t="s">
        <v>2291</v>
      </c>
      <c r="HM172" t="s">
        <v>2291</v>
      </c>
      <c r="HN172" t="s">
        <v>2291</v>
      </c>
      <c r="HO172" t="s">
        <v>2291</v>
      </c>
      <c r="HP172" t="s">
        <v>2291</v>
      </c>
      <c r="HQ172" t="s">
        <v>2291</v>
      </c>
      <c r="HR172" t="s">
        <v>1957</v>
      </c>
      <c r="HS172" t="s">
        <v>371</v>
      </c>
      <c r="HT172" t="s">
        <v>1920</v>
      </c>
      <c r="HU172" t="s">
        <v>1921</v>
      </c>
      <c r="HV172" t="s">
        <v>1921</v>
      </c>
      <c r="HW172" t="s">
        <v>1921</v>
      </c>
      <c r="HX172" t="s">
        <v>1921</v>
      </c>
      <c r="HY172" t="s">
        <v>2125</v>
      </c>
      <c r="HZ172" t="s">
        <v>1921</v>
      </c>
      <c r="IA172" t="s">
        <v>1921</v>
      </c>
      <c r="IB172" t="s">
        <v>1920</v>
      </c>
      <c r="IC172" t="s">
        <v>2291</v>
      </c>
      <c r="ID172" t="s">
        <v>2291</v>
      </c>
      <c r="IE172" t="s">
        <v>2291</v>
      </c>
      <c r="IF172" t="s">
        <v>2291</v>
      </c>
      <c r="IG172" t="s">
        <v>2291</v>
      </c>
      <c r="IH172" t="s">
        <v>2126</v>
      </c>
      <c r="II172" t="s">
        <v>1921</v>
      </c>
      <c r="IJ172" t="s">
        <v>1920</v>
      </c>
      <c r="IK172" t="s">
        <v>2291</v>
      </c>
      <c r="IL172">
        <v>125</v>
      </c>
      <c r="IM172" t="s">
        <v>1920</v>
      </c>
      <c r="IN172" t="s">
        <v>2291</v>
      </c>
      <c r="IO172" t="s">
        <v>2291</v>
      </c>
      <c r="IP172" t="s">
        <v>2291</v>
      </c>
      <c r="IQ172" t="s">
        <v>2291</v>
      </c>
      <c r="IR172" t="s">
        <v>2291</v>
      </c>
      <c r="IS172" t="s">
        <v>2291</v>
      </c>
      <c r="IT172" t="s">
        <v>2291</v>
      </c>
      <c r="IU172" t="s">
        <v>2291</v>
      </c>
      <c r="IV172" t="s">
        <v>1949</v>
      </c>
      <c r="IW172" t="s">
        <v>1991</v>
      </c>
      <c r="IX172" t="s">
        <v>2291</v>
      </c>
      <c r="IY172" t="s">
        <v>2291</v>
      </c>
      <c r="IZ172" t="s">
        <v>2291</v>
      </c>
      <c r="JA172" t="s">
        <v>2291</v>
      </c>
      <c r="JB172" t="s">
        <v>2291</v>
      </c>
      <c r="JC172" t="s">
        <v>1921</v>
      </c>
      <c r="JD172" t="s">
        <v>2291</v>
      </c>
      <c r="JE172" t="s">
        <v>2291</v>
      </c>
      <c r="JF172" t="s">
        <v>2291</v>
      </c>
      <c r="JG172" t="s">
        <v>2291</v>
      </c>
      <c r="JH172" t="s">
        <v>2291</v>
      </c>
      <c r="JI172" t="s">
        <v>2291</v>
      </c>
      <c r="JJ172" t="s">
        <v>2291</v>
      </c>
      <c r="JK172" t="s">
        <v>2291</v>
      </c>
      <c r="JL172" t="s">
        <v>2291</v>
      </c>
      <c r="JM172" t="s">
        <v>1751</v>
      </c>
      <c r="JN172" t="s">
        <v>1921</v>
      </c>
      <c r="JO172" t="s">
        <v>1921</v>
      </c>
      <c r="JP172" t="s">
        <v>1921</v>
      </c>
      <c r="JQ172" t="s">
        <v>1921</v>
      </c>
      <c r="JR172" t="s">
        <v>1921</v>
      </c>
      <c r="JS172" t="s">
        <v>1920</v>
      </c>
      <c r="JT172" t="s">
        <v>1920</v>
      </c>
      <c r="JU172" t="s">
        <v>1920</v>
      </c>
      <c r="JV172" t="s">
        <v>1921</v>
      </c>
      <c r="JW172" t="s">
        <v>1921</v>
      </c>
      <c r="JX172" t="s">
        <v>1921</v>
      </c>
      <c r="JY172" t="s">
        <v>1921</v>
      </c>
      <c r="JZ172" t="s">
        <v>1921</v>
      </c>
      <c r="KA172" t="s">
        <v>1921</v>
      </c>
      <c r="KB172" t="s">
        <v>2291</v>
      </c>
      <c r="KC172" t="s">
        <v>2291</v>
      </c>
      <c r="KD172" t="s">
        <v>2298</v>
      </c>
      <c r="KE172" t="s">
        <v>1920</v>
      </c>
      <c r="KF172" t="s">
        <v>1921</v>
      </c>
      <c r="KG172" t="s">
        <v>1921</v>
      </c>
      <c r="KH172" t="s">
        <v>1921</v>
      </c>
      <c r="KI172" t="s">
        <v>1921</v>
      </c>
      <c r="KJ172" t="s">
        <v>1920</v>
      </c>
      <c r="KK172" t="s">
        <v>1921</v>
      </c>
      <c r="KL172" t="s">
        <v>2291</v>
      </c>
      <c r="KM172" t="s">
        <v>1973</v>
      </c>
      <c r="KN172" t="s">
        <v>2291</v>
      </c>
      <c r="KO172" t="s">
        <v>1920</v>
      </c>
      <c r="KP172" t="s">
        <v>1720</v>
      </c>
      <c r="KQ172" t="s">
        <v>1967</v>
      </c>
      <c r="KR172" t="s">
        <v>1988</v>
      </c>
      <c r="KS172" t="s">
        <v>2291</v>
      </c>
      <c r="KT172" t="s">
        <v>1920</v>
      </c>
      <c r="KU172" t="s">
        <v>2044</v>
      </c>
      <c r="KV172" t="s">
        <v>1920</v>
      </c>
      <c r="KW172" t="s">
        <v>1921</v>
      </c>
      <c r="KX172" t="s">
        <v>1920</v>
      </c>
      <c r="KY172" t="s">
        <v>2291</v>
      </c>
      <c r="KZ172" t="s">
        <v>2291</v>
      </c>
      <c r="LA172" t="s">
        <v>2291</v>
      </c>
      <c r="LB172" t="s">
        <v>2291</v>
      </c>
      <c r="LC172" t="s">
        <v>1706</v>
      </c>
      <c r="LD172" t="s">
        <v>2291</v>
      </c>
      <c r="LE172" t="s">
        <v>2291</v>
      </c>
      <c r="LF172" t="s">
        <v>2291</v>
      </c>
      <c r="LG172" t="s">
        <v>2291</v>
      </c>
      <c r="LH172" t="s">
        <v>2291</v>
      </c>
      <c r="LI172" t="s">
        <v>1752</v>
      </c>
      <c r="LJ172">
        <v>198066</v>
      </c>
      <c r="LK172" t="s">
        <v>1753</v>
      </c>
      <c r="LL172" t="s">
        <v>1754</v>
      </c>
      <c r="LM172">
        <v>170</v>
      </c>
      <c r="LN172" t="s">
        <v>2291</v>
      </c>
      <c r="LO172">
        <v>-1</v>
      </c>
      <c r="LP172" t="s">
        <v>2291</v>
      </c>
      <c r="LQ172" t="s">
        <v>2291</v>
      </c>
      <c r="LR172" t="s">
        <v>2291</v>
      </c>
      <c r="LS172">
        <v>0</v>
      </c>
      <c r="LT172">
        <v>0</v>
      </c>
      <c r="LU172">
        <v>0</v>
      </c>
      <c r="LV172">
        <v>0</v>
      </c>
      <c r="LW172">
        <v>0</v>
      </c>
      <c r="LX172">
        <v>0</v>
      </c>
      <c r="LY172">
        <v>0</v>
      </c>
      <c r="LZ172">
        <v>0</v>
      </c>
      <c r="MA172">
        <v>0</v>
      </c>
      <c r="MB172">
        <v>0</v>
      </c>
      <c r="MC172">
        <v>0</v>
      </c>
      <c r="MD172">
        <v>0</v>
      </c>
      <c r="ME172">
        <v>0</v>
      </c>
      <c r="MF172" t="s">
        <v>1979</v>
      </c>
      <c r="MG172" t="s">
        <v>568</v>
      </c>
      <c r="MH172" t="s">
        <v>1980</v>
      </c>
      <c r="MI172" t="b">
        <v>0</v>
      </c>
      <c r="MJ172" t="b">
        <v>0</v>
      </c>
      <c r="MK172" t="b">
        <v>0</v>
      </c>
      <c r="ML172" t="s">
        <v>2291</v>
      </c>
    </row>
    <row r="173" spans="1:350" x14ac:dyDescent="0.3">
      <c r="A173" t="s">
        <v>1823</v>
      </c>
      <c r="B173" t="s">
        <v>1269</v>
      </c>
      <c r="C173" t="s">
        <v>1270</v>
      </c>
      <c r="D173">
        <v>43163</v>
      </c>
      <c r="E173" t="s">
        <v>330</v>
      </c>
      <c r="F173" t="s">
        <v>2291</v>
      </c>
      <c r="G173" t="s">
        <v>2291</v>
      </c>
      <c r="H173" t="s">
        <v>2291</v>
      </c>
      <c r="I173">
        <v>43163</v>
      </c>
      <c r="J173" t="s">
        <v>389</v>
      </c>
      <c r="K173" t="s">
        <v>293</v>
      </c>
      <c r="L173" t="s">
        <v>294</v>
      </c>
      <c r="M173" t="s">
        <v>1934</v>
      </c>
      <c r="N173" t="s">
        <v>295</v>
      </c>
      <c r="O173" t="s">
        <v>1947</v>
      </c>
      <c r="P173" t="s">
        <v>810</v>
      </c>
      <c r="Q173" t="s">
        <v>1230</v>
      </c>
      <c r="R173" t="s">
        <v>2217</v>
      </c>
      <c r="S173" t="s">
        <v>1823</v>
      </c>
      <c r="T173" t="s">
        <v>1271</v>
      </c>
      <c r="U173">
        <v>13.1957210118</v>
      </c>
      <c r="V173">
        <v>14.3040009404</v>
      </c>
      <c r="W173">
        <v>324.50442294300001</v>
      </c>
      <c r="X173">
        <v>8</v>
      </c>
      <c r="Y173" t="s">
        <v>1983</v>
      </c>
      <c r="Z173" t="s">
        <v>2087</v>
      </c>
      <c r="AA173">
        <v>3</v>
      </c>
      <c r="AB173" t="s">
        <v>2296</v>
      </c>
      <c r="AC173" t="s">
        <v>2291</v>
      </c>
      <c r="AD173" t="s">
        <v>1982</v>
      </c>
      <c r="AE173" t="s">
        <v>2291</v>
      </c>
      <c r="AF173" t="s">
        <v>2291</v>
      </c>
      <c r="AG173" t="s">
        <v>2095</v>
      </c>
      <c r="AH173" t="s">
        <v>1921</v>
      </c>
      <c r="AI173" t="s">
        <v>1920</v>
      </c>
      <c r="AJ173" t="s">
        <v>1920</v>
      </c>
      <c r="AK173" t="s">
        <v>2291</v>
      </c>
      <c r="AL173" t="s">
        <v>2291</v>
      </c>
      <c r="AM173" t="s">
        <v>2291</v>
      </c>
      <c r="AN173" t="s">
        <v>2291</v>
      </c>
      <c r="AO173" t="s">
        <v>2291</v>
      </c>
      <c r="AP173" t="s">
        <v>2291</v>
      </c>
      <c r="AQ173" t="s">
        <v>2291</v>
      </c>
      <c r="AR173" t="s">
        <v>2291</v>
      </c>
      <c r="AS173" t="s">
        <v>2291</v>
      </c>
      <c r="AT173" t="s">
        <v>2291</v>
      </c>
      <c r="AU173" t="s">
        <v>2291</v>
      </c>
      <c r="AV173" t="s">
        <v>2291</v>
      </c>
      <c r="AW173">
        <v>456</v>
      </c>
      <c r="AX173">
        <v>1905</v>
      </c>
      <c r="AY173" t="s">
        <v>697</v>
      </c>
      <c r="AZ173" t="s">
        <v>1928</v>
      </c>
      <c r="BA173" t="s">
        <v>294</v>
      </c>
      <c r="BB173" t="s">
        <v>1934</v>
      </c>
      <c r="BC173" t="s">
        <v>295</v>
      </c>
      <c r="BD173" t="s">
        <v>1947</v>
      </c>
      <c r="BE173" t="s">
        <v>2291</v>
      </c>
      <c r="BF173" t="s">
        <v>2291</v>
      </c>
      <c r="BG173" t="s">
        <v>2291</v>
      </c>
      <c r="BH173">
        <v>456</v>
      </c>
      <c r="BI173">
        <v>1905</v>
      </c>
      <c r="BJ173">
        <v>42005</v>
      </c>
      <c r="BK173">
        <v>120</v>
      </c>
      <c r="BL173">
        <v>500</v>
      </c>
      <c r="BM173" t="s">
        <v>772</v>
      </c>
      <c r="BN173" t="s">
        <v>1924</v>
      </c>
      <c r="BO173" t="s">
        <v>773</v>
      </c>
      <c r="BP173" t="s">
        <v>1929</v>
      </c>
      <c r="BQ173" t="s">
        <v>774</v>
      </c>
      <c r="BR173" t="s">
        <v>1936</v>
      </c>
      <c r="BS173" t="s">
        <v>2291</v>
      </c>
      <c r="BT173" t="s">
        <v>2291</v>
      </c>
      <c r="BU173" t="s">
        <v>2291</v>
      </c>
      <c r="BV173">
        <v>120</v>
      </c>
      <c r="BW173">
        <v>500</v>
      </c>
      <c r="BX173">
        <v>42005</v>
      </c>
      <c r="BY173" t="s">
        <v>2291</v>
      </c>
      <c r="BZ173" t="s">
        <v>2291</v>
      </c>
      <c r="CA173">
        <v>0</v>
      </c>
      <c r="CB173">
        <v>326</v>
      </c>
      <c r="CC173">
        <v>0</v>
      </c>
      <c r="CD173">
        <v>250</v>
      </c>
      <c r="CE173">
        <v>0</v>
      </c>
      <c r="CF173" t="s">
        <v>1998</v>
      </c>
      <c r="CG173" t="s">
        <v>2291</v>
      </c>
      <c r="CH173" t="s">
        <v>469</v>
      </c>
      <c r="CI173" t="s">
        <v>1921</v>
      </c>
      <c r="CJ173" t="s">
        <v>1921</v>
      </c>
      <c r="CK173" t="s">
        <v>1921</v>
      </c>
      <c r="CL173" t="s">
        <v>1921</v>
      </c>
      <c r="CM173" t="s">
        <v>1921</v>
      </c>
      <c r="CN173" t="s">
        <v>1921</v>
      </c>
      <c r="CO173" t="s">
        <v>1921</v>
      </c>
      <c r="CP173" t="s">
        <v>1921</v>
      </c>
      <c r="CQ173" t="s">
        <v>1921</v>
      </c>
      <c r="CR173" t="s">
        <v>1921</v>
      </c>
      <c r="CS173" t="s">
        <v>1920</v>
      </c>
      <c r="CT173" t="s">
        <v>2291</v>
      </c>
      <c r="CU173" t="s">
        <v>2291</v>
      </c>
      <c r="CV173" t="s">
        <v>2291</v>
      </c>
      <c r="CW173" t="s">
        <v>2291</v>
      </c>
      <c r="CX173" t="s">
        <v>2291</v>
      </c>
      <c r="CY173" t="s">
        <v>2291</v>
      </c>
      <c r="CZ173" t="s">
        <v>2291</v>
      </c>
      <c r="DA173" t="s">
        <v>2291</v>
      </c>
      <c r="DB173" t="s">
        <v>2291</v>
      </c>
      <c r="DC173" t="s">
        <v>2291</v>
      </c>
      <c r="DD173" t="s">
        <v>2291</v>
      </c>
      <c r="DE173" t="s">
        <v>2291</v>
      </c>
      <c r="DF173" t="s">
        <v>2291</v>
      </c>
      <c r="DG173" t="s">
        <v>2291</v>
      </c>
      <c r="DH173" t="s">
        <v>2291</v>
      </c>
      <c r="DI173" t="s">
        <v>2291</v>
      </c>
      <c r="DJ173" t="s">
        <v>2291</v>
      </c>
      <c r="DK173" t="s">
        <v>2291</v>
      </c>
      <c r="DL173" t="s">
        <v>2291</v>
      </c>
      <c r="DM173" t="s">
        <v>2291</v>
      </c>
      <c r="DN173" t="s">
        <v>2291</v>
      </c>
      <c r="DO173" t="s">
        <v>2291</v>
      </c>
      <c r="DP173" t="s">
        <v>2291</v>
      </c>
      <c r="DQ173" t="s">
        <v>2291</v>
      </c>
      <c r="DR173" t="s">
        <v>2291</v>
      </c>
      <c r="DS173" t="s">
        <v>2291</v>
      </c>
      <c r="DT173" t="s">
        <v>2291</v>
      </c>
      <c r="DU173" t="s">
        <v>2291</v>
      </c>
      <c r="DV173" t="s">
        <v>2291</v>
      </c>
      <c r="DW173" t="s">
        <v>2291</v>
      </c>
      <c r="DX173" t="s">
        <v>2291</v>
      </c>
      <c r="DY173" t="s">
        <v>2291</v>
      </c>
      <c r="DZ173" t="s">
        <v>2291</v>
      </c>
      <c r="EA173" t="s">
        <v>2291</v>
      </c>
      <c r="EB173" t="s">
        <v>2291</v>
      </c>
      <c r="EC173" t="s">
        <v>2291</v>
      </c>
      <c r="ED173" t="s">
        <v>2291</v>
      </c>
      <c r="EE173" t="s">
        <v>2291</v>
      </c>
      <c r="EF173" t="s">
        <v>2291</v>
      </c>
      <c r="EG173" t="s">
        <v>2291</v>
      </c>
      <c r="EH173" t="s">
        <v>2291</v>
      </c>
      <c r="EI173" t="s">
        <v>2291</v>
      </c>
      <c r="EJ173" t="s">
        <v>2291</v>
      </c>
      <c r="EK173" t="s">
        <v>2291</v>
      </c>
      <c r="EL173" t="s">
        <v>2291</v>
      </c>
      <c r="EM173" t="s">
        <v>2291</v>
      </c>
      <c r="EN173" t="s">
        <v>2291</v>
      </c>
      <c r="EO173" t="s">
        <v>2291</v>
      </c>
      <c r="EP173" t="s">
        <v>2291</v>
      </c>
      <c r="EQ173" t="s">
        <v>2291</v>
      </c>
      <c r="ER173" t="s">
        <v>2291</v>
      </c>
      <c r="ES173" t="s">
        <v>2291</v>
      </c>
      <c r="ET173" t="s">
        <v>2291</v>
      </c>
      <c r="EU173" t="s">
        <v>2291</v>
      </c>
      <c r="EV173" t="s">
        <v>2291</v>
      </c>
      <c r="EW173" t="s">
        <v>2291</v>
      </c>
      <c r="EX173" t="s">
        <v>2291</v>
      </c>
      <c r="EY173" t="s">
        <v>2291</v>
      </c>
      <c r="EZ173" t="s">
        <v>2291</v>
      </c>
      <c r="FA173" t="s">
        <v>2291</v>
      </c>
      <c r="FB173" t="s">
        <v>2291</v>
      </c>
      <c r="FC173" t="s">
        <v>2291</v>
      </c>
      <c r="FD173" t="s">
        <v>2291</v>
      </c>
      <c r="FE173" t="s">
        <v>2291</v>
      </c>
      <c r="FF173" t="s">
        <v>2291</v>
      </c>
      <c r="FG173" t="s">
        <v>2291</v>
      </c>
      <c r="FH173" t="s">
        <v>2291</v>
      </c>
      <c r="FI173" t="s">
        <v>2291</v>
      </c>
      <c r="FJ173" t="s">
        <v>2291</v>
      </c>
      <c r="FK173" t="s">
        <v>2291</v>
      </c>
      <c r="FL173" t="s">
        <v>2291</v>
      </c>
      <c r="FM173" t="s">
        <v>2291</v>
      </c>
      <c r="FN173" t="s">
        <v>2291</v>
      </c>
      <c r="FO173" t="s">
        <v>2291</v>
      </c>
      <c r="FP173" t="s">
        <v>2291</v>
      </c>
      <c r="FQ173" t="s">
        <v>2291</v>
      </c>
      <c r="FR173" t="s">
        <v>2291</v>
      </c>
      <c r="FS173" t="s">
        <v>2291</v>
      </c>
      <c r="FT173" t="s">
        <v>2291</v>
      </c>
      <c r="FU173" t="s">
        <v>2291</v>
      </c>
      <c r="FV173">
        <v>35</v>
      </c>
      <c r="FW173">
        <v>150</v>
      </c>
      <c r="FX173">
        <v>10</v>
      </c>
      <c r="FY173">
        <v>50</v>
      </c>
      <c r="FZ173">
        <v>45</v>
      </c>
      <c r="GA173">
        <v>40</v>
      </c>
      <c r="GB173" t="s">
        <v>2291</v>
      </c>
      <c r="GC173" t="s">
        <v>2291</v>
      </c>
      <c r="GD173">
        <v>53</v>
      </c>
      <c r="GE173">
        <v>70</v>
      </c>
      <c r="GF173">
        <v>61</v>
      </c>
      <c r="GG173" t="s">
        <v>2291</v>
      </c>
      <c r="GH173">
        <v>150</v>
      </c>
      <c r="GI173" t="s">
        <v>1920</v>
      </c>
      <c r="GJ173" t="s">
        <v>1920</v>
      </c>
      <c r="GK173" t="s">
        <v>1920</v>
      </c>
      <c r="GL173" t="s">
        <v>2291</v>
      </c>
      <c r="GM173" t="s">
        <v>2291</v>
      </c>
      <c r="GN173" t="s">
        <v>2291</v>
      </c>
      <c r="GO173" t="s">
        <v>1920</v>
      </c>
      <c r="GP173" t="s">
        <v>2291</v>
      </c>
      <c r="GQ173" t="s">
        <v>2291</v>
      </c>
      <c r="GR173" t="s">
        <v>2291</v>
      </c>
      <c r="GS173" t="s">
        <v>1223</v>
      </c>
      <c r="GT173" t="s">
        <v>1921</v>
      </c>
      <c r="GU173" t="s">
        <v>1921</v>
      </c>
      <c r="GV173" t="s">
        <v>1920</v>
      </c>
      <c r="GW173" t="s">
        <v>1921</v>
      </c>
      <c r="GX173" t="s">
        <v>1921</v>
      </c>
      <c r="GY173" t="s">
        <v>1921</v>
      </c>
      <c r="GZ173" t="s">
        <v>1921</v>
      </c>
      <c r="HA173" t="s">
        <v>1921</v>
      </c>
      <c r="HB173" t="s">
        <v>2291</v>
      </c>
      <c r="HC173" t="s">
        <v>2291</v>
      </c>
      <c r="HD173" t="s">
        <v>2291</v>
      </c>
      <c r="HE173" t="s">
        <v>2291</v>
      </c>
      <c r="HF173" t="s">
        <v>2291</v>
      </c>
      <c r="HG173" t="s">
        <v>2291</v>
      </c>
      <c r="HH173" t="s">
        <v>2291</v>
      </c>
      <c r="HI173" t="s">
        <v>2291</v>
      </c>
      <c r="HJ173">
        <v>1</v>
      </c>
      <c r="HK173" t="s">
        <v>2291</v>
      </c>
      <c r="HL173" t="s">
        <v>2291</v>
      </c>
      <c r="HM173" t="s">
        <v>2291</v>
      </c>
      <c r="HN173" t="s">
        <v>2291</v>
      </c>
      <c r="HO173" t="s">
        <v>2291</v>
      </c>
      <c r="HP173" t="s">
        <v>2291</v>
      </c>
      <c r="HQ173" t="s">
        <v>2291</v>
      </c>
      <c r="HR173" t="s">
        <v>1956</v>
      </c>
      <c r="HS173" t="s">
        <v>2116</v>
      </c>
      <c r="HT173" t="s">
        <v>1921</v>
      </c>
      <c r="HU173" t="s">
        <v>1921</v>
      </c>
      <c r="HV173" t="s">
        <v>1921</v>
      </c>
      <c r="HW173" t="s">
        <v>1920</v>
      </c>
      <c r="HX173" t="s">
        <v>1921</v>
      </c>
      <c r="HY173" t="s">
        <v>2125</v>
      </c>
      <c r="HZ173" t="s">
        <v>1921</v>
      </c>
      <c r="IA173" t="s">
        <v>1921</v>
      </c>
      <c r="IB173" t="s">
        <v>1920</v>
      </c>
      <c r="IC173" t="s">
        <v>2291</v>
      </c>
      <c r="ID173" t="s">
        <v>2291</v>
      </c>
      <c r="IE173" t="s">
        <v>2291</v>
      </c>
      <c r="IF173" t="s">
        <v>2291</v>
      </c>
      <c r="IG173" t="s">
        <v>2291</v>
      </c>
      <c r="IH173" t="s">
        <v>2126</v>
      </c>
      <c r="II173" t="s">
        <v>1921</v>
      </c>
      <c r="IJ173" t="s">
        <v>1920</v>
      </c>
      <c r="IK173" t="s">
        <v>2291</v>
      </c>
      <c r="IL173">
        <v>456</v>
      </c>
      <c r="IM173" t="s">
        <v>1920</v>
      </c>
      <c r="IN173" t="s">
        <v>2291</v>
      </c>
      <c r="IO173" t="s">
        <v>2291</v>
      </c>
      <c r="IP173" t="s">
        <v>2291</v>
      </c>
      <c r="IQ173" t="s">
        <v>2291</v>
      </c>
      <c r="IR173" t="s">
        <v>2291</v>
      </c>
      <c r="IS173" t="s">
        <v>2291</v>
      </c>
      <c r="IT173" t="s">
        <v>2291</v>
      </c>
      <c r="IU173" t="s">
        <v>2291</v>
      </c>
      <c r="IV173" t="s">
        <v>1952</v>
      </c>
      <c r="IW173" t="s">
        <v>2291</v>
      </c>
      <c r="IX173" t="s">
        <v>2291</v>
      </c>
      <c r="IY173" t="s">
        <v>2189</v>
      </c>
      <c r="IZ173" t="s">
        <v>2208</v>
      </c>
      <c r="JA173" t="s">
        <v>1957</v>
      </c>
      <c r="JB173" t="s">
        <v>2291</v>
      </c>
      <c r="JC173" t="s">
        <v>1920</v>
      </c>
      <c r="JD173" t="s">
        <v>2002</v>
      </c>
      <c r="JE173" t="s">
        <v>1920</v>
      </c>
      <c r="JF173" t="s">
        <v>1921</v>
      </c>
      <c r="JG173" t="s">
        <v>1921</v>
      </c>
      <c r="JH173" t="s">
        <v>1921</v>
      </c>
      <c r="JI173" t="s">
        <v>1921</v>
      </c>
      <c r="JJ173" t="s">
        <v>2291</v>
      </c>
      <c r="JK173" t="s">
        <v>869</v>
      </c>
      <c r="JL173" t="s">
        <v>2291</v>
      </c>
      <c r="JM173" t="s">
        <v>887</v>
      </c>
      <c r="JN173" t="s">
        <v>1921</v>
      </c>
      <c r="JO173" t="s">
        <v>1921</v>
      </c>
      <c r="JP173" t="s">
        <v>1921</v>
      </c>
      <c r="JQ173" t="s">
        <v>1921</v>
      </c>
      <c r="JR173" t="s">
        <v>1921</v>
      </c>
      <c r="JS173" t="s">
        <v>1920</v>
      </c>
      <c r="JT173" t="s">
        <v>1921</v>
      </c>
      <c r="JU173" t="s">
        <v>1921</v>
      </c>
      <c r="JV173" t="s">
        <v>1920</v>
      </c>
      <c r="JW173" t="s">
        <v>1921</v>
      </c>
      <c r="JX173" t="s">
        <v>1921</v>
      </c>
      <c r="JY173" t="s">
        <v>1921</v>
      </c>
      <c r="JZ173" t="s">
        <v>1920</v>
      </c>
      <c r="KA173" t="s">
        <v>1921</v>
      </c>
      <c r="KB173" t="s">
        <v>2140</v>
      </c>
      <c r="KC173" t="s">
        <v>2291</v>
      </c>
      <c r="KD173" t="s">
        <v>2298</v>
      </c>
      <c r="KE173" t="s">
        <v>1920</v>
      </c>
      <c r="KF173" t="s">
        <v>1921</v>
      </c>
      <c r="KG173" t="s">
        <v>1921</v>
      </c>
      <c r="KH173" t="s">
        <v>1921</v>
      </c>
      <c r="KI173" t="s">
        <v>1921</v>
      </c>
      <c r="KJ173" t="s">
        <v>1920</v>
      </c>
      <c r="KK173" t="s">
        <v>1921</v>
      </c>
      <c r="KL173" t="s">
        <v>2291</v>
      </c>
      <c r="KM173" t="s">
        <v>1973</v>
      </c>
      <c r="KN173" t="s">
        <v>2291</v>
      </c>
      <c r="KO173" t="s">
        <v>1920</v>
      </c>
      <c r="KP173" t="s">
        <v>2146</v>
      </c>
      <c r="KQ173" t="s">
        <v>1968</v>
      </c>
      <c r="KR173" t="s">
        <v>1923</v>
      </c>
      <c r="KS173" t="s">
        <v>2291</v>
      </c>
      <c r="KT173" t="s">
        <v>1920</v>
      </c>
      <c r="KU173" t="s">
        <v>409</v>
      </c>
      <c r="KV173" t="s">
        <v>1921</v>
      </c>
      <c r="KW173" t="s">
        <v>1921</v>
      </c>
      <c r="KX173" t="s">
        <v>1920</v>
      </c>
      <c r="KY173" t="s">
        <v>2291</v>
      </c>
      <c r="KZ173" t="s">
        <v>2291</v>
      </c>
      <c r="LA173">
        <v>2</v>
      </c>
      <c r="LB173" t="s">
        <v>310</v>
      </c>
      <c r="LC173" t="s">
        <v>2291</v>
      </c>
      <c r="LD173" t="s">
        <v>2291</v>
      </c>
      <c r="LE173" t="s">
        <v>2291</v>
      </c>
      <c r="LF173" t="s">
        <v>2291</v>
      </c>
      <c r="LG173">
        <v>20</v>
      </c>
      <c r="LH173">
        <v>20</v>
      </c>
      <c r="LI173" t="s">
        <v>1272</v>
      </c>
      <c r="LJ173">
        <v>161899</v>
      </c>
      <c r="LK173" t="s">
        <v>1273</v>
      </c>
      <c r="LL173" t="s">
        <v>1274</v>
      </c>
      <c r="LM173">
        <v>105</v>
      </c>
      <c r="LN173" t="s">
        <v>2291</v>
      </c>
      <c r="LO173">
        <v>-1</v>
      </c>
      <c r="LP173" t="s">
        <v>2291</v>
      </c>
      <c r="LQ173" t="s">
        <v>2291</v>
      </c>
      <c r="LR173">
        <v>105</v>
      </c>
      <c r="LS173">
        <v>7</v>
      </c>
      <c r="LT173">
        <v>8</v>
      </c>
      <c r="LU173">
        <v>15</v>
      </c>
      <c r="LV173">
        <v>9</v>
      </c>
      <c r="LW173">
        <v>16</v>
      </c>
      <c r="LX173">
        <v>6</v>
      </c>
      <c r="LY173">
        <v>8</v>
      </c>
      <c r="LZ173">
        <v>4</v>
      </c>
      <c r="MA173">
        <v>20</v>
      </c>
      <c r="MB173">
        <v>21</v>
      </c>
      <c r="MC173">
        <v>0</v>
      </c>
      <c r="MD173">
        <v>0</v>
      </c>
      <c r="ME173">
        <v>114</v>
      </c>
      <c r="MF173" t="s">
        <v>1979</v>
      </c>
      <c r="MG173" t="s">
        <v>1981</v>
      </c>
      <c r="MH173" t="s">
        <v>1922</v>
      </c>
      <c r="MI173" t="b">
        <v>0</v>
      </c>
      <c r="MJ173" t="b">
        <v>0</v>
      </c>
      <c r="MK173" t="b">
        <v>0</v>
      </c>
      <c r="ML173" t="s">
        <v>2291</v>
      </c>
    </row>
    <row r="174" spans="1:350" x14ac:dyDescent="0.3">
      <c r="A174" t="s">
        <v>1698</v>
      </c>
      <c r="B174" t="s">
        <v>1696</v>
      </c>
      <c r="C174" t="s">
        <v>1697</v>
      </c>
      <c r="D174">
        <v>43174</v>
      </c>
      <c r="E174" t="s">
        <v>291</v>
      </c>
      <c r="F174" t="s">
        <v>2291</v>
      </c>
      <c r="G174" t="s">
        <v>2291</v>
      </c>
      <c r="H174" t="s">
        <v>2291</v>
      </c>
      <c r="I174">
        <v>43173</v>
      </c>
      <c r="J174" t="s">
        <v>331</v>
      </c>
      <c r="K174" t="s">
        <v>293</v>
      </c>
      <c r="L174" t="s">
        <v>294</v>
      </c>
      <c r="M174" t="s">
        <v>1934</v>
      </c>
      <c r="N174" t="s">
        <v>698</v>
      </c>
      <c r="O174" t="s">
        <v>333</v>
      </c>
      <c r="P174" t="s">
        <v>818</v>
      </c>
      <c r="Q174" t="s">
        <v>1470</v>
      </c>
      <c r="R174" t="s">
        <v>1698</v>
      </c>
      <c r="S174" t="s">
        <v>1698</v>
      </c>
      <c r="T174" t="s">
        <v>2079</v>
      </c>
      <c r="U174">
        <v>13.6575877851</v>
      </c>
      <c r="V174">
        <v>13.933938681400001</v>
      </c>
      <c r="W174">
        <v>301.80771309699998</v>
      </c>
      <c r="X174">
        <v>4</v>
      </c>
      <c r="Y174" t="s">
        <v>1984</v>
      </c>
      <c r="Z174" t="s">
        <v>2291</v>
      </c>
      <c r="AA174" t="s">
        <v>2291</v>
      </c>
      <c r="AB174" t="s">
        <v>2296</v>
      </c>
      <c r="AC174" t="s">
        <v>2291</v>
      </c>
      <c r="AD174" t="s">
        <v>1982</v>
      </c>
      <c r="AE174" t="s">
        <v>2291</v>
      </c>
      <c r="AF174" t="s">
        <v>2291</v>
      </c>
      <c r="AG174" t="s">
        <v>2089</v>
      </c>
      <c r="AH174" t="s">
        <v>1920</v>
      </c>
      <c r="AI174" t="s">
        <v>1921</v>
      </c>
      <c r="AJ174" t="s">
        <v>1921</v>
      </c>
      <c r="AK174" t="s">
        <v>2291</v>
      </c>
      <c r="AL174">
        <v>105</v>
      </c>
      <c r="AM174">
        <v>439</v>
      </c>
      <c r="AN174" t="s">
        <v>294</v>
      </c>
      <c r="AO174" t="s">
        <v>1934</v>
      </c>
      <c r="AP174" t="s">
        <v>698</v>
      </c>
      <c r="AQ174" t="s">
        <v>333</v>
      </c>
      <c r="AR174" t="s">
        <v>818</v>
      </c>
      <c r="AS174" t="s">
        <v>1470</v>
      </c>
      <c r="AT174">
        <v>105</v>
      </c>
      <c r="AU174">
        <v>439</v>
      </c>
      <c r="AV174">
        <v>42064</v>
      </c>
      <c r="AW174" t="s">
        <v>2291</v>
      </c>
      <c r="AX174" t="s">
        <v>2291</v>
      </c>
      <c r="AY174" t="s">
        <v>2291</v>
      </c>
      <c r="AZ174" t="s">
        <v>2291</v>
      </c>
      <c r="BA174" t="s">
        <v>2291</v>
      </c>
      <c r="BB174" t="s">
        <v>2291</v>
      </c>
      <c r="BC174" t="s">
        <v>2291</v>
      </c>
      <c r="BD174" t="s">
        <v>2291</v>
      </c>
      <c r="BE174" t="s">
        <v>2291</v>
      </c>
      <c r="BF174" t="s">
        <v>2291</v>
      </c>
      <c r="BG174" t="s">
        <v>2291</v>
      </c>
      <c r="BH174" t="s">
        <v>2291</v>
      </c>
      <c r="BI174" t="s">
        <v>2291</v>
      </c>
      <c r="BJ174" t="s">
        <v>2291</v>
      </c>
      <c r="BK174" t="s">
        <v>2291</v>
      </c>
      <c r="BL174" t="s">
        <v>2291</v>
      </c>
      <c r="BM174" t="s">
        <v>2291</v>
      </c>
      <c r="BN174" t="s">
        <v>2291</v>
      </c>
      <c r="BO174" t="s">
        <v>2291</v>
      </c>
      <c r="BP174" t="s">
        <v>2291</v>
      </c>
      <c r="BQ174" t="s">
        <v>2291</v>
      </c>
      <c r="BR174" t="s">
        <v>2291</v>
      </c>
      <c r="BS174" t="s">
        <v>2291</v>
      </c>
      <c r="BT174" t="s">
        <v>2291</v>
      </c>
      <c r="BU174" t="s">
        <v>2291</v>
      </c>
      <c r="BV174" t="s">
        <v>2291</v>
      </c>
      <c r="BW174" t="s">
        <v>2291</v>
      </c>
      <c r="BX174" t="s">
        <v>2291</v>
      </c>
      <c r="BY174">
        <v>60</v>
      </c>
      <c r="BZ174">
        <v>251</v>
      </c>
      <c r="CA174">
        <v>0</v>
      </c>
      <c r="CB174">
        <v>105</v>
      </c>
      <c r="CC174">
        <v>0</v>
      </c>
      <c r="CD174">
        <v>0</v>
      </c>
      <c r="CE174">
        <v>0</v>
      </c>
      <c r="CF174" t="s">
        <v>1998</v>
      </c>
      <c r="CG174" t="s">
        <v>2291</v>
      </c>
      <c r="CH174" t="s">
        <v>868</v>
      </c>
      <c r="CI174" t="s">
        <v>1920</v>
      </c>
      <c r="CJ174" t="s">
        <v>1921</v>
      </c>
      <c r="CK174" t="s">
        <v>1921</v>
      </c>
      <c r="CL174" t="s">
        <v>1921</v>
      </c>
      <c r="CM174" t="s">
        <v>1921</v>
      </c>
      <c r="CN174" t="s">
        <v>1921</v>
      </c>
      <c r="CO174" t="s">
        <v>1921</v>
      </c>
      <c r="CP174" t="s">
        <v>1921</v>
      </c>
      <c r="CQ174" t="s">
        <v>1920</v>
      </c>
      <c r="CR174" t="s">
        <v>1921</v>
      </c>
      <c r="CS174" t="s">
        <v>1921</v>
      </c>
      <c r="CT174" t="s">
        <v>320</v>
      </c>
      <c r="CU174" t="s">
        <v>1921</v>
      </c>
      <c r="CV174" t="s">
        <v>1921</v>
      </c>
      <c r="CW174" t="s">
        <v>1921</v>
      </c>
      <c r="CX174" t="s">
        <v>1920</v>
      </c>
      <c r="CY174" t="s">
        <v>1921</v>
      </c>
      <c r="CZ174" t="s">
        <v>2291</v>
      </c>
      <c r="DA174" t="s">
        <v>2029</v>
      </c>
      <c r="DB174" t="s">
        <v>320</v>
      </c>
      <c r="DC174" t="s">
        <v>1921</v>
      </c>
      <c r="DD174" t="s">
        <v>1921</v>
      </c>
      <c r="DE174" t="s">
        <v>1921</v>
      </c>
      <c r="DF174" t="s">
        <v>1920</v>
      </c>
      <c r="DG174" t="s">
        <v>1921</v>
      </c>
      <c r="DH174" t="s">
        <v>2291</v>
      </c>
      <c r="DI174" t="s">
        <v>2029</v>
      </c>
      <c r="DJ174" t="s">
        <v>2291</v>
      </c>
      <c r="DK174" t="s">
        <v>2291</v>
      </c>
      <c r="DL174" t="s">
        <v>2291</v>
      </c>
      <c r="DM174" t="s">
        <v>2291</v>
      </c>
      <c r="DN174" t="s">
        <v>2291</v>
      </c>
      <c r="DO174" t="s">
        <v>2291</v>
      </c>
      <c r="DP174" t="s">
        <v>2291</v>
      </c>
      <c r="DQ174" t="s">
        <v>2291</v>
      </c>
      <c r="DR174" t="s">
        <v>2291</v>
      </c>
      <c r="DS174" t="s">
        <v>2291</v>
      </c>
      <c r="DT174" t="s">
        <v>2291</v>
      </c>
      <c r="DU174" t="s">
        <v>2291</v>
      </c>
      <c r="DV174" t="s">
        <v>2291</v>
      </c>
      <c r="DW174" t="s">
        <v>2291</v>
      </c>
      <c r="DX174" t="s">
        <v>2291</v>
      </c>
      <c r="DY174" t="s">
        <v>2291</v>
      </c>
      <c r="DZ174" t="s">
        <v>2291</v>
      </c>
      <c r="EA174" t="s">
        <v>2291</v>
      </c>
      <c r="EB174" t="s">
        <v>2291</v>
      </c>
      <c r="EC174" t="s">
        <v>2291</v>
      </c>
      <c r="ED174" t="s">
        <v>2291</v>
      </c>
      <c r="EE174" t="s">
        <v>2291</v>
      </c>
      <c r="EF174" t="s">
        <v>2291</v>
      </c>
      <c r="EG174" t="s">
        <v>2291</v>
      </c>
      <c r="EH174" t="s">
        <v>2291</v>
      </c>
      <c r="EI174" t="s">
        <v>2291</v>
      </c>
      <c r="EJ174" t="s">
        <v>2291</v>
      </c>
      <c r="EK174" t="s">
        <v>2291</v>
      </c>
      <c r="EL174" t="s">
        <v>2291</v>
      </c>
      <c r="EM174" t="s">
        <v>2291</v>
      </c>
      <c r="EN174" t="s">
        <v>2291</v>
      </c>
      <c r="EO174" t="s">
        <v>2291</v>
      </c>
      <c r="EP174" t="s">
        <v>2291</v>
      </c>
      <c r="EQ174" t="s">
        <v>2291</v>
      </c>
      <c r="ER174" t="s">
        <v>2291</v>
      </c>
      <c r="ES174" t="s">
        <v>2291</v>
      </c>
      <c r="ET174" t="s">
        <v>2291</v>
      </c>
      <c r="EU174" t="s">
        <v>2291</v>
      </c>
      <c r="EV174" t="s">
        <v>2291</v>
      </c>
      <c r="EW174" t="s">
        <v>2291</v>
      </c>
      <c r="EX174" t="s">
        <v>2291</v>
      </c>
      <c r="EY174" t="s">
        <v>2291</v>
      </c>
      <c r="EZ174" t="s">
        <v>2291</v>
      </c>
      <c r="FA174" t="s">
        <v>2291</v>
      </c>
      <c r="FB174" t="s">
        <v>2291</v>
      </c>
      <c r="FC174" t="s">
        <v>2291</v>
      </c>
      <c r="FD174" t="s">
        <v>2291</v>
      </c>
      <c r="FE174" t="s">
        <v>2291</v>
      </c>
      <c r="FF174" t="s">
        <v>2291</v>
      </c>
      <c r="FG174" t="s">
        <v>2291</v>
      </c>
      <c r="FH174" t="s">
        <v>2291</v>
      </c>
      <c r="FI174" t="s">
        <v>2291</v>
      </c>
      <c r="FJ174" t="s">
        <v>2291</v>
      </c>
      <c r="FK174" t="s">
        <v>2291</v>
      </c>
      <c r="FL174" t="s">
        <v>2291</v>
      </c>
      <c r="FM174" t="s">
        <v>2291</v>
      </c>
      <c r="FN174" t="s">
        <v>2291</v>
      </c>
      <c r="FO174" t="s">
        <v>2291</v>
      </c>
      <c r="FP174" t="s">
        <v>2291</v>
      </c>
      <c r="FQ174" t="s">
        <v>2291</v>
      </c>
      <c r="FR174" t="s">
        <v>2291</v>
      </c>
      <c r="FS174" t="s">
        <v>2291</v>
      </c>
      <c r="FT174" t="s">
        <v>2291</v>
      </c>
      <c r="FU174" t="s">
        <v>2291</v>
      </c>
      <c r="FV174">
        <v>19</v>
      </c>
      <c r="FW174">
        <v>27</v>
      </c>
      <c r="FX174">
        <v>2</v>
      </c>
      <c r="FY174" t="s">
        <v>2291</v>
      </c>
      <c r="FZ174" t="s">
        <v>2291</v>
      </c>
      <c r="GA174" t="s">
        <v>2291</v>
      </c>
      <c r="GB174" t="s">
        <v>2291</v>
      </c>
      <c r="GC174" t="s">
        <v>2291</v>
      </c>
      <c r="GD174">
        <v>6</v>
      </c>
      <c r="GE174">
        <v>1</v>
      </c>
      <c r="GF174">
        <v>7</v>
      </c>
      <c r="GG174" t="s">
        <v>2291</v>
      </c>
      <c r="GH174">
        <v>18</v>
      </c>
      <c r="GI174" t="s">
        <v>1920</v>
      </c>
      <c r="GJ174" t="s">
        <v>1920</v>
      </c>
      <c r="GK174" t="s">
        <v>1920</v>
      </c>
      <c r="GL174" t="s">
        <v>2291</v>
      </c>
      <c r="GM174" t="s">
        <v>2291</v>
      </c>
      <c r="GN174" t="s">
        <v>2291</v>
      </c>
      <c r="GO174" t="s">
        <v>1920</v>
      </c>
      <c r="GP174" t="s">
        <v>2291</v>
      </c>
      <c r="GQ174" t="s">
        <v>2291</v>
      </c>
      <c r="GR174" t="s">
        <v>2291</v>
      </c>
      <c r="GS174" t="s">
        <v>302</v>
      </c>
      <c r="GT174" t="s">
        <v>1921</v>
      </c>
      <c r="GU174" t="s">
        <v>1921</v>
      </c>
      <c r="GV174" t="s">
        <v>1921</v>
      </c>
      <c r="GW174" t="s">
        <v>1921</v>
      </c>
      <c r="GX174" t="s">
        <v>1920</v>
      </c>
      <c r="GY174" t="s">
        <v>1921</v>
      </c>
      <c r="GZ174" t="s">
        <v>1921</v>
      </c>
      <c r="HA174" t="s">
        <v>1921</v>
      </c>
      <c r="HB174" t="s">
        <v>2291</v>
      </c>
      <c r="HC174" t="s">
        <v>2291</v>
      </c>
      <c r="HD174">
        <v>1</v>
      </c>
      <c r="HE174" t="s">
        <v>2291</v>
      </c>
      <c r="HF174" t="s">
        <v>2291</v>
      </c>
      <c r="HG174" t="s">
        <v>2291</v>
      </c>
      <c r="HH174" t="s">
        <v>2291</v>
      </c>
      <c r="HI174" t="s">
        <v>2291</v>
      </c>
      <c r="HJ174" t="s">
        <v>2291</v>
      </c>
      <c r="HK174" t="s">
        <v>2291</v>
      </c>
      <c r="HL174" t="s">
        <v>2291</v>
      </c>
      <c r="HM174" t="s">
        <v>2291</v>
      </c>
      <c r="HN174" t="s">
        <v>2291</v>
      </c>
      <c r="HO174" t="s">
        <v>2291</v>
      </c>
      <c r="HP174" t="s">
        <v>2291</v>
      </c>
      <c r="HQ174" t="s">
        <v>2291</v>
      </c>
      <c r="HR174" t="s">
        <v>869</v>
      </c>
      <c r="HS174" t="s">
        <v>371</v>
      </c>
      <c r="HT174" t="s">
        <v>1920</v>
      </c>
      <c r="HU174" t="s">
        <v>1921</v>
      </c>
      <c r="HV174" t="s">
        <v>1921</v>
      </c>
      <c r="HW174" t="s">
        <v>1921</v>
      </c>
      <c r="HX174" t="s">
        <v>1921</v>
      </c>
      <c r="HY174" t="s">
        <v>2125</v>
      </c>
      <c r="HZ174" t="s">
        <v>1921</v>
      </c>
      <c r="IA174" t="s">
        <v>1921</v>
      </c>
      <c r="IB174" t="s">
        <v>1920</v>
      </c>
      <c r="IC174" t="s">
        <v>2291</v>
      </c>
      <c r="ID174" t="s">
        <v>2291</v>
      </c>
      <c r="IE174" t="s">
        <v>2291</v>
      </c>
      <c r="IF174" t="s">
        <v>2291</v>
      </c>
      <c r="IG174" t="s">
        <v>2291</v>
      </c>
      <c r="IH174" t="s">
        <v>2127</v>
      </c>
      <c r="II174" t="s">
        <v>1920</v>
      </c>
      <c r="IJ174" t="s">
        <v>1921</v>
      </c>
      <c r="IK174" t="s">
        <v>2291</v>
      </c>
      <c r="IL174" t="s">
        <v>2291</v>
      </c>
      <c r="IM174" t="s">
        <v>1920</v>
      </c>
      <c r="IN174" t="s">
        <v>2291</v>
      </c>
      <c r="IO174" t="s">
        <v>2291</v>
      </c>
      <c r="IP174" t="s">
        <v>2291</v>
      </c>
      <c r="IQ174" t="s">
        <v>2291</v>
      </c>
      <c r="IR174" t="s">
        <v>2291</v>
      </c>
      <c r="IS174" t="s">
        <v>2291</v>
      </c>
      <c r="IT174" t="s">
        <v>2291</v>
      </c>
      <c r="IU174" t="s">
        <v>2291</v>
      </c>
      <c r="IV174" t="s">
        <v>1949</v>
      </c>
      <c r="IW174" t="s">
        <v>1991</v>
      </c>
      <c r="IX174" t="s">
        <v>2291</v>
      </c>
      <c r="IY174" t="s">
        <v>2291</v>
      </c>
      <c r="IZ174" t="s">
        <v>2291</v>
      </c>
      <c r="JA174" t="s">
        <v>2291</v>
      </c>
      <c r="JB174" t="s">
        <v>2291</v>
      </c>
      <c r="JC174" t="s">
        <v>1921</v>
      </c>
      <c r="JD174" t="s">
        <v>2291</v>
      </c>
      <c r="JE174" t="s">
        <v>2291</v>
      </c>
      <c r="JF174" t="s">
        <v>2291</v>
      </c>
      <c r="JG174" t="s">
        <v>2291</v>
      </c>
      <c r="JH174" t="s">
        <v>2291</v>
      </c>
      <c r="JI174" t="s">
        <v>2291</v>
      </c>
      <c r="JJ174" t="s">
        <v>2291</v>
      </c>
      <c r="JK174" t="s">
        <v>2291</v>
      </c>
      <c r="JL174" t="s">
        <v>2291</v>
      </c>
      <c r="JM174" t="s">
        <v>339</v>
      </c>
      <c r="JN174" t="s">
        <v>1920</v>
      </c>
      <c r="JO174" t="s">
        <v>1920</v>
      </c>
      <c r="JP174" t="s">
        <v>1921</v>
      </c>
      <c r="JQ174" t="s">
        <v>1921</v>
      </c>
      <c r="JR174" t="s">
        <v>1921</v>
      </c>
      <c r="JS174" t="s">
        <v>1920</v>
      </c>
      <c r="JT174" t="s">
        <v>1921</v>
      </c>
      <c r="JU174" t="s">
        <v>1921</v>
      </c>
      <c r="JV174" t="s">
        <v>1921</v>
      </c>
      <c r="JW174" t="s">
        <v>1921</v>
      </c>
      <c r="JX174" t="s">
        <v>1921</v>
      </c>
      <c r="JY174" t="s">
        <v>1921</v>
      </c>
      <c r="JZ174" t="s">
        <v>1921</v>
      </c>
      <c r="KA174" t="s">
        <v>1921</v>
      </c>
      <c r="KB174" t="s">
        <v>2291</v>
      </c>
      <c r="KC174" t="s">
        <v>2291</v>
      </c>
      <c r="KD174" t="s">
        <v>2298</v>
      </c>
      <c r="KE174" t="s">
        <v>1920</v>
      </c>
      <c r="KF174" t="s">
        <v>1921</v>
      </c>
      <c r="KG174" t="s">
        <v>1921</v>
      </c>
      <c r="KH174" t="s">
        <v>1921</v>
      </c>
      <c r="KI174" t="s">
        <v>1921</v>
      </c>
      <c r="KJ174" t="s">
        <v>1920</v>
      </c>
      <c r="KK174" t="s">
        <v>1921</v>
      </c>
      <c r="KL174" t="s">
        <v>2291</v>
      </c>
      <c r="KM174" t="s">
        <v>2294</v>
      </c>
      <c r="KN174" t="s">
        <v>2291</v>
      </c>
      <c r="KO174" t="s">
        <v>1920</v>
      </c>
      <c r="KP174" t="s">
        <v>1512</v>
      </c>
      <c r="KQ174" t="s">
        <v>1966</v>
      </c>
      <c r="KR174" t="s">
        <v>1923</v>
      </c>
      <c r="KS174" t="s">
        <v>2291</v>
      </c>
      <c r="KT174" t="s">
        <v>1920</v>
      </c>
      <c r="KU174" t="s">
        <v>2044</v>
      </c>
      <c r="KV174" t="s">
        <v>1920</v>
      </c>
      <c r="KW174" t="s">
        <v>1921</v>
      </c>
      <c r="KX174" t="s">
        <v>1920</v>
      </c>
      <c r="KY174" t="s">
        <v>2291</v>
      </c>
      <c r="KZ174" t="s">
        <v>2291</v>
      </c>
      <c r="LA174">
        <v>1</v>
      </c>
      <c r="LB174" t="s">
        <v>313</v>
      </c>
      <c r="LC174" t="s">
        <v>305</v>
      </c>
      <c r="LD174" t="s">
        <v>2291</v>
      </c>
      <c r="LE174" t="s">
        <v>2291</v>
      </c>
      <c r="LF174" t="s">
        <v>2291</v>
      </c>
      <c r="LG174">
        <v>20</v>
      </c>
      <c r="LH174">
        <v>20</v>
      </c>
      <c r="LI174" t="s">
        <v>1699</v>
      </c>
      <c r="LJ174">
        <v>180262</v>
      </c>
      <c r="LK174" t="s">
        <v>1700</v>
      </c>
      <c r="LL174" t="s">
        <v>1701</v>
      </c>
      <c r="LM174">
        <v>163</v>
      </c>
      <c r="LN174" t="s">
        <v>2291</v>
      </c>
      <c r="LO174">
        <v>-1</v>
      </c>
      <c r="LP174" t="s">
        <v>2291</v>
      </c>
      <c r="LQ174" t="s">
        <v>2291</v>
      </c>
      <c r="LR174">
        <v>163</v>
      </c>
      <c r="LS174">
        <v>3</v>
      </c>
      <c r="LT174">
        <v>4</v>
      </c>
      <c r="LU174">
        <v>4</v>
      </c>
      <c r="LV174">
        <v>8</v>
      </c>
      <c r="LW174">
        <v>7</v>
      </c>
      <c r="LX174">
        <v>7</v>
      </c>
      <c r="LY174">
        <v>10</v>
      </c>
      <c r="LZ174">
        <v>5</v>
      </c>
      <c r="MA174">
        <v>20</v>
      </c>
      <c r="MB174">
        <v>20</v>
      </c>
      <c r="MC174">
        <v>0</v>
      </c>
      <c r="MD174">
        <v>0</v>
      </c>
      <c r="ME174">
        <v>88</v>
      </c>
      <c r="MF174" t="s">
        <v>1975</v>
      </c>
      <c r="MG174" t="s">
        <v>1976</v>
      </c>
      <c r="MH174" t="s">
        <v>1979</v>
      </c>
      <c r="MI174" t="b">
        <v>1</v>
      </c>
      <c r="MJ174" t="b">
        <v>1</v>
      </c>
      <c r="MK174" t="b">
        <v>1</v>
      </c>
      <c r="ML174" t="s">
        <v>2291</v>
      </c>
    </row>
    <row r="175" spans="1:350" x14ac:dyDescent="0.3">
      <c r="A175" t="s">
        <v>1792</v>
      </c>
      <c r="B175" t="s">
        <v>289</v>
      </c>
      <c r="C175" t="s">
        <v>290</v>
      </c>
      <c r="D175">
        <v>43151</v>
      </c>
      <c r="E175" t="s">
        <v>291</v>
      </c>
      <c r="F175" t="s">
        <v>2291</v>
      </c>
      <c r="G175" t="s">
        <v>2291</v>
      </c>
      <c r="H175" t="s">
        <v>2291</v>
      </c>
      <c r="I175">
        <v>43151</v>
      </c>
      <c r="J175" t="s">
        <v>292</v>
      </c>
      <c r="K175" t="s">
        <v>293</v>
      </c>
      <c r="L175" t="s">
        <v>294</v>
      </c>
      <c r="M175" t="s">
        <v>1934</v>
      </c>
      <c r="N175" t="s">
        <v>295</v>
      </c>
      <c r="O175" t="s">
        <v>1947</v>
      </c>
      <c r="P175" t="s">
        <v>296</v>
      </c>
      <c r="Q175" t="s">
        <v>332</v>
      </c>
      <c r="R175" t="s">
        <v>1792</v>
      </c>
      <c r="S175" t="s">
        <v>1792</v>
      </c>
      <c r="T175" t="s">
        <v>297</v>
      </c>
      <c r="U175">
        <v>13.4196495997</v>
      </c>
      <c r="V175">
        <v>14.744070858700001</v>
      </c>
      <c r="W175">
        <v>298.08228364500002</v>
      </c>
      <c r="X175">
        <v>8</v>
      </c>
      <c r="Y175" t="s">
        <v>1984</v>
      </c>
      <c r="Z175" t="s">
        <v>2291</v>
      </c>
      <c r="AA175" t="s">
        <v>2291</v>
      </c>
      <c r="AB175" t="s">
        <v>2296</v>
      </c>
      <c r="AC175" t="s">
        <v>2291</v>
      </c>
      <c r="AD175" t="s">
        <v>1982</v>
      </c>
      <c r="AE175" t="s">
        <v>2291</v>
      </c>
      <c r="AF175" t="s">
        <v>2291</v>
      </c>
      <c r="AG175" t="s">
        <v>2093</v>
      </c>
      <c r="AH175" t="s">
        <v>1920</v>
      </c>
      <c r="AI175" t="s">
        <v>1920</v>
      </c>
      <c r="AJ175" t="s">
        <v>1921</v>
      </c>
      <c r="AK175" t="s">
        <v>2291</v>
      </c>
      <c r="AL175">
        <v>320</v>
      </c>
      <c r="AM175">
        <v>1337</v>
      </c>
      <c r="AN175" t="s">
        <v>294</v>
      </c>
      <c r="AO175" t="s">
        <v>1934</v>
      </c>
      <c r="AP175" t="s">
        <v>295</v>
      </c>
      <c r="AQ175" t="s">
        <v>1947</v>
      </c>
      <c r="AR175" t="s">
        <v>296</v>
      </c>
      <c r="AS175" t="s">
        <v>332</v>
      </c>
      <c r="AT175">
        <v>320</v>
      </c>
      <c r="AU175">
        <v>1337</v>
      </c>
      <c r="AV175">
        <v>42005</v>
      </c>
      <c r="AW175">
        <v>40</v>
      </c>
      <c r="AX175">
        <v>167</v>
      </c>
      <c r="AY175" t="s">
        <v>298</v>
      </c>
      <c r="AZ175" t="s">
        <v>1926</v>
      </c>
      <c r="BA175" t="s">
        <v>299</v>
      </c>
      <c r="BB175" t="s">
        <v>1931</v>
      </c>
      <c r="BC175" t="s">
        <v>300</v>
      </c>
      <c r="BD175" t="s">
        <v>1931</v>
      </c>
      <c r="BE175" t="s">
        <v>2291</v>
      </c>
      <c r="BF175" t="s">
        <v>2291</v>
      </c>
      <c r="BG175" t="s">
        <v>2291</v>
      </c>
      <c r="BH175">
        <v>40</v>
      </c>
      <c r="BI175">
        <v>167</v>
      </c>
      <c r="BJ175">
        <v>42736</v>
      </c>
      <c r="BK175" t="s">
        <v>2291</v>
      </c>
      <c r="BL175" t="s">
        <v>2291</v>
      </c>
      <c r="BM175" t="s">
        <v>2291</v>
      </c>
      <c r="BN175" t="s">
        <v>2291</v>
      </c>
      <c r="BO175" t="s">
        <v>2291</v>
      </c>
      <c r="BP175" t="s">
        <v>2291</v>
      </c>
      <c r="BQ175" t="s">
        <v>2291</v>
      </c>
      <c r="BR175" t="s">
        <v>2291</v>
      </c>
      <c r="BS175" t="s">
        <v>2291</v>
      </c>
      <c r="BT175" t="s">
        <v>2291</v>
      </c>
      <c r="BU175" t="s">
        <v>2291</v>
      </c>
      <c r="BV175" t="s">
        <v>2291</v>
      </c>
      <c r="BW175" t="s">
        <v>2291</v>
      </c>
      <c r="BX175" t="s">
        <v>2291</v>
      </c>
      <c r="BY175">
        <v>100</v>
      </c>
      <c r="BZ175">
        <v>418</v>
      </c>
      <c r="CA175">
        <v>0</v>
      </c>
      <c r="CB175">
        <v>360</v>
      </c>
      <c r="CC175">
        <v>0</v>
      </c>
      <c r="CD175">
        <v>0</v>
      </c>
      <c r="CE175">
        <v>0</v>
      </c>
      <c r="CF175" t="s">
        <v>1998</v>
      </c>
      <c r="CG175" t="s">
        <v>2291</v>
      </c>
      <c r="CH175" t="s">
        <v>301</v>
      </c>
      <c r="CI175" t="s">
        <v>1921</v>
      </c>
      <c r="CJ175" t="s">
        <v>1921</v>
      </c>
      <c r="CK175" t="s">
        <v>1921</v>
      </c>
      <c r="CL175" t="s">
        <v>1921</v>
      </c>
      <c r="CM175" t="s">
        <v>1921</v>
      </c>
      <c r="CN175" t="s">
        <v>1921</v>
      </c>
      <c r="CO175" t="s">
        <v>1921</v>
      </c>
      <c r="CP175" t="s">
        <v>1921</v>
      </c>
      <c r="CQ175" t="s">
        <v>1921</v>
      </c>
      <c r="CR175" t="s">
        <v>1920</v>
      </c>
      <c r="CS175" t="s">
        <v>1921</v>
      </c>
      <c r="CT175" t="s">
        <v>2291</v>
      </c>
      <c r="CU175" t="s">
        <v>2291</v>
      </c>
      <c r="CV175" t="s">
        <v>2291</v>
      </c>
      <c r="CW175" t="s">
        <v>2291</v>
      </c>
      <c r="CX175" t="s">
        <v>2291</v>
      </c>
      <c r="CY175" t="s">
        <v>2291</v>
      </c>
      <c r="CZ175" t="s">
        <v>2291</v>
      </c>
      <c r="DA175" t="s">
        <v>2291</v>
      </c>
      <c r="DB175" t="s">
        <v>2291</v>
      </c>
      <c r="DC175" t="s">
        <v>2291</v>
      </c>
      <c r="DD175" t="s">
        <v>2291</v>
      </c>
      <c r="DE175" t="s">
        <v>2291</v>
      </c>
      <c r="DF175" t="s">
        <v>2291</v>
      </c>
      <c r="DG175" t="s">
        <v>2291</v>
      </c>
      <c r="DH175" t="s">
        <v>2291</v>
      </c>
      <c r="DI175" t="s">
        <v>2291</v>
      </c>
      <c r="DJ175" t="s">
        <v>2291</v>
      </c>
      <c r="DK175" t="s">
        <v>2291</v>
      </c>
      <c r="DL175" t="s">
        <v>2291</v>
      </c>
      <c r="DM175" t="s">
        <v>2291</v>
      </c>
      <c r="DN175" t="s">
        <v>2291</v>
      </c>
      <c r="DO175" t="s">
        <v>2291</v>
      </c>
      <c r="DP175" t="s">
        <v>2291</v>
      </c>
      <c r="DQ175" t="s">
        <v>2291</v>
      </c>
      <c r="DR175" t="s">
        <v>2291</v>
      </c>
      <c r="DS175" t="s">
        <v>2291</v>
      </c>
      <c r="DT175" t="s">
        <v>2291</v>
      </c>
      <c r="DU175" t="s">
        <v>2291</v>
      </c>
      <c r="DV175" t="s">
        <v>2291</v>
      </c>
      <c r="DW175" t="s">
        <v>2291</v>
      </c>
      <c r="DX175" t="s">
        <v>2291</v>
      </c>
      <c r="DY175" t="s">
        <v>2291</v>
      </c>
      <c r="DZ175" t="s">
        <v>2291</v>
      </c>
      <c r="EA175" t="s">
        <v>2291</v>
      </c>
      <c r="EB175" t="s">
        <v>2291</v>
      </c>
      <c r="EC175" t="s">
        <v>2291</v>
      </c>
      <c r="ED175" t="s">
        <v>2291</v>
      </c>
      <c r="EE175" t="s">
        <v>2291</v>
      </c>
      <c r="EF175" t="s">
        <v>2291</v>
      </c>
      <c r="EG175" t="s">
        <v>2291</v>
      </c>
      <c r="EH175" t="s">
        <v>2291</v>
      </c>
      <c r="EI175" t="s">
        <v>2291</v>
      </c>
      <c r="EJ175" t="s">
        <v>2291</v>
      </c>
      <c r="EK175" t="s">
        <v>2291</v>
      </c>
      <c r="EL175" t="s">
        <v>2291</v>
      </c>
      <c r="EM175" t="s">
        <v>2291</v>
      </c>
      <c r="EN175" t="s">
        <v>2291</v>
      </c>
      <c r="EO175" t="s">
        <v>2291</v>
      </c>
      <c r="EP175" t="s">
        <v>2291</v>
      </c>
      <c r="EQ175" t="s">
        <v>2291</v>
      </c>
      <c r="ER175" t="s">
        <v>2291</v>
      </c>
      <c r="ES175" t="s">
        <v>2291</v>
      </c>
      <c r="ET175" t="s">
        <v>2291</v>
      </c>
      <c r="EU175" t="s">
        <v>2291</v>
      </c>
      <c r="EV175" t="s">
        <v>2291</v>
      </c>
      <c r="EW175" t="s">
        <v>2291</v>
      </c>
      <c r="EX175" t="s">
        <v>2291</v>
      </c>
      <c r="EY175" t="s">
        <v>2291</v>
      </c>
      <c r="EZ175" t="s">
        <v>2291</v>
      </c>
      <c r="FA175" t="s">
        <v>2291</v>
      </c>
      <c r="FB175" t="s">
        <v>2291</v>
      </c>
      <c r="FC175" t="s">
        <v>2291</v>
      </c>
      <c r="FD175" t="s">
        <v>2291</v>
      </c>
      <c r="FE175" t="s">
        <v>2291</v>
      </c>
      <c r="FF175" t="s">
        <v>2291</v>
      </c>
      <c r="FG175" t="s">
        <v>2291</v>
      </c>
      <c r="FH175" t="s">
        <v>2291</v>
      </c>
      <c r="FI175" t="s">
        <v>2291</v>
      </c>
      <c r="FJ175" t="s">
        <v>2291</v>
      </c>
      <c r="FK175" t="s">
        <v>2291</v>
      </c>
      <c r="FL175" t="s">
        <v>2291</v>
      </c>
      <c r="FM175" t="s">
        <v>2291</v>
      </c>
      <c r="FN175" t="s">
        <v>1953</v>
      </c>
      <c r="FO175" t="s">
        <v>1921</v>
      </c>
      <c r="FP175" t="s">
        <v>1921</v>
      </c>
      <c r="FQ175" t="s">
        <v>1920</v>
      </c>
      <c r="FR175" t="s">
        <v>1921</v>
      </c>
      <c r="FS175" t="s">
        <v>1921</v>
      </c>
      <c r="FT175" t="s">
        <v>2291</v>
      </c>
      <c r="FU175" t="s">
        <v>1997</v>
      </c>
      <c r="FV175">
        <v>37</v>
      </c>
      <c r="FW175">
        <v>60</v>
      </c>
      <c r="FX175">
        <v>13</v>
      </c>
      <c r="FY175">
        <v>13</v>
      </c>
      <c r="FZ175">
        <v>22</v>
      </c>
      <c r="GA175">
        <v>22</v>
      </c>
      <c r="GB175" t="s">
        <v>2291</v>
      </c>
      <c r="GC175">
        <v>1</v>
      </c>
      <c r="GD175">
        <v>26</v>
      </c>
      <c r="GE175">
        <v>28</v>
      </c>
      <c r="GF175">
        <v>9</v>
      </c>
      <c r="GG175">
        <v>5</v>
      </c>
      <c r="GH175">
        <v>65</v>
      </c>
      <c r="GI175" t="s">
        <v>1920</v>
      </c>
      <c r="GJ175" t="s">
        <v>1920</v>
      </c>
      <c r="GK175" t="s">
        <v>1920</v>
      </c>
      <c r="GL175" t="s">
        <v>2291</v>
      </c>
      <c r="GM175" t="s">
        <v>2291</v>
      </c>
      <c r="GN175" t="s">
        <v>2291</v>
      </c>
      <c r="GO175" t="s">
        <v>1920</v>
      </c>
      <c r="GP175" t="s">
        <v>2291</v>
      </c>
      <c r="GQ175" t="s">
        <v>2291</v>
      </c>
      <c r="GR175" t="s">
        <v>2291</v>
      </c>
      <c r="GS175" t="s">
        <v>302</v>
      </c>
      <c r="GT175" t="s">
        <v>1921</v>
      </c>
      <c r="GU175" t="s">
        <v>1921</v>
      </c>
      <c r="GV175" t="s">
        <v>1921</v>
      </c>
      <c r="GW175" t="s">
        <v>1921</v>
      </c>
      <c r="GX175" t="s">
        <v>1920</v>
      </c>
      <c r="GY175" t="s">
        <v>1921</v>
      </c>
      <c r="GZ175" t="s">
        <v>1921</v>
      </c>
      <c r="HA175" t="s">
        <v>1921</v>
      </c>
      <c r="HB175" t="s">
        <v>2291</v>
      </c>
      <c r="HC175" t="s">
        <v>2291</v>
      </c>
      <c r="HD175">
        <v>4</v>
      </c>
      <c r="HE175">
        <v>4</v>
      </c>
      <c r="HF175" t="s">
        <v>2291</v>
      </c>
      <c r="HG175" t="s">
        <v>2291</v>
      </c>
      <c r="HH175" t="s">
        <v>2291</v>
      </c>
      <c r="HI175" t="s">
        <v>2291</v>
      </c>
      <c r="HJ175" t="s">
        <v>2291</v>
      </c>
      <c r="HK175" t="s">
        <v>2291</v>
      </c>
      <c r="HL175" t="s">
        <v>2291</v>
      </c>
      <c r="HM175" t="s">
        <v>2291</v>
      </c>
      <c r="HN175" t="s">
        <v>2291</v>
      </c>
      <c r="HO175" t="s">
        <v>2291</v>
      </c>
      <c r="HP175" t="s">
        <v>2291</v>
      </c>
      <c r="HQ175" t="s">
        <v>2291</v>
      </c>
      <c r="HR175" t="s">
        <v>869</v>
      </c>
      <c r="HS175" t="s">
        <v>1995</v>
      </c>
      <c r="HT175" t="s">
        <v>1921</v>
      </c>
      <c r="HU175" t="s">
        <v>1921</v>
      </c>
      <c r="HV175" t="s">
        <v>1920</v>
      </c>
      <c r="HW175" t="s">
        <v>1921</v>
      </c>
      <c r="HX175" t="s">
        <v>1921</v>
      </c>
      <c r="HY175" t="s">
        <v>2125</v>
      </c>
      <c r="HZ175" t="s">
        <v>1921</v>
      </c>
      <c r="IA175" t="s">
        <v>1921</v>
      </c>
      <c r="IB175" t="s">
        <v>1920</v>
      </c>
      <c r="IC175" t="s">
        <v>2291</v>
      </c>
      <c r="ID175" t="s">
        <v>2291</v>
      </c>
      <c r="IE175" t="s">
        <v>2291</v>
      </c>
      <c r="IF175" t="s">
        <v>2291</v>
      </c>
      <c r="IG175" t="s">
        <v>2291</v>
      </c>
      <c r="IH175" t="s">
        <v>2126</v>
      </c>
      <c r="II175" t="s">
        <v>1921</v>
      </c>
      <c r="IJ175" t="s">
        <v>1920</v>
      </c>
      <c r="IK175" t="s">
        <v>2291</v>
      </c>
      <c r="IL175">
        <v>360</v>
      </c>
      <c r="IM175" t="s">
        <v>1920</v>
      </c>
      <c r="IN175" t="s">
        <v>2291</v>
      </c>
      <c r="IO175" t="s">
        <v>2291</v>
      </c>
      <c r="IP175" t="s">
        <v>2291</v>
      </c>
      <c r="IQ175" t="s">
        <v>2291</v>
      </c>
      <c r="IR175" t="s">
        <v>2291</v>
      </c>
      <c r="IS175" t="s">
        <v>2291</v>
      </c>
      <c r="IT175" t="s">
        <v>2291</v>
      </c>
      <c r="IU175" t="s">
        <v>2291</v>
      </c>
      <c r="IV175" t="s">
        <v>1952</v>
      </c>
      <c r="IW175" t="s">
        <v>2291</v>
      </c>
      <c r="IX175" t="s">
        <v>2291</v>
      </c>
      <c r="IY175" t="s">
        <v>2203</v>
      </c>
      <c r="IZ175" t="s">
        <v>2210</v>
      </c>
      <c r="JA175" t="s">
        <v>1957</v>
      </c>
      <c r="JB175" t="s">
        <v>2291</v>
      </c>
      <c r="JC175" t="s">
        <v>1921</v>
      </c>
      <c r="JD175" t="s">
        <v>2291</v>
      </c>
      <c r="JE175" t="s">
        <v>2291</v>
      </c>
      <c r="JF175" t="s">
        <v>2291</v>
      </c>
      <c r="JG175" t="s">
        <v>2291</v>
      </c>
      <c r="JH175" t="s">
        <v>2291</v>
      </c>
      <c r="JI175" t="s">
        <v>2291</v>
      </c>
      <c r="JJ175" t="s">
        <v>2291</v>
      </c>
      <c r="JK175" t="s">
        <v>2291</v>
      </c>
      <c r="JL175" t="s">
        <v>2291</v>
      </c>
      <c r="JM175" t="s">
        <v>303</v>
      </c>
      <c r="JN175" t="s">
        <v>1920</v>
      </c>
      <c r="JO175" t="s">
        <v>1921</v>
      </c>
      <c r="JP175" t="s">
        <v>1921</v>
      </c>
      <c r="JQ175" t="s">
        <v>1921</v>
      </c>
      <c r="JR175" t="s">
        <v>1921</v>
      </c>
      <c r="JS175" t="s">
        <v>1920</v>
      </c>
      <c r="JT175" t="s">
        <v>1921</v>
      </c>
      <c r="JU175" t="s">
        <v>1921</v>
      </c>
      <c r="JV175" t="s">
        <v>1921</v>
      </c>
      <c r="JW175" t="s">
        <v>1921</v>
      </c>
      <c r="JX175" t="s">
        <v>1921</v>
      </c>
      <c r="JY175" t="s">
        <v>1921</v>
      </c>
      <c r="JZ175" t="s">
        <v>1921</v>
      </c>
      <c r="KA175" t="s">
        <v>1921</v>
      </c>
      <c r="KB175" t="s">
        <v>2291</v>
      </c>
      <c r="KC175" t="s">
        <v>2291</v>
      </c>
      <c r="KD175" t="s">
        <v>2299</v>
      </c>
      <c r="KE175" t="s">
        <v>1921</v>
      </c>
      <c r="KF175" t="s">
        <v>1921</v>
      </c>
      <c r="KG175" t="s">
        <v>1921</v>
      </c>
      <c r="KH175" t="s">
        <v>1920</v>
      </c>
      <c r="KI175" t="s">
        <v>1921</v>
      </c>
      <c r="KJ175" t="s">
        <v>1921</v>
      </c>
      <c r="KK175" t="s">
        <v>1921</v>
      </c>
      <c r="KL175" t="s">
        <v>2291</v>
      </c>
      <c r="KM175" t="s">
        <v>1971</v>
      </c>
      <c r="KN175" t="s">
        <v>2291</v>
      </c>
      <c r="KO175" t="s">
        <v>1920</v>
      </c>
      <c r="KP175" t="s">
        <v>1720</v>
      </c>
      <c r="KQ175" t="s">
        <v>1966</v>
      </c>
      <c r="KR175" t="s">
        <v>1923</v>
      </c>
      <c r="KS175" t="s">
        <v>2291</v>
      </c>
      <c r="KT175" t="s">
        <v>1920</v>
      </c>
      <c r="KU175" t="s">
        <v>2044</v>
      </c>
      <c r="KV175" t="s">
        <v>1920</v>
      </c>
      <c r="KW175" t="s">
        <v>1921</v>
      </c>
      <c r="KX175" t="s">
        <v>1920</v>
      </c>
      <c r="KY175" t="s">
        <v>2291</v>
      </c>
      <c r="KZ175" t="s">
        <v>2291</v>
      </c>
      <c r="LA175">
        <v>3</v>
      </c>
      <c r="LB175" t="s">
        <v>304</v>
      </c>
      <c r="LC175" t="s">
        <v>305</v>
      </c>
      <c r="LD175" t="s">
        <v>2291</v>
      </c>
      <c r="LE175" t="s">
        <v>2291</v>
      </c>
      <c r="LF175" t="s">
        <v>2291</v>
      </c>
      <c r="LG175">
        <v>20</v>
      </c>
      <c r="LH175">
        <v>20</v>
      </c>
      <c r="LI175" t="s">
        <v>306</v>
      </c>
      <c r="LJ175">
        <v>130302</v>
      </c>
      <c r="LK175" t="s">
        <v>307</v>
      </c>
      <c r="LL175" t="s">
        <v>308</v>
      </c>
      <c r="LM175">
        <v>1</v>
      </c>
      <c r="LN175" t="s">
        <v>2291</v>
      </c>
      <c r="LO175">
        <v>-1</v>
      </c>
      <c r="LP175" t="s">
        <v>2291</v>
      </c>
      <c r="LQ175" t="s">
        <v>2291</v>
      </c>
      <c r="LR175">
        <v>1</v>
      </c>
      <c r="LS175">
        <v>6</v>
      </c>
      <c r="LT175">
        <v>6</v>
      </c>
      <c r="LU175">
        <v>13</v>
      </c>
      <c r="LV175">
        <v>13</v>
      </c>
      <c r="LW175">
        <v>22</v>
      </c>
      <c r="LX175">
        <v>14</v>
      </c>
      <c r="LY175">
        <v>13</v>
      </c>
      <c r="LZ175">
        <v>11</v>
      </c>
      <c r="MA175">
        <v>21</v>
      </c>
      <c r="MB175">
        <v>21</v>
      </c>
      <c r="MC175">
        <v>3</v>
      </c>
      <c r="MD175">
        <v>1</v>
      </c>
      <c r="ME175">
        <v>144</v>
      </c>
      <c r="MF175" t="s">
        <v>1975</v>
      </c>
      <c r="MG175" t="s">
        <v>1979</v>
      </c>
      <c r="MH175" t="s">
        <v>2291</v>
      </c>
      <c r="MI175" t="b">
        <v>1</v>
      </c>
      <c r="MJ175" t="b">
        <v>1</v>
      </c>
      <c r="MK175" t="b">
        <v>1</v>
      </c>
      <c r="ML175" t="s">
        <v>2291</v>
      </c>
    </row>
    <row r="176" spans="1:350" x14ac:dyDescent="0.3">
      <c r="A176" t="s">
        <v>1843</v>
      </c>
      <c r="B176" t="s">
        <v>1438</v>
      </c>
      <c r="C176" t="s">
        <v>1439</v>
      </c>
      <c r="D176">
        <v>43172</v>
      </c>
      <c r="E176" t="s">
        <v>291</v>
      </c>
      <c r="F176" t="s">
        <v>2291</v>
      </c>
      <c r="G176" t="s">
        <v>2291</v>
      </c>
      <c r="H176" t="s">
        <v>2291</v>
      </c>
      <c r="I176">
        <v>43172</v>
      </c>
      <c r="J176" t="s">
        <v>292</v>
      </c>
      <c r="K176" t="s">
        <v>293</v>
      </c>
      <c r="L176" t="s">
        <v>294</v>
      </c>
      <c r="M176" t="s">
        <v>1934</v>
      </c>
      <c r="N176" t="s">
        <v>698</v>
      </c>
      <c r="O176" t="s">
        <v>333</v>
      </c>
      <c r="P176" t="s">
        <v>818</v>
      </c>
      <c r="Q176" t="s">
        <v>1470</v>
      </c>
      <c r="R176" t="s">
        <v>1509</v>
      </c>
      <c r="S176" t="s">
        <v>1843</v>
      </c>
      <c r="T176" t="s">
        <v>1440</v>
      </c>
      <c r="U176">
        <v>13.658878510399999</v>
      </c>
      <c r="V176">
        <v>13.9313227729</v>
      </c>
      <c r="W176">
        <v>268.76278647300001</v>
      </c>
      <c r="X176">
        <v>6</v>
      </c>
      <c r="Y176" t="s">
        <v>1983</v>
      </c>
      <c r="Z176" t="s">
        <v>2086</v>
      </c>
      <c r="AA176">
        <v>2</v>
      </c>
      <c r="AB176" t="s">
        <v>2292</v>
      </c>
      <c r="AC176" t="s">
        <v>2291</v>
      </c>
      <c r="AD176" t="s">
        <v>1982</v>
      </c>
      <c r="AE176" t="s">
        <v>2291</v>
      </c>
      <c r="AF176" t="s">
        <v>2291</v>
      </c>
      <c r="AG176" t="s">
        <v>2089</v>
      </c>
      <c r="AH176" t="s">
        <v>1920</v>
      </c>
      <c r="AI176" t="s">
        <v>1921</v>
      </c>
      <c r="AJ176" t="s">
        <v>1921</v>
      </c>
      <c r="AK176" t="s">
        <v>2291</v>
      </c>
      <c r="AL176">
        <v>100</v>
      </c>
      <c r="AM176">
        <v>418</v>
      </c>
      <c r="AN176" t="s">
        <v>294</v>
      </c>
      <c r="AO176" t="s">
        <v>1934</v>
      </c>
      <c r="AP176" t="s">
        <v>698</v>
      </c>
      <c r="AQ176" t="s">
        <v>333</v>
      </c>
      <c r="AR176" t="s">
        <v>818</v>
      </c>
      <c r="AS176" t="s">
        <v>1470</v>
      </c>
      <c r="AT176">
        <v>100</v>
      </c>
      <c r="AU176">
        <v>418</v>
      </c>
      <c r="AV176">
        <v>42005</v>
      </c>
      <c r="AW176" t="s">
        <v>2291</v>
      </c>
      <c r="AX176" t="s">
        <v>2291</v>
      </c>
      <c r="AY176" t="s">
        <v>2291</v>
      </c>
      <c r="AZ176" t="s">
        <v>2291</v>
      </c>
      <c r="BA176" t="s">
        <v>2291</v>
      </c>
      <c r="BB176" t="s">
        <v>2291</v>
      </c>
      <c r="BC176" t="s">
        <v>2291</v>
      </c>
      <c r="BD176" t="s">
        <v>2291</v>
      </c>
      <c r="BE176" t="s">
        <v>2291</v>
      </c>
      <c r="BF176" t="s">
        <v>2291</v>
      </c>
      <c r="BG176" t="s">
        <v>2291</v>
      </c>
      <c r="BH176" t="s">
        <v>2291</v>
      </c>
      <c r="BI176" t="s">
        <v>2291</v>
      </c>
      <c r="BJ176" t="s">
        <v>2291</v>
      </c>
      <c r="BK176" t="s">
        <v>2291</v>
      </c>
      <c r="BL176" t="s">
        <v>2291</v>
      </c>
      <c r="BM176" t="s">
        <v>2291</v>
      </c>
      <c r="BN176" t="s">
        <v>2291</v>
      </c>
      <c r="BO176" t="s">
        <v>2291</v>
      </c>
      <c r="BP176" t="s">
        <v>2291</v>
      </c>
      <c r="BQ176" t="s">
        <v>2291</v>
      </c>
      <c r="BR176" t="s">
        <v>2291</v>
      </c>
      <c r="BS176" t="s">
        <v>2291</v>
      </c>
      <c r="BT176" t="s">
        <v>2291</v>
      </c>
      <c r="BU176" t="s">
        <v>2291</v>
      </c>
      <c r="BV176" t="s">
        <v>2291</v>
      </c>
      <c r="BW176" t="s">
        <v>2291</v>
      </c>
      <c r="BX176" t="s">
        <v>2291</v>
      </c>
      <c r="BY176" t="s">
        <v>2291</v>
      </c>
      <c r="BZ176" t="s">
        <v>2291</v>
      </c>
      <c r="CA176">
        <v>0</v>
      </c>
      <c r="CB176">
        <v>100</v>
      </c>
      <c r="CC176">
        <v>0</v>
      </c>
      <c r="CD176">
        <v>0</v>
      </c>
      <c r="CE176">
        <v>0</v>
      </c>
      <c r="CF176" t="s">
        <v>1998</v>
      </c>
      <c r="CG176" t="s">
        <v>2291</v>
      </c>
      <c r="CH176" t="s">
        <v>533</v>
      </c>
      <c r="CI176" t="s">
        <v>1921</v>
      </c>
      <c r="CJ176" t="s">
        <v>1921</v>
      </c>
      <c r="CK176" t="s">
        <v>1921</v>
      </c>
      <c r="CL176" t="s">
        <v>1921</v>
      </c>
      <c r="CM176" t="s">
        <v>1921</v>
      </c>
      <c r="CN176" t="s">
        <v>1921</v>
      </c>
      <c r="CO176" t="s">
        <v>1921</v>
      </c>
      <c r="CP176" t="s">
        <v>1921</v>
      </c>
      <c r="CQ176" t="s">
        <v>1920</v>
      </c>
      <c r="CR176" t="s">
        <v>1921</v>
      </c>
      <c r="CS176" t="s">
        <v>1921</v>
      </c>
      <c r="CT176" t="s">
        <v>1953</v>
      </c>
      <c r="CU176" t="s">
        <v>1921</v>
      </c>
      <c r="CV176" t="s">
        <v>1921</v>
      </c>
      <c r="CW176" t="s">
        <v>1920</v>
      </c>
      <c r="CX176" t="s">
        <v>1921</v>
      </c>
      <c r="CY176" t="s">
        <v>1921</v>
      </c>
      <c r="CZ176" t="s">
        <v>2291</v>
      </c>
      <c r="DA176" t="s">
        <v>2030</v>
      </c>
      <c r="DB176" t="s">
        <v>2291</v>
      </c>
      <c r="DC176" t="s">
        <v>2291</v>
      </c>
      <c r="DD176" t="s">
        <v>2291</v>
      </c>
      <c r="DE176" t="s">
        <v>2291</v>
      </c>
      <c r="DF176" t="s">
        <v>2291</v>
      </c>
      <c r="DG176" t="s">
        <v>2291</v>
      </c>
      <c r="DH176" t="s">
        <v>2291</v>
      </c>
      <c r="DI176" t="s">
        <v>2291</v>
      </c>
      <c r="DJ176" t="s">
        <v>2291</v>
      </c>
      <c r="DK176" t="s">
        <v>2291</v>
      </c>
      <c r="DL176" t="s">
        <v>2291</v>
      </c>
      <c r="DM176" t="s">
        <v>2291</v>
      </c>
      <c r="DN176" t="s">
        <v>2291</v>
      </c>
      <c r="DO176" t="s">
        <v>2291</v>
      </c>
      <c r="DP176" t="s">
        <v>2291</v>
      </c>
      <c r="DQ176" t="s">
        <v>2291</v>
      </c>
      <c r="DR176" t="s">
        <v>2291</v>
      </c>
      <c r="DS176" t="s">
        <v>2291</v>
      </c>
      <c r="DT176" t="s">
        <v>2291</v>
      </c>
      <c r="DU176" t="s">
        <v>2291</v>
      </c>
      <c r="DV176" t="s">
        <v>2291</v>
      </c>
      <c r="DW176" t="s">
        <v>2291</v>
      </c>
      <c r="DX176" t="s">
        <v>2291</v>
      </c>
      <c r="DY176" t="s">
        <v>2291</v>
      </c>
      <c r="DZ176" t="s">
        <v>2291</v>
      </c>
      <c r="EA176" t="s">
        <v>2291</v>
      </c>
      <c r="EB176" t="s">
        <v>2291</v>
      </c>
      <c r="EC176" t="s">
        <v>2291</v>
      </c>
      <c r="ED176" t="s">
        <v>2291</v>
      </c>
      <c r="EE176" t="s">
        <v>2291</v>
      </c>
      <c r="EF176" t="s">
        <v>2291</v>
      </c>
      <c r="EG176" t="s">
        <v>2291</v>
      </c>
      <c r="EH176" t="s">
        <v>2291</v>
      </c>
      <c r="EI176" t="s">
        <v>2291</v>
      </c>
      <c r="EJ176" t="s">
        <v>2291</v>
      </c>
      <c r="EK176" t="s">
        <v>2291</v>
      </c>
      <c r="EL176" t="s">
        <v>2291</v>
      </c>
      <c r="EM176" t="s">
        <v>2291</v>
      </c>
      <c r="EN176" t="s">
        <v>2291</v>
      </c>
      <c r="EO176" t="s">
        <v>2291</v>
      </c>
      <c r="EP176" t="s">
        <v>2291</v>
      </c>
      <c r="EQ176" t="s">
        <v>2291</v>
      </c>
      <c r="ER176" t="s">
        <v>2291</v>
      </c>
      <c r="ES176" t="s">
        <v>2291</v>
      </c>
      <c r="ET176" t="s">
        <v>2291</v>
      </c>
      <c r="EU176" t="s">
        <v>2291</v>
      </c>
      <c r="EV176" t="s">
        <v>2291</v>
      </c>
      <c r="EW176" t="s">
        <v>2291</v>
      </c>
      <c r="EX176" t="s">
        <v>2291</v>
      </c>
      <c r="EY176" t="s">
        <v>2291</v>
      </c>
      <c r="EZ176" t="s">
        <v>2291</v>
      </c>
      <c r="FA176" t="s">
        <v>2291</v>
      </c>
      <c r="FB176" t="s">
        <v>2291</v>
      </c>
      <c r="FC176" t="s">
        <v>2291</v>
      </c>
      <c r="FD176" t="s">
        <v>2291</v>
      </c>
      <c r="FE176" t="s">
        <v>2291</v>
      </c>
      <c r="FF176" t="s">
        <v>2291</v>
      </c>
      <c r="FG176" t="s">
        <v>2291</v>
      </c>
      <c r="FH176" t="s">
        <v>2291</v>
      </c>
      <c r="FI176" t="s">
        <v>2291</v>
      </c>
      <c r="FJ176" t="s">
        <v>2291</v>
      </c>
      <c r="FK176" t="s">
        <v>2291</v>
      </c>
      <c r="FL176" t="s">
        <v>2291</v>
      </c>
      <c r="FM176" t="s">
        <v>2291</v>
      </c>
      <c r="FN176" t="s">
        <v>2291</v>
      </c>
      <c r="FO176" t="s">
        <v>2291</v>
      </c>
      <c r="FP176" t="s">
        <v>2291</v>
      </c>
      <c r="FQ176" t="s">
        <v>2291</v>
      </c>
      <c r="FR176" t="s">
        <v>2291</v>
      </c>
      <c r="FS176" t="s">
        <v>2291</v>
      </c>
      <c r="FT176" t="s">
        <v>2291</v>
      </c>
      <c r="FU176" t="s">
        <v>2291</v>
      </c>
      <c r="FV176">
        <v>20</v>
      </c>
      <c r="FW176">
        <v>40</v>
      </c>
      <c r="FX176">
        <v>3</v>
      </c>
      <c r="FY176">
        <v>2</v>
      </c>
      <c r="FZ176">
        <v>1</v>
      </c>
      <c r="GA176">
        <v>3</v>
      </c>
      <c r="GB176">
        <v>20</v>
      </c>
      <c r="GC176" t="s">
        <v>2291</v>
      </c>
      <c r="GD176">
        <v>10</v>
      </c>
      <c r="GE176">
        <v>30</v>
      </c>
      <c r="GF176">
        <v>10</v>
      </c>
      <c r="GG176">
        <v>20</v>
      </c>
      <c r="GH176">
        <v>70</v>
      </c>
      <c r="GI176" t="s">
        <v>1920</v>
      </c>
      <c r="GJ176" t="s">
        <v>1920</v>
      </c>
      <c r="GK176" t="s">
        <v>1920</v>
      </c>
      <c r="GL176" t="s">
        <v>2291</v>
      </c>
      <c r="GM176" t="s">
        <v>2291</v>
      </c>
      <c r="GN176" t="s">
        <v>2291</v>
      </c>
      <c r="GO176" t="s">
        <v>1920</v>
      </c>
      <c r="GP176" t="s">
        <v>2291</v>
      </c>
      <c r="GQ176" t="s">
        <v>2291</v>
      </c>
      <c r="GR176" t="s">
        <v>2291</v>
      </c>
      <c r="GS176" t="s">
        <v>1223</v>
      </c>
      <c r="GT176" t="s">
        <v>1921</v>
      </c>
      <c r="GU176" t="s">
        <v>1921</v>
      </c>
      <c r="GV176" t="s">
        <v>1920</v>
      </c>
      <c r="GW176" t="s">
        <v>1921</v>
      </c>
      <c r="GX176" t="s">
        <v>1921</v>
      </c>
      <c r="GY176" t="s">
        <v>1921</v>
      </c>
      <c r="GZ176" t="s">
        <v>1921</v>
      </c>
      <c r="HA176" t="s">
        <v>1921</v>
      </c>
      <c r="HB176" t="s">
        <v>2291</v>
      </c>
      <c r="HC176" t="s">
        <v>2291</v>
      </c>
      <c r="HD176" t="s">
        <v>2291</v>
      </c>
      <c r="HE176" t="s">
        <v>2291</v>
      </c>
      <c r="HF176" t="s">
        <v>2291</v>
      </c>
      <c r="HG176" t="s">
        <v>2291</v>
      </c>
      <c r="HH176" t="s">
        <v>2291</v>
      </c>
      <c r="HI176" t="s">
        <v>2291</v>
      </c>
      <c r="HJ176">
        <v>1</v>
      </c>
      <c r="HK176" t="s">
        <v>2291</v>
      </c>
      <c r="HL176" t="s">
        <v>2291</v>
      </c>
      <c r="HM176" t="s">
        <v>2291</v>
      </c>
      <c r="HN176" t="s">
        <v>2291</v>
      </c>
      <c r="HO176" t="s">
        <v>2291</v>
      </c>
      <c r="HP176" t="s">
        <v>2291</v>
      </c>
      <c r="HQ176" t="s">
        <v>2291</v>
      </c>
      <c r="HR176" t="s">
        <v>1956</v>
      </c>
      <c r="HS176" t="s">
        <v>371</v>
      </c>
      <c r="HT176" t="s">
        <v>1920</v>
      </c>
      <c r="HU176" t="s">
        <v>1921</v>
      </c>
      <c r="HV176" t="s">
        <v>1921</v>
      </c>
      <c r="HW176" t="s">
        <v>1921</v>
      </c>
      <c r="HX176" t="s">
        <v>1921</v>
      </c>
      <c r="HY176" t="s">
        <v>2125</v>
      </c>
      <c r="HZ176" t="s">
        <v>1921</v>
      </c>
      <c r="IA176" t="s">
        <v>1921</v>
      </c>
      <c r="IB176" t="s">
        <v>1920</v>
      </c>
      <c r="IC176" t="s">
        <v>2291</v>
      </c>
      <c r="ID176" t="s">
        <v>2291</v>
      </c>
      <c r="IE176" t="s">
        <v>2291</v>
      </c>
      <c r="IF176" t="s">
        <v>2291</v>
      </c>
      <c r="IG176" t="s">
        <v>2291</v>
      </c>
      <c r="IH176" t="s">
        <v>2126</v>
      </c>
      <c r="II176" t="s">
        <v>1921</v>
      </c>
      <c r="IJ176" t="s">
        <v>1920</v>
      </c>
      <c r="IK176" t="s">
        <v>2291</v>
      </c>
      <c r="IL176">
        <v>100</v>
      </c>
      <c r="IM176" t="s">
        <v>1920</v>
      </c>
      <c r="IN176" t="s">
        <v>2291</v>
      </c>
      <c r="IO176" t="s">
        <v>2291</v>
      </c>
      <c r="IP176" t="s">
        <v>2291</v>
      </c>
      <c r="IQ176" t="s">
        <v>2291</v>
      </c>
      <c r="IR176" t="s">
        <v>2291</v>
      </c>
      <c r="IS176" t="s">
        <v>2291</v>
      </c>
      <c r="IT176" t="s">
        <v>2291</v>
      </c>
      <c r="IU176" t="s">
        <v>2291</v>
      </c>
      <c r="IV176" t="s">
        <v>1949</v>
      </c>
      <c r="IW176" t="s">
        <v>1991</v>
      </c>
      <c r="IX176" t="s">
        <v>2291</v>
      </c>
      <c r="IY176" t="s">
        <v>2291</v>
      </c>
      <c r="IZ176" t="s">
        <v>2291</v>
      </c>
      <c r="JA176" t="s">
        <v>2291</v>
      </c>
      <c r="JB176" t="s">
        <v>2291</v>
      </c>
      <c r="JC176" t="s">
        <v>1921</v>
      </c>
      <c r="JD176" t="s">
        <v>2291</v>
      </c>
      <c r="JE176" t="s">
        <v>2291</v>
      </c>
      <c r="JF176" t="s">
        <v>2291</v>
      </c>
      <c r="JG176" t="s">
        <v>2291</v>
      </c>
      <c r="JH176" t="s">
        <v>2291</v>
      </c>
      <c r="JI176" t="s">
        <v>2291</v>
      </c>
      <c r="JJ176" t="s">
        <v>2291</v>
      </c>
      <c r="JK176" t="s">
        <v>2291</v>
      </c>
      <c r="JL176" t="s">
        <v>2291</v>
      </c>
      <c r="JM176" t="s">
        <v>677</v>
      </c>
      <c r="JN176" t="s">
        <v>1921</v>
      </c>
      <c r="JO176" t="s">
        <v>1920</v>
      </c>
      <c r="JP176" t="s">
        <v>1921</v>
      </c>
      <c r="JQ176" t="s">
        <v>1921</v>
      </c>
      <c r="JR176" t="s">
        <v>1921</v>
      </c>
      <c r="JS176" t="s">
        <v>1920</v>
      </c>
      <c r="JT176" t="s">
        <v>1921</v>
      </c>
      <c r="JU176" t="s">
        <v>1921</v>
      </c>
      <c r="JV176" t="s">
        <v>1920</v>
      </c>
      <c r="JW176" t="s">
        <v>1921</v>
      </c>
      <c r="JX176" t="s">
        <v>1921</v>
      </c>
      <c r="JY176" t="s">
        <v>1921</v>
      </c>
      <c r="JZ176" t="s">
        <v>1921</v>
      </c>
      <c r="KA176" t="s">
        <v>1921</v>
      </c>
      <c r="KB176" t="s">
        <v>2291</v>
      </c>
      <c r="KC176" t="s">
        <v>2291</v>
      </c>
      <c r="KD176" t="s">
        <v>2297</v>
      </c>
      <c r="KE176" t="s">
        <v>1920</v>
      </c>
      <c r="KF176" t="s">
        <v>1921</v>
      </c>
      <c r="KG176" t="s">
        <v>1921</v>
      </c>
      <c r="KH176" t="s">
        <v>1920</v>
      </c>
      <c r="KI176" t="s">
        <v>1921</v>
      </c>
      <c r="KJ176" t="s">
        <v>1921</v>
      </c>
      <c r="KK176" t="s">
        <v>1921</v>
      </c>
      <c r="KL176" t="s">
        <v>2291</v>
      </c>
      <c r="KM176" t="s">
        <v>1971</v>
      </c>
      <c r="KN176" t="s">
        <v>2291</v>
      </c>
      <c r="KO176" t="s">
        <v>1920</v>
      </c>
      <c r="KP176" t="s">
        <v>1512</v>
      </c>
      <c r="KQ176" t="s">
        <v>1965</v>
      </c>
      <c r="KR176" t="s">
        <v>1988</v>
      </c>
      <c r="KS176" t="s">
        <v>2291</v>
      </c>
      <c r="KT176" t="s">
        <v>1920</v>
      </c>
      <c r="KU176" t="s">
        <v>2044</v>
      </c>
      <c r="KV176" t="s">
        <v>1920</v>
      </c>
      <c r="KW176" t="s">
        <v>1921</v>
      </c>
      <c r="KX176" t="s">
        <v>1920</v>
      </c>
      <c r="KY176" t="s">
        <v>2291</v>
      </c>
      <c r="KZ176" t="s">
        <v>2291</v>
      </c>
      <c r="LA176">
        <v>1</v>
      </c>
      <c r="LB176" t="s">
        <v>313</v>
      </c>
      <c r="LC176" t="s">
        <v>305</v>
      </c>
      <c r="LD176" t="s">
        <v>2291</v>
      </c>
      <c r="LE176" t="s">
        <v>2291</v>
      </c>
      <c r="LF176" t="s">
        <v>2291</v>
      </c>
      <c r="LG176">
        <v>20</v>
      </c>
      <c r="LH176">
        <v>20</v>
      </c>
      <c r="LI176" t="s">
        <v>1441</v>
      </c>
      <c r="LJ176">
        <v>177340</v>
      </c>
      <c r="LK176" t="s">
        <v>1442</v>
      </c>
      <c r="LL176" t="s">
        <v>1443</v>
      </c>
      <c r="LM176">
        <v>129</v>
      </c>
      <c r="LN176" t="s">
        <v>2291</v>
      </c>
      <c r="LO176">
        <v>-1</v>
      </c>
      <c r="LP176" t="s">
        <v>2291</v>
      </c>
      <c r="LQ176" t="s">
        <v>2291</v>
      </c>
      <c r="LR176">
        <v>129</v>
      </c>
      <c r="LS176">
        <v>1</v>
      </c>
      <c r="LT176">
        <v>18</v>
      </c>
      <c r="LU176">
        <v>9</v>
      </c>
      <c r="LV176">
        <v>21</v>
      </c>
      <c r="LW176">
        <v>19</v>
      </c>
      <c r="LX176">
        <v>27</v>
      </c>
      <c r="LY176">
        <v>19</v>
      </c>
      <c r="LZ176">
        <v>20</v>
      </c>
      <c r="MA176">
        <v>23</v>
      </c>
      <c r="MB176">
        <v>28</v>
      </c>
      <c r="MC176">
        <v>3</v>
      </c>
      <c r="MD176">
        <v>0</v>
      </c>
      <c r="ME176">
        <v>188</v>
      </c>
      <c r="MF176" t="s">
        <v>1976</v>
      </c>
      <c r="MG176" t="s">
        <v>1979</v>
      </c>
      <c r="MH176" t="s">
        <v>1981</v>
      </c>
      <c r="MI176" t="b">
        <v>1</v>
      </c>
      <c r="MJ176" t="b">
        <v>1</v>
      </c>
      <c r="MK176" t="b">
        <v>1</v>
      </c>
      <c r="ML176" t="s">
        <v>2291</v>
      </c>
    </row>
    <row r="177" spans="1:350" x14ac:dyDescent="0.3">
      <c r="A177" t="s">
        <v>1634</v>
      </c>
      <c r="B177" t="s">
        <v>1632</v>
      </c>
      <c r="C177" t="s">
        <v>1633</v>
      </c>
      <c r="D177">
        <v>43172</v>
      </c>
      <c r="E177" t="s">
        <v>398</v>
      </c>
      <c r="F177" t="s">
        <v>2291</v>
      </c>
      <c r="G177" t="s">
        <v>2291</v>
      </c>
      <c r="H177" t="s">
        <v>2291</v>
      </c>
      <c r="I177">
        <v>43172</v>
      </c>
      <c r="J177" t="s">
        <v>399</v>
      </c>
      <c r="K177" t="s">
        <v>293</v>
      </c>
      <c r="L177" t="s">
        <v>294</v>
      </c>
      <c r="M177" t="s">
        <v>1934</v>
      </c>
      <c r="N177" t="s">
        <v>698</v>
      </c>
      <c r="O177" t="s">
        <v>333</v>
      </c>
      <c r="P177" t="s">
        <v>818</v>
      </c>
      <c r="Q177" t="s">
        <v>1470</v>
      </c>
      <c r="R177" t="s">
        <v>1634</v>
      </c>
      <c r="S177" t="s">
        <v>1634</v>
      </c>
      <c r="T177" t="s">
        <v>1635</v>
      </c>
      <c r="U177">
        <v>13.656138549</v>
      </c>
      <c r="V177">
        <v>13.931826004099999</v>
      </c>
      <c r="W177">
        <v>300.36798010400003</v>
      </c>
      <c r="X177">
        <v>8</v>
      </c>
      <c r="Y177" t="s">
        <v>1983</v>
      </c>
      <c r="Z177" t="s">
        <v>2086</v>
      </c>
      <c r="AA177">
        <v>5</v>
      </c>
      <c r="AB177" t="s">
        <v>2292</v>
      </c>
      <c r="AC177" t="s">
        <v>2291</v>
      </c>
      <c r="AD177" t="s">
        <v>1982</v>
      </c>
      <c r="AE177" t="s">
        <v>2291</v>
      </c>
      <c r="AF177" t="s">
        <v>2291</v>
      </c>
      <c r="AG177" t="s">
        <v>2093</v>
      </c>
      <c r="AH177" t="s">
        <v>1920</v>
      </c>
      <c r="AI177" t="s">
        <v>1920</v>
      </c>
      <c r="AJ177" t="s">
        <v>1921</v>
      </c>
      <c r="AK177" t="s">
        <v>2291</v>
      </c>
      <c r="AL177">
        <v>171</v>
      </c>
      <c r="AM177">
        <v>715</v>
      </c>
      <c r="AN177" t="s">
        <v>294</v>
      </c>
      <c r="AO177" t="s">
        <v>1934</v>
      </c>
      <c r="AP177" t="s">
        <v>698</v>
      </c>
      <c r="AQ177" t="s">
        <v>333</v>
      </c>
      <c r="AR177" t="s">
        <v>818</v>
      </c>
      <c r="AS177" t="s">
        <v>1470</v>
      </c>
      <c r="AT177">
        <v>171</v>
      </c>
      <c r="AU177">
        <v>715</v>
      </c>
      <c r="AV177">
        <v>42064</v>
      </c>
      <c r="AW177">
        <v>2</v>
      </c>
      <c r="AX177">
        <v>8</v>
      </c>
      <c r="AY177" t="s">
        <v>335</v>
      </c>
      <c r="AZ177" t="s">
        <v>1927</v>
      </c>
      <c r="BA177" t="s">
        <v>336</v>
      </c>
      <c r="BB177" t="s">
        <v>1932</v>
      </c>
      <c r="BC177" t="s">
        <v>356</v>
      </c>
      <c r="BD177" t="s">
        <v>1943</v>
      </c>
      <c r="BE177" t="s">
        <v>2291</v>
      </c>
      <c r="BF177" t="s">
        <v>2291</v>
      </c>
      <c r="BG177" t="s">
        <v>2291</v>
      </c>
      <c r="BH177">
        <v>2</v>
      </c>
      <c r="BI177">
        <v>8</v>
      </c>
      <c r="BJ177">
        <v>42430</v>
      </c>
      <c r="BK177" t="s">
        <v>2291</v>
      </c>
      <c r="BL177" t="s">
        <v>2291</v>
      </c>
      <c r="BM177" t="s">
        <v>2291</v>
      </c>
      <c r="BN177" t="s">
        <v>2291</v>
      </c>
      <c r="BO177" t="s">
        <v>2291</v>
      </c>
      <c r="BP177" t="s">
        <v>2291</v>
      </c>
      <c r="BQ177" t="s">
        <v>2291</v>
      </c>
      <c r="BR177" t="s">
        <v>2291</v>
      </c>
      <c r="BS177" t="s">
        <v>2291</v>
      </c>
      <c r="BT177" t="s">
        <v>2291</v>
      </c>
      <c r="BU177" t="s">
        <v>2291</v>
      </c>
      <c r="BV177" t="s">
        <v>2291</v>
      </c>
      <c r="BW177" t="s">
        <v>2291</v>
      </c>
      <c r="BX177" t="s">
        <v>2291</v>
      </c>
      <c r="BY177" t="s">
        <v>2291</v>
      </c>
      <c r="BZ177" t="s">
        <v>2291</v>
      </c>
      <c r="CA177">
        <v>0</v>
      </c>
      <c r="CB177">
        <v>171</v>
      </c>
      <c r="CC177">
        <v>0</v>
      </c>
      <c r="CD177">
        <v>0</v>
      </c>
      <c r="CE177">
        <v>0</v>
      </c>
      <c r="CF177" t="s">
        <v>1998</v>
      </c>
      <c r="CG177" t="s">
        <v>2291</v>
      </c>
      <c r="CH177" t="s">
        <v>533</v>
      </c>
      <c r="CI177" t="s">
        <v>1921</v>
      </c>
      <c r="CJ177" t="s">
        <v>1921</v>
      </c>
      <c r="CK177" t="s">
        <v>1921</v>
      </c>
      <c r="CL177" t="s">
        <v>1921</v>
      </c>
      <c r="CM177" t="s">
        <v>1921</v>
      </c>
      <c r="CN177" t="s">
        <v>1921</v>
      </c>
      <c r="CO177" t="s">
        <v>1921</v>
      </c>
      <c r="CP177" t="s">
        <v>1921</v>
      </c>
      <c r="CQ177" t="s">
        <v>1920</v>
      </c>
      <c r="CR177" t="s">
        <v>1921</v>
      </c>
      <c r="CS177" t="s">
        <v>1921</v>
      </c>
      <c r="CT177" t="s">
        <v>1953</v>
      </c>
      <c r="CU177" t="s">
        <v>1921</v>
      </c>
      <c r="CV177" t="s">
        <v>1921</v>
      </c>
      <c r="CW177" t="s">
        <v>1920</v>
      </c>
      <c r="CX177" t="s">
        <v>1921</v>
      </c>
      <c r="CY177" t="s">
        <v>1921</v>
      </c>
      <c r="CZ177" t="s">
        <v>2291</v>
      </c>
      <c r="DA177" t="s">
        <v>2030</v>
      </c>
      <c r="DB177" t="s">
        <v>2291</v>
      </c>
      <c r="DC177" t="s">
        <v>2291</v>
      </c>
      <c r="DD177" t="s">
        <v>2291</v>
      </c>
      <c r="DE177" t="s">
        <v>2291</v>
      </c>
      <c r="DF177" t="s">
        <v>2291</v>
      </c>
      <c r="DG177" t="s">
        <v>2291</v>
      </c>
      <c r="DH177" t="s">
        <v>2291</v>
      </c>
      <c r="DI177" t="s">
        <v>2291</v>
      </c>
      <c r="DJ177" t="s">
        <v>2291</v>
      </c>
      <c r="DK177" t="s">
        <v>2291</v>
      </c>
      <c r="DL177" t="s">
        <v>2291</v>
      </c>
      <c r="DM177" t="s">
        <v>2291</v>
      </c>
      <c r="DN177" t="s">
        <v>2291</v>
      </c>
      <c r="DO177" t="s">
        <v>2291</v>
      </c>
      <c r="DP177" t="s">
        <v>2291</v>
      </c>
      <c r="DQ177" t="s">
        <v>2291</v>
      </c>
      <c r="DR177" t="s">
        <v>2291</v>
      </c>
      <c r="DS177" t="s">
        <v>2291</v>
      </c>
      <c r="DT177" t="s">
        <v>2291</v>
      </c>
      <c r="DU177" t="s">
        <v>2291</v>
      </c>
      <c r="DV177" t="s">
        <v>2291</v>
      </c>
      <c r="DW177" t="s">
        <v>2291</v>
      </c>
      <c r="DX177" t="s">
        <v>2291</v>
      </c>
      <c r="DY177" t="s">
        <v>2291</v>
      </c>
      <c r="DZ177" t="s">
        <v>2291</v>
      </c>
      <c r="EA177" t="s">
        <v>2291</v>
      </c>
      <c r="EB177" t="s">
        <v>2291</v>
      </c>
      <c r="EC177" t="s">
        <v>2291</v>
      </c>
      <c r="ED177" t="s">
        <v>2291</v>
      </c>
      <c r="EE177" t="s">
        <v>2291</v>
      </c>
      <c r="EF177" t="s">
        <v>2291</v>
      </c>
      <c r="EG177" t="s">
        <v>2291</v>
      </c>
      <c r="EH177" t="s">
        <v>2291</v>
      </c>
      <c r="EI177" t="s">
        <v>2291</v>
      </c>
      <c r="EJ177" t="s">
        <v>2291</v>
      </c>
      <c r="EK177" t="s">
        <v>2291</v>
      </c>
      <c r="EL177" t="s">
        <v>2291</v>
      </c>
      <c r="EM177" t="s">
        <v>2291</v>
      </c>
      <c r="EN177" t="s">
        <v>2291</v>
      </c>
      <c r="EO177" t="s">
        <v>2291</v>
      </c>
      <c r="EP177" t="s">
        <v>2291</v>
      </c>
      <c r="EQ177" t="s">
        <v>2291</v>
      </c>
      <c r="ER177" t="s">
        <v>2291</v>
      </c>
      <c r="ES177" t="s">
        <v>2291</v>
      </c>
      <c r="ET177" t="s">
        <v>2291</v>
      </c>
      <c r="EU177" t="s">
        <v>2291</v>
      </c>
      <c r="EV177" t="s">
        <v>2291</v>
      </c>
      <c r="EW177" t="s">
        <v>2291</v>
      </c>
      <c r="EX177" t="s">
        <v>2291</v>
      </c>
      <c r="EY177" t="s">
        <v>2291</v>
      </c>
      <c r="EZ177" t="s">
        <v>2291</v>
      </c>
      <c r="FA177" t="s">
        <v>2291</v>
      </c>
      <c r="FB177" t="s">
        <v>2291</v>
      </c>
      <c r="FC177" t="s">
        <v>2291</v>
      </c>
      <c r="FD177" t="s">
        <v>2291</v>
      </c>
      <c r="FE177" t="s">
        <v>2291</v>
      </c>
      <c r="FF177" t="s">
        <v>2291</v>
      </c>
      <c r="FG177" t="s">
        <v>2291</v>
      </c>
      <c r="FH177" t="s">
        <v>2291</v>
      </c>
      <c r="FI177" t="s">
        <v>2291</v>
      </c>
      <c r="FJ177" t="s">
        <v>2291</v>
      </c>
      <c r="FK177" t="s">
        <v>2291</v>
      </c>
      <c r="FL177" t="s">
        <v>2291</v>
      </c>
      <c r="FM177" t="s">
        <v>2291</v>
      </c>
      <c r="FN177" t="s">
        <v>2291</v>
      </c>
      <c r="FO177" t="s">
        <v>2291</v>
      </c>
      <c r="FP177" t="s">
        <v>2291</v>
      </c>
      <c r="FQ177" t="s">
        <v>2291</v>
      </c>
      <c r="FR177" t="s">
        <v>2291</v>
      </c>
      <c r="FS177" t="s">
        <v>2291</v>
      </c>
      <c r="FT177" t="s">
        <v>2291</v>
      </c>
      <c r="FU177" t="s">
        <v>2291</v>
      </c>
      <c r="FV177">
        <v>20</v>
      </c>
      <c r="FW177">
        <v>35</v>
      </c>
      <c r="FX177">
        <v>2</v>
      </c>
      <c r="FY177">
        <v>5</v>
      </c>
      <c r="FZ177">
        <v>1</v>
      </c>
      <c r="GA177" t="s">
        <v>2291</v>
      </c>
      <c r="GB177" t="s">
        <v>2291</v>
      </c>
      <c r="GC177" t="s">
        <v>2291</v>
      </c>
      <c r="GD177">
        <v>16</v>
      </c>
      <c r="GE177">
        <v>25</v>
      </c>
      <c r="GF177">
        <v>10</v>
      </c>
      <c r="GG177" t="s">
        <v>2291</v>
      </c>
      <c r="GH177">
        <v>28</v>
      </c>
      <c r="GI177" t="s">
        <v>1920</v>
      </c>
      <c r="GJ177" t="s">
        <v>1920</v>
      </c>
      <c r="GK177" t="s">
        <v>1920</v>
      </c>
      <c r="GL177" t="s">
        <v>2291</v>
      </c>
      <c r="GM177" t="s">
        <v>2291</v>
      </c>
      <c r="GN177" t="s">
        <v>2291</v>
      </c>
      <c r="GO177" t="s">
        <v>1920</v>
      </c>
      <c r="GP177" t="s">
        <v>2291</v>
      </c>
      <c r="GQ177" t="s">
        <v>2291</v>
      </c>
      <c r="GR177" t="s">
        <v>2291</v>
      </c>
      <c r="GS177" t="s">
        <v>1223</v>
      </c>
      <c r="GT177" t="s">
        <v>1921</v>
      </c>
      <c r="GU177" t="s">
        <v>1921</v>
      </c>
      <c r="GV177" t="s">
        <v>1920</v>
      </c>
      <c r="GW177" t="s">
        <v>1921</v>
      </c>
      <c r="GX177" t="s">
        <v>1921</v>
      </c>
      <c r="GY177" t="s">
        <v>1921</v>
      </c>
      <c r="GZ177" t="s">
        <v>1921</v>
      </c>
      <c r="HA177" t="s">
        <v>1921</v>
      </c>
      <c r="HB177" t="s">
        <v>2291</v>
      </c>
      <c r="HC177" t="s">
        <v>2291</v>
      </c>
      <c r="HD177" t="s">
        <v>2291</v>
      </c>
      <c r="HE177" t="s">
        <v>2291</v>
      </c>
      <c r="HF177" t="s">
        <v>2291</v>
      </c>
      <c r="HG177" t="s">
        <v>2291</v>
      </c>
      <c r="HH177" t="s">
        <v>2291</v>
      </c>
      <c r="HI177" t="s">
        <v>2291</v>
      </c>
      <c r="HJ177">
        <v>1</v>
      </c>
      <c r="HK177" t="s">
        <v>2291</v>
      </c>
      <c r="HL177" t="s">
        <v>2291</v>
      </c>
      <c r="HM177" t="s">
        <v>2291</v>
      </c>
      <c r="HN177" t="s">
        <v>2291</v>
      </c>
      <c r="HO177" t="s">
        <v>2291</v>
      </c>
      <c r="HP177" t="s">
        <v>2291</v>
      </c>
      <c r="HQ177" t="s">
        <v>2291</v>
      </c>
      <c r="HR177" t="s">
        <v>1956</v>
      </c>
      <c r="HS177" t="s">
        <v>2115</v>
      </c>
      <c r="HT177" t="s">
        <v>1921</v>
      </c>
      <c r="HU177" t="s">
        <v>1920</v>
      </c>
      <c r="HV177" t="s">
        <v>1920</v>
      </c>
      <c r="HW177" t="s">
        <v>1920</v>
      </c>
      <c r="HX177" t="s">
        <v>1921</v>
      </c>
      <c r="HY177" t="s">
        <v>2125</v>
      </c>
      <c r="HZ177" t="s">
        <v>1921</v>
      </c>
      <c r="IA177" t="s">
        <v>1921</v>
      </c>
      <c r="IB177" t="s">
        <v>1920</v>
      </c>
      <c r="IC177" t="s">
        <v>2291</v>
      </c>
      <c r="ID177" t="s">
        <v>2291</v>
      </c>
      <c r="IE177" t="s">
        <v>2291</v>
      </c>
      <c r="IF177" t="s">
        <v>2291</v>
      </c>
      <c r="IG177" t="s">
        <v>2291</v>
      </c>
      <c r="IH177" t="s">
        <v>2126</v>
      </c>
      <c r="II177" t="s">
        <v>1921</v>
      </c>
      <c r="IJ177" t="s">
        <v>1920</v>
      </c>
      <c r="IK177" t="s">
        <v>2291</v>
      </c>
      <c r="IL177">
        <v>160</v>
      </c>
      <c r="IM177" t="s">
        <v>1920</v>
      </c>
      <c r="IN177" t="s">
        <v>2291</v>
      </c>
      <c r="IO177" t="s">
        <v>2291</v>
      </c>
      <c r="IP177" t="s">
        <v>2291</v>
      </c>
      <c r="IQ177" t="s">
        <v>2291</v>
      </c>
      <c r="IR177" t="s">
        <v>2291</v>
      </c>
      <c r="IS177" t="s">
        <v>2291</v>
      </c>
      <c r="IT177" t="s">
        <v>2291</v>
      </c>
      <c r="IU177" t="s">
        <v>2291</v>
      </c>
      <c r="IV177" t="s">
        <v>1949</v>
      </c>
      <c r="IW177" t="s">
        <v>1991</v>
      </c>
      <c r="IX177" t="s">
        <v>2291</v>
      </c>
      <c r="IY177" t="s">
        <v>2291</v>
      </c>
      <c r="IZ177" t="s">
        <v>2291</v>
      </c>
      <c r="JA177" t="s">
        <v>2291</v>
      </c>
      <c r="JB177" t="s">
        <v>2291</v>
      </c>
      <c r="JC177" t="s">
        <v>1921</v>
      </c>
      <c r="JD177" t="s">
        <v>2291</v>
      </c>
      <c r="JE177" t="s">
        <v>2291</v>
      </c>
      <c r="JF177" t="s">
        <v>2291</v>
      </c>
      <c r="JG177" t="s">
        <v>2291</v>
      </c>
      <c r="JH177" t="s">
        <v>2291</v>
      </c>
      <c r="JI177" t="s">
        <v>2291</v>
      </c>
      <c r="JJ177" t="s">
        <v>2291</v>
      </c>
      <c r="JK177" t="s">
        <v>2291</v>
      </c>
      <c r="JL177" t="s">
        <v>2291</v>
      </c>
      <c r="JM177" t="s">
        <v>339</v>
      </c>
      <c r="JN177" t="s">
        <v>1920</v>
      </c>
      <c r="JO177" t="s">
        <v>1920</v>
      </c>
      <c r="JP177" t="s">
        <v>1921</v>
      </c>
      <c r="JQ177" t="s">
        <v>1921</v>
      </c>
      <c r="JR177" t="s">
        <v>1921</v>
      </c>
      <c r="JS177" t="s">
        <v>1920</v>
      </c>
      <c r="JT177" t="s">
        <v>1921</v>
      </c>
      <c r="JU177" t="s">
        <v>1921</v>
      </c>
      <c r="JV177" t="s">
        <v>1921</v>
      </c>
      <c r="JW177" t="s">
        <v>1921</v>
      </c>
      <c r="JX177" t="s">
        <v>1921</v>
      </c>
      <c r="JY177" t="s">
        <v>1921</v>
      </c>
      <c r="JZ177" t="s">
        <v>1921</v>
      </c>
      <c r="KA177" t="s">
        <v>1921</v>
      </c>
      <c r="KB177" t="s">
        <v>2291</v>
      </c>
      <c r="KC177" t="s">
        <v>2291</v>
      </c>
      <c r="KD177" t="s">
        <v>2297</v>
      </c>
      <c r="KE177" t="s">
        <v>1920</v>
      </c>
      <c r="KF177" t="s">
        <v>1921</v>
      </c>
      <c r="KG177" t="s">
        <v>1921</v>
      </c>
      <c r="KH177" t="s">
        <v>1920</v>
      </c>
      <c r="KI177" t="s">
        <v>1921</v>
      </c>
      <c r="KJ177" t="s">
        <v>1921</v>
      </c>
      <c r="KK177" t="s">
        <v>1921</v>
      </c>
      <c r="KL177" t="s">
        <v>2291</v>
      </c>
      <c r="KM177" t="s">
        <v>1973</v>
      </c>
      <c r="KN177" t="s">
        <v>2291</v>
      </c>
      <c r="KO177" t="s">
        <v>1920</v>
      </c>
      <c r="KP177" t="s">
        <v>1512</v>
      </c>
      <c r="KQ177" t="s">
        <v>1965</v>
      </c>
      <c r="KR177" t="s">
        <v>1923</v>
      </c>
      <c r="KS177" t="s">
        <v>2291</v>
      </c>
      <c r="KT177" t="s">
        <v>1920</v>
      </c>
      <c r="KU177" t="s">
        <v>2044</v>
      </c>
      <c r="KV177" t="s">
        <v>1920</v>
      </c>
      <c r="KW177" t="s">
        <v>1921</v>
      </c>
      <c r="KX177" t="s">
        <v>1920</v>
      </c>
      <c r="KY177" t="s">
        <v>2291</v>
      </c>
      <c r="KZ177" t="s">
        <v>2291</v>
      </c>
      <c r="LA177">
        <v>3</v>
      </c>
      <c r="LB177" t="s">
        <v>304</v>
      </c>
      <c r="LC177" t="s">
        <v>1636</v>
      </c>
      <c r="LD177" t="s">
        <v>2291</v>
      </c>
      <c r="LE177" t="s">
        <v>2291</v>
      </c>
      <c r="LF177" t="s">
        <v>2291</v>
      </c>
      <c r="LG177">
        <v>19</v>
      </c>
      <c r="LH177">
        <v>19</v>
      </c>
      <c r="LI177" t="s">
        <v>1637</v>
      </c>
      <c r="LJ177">
        <v>177370</v>
      </c>
      <c r="LK177" t="s">
        <v>1638</v>
      </c>
      <c r="LL177" t="s">
        <v>1639</v>
      </c>
      <c r="LM177">
        <v>155</v>
      </c>
      <c r="LN177" t="s">
        <v>2291</v>
      </c>
      <c r="LO177">
        <v>-1</v>
      </c>
      <c r="LP177" t="s">
        <v>2291</v>
      </c>
      <c r="LQ177" t="s">
        <v>2291</v>
      </c>
      <c r="LR177">
        <v>155</v>
      </c>
      <c r="LS177">
        <v>7</v>
      </c>
      <c r="LT177">
        <v>7</v>
      </c>
      <c r="LU177">
        <v>14</v>
      </c>
      <c r="LV177">
        <v>17</v>
      </c>
      <c r="LW177">
        <v>13</v>
      </c>
      <c r="LX177">
        <v>13</v>
      </c>
      <c r="LY177">
        <v>4</v>
      </c>
      <c r="LZ177">
        <v>3</v>
      </c>
      <c r="MA177">
        <v>16</v>
      </c>
      <c r="MB177">
        <v>17</v>
      </c>
      <c r="MC177">
        <v>0</v>
      </c>
      <c r="MD177">
        <v>2</v>
      </c>
      <c r="ME177">
        <v>113</v>
      </c>
      <c r="MF177" t="s">
        <v>1975</v>
      </c>
      <c r="MG177" t="s">
        <v>1976</v>
      </c>
      <c r="MH177" t="s">
        <v>1979</v>
      </c>
      <c r="MI177" t="b">
        <v>1</v>
      </c>
      <c r="MJ177" t="b">
        <v>1</v>
      </c>
      <c r="MK177" t="b">
        <v>1</v>
      </c>
      <c r="ML177" t="s">
        <v>2291</v>
      </c>
    </row>
    <row r="178" spans="1:350" x14ac:dyDescent="0.3">
      <c r="A178" t="s">
        <v>1022</v>
      </c>
      <c r="B178" t="s">
        <v>1020</v>
      </c>
      <c r="C178" t="s">
        <v>1021</v>
      </c>
      <c r="D178">
        <v>43161</v>
      </c>
      <c r="E178" t="s">
        <v>464</v>
      </c>
      <c r="F178" t="s">
        <v>2291</v>
      </c>
      <c r="G178" t="s">
        <v>2291</v>
      </c>
      <c r="H178" t="s">
        <v>2291</v>
      </c>
      <c r="I178">
        <v>43161</v>
      </c>
      <c r="J178" t="s">
        <v>465</v>
      </c>
      <c r="K178" t="s">
        <v>293</v>
      </c>
      <c r="L178" t="s">
        <v>294</v>
      </c>
      <c r="M178" t="s">
        <v>1934</v>
      </c>
      <c r="N178" t="s">
        <v>400</v>
      </c>
      <c r="O178" t="s">
        <v>1948</v>
      </c>
      <c r="P178" t="s">
        <v>915</v>
      </c>
      <c r="Q178" t="s">
        <v>1057</v>
      </c>
      <c r="R178" t="s">
        <v>1013</v>
      </c>
      <c r="S178" t="s">
        <v>1022</v>
      </c>
      <c r="T178" t="s">
        <v>1023</v>
      </c>
      <c r="U178">
        <v>13.8063131419</v>
      </c>
      <c r="V178">
        <v>14.115301467</v>
      </c>
      <c r="W178">
        <v>302.90602764099998</v>
      </c>
      <c r="X178">
        <v>8</v>
      </c>
      <c r="Y178" t="s">
        <v>1983</v>
      </c>
      <c r="Z178" t="s">
        <v>1013</v>
      </c>
      <c r="AA178">
        <v>7</v>
      </c>
      <c r="AB178" t="s">
        <v>2292</v>
      </c>
      <c r="AC178" t="s">
        <v>2291</v>
      </c>
      <c r="AD178" t="s">
        <v>1982</v>
      </c>
      <c r="AE178" t="s">
        <v>2291</v>
      </c>
      <c r="AF178" t="s">
        <v>2291</v>
      </c>
      <c r="AG178" t="s">
        <v>2089</v>
      </c>
      <c r="AH178" t="s">
        <v>1920</v>
      </c>
      <c r="AI178" t="s">
        <v>1921</v>
      </c>
      <c r="AJ178" t="s">
        <v>1921</v>
      </c>
      <c r="AK178" t="s">
        <v>2291</v>
      </c>
      <c r="AL178">
        <v>36</v>
      </c>
      <c r="AM178">
        <v>150</v>
      </c>
      <c r="AN178" t="s">
        <v>294</v>
      </c>
      <c r="AO178" t="s">
        <v>1934</v>
      </c>
      <c r="AP178" t="s">
        <v>400</v>
      </c>
      <c r="AQ178" t="s">
        <v>1948</v>
      </c>
      <c r="AR178" t="s">
        <v>915</v>
      </c>
      <c r="AS178" t="s">
        <v>1057</v>
      </c>
      <c r="AT178">
        <v>36</v>
      </c>
      <c r="AU178">
        <v>150</v>
      </c>
      <c r="AV178">
        <v>42795</v>
      </c>
      <c r="AW178" t="s">
        <v>2291</v>
      </c>
      <c r="AX178" t="s">
        <v>2291</v>
      </c>
      <c r="AY178" t="s">
        <v>2291</v>
      </c>
      <c r="AZ178" t="s">
        <v>2291</v>
      </c>
      <c r="BA178" t="s">
        <v>2291</v>
      </c>
      <c r="BB178" t="s">
        <v>2291</v>
      </c>
      <c r="BC178" t="s">
        <v>2291</v>
      </c>
      <c r="BD178" t="s">
        <v>2291</v>
      </c>
      <c r="BE178" t="s">
        <v>2291</v>
      </c>
      <c r="BF178" t="s">
        <v>2291</v>
      </c>
      <c r="BG178" t="s">
        <v>2291</v>
      </c>
      <c r="BH178" t="s">
        <v>2291</v>
      </c>
      <c r="BI178" t="s">
        <v>2291</v>
      </c>
      <c r="BJ178" t="s">
        <v>2291</v>
      </c>
      <c r="BK178" t="s">
        <v>2291</v>
      </c>
      <c r="BL178" t="s">
        <v>2291</v>
      </c>
      <c r="BM178" t="s">
        <v>2291</v>
      </c>
      <c r="BN178" t="s">
        <v>2291</v>
      </c>
      <c r="BO178" t="s">
        <v>2291</v>
      </c>
      <c r="BP178" t="s">
        <v>2291</v>
      </c>
      <c r="BQ178" t="s">
        <v>2291</v>
      </c>
      <c r="BR178" t="s">
        <v>2291</v>
      </c>
      <c r="BS178" t="s">
        <v>2291</v>
      </c>
      <c r="BT178" t="s">
        <v>2291</v>
      </c>
      <c r="BU178" t="s">
        <v>2291</v>
      </c>
      <c r="BV178" t="s">
        <v>2291</v>
      </c>
      <c r="BW178" t="s">
        <v>2291</v>
      </c>
      <c r="BX178" t="s">
        <v>2291</v>
      </c>
      <c r="BY178" t="s">
        <v>2291</v>
      </c>
      <c r="BZ178" t="s">
        <v>2291</v>
      </c>
      <c r="CA178">
        <v>0</v>
      </c>
      <c r="CB178">
        <v>36</v>
      </c>
      <c r="CC178">
        <v>0</v>
      </c>
      <c r="CD178">
        <v>0</v>
      </c>
      <c r="CE178">
        <v>0</v>
      </c>
      <c r="CF178" t="s">
        <v>1998</v>
      </c>
      <c r="CG178" t="s">
        <v>2291</v>
      </c>
      <c r="CH178" t="s">
        <v>469</v>
      </c>
      <c r="CI178" t="s">
        <v>1921</v>
      </c>
      <c r="CJ178" t="s">
        <v>1921</v>
      </c>
      <c r="CK178" t="s">
        <v>1921</v>
      </c>
      <c r="CL178" t="s">
        <v>1921</v>
      </c>
      <c r="CM178" t="s">
        <v>1921</v>
      </c>
      <c r="CN178" t="s">
        <v>1921</v>
      </c>
      <c r="CO178" t="s">
        <v>1921</v>
      </c>
      <c r="CP178" t="s">
        <v>1921</v>
      </c>
      <c r="CQ178" t="s">
        <v>1921</v>
      </c>
      <c r="CR178" t="s">
        <v>1921</v>
      </c>
      <c r="CS178" t="s">
        <v>1920</v>
      </c>
      <c r="CT178" t="s">
        <v>2291</v>
      </c>
      <c r="CU178" t="s">
        <v>2291</v>
      </c>
      <c r="CV178" t="s">
        <v>2291</v>
      </c>
      <c r="CW178" t="s">
        <v>2291</v>
      </c>
      <c r="CX178" t="s">
        <v>2291</v>
      </c>
      <c r="CY178" t="s">
        <v>2291</v>
      </c>
      <c r="CZ178" t="s">
        <v>2291</v>
      </c>
      <c r="DA178" t="s">
        <v>2291</v>
      </c>
      <c r="DB178" t="s">
        <v>2291</v>
      </c>
      <c r="DC178" t="s">
        <v>2291</v>
      </c>
      <c r="DD178" t="s">
        <v>2291</v>
      </c>
      <c r="DE178" t="s">
        <v>2291</v>
      </c>
      <c r="DF178" t="s">
        <v>2291</v>
      </c>
      <c r="DG178" t="s">
        <v>2291</v>
      </c>
      <c r="DH178" t="s">
        <v>2291</v>
      </c>
      <c r="DI178" t="s">
        <v>2291</v>
      </c>
      <c r="DJ178" t="s">
        <v>2291</v>
      </c>
      <c r="DK178" t="s">
        <v>2291</v>
      </c>
      <c r="DL178" t="s">
        <v>2291</v>
      </c>
      <c r="DM178" t="s">
        <v>2291</v>
      </c>
      <c r="DN178" t="s">
        <v>2291</v>
      </c>
      <c r="DO178" t="s">
        <v>2291</v>
      </c>
      <c r="DP178" t="s">
        <v>2291</v>
      </c>
      <c r="DQ178" t="s">
        <v>2291</v>
      </c>
      <c r="DR178" t="s">
        <v>2291</v>
      </c>
      <c r="DS178" t="s">
        <v>2291</v>
      </c>
      <c r="DT178" t="s">
        <v>2291</v>
      </c>
      <c r="DU178" t="s">
        <v>2291</v>
      </c>
      <c r="DV178" t="s">
        <v>2291</v>
      </c>
      <c r="DW178" t="s">
        <v>2291</v>
      </c>
      <c r="DX178" t="s">
        <v>2291</v>
      </c>
      <c r="DY178" t="s">
        <v>2291</v>
      </c>
      <c r="DZ178" t="s">
        <v>2291</v>
      </c>
      <c r="EA178" t="s">
        <v>2291</v>
      </c>
      <c r="EB178" t="s">
        <v>2291</v>
      </c>
      <c r="EC178" t="s">
        <v>2291</v>
      </c>
      <c r="ED178" t="s">
        <v>2291</v>
      </c>
      <c r="EE178" t="s">
        <v>2291</v>
      </c>
      <c r="EF178" t="s">
        <v>2291</v>
      </c>
      <c r="EG178" t="s">
        <v>2291</v>
      </c>
      <c r="EH178" t="s">
        <v>2291</v>
      </c>
      <c r="EI178" t="s">
        <v>2291</v>
      </c>
      <c r="EJ178" t="s">
        <v>2291</v>
      </c>
      <c r="EK178" t="s">
        <v>2291</v>
      </c>
      <c r="EL178" t="s">
        <v>2291</v>
      </c>
      <c r="EM178" t="s">
        <v>2291</v>
      </c>
      <c r="EN178" t="s">
        <v>2291</v>
      </c>
      <c r="EO178" t="s">
        <v>2291</v>
      </c>
      <c r="EP178" t="s">
        <v>2291</v>
      </c>
      <c r="EQ178" t="s">
        <v>2291</v>
      </c>
      <c r="ER178" t="s">
        <v>2291</v>
      </c>
      <c r="ES178" t="s">
        <v>2291</v>
      </c>
      <c r="ET178" t="s">
        <v>2291</v>
      </c>
      <c r="EU178" t="s">
        <v>2291</v>
      </c>
      <c r="EV178" t="s">
        <v>2291</v>
      </c>
      <c r="EW178" t="s">
        <v>2291</v>
      </c>
      <c r="EX178" t="s">
        <v>2291</v>
      </c>
      <c r="EY178" t="s">
        <v>2291</v>
      </c>
      <c r="EZ178" t="s">
        <v>2291</v>
      </c>
      <c r="FA178" t="s">
        <v>2291</v>
      </c>
      <c r="FB178" t="s">
        <v>2291</v>
      </c>
      <c r="FC178" t="s">
        <v>2291</v>
      </c>
      <c r="FD178" t="s">
        <v>2291</v>
      </c>
      <c r="FE178" t="s">
        <v>2291</v>
      </c>
      <c r="FF178" t="s">
        <v>2291</v>
      </c>
      <c r="FG178" t="s">
        <v>2291</v>
      </c>
      <c r="FH178" t="s">
        <v>2291</v>
      </c>
      <c r="FI178" t="s">
        <v>2291</v>
      </c>
      <c r="FJ178" t="s">
        <v>2291</v>
      </c>
      <c r="FK178" t="s">
        <v>2291</v>
      </c>
      <c r="FL178" t="s">
        <v>2291</v>
      </c>
      <c r="FM178" t="s">
        <v>2291</v>
      </c>
      <c r="FN178" t="s">
        <v>2291</v>
      </c>
      <c r="FO178" t="s">
        <v>2291</v>
      </c>
      <c r="FP178" t="s">
        <v>2291</v>
      </c>
      <c r="FQ178" t="s">
        <v>2291</v>
      </c>
      <c r="FR178" t="s">
        <v>2291</v>
      </c>
      <c r="FS178" t="s">
        <v>2291</v>
      </c>
      <c r="FT178" t="s">
        <v>2291</v>
      </c>
      <c r="FU178" t="s">
        <v>2291</v>
      </c>
      <c r="FV178">
        <v>5</v>
      </c>
      <c r="FW178">
        <v>10</v>
      </c>
      <c r="FX178">
        <v>2</v>
      </c>
      <c r="FY178" t="s">
        <v>2291</v>
      </c>
      <c r="FZ178" t="s">
        <v>2291</v>
      </c>
      <c r="GA178">
        <v>2</v>
      </c>
      <c r="GB178" t="s">
        <v>2291</v>
      </c>
      <c r="GC178" t="s">
        <v>2291</v>
      </c>
      <c r="GD178">
        <v>5</v>
      </c>
      <c r="GE178">
        <v>2</v>
      </c>
      <c r="GF178">
        <v>3</v>
      </c>
      <c r="GG178" t="s">
        <v>2291</v>
      </c>
      <c r="GH178">
        <v>5</v>
      </c>
      <c r="GI178" t="s">
        <v>1920</v>
      </c>
      <c r="GJ178" t="s">
        <v>1920</v>
      </c>
      <c r="GK178" t="s">
        <v>1920</v>
      </c>
      <c r="GL178" t="s">
        <v>2291</v>
      </c>
      <c r="GM178" t="s">
        <v>2291</v>
      </c>
      <c r="GN178" t="s">
        <v>2291</v>
      </c>
      <c r="GO178" t="s">
        <v>1920</v>
      </c>
      <c r="GP178" t="s">
        <v>2291</v>
      </c>
      <c r="GQ178" t="s">
        <v>2291</v>
      </c>
      <c r="GR178" t="s">
        <v>2291</v>
      </c>
      <c r="GS178" t="s">
        <v>406</v>
      </c>
      <c r="GT178" t="s">
        <v>1921</v>
      </c>
      <c r="GU178" t="s">
        <v>1921</v>
      </c>
      <c r="GV178" t="s">
        <v>1921</v>
      </c>
      <c r="GW178" t="s">
        <v>1921</v>
      </c>
      <c r="GX178" t="s">
        <v>1921</v>
      </c>
      <c r="GY178" t="s">
        <v>1921</v>
      </c>
      <c r="GZ178" t="s">
        <v>1920</v>
      </c>
      <c r="HA178" t="s">
        <v>1921</v>
      </c>
      <c r="HB178">
        <v>1</v>
      </c>
      <c r="HC178" t="s">
        <v>2291</v>
      </c>
      <c r="HD178" t="s">
        <v>2291</v>
      </c>
      <c r="HE178" t="s">
        <v>2291</v>
      </c>
      <c r="HF178" t="s">
        <v>2291</v>
      </c>
      <c r="HG178" t="s">
        <v>2291</v>
      </c>
      <c r="HH178" t="s">
        <v>2291</v>
      </c>
      <c r="HI178" t="s">
        <v>2291</v>
      </c>
      <c r="HJ178" t="s">
        <v>2291</v>
      </c>
      <c r="HK178" t="s">
        <v>2291</v>
      </c>
      <c r="HL178" t="s">
        <v>2291</v>
      </c>
      <c r="HM178" t="s">
        <v>2291</v>
      </c>
      <c r="HN178" t="s">
        <v>2291</v>
      </c>
      <c r="HO178" t="s">
        <v>2291</v>
      </c>
      <c r="HP178" t="s">
        <v>2291</v>
      </c>
      <c r="HQ178" t="s">
        <v>2291</v>
      </c>
      <c r="HR178" t="s">
        <v>1958</v>
      </c>
      <c r="HS178" t="s">
        <v>1024</v>
      </c>
      <c r="HT178" t="s">
        <v>1921</v>
      </c>
      <c r="HU178" t="s">
        <v>1921</v>
      </c>
      <c r="HV178" t="s">
        <v>1921</v>
      </c>
      <c r="HW178" t="s">
        <v>1921</v>
      </c>
      <c r="HX178" t="s">
        <v>1920</v>
      </c>
      <c r="HY178" t="s">
        <v>2125</v>
      </c>
      <c r="HZ178" t="s">
        <v>1921</v>
      </c>
      <c r="IA178" t="s">
        <v>1921</v>
      </c>
      <c r="IB178" t="s">
        <v>1920</v>
      </c>
      <c r="IC178" t="s">
        <v>2291</v>
      </c>
      <c r="ID178" t="s">
        <v>2291</v>
      </c>
      <c r="IE178" t="s">
        <v>2291</v>
      </c>
      <c r="IF178" t="s">
        <v>2291</v>
      </c>
      <c r="IG178" t="s">
        <v>2291</v>
      </c>
      <c r="IH178" t="s">
        <v>2126</v>
      </c>
      <c r="II178" t="s">
        <v>1921</v>
      </c>
      <c r="IJ178" t="s">
        <v>1920</v>
      </c>
      <c r="IK178" t="s">
        <v>2291</v>
      </c>
      <c r="IL178">
        <v>15</v>
      </c>
      <c r="IM178" t="s">
        <v>1920</v>
      </c>
      <c r="IN178" t="s">
        <v>2291</v>
      </c>
      <c r="IO178" t="s">
        <v>2291</v>
      </c>
      <c r="IP178" t="s">
        <v>2291</v>
      </c>
      <c r="IQ178" t="s">
        <v>2291</v>
      </c>
      <c r="IR178" t="s">
        <v>2291</v>
      </c>
      <c r="IS178" t="s">
        <v>2291</v>
      </c>
      <c r="IT178" t="s">
        <v>2291</v>
      </c>
      <c r="IU178" t="s">
        <v>2291</v>
      </c>
      <c r="IV178" t="s">
        <v>1949</v>
      </c>
      <c r="IW178" t="s">
        <v>1991</v>
      </c>
      <c r="IX178" t="s">
        <v>2291</v>
      </c>
      <c r="IY178" t="s">
        <v>2291</v>
      </c>
      <c r="IZ178" t="s">
        <v>2291</v>
      </c>
      <c r="JA178" t="s">
        <v>2291</v>
      </c>
      <c r="JB178" t="s">
        <v>2291</v>
      </c>
      <c r="JC178" t="s">
        <v>1921</v>
      </c>
      <c r="JD178" t="s">
        <v>2291</v>
      </c>
      <c r="JE178" t="s">
        <v>2291</v>
      </c>
      <c r="JF178" t="s">
        <v>2291</v>
      </c>
      <c r="JG178" t="s">
        <v>2291</v>
      </c>
      <c r="JH178" t="s">
        <v>2291</v>
      </c>
      <c r="JI178" t="s">
        <v>2291</v>
      </c>
      <c r="JJ178" t="s">
        <v>2291</v>
      </c>
      <c r="JK178" t="s">
        <v>2291</v>
      </c>
      <c r="JL178" t="s">
        <v>2291</v>
      </c>
      <c r="JM178" t="s">
        <v>470</v>
      </c>
      <c r="JN178" t="s">
        <v>1920</v>
      </c>
      <c r="JO178" t="s">
        <v>1920</v>
      </c>
      <c r="JP178" t="s">
        <v>1921</v>
      </c>
      <c r="JQ178" t="s">
        <v>1921</v>
      </c>
      <c r="JR178" t="s">
        <v>1921</v>
      </c>
      <c r="JS178" t="s">
        <v>1921</v>
      </c>
      <c r="JT178" t="s">
        <v>1921</v>
      </c>
      <c r="JU178" t="s">
        <v>1920</v>
      </c>
      <c r="JV178" t="s">
        <v>1921</v>
      </c>
      <c r="JW178" t="s">
        <v>1921</v>
      </c>
      <c r="JX178" t="s">
        <v>1921</v>
      </c>
      <c r="JY178" t="s">
        <v>1921</v>
      </c>
      <c r="JZ178" t="s">
        <v>1921</v>
      </c>
      <c r="KA178" t="s">
        <v>1921</v>
      </c>
      <c r="KB178" t="s">
        <v>2291</v>
      </c>
      <c r="KC178" t="s">
        <v>2291</v>
      </c>
      <c r="KD178" t="s">
        <v>2295</v>
      </c>
      <c r="KE178" t="s">
        <v>1920</v>
      </c>
      <c r="KF178" t="s">
        <v>1921</v>
      </c>
      <c r="KG178" t="s">
        <v>1921</v>
      </c>
      <c r="KH178" t="s">
        <v>1921</v>
      </c>
      <c r="KI178" t="s">
        <v>1921</v>
      </c>
      <c r="KJ178" t="s">
        <v>1921</v>
      </c>
      <c r="KK178" t="s">
        <v>1921</v>
      </c>
      <c r="KL178" t="s">
        <v>2291</v>
      </c>
      <c r="KM178" t="s">
        <v>1972</v>
      </c>
      <c r="KN178" t="s">
        <v>1921</v>
      </c>
      <c r="KO178" t="s">
        <v>1920</v>
      </c>
      <c r="KP178" t="s">
        <v>2145</v>
      </c>
      <c r="KQ178" t="s">
        <v>1967</v>
      </c>
      <c r="KR178" t="s">
        <v>1923</v>
      </c>
      <c r="KS178" t="s">
        <v>2291</v>
      </c>
      <c r="KT178" t="s">
        <v>1920</v>
      </c>
      <c r="KU178" t="s">
        <v>409</v>
      </c>
      <c r="KV178" t="s">
        <v>1921</v>
      </c>
      <c r="KW178" t="s">
        <v>1921</v>
      </c>
      <c r="KX178" t="s">
        <v>1920</v>
      </c>
      <c r="KY178" t="s">
        <v>2291</v>
      </c>
      <c r="KZ178" t="s">
        <v>2291</v>
      </c>
      <c r="LA178">
        <v>2</v>
      </c>
      <c r="LB178" t="s">
        <v>310</v>
      </c>
      <c r="LC178" t="s">
        <v>1025</v>
      </c>
      <c r="LD178" t="s">
        <v>2291</v>
      </c>
      <c r="LE178" t="s">
        <v>2291</v>
      </c>
      <c r="LF178" t="s">
        <v>2291</v>
      </c>
      <c r="LG178">
        <v>15</v>
      </c>
      <c r="LH178">
        <v>15</v>
      </c>
      <c r="LI178" t="s">
        <v>1026</v>
      </c>
      <c r="LJ178">
        <v>158774</v>
      </c>
      <c r="LK178" t="s">
        <v>1027</v>
      </c>
      <c r="LL178" t="s">
        <v>1028</v>
      </c>
      <c r="LM178">
        <v>76</v>
      </c>
      <c r="LN178" t="s">
        <v>2291</v>
      </c>
      <c r="LO178">
        <v>-1</v>
      </c>
      <c r="LP178" t="s">
        <v>2291</v>
      </c>
      <c r="LQ178" t="s">
        <v>2291</v>
      </c>
      <c r="LR178">
        <v>76</v>
      </c>
      <c r="LS178">
        <v>6</v>
      </c>
      <c r="LT178">
        <v>8</v>
      </c>
      <c r="LU178">
        <v>8</v>
      </c>
      <c r="LV178">
        <v>11</v>
      </c>
      <c r="LW178">
        <v>18</v>
      </c>
      <c r="LX178">
        <v>14</v>
      </c>
      <c r="LY178">
        <v>9</v>
      </c>
      <c r="LZ178">
        <v>10</v>
      </c>
      <c r="MA178">
        <v>15</v>
      </c>
      <c r="MB178">
        <v>14</v>
      </c>
      <c r="MC178">
        <v>0</v>
      </c>
      <c r="MD178">
        <v>0</v>
      </c>
      <c r="ME178">
        <v>113</v>
      </c>
      <c r="MF178" t="s">
        <v>1975</v>
      </c>
      <c r="MG178" t="s">
        <v>1976</v>
      </c>
      <c r="MH178" t="s">
        <v>1980</v>
      </c>
      <c r="MI178" t="b">
        <v>1</v>
      </c>
      <c r="MJ178" t="b">
        <v>1</v>
      </c>
      <c r="MK178" t="b">
        <v>1</v>
      </c>
      <c r="ML178" t="s">
        <v>2291</v>
      </c>
    </row>
    <row r="179" spans="1:350" x14ac:dyDescent="0.3">
      <c r="A179" t="s">
        <v>1153</v>
      </c>
      <c r="B179" t="s">
        <v>1151</v>
      </c>
      <c r="C179" t="s">
        <v>1152</v>
      </c>
      <c r="D179">
        <v>43163</v>
      </c>
      <c r="E179" t="s">
        <v>398</v>
      </c>
      <c r="F179" t="s">
        <v>2291</v>
      </c>
      <c r="G179" t="s">
        <v>2291</v>
      </c>
      <c r="H179" t="s">
        <v>2291</v>
      </c>
      <c r="I179">
        <v>43163</v>
      </c>
      <c r="J179" t="s">
        <v>477</v>
      </c>
      <c r="K179" t="s">
        <v>293</v>
      </c>
      <c r="L179" t="s">
        <v>294</v>
      </c>
      <c r="M179" t="s">
        <v>1934</v>
      </c>
      <c r="N179" t="s">
        <v>400</v>
      </c>
      <c r="O179" t="s">
        <v>1948</v>
      </c>
      <c r="P179" t="s">
        <v>915</v>
      </c>
      <c r="Q179" t="s">
        <v>1057</v>
      </c>
      <c r="R179" t="s">
        <v>960</v>
      </c>
      <c r="S179" t="s">
        <v>1153</v>
      </c>
      <c r="T179" t="s">
        <v>1154</v>
      </c>
      <c r="U179">
        <v>13.9711614221</v>
      </c>
      <c r="V179">
        <v>13.954481448899999</v>
      </c>
      <c r="W179">
        <v>293.217081162</v>
      </c>
      <c r="X179">
        <v>8</v>
      </c>
      <c r="Y179" t="s">
        <v>1983</v>
      </c>
      <c r="Z179" t="s">
        <v>960</v>
      </c>
      <c r="AA179">
        <v>4</v>
      </c>
      <c r="AB179" t="s">
        <v>2292</v>
      </c>
      <c r="AC179" t="s">
        <v>2291</v>
      </c>
      <c r="AD179" t="s">
        <v>1982</v>
      </c>
      <c r="AE179" t="s">
        <v>2291</v>
      </c>
      <c r="AF179" t="s">
        <v>2291</v>
      </c>
      <c r="AG179" t="s">
        <v>2089</v>
      </c>
      <c r="AH179" t="s">
        <v>1920</v>
      </c>
      <c r="AI179" t="s">
        <v>1921</v>
      </c>
      <c r="AJ179" t="s">
        <v>1921</v>
      </c>
      <c r="AK179" t="s">
        <v>2291</v>
      </c>
      <c r="AL179">
        <v>385</v>
      </c>
      <c r="AM179">
        <v>1609</v>
      </c>
      <c r="AN179" t="s">
        <v>294</v>
      </c>
      <c r="AO179" t="s">
        <v>1934</v>
      </c>
      <c r="AP179" t="s">
        <v>400</v>
      </c>
      <c r="AQ179" t="s">
        <v>1948</v>
      </c>
      <c r="AR179" t="s">
        <v>404</v>
      </c>
      <c r="AS179" t="s">
        <v>2010</v>
      </c>
      <c r="AT179">
        <v>385</v>
      </c>
      <c r="AU179">
        <v>1609</v>
      </c>
      <c r="AV179">
        <v>42552</v>
      </c>
      <c r="AW179" t="s">
        <v>2291</v>
      </c>
      <c r="AX179" t="s">
        <v>2291</v>
      </c>
      <c r="AY179" t="s">
        <v>2291</v>
      </c>
      <c r="AZ179" t="s">
        <v>2291</v>
      </c>
      <c r="BA179" t="s">
        <v>2291</v>
      </c>
      <c r="BB179" t="s">
        <v>2291</v>
      </c>
      <c r="BC179" t="s">
        <v>2291</v>
      </c>
      <c r="BD179" t="s">
        <v>2291</v>
      </c>
      <c r="BE179" t="s">
        <v>2291</v>
      </c>
      <c r="BF179" t="s">
        <v>2291</v>
      </c>
      <c r="BG179" t="s">
        <v>2291</v>
      </c>
      <c r="BH179" t="s">
        <v>2291</v>
      </c>
      <c r="BI179" t="s">
        <v>2291</v>
      </c>
      <c r="BJ179" t="s">
        <v>2291</v>
      </c>
      <c r="BK179" t="s">
        <v>2291</v>
      </c>
      <c r="BL179" t="s">
        <v>2291</v>
      </c>
      <c r="BM179" t="s">
        <v>2291</v>
      </c>
      <c r="BN179" t="s">
        <v>2291</v>
      </c>
      <c r="BO179" t="s">
        <v>2291</v>
      </c>
      <c r="BP179" t="s">
        <v>2291</v>
      </c>
      <c r="BQ179" t="s">
        <v>2291</v>
      </c>
      <c r="BR179" t="s">
        <v>2291</v>
      </c>
      <c r="BS179" t="s">
        <v>2291</v>
      </c>
      <c r="BT179" t="s">
        <v>2291</v>
      </c>
      <c r="BU179" t="s">
        <v>2291</v>
      </c>
      <c r="BV179" t="s">
        <v>2291</v>
      </c>
      <c r="BW179" t="s">
        <v>2291</v>
      </c>
      <c r="BX179" t="s">
        <v>2291</v>
      </c>
      <c r="BY179" t="s">
        <v>2291</v>
      </c>
      <c r="BZ179" t="s">
        <v>2291</v>
      </c>
      <c r="CA179">
        <v>0</v>
      </c>
      <c r="CB179">
        <v>385</v>
      </c>
      <c r="CC179">
        <v>0</v>
      </c>
      <c r="CD179">
        <v>0</v>
      </c>
      <c r="CE179">
        <v>0</v>
      </c>
      <c r="CF179" t="s">
        <v>1998</v>
      </c>
      <c r="CG179" t="s">
        <v>2291</v>
      </c>
      <c r="CH179" t="s">
        <v>1155</v>
      </c>
      <c r="CI179" t="s">
        <v>1920</v>
      </c>
      <c r="CJ179" t="s">
        <v>1921</v>
      </c>
      <c r="CK179" t="s">
        <v>1920</v>
      </c>
      <c r="CL179" t="s">
        <v>1921</v>
      </c>
      <c r="CM179" t="s">
        <v>1921</v>
      </c>
      <c r="CN179" t="s">
        <v>1921</v>
      </c>
      <c r="CO179" t="s">
        <v>1921</v>
      </c>
      <c r="CP179" t="s">
        <v>1921</v>
      </c>
      <c r="CQ179" t="s">
        <v>1921</v>
      </c>
      <c r="CR179" t="s">
        <v>1921</v>
      </c>
      <c r="CS179" t="s">
        <v>1921</v>
      </c>
      <c r="CT179" t="s">
        <v>2291</v>
      </c>
      <c r="CU179" t="s">
        <v>2291</v>
      </c>
      <c r="CV179" t="s">
        <v>2291</v>
      </c>
      <c r="CW179" t="s">
        <v>2291</v>
      </c>
      <c r="CX179" t="s">
        <v>2291</v>
      </c>
      <c r="CY179" t="s">
        <v>2291</v>
      </c>
      <c r="CZ179" t="s">
        <v>2291</v>
      </c>
      <c r="DA179" t="s">
        <v>2291</v>
      </c>
      <c r="DB179" t="s">
        <v>1953</v>
      </c>
      <c r="DC179" t="s">
        <v>1921</v>
      </c>
      <c r="DD179" t="s">
        <v>1921</v>
      </c>
      <c r="DE179" t="s">
        <v>1920</v>
      </c>
      <c r="DF179" t="s">
        <v>1921</v>
      </c>
      <c r="DG179" t="s">
        <v>1921</v>
      </c>
      <c r="DH179" t="s">
        <v>837</v>
      </c>
      <c r="DI179" t="s">
        <v>2030</v>
      </c>
      <c r="DJ179" t="s">
        <v>2291</v>
      </c>
      <c r="DK179" t="s">
        <v>2291</v>
      </c>
      <c r="DL179" t="s">
        <v>2291</v>
      </c>
      <c r="DM179" t="s">
        <v>2291</v>
      </c>
      <c r="DN179" t="s">
        <v>2291</v>
      </c>
      <c r="DO179" t="s">
        <v>2291</v>
      </c>
      <c r="DP179" t="s">
        <v>2291</v>
      </c>
      <c r="DQ179" t="s">
        <v>2291</v>
      </c>
      <c r="DR179" t="s">
        <v>2291</v>
      </c>
      <c r="DS179" t="s">
        <v>2291</v>
      </c>
      <c r="DT179" t="s">
        <v>2291</v>
      </c>
      <c r="DU179" t="s">
        <v>2291</v>
      </c>
      <c r="DV179" t="s">
        <v>2291</v>
      </c>
      <c r="DW179" t="s">
        <v>2291</v>
      </c>
      <c r="DX179" t="s">
        <v>2291</v>
      </c>
      <c r="DY179" t="s">
        <v>2291</v>
      </c>
      <c r="DZ179" t="s">
        <v>2291</v>
      </c>
      <c r="EA179" t="s">
        <v>2291</v>
      </c>
      <c r="EB179" t="s">
        <v>2291</v>
      </c>
      <c r="EC179" t="s">
        <v>2291</v>
      </c>
      <c r="ED179" t="s">
        <v>2291</v>
      </c>
      <c r="EE179" t="s">
        <v>2291</v>
      </c>
      <c r="EF179" t="s">
        <v>2291</v>
      </c>
      <c r="EG179" t="s">
        <v>2291</v>
      </c>
      <c r="EH179" t="s">
        <v>2291</v>
      </c>
      <c r="EI179" t="s">
        <v>2291</v>
      </c>
      <c r="EJ179" t="s">
        <v>2291</v>
      </c>
      <c r="EK179" t="s">
        <v>2291</v>
      </c>
      <c r="EL179" t="s">
        <v>2291</v>
      </c>
      <c r="EM179" t="s">
        <v>2291</v>
      </c>
      <c r="EN179" t="s">
        <v>2291</v>
      </c>
      <c r="EO179" t="s">
        <v>2291</v>
      </c>
      <c r="EP179" t="s">
        <v>2291</v>
      </c>
      <c r="EQ179" t="s">
        <v>2291</v>
      </c>
      <c r="ER179" t="s">
        <v>2291</v>
      </c>
      <c r="ES179" t="s">
        <v>2291</v>
      </c>
      <c r="ET179" t="s">
        <v>2291</v>
      </c>
      <c r="EU179" t="s">
        <v>2291</v>
      </c>
      <c r="EV179" t="s">
        <v>2291</v>
      </c>
      <c r="EW179" t="s">
        <v>2291</v>
      </c>
      <c r="EX179" t="s">
        <v>320</v>
      </c>
      <c r="EY179" t="s">
        <v>1921</v>
      </c>
      <c r="EZ179" t="s">
        <v>1921</v>
      </c>
      <c r="FA179" t="s">
        <v>1921</v>
      </c>
      <c r="FB179" t="s">
        <v>1920</v>
      </c>
      <c r="FC179" t="s">
        <v>1921</v>
      </c>
      <c r="FD179" t="s">
        <v>1137</v>
      </c>
      <c r="FE179" t="s">
        <v>1997</v>
      </c>
      <c r="FF179" t="s">
        <v>2291</v>
      </c>
      <c r="FG179" t="s">
        <v>2291</v>
      </c>
      <c r="FH179" t="s">
        <v>2291</v>
      </c>
      <c r="FI179" t="s">
        <v>2291</v>
      </c>
      <c r="FJ179" t="s">
        <v>2291</v>
      </c>
      <c r="FK179" t="s">
        <v>2291</v>
      </c>
      <c r="FL179" t="s">
        <v>2291</v>
      </c>
      <c r="FM179" t="s">
        <v>2291</v>
      </c>
      <c r="FN179" t="s">
        <v>2291</v>
      </c>
      <c r="FO179" t="s">
        <v>2291</v>
      </c>
      <c r="FP179" t="s">
        <v>2291</v>
      </c>
      <c r="FQ179" t="s">
        <v>2291</v>
      </c>
      <c r="FR179" t="s">
        <v>2291</v>
      </c>
      <c r="FS179" t="s">
        <v>2291</v>
      </c>
      <c r="FT179" t="s">
        <v>2291</v>
      </c>
      <c r="FU179" t="s">
        <v>2291</v>
      </c>
      <c r="FV179">
        <v>50</v>
      </c>
      <c r="FW179">
        <v>100</v>
      </c>
      <c r="FX179">
        <v>10</v>
      </c>
      <c r="FY179">
        <v>12</v>
      </c>
      <c r="FZ179">
        <v>3</v>
      </c>
      <c r="GA179">
        <v>7</v>
      </c>
      <c r="GB179">
        <v>10</v>
      </c>
      <c r="GC179" t="s">
        <v>2291</v>
      </c>
      <c r="GD179">
        <v>20</v>
      </c>
      <c r="GE179">
        <v>15</v>
      </c>
      <c r="GF179">
        <v>20</v>
      </c>
      <c r="GG179">
        <v>10</v>
      </c>
      <c r="GH179">
        <v>100</v>
      </c>
      <c r="GI179" t="s">
        <v>1920</v>
      </c>
      <c r="GJ179" t="s">
        <v>1920</v>
      </c>
      <c r="GK179" t="s">
        <v>1920</v>
      </c>
      <c r="GL179" t="s">
        <v>2291</v>
      </c>
      <c r="GM179" t="s">
        <v>2291</v>
      </c>
      <c r="GN179" t="s">
        <v>2291</v>
      </c>
      <c r="GO179" t="s">
        <v>1920</v>
      </c>
      <c r="GP179" t="s">
        <v>2291</v>
      </c>
      <c r="GQ179" t="s">
        <v>2291</v>
      </c>
      <c r="GR179" t="s">
        <v>2291</v>
      </c>
      <c r="GS179" t="s">
        <v>302</v>
      </c>
      <c r="GT179" t="s">
        <v>1921</v>
      </c>
      <c r="GU179" t="s">
        <v>1921</v>
      </c>
      <c r="GV179" t="s">
        <v>1921</v>
      </c>
      <c r="GW179" t="s">
        <v>1921</v>
      </c>
      <c r="GX179" t="s">
        <v>1920</v>
      </c>
      <c r="GY179" t="s">
        <v>1921</v>
      </c>
      <c r="GZ179" t="s">
        <v>1921</v>
      </c>
      <c r="HA179" t="s">
        <v>1921</v>
      </c>
      <c r="HB179" t="s">
        <v>2291</v>
      </c>
      <c r="HC179" t="s">
        <v>2291</v>
      </c>
      <c r="HD179">
        <v>2</v>
      </c>
      <c r="HE179">
        <v>2</v>
      </c>
      <c r="HF179" t="s">
        <v>2291</v>
      </c>
      <c r="HG179" t="s">
        <v>2291</v>
      </c>
      <c r="HH179" t="s">
        <v>2291</v>
      </c>
      <c r="HI179" t="s">
        <v>2291</v>
      </c>
      <c r="HJ179" t="s">
        <v>2291</v>
      </c>
      <c r="HK179" t="s">
        <v>2291</v>
      </c>
      <c r="HL179" t="s">
        <v>2291</v>
      </c>
      <c r="HM179" t="s">
        <v>2291</v>
      </c>
      <c r="HN179" t="s">
        <v>2291</v>
      </c>
      <c r="HO179" t="s">
        <v>2291</v>
      </c>
      <c r="HP179" t="s">
        <v>2291</v>
      </c>
      <c r="HQ179" t="s">
        <v>2291</v>
      </c>
      <c r="HR179" t="s">
        <v>869</v>
      </c>
      <c r="HS179" t="s">
        <v>371</v>
      </c>
      <c r="HT179" t="s">
        <v>1920</v>
      </c>
      <c r="HU179" t="s">
        <v>1921</v>
      </c>
      <c r="HV179" t="s">
        <v>1921</v>
      </c>
      <c r="HW179" t="s">
        <v>1921</v>
      </c>
      <c r="HX179" t="s">
        <v>1921</v>
      </c>
      <c r="HY179" t="s">
        <v>2122</v>
      </c>
      <c r="HZ179" t="s">
        <v>1920</v>
      </c>
      <c r="IA179" t="s">
        <v>1921</v>
      </c>
      <c r="IB179" t="s">
        <v>1921</v>
      </c>
      <c r="IC179">
        <v>27</v>
      </c>
      <c r="ID179" t="s">
        <v>2291</v>
      </c>
      <c r="IE179" t="s">
        <v>2046</v>
      </c>
      <c r="IF179" t="s">
        <v>1921</v>
      </c>
      <c r="IG179" t="s">
        <v>1962</v>
      </c>
      <c r="IH179" t="s">
        <v>2126</v>
      </c>
      <c r="II179" t="s">
        <v>1921</v>
      </c>
      <c r="IJ179" t="s">
        <v>1920</v>
      </c>
      <c r="IK179" t="s">
        <v>2291</v>
      </c>
      <c r="IL179">
        <v>385</v>
      </c>
      <c r="IM179" t="s">
        <v>1920</v>
      </c>
      <c r="IN179" t="s">
        <v>2291</v>
      </c>
      <c r="IO179" t="s">
        <v>2291</v>
      </c>
      <c r="IP179" t="s">
        <v>2291</v>
      </c>
      <c r="IQ179" t="s">
        <v>2291</v>
      </c>
      <c r="IR179" t="s">
        <v>2291</v>
      </c>
      <c r="IS179" t="s">
        <v>2291</v>
      </c>
      <c r="IT179" t="s">
        <v>2291</v>
      </c>
      <c r="IU179" t="s">
        <v>2291</v>
      </c>
      <c r="IV179" t="s">
        <v>1949</v>
      </c>
      <c r="IW179" t="s">
        <v>1991</v>
      </c>
      <c r="IX179" t="s">
        <v>2291</v>
      </c>
      <c r="IY179" t="s">
        <v>2291</v>
      </c>
      <c r="IZ179" t="s">
        <v>2291</v>
      </c>
      <c r="JA179" t="s">
        <v>2291</v>
      </c>
      <c r="JB179" t="s">
        <v>2291</v>
      </c>
      <c r="JC179" t="s">
        <v>1921</v>
      </c>
      <c r="JD179" t="s">
        <v>2291</v>
      </c>
      <c r="JE179" t="s">
        <v>2291</v>
      </c>
      <c r="JF179" t="s">
        <v>2291</v>
      </c>
      <c r="JG179" t="s">
        <v>2291</v>
      </c>
      <c r="JH179" t="s">
        <v>2291</v>
      </c>
      <c r="JI179" t="s">
        <v>2291</v>
      </c>
      <c r="JJ179" t="s">
        <v>2291</v>
      </c>
      <c r="JK179" t="s">
        <v>2291</v>
      </c>
      <c r="JL179" t="s">
        <v>2291</v>
      </c>
      <c r="JM179" t="s">
        <v>1118</v>
      </c>
      <c r="JN179" t="s">
        <v>1921</v>
      </c>
      <c r="JO179" t="s">
        <v>1920</v>
      </c>
      <c r="JP179" t="s">
        <v>1921</v>
      </c>
      <c r="JQ179" t="s">
        <v>1921</v>
      </c>
      <c r="JR179" t="s">
        <v>1921</v>
      </c>
      <c r="JS179" t="s">
        <v>1921</v>
      </c>
      <c r="JT179" t="s">
        <v>1921</v>
      </c>
      <c r="JU179" t="s">
        <v>1920</v>
      </c>
      <c r="JV179" t="s">
        <v>1920</v>
      </c>
      <c r="JW179" t="s">
        <v>1921</v>
      </c>
      <c r="JX179" t="s">
        <v>1921</v>
      </c>
      <c r="JY179" t="s">
        <v>1921</v>
      </c>
      <c r="JZ179" t="s">
        <v>1921</v>
      </c>
      <c r="KA179" t="s">
        <v>1921</v>
      </c>
      <c r="KB179" t="s">
        <v>2291</v>
      </c>
      <c r="KC179" t="s">
        <v>2291</v>
      </c>
      <c r="KD179" t="s">
        <v>2293</v>
      </c>
      <c r="KE179" t="s">
        <v>1921</v>
      </c>
      <c r="KF179" t="s">
        <v>1921</v>
      </c>
      <c r="KG179" t="s">
        <v>1921</v>
      </c>
      <c r="KH179" t="s">
        <v>1920</v>
      </c>
      <c r="KI179" t="s">
        <v>1921</v>
      </c>
      <c r="KJ179" t="s">
        <v>1920</v>
      </c>
      <c r="KK179" t="s">
        <v>1921</v>
      </c>
      <c r="KL179" t="s">
        <v>2291</v>
      </c>
      <c r="KM179" t="s">
        <v>1973</v>
      </c>
      <c r="KN179" t="s">
        <v>2291</v>
      </c>
      <c r="KO179" t="s">
        <v>1920</v>
      </c>
      <c r="KP179" t="s">
        <v>1383</v>
      </c>
      <c r="KQ179" t="s">
        <v>1965</v>
      </c>
      <c r="KR179" t="s">
        <v>1923</v>
      </c>
      <c r="KS179" t="s">
        <v>2291</v>
      </c>
      <c r="KT179" t="s">
        <v>1920</v>
      </c>
      <c r="KU179" t="s">
        <v>409</v>
      </c>
      <c r="KV179" t="s">
        <v>1921</v>
      </c>
      <c r="KW179" t="s">
        <v>1921</v>
      </c>
      <c r="KX179" t="s">
        <v>1920</v>
      </c>
      <c r="KY179" t="s">
        <v>2291</v>
      </c>
      <c r="KZ179" t="s">
        <v>2291</v>
      </c>
      <c r="LA179">
        <v>3</v>
      </c>
      <c r="LB179" t="s">
        <v>304</v>
      </c>
      <c r="LC179" t="s">
        <v>1156</v>
      </c>
      <c r="LD179" t="s">
        <v>2291</v>
      </c>
      <c r="LE179" t="s">
        <v>2291</v>
      </c>
      <c r="LF179" t="s">
        <v>2291</v>
      </c>
      <c r="LG179">
        <v>20</v>
      </c>
      <c r="LH179">
        <v>20</v>
      </c>
      <c r="LI179" t="s">
        <v>1157</v>
      </c>
      <c r="LJ179">
        <v>158788</v>
      </c>
      <c r="LK179" t="s">
        <v>1158</v>
      </c>
      <c r="LL179" t="s">
        <v>1159</v>
      </c>
      <c r="LM179">
        <v>90</v>
      </c>
      <c r="LN179" t="s">
        <v>2291</v>
      </c>
      <c r="LO179">
        <v>-1</v>
      </c>
      <c r="LP179" t="s">
        <v>2291</v>
      </c>
      <c r="LQ179" t="s">
        <v>2291</v>
      </c>
      <c r="LR179">
        <v>90</v>
      </c>
      <c r="LS179">
        <v>5</v>
      </c>
      <c r="LT179">
        <v>5</v>
      </c>
      <c r="LU179">
        <v>9</v>
      </c>
      <c r="LV179">
        <v>8</v>
      </c>
      <c r="LW179">
        <v>12</v>
      </c>
      <c r="LX179">
        <v>22</v>
      </c>
      <c r="LY179">
        <v>9</v>
      </c>
      <c r="LZ179">
        <v>11</v>
      </c>
      <c r="MA179">
        <v>31</v>
      </c>
      <c r="MB179">
        <v>30</v>
      </c>
      <c r="MC179">
        <v>2</v>
      </c>
      <c r="MD179">
        <v>0</v>
      </c>
      <c r="ME179">
        <v>144</v>
      </c>
      <c r="MF179" t="s">
        <v>1976</v>
      </c>
      <c r="MG179" t="s">
        <v>1980</v>
      </c>
      <c r="MH179" t="s">
        <v>1981</v>
      </c>
      <c r="MI179" t="b">
        <v>1</v>
      </c>
      <c r="MJ179" t="b">
        <v>1</v>
      </c>
      <c r="MK179" t="b">
        <v>0</v>
      </c>
      <c r="ML179" t="s">
        <v>2291</v>
      </c>
    </row>
    <row r="180" spans="1:350" x14ac:dyDescent="0.3">
      <c r="A180" t="s">
        <v>2072</v>
      </c>
      <c r="B180" t="s">
        <v>1197</v>
      </c>
      <c r="C180" t="s">
        <v>1198</v>
      </c>
      <c r="D180">
        <v>43162</v>
      </c>
      <c r="E180" t="s">
        <v>366</v>
      </c>
      <c r="F180" t="s">
        <v>2291</v>
      </c>
      <c r="G180" t="s">
        <v>2291</v>
      </c>
      <c r="H180" t="s">
        <v>2291</v>
      </c>
      <c r="I180">
        <v>43162</v>
      </c>
      <c r="J180" t="s">
        <v>884</v>
      </c>
      <c r="K180" t="s">
        <v>293</v>
      </c>
      <c r="L180" t="s">
        <v>294</v>
      </c>
      <c r="M180" t="s">
        <v>1934</v>
      </c>
      <c r="N180" t="s">
        <v>400</v>
      </c>
      <c r="O180" t="s">
        <v>1948</v>
      </c>
      <c r="P180" t="s">
        <v>915</v>
      </c>
      <c r="Q180" t="s">
        <v>1057</v>
      </c>
      <c r="R180" t="s">
        <v>1789</v>
      </c>
      <c r="S180" t="s">
        <v>2072</v>
      </c>
      <c r="T180" t="s">
        <v>1199</v>
      </c>
      <c r="U180">
        <v>14.0889156373</v>
      </c>
      <c r="V180">
        <v>14.146033407299999</v>
      </c>
      <c r="W180">
        <v>304.37688837000002</v>
      </c>
      <c r="X180">
        <v>4</v>
      </c>
      <c r="Y180" t="s">
        <v>1984</v>
      </c>
      <c r="Z180" t="s">
        <v>2291</v>
      </c>
      <c r="AA180" t="s">
        <v>2291</v>
      </c>
      <c r="AB180" t="s">
        <v>2292</v>
      </c>
      <c r="AC180" t="s">
        <v>2291</v>
      </c>
      <c r="AD180" t="s">
        <v>1982</v>
      </c>
      <c r="AE180" t="s">
        <v>2291</v>
      </c>
      <c r="AF180" t="s">
        <v>2291</v>
      </c>
      <c r="AG180" t="s">
        <v>2089</v>
      </c>
      <c r="AH180" t="s">
        <v>1920</v>
      </c>
      <c r="AI180" t="s">
        <v>1921</v>
      </c>
      <c r="AJ180" t="s">
        <v>1921</v>
      </c>
      <c r="AK180" t="s">
        <v>2291</v>
      </c>
      <c r="AL180">
        <v>44</v>
      </c>
      <c r="AM180">
        <v>184</v>
      </c>
      <c r="AN180" t="s">
        <v>294</v>
      </c>
      <c r="AO180" t="s">
        <v>1934</v>
      </c>
      <c r="AP180" t="s">
        <v>400</v>
      </c>
      <c r="AQ180" t="s">
        <v>1948</v>
      </c>
      <c r="AR180" t="s">
        <v>915</v>
      </c>
      <c r="AS180" t="s">
        <v>1057</v>
      </c>
      <c r="AT180">
        <v>44</v>
      </c>
      <c r="AU180">
        <v>184</v>
      </c>
      <c r="AV180">
        <v>42064</v>
      </c>
      <c r="AW180" t="s">
        <v>2291</v>
      </c>
      <c r="AX180" t="s">
        <v>2291</v>
      </c>
      <c r="AY180" t="s">
        <v>2291</v>
      </c>
      <c r="AZ180" t="s">
        <v>2291</v>
      </c>
      <c r="BA180" t="s">
        <v>2291</v>
      </c>
      <c r="BB180" t="s">
        <v>2291</v>
      </c>
      <c r="BC180" t="s">
        <v>2291</v>
      </c>
      <c r="BD180" t="s">
        <v>2291</v>
      </c>
      <c r="BE180" t="s">
        <v>2291</v>
      </c>
      <c r="BF180" t="s">
        <v>2291</v>
      </c>
      <c r="BG180" t="s">
        <v>2291</v>
      </c>
      <c r="BH180" t="s">
        <v>2291</v>
      </c>
      <c r="BI180" t="s">
        <v>2291</v>
      </c>
      <c r="BJ180" t="s">
        <v>2291</v>
      </c>
      <c r="BK180" t="s">
        <v>2291</v>
      </c>
      <c r="BL180" t="s">
        <v>2291</v>
      </c>
      <c r="BM180" t="s">
        <v>2291</v>
      </c>
      <c r="BN180" t="s">
        <v>2291</v>
      </c>
      <c r="BO180" t="s">
        <v>2291</v>
      </c>
      <c r="BP180" t="s">
        <v>2291</v>
      </c>
      <c r="BQ180" t="s">
        <v>2291</v>
      </c>
      <c r="BR180" t="s">
        <v>2291</v>
      </c>
      <c r="BS180" t="s">
        <v>2291</v>
      </c>
      <c r="BT180" t="s">
        <v>2291</v>
      </c>
      <c r="BU180" t="s">
        <v>2291</v>
      </c>
      <c r="BV180" t="s">
        <v>2291</v>
      </c>
      <c r="BW180" t="s">
        <v>2291</v>
      </c>
      <c r="BX180" t="s">
        <v>2291</v>
      </c>
      <c r="BY180" t="s">
        <v>2291</v>
      </c>
      <c r="BZ180" t="s">
        <v>2291</v>
      </c>
      <c r="CA180">
        <v>0</v>
      </c>
      <c r="CB180">
        <v>44</v>
      </c>
      <c r="CC180">
        <v>0</v>
      </c>
      <c r="CD180">
        <v>0</v>
      </c>
      <c r="CE180">
        <v>0</v>
      </c>
      <c r="CF180" t="s">
        <v>1998</v>
      </c>
      <c r="CG180" t="s">
        <v>2291</v>
      </c>
      <c r="CH180" t="s">
        <v>1136</v>
      </c>
      <c r="CI180" t="s">
        <v>1921</v>
      </c>
      <c r="CJ180" t="s">
        <v>1921</v>
      </c>
      <c r="CK180" t="s">
        <v>1920</v>
      </c>
      <c r="CL180" t="s">
        <v>1921</v>
      </c>
      <c r="CM180" t="s">
        <v>1921</v>
      </c>
      <c r="CN180" t="s">
        <v>1921</v>
      </c>
      <c r="CO180" t="s">
        <v>1921</v>
      </c>
      <c r="CP180" t="s">
        <v>1921</v>
      </c>
      <c r="CQ180" t="s">
        <v>1921</v>
      </c>
      <c r="CR180" t="s">
        <v>1921</v>
      </c>
      <c r="CS180" t="s">
        <v>1921</v>
      </c>
      <c r="CT180" t="s">
        <v>2291</v>
      </c>
      <c r="CU180" t="s">
        <v>2291</v>
      </c>
      <c r="CV180" t="s">
        <v>2291</v>
      </c>
      <c r="CW180" t="s">
        <v>2291</v>
      </c>
      <c r="CX180" t="s">
        <v>2291</v>
      </c>
      <c r="CY180" t="s">
        <v>2291</v>
      </c>
      <c r="CZ180" t="s">
        <v>2291</v>
      </c>
      <c r="DA180" t="s">
        <v>2291</v>
      </c>
      <c r="DB180" t="s">
        <v>2291</v>
      </c>
      <c r="DC180" t="s">
        <v>2291</v>
      </c>
      <c r="DD180" t="s">
        <v>2291</v>
      </c>
      <c r="DE180" t="s">
        <v>2291</v>
      </c>
      <c r="DF180" t="s">
        <v>2291</v>
      </c>
      <c r="DG180" t="s">
        <v>2291</v>
      </c>
      <c r="DH180" t="s">
        <v>2291</v>
      </c>
      <c r="DI180" t="s">
        <v>2291</v>
      </c>
      <c r="DJ180" t="s">
        <v>2291</v>
      </c>
      <c r="DK180" t="s">
        <v>2291</v>
      </c>
      <c r="DL180" t="s">
        <v>2291</v>
      </c>
      <c r="DM180" t="s">
        <v>2291</v>
      </c>
      <c r="DN180" t="s">
        <v>2291</v>
      </c>
      <c r="DO180" t="s">
        <v>2291</v>
      </c>
      <c r="DP180" t="s">
        <v>2291</v>
      </c>
      <c r="DQ180" t="s">
        <v>2291</v>
      </c>
      <c r="DR180" t="s">
        <v>2291</v>
      </c>
      <c r="DS180" t="s">
        <v>2291</v>
      </c>
      <c r="DT180" t="s">
        <v>2291</v>
      </c>
      <c r="DU180" t="s">
        <v>2291</v>
      </c>
      <c r="DV180" t="s">
        <v>2291</v>
      </c>
      <c r="DW180" t="s">
        <v>2291</v>
      </c>
      <c r="DX180" t="s">
        <v>2291</v>
      </c>
      <c r="DY180" t="s">
        <v>2291</v>
      </c>
      <c r="DZ180" t="s">
        <v>2291</v>
      </c>
      <c r="EA180" t="s">
        <v>2291</v>
      </c>
      <c r="EB180" t="s">
        <v>2291</v>
      </c>
      <c r="EC180" t="s">
        <v>2291</v>
      </c>
      <c r="ED180" t="s">
        <v>2291</v>
      </c>
      <c r="EE180" t="s">
        <v>2291</v>
      </c>
      <c r="EF180" t="s">
        <v>2291</v>
      </c>
      <c r="EG180" t="s">
        <v>2291</v>
      </c>
      <c r="EH180" t="s">
        <v>2291</v>
      </c>
      <c r="EI180" t="s">
        <v>2291</v>
      </c>
      <c r="EJ180" t="s">
        <v>2291</v>
      </c>
      <c r="EK180" t="s">
        <v>2291</v>
      </c>
      <c r="EL180" t="s">
        <v>2291</v>
      </c>
      <c r="EM180" t="s">
        <v>2291</v>
      </c>
      <c r="EN180" t="s">
        <v>2291</v>
      </c>
      <c r="EO180" t="s">
        <v>2291</v>
      </c>
      <c r="EP180" t="s">
        <v>2291</v>
      </c>
      <c r="EQ180" t="s">
        <v>2291</v>
      </c>
      <c r="ER180" t="s">
        <v>2291</v>
      </c>
      <c r="ES180" t="s">
        <v>2291</v>
      </c>
      <c r="ET180" t="s">
        <v>2291</v>
      </c>
      <c r="EU180" t="s">
        <v>2291</v>
      </c>
      <c r="EV180" t="s">
        <v>2291</v>
      </c>
      <c r="EW180" t="s">
        <v>2291</v>
      </c>
      <c r="EX180" t="s">
        <v>320</v>
      </c>
      <c r="EY180" t="s">
        <v>1921</v>
      </c>
      <c r="EZ180" t="s">
        <v>1921</v>
      </c>
      <c r="FA180" t="s">
        <v>1921</v>
      </c>
      <c r="FB180" t="s">
        <v>1920</v>
      </c>
      <c r="FC180" t="s">
        <v>1921</v>
      </c>
      <c r="FD180" t="s">
        <v>2291</v>
      </c>
      <c r="FE180" t="s">
        <v>1996</v>
      </c>
      <c r="FF180" t="s">
        <v>2291</v>
      </c>
      <c r="FG180" t="s">
        <v>2291</v>
      </c>
      <c r="FH180" t="s">
        <v>2291</v>
      </c>
      <c r="FI180" t="s">
        <v>2291</v>
      </c>
      <c r="FJ180" t="s">
        <v>2291</v>
      </c>
      <c r="FK180" t="s">
        <v>2291</v>
      </c>
      <c r="FL180" t="s">
        <v>2291</v>
      </c>
      <c r="FM180" t="s">
        <v>2291</v>
      </c>
      <c r="FN180" t="s">
        <v>2291</v>
      </c>
      <c r="FO180" t="s">
        <v>2291</v>
      </c>
      <c r="FP180" t="s">
        <v>2291</v>
      </c>
      <c r="FQ180" t="s">
        <v>2291</v>
      </c>
      <c r="FR180" t="s">
        <v>2291</v>
      </c>
      <c r="FS180" t="s">
        <v>2291</v>
      </c>
      <c r="FT180" t="s">
        <v>2291</v>
      </c>
      <c r="FU180" t="s">
        <v>2291</v>
      </c>
      <c r="FV180">
        <v>10</v>
      </c>
      <c r="FW180">
        <v>10</v>
      </c>
      <c r="FX180" t="s">
        <v>2291</v>
      </c>
      <c r="FY180" t="s">
        <v>2291</v>
      </c>
      <c r="FZ180">
        <v>5</v>
      </c>
      <c r="GA180">
        <v>5</v>
      </c>
      <c r="GB180">
        <v>15</v>
      </c>
      <c r="GC180" t="s">
        <v>2291</v>
      </c>
      <c r="GD180" t="s">
        <v>2291</v>
      </c>
      <c r="GE180">
        <v>3</v>
      </c>
      <c r="GF180">
        <v>3</v>
      </c>
      <c r="GG180">
        <v>2</v>
      </c>
      <c r="GH180">
        <v>10</v>
      </c>
      <c r="GI180" t="s">
        <v>1920</v>
      </c>
      <c r="GJ180" t="s">
        <v>1920</v>
      </c>
      <c r="GK180" t="s">
        <v>1920</v>
      </c>
      <c r="GL180" t="s">
        <v>2291</v>
      </c>
      <c r="GM180" t="s">
        <v>2291</v>
      </c>
      <c r="GN180" t="s">
        <v>2291</v>
      </c>
      <c r="GO180" t="s">
        <v>1920</v>
      </c>
      <c r="GP180" t="s">
        <v>2291</v>
      </c>
      <c r="GQ180" t="s">
        <v>2291</v>
      </c>
      <c r="GR180" t="s">
        <v>2291</v>
      </c>
      <c r="GS180" t="s">
        <v>302</v>
      </c>
      <c r="GT180" t="s">
        <v>1921</v>
      </c>
      <c r="GU180" t="s">
        <v>1921</v>
      </c>
      <c r="GV180" t="s">
        <v>1921</v>
      </c>
      <c r="GW180" t="s">
        <v>1921</v>
      </c>
      <c r="GX180" t="s">
        <v>1920</v>
      </c>
      <c r="GY180" t="s">
        <v>1921</v>
      </c>
      <c r="GZ180" t="s">
        <v>1921</v>
      </c>
      <c r="HA180" t="s">
        <v>1921</v>
      </c>
      <c r="HB180" t="s">
        <v>2291</v>
      </c>
      <c r="HC180" t="s">
        <v>2291</v>
      </c>
      <c r="HD180">
        <v>1</v>
      </c>
      <c r="HE180">
        <v>1</v>
      </c>
      <c r="HF180" t="s">
        <v>2291</v>
      </c>
      <c r="HG180" t="s">
        <v>2291</v>
      </c>
      <c r="HH180" t="s">
        <v>2291</v>
      </c>
      <c r="HI180" t="s">
        <v>2291</v>
      </c>
      <c r="HJ180" t="s">
        <v>2291</v>
      </c>
      <c r="HK180" t="s">
        <v>2291</v>
      </c>
      <c r="HL180" t="s">
        <v>2291</v>
      </c>
      <c r="HM180" t="s">
        <v>2291</v>
      </c>
      <c r="HN180" t="s">
        <v>2291</v>
      </c>
      <c r="HO180" t="s">
        <v>2291</v>
      </c>
      <c r="HP180" t="s">
        <v>2291</v>
      </c>
      <c r="HQ180" t="s">
        <v>2291</v>
      </c>
      <c r="HR180" t="s">
        <v>869</v>
      </c>
      <c r="HS180" t="s">
        <v>2110</v>
      </c>
      <c r="HT180" t="s">
        <v>1921</v>
      </c>
      <c r="HU180" t="s">
        <v>1920</v>
      </c>
      <c r="HV180" t="s">
        <v>1921</v>
      </c>
      <c r="HW180" t="s">
        <v>1921</v>
      </c>
      <c r="HX180" t="s">
        <v>1921</v>
      </c>
      <c r="HY180" t="s">
        <v>2125</v>
      </c>
      <c r="HZ180" t="s">
        <v>1921</v>
      </c>
      <c r="IA180" t="s">
        <v>1921</v>
      </c>
      <c r="IB180" t="s">
        <v>1920</v>
      </c>
      <c r="IC180" t="s">
        <v>2291</v>
      </c>
      <c r="ID180" t="s">
        <v>2291</v>
      </c>
      <c r="IE180" t="s">
        <v>2291</v>
      </c>
      <c r="IF180" t="s">
        <v>2291</v>
      </c>
      <c r="IG180" t="s">
        <v>2291</v>
      </c>
      <c r="IH180" t="s">
        <v>2126</v>
      </c>
      <c r="II180" t="s">
        <v>1921</v>
      </c>
      <c r="IJ180" t="s">
        <v>1920</v>
      </c>
      <c r="IK180" t="s">
        <v>2291</v>
      </c>
      <c r="IL180">
        <v>27</v>
      </c>
      <c r="IM180" t="s">
        <v>1920</v>
      </c>
      <c r="IN180" t="s">
        <v>2291</v>
      </c>
      <c r="IO180" t="s">
        <v>2291</v>
      </c>
      <c r="IP180" t="s">
        <v>2291</v>
      </c>
      <c r="IQ180" t="s">
        <v>2291</v>
      </c>
      <c r="IR180" t="s">
        <v>2291</v>
      </c>
      <c r="IS180" t="s">
        <v>2291</v>
      </c>
      <c r="IT180" t="s">
        <v>2291</v>
      </c>
      <c r="IU180" t="s">
        <v>2291</v>
      </c>
      <c r="IV180" t="s">
        <v>1949</v>
      </c>
      <c r="IW180" t="s">
        <v>1991</v>
      </c>
      <c r="IX180" t="s">
        <v>2291</v>
      </c>
      <c r="IY180" t="s">
        <v>2291</v>
      </c>
      <c r="IZ180" t="s">
        <v>2291</v>
      </c>
      <c r="JA180" t="s">
        <v>2291</v>
      </c>
      <c r="JB180" t="s">
        <v>2291</v>
      </c>
      <c r="JC180" t="s">
        <v>1921</v>
      </c>
      <c r="JD180" t="s">
        <v>2291</v>
      </c>
      <c r="JE180" t="s">
        <v>2291</v>
      </c>
      <c r="JF180" t="s">
        <v>2291</v>
      </c>
      <c r="JG180" t="s">
        <v>2291</v>
      </c>
      <c r="JH180" t="s">
        <v>2291</v>
      </c>
      <c r="JI180" t="s">
        <v>2291</v>
      </c>
      <c r="JJ180" t="s">
        <v>2291</v>
      </c>
      <c r="JK180" t="s">
        <v>2291</v>
      </c>
      <c r="JL180" t="s">
        <v>2291</v>
      </c>
      <c r="JM180" t="s">
        <v>718</v>
      </c>
      <c r="JN180" t="s">
        <v>1921</v>
      </c>
      <c r="JO180" t="s">
        <v>1921</v>
      </c>
      <c r="JP180" t="s">
        <v>1921</v>
      </c>
      <c r="JQ180" t="s">
        <v>1921</v>
      </c>
      <c r="JR180" t="s">
        <v>1921</v>
      </c>
      <c r="JS180" t="s">
        <v>1920</v>
      </c>
      <c r="JT180" t="s">
        <v>1920</v>
      </c>
      <c r="JU180" t="s">
        <v>1921</v>
      </c>
      <c r="JV180" t="s">
        <v>1920</v>
      </c>
      <c r="JW180" t="s">
        <v>1921</v>
      </c>
      <c r="JX180" t="s">
        <v>1921</v>
      </c>
      <c r="JY180" t="s">
        <v>1921</v>
      </c>
      <c r="JZ180" t="s">
        <v>1921</v>
      </c>
      <c r="KA180" t="s">
        <v>1921</v>
      </c>
      <c r="KB180" t="s">
        <v>2291</v>
      </c>
      <c r="KC180" t="s">
        <v>2291</v>
      </c>
      <c r="KD180" t="s">
        <v>2295</v>
      </c>
      <c r="KE180" t="s">
        <v>1920</v>
      </c>
      <c r="KF180" t="s">
        <v>1921</v>
      </c>
      <c r="KG180" t="s">
        <v>1921</v>
      </c>
      <c r="KH180" t="s">
        <v>1921</v>
      </c>
      <c r="KI180" t="s">
        <v>1921</v>
      </c>
      <c r="KJ180" t="s">
        <v>1921</v>
      </c>
      <c r="KK180" t="s">
        <v>1921</v>
      </c>
      <c r="KL180" t="s">
        <v>2291</v>
      </c>
      <c r="KM180" t="s">
        <v>1971</v>
      </c>
      <c r="KN180" t="s">
        <v>2291</v>
      </c>
      <c r="KO180" t="s">
        <v>1920</v>
      </c>
      <c r="KP180" t="s">
        <v>2147</v>
      </c>
      <c r="KQ180" t="s">
        <v>1967</v>
      </c>
      <c r="KR180" t="s">
        <v>1988</v>
      </c>
      <c r="KS180" t="s">
        <v>2291</v>
      </c>
      <c r="KT180" t="s">
        <v>1920</v>
      </c>
      <c r="KU180" t="s">
        <v>2044</v>
      </c>
      <c r="KV180" t="s">
        <v>1920</v>
      </c>
      <c r="KW180" t="s">
        <v>1921</v>
      </c>
      <c r="KX180" t="s">
        <v>1920</v>
      </c>
      <c r="KY180" t="s">
        <v>2291</v>
      </c>
      <c r="KZ180" t="s">
        <v>2291</v>
      </c>
      <c r="LA180">
        <v>3</v>
      </c>
      <c r="LB180" t="s">
        <v>304</v>
      </c>
      <c r="LC180" t="s">
        <v>1200</v>
      </c>
      <c r="LD180" t="s">
        <v>2291</v>
      </c>
      <c r="LE180" t="s">
        <v>2291</v>
      </c>
      <c r="LF180" t="s">
        <v>2291</v>
      </c>
      <c r="LG180">
        <v>20</v>
      </c>
      <c r="LH180">
        <v>20</v>
      </c>
      <c r="LI180" t="s">
        <v>1201</v>
      </c>
      <c r="LJ180">
        <v>160185</v>
      </c>
      <c r="LK180" t="s">
        <v>1202</v>
      </c>
      <c r="LL180" t="s">
        <v>1203</v>
      </c>
      <c r="LM180">
        <v>96</v>
      </c>
      <c r="LN180" t="s">
        <v>2291</v>
      </c>
      <c r="LO180">
        <v>-1</v>
      </c>
      <c r="LP180" t="s">
        <v>2291</v>
      </c>
      <c r="LQ180" t="s">
        <v>2291</v>
      </c>
      <c r="LR180">
        <v>96</v>
      </c>
      <c r="LS180">
        <v>4</v>
      </c>
      <c r="LT180">
        <v>6</v>
      </c>
      <c r="LU180">
        <v>12</v>
      </c>
      <c r="LV180">
        <v>6</v>
      </c>
      <c r="LW180">
        <v>16</v>
      </c>
      <c r="LX180">
        <v>14</v>
      </c>
      <c r="LY180">
        <v>11</v>
      </c>
      <c r="LZ180">
        <v>7</v>
      </c>
      <c r="MA180">
        <v>24</v>
      </c>
      <c r="MB180">
        <v>19</v>
      </c>
      <c r="MC180">
        <v>3</v>
      </c>
      <c r="MD180">
        <v>1</v>
      </c>
      <c r="ME180">
        <v>123</v>
      </c>
      <c r="MF180" t="s">
        <v>1979</v>
      </c>
      <c r="MG180" t="s">
        <v>568</v>
      </c>
      <c r="MH180" t="s">
        <v>1981</v>
      </c>
      <c r="MI180" t="b">
        <v>1</v>
      </c>
      <c r="MJ180" t="b">
        <v>1</v>
      </c>
      <c r="MK180" t="b">
        <v>1</v>
      </c>
      <c r="ML180" t="s">
        <v>2291</v>
      </c>
    </row>
    <row r="181" spans="1:350" x14ac:dyDescent="0.3">
      <c r="A181" t="s">
        <v>2071</v>
      </c>
      <c r="B181" t="s">
        <v>882</v>
      </c>
      <c r="C181" t="s">
        <v>883</v>
      </c>
      <c r="D181">
        <v>43155</v>
      </c>
      <c r="E181" t="s">
        <v>366</v>
      </c>
      <c r="F181" t="s">
        <v>2291</v>
      </c>
      <c r="G181" t="s">
        <v>2291</v>
      </c>
      <c r="H181" t="s">
        <v>2291</v>
      </c>
      <c r="I181">
        <v>43155</v>
      </c>
      <c r="J181" t="s">
        <v>884</v>
      </c>
      <c r="K181" t="s">
        <v>293</v>
      </c>
      <c r="L181" t="s">
        <v>294</v>
      </c>
      <c r="M181" t="s">
        <v>1934</v>
      </c>
      <c r="N181" t="s">
        <v>295</v>
      </c>
      <c r="O181" t="s">
        <v>1947</v>
      </c>
      <c r="P181" t="s">
        <v>296</v>
      </c>
      <c r="Q181" t="s">
        <v>332</v>
      </c>
      <c r="R181" t="s">
        <v>332</v>
      </c>
      <c r="S181" t="s">
        <v>2071</v>
      </c>
      <c r="T181" t="s">
        <v>885</v>
      </c>
      <c r="U181">
        <v>13.460938386700001</v>
      </c>
      <c r="V181">
        <v>14.691170616100001</v>
      </c>
      <c r="W181">
        <v>300.69538386800002</v>
      </c>
      <c r="X181">
        <v>4</v>
      </c>
      <c r="Y181" t="s">
        <v>1984</v>
      </c>
      <c r="Z181" t="s">
        <v>2291</v>
      </c>
      <c r="AA181" t="s">
        <v>2291</v>
      </c>
      <c r="AB181" t="s">
        <v>2292</v>
      </c>
      <c r="AC181" t="s">
        <v>2291</v>
      </c>
      <c r="AD181" t="s">
        <v>1982</v>
      </c>
      <c r="AE181" t="s">
        <v>2291</v>
      </c>
      <c r="AF181" t="s">
        <v>2291</v>
      </c>
      <c r="AG181" t="s">
        <v>2089</v>
      </c>
      <c r="AH181" t="s">
        <v>1920</v>
      </c>
      <c r="AI181" t="s">
        <v>1921</v>
      </c>
      <c r="AJ181" t="s">
        <v>1921</v>
      </c>
      <c r="AK181" t="s">
        <v>2291</v>
      </c>
      <c r="AL181">
        <v>144</v>
      </c>
      <c r="AM181">
        <v>600</v>
      </c>
      <c r="AN181" t="s">
        <v>294</v>
      </c>
      <c r="AO181" t="s">
        <v>1934</v>
      </c>
      <c r="AP181" t="s">
        <v>295</v>
      </c>
      <c r="AQ181" t="s">
        <v>1947</v>
      </c>
      <c r="AR181" t="s">
        <v>296</v>
      </c>
      <c r="AS181" t="s">
        <v>332</v>
      </c>
      <c r="AT181">
        <v>144</v>
      </c>
      <c r="AU181">
        <v>600</v>
      </c>
      <c r="AV181">
        <v>41640</v>
      </c>
      <c r="AW181" t="s">
        <v>2291</v>
      </c>
      <c r="AX181" t="s">
        <v>2291</v>
      </c>
      <c r="AY181" t="s">
        <v>2291</v>
      </c>
      <c r="AZ181" t="s">
        <v>2291</v>
      </c>
      <c r="BA181" t="s">
        <v>2291</v>
      </c>
      <c r="BB181" t="s">
        <v>2291</v>
      </c>
      <c r="BC181" t="s">
        <v>2291</v>
      </c>
      <c r="BD181" t="s">
        <v>2291</v>
      </c>
      <c r="BE181" t="s">
        <v>2291</v>
      </c>
      <c r="BF181" t="s">
        <v>2291</v>
      </c>
      <c r="BG181" t="s">
        <v>2291</v>
      </c>
      <c r="BH181" t="s">
        <v>2291</v>
      </c>
      <c r="BI181" t="s">
        <v>2291</v>
      </c>
      <c r="BJ181" t="s">
        <v>2291</v>
      </c>
      <c r="BK181" t="s">
        <v>2291</v>
      </c>
      <c r="BL181" t="s">
        <v>2291</v>
      </c>
      <c r="BM181" t="s">
        <v>2291</v>
      </c>
      <c r="BN181" t="s">
        <v>2291</v>
      </c>
      <c r="BO181" t="s">
        <v>2291</v>
      </c>
      <c r="BP181" t="s">
        <v>2291</v>
      </c>
      <c r="BQ181" t="s">
        <v>2291</v>
      </c>
      <c r="BR181" t="s">
        <v>2291</v>
      </c>
      <c r="BS181" t="s">
        <v>2291</v>
      </c>
      <c r="BT181" t="s">
        <v>2291</v>
      </c>
      <c r="BU181" t="s">
        <v>2291</v>
      </c>
      <c r="BV181" t="s">
        <v>2291</v>
      </c>
      <c r="BW181" t="s">
        <v>2291</v>
      </c>
      <c r="BX181" t="s">
        <v>2291</v>
      </c>
      <c r="BY181" t="s">
        <v>2291</v>
      </c>
      <c r="BZ181" t="s">
        <v>2291</v>
      </c>
      <c r="CA181">
        <v>0</v>
      </c>
      <c r="CB181">
        <v>144</v>
      </c>
      <c r="CC181">
        <v>0</v>
      </c>
      <c r="CD181">
        <v>0</v>
      </c>
      <c r="CE181">
        <v>0</v>
      </c>
      <c r="CF181" t="s">
        <v>1998</v>
      </c>
      <c r="CG181" t="s">
        <v>2291</v>
      </c>
      <c r="CH181" t="s">
        <v>886</v>
      </c>
      <c r="CI181" t="s">
        <v>1921</v>
      </c>
      <c r="CJ181" t="s">
        <v>1921</v>
      </c>
      <c r="CK181" t="s">
        <v>1921</v>
      </c>
      <c r="CL181" t="s">
        <v>1920</v>
      </c>
      <c r="CM181" t="s">
        <v>1921</v>
      </c>
      <c r="CN181" t="s">
        <v>1921</v>
      </c>
      <c r="CO181" t="s">
        <v>1921</v>
      </c>
      <c r="CP181" t="s">
        <v>1921</v>
      </c>
      <c r="CQ181" t="s">
        <v>1920</v>
      </c>
      <c r="CR181" t="s">
        <v>1920</v>
      </c>
      <c r="CS181" t="s">
        <v>1921</v>
      </c>
      <c r="CT181" t="s">
        <v>1953</v>
      </c>
      <c r="CU181" t="s">
        <v>1921</v>
      </c>
      <c r="CV181" t="s">
        <v>1921</v>
      </c>
      <c r="CW181" t="s">
        <v>1920</v>
      </c>
      <c r="CX181" t="s">
        <v>1921</v>
      </c>
      <c r="CY181" t="s">
        <v>1921</v>
      </c>
      <c r="CZ181" t="s">
        <v>2291</v>
      </c>
      <c r="DA181" t="s">
        <v>2029</v>
      </c>
      <c r="DB181" t="s">
        <v>2291</v>
      </c>
      <c r="DC181" t="s">
        <v>2291</v>
      </c>
      <c r="DD181" t="s">
        <v>2291</v>
      </c>
      <c r="DE181" t="s">
        <v>2291</v>
      </c>
      <c r="DF181" t="s">
        <v>2291</v>
      </c>
      <c r="DG181" t="s">
        <v>2291</v>
      </c>
      <c r="DH181" t="s">
        <v>2291</v>
      </c>
      <c r="DI181" t="s">
        <v>2291</v>
      </c>
      <c r="DJ181" t="s">
        <v>2291</v>
      </c>
      <c r="DK181" t="s">
        <v>2291</v>
      </c>
      <c r="DL181" t="s">
        <v>2291</v>
      </c>
      <c r="DM181" t="s">
        <v>2291</v>
      </c>
      <c r="DN181" t="s">
        <v>2291</v>
      </c>
      <c r="DO181" t="s">
        <v>2291</v>
      </c>
      <c r="DP181" t="s">
        <v>2291</v>
      </c>
      <c r="DQ181" t="s">
        <v>2291</v>
      </c>
      <c r="DR181" t="s">
        <v>2291</v>
      </c>
      <c r="DS181" t="s">
        <v>2291</v>
      </c>
      <c r="DT181" t="s">
        <v>2291</v>
      </c>
      <c r="DU181" t="s">
        <v>2291</v>
      </c>
      <c r="DV181" t="s">
        <v>2291</v>
      </c>
      <c r="DW181" t="s">
        <v>2291</v>
      </c>
      <c r="DX181" t="s">
        <v>2291</v>
      </c>
      <c r="DY181" t="s">
        <v>2291</v>
      </c>
      <c r="DZ181" t="s">
        <v>2291</v>
      </c>
      <c r="EA181" t="s">
        <v>2291</v>
      </c>
      <c r="EB181" t="s">
        <v>2291</v>
      </c>
      <c r="EC181" t="s">
        <v>2291</v>
      </c>
      <c r="ED181" t="s">
        <v>2291</v>
      </c>
      <c r="EE181" t="s">
        <v>2291</v>
      </c>
      <c r="EF181" t="s">
        <v>2291</v>
      </c>
      <c r="EG181" t="s">
        <v>2291</v>
      </c>
      <c r="EH181" t="s">
        <v>2291</v>
      </c>
      <c r="EI181" t="s">
        <v>2291</v>
      </c>
      <c r="EJ181" t="s">
        <v>2291</v>
      </c>
      <c r="EK181" t="s">
        <v>2291</v>
      </c>
      <c r="EL181" t="s">
        <v>2291</v>
      </c>
      <c r="EM181" t="s">
        <v>2291</v>
      </c>
      <c r="EN181" t="s">
        <v>2291</v>
      </c>
      <c r="EO181" t="s">
        <v>2291</v>
      </c>
      <c r="EP181" t="s">
        <v>2291</v>
      </c>
      <c r="EQ181" t="s">
        <v>2291</v>
      </c>
      <c r="ER181" t="s">
        <v>2291</v>
      </c>
      <c r="ES181" t="s">
        <v>2291</v>
      </c>
      <c r="ET181" t="s">
        <v>2291</v>
      </c>
      <c r="EU181" t="s">
        <v>2291</v>
      </c>
      <c r="EV181" t="s">
        <v>2291</v>
      </c>
      <c r="EW181" t="s">
        <v>2291</v>
      </c>
      <c r="EX181" t="s">
        <v>2291</v>
      </c>
      <c r="EY181" t="s">
        <v>2291</v>
      </c>
      <c r="EZ181" t="s">
        <v>2291</v>
      </c>
      <c r="FA181" t="s">
        <v>2291</v>
      </c>
      <c r="FB181" t="s">
        <v>2291</v>
      </c>
      <c r="FC181" t="s">
        <v>2291</v>
      </c>
      <c r="FD181" t="s">
        <v>2291</v>
      </c>
      <c r="FE181" t="s">
        <v>2291</v>
      </c>
      <c r="FF181" t="s">
        <v>1953</v>
      </c>
      <c r="FG181" t="s">
        <v>1921</v>
      </c>
      <c r="FH181" t="s">
        <v>1921</v>
      </c>
      <c r="FI181" t="s">
        <v>1920</v>
      </c>
      <c r="FJ181" t="s">
        <v>1921</v>
      </c>
      <c r="FK181" t="s">
        <v>1921</v>
      </c>
      <c r="FL181" t="s">
        <v>2291</v>
      </c>
      <c r="FM181" t="s">
        <v>1996</v>
      </c>
      <c r="FN181" t="s">
        <v>1953</v>
      </c>
      <c r="FO181" t="s">
        <v>1921</v>
      </c>
      <c r="FP181" t="s">
        <v>1921</v>
      </c>
      <c r="FQ181" t="s">
        <v>1920</v>
      </c>
      <c r="FR181" t="s">
        <v>1921</v>
      </c>
      <c r="FS181" t="s">
        <v>1921</v>
      </c>
      <c r="FT181" t="s">
        <v>2291</v>
      </c>
      <c r="FU181" t="s">
        <v>1996</v>
      </c>
      <c r="FV181">
        <v>45</v>
      </c>
      <c r="FW181">
        <v>50</v>
      </c>
      <c r="FX181">
        <v>3</v>
      </c>
      <c r="FY181">
        <v>15</v>
      </c>
      <c r="FZ181">
        <v>4</v>
      </c>
      <c r="GA181">
        <v>3</v>
      </c>
      <c r="GB181">
        <v>3</v>
      </c>
      <c r="GC181">
        <v>3</v>
      </c>
      <c r="GD181">
        <v>12</v>
      </c>
      <c r="GE181">
        <v>25</v>
      </c>
      <c r="GF181">
        <v>10</v>
      </c>
      <c r="GG181" t="s">
        <v>2291</v>
      </c>
      <c r="GH181">
        <v>60</v>
      </c>
      <c r="GI181" t="s">
        <v>1920</v>
      </c>
      <c r="GJ181" t="s">
        <v>1920</v>
      </c>
      <c r="GK181" t="s">
        <v>1920</v>
      </c>
      <c r="GL181" t="s">
        <v>2291</v>
      </c>
      <c r="GM181" t="s">
        <v>2291</v>
      </c>
      <c r="GN181" t="s">
        <v>2291</v>
      </c>
      <c r="GO181" t="s">
        <v>1920</v>
      </c>
      <c r="GP181" t="s">
        <v>2291</v>
      </c>
      <c r="GQ181" t="s">
        <v>2291</v>
      </c>
      <c r="GR181" t="s">
        <v>2291</v>
      </c>
      <c r="GS181" t="s">
        <v>302</v>
      </c>
      <c r="GT181" t="s">
        <v>1921</v>
      </c>
      <c r="GU181" t="s">
        <v>1921</v>
      </c>
      <c r="GV181" t="s">
        <v>1921</v>
      </c>
      <c r="GW181" t="s">
        <v>1921</v>
      </c>
      <c r="GX181" t="s">
        <v>1920</v>
      </c>
      <c r="GY181" t="s">
        <v>1921</v>
      </c>
      <c r="GZ181" t="s">
        <v>1921</v>
      </c>
      <c r="HA181" t="s">
        <v>1921</v>
      </c>
      <c r="HB181" t="s">
        <v>2291</v>
      </c>
      <c r="HC181" t="s">
        <v>2291</v>
      </c>
      <c r="HD181">
        <v>2</v>
      </c>
      <c r="HE181">
        <v>2</v>
      </c>
      <c r="HF181" t="s">
        <v>2291</v>
      </c>
      <c r="HG181" t="s">
        <v>2291</v>
      </c>
      <c r="HH181" t="s">
        <v>2291</v>
      </c>
      <c r="HI181" t="s">
        <v>2291</v>
      </c>
      <c r="HJ181" t="s">
        <v>2291</v>
      </c>
      <c r="HK181" t="s">
        <v>2291</v>
      </c>
      <c r="HL181" t="s">
        <v>2291</v>
      </c>
      <c r="HM181" t="s">
        <v>2291</v>
      </c>
      <c r="HN181" t="s">
        <v>2291</v>
      </c>
      <c r="HO181" t="s">
        <v>2291</v>
      </c>
      <c r="HP181" t="s">
        <v>2291</v>
      </c>
      <c r="HQ181" t="s">
        <v>2291</v>
      </c>
      <c r="HR181" t="s">
        <v>869</v>
      </c>
      <c r="HS181" t="s">
        <v>371</v>
      </c>
      <c r="HT181" t="s">
        <v>1920</v>
      </c>
      <c r="HU181" t="s">
        <v>1921</v>
      </c>
      <c r="HV181" t="s">
        <v>1921</v>
      </c>
      <c r="HW181" t="s">
        <v>1921</v>
      </c>
      <c r="HX181" t="s">
        <v>1921</v>
      </c>
      <c r="HY181" t="s">
        <v>2125</v>
      </c>
      <c r="HZ181" t="s">
        <v>1921</v>
      </c>
      <c r="IA181" t="s">
        <v>1921</v>
      </c>
      <c r="IB181" t="s">
        <v>1920</v>
      </c>
      <c r="IC181" t="s">
        <v>2291</v>
      </c>
      <c r="ID181" t="s">
        <v>2291</v>
      </c>
      <c r="IE181" t="s">
        <v>2291</v>
      </c>
      <c r="IF181" t="s">
        <v>2291</v>
      </c>
      <c r="IG181" t="s">
        <v>2291</v>
      </c>
      <c r="IH181" t="s">
        <v>2126</v>
      </c>
      <c r="II181" t="s">
        <v>1921</v>
      </c>
      <c r="IJ181" t="s">
        <v>1920</v>
      </c>
      <c r="IK181" t="s">
        <v>2291</v>
      </c>
      <c r="IL181">
        <v>144</v>
      </c>
      <c r="IM181" t="s">
        <v>1920</v>
      </c>
      <c r="IN181" t="s">
        <v>2291</v>
      </c>
      <c r="IO181" t="s">
        <v>2291</v>
      </c>
      <c r="IP181" t="s">
        <v>2291</v>
      </c>
      <c r="IQ181" t="s">
        <v>2291</v>
      </c>
      <c r="IR181" t="s">
        <v>2291</v>
      </c>
      <c r="IS181" t="s">
        <v>2291</v>
      </c>
      <c r="IT181" t="s">
        <v>2291</v>
      </c>
      <c r="IU181" t="s">
        <v>2291</v>
      </c>
      <c r="IV181" t="s">
        <v>1952</v>
      </c>
      <c r="IW181" t="s">
        <v>2291</v>
      </c>
      <c r="IX181" t="s">
        <v>2291</v>
      </c>
      <c r="IY181" t="s">
        <v>2188</v>
      </c>
      <c r="IZ181" t="s">
        <v>2071</v>
      </c>
      <c r="JA181" t="s">
        <v>1957</v>
      </c>
      <c r="JB181" t="s">
        <v>2291</v>
      </c>
      <c r="JC181" t="s">
        <v>1921</v>
      </c>
      <c r="JD181" t="s">
        <v>2291</v>
      </c>
      <c r="JE181" t="s">
        <v>2291</v>
      </c>
      <c r="JF181" t="s">
        <v>2291</v>
      </c>
      <c r="JG181" t="s">
        <v>2291</v>
      </c>
      <c r="JH181" t="s">
        <v>2291</v>
      </c>
      <c r="JI181" t="s">
        <v>2291</v>
      </c>
      <c r="JJ181" t="s">
        <v>2291</v>
      </c>
      <c r="JK181" t="s">
        <v>2291</v>
      </c>
      <c r="JL181" t="s">
        <v>2291</v>
      </c>
      <c r="JM181" t="s">
        <v>887</v>
      </c>
      <c r="JN181" t="s">
        <v>1921</v>
      </c>
      <c r="JO181" t="s">
        <v>1921</v>
      </c>
      <c r="JP181" t="s">
        <v>1921</v>
      </c>
      <c r="JQ181" t="s">
        <v>1921</v>
      </c>
      <c r="JR181" t="s">
        <v>1921</v>
      </c>
      <c r="JS181" t="s">
        <v>1920</v>
      </c>
      <c r="JT181" t="s">
        <v>1921</v>
      </c>
      <c r="JU181" t="s">
        <v>1921</v>
      </c>
      <c r="JV181" t="s">
        <v>1920</v>
      </c>
      <c r="JW181" t="s">
        <v>1921</v>
      </c>
      <c r="JX181" t="s">
        <v>1921</v>
      </c>
      <c r="JY181" t="s">
        <v>1921</v>
      </c>
      <c r="JZ181" t="s">
        <v>1920</v>
      </c>
      <c r="KA181" t="s">
        <v>1921</v>
      </c>
      <c r="KB181" t="s">
        <v>2137</v>
      </c>
      <c r="KC181" t="s">
        <v>2291</v>
      </c>
      <c r="KD181" t="s">
        <v>2295</v>
      </c>
      <c r="KE181" t="s">
        <v>1920</v>
      </c>
      <c r="KF181" t="s">
        <v>1921</v>
      </c>
      <c r="KG181" t="s">
        <v>1921</v>
      </c>
      <c r="KH181" t="s">
        <v>1921</v>
      </c>
      <c r="KI181" t="s">
        <v>1921</v>
      </c>
      <c r="KJ181" t="s">
        <v>1921</v>
      </c>
      <c r="KK181" t="s">
        <v>1921</v>
      </c>
      <c r="KL181" t="s">
        <v>2291</v>
      </c>
      <c r="KM181" t="s">
        <v>1972</v>
      </c>
      <c r="KN181" t="s">
        <v>1921</v>
      </c>
      <c r="KO181" t="s">
        <v>1920</v>
      </c>
      <c r="KP181" t="s">
        <v>1720</v>
      </c>
      <c r="KQ181" t="s">
        <v>1965</v>
      </c>
      <c r="KR181" t="s">
        <v>1988</v>
      </c>
      <c r="KS181" t="s">
        <v>2291</v>
      </c>
      <c r="KT181" t="s">
        <v>1920</v>
      </c>
      <c r="KU181" t="s">
        <v>2044</v>
      </c>
      <c r="KV181" t="s">
        <v>1920</v>
      </c>
      <c r="KW181" t="s">
        <v>1921</v>
      </c>
      <c r="KX181" t="s">
        <v>1920</v>
      </c>
      <c r="KY181" t="s">
        <v>2291</v>
      </c>
      <c r="KZ181" t="s">
        <v>2291</v>
      </c>
      <c r="LA181">
        <v>3</v>
      </c>
      <c r="LB181" t="s">
        <v>304</v>
      </c>
      <c r="LC181" t="s">
        <v>888</v>
      </c>
      <c r="LD181" t="s">
        <v>2291</v>
      </c>
      <c r="LE181" t="s">
        <v>2291</v>
      </c>
      <c r="LF181" t="s">
        <v>2291</v>
      </c>
      <c r="LG181">
        <v>20</v>
      </c>
      <c r="LH181">
        <v>20</v>
      </c>
      <c r="LI181" t="s">
        <v>889</v>
      </c>
      <c r="LJ181">
        <v>150128</v>
      </c>
      <c r="LK181" t="s">
        <v>890</v>
      </c>
      <c r="LL181" t="s">
        <v>891</v>
      </c>
      <c r="LM181">
        <v>60</v>
      </c>
      <c r="LN181" t="s">
        <v>2291</v>
      </c>
      <c r="LO181">
        <v>-1</v>
      </c>
      <c r="LP181" t="s">
        <v>2291</v>
      </c>
      <c r="LQ181" t="s">
        <v>2291</v>
      </c>
      <c r="LR181">
        <v>60</v>
      </c>
      <c r="LS181">
        <v>7</v>
      </c>
      <c r="LT181">
        <v>6</v>
      </c>
      <c r="LU181">
        <v>13</v>
      </c>
      <c r="LV181">
        <v>8</v>
      </c>
      <c r="LW181">
        <v>22</v>
      </c>
      <c r="LX181">
        <v>25</v>
      </c>
      <c r="LY181">
        <v>13</v>
      </c>
      <c r="LZ181">
        <v>20</v>
      </c>
      <c r="MA181">
        <v>21</v>
      </c>
      <c r="MB181">
        <v>22</v>
      </c>
      <c r="MC181">
        <v>3</v>
      </c>
      <c r="MD181">
        <v>0</v>
      </c>
      <c r="ME181">
        <v>160</v>
      </c>
      <c r="MF181" t="s">
        <v>1979</v>
      </c>
      <c r="MG181" t="s">
        <v>1981</v>
      </c>
      <c r="MH181" t="s">
        <v>1922</v>
      </c>
      <c r="MI181" t="b">
        <v>1</v>
      </c>
      <c r="MJ181" t="b">
        <v>1</v>
      </c>
      <c r="MK181" t="b">
        <v>1</v>
      </c>
      <c r="ML181" t="s">
        <v>2291</v>
      </c>
    </row>
    <row r="182" spans="1:350" x14ac:dyDescent="0.3">
      <c r="A182" t="s">
        <v>1058</v>
      </c>
      <c r="B182" t="s">
        <v>1055</v>
      </c>
      <c r="C182" t="s">
        <v>1056</v>
      </c>
      <c r="D182">
        <v>43164</v>
      </c>
      <c r="E182" t="s">
        <v>464</v>
      </c>
      <c r="F182" t="s">
        <v>2291</v>
      </c>
      <c r="G182" t="s">
        <v>2291</v>
      </c>
      <c r="H182" t="s">
        <v>2291</v>
      </c>
      <c r="I182">
        <v>43164</v>
      </c>
      <c r="J182" t="s">
        <v>465</v>
      </c>
      <c r="K182" t="s">
        <v>293</v>
      </c>
      <c r="L182" t="s">
        <v>294</v>
      </c>
      <c r="M182" t="s">
        <v>1934</v>
      </c>
      <c r="N182" t="s">
        <v>400</v>
      </c>
      <c r="O182" t="s">
        <v>1948</v>
      </c>
      <c r="P182" t="s">
        <v>404</v>
      </c>
      <c r="Q182" t="s">
        <v>2010</v>
      </c>
      <c r="R182" t="s">
        <v>1057</v>
      </c>
      <c r="S182" t="s">
        <v>1058</v>
      </c>
      <c r="T182" t="s">
        <v>1059</v>
      </c>
      <c r="U182">
        <v>13.8230425229</v>
      </c>
      <c r="V182">
        <v>14.1859278464</v>
      </c>
      <c r="W182">
        <v>399.11780547000001</v>
      </c>
      <c r="X182">
        <v>8</v>
      </c>
      <c r="Y182" t="s">
        <v>1983</v>
      </c>
      <c r="Z182" t="s">
        <v>1057</v>
      </c>
      <c r="AA182">
        <v>11</v>
      </c>
      <c r="AB182" t="s">
        <v>2292</v>
      </c>
      <c r="AC182" t="s">
        <v>2291</v>
      </c>
      <c r="AD182" t="s">
        <v>1982</v>
      </c>
      <c r="AE182" t="s">
        <v>2291</v>
      </c>
      <c r="AF182" t="s">
        <v>2291</v>
      </c>
      <c r="AG182" t="s">
        <v>2089</v>
      </c>
      <c r="AH182" t="s">
        <v>1920</v>
      </c>
      <c r="AI182" t="s">
        <v>1921</v>
      </c>
      <c r="AJ182" t="s">
        <v>1921</v>
      </c>
      <c r="AK182" t="s">
        <v>2291</v>
      </c>
      <c r="AL182">
        <v>255</v>
      </c>
      <c r="AM182">
        <v>1066</v>
      </c>
      <c r="AN182" t="s">
        <v>294</v>
      </c>
      <c r="AO182" t="s">
        <v>1934</v>
      </c>
      <c r="AP182" t="s">
        <v>400</v>
      </c>
      <c r="AQ182" t="s">
        <v>1948</v>
      </c>
      <c r="AR182" t="s">
        <v>404</v>
      </c>
      <c r="AS182" t="s">
        <v>2010</v>
      </c>
      <c r="AT182">
        <v>255</v>
      </c>
      <c r="AU182">
        <v>1066</v>
      </c>
      <c r="AV182">
        <v>42430</v>
      </c>
      <c r="AW182" t="s">
        <v>2291</v>
      </c>
      <c r="AX182" t="s">
        <v>2291</v>
      </c>
      <c r="AY182" t="s">
        <v>2291</v>
      </c>
      <c r="AZ182" t="s">
        <v>2291</v>
      </c>
      <c r="BA182" t="s">
        <v>2291</v>
      </c>
      <c r="BB182" t="s">
        <v>2291</v>
      </c>
      <c r="BC182" t="s">
        <v>2291</v>
      </c>
      <c r="BD182" t="s">
        <v>2291</v>
      </c>
      <c r="BE182" t="s">
        <v>2291</v>
      </c>
      <c r="BF182" t="s">
        <v>2291</v>
      </c>
      <c r="BG182" t="s">
        <v>2291</v>
      </c>
      <c r="BH182" t="s">
        <v>2291</v>
      </c>
      <c r="BI182" t="s">
        <v>2291</v>
      </c>
      <c r="BJ182" t="s">
        <v>2291</v>
      </c>
      <c r="BK182" t="s">
        <v>2291</v>
      </c>
      <c r="BL182" t="s">
        <v>2291</v>
      </c>
      <c r="BM182" t="s">
        <v>2291</v>
      </c>
      <c r="BN182" t="s">
        <v>2291</v>
      </c>
      <c r="BO182" t="s">
        <v>2291</v>
      </c>
      <c r="BP182" t="s">
        <v>2291</v>
      </c>
      <c r="BQ182" t="s">
        <v>2291</v>
      </c>
      <c r="BR182" t="s">
        <v>2291</v>
      </c>
      <c r="BS182" t="s">
        <v>2291</v>
      </c>
      <c r="BT182" t="s">
        <v>2291</v>
      </c>
      <c r="BU182" t="s">
        <v>2291</v>
      </c>
      <c r="BV182" t="s">
        <v>2291</v>
      </c>
      <c r="BW182" t="s">
        <v>2291</v>
      </c>
      <c r="BX182" t="s">
        <v>2291</v>
      </c>
      <c r="BY182" t="s">
        <v>2291</v>
      </c>
      <c r="BZ182" t="s">
        <v>2291</v>
      </c>
      <c r="CA182">
        <v>0</v>
      </c>
      <c r="CB182">
        <v>125</v>
      </c>
      <c r="CC182">
        <v>50</v>
      </c>
      <c r="CD182">
        <v>0</v>
      </c>
      <c r="CE182">
        <v>35</v>
      </c>
      <c r="CF182" t="s">
        <v>1998</v>
      </c>
      <c r="CG182" t="s">
        <v>2291</v>
      </c>
      <c r="CH182" t="s">
        <v>1060</v>
      </c>
      <c r="CI182" t="s">
        <v>1921</v>
      </c>
      <c r="CJ182" t="s">
        <v>1920</v>
      </c>
      <c r="CK182" t="s">
        <v>1921</v>
      </c>
      <c r="CL182" t="s">
        <v>1921</v>
      </c>
      <c r="CM182" t="s">
        <v>1920</v>
      </c>
      <c r="CN182" t="s">
        <v>1921</v>
      </c>
      <c r="CO182" t="s">
        <v>1921</v>
      </c>
      <c r="CP182" t="s">
        <v>1921</v>
      </c>
      <c r="CQ182" t="s">
        <v>1921</v>
      </c>
      <c r="CR182" t="s">
        <v>1920</v>
      </c>
      <c r="CS182" t="s">
        <v>1921</v>
      </c>
      <c r="CT182" t="s">
        <v>2291</v>
      </c>
      <c r="CU182" t="s">
        <v>2291</v>
      </c>
      <c r="CV182" t="s">
        <v>2291</v>
      </c>
      <c r="CW182" t="s">
        <v>2291</v>
      </c>
      <c r="CX182" t="s">
        <v>2291</v>
      </c>
      <c r="CY182" t="s">
        <v>2291</v>
      </c>
      <c r="CZ182" t="s">
        <v>2291</v>
      </c>
      <c r="DA182" t="s">
        <v>2291</v>
      </c>
      <c r="DB182" t="s">
        <v>2291</v>
      </c>
      <c r="DC182" t="s">
        <v>2291</v>
      </c>
      <c r="DD182" t="s">
        <v>2291</v>
      </c>
      <c r="DE182" t="s">
        <v>2291</v>
      </c>
      <c r="DF182" t="s">
        <v>2291</v>
      </c>
      <c r="DG182" t="s">
        <v>2291</v>
      </c>
      <c r="DH182" t="s">
        <v>2291</v>
      </c>
      <c r="DI182" t="s">
        <v>2291</v>
      </c>
      <c r="DJ182" t="s">
        <v>320</v>
      </c>
      <c r="DK182" t="s">
        <v>1921</v>
      </c>
      <c r="DL182" t="s">
        <v>1921</v>
      </c>
      <c r="DM182" t="s">
        <v>1921</v>
      </c>
      <c r="DN182" t="s">
        <v>1920</v>
      </c>
      <c r="DO182" t="s">
        <v>1921</v>
      </c>
      <c r="DP182" t="s">
        <v>2291</v>
      </c>
      <c r="DQ182" t="s">
        <v>2029</v>
      </c>
      <c r="DR182" t="s">
        <v>320</v>
      </c>
      <c r="DS182" t="s">
        <v>1921</v>
      </c>
      <c r="DT182" t="s">
        <v>1921</v>
      </c>
      <c r="DU182" t="s">
        <v>1921</v>
      </c>
      <c r="DV182" t="s">
        <v>1920</v>
      </c>
      <c r="DW182" t="s">
        <v>1921</v>
      </c>
      <c r="DX182" t="s">
        <v>2291</v>
      </c>
      <c r="DY182" t="s">
        <v>2029</v>
      </c>
      <c r="DZ182" t="s">
        <v>2291</v>
      </c>
      <c r="EA182" t="s">
        <v>2291</v>
      </c>
      <c r="EB182" t="s">
        <v>2291</v>
      </c>
      <c r="EC182" t="s">
        <v>2291</v>
      </c>
      <c r="ED182" t="s">
        <v>2291</v>
      </c>
      <c r="EE182" t="s">
        <v>2291</v>
      </c>
      <c r="EF182" t="s">
        <v>2291</v>
      </c>
      <c r="EG182" t="s">
        <v>2291</v>
      </c>
      <c r="EH182" t="s">
        <v>2291</v>
      </c>
      <c r="EI182" t="s">
        <v>2291</v>
      </c>
      <c r="EJ182" t="s">
        <v>2291</v>
      </c>
      <c r="EK182" t="s">
        <v>2291</v>
      </c>
      <c r="EL182" t="s">
        <v>2291</v>
      </c>
      <c r="EM182" t="s">
        <v>2291</v>
      </c>
      <c r="EN182" t="s">
        <v>2291</v>
      </c>
      <c r="EO182" t="s">
        <v>2291</v>
      </c>
      <c r="EP182" t="s">
        <v>2291</v>
      </c>
      <c r="EQ182" t="s">
        <v>2291</v>
      </c>
      <c r="ER182" t="s">
        <v>2291</v>
      </c>
      <c r="ES182" t="s">
        <v>2291</v>
      </c>
      <c r="ET182" t="s">
        <v>2291</v>
      </c>
      <c r="EU182" t="s">
        <v>2291</v>
      </c>
      <c r="EV182" t="s">
        <v>2291</v>
      </c>
      <c r="EW182" t="s">
        <v>2291</v>
      </c>
      <c r="EX182" t="s">
        <v>2291</v>
      </c>
      <c r="EY182" t="s">
        <v>2291</v>
      </c>
      <c r="EZ182" t="s">
        <v>2291</v>
      </c>
      <c r="FA182" t="s">
        <v>2291</v>
      </c>
      <c r="FB182" t="s">
        <v>2291</v>
      </c>
      <c r="FC182" t="s">
        <v>2291</v>
      </c>
      <c r="FD182" t="s">
        <v>2291</v>
      </c>
      <c r="FE182" t="s">
        <v>2291</v>
      </c>
      <c r="FF182" t="s">
        <v>2291</v>
      </c>
      <c r="FG182" t="s">
        <v>2291</v>
      </c>
      <c r="FH182" t="s">
        <v>2291</v>
      </c>
      <c r="FI182" t="s">
        <v>2291</v>
      </c>
      <c r="FJ182" t="s">
        <v>2291</v>
      </c>
      <c r="FK182" t="s">
        <v>2291</v>
      </c>
      <c r="FL182" t="s">
        <v>2291</v>
      </c>
      <c r="FM182" t="s">
        <v>2291</v>
      </c>
      <c r="FN182" t="s">
        <v>320</v>
      </c>
      <c r="FO182" t="s">
        <v>1921</v>
      </c>
      <c r="FP182" t="s">
        <v>1921</v>
      </c>
      <c r="FQ182" t="s">
        <v>1921</v>
      </c>
      <c r="FR182" t="s">
        <v>1920</v>
      </c>
      <c r="FS182" t="s">
        <v>1921</v>
      </c>
      <c r="FT182" t="s">
        <v>2291</v>
      </c>
      <c r="FU182" t="s">
        <v>1997</v>
      </c>
      <c r="FV182">
        <v>15</v>
      </c>
      <c r="FW182">
        <v>20</v>
      </c>
      <c r="FX182">
        <v>3</v>
      </c>
      <c r="FY182">
        <v>5</v>
      </c>
      <c r="FZ182">
        <v>6</v>
      </c>
      <c r="GA182">
        <v>3</v>
      </c>
      <c r="GB182" t="s">
        <v>2291</v>
      </c>
      <c r="GC182" t="s">
        <v>2291</v>
      </c>
      <c r="GD182">
        <v>10</v>
      </c>
      <c r="GE182">
        <v>7</v>
      </c>
      <c r="GF182">
        <v>5</v>
      </c>
      <c r="GG182">
        <v>6</v>
      </c>
      <c r="GH182">
        <v>100</v>
      </c>
      <c r="GI182" t="s">
        <v>1920</v>
      </c>
      <c r="GJ182" t="s">
        <v>1920</v>
      </c>
      <c r="GK182" t="s">
        <v>1920</v>
      </c>
      <c r="GL182" t="s">
        <v>2291</v>
      </c>
      <c r="GM182" t="s">
        <v>2291</v>
      </c>
      <c r="GN182" t="s">
        <v>2291</v>
      </c>
      <c r="GO182" t="s">
        <v>1921</v>
      </c>
      <c r="GP182" t="s">
        <v>1868</v>
      </c>
      <c r="GQ182" t="s">
        <v>2291</v>
      </c>
      <c r="GR182" t="s">
        <v>2291</v>
      </c>
      <c r="GS182" t="s">
        <v>302</v>
      </c>
      <c r="GT182" t="s">
        <v>1921</v>
      </c>
      <c r="GU182" t="s">
        <v>1921</v>
      </c>
      <c r="GV182" t="s">
        <v>1921</v>
      </c>
      <c r="GW182" t="s">
        <v>1921</v>
      </c>
      <c r="GX182" t="s">
        <v>1920</v>
      </c>
      <c r="GY182" t="s">
        <v>1921</v>
      </c>
      <c r="GZ182" t="s">
        <v>1921</v>
      </c>
      <c r="HA182" t="s">
        <v>1921</v>
      </c>
      <c r="HB182" t="s">
        <v>2291</v>
      </c>
      <c r="HC182" t="s">
        <v>2291</v>
      </c>
      <c r="HD182">
        <v>2</v>
      </c>
      <c r="HE182" t="s">
        <v>2291</v>
      </c>
      <c r="HF182" t="s">
        <v>2291</v>
      </c>
      <c r="HG182" t="s">
        <v>2291</v>
      </c>
      <c r="HH182" t="s">
        <v>2291</v>
      </c>
      <c r="HI182" t="s">
        <v>2291</v>
      </c>
      <c r="HJ182" t="s">
        <v>2291</v>
      </c>
      <c r="HK182" t="s">
        <v>2291</v>
      </c>
      <c r="HL182" t="s">
        <v>2291</v>
      </c>
      <c r="HM182" t="s">
        <v>2291</v>
      </c>
      <c r="HN182" t="s">
        <v>2291</v>
      </c>
      <c r="HO182" t="s">
        <v>2291</v>
      </c>
      <c r="HP182" t="s">
        <v>2291</v>
      </c>
      <c r="HQ182" t="s">
        <v>2291</v>
      </c>
      <c r="HR182" t="s">
        <v>1957</v>
      </c>
      <c r="HS182" t="s">
        <v>371</v>
      </c>
      <c r="HT182" t="s">
        <v>1920</v>
      </c>
      <c r="HU182" t="s">
        <v>1921</v>
      </c>
      <c r="HV182" t="s">
        <v>1921</v>
      </c>
      <c r="HW182" t="s">
        <v>1921</v>
      </c>
      <c r="HX182" t="s">
        <v>1921</v>
      </c>
      <c r="HY182" t="s">
        <v>2122</v>
      </c>
      <c r="HZ182" t="s">
        <v>1920</v>
      </c>
      <c r="IA182" t="s">
        <v>1921</v>
      </c>
      <c r="IB182" t="s">
        <v>1921</v>
      </c>
      <c r="IC182">
        <v>19</v>
      </c>
      <c r="ID182" t="s">
        <v>2291</v>
      </c>
      <c r="IE182" t="s">
        <v>2047</v>
      </c>
      <c r="IF182" t="s">
        <v>1921</v>
      </c>
      <c r="IG182" t="s">
        <v>1962</v>
      </c>
      <c r="IH182" t="s">
        <v>2126</v>
      </c>
      <c r="II182" t="s">
        <v>1921</v>
      </c>
      <c r="IJ182" t="s">
        <v>1920</v>
      </c>
      <c r="IK182" t="s">
        <v>2291</v>
      </c>
      <c r="IL182">
        <v>70</v>
      </c>
      <c r="IM182" t="s">
        <v>1920</v>
      </c>
      <c r="IN182" t="s">
        <v>2291</v>
      </c>
      <c r="IO182" t="s">
        <v>2291</v>
      </c>
      <c r="IP182" t="s">
        <v>2291</v>
      </c>
      <c r="IQ182" t="s">
        <v>2291</v>
      </c>
      <c r="IR182" t="s">
        <v>2291</v>
      </c>
      <c r="IS182" t="s">
        <v>2291</v>
      </c>
      <c r="IT182" t="s">
        <v>2291</v>
      </c>
      <c r="IU182" t="s">
        <v>2291</v>
      </c>
      <c r="IV182" t="s">
        <v>1949</v>
      </c>
      <c r="IW182" t="s">
        <v>1991</v>
      </c>
      <c r="IX182" t="s">
        <v>2291</v>
      </c>
      <c r="IY182" t="s">
        <v>2291</v>
      </c>
      <c r="IZ182" t="s">
        <v>2291</v>
      </c>
      <c r="JA182" t="s">
        <v>2291</v>
      </c>
      <c r="JB182" t="s">
        <v>2291</v>
      </c>
      <c r="JC182" t="s">
        <v>1921</v>
      </c>
      <c r="JD182" t="s">
        <v>2291</v>
      </c>
      <c r="JE182" t="s">
        <v>2291</v>
      </c>
      <c r="JF182" t="s">
        <v>2291</v>
      </c>
      <c r="JG182" t="s">
        <v>2291</v>
      </c>
      <c r="JH182" t="s">
        <v>2291</v>
      </c>
      <c r="JI182" t="s">
        <v>2291</v>
      </c>
      <c r="JJ182" t="s">
        <v>2291</v>
      </c>
      <c r="JK182" t="s">
        <v>2291</v>
      </c>
      <c r="JL182" t="s">
        <v>2291</v>
      </c>
      <c r="JM182" t="s">
        <v>1061</v>
      </c>
      <c r="JN182" t="s">
        <v>1920</v>
      </c>
      <c r="JO182" t="s">
        <v>1921</v>
      </c>
      <c r="JP182" t="s">
        <v>1921</v>
      </c>
      <c r="JQ182" t="s">
        <v>1921</v>
      </c>
      <c r="JR182" t="s">
        <v>1921</v>
      </c>
      <c r="JS182" t="s">
        <v>1920</v>
      </c>
      <c r="JT182" t="s">
        <v>1921</v>
      </c>
      <c r="JU182" t="s">
        <v>1921</v>
      </c>
      <c r="JV182" t="s">
        <v>1921</v>
      </c>
      <c r="JW182" t="s">
        <v>1921</v>
      </c>
      <c r="JX182" t="s">
        <v>1921</v>
      </c>
      <c r="JY182" t="s">
        <v>1921</v>
      </c>
      <c r="JZ182" t="s">
        <v>1920</v>
      </c>
      <c r="KA182" t="s">
        <v>1921</v>
      </c>
      <c r="KB182" t="s">
        <v>2138</v>
      </c>
      <c r="KC182" t="s">
        <v>2291</v>
      </c>
      <c r="KD182" t="s">
        <v>2297</v>
      </c>
      <c r="KE182" t="s">
        <v>1920</v>
      </c>
      <c r="KF182" t="s">
        <v>1921</v>
      </c>
      <c r="KG182" t="s">
        <v>1921</v>
      </c>
      <c r="KH182" t="s">
        <v>1920</v>
      </c>
      <c r="KI182" t="s">
        <v>1921</v>
      </c>
      <c r="KJ182" t="s">
        <v>1921</v>
      </c>
      <c r="KK182" t="s">
        <v>1921</v>
      </c>
      <c r="KL182" t="s">
        <v>2291</v>
      </c>
      <c r="KM182" t="s">
        <v>2294</v>
      </c>
      <c r="KN182" t="s">
        <v>2291</v>
      </c>
      <c r="KO182" t="s">
        <v>1920</v>
      </c>
      <c r="KP182" t="s">
        <v>2145</v>
      </c>
      <c r="KQ182" t="s">
        <v>1967</v>
      </c>
      <c r="KR182" t="s">
        <v>1988</v>
      </c>
      <c r="KS182" t="s">
        <v>2291</v>
      </c>
      <c r="KT182" t="s">
        <v>1920</v>
      </c>
      <c r="KU182" t="s">
        <v>409</v>
      </c>
      <c r="KV182" t="s">
        <v>1921</v>
      </c>
      <c r="KW182" t="s">
        <v>1921</v>
      </c>
      <c r="KX182" t="s">
        <v>1920</v>
      </c>
      <c r="KY182" t="s">
        <v>2291</v>
      </c>
      <c r="KZ182" t="s">
        <v>2291</v>
      </c>
      <c r="LA182">
        <v>2</v>
      </c>
      <c r="LB182" t="s">
        <v>310</v>
      </c>
      <c r="LC182" t="s">
        <v>2163</v>
      </c>
      <c r="LD182" t="s">
        <v>2291</v>
      </c>
      <c r="LE182" t="s">
        <v>2291</v>
      </c>
      <c r="LF182" t="s">
        <v>2291</v>
      </c>
      <c r="LG182">
        <v>17</v>
      </c>
      <c r="LH182">
        <v>17</v>
      </c>
      <c r="LI182" t="s">
        <v>1062</v>
      </c>
      <c r="LJ182">
        <v>158778</v>
      </c>
      <c r="LK182" t="s">
        <v>1063</v>
      </c>
      <c r="LL182" t="s">
        <v>1064</v>
      </c>
      <c r="LM182">
        <v>80</v>
      </c>
      <c r="LN182" t="s">
        <v>2291</v>
      </c>
      <c r="LO182">
        <v>-1</v>
      </c>
      <c r="LP182" t="s">
        <v>2291</v>
      </c>
      <c r="LQ182" t="s">
        <v>2291</v>
      </c>
      <c r="LR182">
        <v>80</v>
      </c>
      <c r="LS182">
        <v>4</v>
      </c>
      <c r="LT182">
        <v>7</v>
      </c>
      <c r="LU182">
        <v>9</v>
      </c>
      <c r="LV182">
        <v>13</v>
      </c>
      <c r="LW182">
        <v>12</v>
      </c>
      <c r="LX182">
        <v>14</v>
      </c>
      <c r="LY182">
        <v>5</v>
      </c>
      <c r="LZ182">
        <v>9</v>
      </c>
      <c r="MA182">
        <v>20</v>
      </c>
      <c r="MB182">
        <v>19</v>
      </c>
      <c r="MC182">
        <v>0</v>
      </c>
      <c r="MD182">
        <v>0</v>
      </c>
      <c r="ME182">
        <v>112</v>
      </c>
      <c r="MF182" t="s">
        <v>1975</v>
      </c>
      <c r="MG182" t="s">
        <v>1979</v>
      </c>
      <c r="MH182" t="s">
        <v>1922</v>
      </c>
      <c r="MI182" t="b">
        <v>1</v>
      </c>
      <c r="MJ182" t="b">
        <v>1</v>
      </c>
      <c r="MK182" t="b">
        <v>1</v>
      </c>
      <c r="ML182" t="s">
        <v>2291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T3174"/>
  <sheetViews>
    <sheetView zoomScale="85" zoomScaleNormal="85" workbookViewId="0">
      <selection activeCell="F3178" sqref="F3178"/>
    </sheetView>
  </sheetViews>
  <sheetFormatPr defaultRowHeight="14.4" x14ac:dyDescent="0.3"/>
  <cols>
    <col min="1" max="1" width="13.44140625" customWidth="1"/>
    <col min="2" max="2" width="17" bestFit="1" customWidth="1"/>
    <col min="3" max="3" width="18.88671875" bestFit="1" customWidth="1"/>
    <col min="4" max="4" width="17" bestFit="1" customWidth="1"/>
    <col min="5" max="5" width="18.88671875" bestFit="1" customWidth="1"/>
    <col min="6" max="6" width="18.109375" bestFit="1" customWidth="1"/>
    <col min="7" max="7" width="20" bestFit="1" customWidth="1"/>
    <col min="8" max="8" width="19.21875" customWidth="1"/>
    <col min="9" max="9" width="21" bestFit="1" customWidth="1"/>
    <col min="10" max="10" width="19.21875" customWidth="1"/>
    <col min="11" max="11" width="21" customWidth="1"/>
    <col min="12" max="12" width="17.33203125" customWidth="1"/>
    <col min="13" max="13" width="19.33203125" customWidth="1"/>
    <col min="14" max="14" width="11.44140625" customWidth="1"/>
    <col min="15" max="15" width="16.33203125" customWidth="1"/>
    <col min="16" max="16" width="16.44140625" bestFit="1" customWidth="1"/>
    <col min="17" max="17" width="14.109375" customWidth="1"/>
    <col min="18" max="18" width="21.5546875" customWidth="1"/>
    <col min="19" max="19" width="16.5546875" bestFit="1" customWidth="1"/>
    <col min="20" max="20" width="14.88671875" style="19" bestFit="1" customWidth="1"/>
    <col min="21" max="21" width="9.33203125" bestFit="1" customWidth="1"/>
  </cols>
  <sheetData>
    <row r="1" spans="1:20" ht="13.95" customHeight="1" x14ac:dyDescent="0.3">
      <c r="A1" s="15" t="s">
        <v>2222</v>
      </c>
      <c r="B1" s="16" t="s">
        <v>2223</v>
      </c>
      <c r="C1" s="16" t="s">
        <v>2224</v>
      </c>
      <c r="D1" s="16" t="s">
        <v>2225</v>
      </c>
      <c r="E1" s="16" t="s">
        <v>2226</v>
      </c>
      <c r="F1" s="16" t="s">
        <v>2227</v>
      </c>
      <c r="G1" s="16" t="s">
        <v>2228</v>
      </c>
      <c r="H1" s="16" t="s">
        <v>2229</v>
      </c>
      <c r="I1" s="16" t="s">
        <v>2230</v>
      </c>
      <c r="J1" s="16" t="s">
        <v>2231</v>
      </c>
      <c r="K1" s="16" t="s">
        <v>2232</v>
      </c>
      <c r="L1" s="16" t="s">
        <v>2233</v>
      </c>
      <c r="M1" s="16" t="s">
        <v>2234</v>
      </c>
      <c r="N1" s="16" t="s">
        <v>2235</v>
      </c>
      <c r="O1" s="16" t="s">
        <v>2236</v>
      </c>
      <c r="P1" s="17" t="s">
        <v>2237</v>
      </c>
      <c r="Q1" s="17" t="s">
        <v>271</v>
      </c>
      <c r="R1" s="17" t="s">
        <v>272</v>
      </c>
      <c r="S1" s="17" t="s">
        <v>273</v>
      </c>
      <c r="T1" s="18" t="s">
        <v>2238</v>
      </c>
    </row>
    <row r="2" spans="1:20" s="55" customFormat="1" x14ac:dyDescent="0.3">
      <c r="A2" s="55" t="s">
        <v>2239</v>
      </c>
      <c r="B2" s="55">
        <v>0</v>
      </c>
      <c r="C2" s="55">
        <v>0</v>
      </c>
      <c r="D2" s="55">
        <v>1</v>
      </c>
      <c r="E2" s="55">
        <v>0</v>
      </c>
      <c r="F2" s="55">
        <v>3</v>
      </c>
      <c r="G2" s="55">
        <v>0</v>
      </c>
      <c r="H2" s="55">
        <v>1</v>
      </c>
      <c r="I2" s="55">
        <v>0</v>
      </c>
      <c r="J2" s="55">
        <v>1</v>
      </c>
      <c r="K2" s="55">
        <v>2</v>
      </c>
      <c r="L2" s="55">
        <v>0</v>
      </c>
      <c r="M2" s="55">
        <v>0</v>
      </c>
      <c r="N2" s="56">
        <v>6</v>
      </c>
      <c r="O2" s="56">
        <v>2</v>
      </c>
      <c r="P2" s="56">
        <v>8</v>
      </c>
      <c r="Q2" s="55">
        <v>1</v>
      </c>
      <c r="R2" s="55" t="s">
        <v>309</v>
      </c>
      <c r="S2" s="55">
        <v>1</v>
      </c>
      <c r="T2" s="57">
        <f>SUM(B2:I2)</f>
        <v>5</v>
      </c>
    </row>
    <row r="3" spans="1:20" s="55" customFormat="1" x14ac:dyDescent="0.3">
      <c r="A3" s="55" t="s">
        <v>2239</v>
      </c>
      <c r="B3" s="55">
        <v>0</v>
      </c>
      <c r="C3" s="55">
        <v>0</v>
      </c>
      <c r="D3" s="55">
        <v>1</v>
      </c>
      <c r="E3" s="55">
        <v>0</v>
      </c>
      <c r="F3" s="55">
        <v>1</v>
      </c>
      <c r="G3" s="55">
        <v>1</v>
      </c>
      <c r="H3" s="55">
        <v>2</v>
      </c>
      <c r="I3" s="55">
        <v>0</v>
      </c>
      <c r="J3" s="55">
        <v>1</v>
      </c>
      <c r="K3" s="55">
        <v>1</v>
      </c>
      <c r="L3" s="55">
        <v>0</v>
      </c>
      <c r="M3" s="55">
        <v>0</v>
      </c>
      <c r="N3" s="56">
        <v>5</v>
      </c>
      <c r="O3" s="56">
        <v>2</v>
      </c>
      <c r="P3" s="56">
        <v>7</v>
      </c>
      <c r="Q3" s="55">
        <v>2</v>
      </c>
      <c r="R3" s="55" t="s">
        <v>309</v>
      </c>
      <c r="S3" s="55">
        <v>1</v>
      </c>
      <c r="T3" s="57">
        <f t="shared" ref="T3:T66" si="0">SUM(B3:I3)</f>
        <v>5</v>
      </c>
    </row>
    <row r="4" spans="1:20" s="55" customFormat="1" x14ac:dyDescent="0.3">
      <c r="A4" s="55" t="s">
        <v>2239</v>
      </c>
      <c r="B4" s="55">
        <v>0</v>
      </c>
      <c r="C4" s="55">
        <v>0</v>
      </c>
      <c r="D4" s="55">
        <v>1</v>
      </c>
      <c r="E4" s="55">
        <v>0</v>
      </c>
      <c r="F4" s="55">
        <v>1</v>
      </c>
      <c r="G4" s="55">
        <v>0</v>
      </c>
      <c r="H4" s="55">
        <v>1</v>
      </c>
      <c r="I4" s="55">
        <v>2</v>
      </c>
      <c r="J4" s="55">
        <v>1</v>
      </c>
      <c r="K4" s="55">
        <v>1</v>
      </c>
      <c r="L4" s="55">
        <v>1</v>
      </c>
      <c r="M4" s="55">
        <v>0</v>
      </c>
      <c r="N4" s="56">
        <v>5</v>
      </c>
      <c r="O4" s="56">
        <v>3</v>
      </c>
      <c r="P4" s="56">
        <v>8</v>
      </c>
      <c r="Q4" s="55">
        <v>3</v>
      </c>
      <c r="R4" s="55" t="s">
        <v>309</v>
      </c>
      <c r="S4" s="55">
        <v>1</v>
      </c>
      <c r="T4" s="57">
        <f t="shared" si="0"/>
        <v>5</v>
      </c>
    </row>
    <row r="5" spans="1:20" s="55" customFormat="1" x14ac:dyDescent="0.3">
      <c r="A5" s="55" t="s">
        <v>2239</v>
      </c>
      <c r="B5" s="55">
        <v>0</v>
      </c>
      <c r="C5" s="55">
        <v>0</v>
      </c>
      <c r="D5" s="55">
        <v>1</v>
      </c>
      <c r="E5" s="55">
        <v>1</v>
      </c>
      <c r="F5" s="55">
        <v>1</v>
      </c>
      <c r="G5" s="55">
        <v>1</v>
      </c>
      <c r="H5" s="55">
        <v>0</v>
      </c>
      <c r="I5" s="55">
        <v>0</v>
      </c>
      <c r="J5" s="55">
        <v>1</v>
      </c>
      <c r="K5" s="55">
        <v>1</v>
      </c>
      <c r="L5" s="55">
        <v>0</v>
      </c>
      <c r="M5" s="55">
        <v>0</v>
      </c>
      <c r="N5" s="56">
        <v>3</v>
      </c>
      <c r="O5" s="56">
        <v>3</v>
      </c>
      <c r="P5" s="56">
        <v>6</v>
      </c>
      <c r="Q5" s="55">
        <v>4</v>
      </c>
      <c r="R5" s="55" t="s">
        <v>309</v>
      </c>
      <c r="S5" s="55">
        <v>1</v>
      </c>
      <c r="T5" s="57">
        <f t="shared" si="0"/>
        <v>4</v>
      </c>
    </row>
    <row r="6" spans="1:20" s="55" customFormat="1" x14ac:dyDescent="0.3">
      <c r="A6" s="55" t="s">
        <v>2239</v>
      </c>
      <c r="B6" s="55">
        <v>1</v>
      </c>
      <c r="C6" s="55">
        <v>0</v>
      </c>
      <c r="D6" s="55">
        <v>0</v>
      </c>
      <c r="E6" s="55">
        <v>4</v>
      </c>
      <c r="F6" s="55">
        <v>3</v>
      </c>
      <c r="G6" s="55">
        <v>1</v>
      </c>
      <c r="H6" s="55">
        <v>1</v>
      </c>
      <c r="I6" s="55">
        <v>2</v>
      </c>
      <c r="J6" s="55">
        <v>2</v>
      </c>
      <c r="K6" s="55">
        <v>3</v>
      </c>
      <c r="L6" s="55">
        <v>1</v>
      </c>
      <c r="M6" s="55">
        <v>0</v>
      </c>
      <c r="N6" s="56">
        <v>8</v>
      </c>
      <c r="O6" s="56">
        <v>10</v>
      </c>
      <c r="P6" s="56">
        <v>18</v>
      </c>
      <c r="Q6" s="55">
        <v>5</v>
      </c>
      <c r="R6" s="55" t="s">
        <v>309</v>
      </c>
      <c r="S6" s="55">
        <v>1</v>
      </c>
      <c r="T6" s="57">
        <f t="shared" si="0"/>
        <v>12</v>
      </c>
    </row>
    <row r="7" spans="1:20" s="55" customFormat="1" x14ac:dyDescent="0.3">
      <c r="A7" s="55" t="s">
        <v>2239</v>
      </c>
      <c r="B7" s="55">
        <v>1</v>
      </c>
      <c r="C7" s="55">
        <v>0</v>
      </c>
      <c r="D7" s="55">
        <v>0</v>
      </c>
      <c r="E7" s="55">
        <v>1</v>
      </c>
      <c r="F7" s="55">
        <v>2</v>
      </c>
      <c r="G7" s="55">
        <v>1</v>
      </c>
      <c r="H7" s="55">
        <v>2</v>
      </c>
      <c r="I7" s="55">
        <v>1</v>
      </c>
      <c r="J7" s="55">
        <v>1</v>
      </c>
      <c r="K7" s="55">
        <v>1</v>
      </c>
      <c r="L7" s="55">
        <v>0</v>
      </c>
      <c r="M7" s="55">
        <v>1</v>
      </c>
      <c r="N7" s="56">
        <v>6</v>
      </c>
      <c r="O7" s="56">
        <v>5</v>
      </c>
      <c r="P7" s="56">
        <v>11</v>
      </c>
      <c r="Q7" s="55">
        <v>6</v>
      </c>
      <c r="R7" s="55" t="s">
        <v>309</v>
      </c>
      <c r="S7" s="55">
        <v>1</v>
      </c>
      <c r="T7" s="57">
        <f t="shared" si="0"/>
        <v>8</v>
      </c>
    </row>
    <row r="8" spans="1:20" s="55" customFormat="1" x14ac:dyDescent="0.3">
      <c r="A8" s="55" t="s">
        <v>2239</v>
      </c>
      <c r="B8" s="55">
        <v>0</v>
      </c>
      <c r="C8" s="55">
        <v>0</v>
      </c>
      <c r="D8" s="55">
        <v>1</v>
      </c>
      <c r="E8" s="55">
        <v>0</v>
      </c>
      <c r="F8" s="55">
        <v>1</v>
      </c>
      <c r="G8" s="55">
        <v>2</v>
      </c>
      <c r="H8" s="55">
        <v>2</v>
      </c>
      <c r="I8" s="55">
        <v>1</v>
      </c>
      <c r="J8" s="55">
        <v>1</v>
      </c>
      <c r="K8" s="55">
        <v>1</v>
      </c>
      <c r="L8" s="55">
        <v>1</v>
      </c>
      <c r="M8" s="55">
        <v>0</v>
      </c>
      <c r="N8" s="56">
        <v>6</v>
      </c>
      <c r="O8" s="56">
        <v>4</v>
      </c>
      <c r="P8" s="56">
        <v>10</v>
      </c>
      <c r="Q8" s="55">
        <v>7</v>
      </c>
      <c r="R8" s="55" t="s">
        <v>309</v>
      </c>
      <c r="S8" s="55">
        <v>1</v>
      </c>
      <c r="T8" s="57">
        <f t="shared" si="0"/>
        <v>7</v>
      </c>
    </row>
    <row r="9" spans="1:20" s="55" customFormat="1" x14ac:dyDescent="0.3">
      <c r="A9" s="55" t="s">
        <v>2239</v>
      </c>
      <c r="B9" s="55">
        <v>0</v>
      </c>
      <c r="C9" s="55">
        <v>1</v>
      </c>
      <c r="D9" s="55">
        <v>1</v>
      </c>
      <c r="E9" s="55">
        <v>1</v>
      </c>
      <c r="F9" s="55">
        <v>0</v>
      </c>
      <c r="G9" s="55">
        <v>1</v>
      </c>
      <c r="H9" s="55">
        <v>1</v>
      </c>
      <c r="I9" s="55">
        <v>2</v>
      </c>
      <c r="J9" s="55">
        <v>1</v>
      </c>
      <c r="K9" s="55">
        <v>1</v>
      </c>
      <c r="L9" s="55">
        <v>0</v>
      </c>
      <c r="M9" s="55">
        <v>0</v>
      </c>
      <c r="N9" s="56">
        <v>3</v>
      </c>
      <c r="O9" s="56">
        <v>6</v>
      </c>
      <c r="P9" s="56">
        <v>9</v>
      </c>
      <c r="Q9" s="55">
        <v>8</v>
      </c>
      <c r="R9" s="55" t="s">
        <v>309</v>
      </c>
      <c r="S9" s="55">
        <v>1</v>
      </c>
      <c r="T9" s="57">
        <f t="shared" si="0"/>
        <v>7</v>
      </c>
    </row>
    <row r="10" spans="1:20" s="55" customFormat="1" x14ac:dyDescent="0.3">
      <c r="A10" s="55" t="s">
        <v>2239</v>
      </c>
      <c r="B10" s="55">
        <v>1</v>
      </c>
      <c r="C10" s="55">
        <v>0</v>
      </c>
      <c r="D10" s="55">
        <v>1</v>
      </c>
      <c r="E10" s="55">
        <v>1</v>
      </c>
      <c r="F10" s="55">
        <v>0</v>
      </c>
      <c r="G10" s="55">
        <v>1</v>
      </c>
      <c r="H10" s="55">
        <v>0</v>
      </c>
      <c r="I10" s="55">
        <v>0</v>
      </c>
      <c r="J10" s="55">
        <v>1</v>
      </c>
      <c r="K10" s="55">
        <v>1</v>
      </c>
      <c r="L10" s="55">
        <v>0</v>
      </c>
      <c r="M10" s="55">
        <v>0</v>
      </c>
      <c r="N10" s="56">
        <v>3</v>
      </c>
      <c r="O10" s="56">
        <v>3</v>
      </c>
      <c r="P10" s="56">
        <v>6</v>
      </c>
      <c r="Q10" s="55">
        <v>9</v>
      </c>
      <c r="R10" s="55" t="s">
        <v>309</v>
      </c>
      <c r="S10" s="55">
        <v>1</v>
      </c>
      <c r="T10" s="57">
        <f t="shared" si="0"/>
        <v>4</v>
      </c>
    </row>
    <row r="11" spans="1:20" s="55" customFormat="1" x14ac:dyDescent="0.3">
      <c r="A11" s="55" t="s">
        <v>2239</v>
      </c>
      <c r="B11" s="55">
        <v>0</v>
      </c>
      <c r="C11" s="55">
        <v>1</v>
      </c>
      <c r="D11" s="55">
        <v>2</v>
      </c>
      <c r="E11" s="55">
        <v>0</v>
      </c>
      <c r="F11" s="55">
        <v>1</v>
      </c>
      <c r="G11" s="55">
        <v>0</v>
      </c>
      <c r="H11" s="55">
        <v>0</v>
      </c>
      <c r="I11" s="55">
        <v>0</v>
      </c>
      <c r="J11" s="55">
        <v>1</v>
      </c>
      <c r="K11" s="55">
        <v>1</v>
      </c>
      <c r="L11" s="55">
        <v>0</v>
      </c>
      <c r="M11" s="55">
        <v>0</v>
      </c>
      <c r="N11" s="56">
        <v>4</v>
      </c>
      <c r="O11" s="56">
        <v>2</v>
      </c>
      <c r="P11" s="56">
        <v>6</v>
      </c>
      <c r="Q11" s="55">
        <v>10</v>
      </c>
      <c r="R11" s="55" t="s">
        <v>309</v>
      </c>
      <c r="S11" s="55">
        <v>1</v>
      </c>
      <c r="T11" s="57">
        <f t="shared" si="0"/>
        <v>4</v>
      </c>
    </row>
    <row r="12" spans="1:20" s="55" customFormat="1" x14ac:dyDescent="0.3">
      <c r="A12" s="55" t="s">
        <v>2239</v>
      </c>
      <c r="B12" s="55">
        <v>0</v>
      </c>
      <c r="C12" s="55">
        <v>1</v>
      </c>
      <c r="D12" s="55">
        <v>1</v>
      </c>
      <c r="E12" s="55">
        <v>1</v>
      </c>
      <c r="F12" s="55">
        <v>2</v>
      </c>
      <c r="G12" s="55">
        <v>1</v>
      </c>
      <c r="H12" s="55">
        <v>0</v>
      </c>
      <c r="I12" s="55">
        <v>0</v>
      </c>
      <c r="J12" s="55">
        <v>1</v>
      </c>
      <c r="K12" s="55">
        <v>1</v>
      </c>
      <c r="L12" s="55">
        <v>0</v>
      </c>
      <c r="M12" s="55">
        <v>0</v>
      </c>
      <c r="N12" s="56">
        <v>4</v>
      </c>
      <c r="O12" s="56">
        <v>4</v>
      </c>
      <c r="P12" s="56">
        <v>8</v>
      </c>
      <c r="Q12" s="55">
        <v>11</v>
      </c>
      <c r="R12" s="55" t="s">
        <v>309</v>
      </c>
      <c r="S12" s="55">
        <v>1</v>
      </c>
      <c r="T12" s="57">
        <f t="shared" si="0"/>
        <v>6</v>
      </c>
    </row>
    <row r="13" spans="1:20" s="55" customFormat="1" x14ac:dyDescent="0.3">
      <c r="A13" s="55" t="s">
        <v>2239</v>
      </c>
      <c r="B13" s="55">
        <v>0</v>
      </c>
      <c r="C13" s="55">
        <v>1</v>
      </c>
      <c r="D13" s="55">
        <v>0</v>
      </c>
      <c r="E13" s="55">
        <v>1</v>
      </c>
      <c r="F13" s="55">
        <v>2</v>
      </c>
      <c r="G13" s="55">
        <v>0</v>
      </c>
      <c r="H13" s="55">
        <v>1</v>
      </c>
      <c r="I13" s="55">
        <v>1</v>
      </c>
      <c r="J13" s="55">
        <v>1</v>
      </c>
      <c r="K13" s="55">
        <v>1</v>
      </c>
      <c r="L13" s="55">
        <v>0</v>
      </c>
      <c r="M13" s="55">
        <v>0</v>
      </c>
      <c r="N13" s="56">
        <v>4</v>
      </c>
      <c r="O13" s="56">
        <v>4</v>
      </c>
      <c r="P13" s="56">
        <v>8</v>
      </c>
      <c r="Q13" s="55">
        <v>12</v>
      </c>
      <c r="R13" s="55" t="s">
        <v>309</v>
      </c>
      <c r="S13" s="55">
        <v>1</v>
      </c>
      <c r="T13" s="57">
        <f t="shared" si="0"/>
        <v>6</v>
      </c>
    </row>
    <row r="14" spans="1:20" s="55" customFormat="1" x14ac:dyDescent="0.3">
      <c r="A14" s="55" t="s">
        <v>2239</v>
      </c>
      <c r="B14" s="55">
        <v>1</v>
      </c>
      <c r="C14" s="55">
        <v>0</v>
      </c>
      <c r="D14" s="55">
        <v>1</v>
      </c>
      <c r="E14" s="55">
        <v>1</v>
      </c>
      <c r="F14" s="55">
        <v>2</v>
      </c>
      <c r="G14" s="55">
        <v>1</v>
      </c>
      <c r="H14" s="55">
        <v>0</v>
      </c>
      <c r="I14" s="55">
        <v>0</v>
      </c>
      <c r="J14" s="55">
        <v>1</v>
      </c>
      <c r="K14" s="55">
        <v>1</v>
      </c>
      <c r="L14" s="55">
        <v>0</v>
      </c>
      <c r="M14" s="55">
        <v>0</v>
      </c>
      <c r="N14" s="56">
        <v>5</v>
      </c>
      <c r="O14" s="56">
        <v>3</v>
      </c>
      <c r="P14" s="56">
        <v>8</v>
      </c>
      <c r="Q14" s="55">
        <v>13</v>
      </c>
      <c r="R14" s="55" t="s">
        <v>309</v>
      </c>
      <c r="S14" s="55">
        <v>1</v>
      </c>
      <c r="T14" s="57">
        <f t="shared" si="0"/>
        <v>6</v>
      </c>
    </row>
    <row r="15" spans="1:20" s="55" customFormat="1" x14ac:dyDescent="0.3">
      <c r="A15" s="55" t="s">
        <v>2239</v>
      </c>
      <c r="B15" s="55">
        <v>1</v>
      </c>
      <c r="C15" s="55">
        <v>0</v>
      </c>
      <c r="D15" s="55">
        <v>0</v>
      </c>
      <c r="E15" s="55">
        <v>0</v>
      </c>
      <c r="F15" s="55">
        <v>1</v>
      </c>
      <c r="G15" s="55">
        <v>1</v>
      </c>
      <c r="H15" s="55">
        <v>2</v>
      </c>
      <c r="I15" s="55">
        <v>0</v>
      </c>
      <c r="J15" s="55">
        <v>1</v>
      </c>
      <c r="K15" s="55">
        <v>1</v>
      </c>
      <c r="L15" s="55">
        <v>0</v>
      </c>
      <c r="M15" s="55">
        <v>0</v>
      </c>
      <c r="N15" s="56">
        <v>5</v>
      </c>
      <c r="O15" s="56">
        <v>2</v>
      </c>
      <c r="P15" s="56">
        <v>7</v>
      </c>
      <c r="Q15" s="55">
        <v>14</v>
      </c>
      <c r="R15" s="55" t="s">
        <v>309</v>
      </c>
      <c r="S15" s="55">
        <v>1</v>
      </c>
      <c r="T15" s="57">
        <f t="shared" si="0"/>
        <v>5</v>
      </c>
    </row>
    <row r="16" spans="1:20" s="55" customFormat="1" x14ac:dyDescent="0.3">
      <c r="A16" s="55" t="s">
        <v>2240</v>
      </c>
      <c r="B16" s="55">
        <v>0</v>
      </c>
      <c r="C16" s="55">
        <v>1</v>
      </c>
      <c r="D16" s="55">
        <v>1</v>
      </c>
      <c r="E16" s="55">
        <v>0</v>
      </c>
      <c r="F16" s="55">
        <v>0</v>
      </c>
      <c r="G16" s="55">
        <v>0</v>
      </c>
      <c r="H16" s="55">
        <v>0</v>
      </c>
      <c r="I16" s="55">
        <v>0</v>
      </c>
      <c r="J16" s="55">
        <v>1</v>
      </c>
      <c r="K16" s="55">
        <v>1</v>
      </c>
      <c r="L16" s="55">
        <v>0</v>
      </c>
      <c r="M16" s="55">
        <v>0</v>
      </c>
      <c r="N16" s="56">
        <v>2</v>
      </c>
      <c r="O16" s="56">
        <v>2</v>
      </c>
      <c r="P16" s="56">
        <v>4</v>
      </c>
      <c r="Q16" s="55">
        <v>15</v>
      </c>
      <c r="R16" s="55" t="s">
        <v>309</v>
      </c>
      <c r="S16" s="55">
        <v>1</v>
      </c>
      <c r="T16" s="57">
        <f t="shared" si="0"/>
        <v>2</v>
      </c>
    </row>
    <row r="17" spans="1:20" s="55" customFormat="1" x14ac:dyDescent="0.3">
      <c r="A17" s="55" t="s">
        <v>2239</v>
      </c>
      <c r="B17" s="55">
        <v>1</v>
      </c>
      <c r="C17" s="55">
        <v>0</v>
      </c>
      <c r="D17" s="55">
        <v>0</v>
      </c>
      <c r="E17" s="55">
        <v>1</v>
      </c>
      <c r="F17" s="55">
        <v>0</v>
      </c>
      <c r="G17" s="55">
        <v>1</v>
      </c>
      <c r="H17" s="55">
        <v>0</v>
      </c>
      <c r="I17" s="55">
        <v>0</v>
      </c>
      <c r="J17" s="55">
        <v>1</v>
      </c>
      <c r="K17" s="55">
        <v>1</v>
      </c>
      <c r="L17" s="55">
        <v>0</v>
      </c>
      <c r="M17" s="55">
        <v>0</v>
      </c>
      <c r="N17" s="56">
        <v>2</v>
      </c>
      <c r="O17" s="56">
        <v>3</v>
      </c>
      <c r="P17" s="56">
        <v>5</v>
      </c>
      <c r="Q17" s="55">
        <v>16</v>
      </c>
      <c r="R17" s="55" t="s">
        <v>309</v>
      </c>
      <c r="S17" s="55">
        <v>1</v>
      </c>
      <c r="T17" s="57">
        <f t="shared" si="0"/>
        <v>3</v>
      </c>
    </row>
    <row r="18" spans="1:20" s="55" customFormat="1" x14ac:dyDescent="0.3">
      <c r="A18" s="55" t="s">
        <v>2239</v>
      </c>
      <c r="B18" s="55">
        <v>0</v>
      </c>
      <c r="C18" s="55">
        <v>0</v>
      </c>
      <c r="D18" s="55">
        <v>1</v>
      </c>
      <c r="E18" s="55">
        <v>0</v>
      </c>
      <c r="F18" s="55">
        <v>1</v>
      </c>
      <c r="G18" s="55">
        <v>1</v>
      </c>
      <c r="H18" s="55">
        <v>0</v>
      </c>
      <c r="I18" s="55">
        <v>1</v>
      </c>
      <c r="J18" s="55">
        <v>1</v>
      </c>
      <c r="K18" s="55">
        <v>1</v>
      </c>
      <c r="L18" s="55">
        <v>0</v>
      </c>
      <c r="M18" s="55">
        <v>0</v>
      </c>
      <c r="N18" s="56">
        <v>3</v>
      </c>
      <c r="O18" s="56">
        <v>3</v>
      </c>
      <c r="P18" s="56">
        <v>6</v>
      </c>
      <c r="Q18" s="55">
        <v>17</v>
      </c>
      <c r="R18" s="55" t="s">
        <v>309</v>
      </c>
      <c r="S18" s="55">
        <v>1</v>
      </c>
      <c r="T18" s="57">
        <f t="shared" si="0"/>
        <v>4</v>
      </c>
    </row>
    <row r="19" spans="1:20" s="55" customFormat="1" x14ac:dyDescent="0.3">
      <c r="A19" s="55" t="s">
        <v>2239</v>
      </c>
      <c r="B19" s="55">
        <v>0</v>
      </c>
      <c r="C19" s="55">
        <v>1</v>
      </c>
      <c r="D19" s="55">
        <v>0</v>
      </c>
      <c r="E19" s="55">
        <v>1</v>
      </c>
      <c r="F19" s="55">
        <v>1</v>
      </c>
      <c r="G19" s="55">
        <v>1</v>
      </c>
      <c r="H19" s="55">
        <v>0</v>
      </c>
      <c r="I19" s="55">
        <v>1</v>
      </c>
      <c r="J19" s="55">
        <v>1</v>
      </c>
      <c r="K19" s="55">
        <v>1</v>
      </c>
      <c r="L19" s="55">
        <v>0</v>
      </c>
      <c r="M19" s="55">
        <v>0</v>
      </c>
      <c r="N19" s="56">
        <v>2</v>
      </c>
      <c r="O19" s="56">
        <v>5</v>
      </c>
      <c r="P19" s="56">
        <v>7</v>
      </c>
      <c r="Q19" s="55">
        <v>18</v>
      </c>
      <c r="R19" s="55" t="s">
        <v>309</v>
      </c>
      <c r="S19" s="55">
        <v>1</v>
      </c>
      <c r="T19" s="57">
        <f t="shared" si="0"/>
        <v>5</v>
      </c>
    </row>
    <row r="20" spans="1:20" s="55" customFormat="1" x14ac:dyDescent="0.3">
      <c r="A20" s="55" t="s">
        <v>2240</v>
      </c>
      <c r="B20" s="55">
        <v>0</v>
      </c>
      <c r="C20" s="55">
        <v>0</v>
      </c>
      <c r="D20" s="55">
        <v>0</v>
      </c>
      <c r="E20" s="55">
        <v>0</v>
      </c>
      <c r="F20" s="55">
        <v>0</v>
      </c>
      <c r="G20" s="55">
        <v>0</v>
      </c>
      <c r="H20" s="55">
        <v>0</v>
      </c>
      <c r="I20" s="55">
        <v>0</v>
      </c>
      <c r="J20" s="55">
        <v>1</v>
      </c>
      <c r="K20" s="55">
        <v>0</v>
      </c>
      <c r="L20" s="55">
        <v>0</v>
      </c>
      <c r="M20" s="55">
        <v>0</v>
      </c>
      <c r="N20" s="56">
        <v>1</v>
      </c>
      <c r="O20" s="56">
        <v>0</v>
      </c>
      <c r="P20" s="56">
        <v>1</v>
      </c>
      <c r="Q20" s="55">
        <v>19</v>
      </c>
      <c r="R20" s="55" t="s">
        <v>309</v>
      </c>
      <c r="S20" s="55">
        <v>1</v>
      </c>
      <c r="T20" s="57">
        <f t="shared" si="0"/>
        <v>0</v>
      </c>
    </row>
    <row r="21" spans="1:20" s="55" customFormat="1" x14ac:dyDescent="0.3">
      <c r="A21" s="55" t="s">
        <v>2240</v>
      </c>
      <c r="B21" s="55">
        <v>0</v>
      </c>
      <c r="C21" s="55">
        <v>0</v>
      </c>
      <c r="D21" s="55">
        <v>0</v>
      </c>
      <c r="E21" s="55">
        <v>0</v>
      </c>
      <c r="F21" s="55">
        <v>0</v>
      </c>
      <c r="G21" s="55">
        <v>0</v>
      </c>
      <c r="H21" s="55">
        <v>0</v>
      </c>
      <c r="I21" s="55">
        <v>0</v>
      </c>
      <c r="J21" s="55">
        <v>1</v>
      </c>
      <c r="K21" s="55">
        <v>0</v>
      </c>
      <c r="L21" s="55">
        <v>0</v>
      </c>
      <c r="M21" s="55">
        <v>0</v>
      </c>
      <c r="N21" s="56">
        <v>1</v>
      </c>
      <c r="O21" s="56">
        <v>0</v>
      </c>
      <c r="P21" s="56">
        <v>1</v>
      </c>
      <c r="Q21" s="55">
        <v>20</v>
      </c>
      <c r="R21" s="55" t="s">
        <v>309</v>
      </c>
      <c r="S21" s="55">
        <v>1</v>
      </c>
      <c r="T21" s="57">
        <f t="shared" si="0"/>
        <v>0</v>
      </c>
    </row>
    <row r="22" spans="1:20" s="55" customFormat="1" x14ac:dyDescent="0.3">
      <c r="A22" s="55" t="s">
        <v>2239</v>
      </c>
      <c r="B22" s="55">
        <v>0</v>
      </c>
      <c r="C22" s="55">
        <v>0</v>
      </c>
      <c r="D22" s="55">
        <v>0</v>
      </c>
      <c r="E22" s="55">
        <v>1</v>
      </c>
      <c r="F22" s="55">
        <v>1</v>
      </c>
      <c r="G22" s="55">
        <v>0</v>
      </c>
      <c r="H22" s="55">
        <v>0</v>
      </c>
      <c r="I22" s="55">
        <v>0</v>
      </c>
      <c r="J22" s="55">
        <v>1</v>
      </c>
      <c r="K22" s="55">
        <v>1</v>
      </c>
      <c r="L22" s="55">
        <v>0</v>
      </c>
      <c r="M22" s="55">
        <v>0</v>
      </c>
      <c r="N22" s="56">
        <v>2</v>
      </c>
      <c r="O22" s="56">
        <v>2</v>
      </c>
      <c r="P22" s="56">
        <v>4</v>
      </c>
      <c r="Q22" s="55">
        <v>21</v>
      </c>
      <c r="R22" s="55" t="s">
        <v>309</v>
      </c>
      <c r="S22" s="55">
        <v>2</v>
      </c>
      <c r="T22" s="57">
        <f t="shared" si="0"/>
        <v>2</v>
      </c>
    </row>
    <row r="23" spans="1:20" s="55" customFormat="1" x14ac:dyDescent="0.3">
      <c r="A23" s="55" t="s">
        <v>2239</v>
      </c>
      <c r="B23" s="55">
        <v>1</v>
      </c>
      <c r="C23" s="55">
        <v>1</v>
      </c>
      <c r="D23" s="55">
        <v>1</v>
      </c>
      <c r="E23" s="55">
        <v>0</v>
      </c>
      <c r="F23" s="55">
        <v>0</v>
      </c>
      <c r="G23" s="55">
        <v>0</v>
      </c>
      <c r="H23" s="55">
        <v>0</v>
      </c>
      <c r="I23" s="55">
        <v>0</v>
      </c>
      <c r="J23" s="55">
        <v>1</v>
      </c>
      <c r="K23" s="55">
        <v>2</v>
      </c>
      <c r="L23" s="55">
        <v>0</v>
      </c>
      <c r="M23" s="55">
        <v>0</v>
      </c>
      <c r="N23" s="56">
        <v>3</v>
      </c>
      <c r="O23" s="56">
        <v>3</v>
      </c>
      <c r="P23" s="56">
        <v>6</v>
      </c>
      <c r="Q23" s="55">
        <v>22</v>
      </c>
      <c r="R23" s="55" t="s">
        <v>309</v>
      </c>
      <c r="S23" s="55">
        <v>2</v>
      </c>
      <c r="T23" s="57">
        <f t="shared" si="0"/>
        <v>3</v>
      </c>
    </row>
    <row r="24" spans="1:20" s="55" customFormat="1" x14ac:dyDescent="0.3">
      <c r="A24" s="55" t="s">
        <v>2239</v>
      </c>
      <c r="B24" s="55">
        <v>0</v>
      </c>
      <c r="C24" s="55">
        <v>1</v>
      </c>
      <c r="D24" s="55">
        <v>0</v>
      </c>
      <c r="E24" s="55">
        <v>2</v>
      </c>
      <c r="F24" s="55">
        <v>0</v>
      </c>
      <c r="G24" s="55">
        <v>2</v>
      </c>
      <c r="H24" s="55">
        <v>4</v>
      </c>
      <c r="I24" s="55">
        <v>0</v>
      </c>
      <c r="J24" s="55">
        <v>1</v>
      </c>
      <c r="K24" s="55">
        <v>3</v>
      </c>
      <c r="L24" s="55">
        <v>0</v>
      </c>
      <c r="M24" s="55">
        <v>0</v>
      </c>
      <c r="N24" s="56">
        <v>5</v>
      </c>
      <c r="O24" s="56">
        <v>8</v>
      </c>
      <c r="P24" s="56">
        <v>13</v>
      </c>
      <c r="Q24" s="55">
        <v>23</v>
      </c>
      <c r="R24" s="55" t="s">
        <v>309</v>
      </c>
      <c r="S24" s="55">
        <v>2</v>
      </c>
      <c r="T24" s="57">
        <f t="shared" si="0"/>
        <v>9</v>
      </c>
    </row>
    <row r="25" spans="1:20" s="55" customFormat="1" x14ac:dyDescent="0.3">
      <c r="A25" s="55" t="s">
        <v>2239</v>
      </c>
      <c r="B25" s="55">
        <v>0</v>
      </c>
      <c r="C25" s="55">
        <v>1</v>
      </c>
      <c r="D25" s="55">
        <v>3</v>
      </c>
      <c r="E25" s="55">
        <v>0</v>
      </c>
      <c r="F25" s="55">
        <v>5</v>
      </c>
      <c r="G25" s="55">
        <v>2</v>
      </c>
      <c r="H25" s="55">
        <v>2</v>
      </c>
      <c r="I25" s="55">
        <v>1</v>
      </c>
      <c r="J25" s="55">
        <v>1</v>
      </c>
      <c r="K25" s="55">
        <v>2</v>
      </c>
      <c r="L25" s="55">
        <v>0</v>
      </c>
      <c r="M25" s="55">
        <v>0</v>
      </c>
      <c r="N25" s="56">
        <v>11</v>
      </c>
      <c r="O25" s="56">
        <v>6</v>
      </c>
      <c r="P25" s="56">
        <v>17</v>
      </c>
      <c r="Q25" s="55">
        <v>24</v>
      </c>
      <c r="R25" s="55" t="s">
        <v>309</v>
      </c>
      <c r="S25" s="55">
        <v>2</v>
      </c>
      <c r="T25" s="57">
        <f t="shared" si="0"/>
        <v>14</v>
      </c>
    </row>
    <row r="26" spans="1:20" s="55" customFormat="1" x14ac:dyDescent="0.3">
      <c r="A26" s="55" t="s">
        <v>2239</v>
      </c>
      <c r="B26" s="55">
        <v>1</v>
      </c>
      <c r="C26" s="55">
        <v>0</v>
      </c>
      <c r="D26" s="55">
        <v>1</v>
      </c>
      <c r="E26" s="55">
        <v>2</v>
      </c>
      <c r="F26" s="55">
        <v>2</v>
      </c>
      <c r="G26" s="55">
        <v>2</v>
      </c>
      <c r="H26" s="55">
        <v>0</v>
      </c>
      <c r="I26" s="55">
        <v>1</v>
      </c>
      <c r="J26" s="55">
        <v>1</v>
      </c>
      <c r="K26" s="55">
        <v>2</v>
      </c>
      <c r="L26" s="55">
        <v>0</v>
      </c>
      <c r="M26" s="55">
        <v>0</v>
      </c>
      <c r="N26" s="56">
        <v>5</v>
      </c>
      <c r="O26" s="56">
        <v>7</v>
      </c>
      <c r="P26" s="56">
        <v>12</v>
      </c>
      <c r="Q26" s="55">
        <v>25</v>
      </c>
      <c r="R26" s="55" t="s">
        <v>309</v>
      </c>
      <c r="S26" s="55">
        <v>2</v>
      </c>
      <c r="T26" s="57">
        <f t="shared" si="0"/>
        <v>9</v>
      </c>
    </row>
    <row r="27" spans="1:20" s="55" customFormat="1" x14ac:dyDescent="0.3">
      <c r="A27" s="55" t="s">
        <v>2239</v>
      </c>
      <c r="B27" s="55">
        <v>0</v>
      </c>
      <c r="C27" s="55">
        <v>0</v>
      </c>
      <c r="D27" s="55">
        <v>1</v>
      </c>
      <c r="E27" s="55">
        <v>0</v>
      </c>
      <c r="F27" s="55">
        <v>1</v>
      </c>
      <c r="G27" s="55">
        <v>1</v>
      </c>
      <c r="H27" s="55">
        <v>5</v>
      </c>
      <c r="I27" s="55">
        <v>0</v>
      </c>
      <c r="J27" s="55">
        <v>1</v>
      </c>
      <c r="K27" s="55">
        <v>1</v>
      </c>
      <c r="L27" s="55">
        <v>0</v>
      </c>
      <c r="M27" s="55">
        <v>0</v>
      </c>
      <c r="N27" s="56">
        <v>8</v>
      </c>
      <c r="O27" s="56">
        <v>2</v>
      </c>
      <c r="P27" s="56">
        <v>10</v>
      </c>
      <c r="Q27" s="55">
        <v>26</v>
      </c>
      <c r="R27" s="55" t="s">
        <v>309</v>
      </c>
      <c r="S27" s="55">
        <v>2</v>
      </c>
      <c r="T27" s="57">
        <f t="shared" si="0"/>
        <v>8</v>
      </c>
    </row>
    <row r="28" spans="1:20" s="55" customFormat="1" x14ac:dyDescent="0.3">
      <c r="A28" s="55" t="s">
        <v>2239</v>
      </c>
      <c r="B28" s="55">
        <v>1</v>
      </c>
      <c r="C28" s="55">
        <v>1</v>
      </c>
      <c r="D28" s="55">
        <v>1</v>
      </c>
      <c r="E28" s="55">
        <v>2</v>
      </c>
      <c r="F28" s="55">
        <v>3</v>
      </c>
      <c r="G28" s="55">
        <v>1</v>
      </c>
      <c r="H28" s="55">
        <v>2</v>
      </c>
      <c r="I28" s="55">
        <v>2</v>
      </c>
      <c r="J28" s="55">
        <v>1</v>
      </c>
      <c r="K28" s="55">
        <v>2</v>
      </c>
      <c r="L28" s="55">
        <v>0</v>
      </c>
      <c r="M28" s="55">
        <v>0</v>
      </c>
      <c r="N28" s="56">
        <v>8</v>
      </c>
      <c r="O28" s="56">
        <v>8</v>
      </c>
      <c r="P28" s="56">
        <v>16</v>
      </c>
      <c r="Q28" s="55">
        <v>27</v>
      </c>
      <c r="R28" s="55" t="s">
        <v>309</v>
      </c>
      <c r="S28" s="55">
        <v>2</v>
      </c>
      <c r="T28" s="57">
        <f t="shared" si="0"/>
        <v>13</v>
      </c>
    </row>
    <row r="29" spans="1:20" s="55" customFormat="1" x14ac:dyDescent="0.3">
      <c r="A29" s="55" t="s">
        <v>2239</v>
      </c>
      <c r="B29" s="55">
        <v>0</v>
      </c>
      <c r="C29" s="55">
        <v>2</v>
      </c>
      <c r="D29" s="55">
        <v>0</v>
      </c>
      <c r="E29" s="55">
        <v>0</v>
      </c>
      <c r="F29" s="55">
        <v>1</v>
      </c>
      <c r="G29" s="55">
        <v>5</v>
      </c>
      <c r="H29" s="55">
        <v>0</v>
      </c>
      <c r="I29" s="55">
        <v>0</v>
      </c>
      <c r="J29" s="55">
        <v>1</v>
      </c>
      <c r="K29" s="55">
        <v>2</v>
      </c>
      <c r="L29" s="55">
        <v>0</v>
      </c>
      <c r="M29" s="55">
        <v>0</v>
      </c>
      <c r="N29" s="56">
        <v>2</v>
      </c>
      <c r="O29" s="56">
        <v>9</v>
      </c>
      <c r="P29" s="56">
        <v>11</v>
      </c>
      <c r="Q29" s="55">
        <v>28</v>
      </c>
      <c r="R29" s="55" t="s">
        <v>309</v>
      </c>
      <c r="S29" s="55">
        <v>2</v>
      </c>
      <c r="T29" s="57">
        <f t="shared" si="0"/>
        <v>8</v>
      </c>
    </row>
    <row r="30" spans="1:20" s="55" customFormat="1" x14ac:dyDescent="0.3">
      <c r="A30" s="55" t="s">
        <v>2239</v>
      </c>
      <c r="B30" s="55">
        <v>1</v>
      </c>
      <c r="C30" s="55">
        <v>0</v>
      </c>
      <c r="D30" s="55">
        <v>0</v>
      </c>
      <c r="E30" s="55">
        <v>1</v>
      </c>
      <c r="F30" s="55">
        <v>0</v>
      </c>
      <c r="G30" s="55">
        <v>1</v>
      </c>
      <c r="H30" s="55">
        <v>0</v>
      </c>
      <c r="I30" s="55">
        <v>0</v>
      </c>
      <c r="J30" s="55">
        <v>0</v>
      </c>
      <c r="K30" s="55">
        <v>1</v>
      </c>
      <c r="L30" s="55">
        <v>1</v>
      </c>
      <c r="M30" s="55">
        <v>1</v>
      </c>
      <c r="N30" s="56">
        <v>2</v>
      </c>
      <c r="O30" s="56">
        <v>4</v>
      </c>
      <c r="P30" s="56">
        <v>6</v>
      </c>
      <c r="Q30" s="55">
        <v>29</v>
      </c>
      <c r="R30" s="55" t="s">
        <v>309</v>
      </c>
      <c r="S30" s="55">
        <v>2</v>
      </c>
      <c r="T30" s="57">
        <f t="shared" si="0"/>
        <v>3</v>
      </c>
    </row>
    <row r="31" spans="1:20" s="55" customFormat="1" x14ac:dyDescent="0.3">
      <c r="A31" s="55" t="s">
        <v>2239</v>
      </c>
      <c r="B31" s="55">
        <v>1</v>
      </c>
      <c r="C31" s="55">
        <v>1</v>
      </c>
      <c r="D31" s="55">
        <v>1</v>
      </c>
      <c r="E31" s="55">
        <v>1</v>
      </c>
      <c r="F31" s="55">
        <v>0</v>
      </c>
      <c r="G31" s="55">
        <v>0</v>
      </c>
      <c r="H31" s="55">
        <v>0</v>
      </c>
      <c r="I31" s="55">
        <v>0</v>
      </c>
      <c r="J31" s="55">
        <v>1</v>
      </c>
      <c r="K31" s="55">
        <v>1</v>
      </c>
      <c r="L31" s="55">
        <v>0</v>
      </c>
      <c r="M31" s="55">
        <v>0</v>
      </c>
      <c r="N31" s="56">
        <v>3</v>
      </c>
      <c r="O31" s="56">
        <v>3</v>
      </c>
      <c r="P31" s="56">
        <v>6</v>
      </c>
      <c r="Q31" s="55">
        <v>30</v>
      </c>
      <c r="R31" s="55" t="s">
        <v>309</v>
      </c>
      <c r="S31" s="55">
        <v>2</v>
      </c>
      <c r="T31" s="57">
        <f t="shared" si="0"/>
        <v>4</v>
      </c>
    </row>
    <row r="32" spans="1:20" s="55" customFormat="1" x14ac:dyDescent="0.3">
      <c r="A32" s="55" t="s">
        <v>2239</v>
      </c>
      <c r="B32" s="55">
        <v>1</v>
      </c>
      <c r="C32" s="55">
        <v>0</v>
      </c>
      <c r="D32" s="55">
        <v>1</v>
      </c>
      <c r="E32" s="55">
        <v>1</v>
      </c>
      <c r="F32" s="55">
        <v>1</v>
      </c>
      <c r="G32" s="55">
        <v>1</v>
      </c>
      <c r="H32" s="55">
        <v>0</v>
      </c>
      <c r="I32" s="55">
        <v>0</v>
      </c>
      <c r="J32" s="55">
        <v>1</v>
      </c>
      <c r="K32" s="55">
        <v>1</v>
      </c>
      <c r="L32" s="55">
        <v>0</v>
      </c>
      <c r="M32" s="55">
        <v>0</v>
      </c>
      <c r="N32" s="56">
        <v>4</v>
      </c>
      <c r="O32" s="56">
        <v>3</v>
      </c>
      <c r="P32" s="56">
        <v>7</v>
      </c>
      <c r="Q32" s="55">
        <v>31</v>
      </c>
      <c r="R32" s="55" t="s">
        <v>309</v>
      </c>
      <c r="S32" s="55">
        <v>2</v>
      </c>
      <c r="T32" s="57">
        <f t="shared" si="0"/>
        <v>5</v>
      </c>
    </row>
    <row r="33" spans="1:20" s="55" customFormat="1" x14ac:dyDescent="0.3">
      <c r="A33" s="55" t="s">
        <v>2239</v>
      </c>
      <c r="B33" s="55">
        <v>1</v>
      </c>
      <c r="C33" s="55">
        <v>0</v>
      </c>
      <c r="D33" s="55">
        <v>1</v>
      </c>
      <c r="E33" s="55">
        <v>0</v>
      </c>
      <c r="F33" s="55">
        <v>0</v>
      </c>
      <c r="G33" s="55">
        <v>0</v>
      </c>
      <c r="H33" s="55">
        <v>0</v>
      </c>
      <c r="I33" s="55">
        <v>2</v>
      </c>
      <c r="J33" s="55">
        <v>1</v>
      </c>
      <c r="K33" s="55">
        <v>1</v>
      </c>
      <c r="L33" s="55">
        <v>0</v>
      </c>
      <c r="M33" s="55">
        <v>0</v>
      </c>
      <c r="N33" s="56">
        <v>3</v>
      </c>
      <c r="O33" s="56">
        <v>3</v>
      </c>
      <c r="P33" s="56">
        <v>6</v>
      </c>
      <c r="Q33" s="55">
        <v>32</v>
      </c>
      <c r="R33" s="55" t="s">
        <v>309</v>
      </c>
      <c r="S33" s="55">
        <v>2</v>
      </c>
      <c r="T33" s="57">
        <f t="shared" si="0"/>
        <v>4</v>
      </c>
    </row>
    <row r="34" spans="1:20" s="55" customFormat="1" x14ac:dyDescent="0.3">
      <c r="A34" s="55" t="s">
        <v>2239</v>
      </c>
      <c r="B34" s="55">
        <v>0</v>
      </c>
      <c r="C34" s="55">
        <v>0</v>
      </c>
      <c r="D34" s="55">
        <v>1</v>
      </c>
      <c r="E34" s="55">
        <v>1</v>
      </c>
      <c r="F34" s="55">
        <v>1</v>
      </c>
      <c r="G34" s="55">
        <v>1</v>
      </c>
      <c r="H34" s="55">
        <v>0</v>
      </c>
      <c r="I34" s="55">
        <v>0</v>
      </c>
      <c r="J34" s="55">
        <v>1</v>
      </c>
      <c r="K34" s="55">
        <v>1</v>
      </c>
      <c r="L34" s="55">
        <v>0</v>
      </c>
      <c r="M34" s="55">
        <v>0</v>
      </c>
      <c r="N34" s="56">
        <v>3</v>
      </c>
      <c r="O34" s="56">
        <v>3</v>
      </c>
      <c r="P34" s="56">
        <v>6</v>
      </c>
      <c r="Q34" s="55">
        <v>33</v>
      </c>
      <c r="R34" s="55" t="s">
        <v>309</v>
      </c>
      <c r="S34" s="55">
        <v>2</v>
      </c>
      <c r="T34" s="57">
        <f t="shared" si="0"/>
        <v>4</v>
      </c>
    </row>
    <row r="35" spans="1:20" s="55" customFormat="1" x14ac:dyDescent="0.3">
      <c r="A35" s="55" t="s">
        <v>2239</v>
      </c>
      <c r="B35" s="55">
        <v>0</v>
      </c>
      <c r="C35" s="55">
        <v>1</v>
      </c>
      <c r="D35" s="55">
        <v>1</v>
      </c>
      <c r="E35" s="55">
        <v>1</v>
      </c>
      <c r="F35" s="55">
        <v>1</v>
      </c>
      <c r="G35" s="55">
        <v>1</v>
      </c>
      <c r="H35" s="55">
        <v>1</v>
      </c>
      <c r="I35" s="55">
        <v>1</v>
      </c>
      <c r="J35" s="55">
        <v>1</v>
      </c>
      <c r="K35" s="55">
        <v>1</v>
      </c>
      <c r="L35" s="55">
        <v>0</v>
      </c>
      <c r="M35" s="55">
        <v>0</v>
      </c>
      <c r="N35" s="56">
        <v>4</v>
      </c>
      <c r="O35" s="56">
        <v>5</v>
      </c>
      <c r="P35" s="56">
        <v>9</v>
      </c>
      <c r="Q35" s="55">
        <v>34</v>
      </c>
      <c r="R35" s="55" t="s">
        <v>309</v>
      </c>
      <c r="S35" s="55">
        <v>2</v>
      </c>
      <c r="T35" s="57">
        <f t="shared" si="0"/>
        <v>7</v>
      </c>
    </row>
    <row r="36" spans="1:20" s="55" customFormat="1" x14ac:dyDescent="0.3">
      <c r="A36" s="55" t="s">
        <v>2239</v>
      </c>
      <c r="B36" s="55">
        <v>1</v>
      </c>
      <c r="C36" s="55">
        <v>0</v>
      </c>
      <c r="D36" s="55">
        <v>0</v>
      </c>
      <c r="E36" s="55">
        <v>1</v>
      </c>
      <c r="F36" s="55">
        <v>1</v>
      </c>
      <c r="G36" s="55">
        <v>0</v>
      </c>
      <c r="H36" s="55">
        <v>0</v>
      </c>
      <c r="I36" s="55">
        <v>0</v>
      </c>
      <c r="J36" s="55">
        <v>1</v>
      </c>
      <c r="K36" s="55">
        <v>1</v>
      </c>
      <c r="L36" s="55">
        <v>0</v>
      </c>
      <c r="M36" s="55">
        <v>0</v>
      </c>
      <c r="N36" s="56">
        <v>3</v>
      </c>
      <c r="O36" s="56">
        <v>2</v>
      </c>
      <c r="P36" s="56">
        <v>5</v>
      </c>
      <c r="Q36" s="55">
        <v>35</v>
      </c>
      <c r="R36" s="55" t="s">
        <v>309</v>
      </c>
      <c r="S36" s="55">
        <v>2</v>
      </c>
      <c r="T36" s="57">
        <f t="shared" si="0"/>
        <v>3</v>
      </c>
    </row>
    <row r="37" spans="1:20" s="55" customFormat="1" x14ac:dyDescent="0.3">
      <c r="A37" s="55" t="s">
        <v>2239</v>
      </c>
      <c r="B37" s="55">
        <v>1</v>
      </c>
      <c r="C37" s="55">
        <v>0</v>
      </c>
      <c r="D37" s="55">
        <v>0</v>
      </c>
      <c r="E37" s="55">
        <v>1</v>
      </c>
      <c r="F37" s="55">
        <v>1</v>
      </c>
      <c r="G37" s="55">
        <v>1</v>
      </c>
      <c r="H37" s="55">
        <v>0</v>
      </c>
      <c r="I37" s="55">
        <v>0</v>
      </c>
      <c r="J37" s="55">
        <v>1</v>
      </c>
      <c r="K37" s="55">
        <v>1</v>
      </c>
      <c r="L37" s="55">
        <v>0</v>
      </c>
      <c r="M37" s="55">
        <v>0</v>
      </c>
      <c r="N37" s="56">
        <v>3</v>
      </c>
      <c r="O37" s="56">
        <v>3</v>
      </c>
      <c r="P37" s="56">
        <v>6</v>
      </c>
      <c r="Q37" s="55">
        <v>36</v>
      </c>
      <c r="R37" s="55" t="s">
        <v>309</v>
      </c>
      <c r="S37" s="55">
        <v>2</v>
      </c>
      <c r="T37" s="57">
        <f t="shared" si="0"/>
        <v>4</v>
      </c>
    </row>
    <row r="38" spans="1:20" s="55" customFormat="1" x14ac:dyDescent="0.3">
      <c r="A38" s="55" t="s">
        <v>2239</v>
      </c>
      <c r="B38" s="55">
        <v>0</v>
      </c>
      <c r="C38" s="55">
        <v>0</v>
      </c>
      <c r="D38" s="55">
        <v>0</v>
      </c>
      <c r="E38" s="55">
        <v>1</v>
      </c>
      <c r="F38" s="55">
        <v>1</v>
      </c>
      <c r="G38" s="55">
        <v>2</v>
      </c>
      <c r="H38" s="55">
        <v>1</v>
      </c>
      <c r="I38" s="55">
        <v>1</v>
      </c>
      <c r="J38" s="55">
        <v>1</v>
      </c>
      <c r="K38" s="55">
        <v>1</v>
      </c>
      <c r="L38" s="55">
        <v>0</v>
      </c>
      <c r="M38" s="55">
        <v>0</v>
      </c>
      <c r="N38" s="56">
        <v>3</v>
      </c>
      <c r="O38" s="56">
        <v>5</v>
      </c>
      <c r="P38" s="56">
        <v>8</v>
      </c>
      <c r="Q38" s="55">
        <v>37</v>
      </c>
      <c r="R38" s="55" t="s">
        <v>309</v>
      </c>
      <c r="S38" s="55">
        <v>2</v>
      </c>
      <c r="T38" s="57">
        <f t="shared" si="0"/>
        <v>6</v>
      </c>
    </row>
    <row r="39" spans="1:20" s="55" customFormat="1" x14ac:dyDescent="0.3">
      <c r="A39" s="55" t="s">
        <v>2239</v>
      </c>
      <c r="B39" s="55">
        <v>0</v>
      </c>
      <c r="C39" s="55">
        <v>1</v>
      </c>
      <c r="D39" s="55">
        <v>0</v>
      </c>
      <c r="E39" s="55">
        <v>1</v>
      </c>
      <c r="F39" s="55">
        <v>1</v>
      </c>
      <c r="G39" s="55">
        <v>1</v>
      </c>
      <c r="H39" s="55">
        <v>1</v>
      </c>
      <c r="I39" s="55">
        <v>0</v>
      </c>
      <c r="J39" s="55">
        <v>1</v>
      </c>
      <c r="K39" s="55">
        <v>1</v>
      </c>
      <c r="L39" s="55">
        <v>0</v>
      </c>
      <c r="M39" s="55">
        <v>0</v>
      </c>
      <c r="N39" s="56">
        <v>3</v>
      </c>
      <c r="O39" s="56">
        <v>4</v>
      </c>
      <c r="P39" s="56">
        <v>7</v>
      </c>
      <c r="Q39" s="55">
        <v>38</v>
      </c>
      <c r="R39" s="55" t="s">
        <v>309</v>
      </c>
      <c r="S39" s="55">
        <v>2</v>
      </c>
      <c r="T39" s="57">
        <f t="shared" si="0"/>
        <v>5</v>
      </c>
    </row>
    <row r="40" spans="1:20" s="55" customFormat="1" x14ac:dyDescent="0.3">
      <c r="A40" s="55" t="s">
        <v>2239</v>
      </c>
      <c r="B40" s="55">
        <v>0</v>
      </c>
      <c r="C40" s="55">
        <v>0</v>
      </c>
      <c r="D40" s="55">
        <v>0</v>
      </c>
      <c r="E40" s="55">
        <v>1</v>
      </c>
      <c r="F40" s="55">
        <v>0</v>
      </c>
      <c r="G40" s="55">
        <v>1</v>
      </c>
      <c r="H40" s="55">
        <v>1</v>
      </c>
      <c r="I40" s="55">
        <v>1</v>
      </c>
      <c r="J40" s="55">
        <v>1</v>
      </c>
      <c r="K40" s="55">
        <v>1</v>
      </c>
      <c r="L40" s="55">
        <v>0</v>
      </c>
      <c r="M40" s="55">
        <v>1</v>
      </c>
      <c r="N40" s="56">
        <v>2</v>
      </c>
      <c r="O40" s="56">
        <v>5</v>
      </c>
      <c r="P40" s="56">
        <v>7</v>
      </c>
      <c r="Q40" s="55">
        <v>39</v>
      </c>
      <c r="R40" s="55" t="s">
        <v>309</v>
      </c>
      <c r="S40" s="55">
        <v>2</v>
      </c>
      <c r="T40" s="57">
        <f t="shared" si="0"/>
        <v>4</v>
      </c>
    </row>
    <row r="41" spans="1:20" s="55" customFormat="1" x14ac:dyDescent="0.3">
      <c r="A41" s="55" t="s">
        <v>2239</v>
      </c>
      <c r="B41" s="55">
        <v>1</v>
      </c>
      <c r="C41" s="55">
        <v>0</v>
      </c>
      <c r="D41" s="55">
        <v>1</v>
      </c>
      <c r="E41" s="55">
        <v>0</v>
      </c>
      <c r="F41" s="55">
        <v>0</v>
      </c>
      <c r="G41" s="55">
        <v>1</v>
      </c>
      <c r="H41" s="55">
        <v>1</v>
      </c>
      <c r="I41" s="55">
        <v>2</v>
      </c>
      <c r="J41" s="55">
        <v>1</v>
      </c>
      <c r="K41" s="55">
        <v>1</v>
      </c>
      <c r="L41" s="55">
        <v>0</v>
      </c>
      <c r="M41" s="55">
        <v>0</v>
      </c>
      <c r="N41" s="56">
        <v>4</v>
      </c>
      <c r="O41" s="56">
        <v>4</v>
      </c>
      <c r="P41" s="56">
        <v>8</v>
      </c>
      <c r="Q41" s="55">
        <v>40</v>
      </c>
      <c r="R41" s="55" t="s">
        <v>309</v>
      </c>
      <c r="S41" s="55">
        <v>2</v>
      </c>
      <c r="T41" s="57">
        <f t="shared" si="0"/>
        <v>6</v>
      </c>
    </row>
    <row r="42" spans="1:20" s="55" customFormat="1" x14ac:dyDescent="0.3">
      <c r="A42" s="55" t="s">
        <v>2239</v>
      </c>
      <c r="B42" s="55">
        <v>0</v>
      </c>
      <c r="C42" s="55">
        <v>2</v>
      </c>
      <c r="D42" s="55">
        <v>1</v>
      </c>
      <c r="E42" s="55">
        <v>0</v>
      </c>
      <c r="F42" s="55">
        <v>0</v>
      </c>
      <c r="G42" s="55">
        <v>0</v>
      </c>
      <c r="H42" s="55">
        <v>0</v>
      </c>
      <c r="I42" s="55">
        <v>0</v>
      </c>
      <c r="J42" s="55">
        <v>1</v>
      </c>
      <c r="K42" s="55">
        <v>1</v>
      </c>
      <c r="L42" s="55">
        <v>0</v>
      </c>
      <c r="M42" s="55">
        <v>0</v>
      </c>
      <c r="N42" s="56">
        <v>2</v>
      </c>
      <c r="O42" s="56">
        <v>3</v>
      </c>
      <c r="P42" s="56">
        <v>5</v>
      </c>
      <c r="Q42" s="55">
        <v>41</v>
      </c>
      <c r="R42" s="55" t="s">
        <v>309</v>
      </c>
      <c r="S42" s="55">
        <v>3</v>
      </c>
      <c r="T42" s="57">
        <f t="shared" si="0"/>
        <v>3</v>
      </c>
    </row>
    <row r="43" spans="1:20" s="55" customFormat="1" x14ac:dyDescent="0.3">
      <c r="A43" s="55" t="s">
        <v>2239</v>
      </c>
      <c r="B43" s="55">
        <v>1</v>
      </c>
      <c r="C43" s="55">
        <v>1</v>
      </c>
      <c r="D43" s="55">
        <v>1</v>
      </c>
      <c r="E43" s="55">
        <v>0</v>
      </c>
      <c r="F43" s="55">
        <v>0</v>
      </c>
      <c r="G43" s="55">
        <v>0</v>
      </c>
      <c r="H43" s="55">
        <v>0</v>
      </c>
      <c r="I43" s="55">
        <v>0</v>
      </c>
      <c r="J43" s="55">
        <v>0</v>
      </c>
      <c r="K43" s="55">
        <v>1</v>
      </c>
      <c r="L43" s="55">
        <v>0</v>
      </c>
      <c r="M43" s="55">
        <v>0</v>
      </c>
      <c r="N43" s="56">
        <v>2</v>
      </c>
      <c r="O43" s="56">
        <v>2</v>
      </c>
      <c r="P43" s="56">
        <v>4</v>
      </c>
      <c r="Q43" s="55">
        <v>42</v>
      </c>
      <c r="R43" s="55" t="s">
        <v>309</v>
      </c>
      <c r="S43" s="55">
        <v>3</v>
      </c>
      <c r="T43" s="57">
        <f t="shared" si="0"/>
        <v>3</v>
      </c>
    </row>
    <row r="44" spans="1:20" s="55" customFormat="1" x14ac:dyDescent="0.3">
      <c r="A44" s="55" t="s">
        <v>2239</v>
      </c>
      <c r="B44" s="55">
        <v>0</v>
      </c>
      <c r="C44" s="55">
        <v>0</v>
      </c>
      <c r="D44" s="55">
        <v>0</v>
      </c>
      <c r="E44" s="55">
        <v>0</v>
      </c>
      <c r="F44" s="55">
        <v>1</v>
      </c>
      <c r="G44" s="55">
        <v>1</v>
      </c>
      <c r="H44" s="55">
        <v>1</v>
      </c>
      <c r="I44" s="55">
        <v>1</v>
      </c>
      <c r="J44" s="55">
        <v>1</v>
      </c>
      <c r="K44" s="55">
        <v>1</v>
      </c>
      <c r="L44" s="55">
        <v>0</v>
      </c>
      <c r="M44" s="55">
        <v>0</v>
      </c>
      <c r="N44" s="56">
        <v>3</v>
      </c>
      <c r="O44" s="56">
        <v>3</v>
      </c>
      <c r="P44" s="56">
        <v>6</v>
      </c>
      <c r="Q44" s="55">
        <v>43</v>
      </c>
      <c r="R44" s="55" t="s">
        <v>309</v>
      </c>
      <c r="S44" s="55">
        <v>3</v>
      </c>
      <c r="T44" s="57">
        <f t="shared" si="0"/>
        <v>4</v>
      </c>
    </row>
    <row r="45" spans="1:20" s="55" customFormat="1" x14ac:dyDescent="0.3">
      <c r="A45" s="55" t="s">
        <v>2239</v>
      </c>
      <c r="B45" s="55">
        <v>0</v>
      </c>
      <c r="C45" s="55">
        <v>0</v>
      </c>
      <c r="D45" s="55">
        <v>0</v>
      </c>
      <c r="E45" s="55">
        <v>0</v>
      </c>
      <c r="F45" s="55">
        <v>2</v>
      </c>
      <c r="G45" s="55">
        <v>1</v>
      </c>
      <c r="H45" s="55">
        <v>2</v>
      </c>
      <c r="I45" s="55">
        <v>2</v>
      </c>
      <c r="J45" s="55">
        <v>1</v>
      </c>
      <c r="K45" s="55">
        <v>1</v>
      </c>
      <c r="L45" s="55">
        <v>0</v>
      </c>
      <c r="M45" s="55">
        <v>0</v>
      </c>
      <c r="N45" s="56">
        <v>5</v>
      </c>
      <c r="O45" s="56">
        <v>4</v>
      </c>
      <c r="P45" s="56">
        <v>9</v>
      </c>
      <c r="Q45" s="55">
        <v>44</v>
      </c>
      <c r="R45" s="55" t="s">
        <v>309</v>
      </c>
      <c r="S45" s="55">
        <v>3</v>
      </c>
      <c r="T45" s="57">
        <f t="shared" si="0"/>
        <v>7</v>
      </c>
    </row>
    <row r="46" spans="1:20" s="55" customFormat="1" x14ac:dyDescent="0.3">
      <c r="A46" s="55" t="s">
        <v>2239</v>
      </c>
      <c r="B46" s="55">
        <v>1</v>
      </c>
      <c r="C46" s="55">
        <v>0</v>
      </c>
      <c r="D46" s="55">
        <v>0</v>
      </c>
      <c r="E46" s="55">
        <v>0</v>
      </c>
      <c r="F46" s="55">
        <v>0</v>
      </c>
      <c r="G46" s="55">
        <v>0</v>
      </c>
      <c r="H46" s="55">
        <v>0</v>
      </c>
      <c r="I46" s="55">
        <v>0</v>
      </c>
      <c r="J46" s="55">
        <v>1</v>
      </c>
      <c r="K46" s="55">
        <v>1</v>
      </c>
      <c r="L46" s="55">
        <v>0</v>
      </c>
      <c r="M46" s="55">
        <v>0</v>
      </c>
      <c r="N46" s="56">
        <v>2</v>
      </c>
      <c r="O46" s="56">
        <v>1</v>
      </c>
      <c r="P46" s="56">
        <v>3</v>
      </c>
      <c r="Q46" s="55">
        <v>45</v>
      </c>
      <c r="R46" s="55" t="s">
        <v>309</v>
      </c>
      <c r="S46" s="55">
        <v>3</v>
      </c>
      <c r="T46" s="57">
        <f t="shared" si="0"/>
        <v>1</v>
      </c>
    </row>
    <row r="47" spans="1:20" s="55" customFormat="1" x14ac:dyDescent="0.3">
      <c r="A47" s="55" t="s">
        <v>2239</v>
      </c>
      <c r="B47" s="55">
        <v>0</v>
      </c>
      <c r="C47" s="55">
        <v>1</v>
      </c>
      <c r="D47" s="55">
        <v>1</v>
      </c>
      <c r="E47" s="55">
        <v>0</v>
      </c>
      <c r="F47" s="55">
        <v>0</v>
      </c>
      <c r="G47" s="55">
        <v>2</v>
      </c>
      <c r="H47" s="55">
        <v>2</v>
      </c>
      <c r="I47" s="55">
        <v>0</v>
      </c>
      <c r="J47" s="55">
        <v>0</v>
      </c>
      <c r="K47" s="55">
        <v>1</v>
      </c>
      <c r="L47" s="55">
        <v>0</v>
      </c>
      <c r="M47" s="55">
        <v>0</v>
      </c>
      <c r="N47" s="56">
        <v>3</v>
      </c>
      <c r="O47" s="56">
        <v>4</v>
      </c>
      <c r="P47" s="56">
        <v>7</v>
      </c>
      <c r="Q47" s="55">
        <v>46</v>
      </c>
      <c r="R47" s="55" t="s">
        <v>309</v>
      </c>
      <c r="S47" s="55">
        <v>3</v>
      </c>
      <c r="T47" s="57">
        <f t="shared" si="0"/>
        <v>6</v>
      </c>
    </row>
    <row r="48" spans="1:20" s="55" customFormat="1" x14ac:dyDescent="0.3">
      <c r="A48" s="55" t="s">
        <v>2239</v>
      </c>
      <c r="B48" s="55">
        <v>0</v>
      </c>
      <c r="C48" s="55">
        <v>0</v>
      </c>
      <c r="D48" s="55">
        <v>1</v>
      </c>
      <c r="E48" s="55">
        <v>1</v>
      </c>
      <c r="F48" s="55">
        <v>1</v>
      </c>
      <c r="G48" s="55">
        <v>1</v>
      </c>
      <c r="H48" s="55">
        <v>1</v>
      </c>
      <c r="I48" s="55">
        <v>0</v>
      </c>
      <c r="J48" s="55">
        <v>1</v>
      </c>
      <c r="K48" s="55">
        <v>1</v>
      </c>
      <c r="L48" s="55">
        <v>0</v>
      </c>
      <c r="M48" s="55">
        <v>0</v>
      </c>
      <c r="N48" s="56">
        <v>4</v>
      </c>
      <c r="O48" s="56">
        <v>3</v>
      </c>
      <c r="P48" s="56">
        <v>7</v>
      </c>
      <c r="Q48" s="55">
        <v>47</v>
      </c>
      <c r="R48" s="55" t="s">
        <v>309</v>
      </c>
      <c r="S48" s="55">
        <v>3</v>
      </c>
      <c r="T48" s="57">
        <f t="shared" si="0"/>
        <v>5</v>
      </c>
    </row>
    <row r="49" spans="1:20" s="55" customFormat="1" x14ac:dyDescent="0.3">
      <c r="A49" s="55" t="s">
        <v>2239</v>
      </c>
      <c r="B49" s="55">
        <v>0</v>
      </c>
      <c r="C49" s="55">
        <v>0</v>
      </c>
      <c r="D49" s="55">
        <v>0</v>
      </c>
      <c r="E49" s="55">
        <v>0</v>
      </c>
      <c r="F49" s="55">
        <v>0</v>
      </c>
      <c r="G49" s="55">
        <v>1</v>
      </c>
      <c r="H49" s="55">
        <v>1</v>
      </c>
      <c r="I49" s="55">
        <v>10</v>
      </c>
      <c r="J49" s="55">
        <v>0</v>
      </c>
      <c r="K49" s="55">
        <v>0</v>
      </c>
      <c r="L49" s="55">
        <v>0</v>
      </c>
      <c r="M49" s="55">
        <v>1</v>
      </c>
      <c r="N49" s="56">
        <v>1</v>
      </c>
      <c r="O49" s="56">
        <v>12</v>
      </c>
      <c r="P49" s="56">
        <v>13</v>
      </c>
      <c r="Q49" s="55">
        <v>48</v>
      </c>
      <c r="R49" s="55" t="s">
        <v>309</v>
      </c>
      <c r="S49" s="55">
        <v>3</v>
      </c>
      <c r="T49" s="57">
        <f t="shared" si="0"/>
        <v>12</v>
      </c>
    </row>
    <row r="50" spans="1:20" s="55" customFormat="1" x14ac:dyDescent="0.3">
      <c r="A50" s="55" t="s">
        <v>2239</v>
      </c>
      <c r="B50" s="55">
        <v>0</v>
      </c>
      <c r="C50" s="55">
        <v>0</v>
      </c>
      <c r="D50" s="55">
        <v>0</v>
      </c>
      <c r="E50" s="55">
        <v>0</v>
      </c>
      <c r="F50" s="55">
        <v>1</v>
      </c>
      <c r="G50" s="55">
        <v>1</v>
      </c>
      <c r="H50" s="55">
        <v>1</v>
      </c>
      <c r="I50" s="55">
        <v>1</v>
      </c>
      <c r="J50" s="55">
        <v>0</v>
      </c>
      <c r="K50" s="55">
        <v>0</v>
      </c>
      <c r="L50" s="55">
        <v>0</v>
      </c>
      <c r="M50" s="55">
        <v>1</v>
      </c>
      <c r="N50" s="56">
        <v>2</v>
      </c>
      <c r="O50" s="56">
        <v>3</v>
      </c>
      <c r="P50" s="56">
        <v>5</v>
      </c>
      <c r="Q50" s="55">
        <v>49</v>
      </c>
      <c r="R50" s="55" t="s">
        <v>309</v>
      </c>
      <c r="S50" s="55">
        <v>3</v>
      </c>
      <c r="T50" s="57">
        <f t="shared" si="0"/>
        <v>4</v>
      </c>
    </row>
    <row r="51" spans="1:20" s="55" customFormat="1" x14ac:dyDescent="0.3">
      <c r="A51" s="55" t="s">
        <v>2239</v>
      </c>
      <c r="B51" s="55">
        <v>0</v>
      </c>
      <c r="C51" s="55">
        <v>1</v>
      </c>
      <c r="D51" s="55">
        <v>0</v>
      </c>
      <c r="E51" s="55">
        <v>1</v>
      </c>
      <c r="F51" s="55">
        <v>1</v>
      </c>
      <c r="G51" s="55">
        <v>2</v>
      </c>
      <c r="H51" s="55">
        <v>0</v>
      </c>
      <c r="I51" s="55">
        <v>0</v>
      </c>
      <c r="J51" s="55">
        <v>1</v>
      </c>
      <c r="K51" s="55">
        <v>1</v>
      </c>
      <c r="L51" s="55">
        <v>0</v>
      </c>
      <c r="M51" s="55">
        <v>0</v>
      </c>
      <c r="N51" s="56">
        <v>2</v>
      </c>
      <c r="O51" s="56">
        <v>5</v>
      </c>
      <c r="P51" s="56">
        <v>7</v>
      </c>
      <c r="Q51" s="55">
        <v>50</v>
      </c>
      <c r="R51" s="55" t="s">
        <v>309</v>
      </c>
      <c r="S51" s="55">
        <v>3</v>
      </c>
      <c r="T51" s="57">
        <f t="shared" si="0"/>
        <v>5</v>
      </c>
    </row>
    <row r="52" spans="1:20" s="55" customFormat="1" x14ac:dyDescent="0.3">
      <c r="A52" s="55" t="s">
        <v>2239</v>
      </c>
      <c r="B52" s="55">
        <v>1</v>
      </c>
      <c r="C52" s="55">
        <v>0</v>
      </c>
      <c r="D52" s="55">
        <v>0</v>
      </c>
      <c r="E52" s="55">
        <v>1</v>
      </c>
      <c r="F52" s="55">
        <v>1</v>
      </c>
      <c r="G52" s="55">
        <v>2</v>
      </c>
      <c r="H52" s="55">
        <v>2</v>
      </c>
      <c r="I52" s="55">
        <v>2</v>
      </c>
      <c r="J52" s="55">
        <v>1</v>
      </c>
      <c r="K52" s="55">
        <v>1</v>
      </c>
      <c r="L52" s="55">
        <v>0</v>
      </c>
      <c r="M52" s="55">
        <v>0</v>
      </c>
      <c r="N52" s="56">
        <v>5</v>
      </c>
      <c r="O52" s="56">
        <v>6</v>
      </c>
      <c r="P52" s="56">
        <v>11</v>
      </c>
      <c r="Q52" s="55">
        <v>51</v>
      </c>
      <c r="R52" s="55" t="s">
        <v>309</v>
      </c>
      <c r="S52" s="55">
        <v>3</v>
      </c>
      <c r="T52" s="57">
        <f t="shared" si="0"/>
        <v>9</v>
      </c>
    </row>
    <row r="53" spans="1:20" s="55" customFormat="1" x14ac:dyDescent="0.3">
      <c r="A53" s="55" t="s">
        <v>2239</v>
      </c>
      <c r="B53" s="55">
        <v>0</v>
      </c>
      <c r="C53" s="55">
        <v>0</v>
      </c>
      <c r="D53" s="55">
        <v>1</v>
      </c>
      <c r="E53" s="55">
        <v>0</v>
      </c>
      <c r="F53" s="55">
        <v>1</v>
      </c>
      <c r="G53" s="55">
        <v>1</v>
      </c>
      <c r="H53" s="55">
        <v>1</v>
      </c>
      <c r="I53" s="55">
        <v>1</v>
      </c>
      <c r="J53" s="55">
        <v>1</v>
      </c>
      <c r="K53" s="55">
        <v>1</v>
      </c>
      <c r="L53" s="55">
        <v>0</v>
      </c>
      <c r="M53" s="55">
        <v>0</v>
      </c>
      <c r="N53" s="56">
        <v>4</v>
      </c>
      <c r="O53" s="56">
        <v>3</v>
      </c>
      <c r="P53" s="56">
        <v>7</v>
      </c>
      <c r="Q53" s="55">
        <v>52</v>
      </c>
      <c r="R53" s="55" t="s">
        <v>309</v>
      </c>
      <c r="S53" s="55">
        <v>3</v>
      </c>
      <c r="T53" s="57">
        <f t="shared" si="0"/>
        <v>5</v>
      </c>
    </row>
    <row r="54" spans="1:20" s="55" customFormat="1" x14ac:dyDescent="0.3">
      <c r="A54" s="55" t="s">
        <v>2239</v>
      </c>
      <c r="B54" s="55">
        <v>1</v>
      </c>
      <c r="C54" s="55">
        <v>1</v>
      </c>
      <c r="D54" s="55">
        <v>0</v>
      </c>
      <c r="E54" s="55">
        <v>1</v>
      </c>
      <c r="F54" s="55">
        <v>0</v>
      </c>
      <c r="G54" s="55">
        <v>0</v>
      </c>
      <c r="H54" s="55">
        <v>0</v>
      </c>
      <c r="I54" s="55">
        <v>0</v>
      </c>
      <c r="J54" s="55">
        <v>1</v>
      </c>
      <c r="K54" s="55">
        <v>1</v>
      </c>
      <c r="L54" s="55">
        <v>0</v>
      </c>
      <c r="M54" s="55">
        <v>0</v>
      </c>
      <c r="N54" s="56">
        <v>2</v>
      </c>
      <c r="O54" s="56">
        <v>3</v>
      </c>
      <c r="P54" s="56">
        <v>5</v>
      </c>
      <c r="Q54" s="55">
        <v>53</v>
      </c>
      <c r="R54" s="55" t="s">
        <v>309</v>
      </c>
      <c r="S54" s="55">
        <v>3</v>
      </c>
      <c r="T54" s="57">
        <f t="shared" si="0"/>
        <v>3</v>
      </c>
    </row>
    <row r="55" spans="1:20" s="55" customFormat="1" x14ac:dyDescent="0.3">
      <c r="A55" s="55" t="s">
        <v>2239</v>
      </c>
      <c r="B55" s="55">
        <v>0</v>
      </c>
      <c r="C55" s="55">
        <v>0</v>
      </c>
      <c r="D55" s="55">
        <v>0</v>
      </c>
      <c r="E55" s="55">
        <v>1</v>
      </c>
      <c r="F55" s="55">
        <v>1</v>
      </c>
      <c r="G55" s="55">
        <v>1</v>
      </c>
      <c r="H55" s="55">
        <v>0</v>
      </c>
      <c r="I55" s="55">
        <v>1</v>
      </c>
      <c r="J55" s="55">
        <v>1</v>
      </c>
      <c r="K55" s="55">
        <v>1</v>
      </c>
      <c r="L55" s="55">
        <v>0</v>
      </c>
      <c r="M55" s="55">
        <v>0</v>
      </c>
      <c r="N55" s="56">
        <v>2</v>
      </c>
      <c r="O55" s="56">
        <v>4</v>
      </c>
      <c r="P55" s="56">
        <v>6</v>
      </c>
      <c r="Q55" s="55">
        <v>54</v>
      </c>
      <c r="R55" s="55" t="s">
        <v>309</v>
      </c>
      <c r="S55" s="55">
        <v>3</v>
      </c>
      <c r="T55" s="57">
        <f t="shared" si="0"/>
        <v>4</v>
      </c>
    </row>
    <row r="56" spans="1:20" s="55" customFormat="1" x14ac:dyDescent="0.3">
      <c r="A56" s="55" t="s">
        <v>2239</v>
      </c>
      <c r="B56" s="55">
        <v>0</v>
      </c>
      <c r="C56" s="55">
        <v>2</v>
      </c>
      <c r="D56" s="55">
        <v>1</v>
      </c>
      <c r="E56" s="55">
        <v>1</v>
      </c>
      <c r="F56" s="55">
        <v>1</v>
      </c>
      <c r="G56" s="55">
        <v>1</v>
      </c>
      <c r="H56" s="55">
        <v>0</v>
      </c>
      <c r="I56" s="55">
        <v>0</v>
      </c>
      <c r="J56" s="55">
        <v>1</v>
      </c>
      <c r="K56" s="55">
        <v>1</v>
      </c>
      <c r="L56" s="55">
        <v>0</v>
      </c>
      <c r="M56" s="55">
        <v>0</v>
      </c>
      <c r="N56" s="56">
        <v>3</v>
      </c>
      <c r="O56" s="56">
        <v>5</v>
      </c>
      <c r="P56" s="56">
        <v>8</v>
      </c>
      <c r="Q56" s="55">
        <v>55</v>
      </c>
      <c r="R56" s="55" t="s">
        <v>309</v>
      </c>
      <c r="S56" s="55">
        <v>3</v>
      </c>
      <c r="T56" s="57">
        <f t="shared" si="0"/>
        <v>6</v>
      </c>
    </row>
    <row r="57" spans="1:20" s="55" customFormat="1" x14ac:dyDescent="0.3">
      <c r="A57" s="55" t="s">
        <v>2239</v>
      </c>
      <c r="B57" s="55">
        <v>0</v>
      </c>
      <c r="C57" s="55">
        <v>0</v>
      </c>
      <c r="D57" s="55">
        <v>0</v>
      </c>
      <c r="E57" s="55">
        <v>1</v>
      </c>
      <c r="F57" s="55">
        <v>2</v>
      </c>
      <c r="G57" s="55">
        <v>1</v>
      </c>
      <c r="H57" s="55">
        <v>1</v>
      </c>
      <c r="I57" s="55">
        <v>0</v>
      </c>
      <c r="J57" s="55">
        <v>1</v>
      </c>
      <c r="K57" s="55">
        <v>1</v>
      </c>
      <c r="L57" s="55">
        <v>0</v>
      </c>
      <c r="M57" s="55">
        <v>0</v>
      </c>
      <c r="N57" s="56">
        <v>4</v>
      </c>
      <c r="O57" s="56">
        <v>3</v>
      </c>
      <c r="P57" s="56">
        <v>7</v>
      </c>
      <c r="Q57" s="55">
        <v>56</v>
      </c>
      <c r="R57" s="55" t="s">
        <v>309</v>
      </c>
      <c r="S57" s="55">
        <v>3</v>
      </c>
      <c r="T57" s="57">
        <f t="shared" si="0"/>
        <v>5</v>
      </c>
    </row>
    <row r="58" spans="1:20" s="55" customFormat="1" x14ac:dyDescent="0.3">
      <c r="A58" s="55" t="s">
        <v>2239</v>
      </c>
      <c r="B58" s="55">
        <v>0</v>
      </c>
      <c r="C58" s="55">
        <v>1</v>
      </c>
      <c r="D58" s="55">
        <v>0</v>
      </c>
      <c r="E58" s="55">
        <v>0</v>
      </c>
      <c r="F58" s="55">
        <v>0</v>
      </c>
      <c r="G58" s="55">
        <v>0</v>
      </c>
      <c r="H58" s="55">
        <v>0</v>
      </c>
      <c r="I58" s="55">
        <v>1</v>
      </c>
      <c r="J58" s="55">
        <v>1</v>
      </c>
      <c r="K58" s="55">
        <v>1</v>
      </c>
      <c r="L58" s="55">
        <v>0</v>
      </c>
      <c r="M58" s="55">
        <v>0</v>
      </c>
      <c r="N58" s="56">
        <v>1</v>
      </c>
      <c r="O58" s="56">
        <v>3</v>
      </c>
      <c r="P58" s="56">
        <v>4</v>
      </c>
      <c r="Q58" s="55">
        <v>57</v>
      </c>
      <c r="R58" s="55" t="s">
        <v>309</v>
      </c>
      <c r="S58" s="55">
        <v>3</v>
      </c>
      <c r="T58" s="57">
        <f t="shared" si="0"/>
        <v>2</v>
      </c>
    </row>
    <row r="59" spans="1:20" s="55" customFormat="1" x14ac:dyDescent="0.3">
      <c r="A59" s="55" t="s">
        <v>2239</v>
      </c>
      <c r="B59" s="55">
        <v>0</v>
      </c>
      <c r="C59" s="55">
        <v>0</v>
      </c>
      <c r="D59" s="55">
        <v>0</v>
      </c>
      <c r="E59" s="55">
        <v>0</v>
      </c>
      <c r="F59" s="55">
        <v>1</v>
      </c>
      <c r="G59" s="55">
        <v>1</v>
      </c>
      <c r="H59" s="55">
        <v>1</v>
      </c>
      <c r="I59" s="55">
        <v>0</v>
      </c>
      <c r="J59" s="55">
        <v>0</v>
      </c>
      <c r="K59" s="55">
        <v>1</v>
      </c>
      <c r="L59" s="55">
        <v>0</v>
      </c>
      <c r="M59" s="55">
        <v>0</v>
      </c>
      <c r="N59" s="56">
        <v>2</v>
      </c>
      <c r="O59" s="56">
        <v>2</v>
      </c>
      <c r="P59" s="56">
        <v>4</v>
      </c>
      <c r="Q59" s="55">
        <v>58</v>
      </c>
      <c r="R59" s="55" t="s">
        <v>309</v>
      </c>
      <c r="S59" s="55">
        <v>3</v>
      </c>
      <c r="T59" s="57">
        <f t="shared" si="0"/>
        <v>3</v>
      </c>
    </row>
    <row r="60" spans="1:20" s="55" customFormat="1" x14ac:dyDescent="0.3">
      <c r="A60" s="55" t="s">
        <v>2239</v>
      </c>
      <c r="B60" s="55">
        <v>1</v>
      </c>
      <c r="C60" s="55">
        <v>0</v>
      </c>
      <c r="D60" s="55">
        <v>0</v>
      </c>
      <c r="E60" s="55">
        <v>0</v>
      </c>
      <c r="F60" s="55">
        <v>2</v>
      </c>
      <c r="G60" s="55">
        <v>0</v>
      </c>
      <c r="H60" s="55">
        <v>1</v>
      </c>
      <c r="I60" s="55">
        <v>1</v>
      </c>
      <c r="J60" s="55">
        <v>1</v>
      </c>
      <c r="K60" s="55">
        <v>1</v>
      </c>
      <c r="L60" s="55">
        <v>0</v>
      </c>
      <c r="M60" s="55">
        <v>0</v>
      </c>
      <c r="N60" s="56">
        <v>5</v>
      </c>
      <c r="O60" s="56">
        <v>2</v>
      </c>
      <c r="P60" s="56">
        <v>7</v>
      </c>
      <c r="Q60" s="55">
        <v>59</v>
      </c>
      <c r="R60" s="55" t="s">
        <v>309</v>
      </c>
      <c r="S60" s="55">
        <v>3</v>
      </c>
      <c r="T60" s="57">
        <f t="shared" si="0"/>
        <v>5</v>
      </c>
    </row>
    <row r="61" spans="1:20" s="55" customFormat="1" x14ac:dyDescent="0.3">
      <c r="A61" s="55" t="s">
        <v>2239</v>
      </c>
      <c r="B61" s="55">
        <v>0</v>
      </c>
      <c r="C61" s="55">
        <v>0</v>
      </c>
      <c r="D61" s="55">
        <v>0</v>
      </c>
      <c r="E61" s="55">
        <v>0</v>
      </c>
      <c r="F61" s="55">
        <v>0</v>
      </c>
      <c r="G61" s="55">
        <v>0</v>
      </c>
      <c r="H61" s="55">
        <v>0</v>
      </c>
      <c r="I61" s="55">
        <v>1</v>
      </c>
      <c r="J61" s="55">
        <v>1</v>
      </c>
      <c r="K61" s="55">
        <v>0</v>
      </c>
      <c r="L61" s="55">
        <v>0</v>
      </c>
      <c r="M61" s="55">
        <v>1</v>
      </c>
      <c r="N61" s="56">
        <v>1</v>
      </c>
      <c r="O61" s="56">
        <v>2</v>
      </c>
      <c r="P61" s="56">
        <v>3</v>
      </c>
      <c r="Q61" s="55">
        <v>60</v>
      </c>
      <c r="R61" s="55" t="s">
        <v>309</v>
      </c>
      <c r="S61" s="55">
        <v>3</v>
      </c>
      <c r="T61" s="57">
        <f t="shared" si="0"/>
        <v>1</v>
      </c>
    </row>
    <row r="62" spans="1:20" s="55" customFormat="1" x14ac:dyDescent="0.3">
      <c r="A62" s="55" t="s">
        <v>2239</v>
      </c>
      <c r="B62" s="55">
        <v>1</v>
      </c>
      <c r="C62" s="55">
        <v>0</v>
      </c>
      <c r="D62" s="55">
        <v>1</v>
      </c>
      <c r="E62" s="55">
        <v>2</v>
      </c>
      <c r="F62" s="55">
        <v>2</v>
      </c>
      <c r="G62" s="55">
        <v>1</v>
      </c>
      <c r="H62" s="55">
        <v>2</v>
      </c>
      <c r="I62" s="55">
        <v>1</v>
      </c>
      <c r="J62" s="55">
        <v>2</v>
      </c>
      <c r="K62" s="55">
        <v>3</v>
      </c>
      <c r="L62" s="55">
        <v>1</v>
      </c>
      <c r="M62" s="55">
        <v>1</v>
      </c>
      <c r="N62" s="56">
        <v>9</v>
      </c>
      <c r="O62" s="56">
        <v>8</v>
      </c>
      <c r="P62" s="56">
        <v>17</v>
      </c>
      <c r="Q62" s="55">
        <v>61</v>
      </c>
      <c r="R62" s="55" t="s">
        <v>309</v>
      </c>
      <c r="S62" s="55">
        <v>4</v>
      </c>
      <c r="T62" s="57">
        <f t="shared" si="0"/>
        <v>10</v>
      </c>
    </row>
    <row r="63" spans="1:20" s="55" customFormat="1" x14ac:dyDescent="0.3">
      <c r="A63" s="55" t="s">
        <v>2239</v>
      </c>
      <c r="B63" s="55">
        <v>0</v>
      </c>
      <c r="C63" s="55">
        <v>0</v>
      </c>
      <c r="D63" s="55">
        <v>3</v>
      </c>
      <c r="E63" s="55">
        <v>2</v>
      </c>
      <c r="F63" s="55">
        <v>0</v>
      </c>
      <c r="G63" s="55">
        <v>3</v>
      </c>
      <c r="H63" s="55">
        <v>0</v>
      </c>
      <c r="I63" s="55">
        <v>0</v>
      </c>
      <c r="J63" s="55">
        <v>1</v>
      </c>
      <c r="K63" s="55">
        <v>1</v>
      </c>
      <c r="L63" s="55">
        <v>0</v>
      </c>
      <c r="M63" s="55">
        <v>0</v>
      </c>
      <c r="N63" s="56">
        <v>4</v>
      </c>
      <c r="O63" s="56">
        <v>6</v>
      </c>
      <c r="P63" s="56">
        <v>10</v>
      </c>
      <c r="Q63" s="55">
        <v>62</v>
      </c>
      <c r="R63" s="55" t="s">
        <v>309</v>
      </c>
      <c r="S63" s="55">
        <v>4</v>
      </c>
      <c r="T63" s="57">
        <f t="shared" si="0"/>
        <v>8</v>
      </c>
    </row>
    <row r="64" spans="1:20" s="55" customFormat="1" x14ac:dyDescent="0.3">
      <c r="A64" s="55" t="s">
        <v>2239</v>
      </c>
      <c r="B64" s="55">
        <v>1</v>
      </c>
      <c r="C64" s="55">
        <v>1</v>
      </c>
      <c r="D64" s="55">
        <v>4</v>
      </c>
      <c r="E64" s="55">
        <v>3</v>
      </c>
      <c r="F64" s="55">
        <v>5</v>
      </c>
      <c r="G64" s="55">
        <v>0</v>
      </c>
      <c r="H64" s="55">
        <v>2</v>
      </c>
      <c r="I64" s="55">
        <v>1</v>
      </c>
      <c r="J64" s="55">
        <v>1</v>
      </c>
      <c r="K64" s="55">
        <v>2</v>
      </c>
      <c r="L64" s="55">
        <v>0</v>
      </c>
      <c r="M64" s="55">
        <v>0</v>
      </c>
      <c r="N64" s="56">
        <v>13</v>
      </c>
      <c r="O64" s="56">
        <v>7</v>
      </c>
      <c r="P64" s="56">
        <v>20</v>
      </c>
      <c r="Q64" s="55">
        <v>63</v>
      </c>
      <c r="R64" s="55" t="s">
        <v>309</v>
      </c>
      <c r="S64" s="55">
        <v>4</v>
      </c>
      <c r="T64" s="57">
        <f t="shared" si="0"/>
        <v>17</v>
      </c>
    </row>
    <row r="65" spans="1:20" s="55" customFormat="1" x14ac:dyDescent="0.3">
      <c r="A65" s="55" t="s">
        <v>2239</v>
      </c>
      <c r="B65" s="55">
        <v>0</v>
      </c>
      <c r="C65" s="55">
        <v>1</v>
      </c>
      <c r="D65" s="55">
        <v>1</v>
      </c>
      <c r="E65" s="55">
        <v>0</v>
      </c>
      <c r="F65" s="55">
        <v>1</v>
      </c>
      <c r="G65" s="55">
        <v>3</v>
      </c>
      <c r="H65" s="55">
        <v>1</v>
      </c>
      <c r="I65" s="55">
        <v>0</v>
      </c>
      <c r="J65" s="55">
        <v>1</v>
      </c>
      <c r="K65" s="55">
        <v>2</v>
      </c>
      <c r="L65" s="55">
        <v>0</v>
      </c>
      <c r="M65" s="55">
        <v>0</v>
      </c>
      <c r="N65" s="56">
        <v>4</v>
      </c>
      <c r="O65" s="56">
        <v>6</v>
      </c>
      <c r="P65" s="56">
        <v>10</v>
      </c>
      <c r="Q65" s="55">
        <v>64</v>
      </c>
      <c r="R65" s="55" t="s">
        <v>309</v>
      </c>
      <c r="S65" s="55">
        <v>4</v>
      </c>
      <c r="T65" s="57">
        <f t="shared" si="0"/>
        <v>7</v>
      </c>
    </row>
    <row r="66" spans="1:20" s="55" customFormat="1" x14ac:dyDescent="0.3">
      <c r="A66" s="55" t="s">
        <v>2239</v>
      </c>
      <c r="B66" s="55">
        <v>1</v>
      </c>
      <c r="C66" s="55">
        <v>0</v>
      </c>
      <c r="D66" s="55">
        <v>0</v>
      </c>
      <c r="E66" s="55">
        <v>0</v>
      </c>
      <c r="F66" s="55">
        <v>0</v>
      </c>
      <c r="G66" s="55">
        <v>0</v>
      </c>
      <c r="H66" s="55">
        <v>0</v>
      </c>
      <c r="I66" s="55">
        <v>0</v>
      </c>
      <c r="J66" s="55">
        <v>1</v>
      </c>
      <c r="K66" s="55">
        <v>1</v>
      </c>
      <c r="L66" s="55">
        <v>0</v>
      </c>
      <c r="M66" s="55">
        <v>0</v>
      </c>
      <c r="N66" s="56">
        <v>2</v>
      </c>
      <c r="O66" s="56">
        <v>1</v>
      </c>
      <c r="P66" s="56">
        <v>3</v>
      </c>
      <c r="Q66" s="55">
        <v>65</v>
      </c>
      <c r="R66" s="55" t="s">
        <v>309</v>
      </c>
      <c r="S66" s="55">
        <v>4</v>
      </c>
      <c r="T66" s="57">
        <f t="shared" si="0"/>
        <v>1</v>
      </c>
    </row>
    <row r="67" spans="1:20" s="55" customFormat="1" x14ac:dyDescent="0.3">
      <c r="A67" s="55" t="s">
        <v>2239</v>
      </c>
      <c r="B67" s="55">
        <v>1</v>
      </c>
      <c r="C67" s="55">
        <v>0</v>
      </c>
      <c r="D67" s="55">
        <v>1</v>
      </c>
      <c r="E67" s="55">
        <v>0</v>
      </c>
      <c r="F67" s="55">
        <v>1</v>
      </c>
      <c r="G67" s="55">
        <v>1</v>
      </c>
      <c r="H67" s="55">
        <v>1</v>
      </c>
      <c r="I67" s="55">
        <v>0</v>
      </c>
      <c r="J67" s="55">
        <v>1</v>
      </c>
      <c r="K67" s="55">
        <v>2</v>
      </c>
      <c r="L67" s="55">
        <v>0</v>
      </c>
      <c r="M67" s="55">
        <v>0</v>
      </c>
      <c r="N67" s="56">
        <v>5</v>
      </c>
      <c r="O67" s="56">
        <v>3</v>
      </c>
      <c r="P67" s="56">
        <v>8</v>
      </c>
      <c r="Q67" s="55">
        <v>66</v>
      </c>
      <c r="R67" s="55" t="s">
        <v>309</v>
      </c>
      <c r="S67" s="55">
        <v>4</v>
      </c>
      <c r="T67" s="57">
        <f t="shared" ref="T67:T130" si="1">SUM(B67:I67)</f>
        <v>5</v>
      </c>
    </row>
    <row r="68" spans="1:20" s="55" customFormat="1" x14ac:dyDescent="0.3">
      <c r="A68" s="55" t="s">
        <v>2239</v>
      </c>
      <c r="B68" s="55">
        <v>0</v>
      </c>
      <c r="C68" s="55">
        <v>1</v>
      </c>
      <c r="D68" s="55">
        <v>2</v>
      </c>
      <c r="E68" s="55">
        <v>1</v>
      </c>
      <c r="F68" s="55">
        <v>1</v>
      </c>
      <c r="G68" s="55">
        <v>1</v>
      </c>
      <c r="H68" s="55">
        <v>0</v>
      </c>
      <c r="I68" s="55">
        <v>1</v>
      </c>
      <c r="J68" s="55">
        <v>1</v>
      </c>
      <c r="K68" s="55">
        <v>2</v>
      </c>
      <c r="L68" s="55">
        <v>0</v>
      </c>
      <c r="M68" s="55">
        <v>0</v>
      </c>
      <c r="N68" s="56">
        <v>4</v>
      </c>
      <c r="O68" s="56">
        <v>6</v>
      </c>
      <c r="P68" s="56">
        <v>10</v>
      </c>
      <c r="Q68" s="55">
        <v>67</v>
      </c>
      <c r="R68" s="55" t="s">
        <v>309</v>
      </c>
      <c r="S68" s="55">
        <v>4</v>
      </c>
      <c r="T68" s="57">
        <f t="shared" si="1"/>
        <v>7</v>
      </c>
    </row>
    <row r="69" spans="1:20" s="55" customFormat="1" x14ac:dyDescent="0.3">
      <c r="A69" s="55" t="s">
        <v>2239</v>
      </c>
      <c r="B69" s="55">
        <v>0</v>
      </c>
      <c r="C69" s="55">
        <v>1</v>
      </c>
      <c r="D69" s="55">
        <v>1</v>
      </c>
      <c r="E69" s="55">
        <v>0</v>
      </c>
      <c r="F69" s="55">
        <v>1</v>
      </c>
      <c r="G69" s="55">
        <v>1</v>
      </c>
      <c r="H69" s="55">
        <v>0</v>
      </c>
      <c r="I69" s="55">
        <v>0</v>
      </c>
      <c r="J69" s="55">
        <v>1</v>
      </c>
      <c r="K69" s="55">
        <v>1</v>
      </c>
      <c r="L69" s="55">
        <v>0</v>
      </c>
      <c r="M69" s="55">
        <v>0</v>
      </c>
      <c r="N69" s="56">
        <v>3</v>
      </c>
      <c r="O69" s="56">
        <v>3</v>
      </c>
      <c r="P69" s="56">
        <v>6</v>
      </c>
      <c r="Q69" s="55">
        <v>68</v>
      </c>
      <c r="R69" s="55" t="s">
        <v>309</v>
      </c>
      <c r="S69" s="55">
        <v>4</v>
      </c>
      <c r="T69" s="57">
        <f t="shared" si="1"/>
        <v>4</v>
      </c>
    </row>
    <row r="70" spans="1:20" s="55" customFormat="1" x14ac:dyDescent="0.3">
      <c r="A70" s="55" t="s">
        <v>2239</v>
      </c>
      <c r="B70" s="55">
        <v>1</v>
      </c>
      <c r="C70" s="55">
        <v>1</v>
      </c>
      <c r="D70" s="55">
        <v>0</v>
      </c>
      <c r="E70" s="55">
        <v>1</v>
      </c>
      <c r="F70" s="55">
        <v>1</v>
      </c>
      <c r="G70" s="55">
        <v>2</v>
      </c>
      <c r="H70" s="55">
        <v>1</v>
      </c>
      <c r="I70" s="55">
        <v>1</v>
      </c>
      <c r="J70" s="55">
        <v>1</v>
      </c>
      <c r="K70" s="55">
        <v>2</v>
      </c>
      <c r="L70" s="55">
        <v>1</v>
      </c>
      <c r="M70" s="55">
        <v>0</v>
      </c>
      <c r="N70" s="56">
        <v>5</v>
      </c>
      <c r="O70" s="56">
        <v>7</v>
      </c>
      <c r="P70" s="56">
        <v>12</v>
      </c>
      <c r="Q70" s="55">
        <v>69</v>
      </c>
      <c r="R70" s="55" t="s">
        <v>309</v>
      </c>
      <c r="S70" s="55">
        <v>4</v>
      </c>
      <c r="T70" s="57">
        <f t="shared" si="1"/>
        <v>8</v>
      </c>
    </row>
    <row r="71" spans="1:20" s="55" customFormat="1" x14ac:dyDescent="0.3">
      <c r="A71" s="55" t="s">
        <v>2239</v>
      </c>
      <c r="B71" s="55">
        <v>0</v>
      </c>
      <c r="C71" s="55">
        <v>0</v>
      </c>
      <c r="D71" s="55">
        <v>0</v>
      </c>
      <c r="E71" s="55">
        <v>0</v>
      </c>
      <c r="F71" s="55">
        <v>2</v>
      </c>
      <c r="G71" s="55">
        <v>1</v>
      </c>
      <c r="H71" s="55">
        <v>0</v>
      </c>
      <c r="I71" s="55">
        <v>1</v>
      </c>
      <c r="J71" s="55">
        <v>0</v>
      </c>
      <c r="K71" s="55">
        <v>3</v>
      </c>
      <c r="L71" s="55">
        <v>1</v>
      </c>
      <c r="M71" s="55">
        <v>0</v>
      </c>
      <c r="N71" s="56">
        <v>3</v>
      </c>
      <c r="O71" s="56">
        <v>5</v>
      </c>
      <c r="P71" s="56">
        <v>8</v>
      </c>
      <c r="Q71" s="55">
        <v>70</v>
      </c>
      <c r="R71" s="55" t="s">
        <v>309</v>
      </c>
      <c r="S71" s="55">
        <v>4</v>
      </c>
      <c r="T71" s="57">
        <f t="shared" si="1"/>
        <v>4</v>
      </c>
    </row>
    <row r="72" spans="1:20" s="55" customFormat="1" x14ac:dyDescent="0.3">
      <c r="A72" s="55" t="s">
        <v>2239</v>
      </c>
      <c r="B72" s="55">
        <v>0</v>
      </c>
      <c r="C72" s="55">
        <v>0</v>
      </c>
      <c r="D72" s="55">
        <v>1</v>
      </c>
      <c r="E72" s="55">
        <v>0</v>
      </c>
      <c r="F72" s="55">
        <v>0</v>
      </c>
      <c r="G72" s="55">
        <v>3</v>
      </c>
      <c r="H72" s="55">
        <v>0</v>
      </c>
      <c r="I72" s="55">
        <v>0</v>
      </c>
      <c r="J72" s="55">
        <v>1</v>
      </c>
      <c r="K72" s="55">
        <v>2</v>
      </c>
      <c r="L72" s="55">
        <v>0</v>
      </c>
      <c r="M72" s="55">
        <v>0</v>
      </c>
      <c r="N72" s="56">
        <v>2</v>
      </c>
      <c r="O72" s="56">
        <v>5</v>
      </c>
      <c r="P72" s="56">
        <v>7</v>
      </c>
      <c r="Q72" s="55">
        <v>71</v>
      </c>
      <c r="R72" s="55" t="s">
        <v>309</v>
      </c>
      <c r="S72" s="55">
        <v>4</v>
      </c>
      <c r="T72" s="57">
        <f t="shared" si="1"/>
        <v>4</v>
      </c>
    </row>
    <row r="73" spans="1:20" s="55" customFormat="1" x14ac:dyDescent="0.3">
      <c r="A73" s="55" t="s">
        <v>2239</v>
      </c>
      <c r="B73" s="55">
        <v>1</v>
      </c>
      <c r="C73" s="55">
        <v>2</v>
      </c>
      <c r="D73" s="55">
        <v>0</v>
      </c>
      <c r="E73" s="55">
        <v>2</v>
      </c>
      <c r="F73" s="55">
        <v>0</v>
      </c>
      <c r="G73" s="55">
        <v>1</v>
      </c>
      <c r="H73" s="55">
        <v>1</v>
      </c>
      <c r="I73" s="55">
        <v>0</v>
      </c>
      <c r="J73" s="55">
        <v>1</v>
      </c>
      <c r="K73" s="55">
        <v>2</v>
      </c>
      <c r="L73" s="55">
        <v>0</v>
      </c>
      <c r="M73" s="55">
        <v>0</v>
      </c>
      <c r="N73" s="56">
        <v>3</v>
      </c>
      <c r="O73" s="56">
        <v>7</v>
      </c>
      <c r="P73" s="56">
        <v>10</v>
      </c>
      <c r="Q73" s="55">
        <v>72</v>
      </c>
      <c r="R73" s="55" t="s">
        <v>309</v>
      </c>
      <c r="S73" s="55">
        <v>4</v>
      </c>
      <c r="T73" s="57">
        <f t="shared" si="1"/>
        <v>7</v>
      </c>
    </row>
    <row r="74" spans="1:20" s="55" customFormat="1" x14ac:dyDescent="0.3">
      <c r="A74" s="55" t="s">
        <v>2239</v>
      </c>
      <c r="B74" s="55">
        <v>0</v>
      </c>
      <c r="C74" s="55">
        <v>1</v>
      </c>
      <c r="D74" s="55">
        <v>1</v>
      </c>
      <c r="E74" s="55">
        <v>1</v>
      </c>
      <c r="F74" s="55">
        <v>0</v>
      </c>
      <c r="G74" s="55">
        <v>1</v>
      </c>
      <c r="H74" s="55">
        <v>0</v>
      </c>
      <c r="I74" s="55">
        <v>1</v>
      </c>
      <c r="J74" s="55">
        <v>0</v>
      </c>
      <c r="K74" s="55">
        <v>1</v>
      </c>
      <c r="L74" s="55">
        <v>1</v>
      </c>
      <c r="M74" s="55">
        <v>0</v>
      </c>
      <c r="N74" s="56">
        <v>2</v>
      </c>
      <c r="O74" s="56">
        <v>5</v>
      </c>
      <c r="P74" s="56">
        <v>7</v>
      </c>
      <c r="Q74" s="55">
        <v>73</v>
      </c>
      <c r="R74" s="55" t="s">
        <v>309</v>
      </c>
      <c r="S74" s="55">
        <v>4</v>
      </c>
      <c r="T74" s="57">
        <f t="shared" si="1"/>
        <v>5</v>
      </c>
    </row>
    <row r="75" spans="1:20" s="55" customFormat="1" x14ac:dyDescent="0.3">
      <c r="A75" s="55" t="s">
        <v>2239</v>
      </c>
      <c r="B75" s="55">
        <v>0</v>
      </c>
      <c r="C75" s="55">
        <v>0</v>
      </c>
      <c r="D75" s="55">
        <v>1</v>
      </c>
      <c r="E75" s="55">
        <v>0</v>
      </c>
      <c r="F75" s="55">
        <v>2</v>
      </c>
      <c r="G75" s="55">
        <v>2</v>
      </c>
      <c r="H75" s="55">
        <v>2</v>
      </c>
      <c r="I75" s="55">
        <v>1</v>
      </c>
      <c r="J75" s="55">
        <v>0</v>
      </c>
      <c r="K75" s="55">
        <v>2</v>
      </c>
      <c r="L75" s="55">
        <v>1</v>
      </c>
      <c r="M75" s="55">
        <v>0</v>
      </c>
      <c r="N75" s="56">
        <v>6</v>
      </c>
      <c r="O75" s="56">
        <v>5</v>
      </c>
      <c r="P75" s="56">
        <v>11</v>
      </c>
      <c r="Q75" s="55">
        <v>74</v>
      </c>
      <c r="R75" s="55" t="s">
        <v>309</v>
      </c>
      <c r="S75" s="55">
        <v>4</v>
      </c>
      <c r="T75" s="57">
        <f t="shared" si="1"/>
        <v>8</v>
      </c>
    </row>
    <row r="76" spans="1:20" s="55" customFormat="1" x14ac:dyDescent="0.3">
      <c r="A76" s="55" t="s">
        <v>2239</v>
      </c>
      <c r="B76" s="55">
        <v>1</v>
      </c>
      <c r="C76" s="55">
        <v>0</v>
      </c>
      <c r="D76" s="55">
        <v>0</v>
      </c>
      <c r="E76" s="55">
        <v>1</v>
      </c>
      <c r="F76" s="55">
        <v>1</v>
      </c>
      <c r="G76" s="55">
        <v>1</v>
      </c>
      <c r="H76" s="55">
        <v>0</v>
      </c>
      <c r="I76" s="55">
        <v>1</v>
      </c>
      <c r="J76" s="55">
        <v>1</v>
      </c>
      <c r="K76" s="55">
        <v>1</v>
      </c>
      <c r="L76" s="55">
        <v>0</v>
      </c>
      <c r="M76" s="55">
        <v>0</v>
      </c>
      <c r="N76" s="56">
        <v>3</v>
      </c>
      <c r="O76" s="56">
        <v>4</v>
      </c>
      <c r="P76" s="56">
        <v>7</v>
      </c>
      <c r="Q76" s="55">
        <v>75</v>
      </c>
      <c r="R76" s="55" t="s">
        <v>309</v>
      </c>
      <c r="S76" s="55">
        <v>4</v>
      </c>
      <c r="T76" s="57">
        <f t="shared" si="1"/>
        <v>5</v>
      </c>
    </row>
    <row r="77" spans="1:20" s="55" customFormat="1" x14ac:dyDescent="0.3">
      <c r="A77" s="55" t="s">
        <v>2239</v>
      </c>
      <c r="B77" s="55">
        <v>0</v>
      </c>
      <c r="C77" s="55">
        <v>0</v>
      </c>
      <c r="D77" s="55">
        <v>1</v>
      </c>
      <c r="E77" s="55">
        <v>0</v>
      </c>
      <c r="F77" s="55">
        <v>1</v>
      </c>
      <c r="G77" s="55">
        <v>2</v>
      </c>
      <c r="H77" s="55">
        <v>1</v>
      </c>
      <c r="I77" s="55">
        <v>1</v>
      </c>
      <c r="J77" s="55">
        <v>1</v>
      </c>
      <c r="K77" s="55">
        <v>2</v>
      </c>
      <c r="L77" s="55">
        <v>0</v>
      </c>
      <c r="M77" s="55">
        <v>0</v>
      </c>
      <c r="N77" s="56">
        <v>4</v>
      </c>
      <c r="O77" s="56">
        <v>5</v>
      </c>
      <c r="P77" s="56">
        <v>9</v>
      </c>
      <c r="Q77" s="55">
        <v>76</v>
      </c>
      <c r="R77" s="55" t="s">
        <v>309</v>
      </c>
      <c r="S77" s="55">
        <v>4</v>
      </c>
      <c r="T77" s="57">
        <f t="shared" si="1"/>
        <v>6</v>
      </c>
    </row>
    <row r="78" spans="1:20" s="55" customFormat="1" x14ac:dyDescent="0.3">
      <c r="A78" s="55" t="s">
        <v>2239</v>
      </c>
      <c r="B78" s="55">
        <v>1</v>
      </c>
      <c r="C78" s="55">
        <v>0</v>
      </c>
      <c r="D78" s="55">
        <v>0</v>
      </c>
      <c r="E78" s="55">
        <v>1</v>
      </c>
      <c r="F78" s="55">
        <v>2</v>
      </c>
      <c r="G78" s="55">
        <v>1</v>
      </c>
      <c r="H78" s="55">
        <v>1</v>
      </c>
      <c r="I78" s="55">
        <v>0</v>
      </c>
      <c r="J78" s="55">
        <v>1</v>
      </c>
      <c r="K78" s="55">
        <v>1</v>
      </c>
      <c r="L78" s="55">
        <v>0</v>
      </c>
      <c r="M78" s="55">
        <v>0</v>
      </c>
      <c r="N78" s="56">
        <v>5</v>
      </c>
      <c r="O78" s="56">
        <v>3</v>
      </c>
      <c r="P78" s="56">
        <v>8</v>
      </c>
      <c r="Q78" s="55">
        <v>77</v>
      </c>
      <c r="R78" s="55" t="s">
        <v>309</v>
      </c>
      <c r="S78" s="55">
        <v>4</v>
      </c>
      <c r="T78" s="57">
        <f t="shared" si="1"/>
        <v>6</v>
      </c>
    </row>
    <row r="79" spans="1:20" s="55" customFormat="1" x14ac:dyDescent="0.3">
      <c r="A79" s="55" t="s">
        <v>2239</v>
      </c>
      <c r="B79" s="55">
        <v>0</v>
      </c>
      <c r="C79" s="55">
        <v>1</v>
      </c>
      <c r="D79" s="55">
        <v>0</v>
      </c>
      <c r="E79" s="55">
        <v>2</v>
      </c>
      <c r="F79" s="55">
        <v>2</v>
      </c>
      <c r="G79" s="55">
        <v>0</v>
      </c>
      <c r="H79" s="55">
        <v>1</v>
      </c>
      <c r="I79" s="55">
        <v>0</v>
      </c>
      <c r="J79" s="55">
        <v>1</v>
      </c>
      <c r="K79" s="55">
        <v>1</v>
      </c>
      <c r="L79" s="55">
        <v>0</v>
      </c>
      <c r="M79" s="55">
        <v>0</v>
      </c>
      <c r="N79" s="56">
        <v>4</v>
      </c>
      <c r="O79" s="56">
        <v>4</v>
      </c>
      <c r="P79" s="56">
        <v>8</v>
      </c>
      <c r="Q79" s="55">
        <v>78</v>
      </c>
      <c r="R79" s="55" t="s">
        <v>309</v>
      </c>
      <c r="S79" s="55">
        <v>4</v>
      </c>
      <c r="T79" s="57">
        <f t="shared" si="1"/>
        <v>6</v>
      </c>
    </row>
    <row r="80" spans="1:20" s="55" customFormat="1" x14ac:dyDescent="0.3">
      <c r="A80" s="55" t="s">
        <v>2239</v>
      </c>
      <c r="B80" s="55">
        <v>0</v>
      </c>
      <c r="C80" s="55">
        <v>0</v>
      </c>
      <c r="D80" s="55">
        <v>1</v>
      </c>
      <c r="E80" s="55">
        <v>0</v>
      </c>
      <c r="F80" s="55">
        <v>1</v>
      </c>
      <c r="G80" s="55">
        <v>1</v>
      </c>
      <c r="H80" s="55">
        <v>0</v>
      </c>
      <c r="I80" s="55">
        <v>0</v>
      </c>
      <c r="J80" s="55">
        <v>0</v>
      </c>
      <c r="K80" s="55">
        <v>0</v>
      </c>
      <c r="L80" s="55">
        <v>0</v>
      </c>
      <c r="M80" s="55">
        <v>1</v>
      </c>
      <c r="N80" s="56">
        <v>2</v>
      </c>
      <c r="O80" s="56">
        <v>2</v>
      </c>
      <c r="P80" s="56">
        <v>4</v>
      </c>
      <c r="Q80" s="55">
        <v>79</v>
      </c>
      <c r="R80" s="55" t="s">
        <v>309</v>
      </c>
      <c r="S80" s="55">
        <v>4</v>
      </c>
      <c r="T80" s="57">
        <f t="shared" si="1"/>
        <v>3</v>
      </c>
    </row>
    <row r="81" spans="1:20" s="55" customFormat="1" x14ac:dyDescent="0.3">
      <c r="A81" s="55" t="s">
        <v>2239</v>
      </c>
      <c r="B81" s="55">
        <v>1</v>
      </c>
      <c r="C81" s="55">
        <v>0</v>
      </c>
      <c r="D81" s="55">
        <v>1</v>
      </c>
      <c r="E81" s="55">
        <v>0</v>
      </c>
      <c r="F81" s="55">
        <v>0</v>
      </c>
      <c r="G81" s="55">
        <v>2</v>
      </c>
      <c r="H81" s="55">
        <v>0</v>
      </c>
      <c r="I81" s="55">
        <v>0</v>
      </c>
      <c r="J81" s="55">
        <v>1</v>
      </c>
      <c r="K81" s="55">
        <v>1</v>
      </c>
      <c r="L81" s="55">
        <v>0</v>
      </c>
      <c r="M81" s="55">
        <v>0</v>
      </c>
      <c r="N81" s="56">
        <v>3</v>
      </c>
      <c r="O81" s="56">
        <v>3</v>
      </c>
      <c r="P81" s="56">
        <v>6</v>
      </c>
      <c r="Q81" s="55">
        <v>80</v>
      </c>
      <c r="R81" s="55" t="s">
        <v>309</v>
      </c>
      <c r="S81" s="55">
        <v>4</v>
      </c>
      <c r="T81" s="57">
        <f t="shared" si="1"/>
        <v>4</v>
      </c>
    </row>
    <row r="82" spans="1:20" s="55" customFormat="1" x14ac:dyDescent="0.3">
      <c r="A82" s="55" t="s">
        <v>2239</v>
      </c>
      <c r="B82" s="55">
        <v>0</v>
      </c>
      <c r="C82" s="55">
        <v>1</v>
      </c>
      <c r="D82" s="55">
        <v>1</v>
      </c>
      <c r="E82" s="55">
        <v>1</v>
      </c>
      <c r="F82" s="55">
        <v>1</v>
      </c>
      <c r="G82" s="55">
        <v>0</v>
      </c>
      <c r="H82" s="55">
        <v>1</v>
      </c>
      <c r="I82" s="55">
        <v>2</v>
      </c>
      <c r="J82" s="55">
        <v>1</v>
      </c>
      <c r="K82" s="55">
        <v>1</v>
      </c>
      <c r="L82" s="55">
        <v>0</v>
      </c>
      <c r="M82" s="55">
        <v>0</v>
      </c>
      <c r="N82" s="56">
        <v>4</v>
      </c>
      <c r="O82" s="56">
        <v>5</v>
      </c>
      <c r="P82" s="56">
        <v>9</v>
      </c>
      <c r="Q82" s="55">
        <v>81</v>
      </c>
      <c r="R82" s="55" t="s">
        <v>309</v>
      </c>
      <c r="S82" s="55">
        <v>5</v>
      </c>
      <c r="T82" s="57">
        <f t="shared" si="1"/>
        <v>7</v>
      </c>
    </row>
    <row r="83" spans="1:20" s="55" customFormat="1" x14ac:dyDescent="0.3">
      <c r="A83" s="55" t="s">
        <v>2239</v>
      </c>
      <c r="B83" s="55">
        <v>0</v>
      </c>
      <c r="C83" s="55">
        <v>0</v>
      </c>
      <c r="D83" s="55">
        <v>1</v>
      </c>
      <c r="E83" s="55">
        <v>0</v>
      </c>
      <c r="F83" s="55">
        <v>2</v>
      </c>
      <c r="G83" s="55">
        <v>0</v>
      </c>
      <c r="H83" s="55">
        <v>2</v>
      </c>
      <c r="I83" s="55">
        <v>0</v>
      </c>
      <c r="J83" s="55">
        <v>1</v>
      </c>
      <c r="K83" s="55">
        <v>1</v>
      </c>
      <c r="L83" s="55">
        <v>1</v>
      </c>
      <c r="M83" s="55">
        <v>0</v>
      </c>
      <c r="N83" s="56">
        <v>7</v>
      </c>
      <c r="O83" s="56">
        <v>1</v>
      </c>
      <c r="P83" s="56">
        <v>8</v>
      </c>
      <c r="Q83" s="55">
        <v>82</v>
      </c>
      <c r="R83" s="55" t="s">
        <v>309</v>
      </c>
      <c r="S83" s="55">
        <v>5</v>
      </c>
      <c r="T83" s="57">
        <f t="shared" si="1"/>
        <v>5</v>
      </c>
    </row>
    <row r="84" spans="1:20" s="55" customFormat="1" x14ac:dyDescent="0.3">
      <c r="A84" s="55" t="s">
        <v>2239</v>
      </c>
      <c r="B84" s="55">
        <v>1</v>
      </c>
      <c r="C84" s="55">
        <v>0</v>
      </c>
      <c r="D84" s="55">
        <v>0</v>
      </c>
      <c r="E84" s="55">
        <v>1</v>
      </c>
      <c r="F84" s="55">
        <v>2</v>
      </c>
      <c r="G84" s="55">
        <v>0</v>
      </c>
      <c r="H84" s="55">
        <v>0</v>
      </c>
      <c r="I84" s="55">
        <v>1</v>
      </c>
      <c r="J84" s="55">
        <v>1</v>
      </c>
      <c r="K84" s="55">
        <v>1</v>
      </c>
      <c r="L84" s="55">
        <v>0</v>
      </c>
      <c r="M84" s="55">
        <v>1</v>
      </c>
      <c r="N84" s="56">
        <v>4</v>
      </c>
      <c r="O84" s="56">
        <v>4</v>
      </c>
      <c r="P84" s="56">
        <v>8</v>
      </c>
      <c r="Q84" s="55">
        <v>83</v>
      </c>
      <c r="R84" s="55" t="s">
        <v>309</v>
      </c>
      <c r="S84" s="55">
        <v>5</v>
      </c>
      <c r="T84" s="57">
        <f t="shared" si="1"/>
        <v>5</v>
      </c>
    </row>
    <row r="85" spans="1:20" s="55" customFormat="1" x14ac:dyDescent="0.3">
      <c r="A85" s="55" t="s">
        <v>2239</v>
      </c>
      <c r="B85" s="55">
        <v>0</v>
      </c>
      <c r="C85" s="55">
        <v>1</v>
      </c>
      <c r="D85" s="55">
        <v>0</v>
      </c>
      <c r="E85" s="55">
        <v>0</v>
      </c>
      <c r="F85" s="55">
        <v>1</v>
      </c>
      <c r="G85" s="55">
        <v>1</v>
      </c>
      <c r="H85" s="55">
        <v>0</v>
      </c>
      <c r="I85" s="55">
        <v>2</v>
      </c>
      <c r="J85" s="55">
        <v>1</v>
      </c>
      <c r="K85" s="55">
        <v>1</v>
      </c>
      <c r="L85" s="55">
        <v>0</v>
      </c>
      <c r="M85" s="55">
        <v>0</v>
      </c>
      <c r="N85" s="56">
        <v>2</v>
      </c>
      <c r="O85" s="56">
        <v>5</v>
      </c>
      <c r="P85" s="56">
        <v>7</v>
      </c>
      <c r="Q85" s="55">
        <v>84</v>
      </c>
      <c r="R85" s="55" t="s">
        <v>309</v>
      </c>
      <c r="S85" s="55">
        <v>5</v>
      </c>
      <c r="T85" s="57">
        <f t="shared" si="1"/>
        <v>5</v>
      </c>
    </row>
    <row r="86" spans="1:20" s="55" customFormat="1" x14ac:dyDescent="0.3">
      <c r="A86" s="55" t="s">
        <v>2239</v>
      </c>
      <c r="B86" s="55">
        <v>1</v>
      </c>
      <c r="C86" s="55">
        <v>0</v>
      </c>
      <c r="D86" s="55">
        <v>0</v>
      </c>
      <c r="E86" s="55">
        <v>1</v>
      </c>
      <c r="F86" s="55">
        <v>2</v>
      </c>
      <c r="G86" s="55">
        <v>0</v>
      </c>
      <c r="H86" s="55">
        <v>0</v>
      </c>
      <c r="I86" s="55">
        <v>1</v>
      </c>
      <c r="J86" s="55">
        <v>1</v>
      </c>
      <c r="K86" s="55">
        <v>1</v>
      </c>
      <c r="L86" s="55">
        <v>0</v>
      </c>
      <c r="M86" s="55">
        <v>1</v>
      </c>
      <c r="N86" s="56">
        <v>4</v>
      </c>
      <c r="O86" s="56">
        <v>4</v>
      </c>
      <c r="P86" s="56">
        <v>8</v>
      </c>
      <c r="Q86" s="55">
        <v>85</v>
      </c>
      <c r="R86" s="55" t="s">
        <v>309</v>
      </c>
      <c r="S86" s="55">
        <v>5</v>
      </c>
      <c r="T86" s="57">
        <f t="shared" si="1"/>
        <v>5</v>
      </c>
    </row>
    <row r="87" spans="1:20" s="55" customFormat="1" x14ac:dyDescent="0.3">
      <c r="A87" s="55" t="s">
        <v>2239</v>
      </c>
      <c r="B87" s="55">
        <v>0</v>
      </c>
      <c r="C87" s="55">
        <v>1</v>
      </c>
      <c r="D87" s="55">
        <v>0</v>
      </c>
      <c r="E87" s="55">
        <v>2</v>
      </c>
      <c r="F87" s="55">
        <v>1</v>
      </c>
      <c r="G87" s="55">
        <v>1</v>
      </c>
      <c r="H87" s="55">
        <v>0</v>
      </c>
      <c r="I87" s="55">
        <v>0</v>
      </c>
      <c r="J87" s="55">
        <v>1</v>
      </c>
      <c r="K87" s="55">
        <v>1</v>
      </c>
      <c r="L87" s="55">
        <v>0</v>
      </c>
      <c r="M87" s="55">
        <v>1</v>
      </c>
      <c r="N87" s="56">
        <v>2</v>
      </c>
      <c r="O87" s="56">
        <v>6</v>
      </c>
      <c r="P87" s="56">
        <v>8</v>
      </c>
      <c r="Q87" s="55">
        <v>86</v>
      </c>
      <c r="R87" s="55" t="s">
        <v>309</v>
      </c>
      <c r="S87" s="55">
        <v>5</v>
      </c>
      <c r="T87" s="57">
        <f t="shared" si="1"/>
        <v>5</v>
      </c>
    </row>
    <row r="88" spans="1:20" s="55" customFormat="1" x14ac:dyDescent="0.3">
      <c r="A88" s="55" t="s">
        <v>2239</v>
      </c>
      <c r="B88" s="55">
        <v>0</v>
      </c>
      <c r="C88" s="55">
        <v>1</v>
      </c>
      <c r="D88" s="55">
        <v>0</v>
      </c>
      <c r="E88" s="55">
        <v>1</v>
      </c>
      <c r="F88" s="55">
        <v>1</v>
      </c>
      <c r="G88" s="55">
        <v>1</v>
      </c>
      <c r="H88" s="55">
        <v>0</v>
      </c>
      <c r="I88" s="55">
        <v>0</v>
      </c>
      <c r="J88" s="55">
        <v>1</v>
      </c>
      <c r="K88" s="55">
        <v>1</v>
      </c>
      <c r="L88" s="55">
        <v>0</v>
      </c>
      <c r="M88" s="55">
        <v>1</v>
      </c>
      <c r="N88" s="56">
        <v>2</v>
      </c>
      <c r="O88" s="56">
        <v>5</v>
      </c>
      <c r="P88" s="56">
        <v>7</v>
      </c>
      <c r="Q88" s="55">
        <v>87</v>
      </c>
      <c r="R88" s="55" t="s">
        <v>309</v>
      </c>
      <c r="S88" s="55">
        <v>5</v>
      </c>
      <c r="T88" s="57">
        <f t="shared" si="1"/>
        <v>4</v>
      </c>
    </row>
    <row r="89" spans="1:20" s="55" customFormat="1" x14ac:dyDescent="0.3">
      <c r="A89" s="55" t="s">
        <v>2240</v>
      </c>
      <c r="B89" s="55">
        <v>0</v>
      </c>
      <c r="C89" s="55">
        <v>1</v>
      </c>
      <c r="D89" s="55">
        <v>1</v>
      </c>
      <c r="E89" s="55">
        <v>1</v>
      </c>
      <c r="F89" s="55">
        <v>0</v>
      </c>
      <c r="G89" s="55">
        <v>2</v>
      </c>
      <c r="H89" s="55">
        <v>1</v>
      </c>
      <c r="I89" s="55">
        <v>1</v>
      </c>
      <c r="J89" s="55">
        <v>1</v>
      </c>
      <c r="K89" s="55">
        <v>1</v>
      </c>
      <c r="L89" s="55">
        <v>0</v>
      </c>
      <c r="M89" s="55">
        <v>0</v>
      </c>
      <c r="N89" s="56">
        <v>3</v>
      </c>
      <c r="O89" s="56">
        <v>6</v>
      </c>
      <c r="P89" s="56">
        <v>9</v>
      </c>
      <c r="Q89" s="55">
        <v>88</v>
      </c>
      <c r="R89" s="55" t="s">
        <v>309</v>
      </c>
      <c r="S89" s="55">
        <v>5</v>
      </c>
      <c r="T89" s="57">
        <f t="shared" si="1"/>
        <v>7</v>
      </c>
    </row>
    <row r="90" spans="1:20" s="55" customFormat="1" x14ac:dyDescent="0.3">
      <c r="A90" s="55" t="s">
        <v>2240</v>
      </c>
      <c r="B90" s="55">
        <v>0</v>
      </c>
      <c r="C90" s="55">
        <v>1</v>
      </c>
      <c r="D90" s="55">
        <v>1</v>
      </c>
      <c r="E90" s="55">
        <v>1</v>
      </c>
      <c r="F90" s="55">
        <v>2</v>
      </c>
      <c r="G90" s="55">
        <v>0</v>
      </c>
      <c r="H90" s="55">
        <v>1</v>
      </c>
      <c r="I90" s="55">
        <v>1</v>
      </c>
      <c r="J90" s="55">
        <v>1</v>
      </c>
      <c r="K90" s="55">
        <v>1</v>
      </c>
      <c r="L90" s="55">
        <v>0</v>
      </c>
      <c r="M90" s="55">
        <v>0</v>
      </c>
      <c r="N90" s="56">
        <v>5</v>
      </c>
      <c r="O90" s="56">
        <v>4</v>
      </c>
      <c r="P90" s="56">
        <v>9</v>
      </c>
      <c r="Q90" s="55">
        <v>89</v>
      </c>
      <c r="R90" s="55" t="s">
        <v>309</v>
      </c>
      <c r="S90" s="55">
        <v>5</v>
      </c>
      <c r="T90" s="57">
        <f t="shared" si="1"/>
        <v>7</v>
      </c>
    </row>
    <row r="91" spans="1:20" s="55" customFormat="1" x14ac:dyDescent="0.3">
      <c r="A91" s="55" t="s">
        <v>2240</v>
      </c>
      <c r="B91" s="55">
        <v>0</v>
      </c>
      <c r="C91" s="55">
        <v>0</v>
      </c>
      <c r="D91" s="55">
        <v>2</v>
      </c>
      <c r="E91" s="55">
        <v>0</v>
      </c>
      <c r="F91" s="55">
        <v>0</v>
      </c>
      <c r="G91" s="55">
        <v>0</v>
      </c>
      <c r="H91" s="55">
        <v>2</v>
      </c>
      <c r="I91" s="55">
        <v>0</v>
      </c>
      <c r="J91" s="55">
        <v>2</v>
      </c>
      <c r="K91" s="55">
        <v>1</v>
      </c>
      <c r="L91" s="55">
        <v>1</v>
      </c>
      <c r="M91" s="55">
        <v>0</v>
      </c>
      <c r="N91" s="56">
        <v>7</v>
      </c>
      <c r="O91" s="56">
        <v>1</v>
      </c>
      <c r="P91" s="56">
        <v>8</v>
      </c>
      <c r="Q91" s="55">
        <v>90</v>
      </c>
      <c r="R91" s="55" t="s">
        <v>309</v>
      </c>
      <c r="S91" s="55">
        <v>5</v>
      </c>
      <c r="T91" s="57">
        <f t="shared" si="1"/>
        <v>4</v>
      </c>
    </row>
    <row r="92" spans="1:20" s="55" customFormat="1" x14ac:dyDescent="0.3">
      <c r="A92" s="55" t="s">
        <v>2240</v>
      </c>
      <c r="B92" s="55">
        <v>1</v>
      </c>
      <c r="C92" s="55">
        <v>0</v>
      </c>
      <c r="D92" s="55">
        <v>1</v>
      </c>
      <c r="E92" s="55">
        <v>0</v>
      </c>
      <c r="F92" s="55">
        <v>1</v>
      </c>
      <c r="G92" s="55">
        <v>1</v>
      </c>
      <c r="H92" s="55">
        <v>0</v>
      </c>
      <c r="I92" s="55">
        <v>0</v>
      </c>
      <c r="J92" s="55">
        <v>1</v>
      </c>
      <c r="K92" s="55">
        <v>1</v>
      </c>
      <c r="L92" s="55">
        <v>0</v>
      </c>
      <c r="M92" s="55">
        <v>1</v>
      </c>
      <c r="N92" s="56">
        <v>4</v>
      </c>
      <c r="O92" s="56">
        <v>3</v>
      </c>
      <c r="P92" s="56">
        <v>7</v>
      </c>
      <c r="Q92" s="55">
        <v>91</v>
      </c>
      <c r="R92" s="55" t="s">
        <v>309</v>
      </c>
      <c r="S92" s="55">
        <v>5</v>
      </c>
      <c r="T92" s="57">
        <f t="shared" si="1"/>
        <v>4</v>
      </c>
    </row>
    <row r="93" spans="1:20" s="55" customFormat="1" x14ac:dyDescent="0.3">
      <c r="A93" s="55" t="s">
        <v>2240</v>
      </c>
      <c r="B93" s="55">
        <v>1</v>
      </c>
      <c r="C93" s="55">
        <v>0</v>
      </c>
      <c r="D93" s="55">
        <v>0</v>
      </c>
      <c r="E93" s="55">
        <v>2</v>
      </c>
      <c r="F93" s="55">
        <v>1</v>
      </c>
      <c r="G93" s="55">
        <v>0</v>
      </c>
      <c r="H93" s="55">
        <v>0</v>
      </c>
      <c r="I93" s="55">
        <v>1</v>
      </c>
      <c r="J93" s="55">
        <v>1</v>
      </c>
      <c r="K93" s="55">
        <v>1</v>
      </c>
      <c r="L93" s="55">
        <v>0</v>
      </c>
      <c r="M93" s="55">
        <v>0</v>
      </c>
      <c r="N93" s="56">
        <v>3</v>
      </c>
      <c r="O93" s="56">
        <v>4</v>
      </c>
      <c r="P93" s="56">
        <v>7</v>
      </c>
      <c r="Q93" s="55">
        <v>92</v>
      </c>
      <c r="R93" s="55" t="s">
        <v>309</v>
      </c>
      <c r="S93" s="55">
        <v>5</v>
      </c>
      <c r="T93" s="57">
        <f t="shared" si="1"/>
        <v>5</v>
      </c>
    </row>
    <row r="94" spans="1:20" s="55" customFormat="1" x14ac:dyDescent="0.3">
      <c r="A94" s="55" t="s">
        <v>2240</v>
      </c>
      <c r="B94" s="55">
        <v>0</v>
      </c>
      <c r="C94" s="55">
        <v>1</v>
      </c>
      <c r="D94" s="55">
        <v>0</v>
      </c>
      <c r="E94" s="55">
        <v>1</v>
      </c>
      <c r="F94" s="55">
        <v>2</v>
      </c>
      <c r="G94" s="55">
        <v>0</v>
      </c>
      <c r="H94" s="55">
        <v>0</v>
      </c>
      <c r="I94" s="55">
        <v>1</v>
      </c>
      <c r="J94" s="55">
        <v>1</v>
      </c>
      <c r="K94" s="55">
        <v>1</v>
      </c>
      <c r="L94" s="55">
        <v>0</v>
      </c>
      <c r="M94" s="55">
        <v>1</v>
      </c>
      <c r="N94" s="56">
        <v>3</v>
      </c>
      <c r="O94" s="56">
        <v>5</v>
      </c>
      <c r="P94" s="56">
        <v>8</v>
      </c>
      <c r="Q94" s="55">
        <v>93</v>
      </c>
      <c r="R94" s="55" t="s">
        <v>309</v>
      </c>
      <c r="S94" s="55">
        <v>5</v>
      </c>
      <c r="T94" s="57">
        <f t="shared" si="1"/>
        <v>5</v>
      </c>
    </row>
    <row r="95" spans="1:20" s="55" customFormat="1" x14ac:dyDescent="0.3">
      <c r="A95" s="55" t="s">
        <v>2239</v>
      </c>
      <c r="B95" s="55">
        <v>0</v>
      </c>
      <c r="C95" s="55">
        <v>1</v>
      </c>
      <c r="D95" s="55">
        <v>0</v>
      </c>
      <c r="E95" s="55">
        <v>0</v>
      </c>
      <c r="F95" s="55">
        <v>2</v>
      </c>
      <c r="G95" s="55">
        <v>0</v>
      </c>
      <c r="H95" s="55">
        <v>2</v>
      </c>
      <c r="I95" s="55">
        <v>0</v>
      </c>
      <c r="J95" s="55">
        <v>1</v>
      </c>
      <c r="K95" s="55">
        <v>1</v>
      </c>
      <c r="L95" s="55">
        <v>0</v>
      </c>
      <c r="M95" s="55">
        <v>0</v>
      </c>
      <c r="N95" s="56">
        <v>5</v>
      </c>
      <c r="O95" s="56">
        <v>2</v>
      </c>
      <c r="P95" s="56">
        <v>7</v>
      </c>
      <c r="Q95" s="55">
        <v>94</v>
      </c>
      <c r="R95" s="55" t="s">
        <v>309</v>
      </c>
      <c r="S95" s="55">
        <v>5</v>
      </c>
      <c r="T95" s="57">
        <f t="shared" si="1"/>
        <v>5</v>
      </c>
    </row>
    <row r="96" spans="1:20" s="55" customFormat="1" x14ac:dyDescent="0.3">
      <c r="A96" s="55" t="s">
        <v>2239</v>
      </c>
      <c r="B96" s="55">
        <v>0</v>
      </c>
      <c r="C96" s="55">
        <v>1</v>
      </c>
      <c r="D96" s="55">
        <v>1</v>
      </c>
      <c r="E96" s="55">
        <v>1</v>
      </c>
      <c r="F96" s="55">
        <v>0</v>
      </c>
      <c r="G96" s="55">
        <v>2</v>
      </c>
      <c r="H96" s="55">
        <v>1</v>
      </c>
      <c r="I96" s="55">
        <v>0</v>
      </c>
      <c r="J96" s="55">
        <v>1</v>
      </c>
      <c r="K96" s="55">
        <v>1</v>
      </c>
      <c r="L96" s="55">
        <v>0</v>
      </c>
      <c r="M96" s="55">
        <v>0</v>
      </c>
      <c r="N96" s="56">
        <v>3</v>
      </c>
      <c r="O96" s="56">
        <v>5</v>
      </c>
      <c r="P96" s="56">
        <v>8</v>
      </c>
      <c r="Q96" s="55">
        <v>95</v>
      </c>
      <c r="R96" s="55" t="s">
        <v>309</v>
      </c>
      <c r="S96" s="55">
        <v>5</v>
      </c>
      <c r="T96" s="57">
        <f t="shared" si="1"/>
        <v>6</v>
      </c>
    </row>
    <row r="97" spans="1:20" s="55" customFormat="1" x14ac:dyDescent="0.3">
      <c r="A97" s="55" t="s">
        <v>2239</v>
      </c>
      <c r="B97" s="55">
        <v>0</v>
      </c>
      <c r="C97" s="55">
        <v>1</v>
      </c>
      <c r="D97" s="55">
        <v>0</v>
      </c>
      <c r="E97" s="55">
        <v>1</v>
      </c>
      <c r="F97" s="55">
        <v>1</v>
      </c>
      <c r="G97" s="55">
        <v>0</v>
      </c>
      <c r="H97" s="55">
        <v>0</v>
      </c>
      <c r="I97" s="55">
        <v>1</v>
      </c>
      <c r="J97" s="55">
        <v>1</v>
      </c>
      <c r="K97" s="55">
        <v>1</v>
      </c>
      <c r="L97" s="55">
        <v>0</v>
      </c>
      <c r="M97" s="55">
        <v>0</v>
      </c>
      <c r="N97" s="56">
        <v>2</v>
      </c>
      <c r="O97" s="56">
        <v>4</v>
      </c>
      <c r="P97" s="56">
        <v>6</v>
      </c>
      <c r="Q97" s="55">
        <v>96</v>
      </c>
      <c r="R97" s="55" t="s">
        <v>309</v>
      </c>
      <c r="S97" s="55">
        <v>5</v>
      </c>
      <c r="T97" s="57">
        <f t="shared" si="1"/>
        <v>4</v>
      </c>
    </row>
    <row r="98" spans="1:20" s="55" customFormat="1" x14ac:dyDescent="0.3">
      <c r="A98" s="55" t="s">
        <v>2239</v>
      </c>
      <c r="B98" s="55">
        <v>0</v>
      </c>
      <c r="C98" s="55">
        <v>0</v>
      </c>
      <c r="D98" s="55">
        <v>2</v>
      </c>
      <c r="E98" s="55">
        <v>0</v>
      </c>
      <c r="F98" s="55">
        <v>0</v>
      </c>
      <c r="G98" s="55">
        <v>1</v>
      </c>
      <c r="H98" s="55">
        <v>0</v>
      </c>
      <c r="I98" s="55">
        <v>0</v>
      </c>
      <c r="J98" s="55">
        <v>1</v>
      </c>
      <c r="K98" s="55">
        <v>1</v>
      </c>
      <c r="L98" s="55">
        <v>0</v>
      </c>
      <c r="M98" s="55">
        <v>1</v>
      </c>
      <c r="N98" s="56">
        <v>3</v>
      </c>
      <c r="O98" s="56">
        <v>3</v>
      </c>
      <c r="P98" s="56">
        <v>6</v>
      </c>
      <c r="Q98" s="55">
        <v>97</v>
      </c>
      <c r="R98" s="55" t="s">
        <v>309</v>
      </c>
      <c r="S98" s="55">
        <v>5</v>
      </c>
      <c r="T98" s="57">
        <f t="shared" si="1"/>
        <v>3</v>
      </c>
    </row>
    <row r="99" spans="1:20" s="55" customFormat="1" x14ac:dyDescent="0.3">
      <c r="A99" s="55" t="s">
        <v>2240</v>
      </c>
      <c r="B99" s="55">
        <v>0</v>
      </c>
      <c r="C99" s="55">
        <v>1</v>
      </c>
      <c r="D99" s="55">
        <v>0</v>
      </c>
      <c r="E99" s="55">
        <v>2</v>
      </c>
      <c r="F99" s="55">
        <v>1</v>
      </c>
      <c r="G99" s="55">
        <v>0</v>
      </c>
      <c r="H99" s="55">
        <v>0</v>
      </c>
      <c r="I99" s="55">
        <v>0</v>
      </c>
      <c r="J99" s="55">
        <v>1</v>
      </c>
      <c r="K99" s="55">
        <v>1</v>
      </c>
      <c r="L99" s="55">
        <v>0</v>
      </c>
      <c r="M99" s="55">
        <v>0</v>
      </c>
      <c r="N99" s="56">
        <v>2</v>
      </c>
      <c r="O99" s="56">
        <v>4</v>
      </c>
      <c r="P99" s="56">
        <v>6</v>
      </c>
      <c r="Q99" s="55">
        <v>98</v>
      </c>
      <c r="R99" s="55" t="s">
        <v>309</v>
      </c>
      <c r="S99" s="55">
        <v>5</v>
      </c>
      <c r="T99" s="57">
        <f t="shared" si="1"/>
        <v>4</v>
      </c>
    </row>
    <row r="100" spans="1:20" s="55" customFormat="1" x14ac:dyDescent="0.3">
      <c r="A100" s="55" t="s">
        <v>2239</v>
      </c>
      <c r="B100" s="55">
        <v>0</v>
      </c>
      <c r="C100" s="55">
        <v>1</v>
      </c>
      <c r="D100" s="55">
        <v>0</v>
      </c>
      <c r="E100" s="55">
        <v>0</v>
      </c>
      <c r="F100" s="55">
        <v>1</v>
      </c>
      <c r="G100" s="55">
        <v>1</v>
      </c>
      <c r="H100" s="55">
        <v>0</v>
      </c>
      <c r="I100" s="55">
        <v>0</v>
      </c>
      <c r="J100" s="55">
        <v>1</v>
      </c>
      <c r="K100" s="55">
        <v>1</v>
      </c>
      <c r="L100" s="55">
        <v>0</v>
      </c>
      <c r="M100" s="55">
        <v>0</v>
      </c>
      <c r="N100" s="56">
        <v>2</v>
      </c>
      <c r="O100" s="56">
        <v>3</v>
      </c>
      <c r="P100" s="56">
        <v>5</v>
      </c>
      <c r="Q100" s="55">
        <v>99</v>
      </c>
      <c r="R100" s="55" t="s">
        <v>309</v>
      </c>
      <c r="S100" s="55">
        <v>5</v>
      </c>
      <c r="T100" s="57">
        <f t="shared" si="1"/>
        <v>3</v>
      </c>
    </row>
    <row r="101" spans="1:20" s="55" customFormat="1" x14ac:dyDescent="0.3">
      <c r="A101" s="55" t="s">
        <v>2239</v>
      </c>
      <c r="B101" s="55">
        <v>0</v>
      </c>
      <c r="C101" s="55">
        <v>1</v>
      </c>
      <c r="D101" s="55">
        <v>0</v>
      </c>
      <c r="E101" s="55">
        <v>0</v>
      </c>
      <c r="F101" s="55">
        <v>2</v>
      </c>
      <c r="G101" s="55">
        <v>0</v>
      </c>
      <c r="H101" s="55">
        <v>0</v>
      </c>
      <c r="I101" s="55">
        <v>0</v>
      </c>
      <c r="J101" s="55">
        <v>1</v>
      </c>
      <c r="K101" s="55">
        <v>1</v>
      </c>
      <c r="L101" s="55">
        <v>0</v>
      </c>
      <c r="M101" s="55">
        <v>1</v>
      </c>
      <c r="N101" s="56">
        <v>3</v>
      </c>
      <c r="O101" s="56">
        <v>3</v>
      </c>
      <c r="P101" s="56">
        <v>6</v>
      </c>
      <c r="Q101" s="55">
        <v>100</v>
      </c>
      <c r="R101" s="55" t="s">
        <v>309</v>
      </c>
      <c r="S101" s="55">
        <v>5</v>
      </c>
      <c r="T101" s="57">
        <f t="shared" si="1"/>
        <v>3</v>
      </c>
    </row>
    <row r="102" spans="1:20" s="55" customFormat="1" x14ac:dyDescent="0.3">
      <c r="A102" s="55" t="s">
        <v>2239</v>
      </c>
      <c r="B102" s="55">
        <v>0</v>
      </c>
      <c r="C102" s="55">
        <v>0</v>
      </c>
      <c r="D102" s="55">
        <v>0</v>
      </c>
      <c r="E102" s="55">
        <v>0</v>
      </c>
      <c r="F102" s="55">
        <v>1</v>
      </c>
      <c r="G102" s="55">
        <v>0</v>
      </c>
      <c r="H102" s="55">
        <v>0</v>
      </c>
      <c r="I102" s="55">
        <v>0</v>
      </c>
      <c r="J102" s="55">
        <v>1</v>
      </c>
      <c r="K102" s="55">
        <v>1</v>
      </c>
      <c r="L102" s="55">
        <v>0</v>
      </c>
      <c r="M102" s="55">
        <v>0</v>
      </c>
      <c r="N102" s="56">
        <v>2</v>
      </c>
      <c r="O102" s="56">
        <v>1</v>
      </c>
      <c r="P102" s="56">
        <v>3</v>
      </c>
      <c r="Q102" s="55">
        <v>101</v>
      </c>
      <c r="R102" s="55" t="s">
        <v>309</v>
      </c>
      <c r="S102" s="55">
        <v>6</v>
      </c>
      <c r="T102" s="57">
        <f t="shared" si="1"/>
        <v>1</v>
      </c>
    </row>
    <row r="103" spans="1:20" s="55" customFormat="1" x14ac:dyDescent="0.3">
      <c r="A103" s="55" t="s">
        <v>2239</v>
      </c>
      <c r="B103" s="55">
        <v>0</v>
      </c>
      <c r="C103" s="55">
        <v>0</v>
      </c>
      <c r="D103" s="55">
        <v>0</v>
      </c>
      <c r="E103" s="55">
        <v>0</v>
      </c>
      <c r="F103" s="55">
        <v>1</v>
      </c>
      <c r="G103" s="55">
        <v>0</v>
      </c>
      <c r="H103" s="55">
        <v>0</v>
      </c>
      <c r="I103" s="55">
        <v>0</v>
      </c>
      <c r="J103" s="55">
        <v>1</v>
      </c>
      <c r="K103" s="55">
        <v>1</v>
      </c>
      <c r="L103" s="55">
        <v>0</v>
      </c>
      <c r="M103" s="55">
        <v>0</v>
      </c>
      <c r="N103" s="56">
        <v>2</v>
      </c>
      <c r="O103" s="56">
        <v>1</v>
      </c>
      <c r="P103" s="56">
        <v>3</v>
      </c>
      <c r="Q103" s="55">
        <v>102</v>
      </c>
      <c r="R103" s="55" t="s">
        <v>309</v>
      </c>
      <c r="S103" s="55">
        <v>6</v>
      </c>
      <c r="T103" s="57">
        <f t="shared" si="1"/>
        <v>1</v>
      </c>
    </row>
    <row r="104" spans="1:20" s="55" customFormat="1" x14ac:dyDescent="0.3">
      <c r="A104" s="55" t="s">
        <v>2239</v>
      </c>
      <c r="B104" s="55">
        <v>0</v>
      </c>
      <c r="C104" s="55">
        <v>0</v>
      </c>
      <c r="D104" s="55">
        <v>0</v>
      </c>
      <c r="E104" s="55">
        <v>0</v>
      </c>
      <c r="F104" s="55">
        <v>0</v>
      </c>
      <c r="G104" s="55">
        <v>0</v>
      </c>
      <c r="H104" s="55">
        <v>0</v>
      </c>
      <c r="I104" s="55">
        <v>0</v>
      </c>
      <c r="J104" s="55">
        <v>1</v>
      </c>
      <c r="K104" s="55">
        <v>1</v>
      </c>
      <c r="L104" s="55">
        <v>0</v>
      </c>
      <c r="M104" s="55">
        <v>0</v>
      </c>
      <c r="N104" s="56">
        <v>1</v>
      </c>
      <c r="O104" s="56">
        <v>1</v>
      </c>
      <c r="P104" s="56">
        <v>2</v>
      </c>
      <c r="Q104" s="55">
        <v>103</v>
      </c>
      <c r="R104" s="55" t="s">
        <v>309</v>
      </c>
      <c r="S104" s="55">
        <v>6</v>
      </c>
      <c r="T104" s="57">
        <f t="shared" si="1"/>
        <v>0</v>
      </c>
    </row>
    <row r="105" spans="1:20" s="55" customFormat="1" x14ac:dyDescent="0.3">
      <c r="A105" s="55" t="s">
        <v>2239</v>
      </c>
      <c r="B105" s="55">
        <v>0</v>
      </c>
      <c r="C105" s="55">
        <v>0</v>
      </c>
      <c r="D105" s="55">
        <v>0</v>
      </c>
      <c r="E105" s="55">
        <v>0</v>
      </c>
      <c r="F105" s="55">
        <v>0</v>
      </c>
      <c r="G105" s="55">
        <v>0</v>
      </c>
      <c r="H105" s="55">
        <v>0</v>
      </c>
      <c r="I105" s="55">
        <v>0</v>
      </c>
      <c r="J105" s="55">
        <v>1</v>
      </c>
      <c r="K105" s="55">
        <v>1</v>
      </c>
      <c r="L105" s="55">
        <v>0</v>
      </c>
      <c r="M105" s="55">
        <v>0</v>
      </c>
      <c r="N105" s="56">
        <v>1</v>
      </c>
      <c r="O105" s="56">
        <v>1</v>
      </c>
      <c r="P105" s="56">
        <v>2</v>
      </c>
      <c r="Q105" s="55">
        <v>104</v>
      </c>
      <c r="R105" s="55" t="s">
        <v>309</v>
      </c>
      <c r="S105" s="55">
        <v>6</v>
      </c>
      <c r="T105" s="57">
        <f t="shared" si="1"/>
        <v>0</v>
      </c>
    </row>
    <row r="106" spans="1:20" s="55" customFormat="1" x14ac:dyDescent="0.3">
      <c r="A106" s="55" t="s">
        <v>2239</v>
      </c>
      <c r="B106" s="55">
        <v>0</v>
      </c>
      <c r="C106" s="55">
        <v>0</v>
      </c>
      <c r="D106" s="55">
        <v>0</v>
      </c>
      <c r="E106" s="55">
        <v>0</v>
      </c>
      <c r="F106" s="55">
        <v>0</v>
      </c>
      <c r="G106" s="55">
        <v>0</v>
      </c>
      <c r="H106" s="55">
        <v>0</v>
      </c>
      <c r="I106" s="55">
        <v>2</v>
      </c>
      <c r="J106" s="55">
        <v>1</v>
      </c>
      <c r="K106" s="55">
        <v>1</v>
      </c>
      <c r="L106" s="55">
        <v>0</v>
      </c>
      <c r="M106" s="55">
        <v>0</v>
      </c>
      <c r="N106" s="56">
        <v>1</v>
      </c>
      <c r="O106" s="56">
        <v>3</v>
      </c>
      <c r="P106" s="56">
        <v>4</v>
      </c>
      <c r="Q106" s="55">
        <v>105</v>
      </c>
      <c r="R106" s="55" t="s">
        <v>309</v>
      </c>
      <c r="S106" s="55">
        <v>6</v>
      </c>
      <c r="T106" s="57">
        <f t="shared" si="1"/>
        <v>2</v>
      </c>
    </row>
    <row r="107" spans="1:20" s="55" customFormat="1" x14ac:dyDescent="0.3">
      <c r="A107" s="55" t="s">
        <v>2239</v>
      </c>
      <c r="B107" s="55">
        <v>0</v>
      </c>
      <c r="C107" s="55">
        <v>0</v>
      </c>
      <c r="D107" s="55">
        <v>0</v>
      </c>
      <c r="E107" s="55">
        <v>0</v>
      </c>
      <c r="F107" s="55">
        <v>0</v>
      </c>
      <c r="G107" s="55">
        <v>0</v>
      </c>
      <c r="H107" s="55">
        <v>0</v>
      </c>
      <c r="I107" s="55">
        <v>0</v>
      </c>
      <c r="J107" s="55">
        <v>1</v>
      </c>
      <c r="K107" s="55">
        <v>1</v>
      </c>
      <c r="L107" s="55">
        <v>0</v>
      </c>
      <c r="M107" s="55">
        <v>0</v>
      </c>
      <c r="N107" s="56">
        <v>1</v>
      </c>
      <c r="O107" s="56">
        <v>1</v>
      </c>
      <c r="P107" s="56">
        <v>2</v>
      </c>
      <c r="Q107" s="55">
        <v>106</v>
      </c>
      <c r="R107" s="55" t="s">
        <v>309</v>
      </c>
      <c r="S107" s="55">
        <v>6</v>
      </c>
      <c r="T107" s="57">
        <f t="shared" si="1"/>
        <v>0</v>
      </c>
    </row>
    <row r="108" spans="1:20" s="55" customFormat="1" x14ac:dyDescent="0.3">
      <c r="A108" s="55" t="s">
        <v>2239</v>
      </c>
      <c r="B108" s="55">
        <v>0</v>
      </c>
      <c r="C108" s="55">
        <v>0</v>
      </c>
      <c r="D108" s="55">
        <v>0</v>
      </c>
      <c r="E108" s="55">
        <v>0</v>
      </c>
      <c r="F108" s="55">
        <v>0</v>
      </c>
      <c r="G108" s="55">
        <v>0</v>
      </c>
      <c r="H108" s="55">
        <v>1</v>
      </c>
      <c r="I108" s="55">
        <v>2</v>
      </c>
      <c r="J108" s="55">
        <v>1</v>
      </c>
      <c r="K108" s="55">
        <v>1</v>
      </c>
      <c r="L108" s="55">
        <v>0</v>
      </c>
      <c r="M108" s="55">
        <v>1</v>
      </c>
      <c r="N108" s="56">
        <v>2</v>
      </c>
      <c r="O108" s="56">
        <v>4</v>
      </c>
      <c r="P108" s="56">
        <v>6</v>
      </c>
      <c r="Q108" s="55">
        <v>107</v>
      </c>
      <c r="R108" s="55" t="s">
        <v>309</v>
      </c>
      <c r="S108" s="55">
        <v>6</v>
      </c>
      <c r="T108" s="57">
        <f t="shared" si="1"/>
        <v>3</v>
      </c>
    </row>
    <row r="109" spans="1:20" s="55" customFormat="1" x14ac:dyDescent="0.3">
      <c r="A109" s="55" t="s">
        <v>2239</v>
      </c>
      <c r="B109" s="55">
        <v>0</v>
      </c>
      <c r="C109" s="55">
        <v>0</v>
      </c>
      <c r="D109" s="55">
        <v>0</v>
      </c>
      <c r="E109" s="55">
        <v>0</v>
      </c>
      <c r="F109" s="55">
        <v>0</v>
      </c>
      <c r="G109" s="55">
        <v>0</v>
      </c>
      <c r="H109" s="55">
        <v>0</v>
      </c>
      <c r="I109" s="55">
        <v>0</v>
      </c>
      <c r="J109" s="55">
        <v>1</v>
      </c>
      <c r="K109" s="55">
        <v>1</v>
      </c>
      <c r="L109" s="55">
        <v>0</v>
      </c>
      <c r="M109" s="55">
        <v>0</v>
      </c>
      <c r="N109" s="56">
        <v>1</v>
      </c>
      <c r="O109" s="56">
        <v>1</v>
      </c>
      <c r="P109" s="56">
        <v>2</v>
      </c>
      <c r="Q109" s="55">
        <v>108</v>
      </c>
      <c r="R109" s="55" t="s">
        <v>309</v>
      </c>
      <c r="S109" s="55">
        <v>6</v>
      </c>
      <c r="T109" s="57">
        <f t="shared" si="1"/>
        <v>0</v>
      </c>
    </row>
    <row r="110" spans="1:20" s="55" customFormat="1" x14ac:dyDescent="0.3">
      <c r="A110" s="55" t="s">
        <v>2239</v>
      </c>
      <c r="B110" s="55">
        <v>0</v>
      </c>
      <c r="C110" s="55">
        <v>1</v>
      </c>
      <c r="D110" s="55">
        <v>1</v>
      </c>
      <c r="E110" s="55">
        <v>0</v>
      </c>
      <c r="F110" s="55">
        <v>0</v>
      </c>
      <c r="G110" s="55">
        <v>0</v>
      </c>
      <c r="H110" s="55">
        <v>0</v>
      </c>
      <c r="I110" s="55">
        <v>0</v>
      </c>
      <c r="J110" s="55">
        <v>1</v>
      </c>
      <c r="K110" s="55">
        <v>1</v>
      </c>
      <c r="L110" s="55">
        <v>0</v>
      </c>
      <c r="M110" s="55">
        <v>0</v>
      </c>
      <c r="N110" s="56">
        <v>2</v>
      </c>
      <c r="O110" s="56">
        <v>2</v>
      </c>
      <c r="P110" s="56">
        <v>4</v>
      </c>
      <c r="Q110" s="55">
        <v>109</v>
      </c>
      <c r="R110" s="55" t="s">
        <v>309</v>
      </c>
      <c r="S110" s="55">
        <v>6</v>
      </c>
      <c r="T110" s="57">
        <f t="shared" si="1"/>
        <v>2</v>
      </c>
    </row>
    <row r="111" spans="1:20" s="55" customFormat="1" x14ac:dyDescent="0.3">
      <c r="A111" s="55" t="s">
        <v>2239</v>
      </c>
      <c r="B111" s="55">
        <v>0</v>
      </c>
      <c r="C111" s="55">
        <v>0</v>
      </c>
      <c r="D111" s="55">
        <v>0</v>
      </c>
      <c r="E111" s="55">
        <v>0</v>
      </c>
      <c r="F111" s="55">
        <v>0</v>
      </c>
      <c r="G111" s="55">
        <v>1</v>
      </c>
      <c r="H111" s="55">
        <v>1</v>
      </c>
      <c r="I111" s="55">
        <v>0</v>
      </c>
      <c r="J111" s="55">
        <v>1</v>
      </c>
      <c r="K111" s="55">
        <v>1</v>
      </c>
      <c r="L111" s="55">
        <v>0</v>
      </c>
      <c r="M111" s="55">
        <v>0</v>
      </c>
      <c r="N111" s="56">
        <v>2</v>
      </c>
      <c r="O111" s="56">
        <v>2</v>
      </c>
      <c r="P111" s="56">
        <v>4</v>
      </c>
      <c r="Q111" s="55">
        <v>110</v>
      </c>
      <c r="R111" s="55" t="s">
        <v>309</v>
      </c>
      <c r="S111" s="55">
        <v>6</v>
      </c>
      <c r="T111" s="57">
        <f t="shared" si="1"/>
        <v>2</v>
      </c>
    </row>
    <row r="112" spans="1:20" s="55" customFormat="1" x14ac:dyDescent="0.3">
      <c r="A112" s="55" t="s">
        <v>2239</v>
      </c>
      <c r="B112" s="55">
        <v>0</v>
      </c>
      <c r="C112" s="55">
        <v>0</v>
      </c>
      <c r="D112" s="55">
        <v>0</v>
      </c>
      <c r="E112" s="55">
        <v>1</v>
      </c>
      <c r="F112" s="55">
        <v>1</v>
      </c>
      <c r="G112" s="55">
        <v>0</v>
      </c>
      <c r="H112" s="55">
        <v>2</v>
      </c>
      <c r="I112" s="55">
        <v>0</v>
      </c>
      <c r="J112" s="55">
        <v>1</v>
      </c>
      <c r="K112" s="55">
        <v>1</v>
      </c>
      <c r="L112" s="55">
        <v>0</v>
      </c>
      <c r="M112" s="55">
        <v>0</v>
      </c>
      <c r="N112" s="56">
        <v>4</v>
      </c>
      <c r="O112" s="56">
        <v>2</v>
      </c>
      <c r="P112" s="56">
        <v>6</v>
      </c>
      <c r="Q112" s="55">
        <v>111</v>
      </c>
      <c r="R112" s="55" t="s">
        <v>309</v>
      </c>
      <c r="S112" s="55">
        <v>6</v>
      </c>
      <c r="T112" s="57">
        <f t="shared" si="1"/>
        <v>4</v>
      </c>
    </row>
    <row r="113" spans="1:20" s="55" customFormat="1" x14ac:dyDescent="0.3">
      <c r="A113" s="55" t="s">
        <v>2239</v>
      </c>
      <c r="B113" s="55">
        <v>0</v>
      </c>
      <c r="C113" s="55">
        <v>0</v>
      </c>
      <c r="D113" s="55">
        <v>1</v>
      </c>
      <c r="E113" s="55">
        <v>0</v>
      </c>
      <c r="F113" s="55">
        <v>1</v>
      </c>
      <c r="G113" s="55">
        <v>0</v>
      </c>
      <c r="H113" s="55">
        <v>0</v>
      </c>
      <c r="I113" s="55">
        <v>1</v>
      </c>
      <c r="J113" s="55">
        <v>1</v>
      </c>
      <c r="K113" s="55">
        <v>1</v>
      </c>
      <c r="L113" s="55">
        <v>0</v>
      </c>
      <c r="M113" s="55">
        <v>0</v>
      </c>
      <c r="N113" s="56">
        <v>3</v>
      </c>
      <c r="O113" s="56">
        <v>2</v>
      </c>
      <c r="P113" s="56">
        <v>5</v>
      </c>
      <c r="Q113" s="55">
        <v>112</v>
      </c>
      <c r="R113" s="55" t="s">
        <v>309</v>
      </c>
      <c r="S113" s="55">
        <v>6</v>
      </c>
      <c r="T113" s="57">
        <f t="shared" si="1"/>
        <v>3</v>
      </c>
    </row>
    <row r="114" spans="1:20" s="55" customFormat="1" x14ac:dyDescent="0.3">
      <c r="A114" s="55" t="s">
        <v>2239</v>
      </c>
      <c r="B114" s="55">
        <v>0</v>
      </c>
      <c r="C114" s="55">
        <v>0</v>
      </c>
      <c r="D114" s="55">
        <v>0</v>
      </c>
      <c r="E114" s="55">
        <v>1</v>
      </c>
      <c r="F114" s="55">
        <v>0</v>
      </c>
      <c r="G114" s="55">
        <v>0</v>
      </c>
      <c r="H114" s="55">
        <v>0</v>
      </c>
      <c r="I114" s="55">
        <v>1</v>
      </c>
      <c r="J114" s="55">
        <v>1</v>
      </c>
      <c r="K114" s="55">
        <v>1</v>
      </c>
      <c r="L114" s="55">
        <v>0</v>
      </c>
      <c r="M114" s="55">
        <v>0</v>
      </c>
      <c r="N114" s="56">
        <v>1</v>
      </c>
      <c r="O114" s="56">
        <v>3</v>
      </c>
      <c r="P114" s="56">
        <v>4</v>
      </c>
      <c r="Q114" s="55">
        <v>113</v>
      </c>
      <c r="R114" s="55" t="s">
        <v>309</v>
      </c>
      <c r="S114" s="55">
        <v>6</v>
      </c>
      <c r="T114" s="57">
        <f t="shared" si="1"/>
        <v>2</v>
      </c>
    </row>
    <row r="115" spans="1:20" s="55" customFormat="1" x14ac:dyDescent="0.3">
      <c r="A115" s="55" t="s">
        <v>2239</v>
      </c>
      <c r="B115" s="55">
        <v>0</v>
      </c>
      <c r="C115" s="55">
        <v>0</v>
      </c>
      <c r="D115" s="55">
        <v>0</v>
      </c>
      <c r="E115" s="55">
        <v>1</v>
      </c>
      <c r="F115" s="55">
        <v>1</v>
      </c>
      <c r="G115" s="55">
        <v>0</v>
      </c>
      <c r="H115" s="55">
        <v>0</v>
      </c>
      <c r="I115" s="55">
        <v>1</v>
      </c>
      <c r="J115" s="55">
        <v>1</v>
      </c>
      <c r="K115" s="55">
        <v>1</v>
      </c>
      <c r="L115" s="55">
        <v>0</v>
      </c>
      <c r="M115" s="55">
        <v>0</v>
      </c>
      <c r="N115" s="56">
        <v>2</v>
      </c>
      <c r="O115" s="56">
        <v>3</v>
      </c>
      <c r="P115" s="56">
        <v>5</v>
      </c>
      <c r="Q115" s="55">
        <v>114</v>
      </c>
      <c r="R115" s="55" t="s">
        <v>309</v>
      </c>
      <c r="S115" s="55">
        <v>6</v>
      </c>
      <c r="T115" s="57">
        <f t="shared" si="1"/>
        <v>3</v>
      </c>
    </row>
    <row r="116" spans="1:20" s="55" customFormat="1" x14ac:dyDescent="0.3">
      <c r="A116" s="55" t="s">
        <v>2239</v>
      </c>
      <c r="B116" s="55">
        <v>0</v>
      </c>
      <c r="C116" s="55">
        <v>1</v>
      </c>
      <c r="D116" s="55">
        <v>1</v>
      </c>
      <c r="E116" s="55">
        <v>2</v>
      </c>
      <c r="F116" s="55">
        <v>0</v>
      </c>
      <c r="G116" s="55">
        <v>0</v>
      </c>
      <c r="H116" s="55">
        <v>0</v>
      </c>
      <c r="I116" s="55">
        <v>0</v>
      </c>
      <c r="J116" s="55">
        <v>1</v>
      </c>
      <c r="K116" s="55">
        <v>1</v>
      </c>
      <c r="L116" s="55">
        <v>0</v>
      </c>
      <c r="M116" s="55">
        <v>0</v>
      </c>
      <c r="N116" s="56">
        <v>2</v>
      </c>
      <c r="O116" s="56">
        <v>4</v>
      </c>
      <c r="P116" s="56">
        <v>6</v>
      </c>
      <c r="Q116" s="55">
        <v>115</v>
      </c>
      <c r="R116" s="55" t="s">
        <v>309</v>
      </c>
      <c r="S116" s="55">
        <v>6</v>
      </c>
      <c r="T116" s="57">
        <f t="shared" si="1"/>
        <v>4</v>
      </c>
    </row>
    <row r="117" spans="1:20" s="55" customFormat="1" x14ac:dyDescent="0.3">
      <c r="A117" s="55" t="s">
        <v>2239</v>
      </c>
      <c r="B117" s="55">
        <v>0</v>
      </c>
      <c r="C117" s="55">
        <v>0</v>
      </c>
      <c r="D117" s="55">
        <v>0</v>
      </c>
      <c r="E117" s="55">
        <v>1</v>
      </c>
      <c r="F117" s="55">
        <v>1</v>
      </c>
      <c r="G117" s="55">
        <v>0</v>
      </c>
      <c r="H117" s="55">
        <v>0</v>
      </c>
      <c r="I117" s="55">
        <v>1</v>
      </c>
      <c r="J117" s="55">
        <v>1</v>
      </c>
      <c r="K117" s="55">
        <v>1</v>
      </c>
      <c r="L117" s="55">
        <v>0</v>
      </c>
      <c r="M117" s="55">
        <v>0</v>
      </c>
      <c r="N117" s="56">
        <v>2</v>
      </c>
      <c r="O117" s="56">
        <v>3</v>
      </c>
      <c r="P117" s="56">
        <v>5</v>
      </c>
      <c r="Q117" s="55">
        <v>116</v>
      </c>
      <c r="R117" s="55" t="s">
        <v>309</v>
      </c>
      <c r="S117" s="55">
        <v>6</v>
      </c>
      <c r="T117" s="57">
        <f t="shared" si="1"/>
        <v>3</v>
      </c>
    </row>
    <row r="118" spans="1:20" s="55" customFormat="1" x14ac:dyDescent="0.3">
      <c r="A118" s="55" t="s">
        <v>2239</v>
      </c>
      <c r="B118" s="55">
        <v>0</v>
      </c>
      <c r="C118" s="55">
        <v>0</v>
      </c>
      <c r="D118" s="55">
        <v>0</v>
      </c>
      <c r="E118" s="55">
        <v>1</v>
      </c>
      <c r="F118" s="55">
        <v>0</v>
      </c>
      <c r="G118" s="55">
        <v>1</v>
      </c>
      <c r="H118" s="55">
        <v>0</v>
      </c>
      <c r="I118" s="55">
        <v>0</v>
      </c>
      <c r="J118" s="55">
        <v>1</v>
      </c>
      <c r="K118" s="55">
        <v>1</v>
      </c>
      <c r="L118" s="55">
        <v>0</v>
      </c>
      <c r="M118" s="55">
        <v>0</v>
      </c>
      <c r="N118" s="56">
        <v>1</v>
      </c>
      <c r="O118" s="56">
        <v>3</v>
      </c>
      <c r="P118" s="56">
        <v>4</v>
      </c>
      <c r="Q118" s="55">
        <v>117</v>
      </c>
      <c r="R118" s="55" t="s">
        <v>309</v>
      </c>
      <c r="S118" s="55">
        <v>6</v>
      </c>
      <c r="T118" s="57">
        <f t="shared" si="1"/>
        <v>2</v>
      </c>
    </row>
    <row r="119" spans="1:20" s="55" customFormat="1" x14ac:dyDescent="0.3">
      <c r="A119" s="55" t="s">
        <v>2239</v>
      </c>
      <c r="B119" s="55">
        <v>0</v>
      </c>
      <c r="C119" s="55">
        <v>1</v>
      </c>
      <c r="D119" s="55">
        <v>0</v>
      </c>
      <c r="E119" s="55">
        <v>0</v>
      </c>
      <c r="F119" s="55">
        <v>0</v>
      </c>
      <c r="G119" s="55">
        <v>0</v>
      </c>
      <c r="H119" s="55">
        <v>1</v>
      </c>
      <c r="I119" s="55">
        <v>1</v>
      </c>
      <c r="J119" s="55">
        <v>1</v>
      </c>
      <c r="K119" s="55">
        <v>1</v>
      </c>
      <c r="L119" s="55">
        <v>0</v>
      </c>
      <c r="M119" s="55">
        <v>0</v>
      </c>
      <c r="N119" s="56">
        <v>2</v>
      </c>
      <c r="O119" s="56">
        <v>3</v>
      </c>
      <c r="P119" s="56">
        <v>5</v>
      </c>
      <c r="Q119" s="55">
        <v>118</v>
      </c>
      <c r="R119" s="55" t="s">
        <v>309</v>
      </c>
      <c r="S119" s="55">
        <v>6</v>
      </c>
      <c r="T119" s="57">
        <f t="shared" si="1"/>
        <v>3</v>
      </c>
    </row>
    <row r="120" spans="1:20" s="55" customFormat="1" x14ac:dyDescent="0.3">
      <c r="A120" s="55" t="s">
        <v>2239</v>
      </c>
      <c r="B120" s="55">
        <v>0</v>
      </c>
      <c r="C120" s="55">
        <v>1</v>
      </c>
      <c r="D120" s="55">
        <v>1</v>
      </c>
      <c r="E120" s="55">
        <v>1</v>
      </c>
      <c r="F120" s="55">
        <v>1</v>
      </c>
      <c r="G120" s="55">
        <v>0</v>
      </c>
      <c r="H120" s="55">
        <v>1</v>
      </c>
      <c r="I120" s="55">
        <v>0</v>
      </c>
      <c r="J120" s="55">
        <v>1</v>
      </c>
      <c r="K120" s="55">
        <v>1</v>
      </c>
      <c r="L120" s="55">
        <v>0</v>
      </c>
      <c r="M120" s="55">
        <v>0</v>
      </c>
      <c r="N120" s="56">
        <v>4</v>
      </c>
      <c r="O120" s="56">
        <v>3</v>
      </c>
      <c r="P120" s="56">
        <v>7</v>
      </c>
      <c r="Q120" s="55">
        <v>119</v>
      </c>
      <c r="R120" s="55" t="s">
        <v>309</v>
      </c>
      <c r="S120" s="55">
        <v>6</v>
      </c>
      <c r="T120" s="57">
        <f t="shared" si="1"/>
        <v>5</v>
      </c>
    </row>
    <row r="121" spans="1:20" s="55" customFormat="1" x14ac:dyDescent="0.3">
      <c r="A121" s="55" t="s">
        <v>2239</v>
      </c>
      <c r="B121" s="55">
        <v>0</v>
      </c>
      <c r="C121" s="55">
        <v>0</v>
      </c>
      <c r="D121" s="55">
        <v>0</v>
      </c>
      <c r="E121" s="55">
        <v>1</v>
      </c>
      <c r="F121" s="55">
        <v>0</v>
      </c>
      <c r="G121" s="55">
        <v>0</v>
      </c>
      <c r="H121" s="55">
        <v>0</v>
      </c>
      <c r="I121" s="55">
        <v>1</v>
      </c>
      <c r="J121" s="55">
        <v>1</v>
      </c>
      <c r="K121" s="55">
        <v>1</v>
      </c>
      <c r="L121" s="55">
        <v>0</v>
      </c>
      <c r="M121" s="55">
        <v>0</v>
      </c>
      <c r="N121" s="56">
        <v>1</v>
      </c>
      <c r="O121" s="56">
        <v>3</v>
      </c>
      <c r="P121" s="56">
        <v>4</v>
      </c>
      <c r="Q121" s="55">
        <v>120</v>
      </c>
      <c r="R121" s="55" t="s">
        <v>309</v>
      </c>
      <c r="S121" s="55">
        <v>6</v>
      </c>
      <c r="T121" s="57">
        <f t="shared" si="1"/>
        <v>2</v>
      </c>
    </row>
    <row r="122" spans="1:20" s="55" customFormat="1" x14ac:dyDescent="0.3">
      <c r="A122" s="55" t="s">
        <v>2239</v>
      </c>
      <c r="B122" s="55">
        <v>0</v>
      </c>
      <c r="C122" s="55">
        <v>0</v>
      </c>
      <c r="D122" s="55">
        <v>0</v>
      </c>
      <c r="E122" s="55">
        <v>0</v>
      </c>
      <c r="F122" s="55">
        <v>1</v>
      </c>
      <c r="G122" s="55">
        <v>1</v>
      </c>
      <c r="H122" s="55">
        <v>2</v>
      </c>
      <c r="I122" s="55">
        <v>1</v>
      </c>
      <c r="J122" s="55">
        <v>1</v>
      </c>
      <c r="K122" s="55">
        <v>1</v>
      </c>
      <c r="L122" s="55">
        <v>0</v>
      </c>
      <c r="M122" s="55">
        <v>0</v>
      </c>
      <c r="N122" s="56">
        <v>4</v>
      </c>
      <c r="O122" s="56">
        <v>3</v>
      </c>
      <c r="P122" s="56">
        <v>7</v>
      </c>
      <c r="Q122" s="55">
        <v>121</v>
      </c>
      <c r="R122" s="55" t="s">
        <v>309</v>
      </c>
      <c r="S122" s="55">
        <v>7</v>
      </c>
      <c r="T122" s="57">
        <f t="shared" si="1"/>
        <v>5</v>
      </c>
    </row>
    <row r="123" spans="1:20" s="55" customFormat="1" x14ac:dyDescent="0.3">
      <c r="A123" s="55" t="s">
        <v>2239</v>
      </c>
      <c r="B123" s="55">
        <v>1</v>
      </c>
      <c r="C123" s="55">
        <v>0</v>
      </c>
      <c r="D123" s="55">
        <v>1</v>
      </c>
      <c r="E123" s="55">
        <v>1</v>
      </c>
      <c r="F123" s="55">
        <v>0</v>
      </c>
      <c r="G123" s="55">
        <v>2</v>
      </c>
      <c r="H123" s="55">
        <v>0</v>
      </c>
      <c r="I123" s="55">
        <v>2</v>
      </c>
      <c r="J123" s="55">
        <v>0</v>
      </c>
      <c r="K123" s="55">
        <v>1</v>
      </c>
      <c r="L123" s="55">
        <v>1</v>
      </c>
      <c r="M123" s="55">
        <v>0</v>
      </c>
      <c r="N123" s="56">
        <v>3</v>
      </c>
      <c r="O123" s="56">
        <v>6</v>
      </c>
      <c r="P123" s="56">
        <v>9</v>
      </c>
      <c r="Q123" s="55">
        <v>122</v>
      </c>
      <c r="R123" s="55" t="s">
        <v>309</v>
      </c>
      <c r="S123" s="55">
        <v>7</v>
      </c>
      <c r="T123" s="57">
        <f t="shared" si="1"/>
        <v>7</v>
      </c>
    </row>
    <row r="124" spans="1:20" s="55" customFormat="1" x14ac:dyDescent="0.3">
      <c r="A124" s="55" t="s">
        <v>2239</v>
      </c>
      <c r="B124" s="55">
        <v>0</v>
      </c>
      <c r="C124" s="55">
        <v>1</v>
      </c>
      <c r="D124" s="55">
        <v>2</v>
      </c>
      <c r="E124" s="55">
        <v>0</v>
      </c>
      <c r="F124" s="55">
        <v>1</v>
      </c>
      <c r="G124" s="55">
        <v>1</v>
      </c>
      <c r="H124" s="55">
        <v>0</v>
      </c>
      <c r="I124" s="55">
        <v>1</v>
      </c>
      <c r="J124" s="55">
        <v>1</v>
      </c>
      <c r="K124" s="55">
        <v>1</v>
      </c>
      <c r="L124" s="55">
        <v>0</v>
      </c>
      <c r="M124" s="55">
        <v>0</v>
      </c>
      <c r="N124" s="56">
        <v>4</v>
      </c>
      <c r="O124" s="56">
        <v>4</v>
      </c>
      <c r="P124" s="56">
        <v>8</v>
      </c>
      <c r="Q124" s="55">
        <v>123</v>
      </c>
      <c r="R124" s="55" t="s">
        <v>309</v>
      </c>
      <c r="S124" s="55">
        <v>7</v>
      </c>
      <c r="T124" s="57">
        <f t="shared" si="1"/>
        <v>6</v>
      </c>
    </row>
    <row r="125" spans="1:20" s="55" customFormat="1" x14ac:dyDescent="0.3">
      <c r="A125" s="55" t="s">
        <v>2239</v>
      </c>
      <c r="B125" s="55">
        <v>1</v>
      </c>
      <c r="C125" s="55">
        <v>0</v>
      </c>
      <c r="D125" s="55">
        <v>0</v>
      </c>
      <c r="E125" s="55">
        <v>1</v>
      </c>
      <c r="F125" s="55">
        <v>1</v>
      </c>
      <c r="G125" s="55">
        <v>1</v>
      </c>
      <c r="H125" s="55">
        <v>0</v>
      </c>
      <c r="I125" s="55">
        <v>0</v>
      </c>
      <c r="J125" s="55">
        <v>1</v>
      </c>
      <c r="K125" s="55">
        <v>1</v>
      </c>
      <c r="L125" s="55">
        <v>0</v>
      </c>
      <c r="M125" s="55">
        <v>0</v>
      </c>
      <c r="N125" s="56">
        <v>3</v>
      </c>
      <c r="O125" s="56">
        <v>3</v>
      </c>
      <c r="P125" s="56">
        <v>6</v>
      </c>
      <c r="Q125" s="55">
        <v>124</v>
      </c>
      <c r="R125" s="55" t="s">
        <v>309</v>
      </c>
      <c r="S125" s="55">
        <v>7</v>
      </c>
      <c r="T125" s="57">
        <f t="shared" si="1"/>
        <v>4</v>
      </c>
    </row>
    <row r="126" spans="1:20" s="55" customFormat="1" x14ac:dyDescent="0.3">
      <c r="A126" s="55" t="s">
        <v>2239</v>
      </c>
      <c r="B126" s="55">
        <v>0</v>
      </c>
      <c r="C126" s="55">
        <v>1</v>
      </c>
      <c r="D126" s="55">
        <v>1</v>
      </c>
      <c r="E126" s="55">
        <v>1</v>
      </c>
      <c r="F126" s="55">
        <v>1</v>
      </c>
      <c r="G126" s="55">
        <v>2</v>
      </c>
      <c r="H126" s="55">
        <v>0</v>
      </c>
      <c r="I126" s="55">
        <v>1</v>
      </c>
      <c r="J126" s="55">
        <v>0</v>
      </c>
      <c r="K126" s="55">
        <v>1</v>
      </c>
      <c r="L126" s="55">
        <v>1</v>
      </c>
      <c r="M126" s="55">
        <v>0</v>
      </c>
      <c r="N126" s="56">
        <v>3</v>
      </c>
      <c r="O126" s="56">
        <v>6</v>
      </c>
      <c r="P126" s="56">
        <v>9</v>
      </c>
      <c r="Q126" s="55">
        <v>125</v>
      </c>
      <c r="R126" s="55" t="s">
        <v>309</v>
      </c>
      <c r="S126" s="55">
        <v>7</v>
      </c>
      <c r="T126" s="57">
        <f t="shared" si="1"/>
        <v>7</v>
      </c>
    </row>
    <row r="127" spans="1:20" s="55" customFormat="1" x14ac:dyDescent="0.3">
      <c r="A127" s="55" t="s">
        <v>2240</v>
      </c>
      <c r="B127" s="55">
        <v>1</v>
      </c>
      <c r="C127" s="55">
        <v>0</v>
      </c>
      <c r="D127" s="55">
        <v>0</v>
      </c>
      <c r="E127" s="55">
        <v>0</v>
      </c>
      <c r="F127" s="55">
        <v>0</v>
      </c>
      <c r="G127" s="55">
        <v>1</v>
      </c>
      <c r="H127" s="55">
        <v>0</v>
      </c>
      <c r="I127" s="55">
        <v>0</v>
      </c>
      <c r="J127" s="55">
        <v>1</v>
      </c>
      <c r="K127" s="55">
        <v>1</v>
      </c>
      <c r="L127" s="55">
        <v>0</v>
      </c>
      <c r="M127" s="55">
        <v>0</v>
      </c>
      <c r="N127" s="56">
        <v>2</v>
      </c>
      <c r="O127" s="56">
        <v>2</v>
      </c>
      <c r="P127" s="56">
        <v>4</v>
      </c>
      <c r="Q127" s="55">
        <v>126</v>
      </c>
      <c r="R127" s="55" t="s">
        <v>309</v>
      </c>
      <c r="S127" s="55">
        <v>7</v>
      </c>
      <c r="T127" s="57">
        <f t="shared" si="1"/>
        <v>2</v>
      </c>
    </row>
    <row r="128" spans="1:20" s="55" customFormat="1" x14ac:dyDescent="0.3">
      <c r="A128" s="55" t="s">
        <v>2239</v>
      </c>
      <c r="B128" s="55">
        <v>0</v>
      </c>
      <c r="C128" s="55">
        <v>0</v>
      </c>
      <c r="D128" s="55">
        <v>0</v>
      </c>
      <c r="E128" s="55">
        <v>0</v>
      </c>
      <c r="F128" s="55">
        <v>0</v>
      </c>
      <c r="G128" s="55">
        <v>1</v>
      </c>
      <c r="H128" s="55">
        <v>1</v>
      </c>
      <c r="I128" s="55">
        <v>1</v>
      </c>
      <c r="J128" s="55">
        <v>1</v>
      </c>
      <c r="K128" s="55">
        <v>1</v>
      </c>
      <c r="L128" s="55">
        <v>0</v>
      </c>
      <c r="M128" s="55">
        <v>0</v>
      </c>
      <c r="N128" s="56">
        <v>2</v>
      </c>
      <c r="O128" s="56">
        <v>3</v>
      </c>
      <c r="P128" s="56">
        <v>5</v>
      </c>
      <c r="Q128" s="55">
        <v>127</v>
      </c>
      <c r="R128" s="55" t="s">
        <v>309</v>
      </c>
      <c r="S128" s="55">
        <v>7</v>
      </c>
      <c r="T128" s="57">
        <f t="shared" si="1"/>
        <v>3</v>
      </c>
    </row>
    <row r="129" spans="1:20" s="55" customFormat="1" x14ac:dyDescent="0.3">
      <c r="A129" s="55" t="s">
        <v>2239</v>
      </c>
      <c r="B129" s="55">
        <v>0</v>
      </c>
      <c r="C129" s="55">
        <v>1</v>
      </c>
      <c r="D129" s="55">
        <v>0</v>
      </c>
      <c r="E129" s="55">
        <v>1</v>
      </c>
      <c r="F129" s="55">
        <v>2</v>
      </c>
      <c r="G129" s="55">
        <v>1</v>
      </c>
      <c r="H129" s="55">
        <v>0</v>
      </c>
      <c r="I129" s="55">
        <v>0</v>
      </c>
      <c r="J129" s="55">
        <v>1</v>
      </c>
      <c r="K129" s="55">
        <v>1</v>
      </c>
      <c r="L129" s="55">
        <v>0</v>
      </c>
      <c r="M129" s="55">
        <v>0</v>
      </c>
      <c r="N129" s="56">
        <v>3</v>
      </c>
      <c r="O129" s="56">
        <v>4</v>
      </c>
      <c r="P129" s="56">
        <v>7</v>
      </c>
      <c r="Q129" s="55">
        <v>128</v>
      </c>
      <c r="R129" s="55" t="s">
        <v>309</v>
      </c>
      <c r="S129" s="55">
        <v>7</v>
      </c>
      <c r="T129" s="57">
        <f t="shared" si="1"/>
        <v>5</v>
      </c>
    </row>
    <row r="130" spans="1:20" s="55" customFormat="1" x14ac:dyDescent="0.3">
      <c r="A130" s="55" t="s">
        <v>2239</v>
      </c>
      <c r="B130" s="55">
        <v>0</v>
      </c>
      <c r="C130" s="55">
        <v>0</v>
      </c>
      <c r="D130" s="55">
        <v>0</v>
      </c>
      <c r="E130" s="55">
        <v>1</v>
      </c>
      <c r="F130" s="55">
        <v>1</v>
      </c>
      <c r="G130" s="55">
        <v>1</v>
      </c>
      <c r="H130" s="55">
        <v>1</v>
      </c>
      <c r="I130" s="55">
        <v>0</v>
      </c>
      <c r="J130" s="55">
        <v>1</v>
      </c>
      <c r="K130" s="55">
        <v>1</v>
      </c>
      <c r="L130" s="55">
        <v>0</v>
      </c>
      <c r="M130" s="55">
        <v>0</v>
      </c>
      <c r="N130" s="56">
        <v>3</v>
      </c>
      <c r="O130" s="56">
        <v>3</v>
      </c>
      <c r="P130" s="56">
        <v>6</v>
      </c>
      <c r="Q130" s="55">
        <v>129</v>
      </c>
      <c r="R130" s="55" t="s">
        <v>309</v>
      </c>
      <c r="S130" s="55">
        <v>7</v>
      </c>
      <c r="T130" s="57">
        <f t="shared" si="1"/>
        <v>4</v>
      </c>
    </row>
    <row r="131" spans="1:20" s="55" customFormat="1" x14ac:dyDescent="0.3">
      <c r="A131" s="55" t="s">
        <v>2239</v>
      </c>
      <c r="B131" s="55">
        <v>1</v>
      </c>
      <c r="C131" s="55">
        <v>0</v>
      </c>
      <c r="D131" s="55">
        <v>0</v>
      </c>
      <c r="E131" s="55">
        <v>1</v>
      </c>
      <c r="F131" s="55">
        <v>0</v>
      </c>
      <c r="G131" s="55">
        <v>1</v>
      </c>
      <c r="H131" s="55">
        <v>0</v>
      </c>
      <c r="I131" s="55">
        <v>0</v>
      </c>
      <c r="J131" s="55">
        <v>1</v>
      </c>
      <c r="K131" s="55">
        <v>1</v>
      </c>
      <c r="L131" s="55">
        <v>0</v>
      </c>
      <c r="M131" s="55">
        <v>0</v>
      </c>
      <c r="N131" s="56">
        <v>2</v>
      </c>
      <c r="O131" s="56">
        <v>3</v>
      </c>
      <c r="P131" s="56">
        <v>5</v>
      </c>
      <c r="Q131" s="55">
        <v>130</v>
      </c>
      <c r="R131" s="55" t="s">
        <v>309</v>
      </c>
      <c r="S131" s="55">
        <v>7</v>
      </c>
      <c r="T131" s="57">
        <f t="shared" ref="T131:T194" si="2">SUM(B131:I131)</f>
        <v>3</v>
      </c>
    </row>
    <row r="132" spans="1:20" s="55" customFormat="1" x14ac:dyDescent="0.3">
      <c r="A132" s="55" t="s">
        <v>2239</v>
      </c>
      <c r="B132" s="55">
        <v>0</v>
      </c>
      <c r="C132" s="55">
        <v>0</v>
      </c>
      <c r="D132" s="55">
        <v>1</v>
      </c>
      <c r="E132" s="55">
        <v>0</v>
      </c>
      <c r="F132" s="55">
        <v>0</v>
      </c>
      <c r="G132" s="55">
        <v>3</v>
      </c>
      <c r="H132" s="55">
        <v>0</v>
      </c>
      <c r="I132" s="55">
        <v>1</v>
      </c>
      <c r="J132" s="55">
        <v>1</v>
      </c>
      <c r="K132" s="55">
        <v>1</v>
      </c>
      <c r="L132" s="55">
        <v>0</v>
      </c>
      <c r="M132" s="55">
        <v>0</v>
      </c>
      <c r="N132" s="56">
        <v>2</v>
      </c>
      <c r="O132" s="56">
        <v>5</v>
      </c>
      <c r="P132" s="56">
        <v>7</v>
      </c>
      <c r="Q132" s="55">
        <v>131</v>
      </c>
      <c r="R132" s="55" t="s">
        <v>309</v>
      </c>
      <c r="S132" s="55">
        <v>7</v>
      </c>
      <c r="T132" s="57">
        <f t="shared" si="2"/>
        <v>5</v>
      </c>
    </row>
    <row r="133" spans="1:20" s="55" customFormat="1" x14ac:dyDescent="0.3">
      <c r="A133" s="55" t="s">
        <v>2239</v>
      </c>
      <c r="B133" s="55">
        <v>0</v>
      </c>
      <c r="C133" s="55">
        <v>0</v>
      </c>
      <c r="D133" s="55">
        <v>1</v>
      </c>
      <c r="E133" s="55">
        <v>1</v>
      </c>
      <c r="F133" s="55">
        <v>1</v>
      </c>
      <c r="G133" s="55">
        <v>1</v>
      </c>
      <c r="H133" s="55">
        <v>2</v>
      </c>
      <c r="I133" s="55">
        <v>0</v>
      </c>
      <c r="J133" s="55">
        <v>1</v>
      </c>
      <c r="K133" s="55">
        <v>1</v>
      </c>
      <c r="L133" s="55">
        <v>0</v>
      </c>
      <c r="M133" s="55">
        <v>0</v>
      </c>
      <c r="N133" s="56">
        <v>5</v>
      </c>
      <c r="O133" s="56">
        <v>3</v>
      </c>
      <c r="P133" s="56">
        <v>8</v>
      </c>
      <c r="Q133" s="55">
        <v>132</v>
      </c>
      <c r="R133" s="55" t="s">
        <v>309</v>
      </c>
      <c r="S133" s="55">
        <v>7</v>
      </c>
      <c r="T133" s="57">
        <f t="shared" si="2"/>
        <v>6</v>
      </c>
    </row>
    <row r="134" spans="1:20" s="55" customFormat="1" x14ac:dyDescent="0.3">
      <c r="A134" s="55" t="s">
        <v>2239</v>
      </c>
      <c r="B134" s="55">
        <v>1</v>
      </c>
      <c r="C134" s="55">
        <v>0</v>
      </c>
      <c r="D134" s="55">
        <v>1</v>
      </c>
      <c r="E134" s="55">
        <v>1</v>
      </c>
      <c r="F134" s="55">
        <v>1</v>
      </c>
      <c r="G134" s="55">
        <v>2</v>
      </c>
      <c r="H134" s="55">
        <v>1</v>
      </c>
      <c r="I134" s="55">
        <v>0</v>
      </c>
      <c r="J134" s="55">
        <v>1</v>
      </c>
      <c r="K134" s="55">
        <v>1</v>
      </c>
      <c r="L134" s="55">
        <v>0</v>
      </c>
      <c r="M134" s="55">
        <v>0</v>
      </c>
      <c r="N134" s="56">
        <v>5</v>
      </c>
      <c r="O134" s="56">
        <v>4</v>
      </c>
      <c r="P134" s="56">
        <v>9</v>
      </c>
      <c r="Q134" s="55">
        <v>133</v>
      </c>
      <c r="R134" s="55" t="s">
        <v>309</v>
      </c>
      <c r="S134" s="55">
        <v>7</v>
      </c>
      <c r="T134" s="57">
        <f t="shared" si="2"/>
        <v>7</v>
      </c>
    </row>
    <row r="135" spans="1:20" s="55" customFormat="1" x14ac:dyDescent="0.3">
      <c r="A135" s="55" t="s">
        <v>2239</v>
      </c>
      <c r="B135" s="55">
        <v>0</v>
      </c>
      <c r="C135" s="55">
        <v>1</v>
      </c>
      <c r="D135" s="55">
        <v>1</v>
      </c>
      <c r="E135" s="55">
        <v>1</v>
      </c>
      <c r="F135" s="55">
        <v>1</v>
      </c>
      <c r="G135" s="55">
        <v>1</v>
      </c>
      <c r="H135" s="55">
        <v>0</v>
      </c>
      <c r="I135" s="55">
        <v>0</v>
      </c>
      <c r="J135" s="55">
        <v>1</v>
      </c>
      <c r="K135" s="55">
        <v>1</v>
      </c>
      <c r="L135" s="55">
        <v>0</v>
      </c>
      <c r="M135" s="55">
        <v>0</v>
      </c>
      <c r="N135" s="56">
        <v>3</v>
      </c>
      <c r="O135" s="56">
        <v>4</v>
      </c>
      <c r="P135" s="56">
        <v>7</v>
      </c>
      <c r="Q135" s="55">
        <v>134</v>
      </c>
      <c r="R135" s="55" t="s">
        <v>309</v>
      </c>
      <c r="S135" s="55">
        <v>7</v>
      </c>
      <c r="T135" s="57">
        <f t="shared" si="2"/>
        <v>5</v>
      </c>
    </row>
    <row r="136" spans="1:20" s="55" customFormat="1" x14ac:dyDescent="0.3">
      <c r="A136" s="55" t="s">
        <v>2239</v>
      </c>
      <c r="B136" s="55">
        <v>0</v>
      </c>
      <c r="C136" s="55">
        <v>0</v>
      </c>
      <c r="D136" s="55">
        <v>1</v>
      </c>
      <c r="E136" s="55">
        <v>1</v>
      </c>
      <c r="F136" s="55">
        <v>1</v>
      </c>
      <c r="G136" s="55">
        <v>2</v>
      </c>
      <c r="H136" s="55">
        <v>1</v>
      </c>
      <c r="I136" s="55">
        <v>1</v>
      </c>
      <c r="J136" s="55">
        <v>1</v>
      </c>
      <c r="K136" s="55">
        <v>1</v>
      </c>
      <c r="L136" s="55">
        <v>0</v>
      </c>
      <c r="M136" s="55">
        <v>1</v>
      </c>
      <c r="N136" s="56">
        <v>4</v>
      </c>
      <c r="O136" s="56">
        <v>6</v>
      </c>
      <c r="P136" s="56">
        <v>10</v>
      </c>
      <c r="Q136" s="55">
        <v>135</v>
      </c>
      <c r="R136" s="55" t="s">
        <v>309</v>
      </c>
      <c r="S136" s="55">
        <v>7</v>
      </c>
      <c r="T136" s="57">
        <f t="shared" si="2"/>
        <v>7</v>
      </c>
    </row>
    <row r="137" spans="1:20" s="55" customFormat="1" x14ac:dyDescent="0.3">
      <c r="A137" s="55" t="s">
        <v>2239</v>
      </c>
      <c r="B137" s="55">
        <v>0</v>
      </c>
      <c r="C137" s="55">
        <v>0</v>
      </c>
      <c r="D137" s="55">
        <v>0</v>
      </c>
      <c r="E137" s="55">
        <v>2</v>
      </c>
      <c r="F137" s="55">
        <v>2</v>
      </c>
      <c r="G137" s="55">
        <v>0</v>
      </c>
      <c r="H137" s="55">
        <v>0</v>
      </c>
      <c r="I137" s="55">
        <v>1</v>
      </c>
      <c r="J137" s="55">
        <v>0</v>
      </c>
      <c r="K137" s="55">
        <v>1</v>
      </c>
      <c r="L137" s="55">
        <v>1</v>
      </c>
      <c r="M137" s="55">
        <v>0</v>
      </c>
      <c r="N137" s="56">
        <v>3</v>
      </c>
      <c r="O137" s="56">
        <v>4</v>
      </c>
      <c r="P137" s="56">
        <v>7</v>
      </c>
      <c r="Q137" s="55">
        <v>136</v>
      </c>
      <c r="R137" s="55" t="s">
        <v>309</v>
      </c>
      <c r="S137" s="55">
        <v>7</v>
      </c>
      <c r="T137" s="57">
        <f t="shared" si="2"/>
        <v>5</v>
      </c>
    </row>
    <row r="138" spans="1:20" s="55" customFormat="1" x14ac:dyDescent="0.3">
      <c r="A138" s="55" t="s">
        <v>2239</v>
      </c>
      <c r="B138" s="55">
        <v>1</v>
      </c>
      <c r="C138" s="55">
        <v>1</v>
      </c>
      <c r="D138" s="55">
        <v>1</v>
      </c>
      <c r="E138" s="55">
        <v>0</v>
      </c>
      <c r="F138" s="55">
        <v>0</v>
      </c>
      <c r="G138" s="55">
        <v>1</v>
      </c>
      <c r="H138" s="55">
        <v>0</v>
      </c>
      <c r="I138" s="55">
        <v>0</v>
      </c>
      <c r="J138" s="55">
        <v>1</v>
      </c>
      <c r="K138" s="55">
        <v>1</v>
      </c>
      <c r="L138" s="55">
        <v>0</v>
      </c>
      <c r="M138" s="55">
        <v>0</v>
      </c>
      <c r="N138" s="56">
        <v>3</v>
      </c>
      <c r="O138" s="56">
        <v>3</v>
      </c>
      <c r="P138" s="56">
        <v>6</v>
      </c>
      <c r="Q138" s="55">
        <v>137</v>
      </c>
      <c r="R138" s="55" t="s">
        <v>309</v>
      </c>
      <c r="S138" s="55">
        <v>7</v>
      </c>
      <c r="T138" s="57">
        <f t="shared" si="2"/>
        <v>4</v>
      </c>
    </row>
    <row r="139" spans="1:20" s="55" customFormat="1" x14ac:dyDescent="0.3">
      <c r="A139" s="55" t="s">
        <v>2239</v>
      </c>
      <c r="B139" s="55">
        <v>0</v>
      </c>
      <c r="C139" s="55">
        <v>0</v>
      </c>
      <c r="D139" s="55">
        <v>1</v>
      </c>
      <c r="E139" s="55">
        <v>1</v>
      </c>
      <c r="F139" s="55">
        <v>0</v>
      </c>
      <c r="G139" s="55">
        <v>0</v>
      </c>
      <c r="H139" s="55">
        <v>2</v>
      </c>
      <c r="I139" s="55">
        <v>1</v>
      </c>
      <c r="J139" s="55">
        <v>0</v>
      </c>
      <c r="K139" s="55">
        <v>1</v>
      </c>
      <c r="L139" s="55">
        <v>1</v>
      </c>
      <c r="M139" s="55">
        <v>0</v>
      </c>
      <c r="N139" s="56">
        <v>4</v>
      </c>
      <c r="O139" s="56">
        <v>3</v>
      </c>
      <c r="P139" s="56">
        <v>7</v>
      </c>
      <c r="Q139" s="55">
        <v>138</v>
      </c>
      <c r="R139" s="55" t="s">
        <v>309</v>
      </c>
      <c r="S139" s="55">
        <v>7</v>
      </c>
      <c r="T139" s="57">
        <f t="shared" si="2"/>
        <v>5</v>
      </c>
    </row>
    <row r="140" spans="1:20" s="55" customFormat="1" x14ac:dyDescent="0.3">
      <c r="A140" s="55" t="s">
        <v>2239</v>
      </c>
      <c r="B140" s="55">
        <v>0</v>
      </c>
      <c r="C140" s="55">
        <v>1</v>
      </c>
      <c r="D140" s="55">
        <v>2</v>
      </c>
      <c r="E140" s="55">
        <v>0</v>
      </c>
      <c r="F140" s="55">
        <v>2</v>
      </c>
      <c r="G140" s="55">
        <v>1</v>
      </c>
      <c r="H140" s="55">
        <v>1</v>
      </c>
      <c r="I140" s="55">
        <v>1</v>
      </c>
      <c r="J140" s="55">
        <v>1</v>
      </c>
      <c r="K140" s="55">
        <v>1</v>
      </c>
      <c r="L140" s="55">
        <v>0</v>
      </c>
      <c r="M140" s="55">
        <v>0</v>
      </c>
      <c r="N140" s="56">
        <v>6</v>
      </c>
      <c r="O140" s="56">
        <v>4</v>
      </c>
      <c r="P140" s="56">
        <v>10</v>
      </c>
      <c r="Q140" s="55">
        <v>139</v>
      </c>
      <c r="R140" s="55" t="s">
        <v>309</v>
      </c>
      <c r="S140" s="55">
        <v>7</v>
      </c>
      <c r="T140" s="57">
        <f t="shared" si="2"/>
        <v>8</v>
      </c>
    </row>
    <row r="141" spans="1:20" s="55" customFormat="1" x14ac:dyDescent="0.3">
      <c r="A141" s="55" t="s">
        <v>2239</v>
      </c>
      <c r="B141" s="55">
        <v>0</v>
      </c>
      <c r="C141" s="55">
        <v>1</v>
      </c>
      <c r="D141" s="55">
        <v>1</v>
      </c>
      <c r="E141" s="55">
        <v>0</v>
      </c>
      <c r="F141" s="55">
        <v>1</v>
      </c>
      <c r="G141" s="55">
        <v>2</v>
      </c>
      <c r="H141" s="55">
        <v>0</v>
      </c>
      <c r="I141" s="55">
        <v>0</v>
      </c>
      <c r="J141" s="55">
        <v>1</v>
      </c>
      <c r="K141" s="55">
        <v>1</v>
      </c>
      <c r="L141" s="55">
        <v>0</v>
      </c>
      <c r="M141" s="55">
        <v>0</v>
      </c>
      <c r="N141" s="56">
        <v>3</v>
      </c>
      <c r="O141" s="56">
        <v>4</v>
      </c>
      <c r="P141" s="56">
        <v>7</v>
      </c>
      <c r="Q141" s="55">
        <v>140</v>
      </c>
      <c r="R141" s="55" t="s">
        <v>309</v>
      </c>
      <c r="S141" s="55">
        <v>7</v>
      </c>
      <c r="T141" s="57">
        <f t="shared" si="2"/>
        <v>5</v>
      </c>
    </row>
    <row r="142" spans="1:20" s="55" customFormat="1" x14ac:dyDescent="0.3">
      <c r="A142" s="55" t="s">
        <v>2239</v>
      </c>
      <c r="B142" s="55">
        <v>0</v>
      </c>
      <c r="C142" s="55">
        <v>0</v>
      </c>
      <c r="D142" s="55">
        <v>0</v>
      </c>
      <c r="E142" s="55">
        <v>1</v>
      </c>
      <c r="F142" s="55">
        <v>0</v>
      </c>
      <c r="G142" s="55">
        <v>1</v>
      </c>
      <c r="H142" s="55">
        <v>2</v>
      </c>
      <c r="I142" s="55">
        <v>1</v>
      </c>
      <c r="J142" s="55">
        <v>3</v>
      </c>
      <c r="K142" s="55">
        <v>1</v>
      </c>
      <c r="L142" s="55">
        <v>1</v>
      </c>
      <c r="M142" s="55">
        <v>0</v>
      </c>
      <c r="N142" s="56">
        <v>6</v>
      </c>
      <c r="O142" s="56">
        <v>4</v>
      </c>
      <c r="P142" s="56">
        <v>10</v>
      </c>
      <c r="Q142" s="55">
        <v>141</v>
      </c>
      <c r="R142" s="55" t="s">
        <v>309</v>
      </c>
      <c r="S142" s="55">
        <v>8</v>
      </c>
      <c r="T142" s="57">
        <f t="shared" si="2"/>
        <v>5</v>
      </c>
    </row>
    <row r="143" spans="1:20" s="55" customFormat="1" x14ac:dyDescent="0.3">
      <c r="A143" s="55" t="s">
        <v>2239</v>
      </c>
      <c r="B143" s="55">
        <v>0</v>
      </c>
      <c r="C143" s="55">
        <v>0</v>
      </c>
      <c r="D143" s="55">
        <v>0</v>
      </c>
      <c r="E143" s="55">
        <v>0</v>
      </c>
      <c r="F143" s="55">
        <v>1</v>
      </c>
      <c r="G143" s="55">
        <v>1</v>
      </c>
      <c r="H143" s="55">
        <v>1</v>
      </c>
      <c r="I143" s="55">
        <v>1</v>
      </c>
      <c r="J143" s="55">
        <v>0</v>
      </c>
      <c r="K143" s="55">
        <v>1</v>
      </c>
      <c r="L143" s="55">
        <v>0</v>
      </c>
      <c r="M143" s="55">
        <v>0</v>
      </c>
      <c r="N143" s="56">
        <v>2</v>
      </c>
      <c r="O143" s="56">
        <v>3</v>
      </c>
      <c r="P143" s="56">
        <v>5</v>
      </c>
      <c r="Q143" s="55">
        <v>142</v>
      </c>
      <c r="R143" s="55" t="s">
        <v>309</v>
      </c>
      <c r="S143" s="55">
        <v>8</v>
      </c>
      <c r="T143" s="57">
        <f t="shared" si="2"/>
        <v>4</v>
      </c>
    </row>
    <row r="144" spans="1:20" s="55" customFormat="1" x14ac:dyDescent="0.3">
      <c r="A144" s="55" t="s">
        <v>2239</v>
      </c>
      <c r="B144" s="55">
        <v>0</v>
      </c>
      <c r="C144" s="55">
        <v>0</v>
      </c>
      <c r="D144" s="55">
        <v>0</v>
      </c>
      <c r="E144" s="55">
        <v>0</v>
      </c>
      <c r="F144" s="55">
        <v>1</v>
      </c>
      <c r="G144" s="55">
        <v>1</v>
      </c>
      <c r="H144" s="55">
        <v>1</v>
      </c>
      <c r="I144" s="55">
        <v>2</v>
      </c>
      <c r="J144" s="55">
        <v>2</v>
      </c>
      <c r="K144" s="55">
        <v>2</v>
      </c>
      <c r="L144" s="55">
        <v>0</v>
      </c>
      <c r="M144" s="55">
        <v>0</v>
      </c>
      <c r="N144" s="56">
        <v>4</v>
      </c>
      <c r="O144" s="56">
        <v>5</v>
      </c>
      <c r="P144" s="56">
        <v>9</v>
      </c>
      <c r="Q144" s="55">
        <v>143</v>
      </c>
      <c r="R144" s="55" t="s">
        <v>309</v>
      </c>
      <c r="S144" s="55">
        <v>8</v>
      </c>
      <c r="T144" s="57">
        <f t="shared" si="2"/>
        <v>5</v>
      </c>
    </row>
    <row r="145" spans="1:20" s="55" customFormat="1" x14ac:dyDescent="0.3">
      <c r="A145" s="55" t="s">
        <v>2239</v>
      </c>
      <c r="B145" s="55">
        <v>0</v>
      </c>
      <c r="C145" s="55">
        <v>0</v>
      </c>
      <c r="D145" s="55">
        <v>1</v>
      </c>
      <c r="E145" s="55">
        <v>0</v>
      </c>
      <c r="F145" s="55">
        <v>1</v>
      </c>
      <c r="G145" s="55">
        <v>2</v>
      </c>
      <c r="H145" s="55">
        <v>1</v>
      </c>
      <c r="I145" s="55">
        <v>1</v>
      </c>
      <c r="J145" s="55">
        <v>1</v>
      </c>
      <c r="K145" s="55">
        <v>0</v>
      </c>
      <c r="L145" s="55">
        <v>1</v>
      </c>
      <c r="M145" s="55">
        <v>1</v>
      </c>
      <c r="N145" s="56">
        <v>5</v>
      </c>
      <c r="O145" s="56">
        <v>4</v>
      </c>
      <c r="P145" s="56">
        <v>9</v>
      </c>
      <c r="Q145" s="55">
        <v>144</v>
      </c>
      <c r="R145" s="55" t="s">
        <v>309</v>
      </c>
      <c r="S145" s="55">
        <v>8</v>
      </c>
      <c r="T145" s="57">
        <f t="shared" si="2"/>
        <v>6</v>
      </c>
    </row>
    <row r="146" spans="1:20" s="55" customFormat="1" x14ac:dyDescent="0.3">
      <c r="A146" s="55" t="s">
        <v>2239</v>
      </c>
      <c r="B146" s="55">
        <v>0</v>
      </c>
      <c r="C146" s="55">
        <v>0</v>
      </c>
      <c r="D146" s="55">
        <v>0</v>
      </c>
      <c r="E146" s="55">
        <v>1</v>
      </c>
      <c r="F146" s="55">
        <v>2</v>
      </c>
      <c r="G146" s="55">
        <v>0</v>
      </c>
      <c r="H146" s="55">
        <v>1</v>
      </c>
      <c r="I146" s="55">
        <v>2</v>
      </c>
      <c r="J146" s="55">
        <v>2</v>
      </c>
      <c r="K146" s="55">
        <v>3</v>
      </c>
      <c r="L146" s="55">
        <v>0</v>
      </c>
      <c r="M146" s="55">
        <v>0</v>
      </c>
      <c r="N146" s="56">
        <v>5</v>
      </c>
      <c r="O146" s="56">
        <v>6</v>
      </c>
      <c r="P146" s="56">
        <v>11</v>
      </c>
      <c r="Q146" s="55">
        <v>145</v>
      </c>
      <c r="R146" s="55" t="s">
        <v>309</v>
      </c>
      <c r="S146" s="55">
        <v>8</v>
      </c>
      <c r="T146" s="57">
        <f t="shared" si="2"/>
        <v>6</v>
      </c>
    </row>
    <row r="147" spans="1:20" s="55" customFormat="1" x14ac:dyDescent="0.3">
      <c r="A147" s="55" t="s">
        <v>2239</v>
      </c>
      <c r="B147" s="55">
        <v>0</v>
      </c>
      <c r="C147" s="55">
        <v>0</v>
      </c>
      <c r="D147" s="55">
        <v>1</v>
      </c>
      <c r="E147" s="55">
        <v>0</v>
      </c>
      <c r="F147" s="55">
        <v>0</v>
      </c>
      <c r="G147" s="55">
        <v>2</v>
      </c>
      <c r="H147" s="55">
        <v>1</v>
      </c>
      <c r="I147" s="55">
        <v>2</v>
      </c>
      <c r="J147" s="55">
        <v>1</v>
      </c>
      <c r="K147" s="55">
        <v>1</v>
      </c>
      <c r="L147" s="55">
        <v>0</v>
      </c>
      <c r="M147" s="55">
        <v>0</v>
      </c>
      <c r="N147" s="56">
        <v>3</v>
      </c>
      <c r="O147" s="56">
        <v>5</v>
      </c>
      <c r="P147" s="56">
        <v>8</v>
      </c>
      <c r="Q147" s="55">
        <v>146</v>
      </c>
      <c r="R147" s="55" t="s">
        <v>309</v>
      </c>
      <c r="S147" s="55">
        <v>8</v>
      </c>
      <c r="T147" s="57">
        <f t="shared" si="2"/>
        <v>6</v>
      </c>
    </row>
    <row r="148" spans="1:20" s="55" customFormat="1" x14ac:dyDescent="0.3">
      <c r="A148" s="55" t="s">
        <v>2239</v>
      </c>
      <c r="B148" s="55">
        <v>0</v>
      </c>
      <c r="C148" s="55">
        <v>0</v>
      </c>
      <c r="D148" s="55">
        <v>1</v>
      </c>
      <c r="E148" s="55">
        <v>0</v>
      </c>
      <c r="F148" s="55">
        <v>0</v>
      </c>
      <c r="G148" s="55">
        <v>2</v>
      </c>
      <c r="H148" s="55">
        <v>0</v>
      </c>
      <c r="I148" s="55">
        <v>0</v>
      </c>
      <c r="J148" s="55">
        <v>0</v>
      </c>
      <c r="K148" s="55">
        <v>1</v>
      </c>
      <c r="L148" s="55">
        <v>0</v>
      </c>
      <c r="M148" s="55">
        <v>0</v>
      </c>
      <c r="N148" s="56">
        <v>1</v>
      </c>
      <c r="O148" s="56">
        <v>3</v>
      </c>
      <c r="P148" s="56">
        <v>4</v>
      </c>
      <c r="Q148" s="55">
        <v>147</v>
      </c>
      <c r="R148" s="55" t="s">
        <v>309</v>
      </c>
      <c r="S148" s="55">
        <v>8</v>
      </c>
      <c r="T148" s="57">
        <f t="shared" si="2"/>
        <v>3</v>
      </c>
    </row>
    <row r="149" spans="1:20" s="55" customFormat="1" x14ac:dyDescent="0.3">
      <c r="A149" s="55" t="s">
        <v>2239</v>
      </c>
      <c r="B149" s="55">
        <v>0</v>
      </c>
      <c r="C149" s="55">
        <v>0</v>
      </c>
      <c r="D149" s="55">
        <v>0</v>
      </c>
      <c r="E149" s="55">
        <v>1</v>
      </c>
      <c r="F149" s="55">
        <v>1</v>
      </c>
      <c r="G149" s="55">
        <v>2</v>
      </c>
      <c r="H149" s="55">
        <v>2</v>
      </c>
      <c r="I149" s="55">
        <v>0</v>
      </c>
      <c r="J149" s="55">
        <v>2</v>
      </c>
      <c r="K149" s="55">
        <v>1</v>
      </c>
      <c r="L149" s="55">
        <v>1</v>
      </c>
      <c r="M149" s="55">
        <v>0</v>
      </c>
      <c r="N149" s="56">
        <v>6</v>
      </c>
      <c r="O149" s="56">
        <v>4</v>
      </c>
      <c r="P149" s="56">
        <v>10</v>
      </c>
      <c r="Q149" s="55">
        <v>148</v>
      </c>
      <c r="R149" s="55" t="s">
        <v>309</v>
      </c>
      <c r="S149" s="55">
        <v>8</v>
      </c>
      <c r="T149" s="57">
        <f t="shared" si="2"/>
        <v>6</v>
      </c>
    </row>
    <row r="150" spans="1:20" s="55" customFormat="1" x14ac:dyDescent="0.3">
      <c r="A150" s="55" t="s">
        <v>2239</v>
      </c>
      <c r="B150" s="55">
        <v>1</v>
      </c>
      <c r="C150" s="55">
        <v>0</v>
      </c>
      <c r="D150" s="55">
        <v>0</v>
      </c>
      <c r="E150" s="55">
        <v>0</v>
      </c>
      <c r="F150" s="55">
        <v>0</v>
      </c>
      <c r="G150" s="55">
        <v>1</v>
      </c>
      <c r="H150" s="55">
        <v>1</v>
      </c>
      <c r="I150" s="55">
        <v>0</v>
      </c>
      <c r="J150" s="55">
        <v>2</v>
      </c>
      <c r="K150" s="55">
        <v>1</v>
      </c>
      <c r="L150" s="55">
        <v>0</v>
      </c>
      <c r="M150" s="55">
        <v>0</v>
      </c>
      <c r="N150" s="56">
        <v>4</v>
      </c>
      <c r="O150" s="56">
        <v>2</v>
      </c>
      <c r="P150" s="56">
        <v>6</v>
      </c>
      <c r="Q150" s="55">
        <v>149</v>
      </c>
      <c r="R150" s="55" t="s">
        <v>309</v>
      </c>
      <c r="S150" s="55">
        <v>8</v>
      </c>
      <c r="T150" s="57">
        <f t="shared" si="2"/>
        <v>3</v>
      </c>
    </row>
    <row r="151" spans="1:20" s="55" customFormat="1" x14ac:dyDescent="0.3">
      <c r="A151" s="55" t="s">
        <v>2239</v>
      </c>
      <c r="B151" s="55">
        <v>0</v>
      </c>
      <c r="C151" s="55">
        <v>0</v>
      </c>
      <c r="D151" s="55">
        <v>1</v>
      </c>
      <c r="E151" s="55">
        <v>0</v>
      </c>
      <c r="F151" s="55">
        <v>0</v>
      </c>
      <c r="G151" s="55">
        <v>1</v>
      </c>
      <c r="H151" s="55">
        <v>2</v>
      </c>
      <c r="I151" s="55">
        <v>1</v>
      </c>
      <c r="J151" s="55">
        <v>0</v>
      </c>
      <c r="K151" s="55">
        <v>1</v>
      </c>
      <c r="L151" s="55">
        <v>1</v>
      </c>
      <c r="M151" s="55">
        <v>0</v>
      </c>
      <c r="N151" s="56">
        <v>4</v>
      </c>
      <c r="O151" s="56">
        <v>3</v>
      </c>
      <c r="P151" s="56">
        <v>7</v>
      </c>
      <c r="Q151" s="55">
        <v>150</v>
      </c>
      <c r="R151" s="55" t="s">
        <v>309</v>
      </c>
      <c r="S151" s="55">
        <v>8</v>
      </c>
      <c r="T151" s="57">
        <f t="shared" si="2"/>
        <v>5</v>
      </c>
    </row>
    <row r="152" spans="1:20" s="55" customFormat="1" x14ac:dyDescent="0.3">
      <c r="A152" s="55" t="s">
        <v>2239</v>
      </c>
      <c r="B152" s="55">
        <v>0</v>
      </c>
      <c r="C152" s="55">
        <v>0</v>
      </c>
      <c r="D152" s="55">
        <v>1</v>
      </c>
      <c r="E152" s="55">
        <v>2</v>
      </c>
      <c r="F152" s="55">
        <v>2</v>
      </c>
      <c r="G152" s="55">
        <v>1</v>
      </c>
      <c r="H152" s="55">
        <v>2</v>
      </c>
      <c r="I152" s="55">
        <v>0</v>
      </c>
      <c r="J152" s="55">
        <v>2</v>
      </c>
      <c r="K152" s="55">
        <v>1</v>
      </c>
      <c r="L152" s="55">
        <v>0</v>
      </c>
      <c r="M152" s="55">
        <v>0</v>
      </c>
      <c r="N152" s="56">
        <v>7</v>
      </c>
      <c r="O152" s="56">
        <v>4</v>
      </c>
      <c r="P152" s="56">
        <v>11</v>
      </c>
      <c r="Q152" s="55">
        <v>151</v>
      </c>
      <c r="R152" s="55" t="s">
        <v>309</v>
      </c>
      <c r="S152" s="55">
        <v>8</v>
      </c>
      <c r="T152" s="57">
        <f t="shared" si="2"/>
        <v>8</v>
      </c>
    </row>
    <row r="153" spans="1:20" s="55" customFormat="1" x14ac:dyDescent="0.3">
      <c r="A153" s="55" t="s">
        <v>2239</v>
      </c>
      <c r="B153" s="55">
        <v>0</v>
      </c>
      <c r="C153" s="55">
        <v>0</v>
      </c>
      <c r="D153" s="55">
        <v>1</v>
      </c>
      <c r="E153" s="55">
        <v>1</v>
      </c>
      <c r="F153" s="55">
        <v>2</v>
      </c>
      <c r="G153" s="55">
        <v>1</v>
      </c>
      <c r="H153" s="55">
        <v>0</v>
      </c>
      <c r="I153" s="55">
        <v>0</v>
      </c>
      <c r="J153" s="55">
        <v>0</v>
      </c>
      <c r="K153" s="55">
        <v>1</v>
      </c>
      <c r="L153" s="55">
        <v>0</v>
      </c>
      <c r="M153" s="55">
        <v>0</v>
      </c>
      <c r="N153" s="56">
        <v>3</v>
      </c>
      <c r="O153" s="56">
        <v>3</v>
      </c>
      <c r="P153" s="56">
        <v>6</v>
      </c>
      <c r="Q153" s="55">
        <v>152</v>
      </c>
      <c r="R153" s="55" t="s">
        <v>309</v>
      </c>
      <c r="S153" s="55">
        <v>8</v>
      </c>
      <c r="T153" s="57">
        <f t="shared" si="2"/>
        <v>5</v>
      </c>
    </row>
    <row r="154" spans="1:20" s="55" customFormat="1" x14ac:dyDescent="0.3">
      <c r="A154" s="55" t="s">
        <v>2239</v>
      </c>
      <c r="B154" s="55">
        <v>0</v>
      </c>
      <c r="C154" s="55">
        <v>0</v>
      </c>
      <c r="D154" s="55">
        <v>0</v>
      </c>
      <c r="E154" s="55">
        <v>1</v>
      </c>
      <c r="F154" s="55">
        <v>2</v>
      </c>
      <c r="G154" s="55">
        <v>1</v>
      </c>
      <c r="H154" s="55">
        <v>1</v>
      </c>
      <c r="I154" s="55">
        <v>1</v>
      </c>
      <c r="J154" s="55">
        <v>1</v>
      </c>
      <c r="K154" s="55">
        <v>1</v>
      </c>
      <c r="L154" s="55">
        <v>0</v>
      </c>
      <c r="M154" s="55">
        <v>0</v>
      </c>
      <c r="N154" s="56">
        <v>4</v>
      </c>
      <c r="O154" s="56">
        <v>4</v>
      </c>
      <c r="P154" s="56">
        <v>8</v>
      </c>
      <c r="Q154" s="55">
        <v>153</v>
      </c>
      <c r="R154" s="55" t="s">
        <v>309</v>
      </c>
      <c r="S154" s="55">
        <v>8</v>
      </c>
      <c r="T154" s="57">
        <f t="shared" si="2"/>
        <v>6</v>
      </c>
    </row>
    <row r="155" spans="1:20" s="55" customFormat="1" x14ac:dyDescent="0.3">
      <c r="A155" s="55" t="s">
        <v>2239</v>
      </c>
      <c r="B155" s="55">
        <v>0</v>
      </c>
      <c r="C155" s="55">
        <v>1</v>
      </c>
      <c r="D155" s="55">
        <v>1</v>
      </c>
      <c r="E155" s="55">
        <v>0</v>
      </c>
      <c r="F155" s="55">
        <v>2</v>
      </c>
      <c r="G155" s="55">
        <v>0</v>
      </c>
      <c r="H155" s="55">
        <v>1</v>
      </c>
      <c r="I155" s="55">
        <v>1</v>
      </c>
      <c r="J155" s="55">
        <v>0</v>
      </c>
      <c r="K155" s="55">
        <v>1</v>
      </c>
      <c r="L155" s="55">
        <v>0</v>
      </c>
      <c r="M155" s="55">
        <v>0</v>
      </c>
      <c r="N155" s="56">
        <v>4</v>
      </c>
      <c r="O155" s="56">
        <v>3</v>
      </c>
      <c r="P155" s="56">
        <v>7</v>
      </c>
      <c r="Q155" s="55">
        <v>154</v>
      </c>
      <c r="R155" s="55" t="s">
        <v>309</v>
      </c>
      <c r="S155" s="55">
        <v>8</v>
      </c>
      <c r="T155" s="57">
        <f t="shared" si="2"/>
        <v>6</v>
      </c>
    </row>
    <row r="156" spans="1:20" s="55" customFormat="1" x14ac:dyDescent="0.3">
      <c r="A156" s="55" t="s">
        <v>2239</v>
      </c>
      <c r="B156" s="55">
        <v>0</v>
      </c>
      <c r="C156" s="55">
        <v>0</v>
      </c>
      <c r="D156" s="55">
        <v>0</v>
      </c>
      <c r="E156" s="55">
        <v>1</v>
      </c>
      <c r="F156" s="55">
        <v>0</v>
      </c>
      <c r="G156" s="55">
        <v>0</v>
      </c>
      <c r="H156" s="55">
        <v>1</v>
      </c>
      <c r="I156" s="55">
        <v>1</v>
      </c>
      <c r="J156" s="55">
        <v>0</v>
      </c>
      <c r="K156" s="55">
        <v>1</v>
      </c>
      <c r="L156" s="55">
        <v>1</v>
      </c>
      <c r="M156" s="55">
        <v>0</v>
      </c>
      <c r="N156" s="56">
        <v>2</v>
      </c>
      <c r="O156" s="56">
        <v>3</v>
      </c>
      <c r="P156" s="56">
        <v>5</v>
      </c>
      <c r="Q156" s="55">
        <v>155</v>
      </c>
      <c r="R156" s="55" t="s">
        <v>309</v>
      </c>
      <c r="S156" s="55">
        <v>8</v>
      </c>
      <c r="T156" s="57">
        <f t="shared" si="2"/>
        <v>3</v>
      </c>
    </row>
    <row r="157" spans="1:20" s="55" customFormat="1" x14ac:dyDescent="0.3">
      <c r="A157" s="55" t="s">
        <v>2239</v>
      </c>
      <c r="B157" s="55">
        <v>0</v>
      </c>
      <c r="C157" s="55">
        <v>0</v>
      </c>
      <c r="D157" s="55">
        <v>2</v>
      </c>
      <c r="E157" s="55">
        <v>0</v>
      </c>
      <c r="F157" s="55">
        <v>1</v>
      </c>
      <c r="G157" s="55">
        <v>1</v>
      </c>
      <c r="H157" s="55">
        <v>1</v>
      </c>
      <c r="I157" s="55">
        <v>0</v>
      </c>
      <c r="J157" s="55">
        <v>1</v>
      </c>
      <c r="K157" s="55">
        <v>1</v>
      </c>
      <c r="L157" s="55">
        <v>0</v>
      </c>
      <c r="M157" s="55">
        <v>0</v>
      </c>
      <c r="N157" s="56">
        <v>5</v>
      </c>
      <c r="O157" s="56">
        <v>2</v>
      </c>
      <c r="P157" s="56">
        <v>7</v>
      </c>
      <c r="Q157" s="55">
        <v>156</v>
      </c>
      <c r="R157" s="55" t="s">
        <v>309</v>
      </c>
      <c r="S157" s="55">
        <v>8</v>
      </c>
      <c r="T157" s="57">
        <f t="shared" si="2"/>
        <v>5</v>
      </c>
    </row>
    <row r="158" spans="1:20" s="55" customFormat="1" x14ac:dyDescent="0.3">
      <c r="A158" s="55" t="s">
        <v>2239</v>
      </c>
      <c r="B158" s="55">
        <v>0</v>
      </c>
      <c r="C158" s="55">
        <v>0</v>
      </c>
      <c r="D158" s="55">
        <v>0</v>
      </c>
      <c r="E158" s="55">
        <v>0</v>
      </c>
      <c r="F158" s="55">
        <v>0</v>
      </c>
      <c r="G158" s="55">
        <v>1</v>
      </c>
      <c r="H158" s="55">
        <v>0</v>
      </c>
      <c r="I158" s="55">
        <v>1</v>
      </c>
      <c r="J158" s="55">
        <v>1</v>
      </c>
      <c r="K158" s="55">
        <v>1</v>
      </c>
      <c r="L158" s="55">
        <v>0</v>
      </c>
      <c r="M158" s="55">
        <v>0</v>
      </c>
      <c r="N158" s="56">
        <v>1</v>
      </c>
      <c r="O158" s="56">
        <v>3</v>
      </c>
      <c r="P158" s="56">
        <v>4</v>
      </c>
      <c r="Q158" s="55">
        <v>157</v>
      </c>
      <c r="R158" s="55" t="s">
        <v>309</v>
      </c>
      <c r="S158" s="55">
        <v>8</v>
      </c>
      <c r="T158" s="57">
        <f t="shared" si="2"/>
        <v>2</v>
      </c>
    </row>
    <row r="159" spans="1:20" s="55" customFormat="1" x14ac:dyDescent="0.3">
      <c r="A159" s="55" t="s">
        <v>2239</v>
      </c>
      <c r="B159" s="55">
        <v>1</v>
      </c>
      <c r="C159" s="55">
        <v>0</v>
      </c>
      <c r="D159" s="55">
        <v>0</v>
      </c>
      <c r="E159" s="55">
        <v>0</v>
      </c>
      <c r="F159" s="55">
        <v>1</v>
      </c>
      <c r="G159" s="55">
        <v>2</v>
      </c>
      <c r="H159" s="55">
        <v>1</v>
      </c>
      <c r="I159" s="55">
        <v>1</v>
      </c>
      <c r="J159" s="55">
        <v>0</v>
      </c>
      <c r="K159" s="55">
        <v>2</v>
      </c>
      <c r="L159" s="55">
        <v>0</v>
      </c>
      <c r="M159" s="55">
        <v>0</v>
      </c>
      <c r="N159" s="56">
        <v>3</v>
      </c>
      <c r="O159" s="56">
        <v>5</v>
      </c>
      <c r="P159" s="56">
        <v>8</v>
      </c>
      <c r="Q159" s="55">
        <v>158</v>
      </c>
      <c r="R159" s="55" t="s">
        <v>309</v>
      </c>
      <c r="S159" s="55">
        <v>8</v>
      </c>
      <c r="T159" s="57">
        <f t="shared" si="2"/>
        <v>6</v>
      </c>
    </row>
    <row r="160" spans="1:20" s="55" customFormat="1" x14ac:dyDescent="0.3">
      <c r="A160" s="55" t="s">
        <v>2239</v>
      </c>
      <c r="B160" s="55">
        <v>1</v>
      </c>
      <c r="C160" s="55">
        <v>0</v>
      </c>
      <c r="D160" s="55">
        <v>1</v>
      </c>
      <c r="E160" s="55">
        <v>1</v>
      </c>
      <c r="F160" s="55">
        <v>1</v>
      </c>
      <c r="G160" s="55">
        <v>2</v>
      </c>
      <c r="H160" s="55">
        <v>0</v>
      </c>
      <c r="I160" s="55">
        <v>0</v>
      </c>
      <c r="J160" s="55">
        <v>0</v>
      </c>
      <c r="K160" s="55">
        <v>1</v>
      </c>
      <c r="L160" s="55">
        <v>0</v>
      </c>
      <c r="M160" s="55">
        <v>0</v>
      </c>
      <c r="N160" s="56">
        <v>3</v>
      </c>
      <c r="O160" s="56">
        <v>4</v>
      </c>
      <c r="P160" s="56">
        <v>7</v>
      </c>
      <c r="Q160" s="55">
        <v>159</v>
      </c>
      <c r="R160" s="55" t="s">
        <v>309</v>
      </c>
      <c r="S160" s="55">
        <v>8</v>
      </c>
      <c r="T160" s="57">
        <f t="shared" si="2"/>
        <v>6</v>
      </c>
    </row>
    <row r="161" spans="1:20" s="55" customFormat="1" x14ac:dyDescent="0.3">
      <c r="A161" s="55" t="s">
        <v>2239</v>
      </c>
      <c r="B161" s="55">
        <v>0</v>
      </c>
      <c r="C161" s="55">
        <v>0</v>
      </c>
      <c r="D161" s="55">
        <v>0</v>
      </c>
      <c r="E161" s="55">
        <v>0</v>
      </c>
      <c r="F161" s="55">
        <v>0</v>
      </c>
      <c r="G161" s="55">
        <v>1</v>
      </c>
      <c r="H161" s="55">
        <v>1</v>
      </c>
      <c r="I161" s="55">
        <v>2</v>
      </c>
      <c r="J161" s="55">
        <v>0</v>
      </c>
      <c r="K161" s="55">
        <v>0</v>
      </c>
      <c r="L161" s="55">
        <v>0</v>
      </c>
      <c r="M161" s="55">
        <v>1</v>
      </c>
      <c r="N161" s="56">
        <v>1</v>
      </c>
      <c r="O161" s="56">
        <v>4</v>
      </c>
      <c r="P161" s="56">
        <v>5</v>
      </c>
      <c r="Q161" s="55">
        <v>160</v>
      </c>
      <c r="R161" s="55" t="s">
        <v>309</v>
      </c>
      <c r="S161" s="55">
        <v>8</v>
      </c>
      <c r="T161" s="57">
        <f t="shared" si="2"/>
        <v>4</v>
      </c>
    </row>
    <row r="162" spans="1:20" s="55" customFormat="1" x14ac:dyDescent="0.3">
      <c r="A162" s="55" t="s">
        <v>2239</v>
      </c>
      <c r="B162" s="55">
        <v>0</v>
      </c>
      <c r="C162" s="55">
        <v>1</v>
      </c>
      <c r="D162" s="55">
        <v>2</v>
      </c>
      <c r="E162" s="55">
        <v>0</v>
      </c>
      <c r="F162" s="55">
        <v>1</v>
      </c>
      <c r="G162" s="55">
        <v>0</v>
      </c>
      <c r="H162" s="55">
        <v>0</v>
      </c>
      <c r="I162" s="55">
        <v>0</v>
      </c>
      <c r="J162" s="55">
        <v>1</v>
      </c>
      <c r="K162" s="55">
        <v>1</v>
      </c>
      <c r="L162" s="55">
        <v>0</v>
      </c>
      <c r="M162" s="55">
        <v>0</v>
      </c>
      <c r="N162" s="56">
        <v>4</v>
      </c>
      <c r="O162" s="56">
        <v>2</v>
      </c>
      <c r="P162" s="56">
        <v>6</v>
      </c>
      <c r="Q162" s="55">
        <v>161</v>
      </c>
      <c r="R162" s="55" t="s">
        <v>309</v>
      </c>
      <c r="S162" s="55">
        <v>9</v>
      </c>
      <c r="T162" s="57">
        <f t="shared" si="2"/>
        <v>4</v>
      </c>
    </row>
    <row r="163" spans="1:20" s="55" customFormat="1" x14ac:dyDescent="0.3">
      <c r="A163" s="55" t="s">
        <v>2239</v>
      </c>
      <c r="B163" s="55">
        <v>0</v>
      </c>
      <c r="C163" s="55">
        <v>1</v>
      </c>
      <c r="D163" s="55">
        <v>0</v>
      </c>
      <c r="E163" s="55">
        <v>0</v>
      </c>
      <c r="F163" s="55">
        <v>0</v>
      </c>
      <c r="G163" s="55">
        <v>0</v>
      </c>
      <c r="H163" s="55">
        <v>0</v>
      </c>
      <c r="I163" s="55">
        <v>0</v>
      </c>
      <c r="J163" s="55">
        <v>0</v>
      </c>
      <c r="K163" s="55">
        <v>1</v>
      </c>
      <c r="L163" s="55">
        <v>0</v>
      </c>
      <c r="M163" s="55">
        <v>0</v>
      </c>
      <c r="N163" s="56">
        <v>0</v>
      </c>
      <c r="O163" s="56">
        <v>2</v>
      </c>
      <c r="P163" s="56">
        <v>2</v>
      </c>
      <c r="Q163" s="55">
        <v>162</v>
      </c>
      <c r="R163" s="55" t="s">
        <v>309</v>
      </c>
      <c r="S163" s="55">
        <v>9</v>
      </c>
      <c r="T163" s="57">
        <f t="shared" si="2"/>
        <v>1</v>
      </c>
    </row>
    <row r="164" spans="1:20" s="55" customFormat="1" x14ac:dyDescent="0.3">
      <c r="A164" s="55" t="s">
        <v>2239</v>
      </c>
      <c r="B164" s="55">
        <v>0</v>
      </c>
      <c r="C164" s="55">
        <v>0</v>
      </c>
      <c r="D164" s="55">
        <v>0</v>
      </c>
      <c r="E164" s="55">
        <v>0</v>
      </c>
      <c r="F164" s="55">
        <v>0</v>
      </c>
      <c r="G164" s="55">
        <v>0</v>
      </c>
      <c r="H164" s="55">
        <v>0</v>
      </c>
      <c r="I164" s="55">
        <v>0</v>
      </c>
      <c r="J164" s="55">
        <v>1</v>
      </c>
      <c r="K164" s="55">
        <v>1</v>
      </c>
      <c r="L164" s="55">
        <v>0</v>
      </c>
      <c r="M164" s="55">
        <v>0</v>
      </c>
      <c r="N164" s="56">
        <v>1</v>
      </c>
      <c r="O164" s="56">
        <v>1</v>
      </c>
      <c r="P164" s="56">
        <v>2</v>
      </c>
      <c r="Q164" s="55">
        <v>163</v>
      </c>
      <c r="R164" s="55" t="s">
        <v>309</v>
      </c>
      <c r="S164" s="55">
        <v>9</v>
      </c>
      <c r="T164" s="57">
        <f t="shared" si="2"/>
        <v>0</v>
      </c>
    </row>
    <row r="165" spans="1:20" s="55" customFormat="1" x14ac:dyDescent="0.3">
      <c r="A165" s="55" t="s">
        <v>2239</v>
      </c>
      <c r="B165" s="55">
        <v>0</v>
      </c>
      <c r="C165" s="55">
        <v>1</v>
      </c>
      <c r="D165" s="55">
        <v>1</v>
      </c>
      <c r="E165" s="55">
        <v>0</v>
      </c>
      <c r="F165" s="55">
        <v>1</v>
      </c>
      <c r="G165" s="55">
        <v>1</v>
      </c>
      <c r="H165" s="55">
        <v>0</v>
      </c>
      <c r="I165" s="55">
        <v>0</v>
      </c>
      <c r="J165" s="55">
        <v>1</v>
      </c>
      <c r="K165" s="55">
        <v>1</v>
      </c>
      <c r="L165" s="55">
        <v>0</v>
      </c>
      <c r="M165" s="55">
        <v>0</v>
      </c>
      <c r="N165" s="56">
        <v>3</v>
      </c>
      <c r="O165" s="56">
        <v>3</v>
      </c>
      <c r="P165" s="56">
        <v>6</v>
      </c>
      <c r="Q165" s="55">
        <v>164</v>
      </c>
      <c r="R165" s="55" t="s">
        <v>309</v>
      </c>
      <c r="S165" s="55">
        <v>9</v>
      </c>
      <c r="T165" s="57">
        <f t="shared" si="2"/>
        <v>4</v>
      </c>
    </row>
    <row r="166" spans="1:20" s="55" customFormat="1" x14ac:dyDescent="0.3">
      <c r="A166" s="55" t="s">
        <v>2239</v>
      </c>
      <c r="B166" s="55">
        <v>1</v>
      </c>
      <c r="C166" s="55">
        <v>1</v>
      </c>
      <c r="D166" s="55">
        <v>1</v>
      </c>
      <c r="E166" s="55">
        <v>0</v>
      </c>
      <c r="F166" s="55">
        <v>1</v>
      </c>
      <c r="G166" s="55">
        <v>1</v>
      </c>
      <c r="H166" s="55">
        <v>0</v>
      </c>
      <c r="I166" s="55">
        <v>1</v>
      </c>
      <c r="J166" s="55">
        <v>1</v>
      </c>
      <c r="K166" s="55">
        <v>1</v>
      </c>
      <c r="L166" s="55">
        <v>0</v>
      </c>
      <c r="M166" s="55">
        <v>0</v>
      </c>
      <c r="N166" s="56">
        <v>4</v>
      </c>
      <c r="O166" s="56">
        <v>4</v>
      </c>
      <c r="P166" s="56">
        <v>8</v>
      </c>
      <c r="Q166" s="55">
        <v>165</v>
      </c>
      <c r="R166" s="55" t="s">
        <v>309</v>
      </c>
      <c r="S166" s="55">
        <v>9</v>
      </c>
      <c r="T166" s="57">
        <f t="shared" si="2"/>
        <v>6</v>
      </c>
    </row>
    <row r="167" spans="1:20" s="55" customFormat="1" x14ac:dyDescent="0.3">
      <c r="A167" s="55" t="s">
        <v>2239</v>
      </c>
      <c r="B167" s="55">
        <v>1</v>
      </c>
      <c r="C167" s="55">
        <v>1</v>
      </c>
      <c r="D167" s="55">
        <v>0</v>
      </c>
      <c r="E167" s="55">
        <v>1</v>
      </c>
      <c r="F167" s="55">
        <v>0</v>
      </c>
      <c r="G167" s="55">
        <v>0</v>
      </c>
      <c r="H167" s="55">
        <v>0</v>
      </c>
      <c r="I167" s="55">
        <v>0</v>
      </c>
      <c r="J167" s="55">
        <v>1</v>
      </c>
      <c r="K167" s="55">
        <v>1</v>
      </c>
      <c r="L167" s="55">
        <v>0</v>
      </c>
      <c r="M167" s="55">
        <v>0</v>
      </c>
      <c r="N167" s="56">
        <v>2</v>
      </c>
      <c r="O167" s="56">
        <v>3</v>
      </c>
      <c r="P167" s="56">
        <v>5</v>
      </c>
      <c r="Q167" s="55">
        <v>166</v>
      </c>
      <c r="R167" s="55" t="s">
        <v>309</v>
      </c>
      <c r="S167" s="55">
        <v>9</v>
      </c>
      <c r="T167" s="57">
        <f t="shared" si="2"/>
        <v>3</v>
      </c>
    </row>
    <row r="168" spans="1:20" s="55" customFormat="1" x14ac:dyDescent="0.3">
      <c r="A168" s="55" t="s">
        <v>2239</v>
      </c>
      <c r="B168" s="55">
        <v>0</v>
      </c>
      <c r="C168" s="55">
        <v>0</v>
      </c>
      <c r="D168" s="55">
        <v>0</v>
      </c>
      <c r="E168" s="55">
        <v>0</v>
      </c>
      <c r="F168" s="55">
        <v>3</v>
      </c>
      <c r="G168" s="55">
        <v>2</v>
      </c>
      <c r="H168" s="55">
        <v>0</v>
      </c>
      <c r="I168" s="55">
        <v>1</v>
      </c>
      <c r="J168" s="55">
        <v>0</v>
      </c>
      <c r="K168" s="55">
        <v>1</v>
      </c>
      <c r="L168" s="55">
        <v>1</v>
      </c>
      <c r="M168" s="55">
        <v>0</v>
      </c>
      <c r="N168" s="56">
        <v>4</v>
      </c>
      <c r="O168" s="56">
        <v>4</v>
      </c>
      <c r="P168" s="56">
        <v>8</v>
      </c>
      <c r="Q168" s="55">
        <v>167</v>
      </c>
      <c r="R168" s="55" t="s">
        <v>309</v>
      </c>
      <c r="S168" s="55">
        <v>10</v>
      </c>
      <c r="T168" s="57">
        <f t="shared" si="2"/>
        <v>6</v>
      </c>
    </row>
    <row r="169" spans="1:20" s="55" customFormat="1" x14ac:dyDescent="0.3">
      <c r="A169" s="55" t="s">
        <v>2239</v>
      </c>
      <c r="B169" s="55">
        <v>1</v>
      </c>
      <c r="C169" s="55">
        <v>0</v>
      </c>
      <c r="D169" s="55">
        <v>1</v>
      </c>
      <c r="E169" s="55">
        <v>0</v>
      </c>
      <c r="F169" s="55">
        <v>1</v>
      </c>
      <c r="G169" s="55">
        <v>1</v>
      </c>
      <c r="H169" s="55">
        <v>0</v>
      </c>
      <c r="I169" s="55">
        <v>0</v>
      </c>
      <c r="J169" s="55">
        <v>1</v>
      </c>
      <c r="K169" s="55">
        <v>1</v>
      </c>
      <c r="L169" s="55">
        <v>0</v>
      </c>
      <c r="M169" s="55">
        <v>0</v>
      </c>
      <c r="N169" s="56">
        <v>4</v>
      </c>
      <c r="O169" s="56">
        <v>2</v>
      </c>
      <c r="P169" s="56">
        <v>6</v>
      </c>
      <c r="Q169" s="55">
        <v>168</v>
      </c>
      <c r="R169" s="55" t="s">
        <v>309</v>
      </c>
      <c r="S169" s="55">
        <v>10</v>
      </c>
      <c r="T169" s="57">
        <f t="shared" si="2"/>
        <v>4</v>
      </c>
    </row>
    <row r="170" spans="1:20" s="55" customFormat="1" x14ac:dyDescent="0.3">
      <c r="A170" s="55" t="s">
        <v>2239</v>
      </c>
      <c r="B170" s="55">
        <v>0</v>
      </c>
      <c r="C170" s="55">
        <v>0</v>
      </c>
      <c r="D170" s="55">
        <v>0</v>
      </c>
      <c r="E170" s="55">
        <v>1</v>
      </c>
      <c r="F170" s="55">
        <v>0</v>
      </c>
      <c r="G170" s="55">
        <v>3</v>
      </c>
      <c r="H170" s="55">
        <v>0</v>
      </c>
      <c r="I170" s="55">
        <v>0</v>
      </c>
      <c r="J170" s="55">
        <v>1</v>
      </c>
      <c r="K170" s="55">
        <v>1</v>
      </c>
      <c r="L170" s="55">
        <v>0</v>
      </c>
      <c r="M170" s="55">
        <v>0</v>
      </c>
      <c r="N170" s="56">
        <v>1</v>
      </c>
      <c r="O170" s="56">
        <v>5</v>
      </c>
      <c r="P170" s="56">
        <v>6</v>
      </c>
      <c r="Q170" s="55">
        <v>169</v>
      </c>
      <c r="R170" s="55" t="s">
        <v>309</v>
      </c>
      <c r="S170" s="55">
        <v>10</v>
      </c>
      <c r="T170" s="57">
        <f t="shared" si="2"/>
        <v>4</v>
      </c>
    </row>
    <row r="171" spans="1:20" s="55" customFormat="1" x14ac:dyDescent="0.3">
      <c r="A171" s="55" t="s">
        <v>2239</v>
      </c>
      <c r="B171" s="55">
        <v>1</v>
      </c>
      <c r="C171" s="55">
        <v>1</v>
      </c>
      <c r="D171" s="55">
        <v>1</v>
      </c>
      <c r="E171" s="55">
        <v>0</v>
      </c>
      <c r="F171" s="55">
        <v>1</v>
      </c>
      <c r="G171" s="55">
        <v>1</v>
      </c>
      <c r="H171" s="55">
        <v>1</v>
      </c>
      <c r="I171" s="55">
        <v>1</v>
      </c>
      <c r="J171" s="55">
        <v>1</v>
      </c>
      <c r="K171" s="55">
        <v>1</v>
      </c>
      <c r="L171" s="55">
        <v>0</v>
      </c>
      <c r="M171" s="55">
        <v>0</v>
      </c>
      <c r="N171" s="56">
        <v>5</v>
      </c>
      <c r="O171" s="56">
        <v>4</v>
      </c>
      <c r="P171" s="56">
        <v>9</v>
      </c>
      <c r="Q171" s="55">
        <v>170</v>
      </c>
      <c r="R171" s="55" t="s">
        <v>309</v>
      </c>
      <c r="S171" s="55">
        <v>10</v>
      </c>
      <c r="T171" s="57">
        <f t="shared" si="2"/>
        <v>7</v>
      </c>
    </row>
    <row r="172" spans="1:20" s="55" customFormat="1" x14ac:dyDescent="0.3">
      <c r="A172" s="55" t="s">
        <v>2239</v>
      </c>
      <c r="B172" s="55">
        <v>0</v>
      </c>
      <c r="C172" s="55">
        <v>1</v>
      </c>
      <c r="D172" s="55">
        <v>2</v>
      </c>
      <c r="E172" s="55">
        <v>0</v>
      </c>
      <c r="F172" s="55">
        <v>0</v>
      </c>
      <c r="G172" s="55">
        <v>0</v>
      </c>
      <c r="H172" s="55">
        <v>0</v>
      </c>
      <c r="I172" s="55">
        <v>0</v>
      </c>
      <c r="J172" s="55">
        <v>1</v>
      </c>
      <c r="K172" s="55">
        <v>1</v>
      </c>
      <c r="L172" s="55">
        <v>0</v>
      </c>
      <c r="M172" s="55">
        <v>0</v>
      </c>
      <c r="N172" s="56">
        <v>3</v>
      </c>
      <c r="O172" s="56">
        <v>2</v>
      </c>
      <c r="P172" s="56">
        <v>5</v>
      </c>
      <c r="Q172" s="55">
        <v>171</v>
      </c>
      <c r="R172" s="55" t="s">
        <v>309</v>
      </c>
      <c r="S172" s="55">
        <v>10</v>
      </c>
      <c r="T172" s="57">
        <f t="shared" si="2"/>
        <v>3</v>
      </c>
    </row>
    <row r="173" spans="1:20" s="55" customFormat="1" x14ac:dyDescent="0.3">
      <c r="A173" s="55" t="s">
        <v>2239</v>
      </c>
      <c r="B173" s="55">
        <v>0</v>
      </c>
      <c r="C173" s="55">
        <v>1</v>
      </c>
      <c r="D173" s="55">
        <v>2</v>
      </c>
      <c r="E173" s="55">
        <v>0</v>
      </c>
      <c r="F173" s="55">
        <v>0</v>
      </c>
      <c r="G173" s="55">
        <v>0</v>
      </c>
      <c r="H173" s="55">
        <v>0</v>
      </c>
      <c r="I173" s="55">
        <v>0</v>
      </c>
      <c r="J173" s="55">
        <v>1</v>
      </c>
      <c r="K173" s="55">
        <v>1</v>
      </c>
      <c r="L173" s="55">
        <v>0</v>
      </c>
      <c r="M173" s="55">
        <v>0</v>
      </c>
      <c r="N173" s="56">
        <v>3</v>
      </c>
      <c r="O173" s="56">
        <v>2</v>
      </c>
      <c r="P173" s="56">
        <v>5</v>
      </c>
      <c r="Q173" s="55">
        <v>172</v>
      </c>
      <c r="R173" s="55" t="s">
        <v>309</v>
      </c>
      <c r="S173" s="55">
        <v>10</v>
      </c>
      <c r="T173" s="57">
        <f t="shared" si="2"/>
        <v>3</v>
      </c>
    </row>
    <row r="174" spans="1:20" s="55" customFormat="1" x14ac:dyDescent="0.3">
      <c r="A174" s="55" t="s">
        <v>2239</v>
      </c>
      <c r="B174" s="55">
        <v>0</v>
      </c>
      <c r="C174" s="55">
        <v>0</v>
      </c>
      <c r="D174" s="55">
        <v>0</v>
      </c>
      <c r="E174" s="55">
        <v>0</v>
      </c>
      <c r="F174" s="55">
        <v>0</v>
      </c>
      <c r="G174" s="55">
        <v>2</v>
      </c>
      <c r="H174" s="55">
        <v>0</v>
      </c>
      <c r="I174" s="55">
        <v>0</v>
      </c>
      <c r="J174" s="55">
        <v>1</v>
      </c>
      <c r="K174" s="55">
        <v>1</v>
      </c>
      <c r="L174" s="55">
        <v>0</v>
      </c>
      <c r="M174" s="55">
        <v>0</v>
      </c>
      <c r="N174" s="56">
        <v>1</v>
      </c>
      <c r="O174" s="56">
        <v>3</v>
      </c>
      <c r="P174" s="56">
        <v>4</v>
      </c>
      <c r="Q174" s="55">
        <v>173</v>
      </c>
      <c r="R174" s="55" t="s">
        <v>309</v>
      </c>
      <c r="S174" s="55">
        <v>10</v>
      </c>
      <c r="T174" s="57">
        <f t="shared" si="2"/>
        <v>2</v>
      </c>
    </row>
    <row r="175" spans="1:20" s="55" customFormat="1" x14ac:dyDescent="0.3">
      <c r="A175" s="55" t="s">
        <v>2239</v>
      </c>
      <c r="B175" s="55">
        <v>0</v>
      </c>
      <c r="C175" s="55">
        <v>0</v>
      </c>
      <c r="D175" s="55">
        <v>0</v>
      </c>
      <c r="E175" s="55">
        <v>0</v>
      </c>
      <c r="F175" s="55">
        <v>0</v>
      </c>
      <c r="G175" s="55">
        <v>2</v>
      </c>
      <c r="H175" s="55">
        <v>0</v>
      </c>
      <c r="I175" s="55">
        <v>0</v>
      </c>
      <c r="J175" s="55">
        <v>0</v>
      </c>
      <c r="K175" s="55">
        <v>0</v>
      </c>
      <c r="L175" s="55">
        <v>1</v>
      </c>
      <c r="M175" s="55">
        <v>1</v>
      </c>
      <c r="N175" s="56">
        <v>1</v>
      </c>
      <c r="O175" s="56">
        <v>3</v>
      </c>
      <c r="P175" s="56">
        <v>4</v>
      </c>
      <c r="Q175" s="55">
        <v>174</v>
      </c>
      <c r="R175" s="55" t="s">
        <v>309</v>
      </c>
      <c r="S175" s="55">
        <v>10</v>
      </c>
      <c r="T175" s="57">
        <f t="shared" si="2"/>
        <v>2</v>
      </c>
    </row>
    <row r="176" spans="1:20" s="55" customFormat="1" x14ac:dyDescent="0.3">
      <c r="A176" s="55" t="s">
        <v>2239</v>
      </c>
      <c r="B176" s="55">
        <v>1</v>
      </c>
      <c r="C176" s="55">
        <v>1</v>
      </c>
      <c r="D176" s="55">
        <v>0</v>
      </c>
      <c r="E176" s="55">
        <v>0</v>
      </c>
      <c r="F176" s="55">
        <v>0</v>
      </c>
      <c r="G176" s="55">
        <v>0</v>
      </c>
      <c r="H176" s="55">
        <v>0</v>
      </c>
      <c r="I176" s="55">
        <v>0</v>
      </c>
      <c r="J176" s="55">
        <v>1</v>
      </c>
      <c r="K176" s="55">
        <v>1</v>
      </c>
      <c r="L176" s="55">
        <v>0</v>
      </c>
      <c r="M176" s="55">
        <v>0</v>
      </c>
      <c r="N176" s="56">
        <v>2</v>
      </c>
      <c r="O176" s="56">
        <v>2</v>
      </c>
      <c r="P176" s="56">
        <v>4</v>
      </c>
      <c r="Q176" s="55">
        <v>175</v>
      </c>
      <c r="R176" s="55" t="s">
        <v>309</v>
      </c>
      <c r="S176" s="55">
        <v>10</v>
      </c>
      <c r="T176" s="57">
        <f t="shared" si="2"/>
        <v>2</v>
      </c>
    </row>
    <row r="177" spans="1:20" s="55" customFormat="1" x14ac:dyDescent="0.3">
      <c r="A177" s="55" t="s">
        <v>2239</v>
      </c>
      <c r="B177" s="55">
        <v>0</v>
      </c>
      <c r="C177" s="55">
        <v>0</v>
      </c>
      <c r="D177" s="55">
        <v>1</v>
      </c>
      <c r="E177" s="55">
        <v>1</v>
      </c>
      <c r="F177" s="55">
        <v>0</v>
      </c>
      <c r="G177" s="55">
        <v>0</v>
      </c>
      <c r="H177" s="55">
        <v>0</v>
      </c>
      <c r="I177" s="55">
        <v>0</v>
      </c>
      <c r="J177" s="55">
        <v>1</v>
      </c>
      <c r="K177" s="55">
        <v>1</v>
      </c>
      <c r="L177" s="55">
        <v>0</v>
      </c>
      <c r="M177" s="55">
        <v>0</v>
      </c>
      <c r="N177" s="56">
        <v>2</v>
      </c>
      <c r="O177" s="56">
        <v>2</v>
      </c>
      <c r="P177" s="56">
        <v>4</v>
      </c>
      <c r="Q177" s="55">
        <v>176</v>
      </c>
      <c r="R177" s="55" t="s">
        <v>309</v>
      </c>
      <c r="S177" s="55">
        <v>10</v>
      </c>
      <c r="T177" s="57">
        <f t="shared" si="2"/>
        <v>2</v>
      </c>
    </row>
    <row r="178" spans="1:20" s="55" customFormat="1" x14ac:dyDescent="0.3">
      <c r="A178" s="55" t="s">
        <v>2239</v>
      </c>
      <c r="B178" s="55">
        <v>1</v>
      </c>
      <c r="C178" s="55">
        <v>1</v>
      </c>
      <c r="D178" s="55">
        <v>0</v>
      </c>
      <c r="E178" s="55">
        <v>1</v>
      </c>
      <c r="F178" s="55">
        <v>1</v>
      </c>
      <c r="G178" s="55">
        <v>2</v>
      </c>
      <c r="H178" s="55">
        <v>2</v>
      </c>
      <c r="I178" s="55">
        <v>1</v>
      </c>
      <c r="J178" s="55">
        <v>0</v>
      </c>
      <c r="K178" s="55">
        <v>1</v>
      </c>
      <c r="L178" s="55">
        <v>1</v>
      </c>
      <c r="M178" s="55">
        <v>0</v>
      </c>
      <c r="N178" s="56">
        <v>5</v>
      </c>
      <c r="O178" s="56">
        <v>6</v>
      </c>
      <c r="P178" s="56">
        <v>11</v>
      </c>
      <c r="Q178" s="55">
        <v>177</v>
      </c>
      <c r="R178" s="55" t="s">
        <v>309</v>
      </c>
      <c r="S178" s="55">
        <v>10</v>
      </c>
      <c r="T178" s="57">
        <f t="shared" si="2"/>
        <v>9</v>
      </c>
    </row>
    <row r="179" spans="1:20" s="55" customFormat="1" x14ac:dyDescent="0.3">
      <c r="A179" s="55" t="s">
        <v>2239</v>
      </c>
      <c r="B179" s="55">
        <v>0</v>
      </c>
      <c r="C179" s="55">
        <v>0</v>
      </c>
      <c r="D179" s="55">
        <v>0</v>
      </c>
      <c r="E179" s="55">
        <v>0</v>
      </c>
      <c r="F179" s="55">
        <v>0</v>
      </c>
      <c r="G179" s="55">
        <v>0</v>
      </c>
      <c r="H179" s="55">
        <v>0</v>
      </c>
      <c r="I179" s="55">
        <v>0</v>
      </c>
      <c r="J179" s="55">
        <v>1</v>
      </c>
      <c r="K179" s="55">
        <v>1</v>
      </c>
      <c r="L179" s="55">
        <v>0</v>
      </c>
      <c r="M179" s="55">
        <v>0</v>
      </c>
      <c r="N179" s="56">
        <v>1</v>
      </c>
      <c r="O179" s="56">
        <v>1</v>
      </c>
      <c r="P179" s="56">
        <v>2</v>
      </c>
      <c r="Q179" s="55">
        <v>178</v>
      </c>
      <c r="R179" s="55" t="s">
        <v>309</v>
      </c>
      <c r="S179" s="55">
        <v>10</v>
      </c>
      <c r="T179" s="57">
        <f t="shared" si="2"/>
        <v>0</v>
      </c>
    </row>
    <row r="180" spans="1:20" s="55" customFormat="1" x14ac:dyDescent="0.3">
      <c r="A180" s="55" t="s">
        <v>2240</v>
      </c>
      <c r="B180" s="55">
        <v>1</v>
      </c>
      <c r="C180" s="55">
        <v>0</v>
      </c>
      <c r="D180" s="55">
        <v>1</v>
      </c>
      <c r="E180" s="55">
        <v>1</v>
      </c>
      <c r="F180" s="55">
        <v>0</v>
      </c>
      <c r="G180" s="55">
        <v>1</v>
      </c>
      <c r="H180" s="55">
        <v>0</v>
      </c>
      <c r="I180" s="55">
        <v>1</v>
      </c>
      <c r="J180" s="55">
        <v>1</v>
      </c>
      <c r="K180" s="55">
        <v>1</v>
      </c>
      <c r="L180" s="55">
        <v>0</v>
      </c>
      <c r="M180" s="55">
        <v>0</v>
      </c>
      <c r="N180" s="56">
        <v>3</v>
      </c>
      <c r="O180" s="56">
        <v>4</v>
      </c>
      <c r="P180" s="56">
        <v>7</v>
      </c>
      <c r="Q180" s="55">
        <v>179</v>
      </c>
      <c r="R180" s="55" t="s">
        <v>309</v>
      </c>
      <c r="S180" s="55">
        <v>11</v>
      </c>
      <c r="T180" s="57">
        <f t="shared" si="2"/>
        <v>5</v>
      </c>
    </row>
    <row r="181" spans="1:20" s="55" customFormat="1" x14ac:dyDescent="0.3">
      <c r="A181" s="55" t="s">
        <v>2240</v>
      </c>
      <c r="B181" s="55">
        <v>0</v>
      </c>
      <c r="C181" s="55">
        <v>1</v>
      </c>
      <c r="D181" s="55">
        <v>0</v>
      </c>
      <c r="E181" s="55">
        <v>0</v>
      </c>
      <c r="F181" s="55">
        <v>0</v>
      </c>
      <c r="G181" s="55">
        <v>0</v>
      </c>
      <c r="H181" s="55">
        <v>0</v>
      </c>
      <c r="I181" s="55">
        <v>0</v>
      </c>
      <c r="J181" s="55">
        <v>1</v>
      </c>
      <c r="K181" s="55">
        <v>1</v>
      </c>
      <c r="L181" s="55">
        <v>0</v>
      </c>
      <c r="M181" s="55">
        <v>0</v>
      </c>
      <c r="N181" s="56">
        <v>1</v>
      </c>
      <c r="O181" s="56">
        <v>2</v>
      </c>
      <c r="P181" s="56">
        <v>3</v>
      </c>
      <c r="Q181" s="55">
        <v>180</v>
      </c>
      <c r="R181" s="55" t="s">
        <v>309</v>
      </c>
      <c r="S181" s="55">
        <v>11</v>
      </c>
      <c r="T181" s="57">
        <f t="shared" si="2"/>
        <v>1</v>
      </c>
    </row>
    <row r="182" spans="1:20" s="55" customFormat="1" x14ac:dyDescent="0.3">
      <c r="A182" s="55" t="s">
        <v>2240</v>
      </c>
      <c r="B182" s="55">
        <v>0</v>
      </c>
      <c r="C182" s="55">
        <v>1</v>
      </c>
      <c r="D182" s="55">
        <v>0</v>
      </c>
      <c r="E182" s="55">
        <v>0</v>
      </c>
      <c r="F182" s="55">
        <v>0</v>
      </c>
      <c r="G182" s="55">
        <v>0</v>
      </c>
      <c r="H182" s="55">
        <v>0</v>
      </c>
      <c r="I182" s="55">
        <v>0</v>
      </c>
      <c r="J182" s="55">
        <v>1</v>
      </c>
      <c r="K182" s="55">
        <v>1</v>
      </c>
      <c r="L182" s="55">
        <v>0</v>
      </c>
      <c r="M182" s="55">
        <v>0</v>
      </c>
      <c r="N182" s="56">
        <v>1</v>
      </c>
      <c r="O182" s="56">
        <v>2</v>
      </c>
      <c r="P182" s="56">
        <v>3</v>
      </c>
      <c r="Q182" s="55">
        <v>181</v>
      </c>
      <c r="R182" s="55" t="s">
        <v>309</v>
      </c>
      <c r="S182" s="55">
        <v>11</v>
      </c>
      <c r="T182" s="57">
        <f t="shared" si="2"/>
        <v>1</v>
      </c>
    </row>
    <row r="183" spans="1:20" s="55" customFormat="1" x14ac:dyDescent="0.3">
      <c r="A183" s="55" t="s">
        <v>2240</v>
      </c>
      <c r="B183" s="55">
        <v>0</v>
      </c>
      <c r="C183" s="55">
        <v>0</v>
      </c>
      <c r="D183" s="55">
        <v>1</v>
      </c>
      <c r="E183" s="55">
        <v>0</v>
      </c>
      <c r="F183" s="55">
        <v>0</v>
      </c>
      <c r="G183" s="55">
        <v>0</v>
      </c>
      <c r="H183" s="55">
        <v>0</v>
      </c>
      <c r="I183" s="55">
        <v>0</v>
      </c>
      <c r="J183" s="55">
        <v>0</v>
      </c>
      <c r="K183" s="55">
        <v>0</v>
      </c>
      <c r="L183" s="55">
        <v>0</v>
      </c>
      <c r="M183" s="55">
        <v>1</v>
      </c>
      <c r="N183" s="56">
        <v>1</v>
      </c>
      <c r="O183" s="56">
        <v>1</v>
      </c>
      <c r="P183" s="56">
        <v>2</v>
      </c>
      <c r="Q183" s="55">
        <v>182</v>
      </c>
      <c r="R183" s="55" t="s">
        <v>309</v>
      </c>
      <c r="S183" s="55">
        <v>11</v>
      </c>
      <c r="T183" s="57">
        <f t="shared" si="2"/>
        <v>1</v>
      </c>
    </row>
    <row r="184" spans="1:20" s="55" customFormat="1" x14ac:dyDescent="0.3">
      <c r="A184" s="55" t="s">
        <v>2240</v>
      </c>
      <c r="B184" s="55">
        <v>0</v>
      </c>
      <c r="C184" s="55">
        <v>0</v>
      </c>
      <c r="D184" s="55">
        <v>1</v>
      </c>
      <c r="E184" s="55">
        <v>1</v>
      </c>
      <c r="F184" s="55">
        <v>0</v>
      </c>
      <c r="G184" s="55">
        <v>0</v>
      </c>
      <c r="H184" s="55">
        <v>0</v>
      </c>
      <c r="I184" s="55">
        <v>0</v>
      </c>
      <c r="J184" s="55">
        <v>0</v>
      </c>
      <c r="K184" s="55">
        <v>0</v>
      </c>
      <c r="L184" s="55">
        <v>0</v>
      </c>
      <c r="M184" s="55">
        <v>1</v>
      </c>
      <c r="N184" s="56">
        <v>1</v>
      </c>
      <c r="O184" s="56">
        <v>2</v>
      </c>
      <c r="P184" s="56">
        <v>3</v>
      </c>
      <c r="Q184" s="55">
        <v>183</v>
      </c>
      <c r="R184" s="55" t="s">
        <v>309</v>
      </c>
      <c r="S184" s="55">
        <v>11</v>
      </c>
      <c r="T184" s="57">
        <f t="shared" si="2"/>
        <v>2</v>
      </c>
    </row>
    <row r="185" spans="1:20" s="55" customFormat="1" x14ac:dyDescent="0.3">
      <c r="A185" s="55" t="s">
        <v>2240</v>
      </c>
      <c r="B185" s="55">
        <v>0</v>
      </c>
      <c r="C185" s="55">
        <v>1</v>
      </c>
      <c r="D185" s="55">
        <v>0</v>
      </c>
      <c r="E185" s="55">
        <v>0</v>
      </c>
      <c r="F185" s="55">
        <v>1</v>
      </c>
      <c r="G185" s="55">
        <v>1</v>
      </c>
      <c r="H185" s="55">
        <v>2</v>
      </c>
      <c r="I185" s="55">
        <v>0</v>
      </c>
      <c r="J185" s="55">
        <v>1</v>
      </c>
      <c r="K185" s="55">
        <v>1</v>
      </c>
      <c r="L185" s="55">
        <v>0</v>
      </c>
      <c r="M185" s="55">
        <v>0</v>
      </c>
      <c r="N185" s="56">
        <v>4</v>
      </c>
      <c r="O185" s="56">
        <v>3</v>
      </c>
      <c r="P185" s="56">
        <v>7</v>
      </c>
      <c r="Q185" s="55">
        <v>184</v>
      </c>
      <c r="R185" s="55" t="s">
        <v>309</v>
      </c>
      <c r="S185" s="55">
        <v>11</v>
      </c>
      <c r="T185" s="57">
        <f t="shared" si="2"/>
        <v>5</v>
      </c>
    </row>
    <row r="186" spans="1:20" s="55" customFormat="1" x14ac:dyDescent="0.3">
      <c r="A186" s="55" t="s">
        <v>2240</v>
      </c>
      <c r="B186" s="55">
        <v>0</v>
      </c>
      <c r="C186" s="55">
        <v>1</v>
      </c>
      <c r="D186" s="55">
        <v>2</v>
      </c>
      <c r="E186" s="55">
        <v>0</v>
      </c>
      <c r="F186" s="55">
        <v>0</v>
      </c>
      <c r="G186" s="55">
        <v>0</v>
      </c>
      <c r="H186" s="55">
        <v>0</v>
      </c>
      <c r="I186" s="55">
        <v>0</v>
      </c>
      <c r="J186" s="55">
        <v>1</v>
      </c>
      <c r="K186" s="55">
        <v>1</v>
      </c>
      <c r="L186" s="55">
        <v>0</v>
      </c>
      <c r="M186" s="55">
        <v>0</v>
      </c>
      <c r="N186" s="56">
        <v>3</v>
      </c>
      <c r="O186" s="56">
        <v>2</v>
      </c>
      <c r="P186" s="56">
        <v>5</v>
      </c>
      <c r="Q186" s="55">
        <v>185</v>
      </c>
      <c r="R186" s="55" t="s">
        <v>309</v>
      </c>
      <c r="S186" s="55">
        <v>11</v>
      </c>
      <c r="T186" s="57">
        <f t="shared" si="2"/>
        <v>3</v>
      </c>
    </row>
    <row r="187" spans="1:20" s="55" customFormat="1" x14ac:dyDescent="0.3">
      <c r="A187" s="55" t="s">
        <v>2240</v>
      </c>
      <c r="B187" s="55">
        <v>0</v>
      </c>
      <c r="C187" s="55">
        <v>0</v>
      </c>
      <c r="D187" s="55">
        <v>0</v>
      </c>
      <c r="E187" s="55">
        <v>0</v>
      </c>
      <c r="F187" s="55">
        <v>0</v>
      </c>
      <c r="G187" s="55">
        <v>2</v>
      </c>
      <c r="H187" s="55">
        <v>0</v>
      </c>
      <c r="I187" s="55">
        <v>1</v>
      </c>
      <c r="J187" s="55">
        <v>1</v>
      </c>
      <c r="K187" s="55">
        <v>1</v>
      </c>
      <c r="L187" s="55">
        <v>0</v>
      </c>
      <c r="M187" s="55">
        <v>0</v>
      </c>
      <c r="N187" s="56">
        <v>1</v>
      </c>
      <c r="O187" s="56">
        <v>4</v>
      </c>
      <c r="P187" s="56">
        <v>5</v>
      </c>
      <c r="Q187" s="55">
        <v>186</v>
      </c>
      <c r="R187" s="55" t="s">
        <v>309</v>
      </c>
      <c r="S187" s="55">
        <v>11</v>
      </c>
      <c r="T187" s="57">
        <f t="shared" si="2"/>
        <v>3</v>
      </c>
    </row>
    <row r="188" spans="1:20" s="55" customFormat="1" x14ac:dyDescent="0.3">
      <c r="A188" s="55" t="s">
        <v>2240</v>
      </c>
      <c r="B188" s="55">
        <v>0</v>
      </c>
      <c r="C188" s="55">
        <v>0</v>
      </c>
      <c r="D188" s="55">
        <v>0</v>
      </c>
      <c r="E188" s="55">
        <v>0</v>
      </c>
      <c r="F188" s="55">
        <v>0</v>
      </c>
      <c r="G188" s="55">
        <v>2</v>
      </c>
      <c r="H188" s="55">
        <v>1</v>
      </c>
      <c r="I188" s="55">
        <v>0</v>
      </c>
      <c r="J188" s="55">
        <v>1</v>
      </c>
      <c r="K188" s="55">
        <v>1</v>
      </c>
      <c r="L188" s="55">
        <v>0</v>
      </c>
      <c r="M188" s="55">
        <v>0</v>
      </c>
      <c r="N188" s="56">
        <v>2</v>
      </c>
      <c r="O188" s="56">
        <v>3</v>
      </c>
      <c r="P188" s="56">
        <v>5</v>
      </c>
      <c r="Q188" s="55">
        <v>187</v>
      </c>
      <c r="R188" s="55" t="s">
        <v>309</v>
      </c>
      <c r="S188" s="55">
        <v>11</v>
      </c>
      <c r="T188" s="57">
        <f t="shared" si="2"/>
        <v>3</v>
      </c>
    </row>
    <row r="189" spans="1:20" s="55" customFormat="1" x14ac:dyDescent="0.3">
      <c r="A189" s="55" t="s">
        <v>2240</v>
      </c>
      <c r="B189" s="55">
        <v>0</v>
      </c>
      <c r="C189" s="55">
        <v>0</v>
      </c>
      <c r="D189" s="55">
        <v>0</v>
      </c>
      <c r="E189" s="55">
        <v>0</v>
      </c>
      <c r="F189" s="55">
        <v>2</v>
      </c>
      <c r="G189" s="55">
        <v>1</v>
      </c>
      <c r="H189" s="55">
        <v>0</v>
      </c>
      <c r="I189" s="55">
        <v>0</v>
      </c>
      <c r="J189" s="55">
        <v>1</v>
      </c>
      <c r="K189" s="55">
        <v>1</v>
      </c>
      <c r="L189" s="55">
        <v>0</v>
      </c>
      <c r="M189" s="55">
        <v>0</v>
      </c>
      <c r="N189" s="56">
        <v>3</v>
      </c>
      <c r="O189" s="56">
        <v>2</v>
      </c>
      <c r="P189" s="56">
        <v>5</v>
      </c>
      <c r="Q189" s="55">
        <v>188</v>
      </c>
      <c r="R189" s="55" t="s">
        <v>309</v>
      </c>
      <c r="S189" s="55">
        <v>11</v>
      </c>
      <c r="T189" s="57">
        <f t="shared" si="2"/>
        <v>3</v>
      </c>
    </row>
    <row r="190" spans="1:20" s="55" customFormat="1" x14ac:dyDescent="0.3">
      <c r="A190" s="55" t="s">
        <v>2240</v>
      </c>
      <c r="B190" s="55">
        <v>0</v>
      </c>
      <c r="C190" s="55">
        <v>0</v>
      </c>
      <c r="D190" s="55">
        <v>0</v>
      </c>
      <c r="E190" s="55">
        <v>0</v>
      </c>
      <c r="F190" s="55">
        <v>0</v>
      </c>
      <c r="G190" s="55">
        <v>1</v>
      </c>
      <c r="H190" s="55">
        <v>2</v>
      </c>
      <c r="I190" s="55">
        <v>0</v>
      </c>
      <c r="J190" s="55">
        <v>0</v>
      </c>
      <c r="K190" s="55">
        <v>1</v>
      </c>
      <c r="L190" s="55">
        <v>1</v>
      </c>
      <c r="M190" s="55">
        <v>0</v>
      </c>
      <c r="N190" s="56">
        <v>3</v>
      </c>
      <c r="O190" s="56">
        <v>2</v>
      </c>
      <c r="P190" s="56">
        <v>5</v>
      </c>
      <c r="Q190" s="55">
        <v>189</v>
      </c>
      <c r="R190" s="55" t="s">
        <v>309</v>
      </c>
      <c r="S190" s="55">
        <v>11</v>
      </c>
      <c r="T190" s="57">
        <f t="shared" si="2"/>
        <v>3</v>
      </c>
    </row>
    <row r="191" spans="1:20" s="55" customFormat="1" x14ac:dyDescent="0.3">
      <c r="A191" s="55" t="s">
        <v>2240</v>
      </c>
      <c r="B191" s="55">
        <v>0</v>
      </c>
      <c r="C191" s="55">
        <v>0</v>
      </c>
      <c r="D191" s="55">
        <v>1</v>
      </c>
      <c r="E191" s="55">
        <v>0</v>
      </c>
      <c r="F191" s="55">
        <v>0</v>
      </c>
      <c r="G191" s="55">
        <v>2</v>
      </c>
      <c r="H191" s="55">
        <v>0</v>
      </c>
      <c r="I191" s="55">
        <v>0</v>
      </c>
      <c r="J191" s="55">
        <v>1</v>
      </c>
      <c r="K191" s="55">
        <v>1</v>
      </c>
      <c r="L191" s="55">
        <v>0</v>
      </c>
      <c r="M191" s="55">
        <v>0</v>
      </c>
      <c r="N191" s="56">
        <v>2</v>
      </c>
      <c r="O191" s="56">
        <v>3</v>
      </c>
      <c r="P191" s="56">
        <v>5</v>
      </c>
      <c r="Q191" s="55">
        <v>190</v>
      </c>
      <c r="R191" s="55" t="s">
        <v>309</v>
      </c>
      <c r="S191" s="55">
        <v>11</v>
      </c>
      <c r="T191" s="57">
        <f t="shared" si="2"/>
        <v>3</v>
      </c>
    </row>
    <row r="192" spans="1:20" s="55" customFormat="1" x14ac:dyDescent="0.3">
      <c r="A192" s="55" t="s">
        <v>2239</v>
      </c>
      <c r="B192" s="55">
        <v>0</v>
      </c>
      <c r="C192" s="55">
        <v>0</v>
      </c>
      <c r="D192" s="55">
        <v>0</v>
      </c>
      <c r="E192" s="55">
        <v>1</v>
      </c>
      <c r="F192" s="55">
        <v>0</v>
      </c>
      <c r="G192" s="55">
        <v>1</v>
      </c>
      <c r="H192" s="55">
        <v>1</v>
      </c>
      <c r="I192" s="55">
        <v>0</v>
      </c>
      <c r="J192" s="55">
        <v>1</v>
      </c>
      <c r="K192" s="55">
        <v>1</v>
      </c>
      <c r="L192" s="55">
        <v>0</v>
      </c>
      <c r="M192" s="55">
        <v>0</v>
      </c>
      <c r="N192" s="56">
        <v>2</v>
      </c>
      <c r="O192" s="56">
        <v>3</v>
      </c>
      <c r="P192" s="56">
        <v>5</v>
      </c>
      <c r="Q192" s="55">
        <v>191</v>
      </c>
      <c r="R192" s="55" t="s">
        <v>309</v>
      </c>
      <c r="S192" s="55">
        <v>11</v>
      </c>
      <c r="T192" s="57">
        <f t="shared" si="2"/>
        <v>3</v>
      </c>
    </row>
    <row r="193" spans="1:20" s="55" customFormat="1" x14ac:dyDescent="0.3">
      <c r="A193" s="55" t="s">
        <v>2239</v>
      </c>
      <c r="B193" s="55">
        <v>0</v>
      </c>
      <c r="C193" s="55">
        <v>0</v>
      </c>
      <c r="D193" s="55">
        <v>0</v>
      </c>
      <c r="E193" s="55">
        <v>0</v>
      </c>
      <c r="F193" s="55">
        <v>2</v>
      </c>
      <c r="G193" s="55">
        <v>1</v>
      </c>
      <c r="H193" s="55">
        <v>1</v>
      </c>
      <c r="I193" s="55">
        <v>0</v>
      </c>
      <c r="J193" s="55">
        <v>0</v>
      </c>
      <c r="K193" s="55">
        <v>0</v>
      </c>
      <c r="L193" s="55">
        <v>1</v>
      </c>
      <c r="M193" s="55">
        <v>1</v>
      </c>
      <c r="N193" s="56">
        <v>4</v>
      </c>
      <c r="O193" s="56">
        <v>2</v>
      </c>
      <c r="P193" s="56">
        <v>6</v>
      </c>
      <c r="Q193" s="55">
        <v>192</v>
      </c>
      <c r="R193" s="55" t="s">
        <v>309</v>
      </c>
      <c r="S193" s="55">
        <v>11</v>
      </c>
      <c r="T193" s="57">
        <f t="shared" si="2"/>
        <v>4</v>
      </c>
    </row>
    <row r="194" spans="1:20" s="55" customFormat="1" x14ac:dyDescent="0.3">
      <c r="A194" s="55" t="s">
        <v>2239</v>
      </c>
      <c r="B194" s="55">
        <v>0</v>
      </c>
      <c r="C194" s="55">
        <v>0</v>
      </c>
      <c r="D194" s="55">
        <v>0</v>
      </c>
      <c r="E194" s="55">
        <v>1</v>
      </c>
      <c r="F194" s="55">
        <v>0</v>
      </c>
      <c r="G194" s="55">
        <v>0</v>
      </c>
      <c r="H194" s="55">
        <v>1</v>
      </c>
      <c r="I194" s="55">
        <v>2</v>
      </c>
      <c r="J194" s="55">
        <v>1</v>
      </c>
      <c r="K194" s="55">
        <v>1</v>
      </c>
      <c r="L194" s="55">
        <v>1</v>
      </c>
      <c r="M194" s="55">
        <v>0</v>
      </c>
      <c r="N194" s="56">
        <v>3</v>
      </c>
      <c r="O194" s="56">
        <v>4</v>
      </c>
      <c r="P194" s="56">
        <v>7</v>
      </c>
      <c r="Q194" s="55">
        <v>193</v>
      </c>
      <c r="R194" s="55" t="s">
        <v>309</v>
      </c>
      <c r="S194" s="55">
        <v>11</v>
      </c>
      <c r="T194" s="57">
        <f t="shared" si="2"/>
        <v>4</v>
      </c>
    </row>
    <row r="195" spans="1:20" s="55" customFormat="1" x14ac:dyDescent="0.3">
      <c r="A195" s="55" t="s">
        <v>2239</v>
      </c>
      <c r="B195" s="55">
        <v>0</v>
      </c>
      <c r="C195" s="55">
        <v>0</v>
      </c>
      <c r="D195" s="55">
        <v>0</v>
      </c>
      <c r="E195" s="55">
        <v>1</v>
      </c>
      <c r="F195" s="55">
        <v>0</v>
      </c>
      <c r="G195" s="55">
        <v>0</v>
      </c>
      <c r="H195" s="55">
        <v>2</v>
      </c>
      <c r="I195" s="55">
        <v>2</v>
      </c>
      <c r="J195" s="55">
        <v>0</v>
      </c>
      <c r="K195" s="55">
        <v>1</v>
      </c>
      <c r="L195" s="55">
        <v>0</v>
      </c>
      <c r="M195" s="55">
        <v>0</v>
      </c>
      <c r="N195" s="56">
        <v>2</v>
      </c>
      <c r="O195" s="56">
        <v>4</v>
      </c>
      <c r="P195" s="56">
        <v>6</v>
      </c>
      <c r="Q195" s="55">
        <v>194</v>
      </c>
      <c r="R195" s="55" t="s">
        <v>309</v>
      </c>
      <c r="S195" s="55">
        <v>11</v>
      </c>
      <c r="T195" s="57">
        <f t="shared" ref="T195:T258" si="3">SUM(B195:I195)</f>
        <v>5</v>
      </c>
    </row>
    <row r="196" spans="1:20" s="55" customFormat="1" x14ac:dyDescent="0.3">
      <c r="A196" s="55" t="s">
        <v>2239</v>
      </c>
      <c r="B196" s="55">
        <v>0</v>
      </c>
      <c r="C196" s="55">
        <v>2</v>
      </c>
      <c r="D196" s="55">
        <v>0</v>
      </c>
      <c r="E196" s="55">
        <v>1</v>
      </c>
      <c r="F196" s="55">
        <v>0</v>
      </c>
      <c r="G196" s="55">
        <v>0</v>
      </c>
      <c r="H196" s="55">
        <v>0</v>
      </c>
      <c r="I196" s="55">
        <v>0</v>
      </c>
      <c r="J196" s="55">
        <v>1</v>
      </c>
      <c r="K196" s="55">
        <v>1</v>
      </c>
      <c r="L196" s="55">
        <v>0</v>
      </c>
      <c r="M196" s="55">
        <v>0</v>
      </c>
      <c r="N196" s="56">
        <v>1</v>
      </c>
      <c r="O196" s="56">
        <v>4</v>
      </c>
      <c r="P196" s="56">
        <v>5</v>
      </c>
      <c r="Q196" s="55">
        <v>195</v>
      </c>
      <c r="R196" s="55" t="s">
        <v>309</v>
      </c>
      <c r="S196" s="55">
        <v>11</v>
      </c>
      <c r="T196" s="57">
        <f t="shared" si="3"/>
        <v>3</v>
      </c>
    </row>
    <row r="197" spans="1:20" s="55" customFormat="1" x14ac:dyDescent="0.3">
      <c r="A197" s="55" t="s">
        <v>2239</v>
      </c>
      <c r="B197" s="55">
        <v>0</v>
      </c>
      <c r="C197" s="55">
        <v>0</v>
      </c>
      <c r="D197" s="55">
        <v>1</v>
      </c>
      <c r="E197" s="55">
        <v>0</v>
      </c>
      <c r="F197" s="55">
        <v>1</v>
      </c>
      <c r="G197" s="55">
        <v>0</v>
      </c>
      <c r="H197" s="55">
        <v>0</v>
      </c>
      <c r="I197" s="55">
        <v>0</v>
      </c>
      <c r="J197" s="55">
        <v>1</v>
      </c>
      <c r="K197" s="55">
        <v>1</v>
      </c>
      <c r="L197" s="55">
        <v>0</v>
      </c>
      <c r="M197" s="55">
        <v>0</v>
      </c>
      <c r="N197" s="56">
        <v>3</v>
      </c>
      <c r="O197" s="56">
        <v>1</v>
      </c>
      <c r="P197" s="56">
        <v>4</v>
      </c>
      <c r="Q197" s="55">
        <v>196</v>
      </c>
      <c r="R197" s="55" t="s">
        <v>309</v>
      </c>
      <c r="S197" s="55">
        <v>11</v>
      </c>
      <c r="T197" s="57">
        <f t="shared" si="3"/>
        <v>2</v>
      </c>
    </row>
    <row r="198" spans="1:20" s="55" customFormat="1" x14ac:dyDescent="0.3">
      <c r="A198" s="55" t="s">
        <v>2239</v>
      </c>
      <c r="B198" s="55">
        <v>0</v>
      </c>
      <c r="C198" s="55">
        <v>0</v>
      </c>
      <c r="D198" s="55">
        <v>0</v>
      </c>
      <c r="E198" s="55">
        <v>1</v>
      </c>
      <c r="F198" s="55">
        <v>0</v>
      </c>
      <c r="G198" s="55">
        <v>0</v>
      </c>
      <c r="H198" s="55">
        <v>2</v>
      </c>
      <c r="I198" s="55">
        <v>1</v>
      </c>
      <c r="J198" s="55">
        <v>1</v>
      </c>
      <c r="K198" s="55">
        <v>1</v>
      </c>
      <c r="L198" s="55">
        <v>0</v>
      </c>
      <c r="M198" s="55">
        <v>0</v>
      </c>
      <c r="N198" s="56">
        <v>3</v>
      </c>
      <c r="O198" s="56">
        <v>3</v>
      </c>
      <c r="P198" s="56">
        <v>6</v>
      </c>
      <c r="Q198" s="55">
        <v>197</v>
      </c>
      <c r="R198" s="55" t="s">
        <v>309</v>
      </c>
      <c r="S198" s="55">
        <v>11</v>
      </c>
      <c r="T198" s="57">
        <f t="shared" si="3"/>
        <v>4</v>
      </c>
    </row>
    <row r="199" spans="1:20" s="55" customFormat="1" x14ac:dyDescent="0.3">
      <c r="A199" s="55" t="s">
        <v>2239</v>
      </c>
      <c r="B199" s="55">
        <v>0</v>
      </c>
      <c r="C199" s="55">
        <v>0</v>
      </c>
      <c r="D199" s="55">
        <v>0</v>
      </c>
      <c r="E199" s="55">
        <v>1</v>
      </c>
      <c r="F199" s="55">
        <v>1</v>
      </c>
      <c r="G199" s="55">
        <v>2</v>
      </c>
      <c r="H199" s="55">
        <v>3</v>
      </c>
      <c r="I199" s="55">
        <v>0</v>
      </c>
      <c r="J199" s="55">
        <v>1</v>
      </c>
      <c r="K199" s="55">
        <v>1</v>
      </c>
      <c r="L199" s="55">
        <v>0</v>
      </c>
      <c r="M199" s="55">
        <v>0</v>
      </c>
      <c r="N199" s="56">
        <v>5</v>
      </c>
      <c r="O199" s="56">
        <v>4</v>
      </c>
      <c r="P199" s="56">
        <v>9</v>
      </c>
      <c r="Q199" s="55">
        <v>198</v>
      </c>
      <c r="R199" s="55" t="s">
        <v>309</v>
      </c>
      <c r="S199" s="55">
        <v>12</v>
      </c>
      <c r="T199" s="57">
        <f t="shared" si="3"/>
        <v>7</v>
      </c>
    </row>
    <row r="200" spans="1:20" s="55" customFormat="1" x14ac:dyDescent="0.3">
      <c r="A200" s="55" t="s">
        <v>2239</v>
      </c>
      <c r="B200" s="55">
        <v>0</v>
      </c>
      <c r="C200" s="55">
        <v>0</v>
      </c>
      <c r="D200" s="55">
        <v>1</v>
      </c>
      <c r="E200" s="55">
        <v>0</v>
      </c>
      <c r="F200" s="55">
        <v>1</v>
      </c>
      <c r="G200" s="55">
        <v>0</v>
      </c>
      <c r="H200" s="55">
        <v>0</v>
      </c>
      <c r="I200" s="55">
        <v>0</v>
      </c>
      <c r="J200" s="55">
        <v>1</v>
      </c>
      <c r="K200" s="55">
        <v>1</v>
      </c>
      <c r="L200" s="55">
        <v>0</v>
      </c>
      <c r="M200" s="55">
        <v>0</v>
      </c>
      <c r="N200" s="56">
        <v>3</v>
      </c>
      <c r="O200" s="56">
        <v>1</v>
      </c>
      <c r="P200" s="56">
        <v>4</v>
      </c>
      <c r="Q200" s="55">
        <v>199</v>
      </c>
      <c r="R200" s="55" t="s">
        <v>309</v>
      </c>
      <c r="S200" s="55">
        <v>12</v>
      </c>
      <c r="T200" s="57">
        <f t="shared" si="3"/>
        <v>2</v>
      </c>
    </row>
    <row r="201" spans="1:20" s="55" customFormat="1" x14ac:dyDescent="0.3">
      <c r="A201" s="55" t="s">
        <v>2239</v>
      </c>
      <c r="B201" s="55">
        <v>0</v>
      </c>
      <c r="C201" s="55">
        <v>1</v>
      </c>
      <c r="D201" s="55">
        <v>0</v>
      </c>
      <c r="E201" s="55">
        <v>2</v>
      </c>
      <c r="F201" s="55">
        <v>2</v>
      </c>
      <c r="G201" s="55">
        <v>0</v>
      </c>
      <c r="H201" s="55">
        <v>2</v>
      </c>
      <c r="I201" s="55">
        <v>0</v>
      </c>
      <c r="J201" s="55">
        <v>1</v>
      </c>
      <c r="K201" s="55">
        <v>1</v>
      </c>
      <c r="L201" s="55">
        <v>0</v>
      </c>
      <c r="M201" s="55">
        <v>0</v>
      </c>
      <c r="N201" s="56">
        <v>5</v>
      </c>
      <c r="O201" s="56">
        <v>4</v>
      </c>
      <c r="P201" s="56">
        <v>9</v>
      </c>
      <c r="Q201" s="55">
        <v>200</v>
      </c>
      <c r="R201" s="55" t="s">
        <v>309</v>
      </c>
      <c r="S201" s="55">
        <v>12</v>
      </c>
      <c r="T201" s="57">
        <f t="shared" si="3"/>
        <v>7</v>
      </c>
    </row>
    <row r="202" spans="1:20" s="55" customFormat="1" x14ac:dyDescent="0.3">
      <c r="A202" s="55" t="s">
        <v>2239</v>
      </c>
      <c r="B202" s="55">
        <v>0</v>
      </c>
      <c r="C202" s="55">
        <v>0</v>
      </c>
      <c r="D202" s="55">
        <v>0</v>
      </c>
      <c r="E202" s="55">
        <v>0</v>
      </c>
      <c r="F202" s="55">
        <v>0</v>
      </c>
      <c r="G202" s="55">
        <v>1</v>
      </c>
      <c r="H202" s="55">
        <v>2</v>
      </c>
      <c r="I202" s="55">
        <v>0</v>
      </c>
      <c r="J202" s="55">
        <v>1</v>
      </c>
      <c r="K202" s="55">
        <v>1</v>
      </c>
      <c r="L202" s="55">
        <v>0</v>
      </c>
      <c r="M202" s="55">
        <v>0</v>
      </c>
      <c r="N202" s="56">
        <v>3</v>
      </c>
      <c r="O202" s="56">
        <v>2</v>
      </c>
      <c r="P202" s="56">
        <v>5</v>
      </c>
      <c r="Q202" s="55">
        <v>201</v>
      </c>
      <c r="R202" s="55" t="s">
        <v>309</v>
      </c>
      <c r="S202" s="55">
        <v>12</v>
      </c>
      <c r="T202" s="57">
        <f t="shared" si="3"/>
        <v>3</v>
      </c>
    </row>
    <row r="203" spans="1:20" s="55" customFormat="1" x14ac:dyDescent="0.3">
      <c r="A203" s="55" t="s">
        <v>2239</v>
      </c>
      <c r="B203" s="55">
        <v>0</v>
      </c>
      <c r="C203" s="55">
        <v>1</v>
      </c>
      <c r="D203" s="55">
        <v>1</v>
      </c>
      <c r="E203" s="55">
        <v>1</v>
      </c>
      <c r="F203" s="55">
        <v>0</v>
      </c>
      <c r="G203" s="55">
        <v>1</v>
      </c>
      <c r="H203" s="55">
        <v>1</v>
      </c>
      <c r="I203" s="55">
        <v>2</v>
      </c>
      <c r="J203" s="55">
        <v>3</v>
      </c>
      <c r="K203" s="55">
        <v>1</v>
      </c>
      <c r="L203" s="55">
        <v>0</v>
      </c>
      <c r="M203" s="55">
        <v>0</v>
      </c>
      <c r="N203" s="56">
        <v>5</v>
      </c>
      <c r="O203" s="56">
        <v>6</v>
      </c>
      <c r="P203" s="56">
        <v>11</v>
      </c>
      <c r="Q203" s="55">
        <v>202</v>
      </c>
      <c r="R203" s="55" t="s">
        <v>309</v>
      </c>
      <c r="S203" s="55">
        <v>12</v>
      </c>
      <c r="T203" s="57">
        <f t="shared" si="3"/>
        <v>7</v>
      </c>
    </row>
    <row r="204" spans="1:20" s="55" customFormat="1" x14ac:dyDescent="0.3">
      <c r="A204" s="55" t="s">
        <v>2239</v>
      </c>
      <c r="B204" s="55">
        <v>0</v>
      </c>
      <c r="C204" s="55">
        <v>2</v>
      </c>
      <c r="D204" s="55">
        <v>0</v>
      </c>
      <c r="E204" s="55">
        <v>1</v>
      </c>
      <c r="F204" s="55">
        <v>2</v>
      </c>
      <c r="G204" s="55">
        <v>1</v>
      </c>
      <c r="H204" s="55">
        <v>2</v>
      </c>
      <c r="I204" s="55">
        <v>0</v>
      </c>
      <c r="J204" s="55">
        <v>0</v>
      </c>
      <c r="K204" s="55">
        <v>1</v>
      </c>
      <c r="L204" s="55">
        <v>1</v>
      </c>
      <c r="M204" s="55">
        <v>0</v>
      </c>
      <c r="N204" s="56">
        <v>5</v>
      </c>
      <c r="O204" s="56">
        <v>5</v>
      </c>
      <c r="P204" s="56">
        <v>10</v>
      </c>
      <c r="Q204" s="55">
        <v>203</v>
      </c>
      <c r="R204" s="55" t="s">
        <v>309</v>
      </c>
      <c r="S204" s="55">
        <v>12</v>
      </c>
      <c r="T204" s="57">
        <f t="shared" si="3"/>
        <v>8</v>
      </c>
    </row>
    <row r="205" spans="1:20" s="55" customFormat="1" x14ac:dyDescent="0.3">
      <c r="A205" s="55" t="s">
        <v>2239</v>
      </c>
      <c r="B205" s="55">
        <v>0</v>
      </c>
      <c r="C205" s="55">
        <v>0</v>
      </c>
      <c r="D205" s="55">
        <v>0</v>
      </c>
      <c r="E205" s="55">
        <v>0</v>
      </c>
      <c r="F205" s="55">
        <v>1</v>
      </c>
      <c r="G205" s="55">
        <v>2</v>
      </c>
      <c r="H205" s="55">
        <v>4</v>
      </c>
      <c r="I205" s="55">
        <v>1</v>
      </c>
      <c r="J205" s="55">
        <v>1</v>
      </c>
      <c r="K205" s="55">
        <v>1</v>
      </c>
      <c r="L205" s="55">
        <v>0</v>
      </c>
      <c r="M205" s="55">
        <v>0</v>
      </c>
      <c r="N205" s="56">
        <v>6</v>
      </c>
      <c r="O205" s="56">
        <v>4</v>
      </c>
      <c r="P205" s="56">
        <v>10</v>
      </c>
      <c r="Q205" s="55">
        <v>204</v>
      </c>
      <c r="R205" s="55" t="s">
        <v>309</v>
      </c>
      <c r="S205" s="55">
        <v>12</v>
      </c>
      <c r="T205" s="57">
        <f t="shared" si="3"/>
        <v>8</v>
      </c>
    </row>
    <row r="206" spans="1:20" s="55" customFormat="1" x14ac:dyDescent="0.3">
      <c r="A206" s="55" t="s">
        <v>2239</v>
      </c>
      <c r="B206" s="55">
        <v>0</v>
      </c>
      <c r="C206" s="55">
        <v>0</v>
      </c>
      <c r="D206" s="55">
        <v>0</v>
      </c>
      <c r="E206" s="55">
        <v>0</v>
      </c>
      <c r="F206" s="55">
        <v>1</v>
      </c>
      <c r="G206" s="55">
        <v>2</v>
      </c>
      <c r="H206" s="55">
        <v>0</v>
      </c>
      <c r="I206" s="55">
        <v>1</v>
      </c>
      <c r="J206" s="55">
        <v>1</v>
      </c>
      <c r="K206" s="55">
        <v>1</v>
      </c>
      <c r="L206" s="55">
        <v>0</v>
      </c>
      <c r="M206" s="55">
        <v>0</v>
      </c>
      <c r="N206" s="56">
        <v>2</v>
      </c>
      <c r="O206" s="56">
        <v>4</v>
      </c>
      <c r="P206" s="56">
        <v>6</v>
      </c>
      <c r="Q206" s="55">
        <v>205</v>
      </c>
      <c r="R206" s="55" t="s">
        <v>309</v>
      </c>
      <c r="S206" s="55">
        <v>12</v>
      </c>
      <c r="T206" s="57">
        <f t="shared" si="3"/>
        <v>4</v>
      </c>
    </row>
    <row r="207" spans="1:20" s="55" customFormat="1" x14ac:dyDescent="0.3">
      <c r="A207" s="55" t="s">
        <v>2239</v>
      </c>
      <c r="B207" s="55">
        <v>1</v>
      </c>
      <c r="C207" s="55">
        <v>1</v>
      </c>
      <c r="D207" s="55">
        <v>0</v>
      </c>
      <c r="E207" s="55">
        <v>1</v>
      </c>
      <c r="F207" s="55">
        <v>1</v>
      </c>
      <c r="G207" s="55">
        <v>2</v>
      </c>
      <c r="H207" s="55">
        <v>0</v>
      </c>
      <c r="I207" s="55">
        <v>1</v>
      </c>
      <c r="J207" s="55">
        <v>1</v>
      </c>
      <c r="K207" s="55">
        <v>1</v>
      </c>
      <c r="L207" s="55">
        <v>0</v>
      </c>
      <c r="M207" s="55">
        <v>0</v>
      </c>
      <c r="N207" s="56">
        <v>3</v>
      </c>
      <c r="O207" s="56">
        <v>6</v>
      </c>
      <c r="P207" s="56">
        <v>9</v>
      </c>
      <c r="Q207" s="55">
        <v>206</v>
      </c>
      <c r="R207" s="55" t="s">
        <v>309</v>
      </c>
      <c r="S207" s="55">
        <v>12</v>
      </c>
      <c r="T207" s="57">
        <f t="shared" si="3"/>
        <v>7</v>
      </c>
    </row>
    <row r="208" spans="1:20" s="55" customFormat="1" x14ac:dyDescent="0.3">
      <c r="A208" s="55" t="s">
        <v>2239</v>
      </c>
      <c r="B208" s="55">
        <v>0</v>
      </c>
      <c r="C208" s="55">
        <v>1</v>
      </c>
      <c r="D208" s="55">
        <v>1</v>
      </c>
      <c r="E208" s="55">
        <v>0</v>
      </c>
      <c r="F208" s="55">
        <v>3</v>
      </c>
      <c r="G208" s="55">
        <v>0</v>
      </c>
      <c r="H208" s="55">
        <v>1</v>
      </c>
      <c r="I208" s="55">
        <v>3</v>
      </c>
      <c r="J208" s="55">
        <v>1</v>
      </c>
      <c r="K208" s="55">
        <v>1</v>
      </c>
      <c r="L208" s="55">
        <v>0</v>
      </c>
      <c r="M208" s="55">
        <v>0</v>
      </c>
      <c r="N208" s="56">
        <v>6</v>
      </c>
      <c r="O208" s="56">
        <v>5</v>
      </c>
      <c r="P208" s="56">
        <v>11</v>
      </c>
      <c r="Q208" s="55">
        <v>207</v>
      </c>
      <c r="R208" s="55" t="s">
        <v>309</v>
      </c>
      <c r="S208" s="55">
        <v>12</v>
      </c>
      <c r="T208" s="57">
        <f t="shared" si="3"/>
        <v>9</v>
      </c>
    </row>
    <row r="209" spans="1:20" s="55" customFormat="1" x14ac:dyDescent="0.3">
      <c r="A209" s="55" t="s">
        <v>2239</v>
      </c>
      <c r="B209" s="55">
        <v>1</v>
      </c>
      <c r="C209" s="55">
        <v>0</v>
      </c>
      <c r="D209" s="55">
        <v>1</v>
      </c>
      <c r="E209" s="55">
        <v>1</v>
      </c>
      <c r="F209" s="55">
        <v>0</v>
      </c>
      <c r="G209" s="55">
        <v>0</v>
      </c>
      <c r="H209" s="55">
        <v>0</v>
      </c>
      <c r="I209" s="55">
        <v>0</v>
      </c>
      <c r="J209" s="55">
        <v>1</v>
      </c>
      <c r="K209" s="55">
        <v>1</v>
      </c>
      <c r="L209" s="55">
        <v>0</v>
      </c>
      <c r="M209" s="55">
        <v>0</v>
      </c>
      <c r="N209" s="56">
        <v>3</v>
      </c>
      <c r="O209" s="56">
        <v>2</v>
      </c>
      <c r="P209" s="56">
        <v>5</v>
      </c>
      <c r="Q209" s="55">
        <v>208</v>
      </c>
      <c r="R209" s="55" t="s">
        <v>309</v>
      </c>
      <c r="S209" s="55">
        <v>12</v>
      </c>
      <c r="T209" s="57">
        <f t="shared" si="3"/>
        <v>3</v>
      </c>
    </row>
    <row r="210" spans="1:20" s="55" customFormat="1" x14ac:dyDescent="0.3">
      <c r="A210" s="55" t="s">
        <v>2239</v>
      </c>
      <c r="B210" s="55">
        <v>0</v>
      </c>
      <c r="C210" s="55">
        <v>0</v>
      </c>
      <c r="D210" s="55">
        <v>1</v>
      </c>
      <c r="E210" s="55">
        <v>3</v>
      </c>
      <c r="F210" s="55">
        <v>3</v>
      </c>
      <c r="G210" s="55">
        <v>0</v>
      </c>
      <c r="H210" s="55">
        <v>0</v>
      </c>
      <c r="I210" s="55">
        <v>0</v>
      </c>
      <c r="J210" s="55">
        <v>0</v>
      </c>
      <c r="K210" s="55">
        <v>1</v>
      </c>
      <c r="L210" s="55">
        <v>1</v>
      </c>
      <c r="M210" s="55">
        <v>0</v>
      </c>
      <c r="N210" s="56">
        <v>5</v>
      </c>
      <c r="O210" s="56">
        <v>4</v>
      </c>
      <c r="P210" s="56">
        <v>9</v>
      </c>
      <c r="Q210" s="55">
        <v>209</v>
      </c>
      <c r="R210" s="55" t="s">
        <v>309</v>
      </c>
      <c r="S210" s="55">
        <v>12</v>
      </c>
      <c r="T210" s="57">
        <f t="shared" si="3"/>
        <v>7</v>
      </c>
    </row>
    <row r="211" spans="1:20" s="55" customFormat="1" x14ac:dyDescent="0.3">
      <c r="A211" s="55" t="s">
        <v>2239</v>
      </c>
      <c r="B211" s="55">
        <v>1</v>
      </c>
      <c r="C211" s="55">
        <v>0</v>
      </c>
      <c r="D211" s="55">
        <v>0</v>
      </c>
      <c r="E211" s="55">
        <v>0</v>
      </c>
      <c r="F211" s="55">
        <v>1</v>
      </c>
      <c r="G211" s="55">
        <v>1</v>
      </c>
      <c r="H211" s="55">
        <v>0</v>
      </c>
      <c r="I211" s="55">
        <v>0</v>
      </c>
      <c r="J211" s="55">
        <v>1</v>
      </c>
      <c r="K211" s="55">
        <v>1</v>
      </c>
      <c r="L211" s="55">
        <v>0</v>
      </c>
      <c r="M211" s="55">
        <v>0</v>
      </c>
      <c r="N211" s="56">
        <v>3</v>
      </c>
      <c r="O211" s="56">
        <v>2</v>
      </c>
      <c r="P211" s="56">
        <v>5</v>
      </c>
      <c r="Q211" s="55">
        <v>210</v>
      </c>
      <c r="R211" s="55" t="s">
        <v>309</v>
      </c>
      <c r="S211" s="55">
        <v>12</v>
      </c>
      <c r="T211" s="57">
        <f t="shared" si="3"/>
        <v>3</v>
      </c>
    </row>
    <row r="212" spans="1:20" s="55" customFormat="1" x14ac:dyDescent="0.3">
      <c r="A212" s="55" t="s">
        <v>2239</v>
      </c>
      <c r="B212" s="55">
        <v>0</v>
      </c>
      <c r="C212" s="55">
        <v>0</v>
      </c>
      <c r="D212" s="55">
        <v>0</v>
      </c>
      <c r="E212" s="55">
        <v>0</v>
      </c>
      <c r="F212" s="55">
        <v>0</v>
      </c>
      <c r="G212" s="55">
        <v>0</v>
      </c>
      <c r="H212" s="55">
        <v>1</v>
      </c>
      <c r="I212" s="55">
        <v>1</v>
      </c>
      <c r="J212" s="55">
        <v>0</v>
      </c>
      <c r="K212" s="55">
        <v>0</v>
      </c>
      <c r="L212" s="55">
        <v>1</v>
      </c>
      <c r="M212" s="55">
        <v>0</v>
      </c>
      <c r="N212" s="56">
        <v>2</v>
      </c>
      <c r="O212" s="56">
        <v>1</v>
      </c>
      <c r="P212" s="56">
        <v>3</v>
      </c>
      <c r="Q212" s="55">
        <v>211</v>
      </c>
      <c r="R212" s="55" t="s">
        <v>309</v>
      </c>
      <c r="S212" s="55">
        <v>12</v>
      </c>
      <c r="T212" s="57">
        <f t="shared" si="3"/>
        <v>2</v>
      </c>
    </row>
    <row r="213" spans="1:20" s="55" customFormat="1" x14ac:dyDescent="0.3">
      <c r="A213" s="55" t="s">
        <v>2239</v>
      </c>
      <c r="B213" s="55">
        <v>0</v>
      </c>
      <c r="C213" s="55">
        <v>0</v>
      </c>
      <c r="D213" s="55">
        <v>0</v>
      </c>
      <c r="E213" s="55">
        <v>1</v>
      </c>
      <c r="F213" s="55">
        <v>1</v>
      </c>
      <c r="G213" s="55">
        <v>1</v>
      </c>
      <c r="H213" s="55">
        <v>0</v>
      </c>
      <c r="I213" s="55">
        <v>1</v>
      </c>
      <c r="J213" s="55">
        <v>1</v>
      </c>
      <c r="K213" s="55">
        <v>1</v>
      </c>
      <c r="L213" s="55">
        <v>0</v>
      </c>
      <c r="M213" s="55">
        <v>0</v>
      </c>
      <c r="N213" s="56">
        <v>2</v>
      </c>
      <c r="O213" s="56">
        <v>4</v>
      </c>
      <c r="P213" s="56">
        <v>6</v>
      </c>
      <c r="Q213" s="55">
        <v>212</v>
      </c>
      <c r="R213" s="55" t="s">
        <v>309</v>
      </c>
      <c r="S213" s="55">
        <v>12</v>
      </c>
      <c r="T213" s="57">
        <f t="shared" si="3"/>
        <v>4</v>
      </c>
    </row>
    <row r="214" spans="1:20" s="55" customFormat="1" x14ac:dyDescent="0.3">
      <c r="A214" s="55" t="s">
        <v>2239</v>
      </c>
      <c r="B214" s="55">
        <v>0</v>
      </c>
      <c r="C214" s="55">
        <v>0</v>
      </c>
      <c r="D214" s="55">
        <v>1</v>
      </c>
      <c r="E214" s="55">
        <v>1</v>
      </c>
      <c r="F214" s="55">
        <v>1</v>
      </c>
      <c r="G214" s="55">
        <v>3</v>
      </c>
      <c r="H214" s="55">
        <v>1</v>
      </c>
      <c r="I214" s="55">
        <v>1</v>
      </c>
      <c r="J214" s="55">
        <v>1</v>
      </c>
      <c r="K214" s="55">
        <v>1</v>
      </c>
      <c r="L214" s="55">
        <v>0</v>
      </c>
      <c r="M214" s="55">
        <v>0</v>
      </c>
      <c r="N214" s="56">
        <v>4</v>
      </c>
      <c r="O214" s="56">
        <v>6</v>
      </c>
      <c r="P214" s="56">
        <v>10</v>
      </c>
      <c r="Q214" s="55">
        <v>213</v>
      </c>
      <c r="R214" s="55" t="s">
        <v>309</v>
      </c>
      <c r="S214" s="55">
        <v>12</v>
      </c>
      <c r="T214" s="57">
        <f t="shared" si="3"/>
        <v>8</v>
      </c>
    </row>
    <row r="215" spans="1:20" s="55" customFormat="1" x14ac:dyDescent="0.3">
      <c r="A215" s="55" t="s">
        <v>2239</v>
      </c>
      <c r="B215" s="55">
        <v>0</v>
      </c>
      <c r="C215" s="55">
        <v>1</v>
      </c>
      <c r="D215" s="55">
        <v>0</v>
      </c>
      <c r="E215" s="55">
        <v>1</v>
      </c>
      <c r="F215" s="55">
        <v>1</v>
      </c>
      <c r="G215" s="55">
        <v>2</v>
      </c>
      <c r="H215" s="55">
        <v>0</v>
      </c>
      <c r="I215" s="55">
        <v>0</v>
      </c>
      <c r="J215" s="55">
        <v>3</v>
      </c>
      <c r="K215" s="55">
        <v>1</v>
      </c>
      <c r="L215" s="55">
        <v>0</v>
      </c>
      <c r="M215" s="55">
        <v>0</v>
      </c>
      <c r="N215" s="56">
        <v>4</v>
      </c>
      <c r="O215" s="56">
        <v>5</v>
      </c>
      <c r="P215" s="56">
        <v>9</v>
      </c>
      <c r="Q215" s="55">
        <v>214</v>
      </c>
      <c r="R215" s="55" t="s">
        <v>309</v>
      </c>
      <c r="S215" s="55">
        <v>12</v>
      </c>
      <c r="T215" s="57">
        <f t="shared" si="3"/>
        <v>5</v>
      </c>
    </row>
    <row r="216" spans="1:20" s="55" customFormat="1" x14ac:dyDescent="0.3">
      <c r="A216" s="55" t="s">
        <v>2239</v>
      </c>
      <c r="B216" s="55">
        <v>0</v>
      </c>
      <c r="C216" s="55">
        <v>1</v>
      </c>
      <c r="D216" s="55">
        <v>1</v>
      </c>
      <c r="E216" s="55">
        <v>0</v>
      </c>
      <c r="F216" s="55">
        <v>0</v>
      </c>
      <c r="G216" s="55">
        <v>0</v>
      </c>
      <c r="H216" s="55">
        <v>0</v>
      </c>
      <c r="I216" s="55">
        <v>0</v>
      </c>
      <c r="J216" s="55">
        <v>1</v>
      </c>
      <c r="K216" s="55">
        <v>1</v>
      </c>
      <c r="L216" s="55">
        <v>0</v>
      </c>
      <c r="M216" s="55">
        <v>0</v>
      </c>
      <c r="N216" s="56">
        <v>2</v>
      </c>
      <c r="O216" s="56">
        <v>2</v>
      </c>
      <c r="P216" s="56">
        <v>4</v>
      </c>
      <c r="Q216" s="55">
        <v>215</v>
      </c>
      <c r="R216" s="55" t="s">
        <v>309</v>
      </c>
      <c r="S216" s="55">
        <v>12</v>
      </c>
      <c r="T216" s="57">
        <f t="shared" si="3"/>
        <v>2</v>
      </c>
    </row>
    <row r="217" spans="1:20" s="55" customFormat="1" x14ac:dyDescent="0.3">
      <c r="A217" s="55" t="s">
        <v>2239</v>
      </c>
      <c r="B217" s="55">
        <v>0</v>
      </c>
      <c r="C217" s="55">
        <v>0</v>
      </c>
      <c r="D217" s="55">
        <v>0</v>
      </c>
      <c r="E217" s="55">
        <v>1</v>
      </c>
      <c r="F217" s="55">
        <v>1</v>
      </c>
      <c r="G217" s="55">
        <v>2</v>
      </c>
      <c r="H217" s="55">
        <v>1</v>
      </c>
      <c r="I217" s="55">
        <v>0</v>
      </c>
      <c r="J217" s="55">
        <v>1</v>
      </c>
      <c r="K217" s="55">
        <v>1</v>
      </c>
      <c r="L217" s="55">
        <v>1</v>
      </c>
      <c r="M217" s="55">
        <v>0</v>
      </c>
      <c r="N217" s="56">
        <v>4</v>
      </c>
      <c r="O217" s="56">
        <v>4</v>
      </c>
      <c r="P217" s="56">
        <v>8</v>
      </c>
      <c r="Q217" s="55">
        <v>216</v>
      </c>
      <c r="R217" s="55" t="s">
        <v>309</v>
      </c>
      <c r="S217" s="55">
        <v>12</v>
      </c>
      <c r="T217" s="57">
        <f t="shared" si="3"/>
        <v>5</v>
      </c>
    </row>
    <row r="218" spans="1:20" s="55" customFormat="1" x14ac:dyDescent="0.3">
      <c r="A218" s="55" t="s">
        <v>2239</v>
      </c>
      <c r="B218" s="55">
        <v>0</v>
      </c>
      <c r="C218" s="55">
        <v>0</v>
      </c>
      <c r="D218" s="55">
        <v>1</v>
      </c>
      <c r="E218" s="55">
        <v>0</v>
      </c>
      <c r="F218" s="55">
        <v>3</v>
      </c>
      <c r="G218" s="55">
        <v>2</v>
      </c>
      <c r="H218" s="55">
        <v>0</v>
      </c>
      <c r="I218" s="55">
        <v>1</v>
      </c>
      <c r="J218" s="55">
        <v>0</v>
      </c>
      <c r="K218" s="55">
        <v>1</v>
      </c>
      <c r="L218" s="55">
        <v>1</v>
      </c>
      <c r="M218" s="55">
        <v>0</v>
      </c>
      <c r="N218" s="56">
        <v>5</v>
      </c>
      <c r="O218" s="56">
        <v>4</v>
      </c>
      <c r="P218" s="56">
        <v>9</v>
      </c>
      <c r="Q218" s="55">
        <v>217</v>
      </c>
      <c r="R218" s="55" t="s">
        <v>309</v>
      </c>
      <c r="S218" s="55">
        <v>12</v>
      </c>
      <c r="T218" s="57">
        <f t="shared" si="3"/>
        <v>7</v>
      </c>
    </row>
    <row r="219" spans="1:20" s="55" customFormat="1" x14ac:dyDescent="0.3">
      <c r="A219" s="55" t="s">
        <v>2239</v>
      </c>
      <c r="B219" s="55">
        <v>0</v>
      </c>
      <c r="C219" s="55">
        <v>0</v>
      </c>
      <c r="D219" s="55">
        <v>0</v>
      </c>
      <c r="E219" s="55">
        <v>1</v>
      </c>
      <c r="F219" s="55">
        <v>2</v>
      </c>
      <c r="G219" s="55">
        <v>1</v>
      </c>
      <c r="H219" s="55">
        <v>0</v>
      </c>
      <c r="I219" s="55">
        <v>0</v>
      </c>
      <c r="J219" s="55">
        <v>0</v>
      </c>
      <c r="K219" s="55">
        <v>1</v>
      </c>
      <c r="L219" s="55">
        <v>1</v>
      </c>
      <c r="M219" s="55">
        <v>0</v>
      </c>
      <c r="N219" s="56">
        <v>3</v>
      </c>
      <c r="O219" s="56">
        <v>3</v>
      </c>
      <c r="P219" s="56">
        <v>6</v>
      </c>
      <c r="Q219" s="55">
        <v>218</v>
      </c>
      <c r="R219" s="55" t="s">
        <v>309</v>
      </c>
      <c r="S219" s="55">
        <v>13</v>
      </c>
      <c r="T219" s="57">
        <f t="shared" si="3"/>
        <v>4</v>
      </c>
    </row>
    <row r="220" spans="1:20" s="55" customFormat="1" x14ac:dyDescent="0.3">
      <c r="A220" s="55" t="s">
        <v>2239</v>
      </c>
      <c r="B220" s="55">
        <v>0</v>
      </c>
      <c r="C220" s="55">
        <v>0</v>
      </c>
      <c r="D220" s="55">
        <v>0</v>
      </c>
      <c r="E220" s="55">
        <v>0</v>
      </c>
      <c r="F220" s="55">
        <v>1</v>
      </c>
      <c r="G220" s="55">
        <v>2</v>
      </c>
      <c r="H220" s="55">
        <v>1</v>
      </c>
      <c r="I220" s="55">
        <v>1</v>
      </c>
      <c r="J220" s="55">
        <v>1</v>
      </c>
      <c r="K220" s="55">
        <v>1</v>
      </c>
      <c r="L220" s="55">
        <v>0</v>
      </c>
      <c r="M220" s="55">
        <v>0</v>
      </c>
      <c r="N220" s="56">
        <v>3</v>
      </c>
      <c r="O220" s="56">
        <v>4</v>
      </c>
      <c r="P220" s="56">
        <v>7</v>
      </c>
      <c r="Q220" s="55">
        <v>219</v>
      </c>
      <c r="R220" s="55" t="s">
        <v>309</v>
      </c>
      <c r="S220" s="55">
        <v>13</v>
      </c>
      <c r="T220" s="57">
        <f t="shared" si="3"/>
        <v>5</v>
      </c>
    </row>
    <row r="221" spans="1:20" s="55" customFormat="1" x14ac:dyDescent="0.3">
      <c r="A221" s="55" t="s">
        <v>2239</v>
      </c>
      <c r="B221" s="55">
        <v>0</v>
      </c>
      <c r="C221" s="55">
        <v>0</v>
      </c>
      <c r="D221" s="55">
        <v>1</v>
      </c>
      <c r="E221" s="55">
        <v>1</v>
      </c>
      <c r="F221" s="55">
        <v>1</v>
      </c>
      <c r="G221" s="55">
        <v>1</v>
      </c>
      <c r="H221" s="55">
        <v>1</v>
      </c>
      <c r="I221" s="55">
        <v>1</v>
      </c>
      <c r="J221" s="55">
        <v>0</v>
      </c>
      <c r="K221" s="55">
        <v>1</v>
      </c>
      <c r="L221" s="55">
        <v>1</v>
      </c>
      <c r="M221" s="55">
        <v>0</v>
      </c>
      <c r="N221" s="56">
        <v>4</v>
      </c>
      <c r="O221" s="56">
        <v>4</v>
      </c>
      <c r="P221" s="56">
        <v>8</v>
      </c>
      <c r="Q221" s="55">
        <v>220</v>
      </c>
      <c r="R221" s="55" t="s">
        <v>309</v>
      </c>
      <c r="S221" s="55">
        <v>13</v>
      </c>
      <c r="T221" s="57">
        <f t="shared" si="3"/>
        <v>6</v>
      </c>
    </row>
    <row r="222" spans="1:20" s="55" customFormat="1" x14ac:dyDescent="0.3">
      <c r="A222" s="55" t="s">
        <v>2239</v>
      </c>
      <c r="B222" s="55">
        <v>1</v>
      </c>
      <c r="C222" s="55">
        <v>0</v>
      </c>
      <c r="D222" s="55">
        <v>0</v>
      </c>
      <c r="E222" s="55">
        <v>0</v>
      </c>
      <c r="F222" s="55">
        <v>0</v>
      </c>
      <c r="G222" s="55">
        <v>2</v>
      </c>
      <c r="H222" s="55">
        <v>1</v>
      </c>
      <c r="I222" s="55">
        <v>1</v>
      </c>
      <c r="J222" s="55">
        <v>1</v>
      </c>
      <c r="K222" s="55">
        <v>1</v>
      </c>
      <c r="L222" s="55">
        <v>0</v>
      </c>
      <c r="M222" s="55">
        <v>0</v>
      </c>
      <c r="N222" s="56">
        <v>3</v>
      </c>
      <c r="O222" s="56">
        <v>4</v>
      </c>
      <c r="P222" s="56">
        <v>7</v>
      </c>
      <c r="Q222" s="55">
        <v>221</v>
      </c>
      <c r="R222" s="55" t="s">
        <v>309</v>
      </c>
      <c r="S222" s="55">
        <v>13</v>
      </c>
      <c r="T222" s="57">
        <f t="shared" si="3"/>
        <v>5</v>
      </c>
    </row>
    <row r="223" spans="1:20" s="55" customFormat="1" x14ac:dyDescent="0.3">
      <c r="A223" s="55" t="s">
        <v>2239</v>
      </c>
      <c r="B223" s="55">
        <v>0</v>
      </c>
      <c r="C223" s="55">
        <v>0</v>
      </c>
      <c r="D223" s="55">
        <v>1</v>
      </c>
      <c r="E223" s="55">
        <v>0</v>
      </c>
      <c r="F223" s="55">
        <v>2</v>
      </c>
      <c r="G223" s="55">
        <v>2</v>
      </c>
      <c r="H223" s="55">
        <v>1</v>
      </c>
      <c r="I223" s="55">
        <v>1</v>
      </c>
      <c r="J223" s="55">
        <v>1</v>
      </c>
      <c r="K223" s="55">
        <v>1</v>
      </c>
      <c r="L223" s="55">
        <v>0</v>
      </c>
      <c r="M223" s="55">
        <v>0</v>
      </c>
      <c r="N223" s="56">
        <v>5</v>
      </c>
      <c r="O223" s="56">
        <v>4</v>
      </c>
      <c r="P223" s="56">
        <v>9</v>
      </c>
      <c r="Q223" s="55">
        <v>222</v>
      </c>
      <c r="R223" s="55" t="s">
        <v>309</v>
      </c>
      <c r="S223" s="55">
        <v>13</v>
      </c>
      <c r="T223" s="57">
        <f t="shared" si="3"/>
        <v>7</v>
      </c>
    </row>
    <row r="224" spans="1:20" s="55" customFormat="1" x14ac:dyDescent="0.3">
      <c r="A224" s="55" t="s">
        <v>2239</v>
      </c>
      <c r="B224" s="55">
        <v>1</v>
      </c>
      <c r="C224" s="55">
        <v>0</v>
      </c>
      <c r="D224" s="55">
        <v>0</v>
      </c>
      <c r="E224" s="55">
        <v>1</v>
      </c>
      <c r="F224" s="55">
        <v>0</v>
      </c>
      <c r="G224" s="55">
        <v>2</v>
      </c>
      <c r="H224" s="55">
        <v>0</v>
      </c>
      <c r="I224" s="55">
        <v>1</v>
      </c>
      <c r="J224" s="55">
        <v>1</v>
      </c>
      <c r="K224" s="55">
        <v>1</v>
      </c>
      <c r="L224" s="55">
        <v>0</v>
      </c>
      <c r="M224" s="55">
        <v>0</v>
      </c>
      <c r="N224" s="56">
        <v>2</v>
      </c>
      <c r="O224" s="56">
        <v>5</v>
      </c>
      <c r="P224" s="56">
        <v>7</v>
      </c>
      <c r="Q224" s="55">
        <v>223</v>
      </c>
      <c r="R224" s="55" t="s">
        <v>309</v>
      </c>
      <c r="S224" s="55">
        <v>13</v>
      </c>
      <c r="T224" s="57">
        <f t="shared" si="3"/>
        <v>5</v>
      </c>
    </row>
    <row r="225" spans="1:20" s="55" customFormat="1" x14ac:dyDescent="0.3">
      <c r="A225" s="55" t="s">
        <v>2239</v>
      </c>
      <c r="B225" s="55">
        <v>1</v>
      </c>
      <c r="C225" s="55">
        <v>0</v>
      </c>
      <c r="D225" s="55">
        <v>1</v>
      </c>
      <c r="E225" s="55">
        <v>0</v>
      </c>
      <c r="F225" s="55">
        <v>1</v>
      </c>
      <c r="G225" s="55">
        <v>2</v>
      </c>
      <c r="H225" s="55">
        <v>2</v>
      </c>
      <c r="I225" s="55">
        <v>1</v>
      </c>
      <c r="J225" s="55">
        <v>1</v>
      </c>
      <c r="K225" s="55">
        <v>1</v>
      </c>
      <c r="L225" s="55">
        <v>0</v>
      </c>
      <c r="M225" s="55">
        <v>0</v>
      </c>
      <c r="N225" s="56">
        <v>6</v>
      </c>
      <c r="O225" s="56">
        <v>4</v>
      </c>
      <c r="P225" s="56">
        <v>10</v>
      </c>
      <c r="Q225" s="55">
        <v>224</v>
      </c>
      <c r="R225" s="55" t="s">
        <v>309</v>
      </c>
      <c r="S225" s="55">
        <v>13</v>
      </c>
      <c r="T225" s="57">
        <f t="shared" si="3"/>
        <v>8</v>
      </c>
    </row>
    <row r="226" spans="1:20" s="55" customFormat="1" x14ac:dyDescent="0.3">
      <c r="A226" s="55" t="s">
        <v>2239</v>
      </c>
      <c r="B226" s="55">
        <v>1</v>
      </c>
      <c r="C226" s="55">
        <v>0</v>
      </c>
      <c r="D226" s="55">
        <v>0</v>
      </c>
      <c r="E226" s="55">
        <v>1</v>
      </c>
      <c r="F226" s="55">
        <v>0</v>
      </c>
      <c r="G226" s="55">
        <v>0</v>
      </c>
      <c r="H226" s="55">
        <v>0</v>
      </c>
      <c r="I226" s="55">
        <v>0</v>
      </c>
      <c r="J226" s="55">
        <v>1</v>
      </c>
      <c r="K226" s="55">
        <v>1</v>
      </c>
      <c r="L226" s="55">
        <v>0</v>
      </c>
      <c r="M226" s="55">
        <v>0</v>
      </c>
      <c r="N226" s="56">
        <v>2</v>
      </c>
      <c r="O226" s="56">
        <v>2</v>
      </c>
      <c r="P226" s="56">
        <v>4</v>
      </c>
      <c r="Q226" s="55">
        <v>225</v>
      </c>
      <c r="R226" s="55" t="s">
        <v>309</v>
      </c>
      <c r="S226" s="55">
        <v>13</v>
      </c>
      <c r="T226" s="57">
        <f t="shared" si="3"/>
        <v>2</v>
      </c>
    </row>
    <row r="227" spans="1:20" s="55" customFormat="1" x14ac:dyDescent="0.3">
      <c r="A227" s="55" t="s">
        <v>2239</v>
      </c>
      <c r="B227" s="55">
        <v>0</v>
      </c>
      <c r="C227" s="55">
        <v>0</v>
      </c>
      <c r="D227" s="55">
        <v>1</v>
      </c>
      <c r="E227" s="55">
        <v>0</v>
      </c>
      <c r="F227" s="55">
        <v>2</v>
      </c>
      <c r="G227" s="55">
        <v>2</v>
      </c>
      <c r="H227" s="55">
        <v>1</v>
      </c>
      <c r="I227" s="55">
        <v>1</v>
      </c>
      <c r="J227" s="55">
        <v>2</v>
      </c>
      <c r="K227" s="55">
        <v>1</v>
      </c>
      <c r="L227" s="55">
        <v>0</v>
      </c>
      <c r="M227" s="55">
        <v>0</v>
      </c>
      <c r="N227" s="56">
        <v>6</v>
      </c>
      <c r="O227" s="56">
        <v>4</v>
      </c>
      <c r="P227" s="56">
        <v>10</v>
      </c>
      <c r="Q227" s="55">
        <v>226</v>
      </c>
      <c r="R227" s="55" t="s">
        <v>309</v>
      </c>
      <c r="S227" s="55">
        <v>13</v>
      </c>
      <c r="T227" s="57">
        <f t="shared" si="3"/>
        <v>7</v>
      </c>
    </row>
    <row r="228" spans="1:20" s="55" customFormat="1" x14ac:dyDescent="0.3">
      <c r="A228" s="55" t="s">
        <v>2239</v>
      </c>
      <c r="B228" s="55">
        <v>0</v>
      </c>
      <c r="C228" s="55">
        <v>0</v>
      </c>
      <c r="D228" s="55">
        <v>0</v>
      </c>
      <c r="E228" s="55">
        <v>0</v>
      </c>
      <c r="F228" s="55">
        <v>0</v>
      </c>
      <c r="G228" s="55">
        <v>0</v>
      </c>
      <c r="H228" s="55">
        <v>0</v>
      </c>
      <c r="I228" s="55">
        <v>0</v>
      </c>
      <c r="J228" s="55">
        <v>1</v>
      </c>
      <c r="K228" s="55">
        <v>1</v>
      </c>
      <c r="L228" s="55">
        <v>0</v>
      </c>
      <c r="M228" s="55">
        <v>0</v>
      </c>
      <c r="N228" s="56">
        <v>1</v>
      </c>
      <c r="O228" s="56">
        <v>1</v>
      </c>
      <c r="P228" s="56">
        <v>2</v>
      </c>
      <c r="Q228" s="55">
        <v>227</v>
      </c>
      <c r="R228" s="55" t="s">
        <v>309</v>
      </c>
      <c r="S228" s="55">
        <v>13</v>
      </c>
      <c r="T228" s="57">
        <f t="shared" si="3"/>
        <v>0</v>
      </c>
    </row>
    <row r="229" spans="1:20" s="55" customFormat="1" x14ac:dyDescent="0.3">
      <c r="A229" s="55" t="s">
        <v>2239</v>
      </c>
      <c r="B229" s="55">
        <v>0</v>
      </c>
      <c r="C229" s="55">
        <v>0</v>
      </c>
      <c r="D229" s="55">
        <v>1</v>
      </c>
      <c r="E229" s="55">
        <v>1</v>
      </c>
      <c r="F229" s="55">
        <v>0</v>
      </c>
      <c r="G229" s="55">
        <v>1</v>
      </c>
      <c r="H229" s="55">
        <v>1</v>
      </c>
      <c r="I229" s="55">
        <v>1</v>
      </c>
      <c r="J229" s="55">
        <v>1</v>
      </c>
      <c r="K229" s="55">
        <v>1</v>
      </c>
      <c r="L229" s="55">
        <v>0</v>
      </c>
      <c r="M229" s="55">
        <v>0</v>
      </c>
      <c r="N229" s="56">
        <v>3</v>
      </c>
      <c r="O229" s="56">
        <v>4</v>
      </c>
      <c r="P229" s="56">
        <v>7</v>
      </c>
      <c r="Q229" s="55">
        <v>228</v>
      </c>
      <c r="R229" s="55" t="s">
        <v>309</v>
      </c>
      <c r="S229" s="55">
        <v>13</v>
      </c>
      <c r="T229" s="57">
        <f t="shared" si="3"/>
        <v>5</v>
      </c>
    </row>
    <row r="230" spans="1:20" s="55" customFormat="1" x14ac:dyDescent="0.3">
      <c r="A230" s="55" t="s">
        <v>2239</v>
      </c>
      <c r="B230" s="55">
        <v>0</v>
      </c>
      <c r="C230" s="55">
        <v>1</v>
      </c>
      <c r="D230" s="55">
        <v>0</v>
      </c>
      <c r="E230" s="55">
        <v>1</v>
      </c>
      <c r="F230" s="55">
        <v>1</v>
      </c>
      <c r="G230" s="55">
        <v>2</v>
      </c>
      <c r="H230" s="55">
        <v>3</v>
      </c>
      <c r="I230" s="55">
        <v>0</v>
      </c>
      <c r="J230" s="55">
        <v>1</v>
      </c>
      <c r="K230" s="55">
        <v>1</v>
      </c>
      <c r="L230" s="55">
        <v>0</v>
      </c>
      <c r="M230" s="55">
        <v>0</v>
      </c>
      <c r="N230" s="56">
        <v>5</v>
      </c>
      <c r="O230" s="56">
        <v>5</v>
      </c>
      <c r="P230" s="56">
        <v>10</v>
      </c>
      <c r="Q230" s="55">
        <v>229</v>
      </c>
      <c r="R230" s="55" t="s">
        <v>309</v>
      </c>
      <c r="S230" s="55">
        <v>13</v>
      </c>
      <c r="T230" s="57">
        <f t="shared" si="3"/>
        <v>8</v>
      </c>
    </row>
    <row r="231" spans="1:20" s="55" customFormat="1" x14ac:dyDescent="0.3">
      <c r="A231" s="55" t="s">
        <v>2239</v>
      </c>
      <c r="B231" s="55">
        <v>0</v>
      </c>
      <c r="C231" s="55">
        <v>0</v>
      </c>
      <c r="D231" s="55">
        <v>0</v>
      </c>
      <c r="E231" s="55">
        <v>0</v>
      </c>
      <c r="F231" s="55">
        <v>2</v>
      </c>
      <c r="G231" s="55">
        <v>2</v>
      </c>
      <c r="H231" s="55">
        <v>1</v>
      </c>
      <c r="I231" s="55">
        <v>0</v>
      </c>
      <c r="J231" s="55">
        <v>0</v>
      </c>
      <c r="K231" s="55">
        <v>1</v>
      </c>
      <c r="L231" s="55">
        <v>1</v>
      </c>
      <c r="M231" s="55">
        <v>0</v>
      </c>
      <c r="N231" s="56">
        <v>4</v>
      </c>
      <c r="O231" s="56">
        <v>3</v>
      </c>
      <c r="P231" s="56">
        <v>7</v>
      </c>
      <c r="Q231" s="55">
        <v>230</v>
      </c>
      <c r="R231" s="55" t="s">
        <v>309</v>
      </c>
      <c r="S231" s="55">
        <v>13</v>
      </c>
      <c r="T231" s="57">
        <f t="shared" si="3"/>
        <v>5</v>
      </c>
    </row>
    <row r="232" spans="1:20" s="55" customFormat="1" x14ac:dyDescent="0.3">
      <c r="A232" s="55" t="s">
        <v>2239</v>
      </c>
      <c r="B232" s="55">
        <v>0</v>
      </c>
      <c r="C232" s="55">
        <v>1</v>
      </c>
      <c r="D232" s="55">
        <v>0</v>
      </c>
      <c r="E232" s="55">
        <v>2</v>
      </c>
      <c r="F232" s="55">
        <v>1</v>
      </c>
      <c r="G232" s="55">
        <v>0</v>
      </c>
      <c r="H232" s="55">
        <v>0</v>
      </c>
      <c r="I232" s="55">
        <v>0</v>
      </c>
      <c r="J232" s="55">
        <v>1</v>
      </c>
      <c r="K232" s="55">
        <v>1</v>
      </c>
      <c r="L232" s="55">
        <v>1</v>
      </c>
      <c r="M232" s="55">
        <v>0</v>
      </c>
      <c r="N232" s="56">
        <v>3</v>
      </c>
      <c r="O232" s="56">
        <v>4</v>
      </c>
      <c r="P232" s="56">
        <v>7</v>
      </c>
      <c r="Q232" s="55">
        <v>231</v>
      </c>
      <c r="R232" s="55" t="s">
        <v>309</v>
      </c>
      <c r="S232" s="55">
        <v>13</v>
      </c>
      <c r="T232" s="57">
        <f t="shared" si="3"/>
        <v>4</v>
      </c>
    </row>
    <row r="233" spans="1:20" s="55" customFormat="1" x14ac:dyDescent="0.3">
      <c r="A233" s="55" t="s">
        <v>2239</v>
      </c>
      <c r="B233" s="55">
        <v>0</v>
      </c>
      <c r="C233" s="55">
        <v>0</v>
      </c>
      <c r="D233" s="55">
        <v>2</v>
      </c>
      <c r="E233" s="55">
        <v>0</v>
      </c>
      <c r="F233" s="55">
        <v>1</v>
      </c>
      <c r="G233" s="55">
        <v>1</v>
      </c>
      <c r="H233" s="55">
        <v>2</v>
      </c>
      <c r="I233" s="55">
        <v>3</v>
      </c>
      <c r="J233" s="55">
        <v>1</v>
      </c>
      <c r="K233" s="55">
        <v>1</v>
      </c>
      <c r="L233" s="55">
        <v>0</v>
      </c>
      <c r="M233" s="55">
        <v>0</v>
      </c>
      <c r="N233" s="56">
        <v>6</v>
      </c>
      <c r="O233" s="56">
        <v>5</v>
      </c>
      <c r="P233" s="56">
        <v>11</v>
      </c>
      <c r="Q233" s="55">
        <v>232</v>
      </c>
      <c r="R233" s="55" t="s">
        <v>309</v>
      </c>
      <c r="S233" s="55">
        <v>13</v>
      </c>
      <c r="T233" s="57">
        <f t="shared" si="3"/>
        <v>9</v>
      </c>
    </row>
    <row r="234" spans="1:20" s="55" customFormat="1" x14ac:dyDescent="0.3">
      <c r="A234" s="55" t="s">
        <v>2239</v>
      </c>
      <c r="B234" s="55">
        <v>0</v>
      </c>
      <c r="C234" s="55">
        <v>0</v>
      </c>
      <c r="D234" s="55">
        <v>1</v>
      </c>
      <c r="E234" s="55">
        <v>0</v>
      </c>
      <c r="F234" s="55">
        <v>2</v>
      </c>
      <c r="G234" s="55">
        <v>1</v>
      </c>
      <c r="H234" s="55">
        <v>0</v>
      </c>
      <c r="I234" s="55">
        <v>2</v>
      </c>
      <c r="J234" s="55">
        <v>0</v>
      </c>
      <c r="K234" s="55">
        <v>1</v>
      </c>
      <c r="L234" s="55">
        <v>1</v>
      </c>
      <c r="M234" s="55">
        <v>0</v>
      </c>
      <c r="N234" s="56">
        <v>4</v>
      </c>
      <c r="O234" s="56">
        <v>4</v>
      </c>
      <c r="P234" s="56">
        <v>8</v>
      </c>
      <c r="Q234" s="55">
        <v>233</v>
      </c>
      <c r="R234" s="55" t="s">
        <v>309</v>
      </c>
      <c r="S234" s="55">
        <v>13</v>
      </c>
      <c r="T234" s="57">
        <f t="shared" si="3"/>
        <v>6</v>
      </c>
    </row>
    <row r="235" spans="1:20" s="55" customFormat="1" x14ac:dyDescent="0.3">
      <c r="A235" s="55" t="s">
        <v>2239</v>
      </c>
      <c r="B235" s="55">
        <v>0</v>
      </c>
      <c r="C235" s="55">
        <v>1</v>
      </c>
      <c r="D235" s="55">
        <v>0</v>
      </c>
      <c r="E235" s="55">
        <v>1</v>
      </c>
      <c r="F235" s="55">
        <v>0</v>
      </c>
      <c r="G235" s="55">
        <v>1</v>
      </c>
      <c r="H235" s="55">
        <v>0</v>
      </c>
      <c r="I235" s="55">
        <v>0</v>
      </c>
      <c r="J235" s="55">
        <v>1</v>
      </c>
      <c r="K235" s="55">
        <v>1</v>
      </c>
      <c r="L235" s="55">
        <v>0</v>
      </c>
      <c r="M235" s="55">
        <v>0</v>
      </c>
      <c r="N235" s="56">
        <v>1</v>
      </c>
      <c r="O235" s="56">
        <v>4</v>
      </c>
      <c r="P235" s="56">
        <v>5</v>
      </c>
      <c r="Q235" s="55">
        <v>234</v>
      </c>
      <c r="R235" s="55" t="s">
        <v>309</v>
      </c>
      <c r="S235" s="55">
        <v>13</v>
      </c>
      <c r="T235" s="57">
        <f t="shared" si="3"/>
        <v>3</v>
      </c>
    </row>
    <row r="236" spans="1:20" s="55" customFormat="1" x14ac:dyDescent="0.3">
      <c r="A236" s="55" t="s">
        <v>2239</v>
      </c>
      <c r="B236" s="55">
        <v>0</v>
      </c>
      <c r="C236" s="55">
        <v>0</v>
      </c>
      <c r="D236" s="55">
        <v>0</v>
      </c>
      <c r="E236" s="55">
        <v>0</v>
      </c>
      <c r="F236" s="55">
        <v>0</v>
      </c>
      <c r="G236" s="55">
        <v>0</v>
      </c>
      <c r="H236" s="55">
        <v>0</v>
      </c>
      <c r="I236" s="55">
        <v>0</v>
      </c>
      <c r="J236" s="55">
        <v>1</v>
      </c>
      <c r="K236" s="55">
        <v>1</v>
      </c>
      <c r="L236" s="55">
        <v>0</v>
      </c>
      <c r="M236" s="55">
        <v>0</v>
      </c>
      <c r="N236" s="56">
        <v>1</v>
      </c>
      <c r="O236" s="56">
        <v>1</v>
      </c>
      <c r="P236" s="56">
        <v>2</v>
      </c>
      <c r="Q236" s="55">
        <v>235</v>
      </c>
      <c r="R236" s="55" t="s">
        <v>309</v>
      </c>
      <c r="S236" s="55">
        <v>13</v>
      </c>
      <c r="T236" s="57">
        <f t="shared" si="3"/>
        <v>0</v>
      </c>
    </row>
    <row r="237" spans="1:20" s="55" customFormat="1" x14ac:dyDescent="0.3">
      <c r="A237" s="55" t="s">
        <v>2239</v>
      </c>
      <c r="B237" s="55">
        <v>1</v>
      </c>
      <c r="C237" s="55">
        <v>0</v>
      </c>
      <c r="D237" s="55">
        <v>0</v>
      </c>
      <c r="E237" s="55">
        <v>1</v>
      </c>
      <c r="F237" s="55">
        <v>0</v>
      </c>
      <c r="G237" s="55">
        <v>1</v>
      </c>
      <c r="H237" s="55">
        <v>0</v>
      </c>
      <c r="I237" s="55">
        <v>0</v>
      </c>
      <c r="J237" s="55">
        <v>1</v>
      </c>
      <c r="K237" s="55">
        <v>1</v>
      </c>
      <c r="L237" s="55">
        <v>0</v>
      </c>
      <c r="M237" s="55">
        <v>0</v>
      </c>
      <c r="N237" s="56">
        <v>2</v>
      </c>
      <c r="O237" s="56">
        <v>3</v>
      </c>
      <c r="P237" s="56">
        <v>5</v>
      </c>
      <c r="Q237" s="55">
        <v>236</v>
      </c>
      <c r="R237" s="55" t="s">
        <v>309</v>
      </c>
      <c r="S237" s="55">
        <v>14</v>
      </c>
      <c r="T237" s="57">
        <f t="shared" si="3"/>
        <v>3</v>
      </c>
    </row>
    <row r="238" spans="1:20" s="55" customFormat="1" x14ac:dyDescent="0.3">
      <c r="A238" s="55" t="s">
        <v>2239</v>
      </c>
      <c r="B238" s="55">
        <v>1</v>
      </c>
      <c r="C238" s="55">
        <v>0</v>
      </c>
      <c r="D238" s="55">
        <v>0</v>
      </c>
      <c r="E238" s="55">
        <v>0</v>
      </c>
      <c r="F238" s="55">
        <v>1</v>
      </c>
      <c r="G238" s="55">
        <v>1</v>
      </c>
      <c r="H238" s="55">
        <v>0</v>
      </c>
      <c r="I238" s="55">
        <v>0</v>
      </c>
      <c r="J238" s="55">
        <v>1</v>
      </c>
      <c r="K238" s="55">
        <v>1</v>
      </c>
      <c r="L238" s="55">
        <v>0</v>
      </c>
      <c r="M238" s="55">
        <v>0</v>
      </c>
      <c r="N238" s="56">
        <v>3</v>
      </c>
      <c r="O238" s="56">
        <v>2</v>
      </c>
      <c r="P238" s="56">
        <v>5</v>
      </c>
      <c r="Q238" s="55">
        <v>237</v>
      </c>
      <c r="R238" s="55" t="s">
        <v>309</v>
      </c>
      <c r="S238" s="55">
        <v>14</v>
      </c>
      <c r="T238" s="57">
        <f t="shared" si="3"/>
        <v>3</v>
      </c>
    </row>
    <row r="239" spans="1:20" s="55" customFormat="1" x14ac:dyDescent="0.3">
      <c r="A239" s="55" t="s">
        <v>2239</v>
      </c>
      <c r="B239" s="55">
        <v>1</v>
      </c>
      <c r="C239" s="55">
        <v>1</v>
      </c>
      <c r="D239" s="55">
        <v>0</v>
      </c>
      <c r="E239" s="55">
        <v>0</v>
      </c>
      <c r="F239" s="55">
        <v>0</v>
      </c>
      <c r="G239" s="55">
        <v>0</v>
      </c>
      <c r="H239" s="55">
        <v>0</v>
      </c>
      <c r="I239" s="55">
        <v>0</v>
      </c>
      <c r="J239" s="55">
        <v>1</v>
      </c>
      <c r="K239" s="55">
        <v>1</v>
      </c>
      <c r="L239" s="55">
        <v>0</v>
      </c>
      <c r="M239" s="55">
        <v>0</v>
      </c>
      <c r="N239" s="56">
        <v>2</v>
      </c>
      <c r="O239" s="56">
        <v>2</v>
      </c>
      <c r="P239" s="56">
        <v>4</v>
      </c>
      <c r="Q239" s="55">
        <v>238</v>
      </c>
      <c r="R239" s="55" t="s">
        <v>309</v>
      </c>
      <c r="S239" s="55">
        <v>14</v>
      </c>
      <c r="T239" s="57">
        <f t="shared" si="3"/>
        <v>2</v>
      </c>
    </row>
    <row r="240" spans="1:20" s="55" customFormat="1" x14ac:dyDescent="0.3">
      <c r="A240" s="55" t="s">
        <v>2239</v>
      </c>
      <c r="B240" s="55">
        <v>1</v>
      </c>
      <c r="C240" s="55">
        <v>1</v>
      </c>
      <c r="D240" s="55">
        <v>0</v>
      </c>
      <c r="E240" s="55">
        <v>1</v>
      </c>
      <c r="F240" s="55">
        <v>0</v>
      </c>
      <c r="G240" s="55">
        <v>0</v>
      </c>
      <c r="H240" s="55">
        <v>3</v>
      </c>
      <c r="I240" s="55">
        <v>0</v>
      </c>
      <c r="J240" s="55">
        <v>1</v>
      </c>
      <c r="K240" s="55">
        <v>1</v>
      </c>
      <c r="L240" s="55">
        <v>0</v>
      </c>
      <c r="M240" s="55">
        <v>0</v>
      </c>
      <c r="N240" s="56">
        <v>5</v>
      </c>
      <c r="O240" s="56">
        <v>3</v>
      </c>
      <c r="P240" s="56">
        <v>8</v>
      </c>
      <c r="Q240" s="55">
        <v>239</v>
      </c>
      <c r="R240" s="55" t="s">
        <v>309</v>
      </c>
      <c r="S240" s="55">
        <v>14</v>
      </c>
      <c r="T240" s="57">
        <f t="shared" si="3"/>
        <v>6</v>
      </c>
    </row>
    <row r="241" spans="1:20" s="55" customFormat="1" x14ac:dyDescent="0.3">
      <c r="A241" s="55" t="s">
        <v>2239</v>
      </c>
      <c r="B241" s="55">
        <v>0</v>
      </c>
      <c r="C241" s="55">
        <v>0</v>
      </c>
      <c r="D241" s="55">
        <v>0</v>
      </c>
      <c r="E241" s="55">
        <v>1</v>
      </c>
      <c r="F241" s="55">
        <v>0</v>
      </c>
      <c r="G241" s="55">
        <v>3</v>
      </c>
      <c r="H241" s="55">
        <v>2</v>
      </c>
      <c r="I241" s="55">
        <v>1</v>
      </c>
      <c r="J241" s="55">
        <v>0</v>
      </c>
      <c r="K241" s="55">
        <v>1</v>
      </c>
      <c r="L241" s="55">
        <v>1</v>
      </c>
      <c r="M241" s="55">
        <v>0</v>
      </c>
      <c r="N241" s="56">
        <v>3</v>
      </c>
      <c r="O241" s="56">
        <v>6</v>
      </c>
      <c r="P241" s="56">
        <v>9</v>
      </c>
      <c r="Q241" s="55">
        <v>240</v>
      </c>
      <c r="R241" s="55" t="s">
        <v>309</v>
      </c>
      <c r="S241" s="55">
        <v>14</v>
      </c>
      <c r="T241" s="57">
        <f t="shared" si="3"/>
        <v>7</v>
      </c>
    </row>
    <row r="242" spans="1:20" s="55" customFormat="1" x14ac:dyDescent="0.3">
      <c r="A242" s="55" t="s">
        <v>2239</v>
      </c>
      <c r="B242" s="55">
        <v>0</v>
      </c>
      <c r="C242" s="55">
        <v>0</v>
      </c>
      <c r="D242" s="55">
        <v>0</v>
      </c>
      <c r="E242" s="55">
        <v>0</v>
      </c>
      <c r="F242" s="55">
        <v>1</v>
      </c>
      <c r="G242" s="55">
        <v>3</v>
      </c>
      <c r="H242" s="55">
        <v>2</v>
      </c>
      <c r="I242" s="55">
        <v>0</v>
      </c>
      <c r="J242" s="55">
        <v>1</v>
      </c>
      <c r="K242" s="55">
        <v>1</v>
      </c>
      <c r="L242" s="55">
        <v>0</v>
      </c>
      <c r="M242" s="55">
        <v>0</v>
      </c>
      <c r="N242" s="56">
        <v>4</v>
      </c>
      <c r="O242" s="56">
        <v>4</v>
      </c>
      <c r="P242" s="56">
        <v>8</v>
      </c>
      <c r="Q242" s="55">
        <v>241</v>
      </c>
      <c r="R242" s="55" t="s">
        <v>309</v>
      </c>
      <c r="S242" s="55">
        <v>14</v>
      </c>
      <c r="T242" s="57">
        <f t="shared" si="3"/>
        <v>6</v>
      </c>
    </row>
    <row r="243" spans="1:20" s="55" customFormat="1" x14ac:dyDescent="0.3">
      <c r="A243" s="55" t="s">
        <v>2239</v>
      </c>
      <c r="B243" s="55">
        <v>0</v>
      </c>
      <c r="C243" s="55">
        <v>0</v>
      </c>
      <c r="D243" s="55">
        <v>0</v>
      </c>
      <c r="E243" s="55">
        <v>0</v>
      </c>
      <c r="F243" s="55">
        <v>0</v>
      </c>
      <c r="G243" s="55">
        <v>1</v>
      </c>
      <c r="H243" s="55">
        <v>1</v>
      </c>
      <c r="I243" s="55">
        <v>2</v>
      </c>
      <c r="J243" s="55">
        <v>2</v>
      </c>
      <c r="K243" s="55">
        <v>1</v>
      </c>
      <c r="L243" s="55">
        <v>1</v>
      </c>
      <c r="M243" s="55">
        <v>0</v>
      </c>
      <c r="N243" s="56">
        <v>4</v>
      </c>
      <c r="O243" s="56">
        <v>4</v>
      </c>
      <c r="P243" s="56">
        <v>8</v>
      </c>
      <c r="Q243" s="55">
        <v>242</v>
      </c>
      <c r="R243" s="55" t="s">
        <v>309</v>
      </c>
      <c r="S243" s="55">
        <v>14</v>
      </c>
      <c r="T243" s="57">
        <f t="shared" si="3"/>
        <v>4</v>
      </c>
    </row>
    <row r="244" spans="1:20" s="55" customFormat="1" x14ac:dyDescent="0.3">
      <c r="A244" s="55" t="s">
        <v>2239</v>
      </c>
      <c r="B244" s="55">
        <v>0</v>
      </c>
      <c r="C244" s="55">
        <v>0</v>
      </c>
      <c r="D244" s="55">
        <v>0</v>
      </c>
      <c r="E244" s="55">
        <v>0</v>
      </c>
      <c r="F244" s="55">
        <v>0</v>
      </c>
      <c r="G244" s="55">
        <v>0</v>
      </c>
      <c r="H244" s="55">
        <v>0</v>
      </c>
      <c r="I244" s="55">
        <v>0</v>
      </c>
      <c r="J244" s="55">
        <v>1</v>
      </c>
      <c r="K244" s="55">
        <v>1</v>
      </c>
      <c r="L244" s="55">
        <v>0</v>
      </c>
      <c r="M244" s="55">
        <v>0</v>
      </c>
      <c r="N244" s="56">
        <v>1</v>
      </c>
      <c r="O244" s="56">
        <v>1</v>
      </c>
      <c r="P244" s="56">
        <v>2</v>
      </c>
      <c r="Q244" s="55">
        <v>243</v>
      </c>
      <c r="R244" s="55" t="s">
        <v>309</v>
      </c>
      <c r="S244" s="55">
        <v>14</v>
      </c>
      <c r="T244" s="57">
        <f t="shared" si="3"/>
        <v>0</v>
      </c>
    </row>
    <row r="245" spans="1:20" s="55" customFormat="1" x14ac:dyDescent="0.3">
      <c r="A245" s="55" t="s">
        <v>2239</v>
      </c>
      <c r="B245" s="55">
        <v>0</v>
      </c>
      <c r="C245" s="55">
        <v>0</v>
      </c>
      <c r="D245" s="55">
        <v>2</v>
      </c>
      <c r="E245" s="55">
        <v>0</v>
      </c>
      <c r="F245" s="55">
        <v>1</v>
      </c>
      <c r="G245" s="55">
        <v>2</v>
      </c>
      <c r="H245" s="55">
        <v>0</v>
      </c>
      <c r="I245" s="55">
        <v>0</v>
      </c>
      <c r="J245" s="55">
        <v>1</v>
      </c>
      <c r="K245" s="55">
        <v>1</v>
      </c>
      <c r="L245" s="55">
        <v>0</v>
      </c>
      <c r="M245" s="55">
        <v>0</v>
      </c>
      <c r="N245" s="56">
        <v>4</v>
      </c>
      <c r="O245" s="56">
        <v>3</v>
      </c>
      <c r="P245" s="56">
        <v>7</v>
      </c>
      <c r="Q245" s="55">
        <v>244</v>
      </c>
      <c r="R245" s="55" t="s">
        <v>309</v>
      </c>
      <c r="S245" s="55">
        <v>14</v>
      </c>
      <c r="T245" s="57">
        <f t="shared" si="3"/>
        <v>5</v>
      </c>
    </row>
    <row r="246" spans="1:20" s="55" customFormat="1" x14ac:dyDescent="0.3">
      <c r="A246" s="55" t="s">
        <v>2239</v>
      </c>
      <c r="B246" s="55">
        <v>0</v>
      </c>
      <c r="C246" s="55">
        <v>0</v>
      </c>
      <c r="D246" s="55">
        <v>0</v>
      </c>
      <c r="E246" s="55">
        <v>2</v>
      </c>
      <c r="F246" s="55">
        <v>0</v>
      </c>
      <c r="G246" s="55">
        <v>2</v>
      </c>
      <c r="H246" s="55">
        <v>0</v>
      </c>
      <c r="I246" s="55">
        <v>0</v>
      </c>
      <c r="J246" s="55">
        <v>0</v>
      </c>
      <c r="K246" s="55">
        <v>1</v>
      </c>
      <c r="L246" s="55">
        <v>1</v>
      </c>
      <c r="M246" s="55">
        <v>0</v>
      </c>
      <c r="N246" s="56">
        <v>1</v>
      </c>
      <c r="O246" s="56">
        <v>5</v>
      </c>
      <c r="P246" s="56">
        <v>6</v>
      </c>
      <c r="Q246" s="55">
        <v>245</v>
      </c>
      <c r="R246" s="55" t="s">
        <v>309</v>
      </c>
      <c r="S246" s="55">
        <v>14</v>
      </c>
      <c r="T246" s="57">
        <f t="shared" si="3"/>
        <v>4</v>
      </c>
    </row>
    <row r="247" spans="1:20" s="55" customFormat="1" x14ac:dyDescent="0.3">
      <c r="A247" s="55" t="s">
        <v>2239</v>
      </c>
      <c r="B247" s="55">
        <v>0</v>
      </c>
      <c r="C247" s="55">
        <v>0</v>
      </c>
      <c r="D247" s="55">
        <v>0</v>
      </c>
      <c r="E247" s="55">
        <v>0</v>
      </c>
      <c r="F247" s="55">
        <v>3</v>
      </c>
      <c r="G247" s="55">
        <v>0</v>
      </c>
      <c r="H247" s="55">
        <v>0</v>
      </c>
      <c r="I247" s="55">
        <v>3</v>
      </c>
      <c r="J247" s="55">
        <v>1</v>
      </c>
      <c r="K247" s="55">
        <v>1</v>
      </c>
      <c r="L247" s="55">
        <v>0</v>
      </c>
      <c r="M247" s="55">
        <v>0</v>
      </c>
      <c r="N247" s="56">
        <v>4</v>
      </c>
      <c r="O247" s="56">
        <v>4</v>
      </c>
      <c r="P247" s="56">
        <v>8</v>
      </c>
      <c r="Q247" s="55">
        <v>246</v>
      </c>
      <c r="R247" s="55" t="s">
        <v>309</v>
      </c>
      <c r="S247" s="55">
        <v>14</v>
      </c>
      <c r="T247" s="57">
        <f t="shared" si="3"/>
        <v>6</v>
      </c>
    </row>
    <row r="248" spans="1:20" s="55" customFormat="1" x14ac:dyDescent="0.3">
      <c r="A248" s="55" t="s">
        <v>2239</v>
      </c>
      <c r="B248" s="55">
        <v>1</v>
      </c>
      <c r="C248" s="55">
        <v>1</v>
      </c>
      <c r="D248" s="55">
        <v>1</v>
      </c>
      <c r="E248" s="55">
        <v>0</v>
      </c>
      <c r="F248" s="55">
        <v>0</v>
      </c>
      <c r="G248" s="55">
        <v>0</v>
      </c>
      <c r="H248" s="55">
        <v>0</v>
      </c>
      <c r="I248" s="55">
        <v>0</v>
      </c>
      <c r="J248" s="55">
        <v>1</v>
      </c>
      <c r="K248" s="55">
        <v>1</v>
      </c>
      <c r="L248" s="55">
        <v>0</v>
      </c>
      <c r="M248" s="55">
        <v>0</v>
      </c>
      <c r="N248" s="56">
        <v>3</v>
      </c>
      <c r="O248" s="56">
        <v>2</v>
      </c>
      <c r="P248" s="56">
        <v>5</v>
      </c>
      <c r="Q248" s="55">
        <v>247</v>
      </c>
      <c r="R248" s="55" t="s">
        <v>309</v>
      </c>
      <c r="S248" s="55">
        <v>14</v>
      </c>
      <c r="T248" s="57">
        <f t="shared" si="3"/>
        <v>3</v>
      </c>
    </row>
    <row r="249" spans="1:20" s="55" customFormat="1" x14ac:dyDescent="0.3">
      <c r="A249" s="55" t="s">
        <v>2239</v>
      </c>
      <c r="B249" s="55">
        <v>0</v>
      </c>
      <c r="C249" s="55">
        <v>0</v>
      </c>
      <c r="D249" s="55">
        <v>0</v>
      </c>
      <c r="E249" s="55">
        <v>0</v>
      </c>
      <c r="F249" s="55">
        <v>0</v>
      </c>
      <c r="G249" s="55">
        <v>3</v>
      </c>
      <c r="H249" s="55">
        <v>3</v>
      </c>
      <c r="I249" s="55">
        <v>0</v>
      </c>
      <c r="J249" s="55">
        <v>0</v>
      </c>
      <c r="K249" s="55">
        <v>0</v>
      </c>
      <c r="L249" s="55">
        <v>1</v>
      </c>
      <c r="M249" s="55">
        <v>1</v>
      </c>
      <c r="N249" s="56">
        <v>4</v>
      </c>
      <c r="O249" s="56">
        <v>4</v>
      </c>
      <c r="P249" s="56">
        <v>8</v>
      </c>
      <c r="Q249" s="55">
        <v>248</v>
      </c>
      <c r="R249" s="55" t="s">
        <v>309</v>
      </c>
      <c r="S249" s="55">
        <v>14</v>
      </c>
      <c r="T249" s="57">
        <f t="shared" si="3"/>
        <v>6</v>
      </c>
    </row>
    <row r="250" spans="1:20" s="55" customFormat="1" x14ac:dyDescent="0.3">
      <c r="A250" s="55" t="s">
        <v>2239</v>
      </c>
      <c r="B250" s="55">
        <v>0</v>
      </c>
      <c r="C250" s="55">
        <v>0</v>
      </c>
      <c r="D250" s="55">
        <v>0</v>
      </c>
      <c r="E250" s="55">
        <v>1</v>
      </c>
      <c r="F250" s="55">
        <v>2</v>
      </c>
      <c r="G250" s="55">
        <v>1</v>
      </c>
      <c r="H250" s="55">
        <v>0</v>
      </c>
      <c r="I250" s="55">
        <v>0</v>
      </c>
      <c r="J250" s="55">
        <v>0</v>
      </c>
      <c r="K250" s="55">
        <v>0</v>
      </c>
      <c r="L250" s="55">
        <v>1</v>
      </c>
      <c r="M250" s="55">
        <v>1</v>
      </c>
      <c r="N250" s="56">
        <v>3</v>
      </c>
      <c r="O250" s="56">
        <v>3</v>
      </c>
      <c r="P250" s="56">
        <v>6</v>
      </c>
      <c r="Q250" s="55">
        <v>249</v>
      </c>
      <c r="R250" s="55" t="s">
        <v>309</v>
      </c>
      <c r="S250" s="55">
        <v>14</v>
      </c>
      <c r="T250" s="57">
        <f t="shared" si="3"/>
        <v>4</v>
      </c>
    </row>
    <row r="251" spans="1:20" s="55" customFormat="1" x14ac:dyDescent="0.3">
      <c r="A251" s="55" t="s">
        <v>2240</v>
      </c>
      <c r="B251" s="55">
        <v>0</v>
      </c>
      <c r="C251" s="55">
        <v>0</v>
      </c>
      <c r="D251" s="55">
        <v>1</v>
      </c>
      <c r="E251" s="55">
        <v>0</v>
      </c>
      <c r="F251" s="55">
        <v>1</v>
      </c>
      <c r="G251" s="55">
        <v>2</v>
      </c>
      <c r="H251" s="55">
        <v>0</v>
      </c>
      <c r="I251" s="55">
        <v>0</v>
      </c>
      <c r="J251" s="55">
        <v>1</v>
      </c>
      <c r="K251" s="55">
        <v>1</v>
      </c>
      <c r="L251" s="55">
        <v>0</v>
      </c>
      <c r="M251" s="55">
        <v>0</v>
      </c>
      <c r="N251" s="56">
        <v>3</v>
      </c>
      <c r="O251" s="56">
        <v>3</v>
      </c>
      <c r="P251" s="56">
        <v>6</v>
      </c>
      <c r="Q251" s="55">
        <v>250</v>
      </c>
      <c r="R251" s="55" t="s">
        <v>309</v>
      </c>
      <c r="S251" s="55">
        <v>14</v>
      </c>
      <c r="T251" s="57">
        <f t="shared" si="3"/>
        <v>4</v>
      </c>
    </row>
    <row r="252" spans="1:20" s="55" customFormat="1" x14ac:dyDescent="0.3">
      <c r="A252" s="55" t="s">
        <v>2240</v>
      </c>
      <c r="B252" s="55">
        <v>0</v>
      </c>
      <c r="C252" s="55">
        <v>1</v>
      </c>
      <c r="D252" s="55">
        <v>0</v>
      </c>
      <c r="E252" s="55">
        <v>1</v>
      </c>
      <c r="F252" s="55">
        <v>2</v>
      </c>
      <c r="G252" s="55">
        <v>0</v>
      </c>
      <c r="H252" s="55">
        <v>0</v>
      </c>
      <c r="I252" s="55">
        <v>0</v>
      </c>
      <c r="J252" s="55">
        <v>0</v>
      </c>
      <c r="K252" s="55">
        <v>1</v>
      </c>
      <c r="L252" s="55">
        <v>0</v>
      </c>
      <c r="M252" s="55">
        <v>0</v>
      </c>
      <c r="N252" s="56">
        <v>2</v>
      </c>
      <c r="O252" s="56">
        <v>3</v>
      </c>
      <c r="P252" s="56">
        <v>5</v>
      </c>
      <c r="Q252" s="55">
        <v>251</v>
      </c>
      <c r="R252" s="55" t="s">
        <v>309</v>
      </c>
      <c r="S252" s="55">
        <v>14</v>
      </c>
      <c r="T252" s="57">
        <f t="shared" si="3"/>
        <v>4</v>
      </c>
    </row>
    <row r="253" spans="1:20" s="55" customFormat="1" x14ac:dyDescent="0.3">
      <c r="A253" s="55" t="s">
        <v>2240</v>
      </c>
      <c r="B253" s="55">
        <v>0</v>
      </c>
      <c r="C253" s="55">
        <v>0</v>
      </c>
      <c r="D253" s="55">
        <v>0</v>
      </c>
      <c r="E253" s="55">
        <v>1</v>
      </c>
      <c r="F253" s="55">
        <v>2</v>
      </c>
      <c r="G253" s="55">
        <v>1</v>
      </c>
      <c r="H253" s="55">
        <v>0</v>
      </c>
      <c r="I253" s="55">
        <v>0</v>
      </c>
      <c r="J253" s="55">
        <v>1</v>
      </c>
      <c r="K253" s="55">
        <v>1</v>
      </c>
      <c r="L253" s="55">
        <v>0</v>
      </c>
      <c r="M253" s="55">
        <v>0</v>
      </c>
      <c r="N253" s="56">
        <v>3</v>
      </c>
      <c r="O253" s="56">
        <v>3</v>
      </c>
      <c r="P253" s="56">
        <v>6</v>
      </c>
      <c r="Q253" s="55">
        <v>252</v>
      </c>
      <c r="R253" s="55" t="s">
        <v>309</v>
      </c>
      <c r="S253" s="55">
        <v>14</v>
      </c>
      <c r="T253" s="57">
        <f t="shared" si="3"/>
        <v>4</v>
      </c>
    </row>
    <row r="254" spans="1:20" s="55" customFormat="1" x14ac:dyDescent="0.3">
      <c r="A254" s="55" t="s">
        <v>2240</v>
      </c>
      <c r="B254" s="55">
        <v>1</v>
      </c>
      <c r="C254" s="55">
        <v>0</v>
      </c>
      <c r="D254" s="55">
        <v>1</v>
      </c>
      <c r="E254" s="55">
        <v>0</v>
      </c>
      <c r="F254" s="55">
        <v>0</v>
      </c>
      <c r="G254" s="55">
        <v>2</v>
      </c>
      <c r="H254" s="55">
        <v>0</v>
      </c>
      <c r="I254" s="55">
        <v>0</v>
      </c>
      <c r="J254" s="55">
        <v>1</v>
      </c>
      <c r="K254" s="55">
        <v>1</v>
      </c>
      <c r="L254" s="55">
        <v>0</v>
      </c>
      <c r="M254" s="55">
        <v>0</v>
      </c>
      <c r="N254" s="56">
        <v>3</v>
      </c>
      <c r="O254" s="56">
        <v>3</v>
      </c>
      <c r="P254" s="56">
        <v>6</v>
      </c>
      <c r="Q254" s="55">
        <v>253</v>
      </c>
      <c r="R254" s="55" t="s">
        <v>309</v>
      </c>
      <c r="S254" s="55">
        <v>14</v>
      </c>
      <c r="T254" s="57">
        <f t="shared" si="3"/>
        <v>4</v>
      </c>
    </row>
    <row r="255" spans="1:20" s="55" customFormat="1" x14ac:dyDescent="0.3">
      <c r="A255" s="55" t="s">
        <v>2240</v>
      </c>
      <c r="B255" s="55">
        <v>0</v>
      </c>
      <c r="C255" s="55">
        <v>0</v>
      </c>
      <c r="D255" s="55">
        <v>0</v>
      </c>
      <c r="E255" s="55">
        <v>0</v>
      </c>
      <c r="F255" s="55">
        <v>2</v>
      </c>
      <c r="G255" s="55">
        <v>0</v>
      </c>
      <c r="H255" s="55">
        <v>0</v>
      </c>
      <c r="I255" s="55">
        <v>2</v>
      </c>
      <c r="J255" s="55">
        <v>0</v>
      </c>
      <c r="K255" s="55">
        <v>0</v>
      </c>
      <c r="L255" s="55">
        <v>1</v>
      </c>
      <c r="M255" s="55">
        <v>1</v>
      </c>
      <c r="N255" s="56">
        <v>3</v>
      </c>
      <c r="O255" s="56">
        <v>3</v>
      </c>
      <c r="P255" s="56">
        <v>6</v>
      </c>
      <c r="Q255" s="55">
        <v>254</v>
      </c>
      <c r="R255" s="55" t="s">
        <v>309</v>
      </c>
      <c r="S255" s="55">
        <v>14</v>
      </c>
      <c r="T255" s="57">
        <f t="shared" si="3"/>
        <v>4</v>
      </c>
    </row>
    <row r="256" spans="1:20" s="55" customFormat="1" x14ac:dyDescent="0.3">
      <c r="A256" s="55" t="s">
        <v>2239</v>
      </c>
      <c r="B256" s="55">
        <v>1</v>
      </c>
      <c r="C256" s="55">
        <v>0</v>
      </c>
      <c r="D256" s="55">
        <v>1</v>
      </c>
      <c r="E256" s="55">
        <v>0</v>
      </c>
      <c r="F256" s="55">
        <v>0</v>
      </c>
      <c r="G256" s="55">
        <v>1</v>
      </c>
      <c r="H256" s="55">
        <v>0</v>
      </c>
      <c r="I256" s="55">
        <v>0</v>
      </c>
      <c r="J256" s="55">
        <v>1</v>
      </c>
      <c r="K256" s="55">
        <v>1</v>
      </c>
      <c r="L256" s="55">
        <v>0</v>
      </c>
      <c r="M256" s="55">
        <v>0</v>
      </c>
      <c r="N256" s="56">
        <v>3</v>
      </c>
      <c r="O256" s="56">
        <v>2</v>
      </c>
      <c r="P256" s="56">
        <v>5</v>
      </c>
      <c r="Q256" s="55">
        <v>255</v>
      </c>
      <c r="R256" s="55" t="s">
        <v>309</v>
      </c>
      <c r="S256" s="55">
        <v>15</v>
      </c>
      <c r="T256" s="57">
        <f t="shared" si="3"/>
        <v>3</v>
      </c>
    </row>
    <row r="257" spans="1:20" s="55" customFormat="1" x14ac:dyDescent="0.3">
      <c r="A257" s="55" t="s">
        <v>2239</v>
      </c>
      <c r="B257" s="55">
        <v>1</v>
      </c>
      <c r="C257" s="55">
        <v>0</v>
      </c>
      <c r="D257" s="55">
        <v>1</v>
      </c>
      <c r="E257" s="55">
        <v>0</v>
      </c>
      <c r="F257" s="55">
        <v>0</v>
      </c>
      <c r="G257" s="55">
        <v>2</v>
      </c>
      <c r="H257" s="55">
        <v>1</v>
      </c>
      <c r="I257" s="55">
        <v>0</v>
      </c>
      <c r="J257" s="55">
        <v>1</v>
      </c>
      <c r="K257" s="55">
        <v>1</v>
      </c>
      <c r="L257" s="55">
        <v>0</v>
      </c>
      <c r="M257" s="55">
        <v>0</v>
      </c>
      <c r="N257" s="56">
        <v>4</v>
      </c>
      <c r="O257" s="56">
        <v>3</v>
      </c>
      <c r="P257" s="56">
        <v>7</v>
      </c>
      <c r="Q257" s="55">
        <v>256</v>
      </c>
      <c r="R257" s="55" t="s">
        <v>309</v>
      </c>
      <c r="S257" s="55">
        <v>15</v>
      </c>
      <c r="T257" s="57">
        <f t="shared" si="3"/>
        <v>5</v>
      </c>
    </row>
    <row r="258" spans="1:20" s="55" customFormat="1" x14ac:dyDescent="0.3">
      <c r="A258" s="55" t="s">
        <v>2239</v>
      </c>
      <c r="B258" s="55">
        <v>0</v>
      </c>
      <c r="C258" s="55">
        <v>0</v>
      </c>
      <c r="D258" s="55">
        <v>0</v>
      </c>
      <c r="E258" s="55">
        <v>0</v>
      </c>
      <c r="F258" s="55">
        <v>0</v>
      </c>
      <c r="G258" s="55">
        <v>1</v>
      </c>
      <c r="H258" s="55">
        <v>1</v>
      </c>
      <c r="I258" s="55">
        <v>0</v>
      </c>
      <c r="J258" s="55">
        <v>2</v>
      </c>
      <c r="K258" s="55">
        <v>3</v>
      </c>
      <c r="L258" s="55">
        <v>0</v>
      </c>
      <c r="M258" s="55">
        <v>0</v>
      </c>
      <c r="N258" s="56">
        <v>3</v>
      </c>
      <c r="O258" s="56">
        <v>4</v>
      </c>
      <c r="P258" s="56">
        <v>7</v>
      </c>
      <c r="Q258" s="55">
        <v>257</v>
      </c>
      <c r="R258" s="55" t="s">
        <v>309</v>
      </c>
      <c r="S258" s="55">
        <v>15</v>
      </c>
      <c r="T258" s="57">
        <f t="shared" si="3"/>
        <v>2</v>
      </c>
    </row>
    <row r="259" spans="1:20" s="55" customFormat="1" x14ac:dyDescent="0.3">
      <c r="A259" s="55" t="s">
        <v>2239</v>
      </c>
      <c r="B259" s="55">
        <v>1</v>
      </c>
      <c r="C259" s="55">
        <v>0</v>
      </c>
      <c r="D259" s="55">
        <v>0</v>
      </c>
      <c r="E259" s="55">
        <v>0</v>
      </c>
      <c r="F259" s="55">
        <v>0</v>
      </c>
      <c r="G259" s="55">
        <v>1</v>
      </c>
      <c r="H259" s="55">
        <v>0</v>
      </c>
      <c r="I259" s="55">
        <v>1</v>
      </c>
      <c r="J259" s="55">
        <v>1</v>
      </c>
      <c r="K259" s="55">
        <v>1</v>
      </c>
      <c r="L259" s="55">
        <v>0</v>
      </c>
      <c r="M259" s="55">
        <v>0</v>
      </c>
      <c r="N259" s="56">
        <v>2</v>
      </c>
      <c r="O259" s="56">
        <v>3</v>
      </c>
      <c r="P259" s="56">
        <v>5</v>
      </c>
      <c r="Q259" s="55">
        <v>258</v>
      </c>
      <c r="R259" s="55" t="s">
        <v>309</v>
      </c>
      <c r="S259" s="55">
        <v>15</v>
      </c>
      <c r="T259" s="57">
        <f t="shared" ref="T259:T322" si="4">SUM(B259:I259)</f>
        <v>3</v>
      </c>
    </row>
    <row r="260" spans="1:20" s="55" customFormat="1" x14ac:dyDescent="0.3">
      <c r="A260" s="55" t="s">
        <v>2239</v>
      </c>
      <c r="B260" s="55">
        <v>0</v>
      </c>
      <c r="C260" s="55">
        <v>1</v>
      </c>
      <c r="D260" s="55">
        <v>0</v>
      </c>
      <c r="E260" s="55">
        <v>0</v>
      </c>
      <c r="F260" s="55">
        <v>0</v>
      </c>
      <c r="G260" s="55">
        <v>1</v>
      </c>
      <c r="H260" s="55">
        <v>1</v>
      </c>
      <c r="I260" s="55">
        <v>2</v>
      </c>
      <c r="J260" s="55">
        <v>1</v>
      </c>
      <c r="K260" s="55">
        <v>1</v>
      </c>
      <c r="L260" s="55">
        <v>0</v>
      </c>
      <c r="M260" s="55">
        <v>0</v>
      </c>
      <c r="N260" s="56">
        <v>2</v>
      </c>
      <c r="O260" s="56">
        <v>5</v>
      </c>
      <c r="P260" s="56">
        <v>7</v>
      </c>
      <c r="Q260" s="55">
        <v>259</v>
      </c>
      <c r="R260" s="55" t="s">
        <v>309</v>
      </c>
      <c r="S260" s="55">
        <v>15</v>
      </c>
      <c r="T260" s="57">
        <f t="shared" si="4"/>
        <v>5</v>
      </c>
    </row>
    <row r="261" spans="1:20" s="55" customFormat="1" x14ac:dyDescent="0.3">
      <c r="A261" s="55" t="s">
        <v>2239</v>
      </c>
      <c r="B261" s="55">
        <v>0</v>
      </c>
      <c r="C261" s="55">
        <v>0</v>
      </c>
      <c r="D261" s="55">
        <v>0</v>
      </c>
      <c r="E261" s="55">
        <v>0</v>
      </c>
      <c r="F261" s="55">
        <v>0</v>
      </c>
      <c r="G261" s="55">
        <v>1</v>
      </c>
      <c r="H261" s="55">
        <v>2</v>
      </c>
      <c r="I261" s="55">
        <v>2</v>
      </c>
      <c r="J261" s="55">
        <v>1</v>
      </c>
      <c r="K261" s="55">
        <v>1</v>
      </c>
      <c r="L261" s="55">
        <v>0</v>
      </c>
      <c r="M261" s="55">
        <v>0</v>
      </c>
      <c r="N261" s="56">
        <v>3</v>
      </c>
      <c r="O261" s="56">
        <v>4</v>
      </c>
      <c r="P261" s="56">
        <v>7</v>
      </c>
      <c r="Q261" s="55">
        <v>260</v>
      </c>
      <c r="R261" s="55" t="s">
        <v>309</v>
      </c>
      <c r="S261" s="55">
        <v>15</v>
      </c>
      <c r="T261" s="57">
        <f t="shared" si="4"/>
        <v>5</v>
      </c>
    </row>
    <row r="262" spans="1:20" s="55" customFormat="1" x14ac:dyDescent="0.3">
      <c r="A262" s="55" t="s">
        <v>2239</v>
      </c>
      <c r="B262" s="55">
        <v>0</v>
      </c>
      <c r="C262" s="55">
        <v>0</v>
      </c>
      <c r="D262" s="55">
        <v>0</v>
      </c>
      <c r="E262" s="55">
        <v>1</v>
      </c>
      <c r="F262" s="55">
        <v>1</v>
      </c>
      <c r="G262" s="55">
        <v>1</v>
      </c>
      <c r="H262" s="55">
        <v>1</v>
      </c>
      <c r="I262" s="55">
        <v>0</v>
      </c>
      <c r="J262" s="55">
        <v>1</v>
      </c>
      <c r="K262" s="55">
        <v>1</v>
      </c>
      <c r="L262" s="55">
        <v>0</v>
      </c>
      <c r="M262" s="55">
        <v>0</v>
      </c>
      <c r="N262" s="56">
        <v>3</v>
      </c>
      <c r="O262" s="56">
        <v>3</v>
      </c>
      <c r="P262" s="56">
        <v>6</v>
      </c>
      <c r="Q262" s="55">
        <v>261</v>
      </c>
      <c r="R262" s="55" t="s">
        <v>309</v>
      </c>
      <c r="S262" s="55">
        <v>15</v>
      </c>
      <c r="T262" s="57">
        <f t="shared" si="4"/>
        <v>4</v>
      </c>
    </row>
    <row r="263" spans="1:20" s="55" customFormat="1" x14ac:dyDescent="0.3">
      <c r="A263" s="55" t="s">
        <v>2239</v>
      </c>
      <c r="B263" s="55">
        <v>0</v>
      </c>
      <c r="C263" s="55">
        <v>0</v>
      </c>
      <c r="D263" s="55">
        <v>0</v>
      </c>
      <c r="E263" s="55">
        <v>0</v>
      </c>
      <c r="F263" s="55">
        <v>0</v>
      </c>
      <c r="G263" s="55">
        <v>1</v>
      </c>
      <c r="H263" s="55">
        <v>0</v>
      </c>
      <c r="I263" s="55">
        <v>2</v>
      </c>
      <c r="J263" s="55">
        <v>1</v>
      </c>
      <c r="K263" s="55">
        <v>1</v>
      </c>
      <c r="L263" s="55">
        <v>0</v>
      </c>
      <c r="M263" s="55">
        <v>0</v>
      </c>
      <c r="N263" s="56">
        <v>1</v>
      </c>
      <c r="O263" s="56">
        <v>4</v>
      </c>
      <c r="P263" s="56">
        <v>5</v>
      </c>
      <c r="Q263" s="55">
        <v>262</v>
      </c>
      <c r="R263" s="55" t="s">
        <v>309</v>
      </c>
      <c r="S263" s="55">
        <v>15</v>
      </c>
      <c r="T263" s="57">
        <f t="shared" si="4"/>
        <v>3</v>
      </c>
    </row>
    <row r="264" spans="1:20" s="55" customFormat="1" x14ac:dyDescent="0.3">
      <c r="A264" s="55" t="s">
        <v>2239</v>
      </c>
      <c r="B264" s="55">
        <v>0</v>
      </c>
      <c r="C264" s="55">
        <v>0</v>
      </c>
      <c r="D264" s="55">
        <v>0</v>
      </c>
      <c r="E264" s="55">
        <v>1</v>
      </c>
      <c r="F264" s="55">
        <v>0</v>
      </c>
      <c r="G264" s="55">
        <v>1</v>
      </c>
      <c r="H264" s="55">
        <v>0</v>
      </c>
      <c r="I264" s="55">
        <v>1</v>
      </c>
      <c r="J264" s="55">
        <v>1</v>
      </c>
      <c r="K264" s="55">
        <v>1</v>
      </c>
      <c r="L264" s="55">
        <v>0</v>
      </c>
      <c r="M264" s="55">
        <v>0</v>
      </c>
      <c r="N264" s="56">
        <v>1</v>
      </c>
      <c r="O264" s="56">
        <v>4</v>
      </c>
      <c r="P264" s="56">
        <v>5</v>
      </c>
      <c r="Q264" s="55">
        <v>263</v>
      </c>
      <c r="R264" s="55" t="s">
        <v>309</v>
      </c>
      <c r="S264" s="55">
        <v>15</v>
      </c>
      <c r="T264" s="57">
        <f t="shared" si="4"/>
        <v>3</v>
      </c>
    </row>
    <row r="265" spans="1:20" s="55" customFormat="1" x14ac:dyDescent="0.3">
      <c r="A265" s="55" t="s">
        <v>2239</v>
      </c>
      <c r="B265" s="55">
        <v>0</v>
      </c>
      <c r="C265" s="55">
        <v>0</v>
      </c>
      <c r="D265" s="55">
        <v>0</v>
      </c>
      <c r="E265" s="55">
        <v>0</v>
      </c>
      <c r="F265" s="55">
        <v>0</v>
      </c>
      <c r="G265" s="55">
        <v>1</v>
      </c>
      <c r="H265" s="55">
        <v>0</v>
      </c>
      <c r="I265" s="55">
        <v>1</v>
      </c>
      <c r="J265" s="55">
        <v>1</v>
      </c>
      <c r="K265" s="55">
        <v>1</v>
      </c>
      <c r="L265" s="55">
        <v>0</v>
      </c>
      <c r="M265" s="55">
        <v>0</v>
      </c>
      <c r="N265" s="56">
        <v>1</v>
      </c>
      <c r="O265" s="56">
        <v>3</v>
      </c>
      <c r="P265" s="56">
        <v>4</v>
      </c>
      <c r="Q265" s="55">
        <v>264</v>
      </c>
      <c r="R265" s="55" t="s">
        <v>309</v>
      </c>
      <c r="S265" s="55">
        <v>15</v>
      </c>
      <c r="T265" s="57">
        <f t="shared" si="4"/>
        <v>2</v>
      </c>
    </row>
    <row r="266" spans="1:20" s="55" customFormat="1" x14ac:dyDescent="0.3">
      <c r="A266" s="55" t="s">
        <v>2239</v>
      </c>
      <c r="B266" s="55">
        <v>0</v>
      </c>
      <c r="C266" s="55">
        <v>0</v>
      </c>
      <c r="D266" s="55">
        <v>1</v>
      </c>
      <c r="E266" s="55">
        <v>1</v>
      </c>
      <c r="F266" s="55">
        <v>1</v>
      </c>
      <c r="G266" s="55">
        <v>1</v>
      </c>
      <c r="H266" s="55">
        <v>0</v>
      </c>
      <c r="I266" s="55">
        <v>1</v>
      </c>
      <c r="J266" s="55">
        <v>0</v>
      </c>
      <c r="K266" s="55">
        <v>1</v>
      </c>
      <c r="L266" s="55">
        <v>0</v>
      </c>
      <c r="M266" s="55">
        <v>0</v>
      </c>
      <c r="N266" s="56">
        <v>2</v>
      </c>
      <c r="O266" s="56">
        <v>4</v>
      </c>
      <c r="P266" s="56">
        <v>6</v>
      </c>
      <c r="Q266" s="55">
        <v>265</v>
      </c>
      <c r="R266" s="55" t="s">
        <v>309</v>
      </c>
      <c r="S266" s="55">
        <v>15</v>
      </c>
      <c r="T266" s="57">
        <f t="shared" si="4"/>
        <v>5</v>
      </c>
    </row>
    <row r="267" spans="1:20" s="55" customFormat="1" x14ac:dyDescent="0.3">
      <c r="A267" s="55" t="s">
        <v>2239</v>
      </c>
      <c r="B267" s="55">
        <v>0</v>
      </c>
      <c r="C267" s="55">
        <v>0</v>
      </c>
      <c r="D267" s="55">
        <v>0</v>
      </c>
      <c r="E267" s="55">
        <v>0</v>
      </c>
      <c r="F267" s="55">
        <v>0</v>
      </c>
      <c r="G267" s="55">
        <v>1</v>
      </c>
      <c r="H267" s="55">
        <v>0</v>
      </c>
      <c r="I267" s="55">
        <v>2</v>
      </c>
      <c r="J267" s="55">
        <v>0</v>
      </c>
      <c r="K267" s="55">
        <v>1</v>
      </c>
      <c r="L267" s="55">
        <v>1</v>
      </c>
      <c r="M267" s="55">
        <v>0</v>
      </c>
      <c r="N267" s="56">
        <v>1</v>
      </c>
      <c r="O267" s="56">
        <v>4</v>
      </c>
      <c r="P267" s="56">
        <v>5</v>
      </c>
      <c r="Q267" s="55">
        <v>266</v>
      </c>
      <c r="R267" s="55" t="s">
        <v>309</v>
      </c>
      <c r="S267" s="55">
        <v>15</v>
      </c>
      <c r="T267" s="57">
        <f t="shared" si="4"/>
        <v>3</v>
      </c>
    </row>
    <row r="268" spans="1:20" s="55" customFormat="1" x14ac:dyDescent="0.3">
      <c r="A268" s="55" t="s">
        <v>2239</v>
      </c>
      <c r="B268" s="55">
        <v>0</v>
      </c>
      <c r="C268" s="55">
        <v>0</v>
      </c>
      <c r="D268" s="55">
        <v>1</v>
      </c>
      <c r="E268" s="55">
        <v>0</v>
      </c>
      <c r="F268" s="55">
        <v>0</v>
      </c>
      <c r="G268" s="55">
        <v>1</v>
      </c>
      <c r="H268" s="55">
        <v>0</v>
      </c>
      <c r="I268" s="55">
        <v>0</v>
      </c>
      <c r="J268" s="55">
        <v>1</v>
      </c>
      <c r="K268" s="55">
        <v>1</v>
      </c>
      <c r="L268" s="55">
        <v>0</v>
      </c>
      <c r="M268" s="55">
        <v>0</v>
      </c>
      <c r="N268" s="56">
        <v>2</v>
      </c>
      <c r="O268" s="56">
        <v>2</v>
      </c>
      <c r="P268" s="56">
        <v>4</v>
      </c>
      <c r="Q268" s="55">
        <v>267</v>
      </c>
      <c r="R268" s="55" t="s">
        <v>309</v>
      </c>
      <c r="S268" s="55">
        <v>15</v>
      </c>
      <c r="T268" s="57">
        <f t="shared" si="4"/>
        <v>2</v>
      </c>
    </row>
    <row r="269" spans="1:20" s="55" customFormat="1" x14ac:dyDescent="0.3">
      <c r="A269" s="55" t="s">
        <v>2239</v>
      </c>
      <c r="B269" s="55">
        <v>0</v>
      </c>
      <c r="C269" s="55">
        <v>1</v>
      </c>
      <c r="D269" s="55">
        <v>0</v>
      </c>
      <c r="E269" s="55">
        <v>0</v>
      </c>
      <c r="F269" s="55">
        <v>0</v>
      </c>
      <c r="G269" s="55">
        <v>0</v>
      </c>
      <c r="H269" s="55">
        <v>0</v>
      </c>
      <c r="I269" s="55">
        <v>0</v>
      </c>
      <c r="J269" s="55">
        <v>1</v>
      </c>
      <c r="K269" s="55">
        <v>1</v>
      </c>
      <c r="L269" s="55">
        <v>0</v>
      </c>
      <c r="M269" s="55">
        <v>0</v>
      </c>
      <c r="N269" s="56">
        <v>1</v>
      </c>
      <c r="O269" s="56">
        <v>2</v>
      </c>
      <c r="P269" s="56">
        <v>3</v>
      </c>
      <c r="Q269" s="55">
        <v>268</v>
      </c>
      <c r="R269" s="55" t="s">
        <v>309</v>
      </c>
      <c r="S269" s="55">
        <v>15</v>
      </c>
      <c r="T269" s="57">
        <f t="shared" si="4"/>
        <v>1</v>
      </c>
    </row>
    <row r="270" spans="1:20" s="55" customFormat="1" x14ac:dyDescent="0.3">
      <c r="A270" s="55" t="s">
        <v>2239</v>
      </c>
      <c r="B270" s="55">
        <v>0</v>
      </c>
      <c r="C270" s="55">
        <v>1</v>
      </c>
      <c r="D270" s="55">
        <v>0</v>
      </c>
      <c r="E270" s="55">
        <v>0</v>
      </c>
      <c r="F270" s="55">
        <v>0</v>
      </c>
      <c r="G270" s="55">
        <v>0</v>
      </c>
      <c r="H270" s="55">
        <v>0</v>
      </c>
      <c r="I270" s="55">
        <v>0</v>
      </c>
      <c r="J270" s="55">
        <v>1</v>
      </c>
      <c r="K270" s="55">
        <v>1</v>
      </c>
      <c r="L270" s="55">
        <v>0</v>
      </c>
      <c r="M270" s="55">
        <v>0</v>
      </c>
      <c r="N270" s="56">
        <v>1</v>
      </c>
      <c r="O270" s="56">
        <v>2</v>
      </c>
      <c r="P270" s="56">
        <v>3</v>
      </c>
      <c r="Q270" s="55">
        <v>269</v>
      </c>
      <c r="R270" s="55" t="s">
        <v>309</v>
      </c>
      <c r="S270" s="55">
        <v>15</v>
      </c>
      <c r="T270" s="57">
        <f t="shared" si="4"/>
        <v>1</v>
      </c>
    </row>
    <row r="271" spans="1:20" s="55" customFormat="1" x14ac:dyDescent="0.3">
      <c r="A271" s="55" t="s">
        <v>2239</v>
      </c>
      <c r="B271" s="55">
        <v>1</v>
      </c>
      <c r="C271" s="55">
        <v>0</v>
      </c>
      <c r="D271" s="55">
        <v>0</v>
      </c>
      <c r="E271" s="55">
        <v>0</v>
      </c>
      <c r="F271" s="55">
        <v>0</v>
      </c>
      <c r="G271" s="55">
        <v>0</v>
      </c>
      <c r="H271" s="55">
        <v>0</v>
      </c>
      <c r="I271" s="55">
        <v>0</v>
      </c>
      <c r="J271" s="55">
        <v>1</v>
      </c>
      <c r="K271" s="55">
        <v>1</v>
      </c>
      <c r="L271" s="55">
        <v>0</v>
      </c>
      <c r="M271" s="55">
        <v>0</v>
      </c>
      <c r="N271" s="56">
        <v>2</v>
      </c>
      <c r="O271" s="56">
        <v>1</v>
      </c>
      <c r="P271" s="56">
        <v>3</v>
      </c>
      <c r="Q271" s="55">
        <v>270</v>
      </c>
      <c r="R271" s="55" t="s">
        <v>309</v>
      </c>
      <c r="S271" s="55">
        <v>15</v>
      </c>
      <c r="T271" s="57">
        <f t="shared" si="4"/>
        <v>1</v>
      </c>
    </row>
    <row r="272" spans="1:20" s="55" customFormat="1" x14ac:dyDescent="0.3">
      <c r="A272" s="55" t="s">
        <v>2239</v>
      </c>
      <c r="B272" s="55">
        <v>1</v>
      </c>
      <c r="C272" s="55">
        <v>1</v>
      </c>
      <c r="D272" s="55">
        <v>0</v>
      </c>
      <c r="E272" s="55">
        <v>0</v>
      </c>
      <c r="F272" s="55">
        <v>0</v>
      </c>
      <c r="G272" s="55">
        <v>1</v>
      </c>
      <c r="H272" s="55">
        <v>0</v>
      </c>
      <c r="I272" s="55">
        <v>0</v>
      </c>
      <c r="J272" s="55">
        <v>1</v>
      </c>
      <c r="K272" s="55">
        <v>1</v>
      </c>
      <c r="L272" s="55">
        <v>0</v>
      </c>
      <c r="M272" s="55">
        <v>0</v>
      </c>
      <c r="N272" s="56">
        <v>2</v>
      </c>
      <c r="O272" s="56">
        <v>3</v>
      </c>
      <c r="P272" s="56">
        <v>5</v>
      </c>
      <c r="Q272" s="55">
        <v>271</v>
      </c>
      <c r="R272" s="55" t="s">
        <v>309</v>
      </c>
      <c r="S272" s="55">
        <v>15</v>
      </c>
      <c r="T272" s="57">
        <f t="shared" si="4"/>
        <v>3</v>
      </c>
    </row>
    <row r="273" spans="1:20" s="55" customFormat="1" x14ac:dyDescent="0.3">
      <c r="A273" s="55" t="s">
        <v>2239</v>
      </c>
      <c r="B273" s="55">
        <v>0</v>
      </c>
      <c r="C273" s="55">
        <v>0</v>
      </c>
      <c r="D273" s="55">
        <v>0</v>
      </c>
      <c r="E273" s="55">
        <v>0</v>
      </c>
      <c r="F273" s="55">
        <v>0</v>
      </c>
      <c r="G273" s="55">
        <v>0</v>
      </c>
      <c r="H273" s="55">
        <v>0</v>
      </c>
      <c r="I273" s="55">
        <v>0</v>
      </c>
      <c r="J273" s="55">
        <v>1</v>
      </c>
      <c r="K273" s="55">
        <v>1</v>
      </c>
      <c r="L273" s="55">
        <v>0</v>
      </c>
      <c r="M273" s="55">
        <v>0</v>
      </c>
      <c r="N273" s="56">
        <v>1</v>
      </c>
      <c r="O273" s="56">
        <v>1</v>
      </c>
      <c r="P273" s="56">
        <v>2</v>
      </c>
      <c r="Q273" s="55">
        <v>272</v>
      </c>
      <c r="R273" s="55" t="s">
        <v>309</v>
      </c>
      <c r="S273" s="55">
        <v>15</v>
      </c>
      <c r="T273" s="57">
        <f t="shared" si="4"/>
        <v>0</v>
      </c>
    </row>
    <row r="274" spans="1:20" s="55" customFormat="1" x14ac:dyDescent="0.3">
      <c r="A274" s="55" t="s">
        <v>2239</v>
      </c>
      <c r="B274" s="55">
        <v>0</v>
      </c>
      <c r="C274" s="55">
        <v>0</v>
      </c>
      <c r="D274" s="55">
        <v>1</v>
      </c>
      <c r="E274" s="55">
        <v>1</v>
      </c>
      <c r="F274" s="55">
        <v>0</v>
      </c>
      <c r="G274" s="55">
        <v>1</v>
      </c>
      <c r="H274" s="55">
        <v>0</v>
      </c>
      <c r="I274" s="55">
        <v>1</v>
      </c>
      <c r="J274" s="55">
        <v>0</v>
      </c>
      <c r="K274" s="55">
        <v>1</v>
      </c>
      <c r="L274" s="55">
        <v>1</v>
      </c>
      <c r="M274" s="55">
        <v>0</v>
      </c>
      <c r="N274" s="56">
        <v>2</v>
      </c>
      <c r="O274" s="56">
        <v>4</v>
      </c>
      <c r="P274" s="56">
        <v>6</v>
      </c>
      <c r="Q274" s="55">
        <v>273</v>
      </c>
      <c r="R274" s="55" t="s">
        <v>309</v>
      </c>
      <c r="S274" s="55">
        <v>15</v>
      </c>
      <c r="T274" s="57">
        <f t="shared" si="4"/>
        <v>4</v>
      </c>
    </row>
    <row r="275" spans="1:20" s="55" customFormat="1" x14ac:dyDescent="0.3">
      <c r="A275" s="55" t="s">
        <v>2239</v>
      </c>
      <c r="B275" s="55">
        <v>0</v>
      </c>
      <c r="C275" s="55">
        <v>1</v>
      </c>
      <c r="D275" s="55">
        <v>0</v>
      </c>
      <c r="E275" s="55">
        <v>0</v>
      </c>
      <c r="F275" s="55">
        <v>0</v>
      </c>
      <c r="G275" s="55">
        <v>1</v>
      </c>
      <c r="H275" s="55">
        <v>0</v>
      </c>
      <c r="I275" s="55">
        <v>0</v>
      </c>
      <c r="J275" s="55">
        <v>1</v>
      </c>
      <c r="K275" s="55">
        <v>1</v>
      </c>
      <c r="L275" s="55">
        <v>0</v>
      </c>
      <c r="M275" s="55">
        <v>0</v>
      </c>
      <c r="N275" s="56">
        <v>1</v>
      </c>
      <c r="O275" s="56">
        <v>3</v>
      </c>
      <c r="P275" s="56">
        <v>4</v>
      </c>
      <c r="Q275" s="55">
        <v>274</v>
      </c>
      <c r="R275" s="55" t="s">
        <v>309</v>
      </c>
      <c r="S275" s="55">
        <v>15</v>
      </c>
      <c r="T275" s="57">
        <f t="shared" si="4"/>
        <v>2</v>
      </c>
    </row>
    <row r="276" spans="1:20" s="55" customFormat="1" x14ac:dyDescent="0.3">
      <c r="A276" s="55" t="s">
        <v>2239</v>
      </c>
      <c r="B276" s="55">
        <v>0</v>
      </c>
      <c r="C276" s="55">
        <v>1</v>
      </c>
      <c r="D276" s="55">
        <v>1</v>
      </c>
      <c r="E276" s="55">
        <v>0</v>
      </c>
      <c r="F276" s="55">
        <v>0</v>
      </c>
      <c r="G276" s="55">
        <v>1</v>
      </c>
      <c r="H276" s="55">
        <v>0</v>
      </c>
      <c r="I276" s="55">
        <v>0</v>
      </c>
      <c r="J276" s="55">
        <v>1</v>
      </c>
      <c r="K276" s="55">
        <v>1</v>
      </c>
      <c r="L276" s="55">
        <v>0</v>
      </c>
      <c r="M276" s="55">
        <v>0</v>
      </c>
      <c r="N276" s="56">
        <v>2</v>
      </c>
      <c r="O276" s="56">
        <v>3</v>
      </c>
      <c r="P276" s="56">
        <v>5</v>
      </c>
      <c r="Q276" s="55">
        <v>275</v>
      </c>
      <c r="R276" s="55" t="s">
        <v>309</v>
      </c>
      <c r="S276" s="55">
        <v>16</v>
      </c>
      <c r="T276" s="57">
        <f t="shared" si="4"/>
        <v>3</v>
      </c>
    </row>
    <row r="277" spans="1:20" s="55" customFormat="1" x14ac:dyDescent="0.3">
      <c r="A277" s="55" t="s">
        <v>2239</v>
      </c>
      <c r="B277" s="55">
        <v>0</v>
      </c>
      <c r="C277" s="55">
        <v>0</v>
      </c>
      <c r="D277" s="55">
        <v>0</v>
      </c>
      <c r="E277" s="55">
        <v>0</v>
      </c>
      <c r="F277" s="55">
        <v>0</v>
      </c>
      <c r="G277" s="55">
        <v>2</v>
      </c>
      <c r="H277" s="55">
        <v>1</v>
      </c>
      <c r="I277" s="55">
        <v>1</v>
      </c>
      <c r="J277" s="55">
        <v>3</v>
      </c>
      <c r="K277" s="55">
        <v>3</v>
      </c>
      <c r="L277" s="55">
        <v>1</v>
      </c>
      <c r="M277" s="55">
        <v>0</v>
      </c>
      <c r="N277" s="56">
        <v>5</v>
      </c>
      <c r="O277" s="56">
        <v>6</v>
      </c>
      <c r="P277" s="56">
        <v>11</v>
      </c>
      <c r="Q277" s="55">
        <v>276</v>
      </c>
      <c r="R277" s="55" t="s">
        <v>309</v>
      </c>
      <c r="S277" s="55">
        <v>16</v>
      </c>
      <c r="T277" s="57">
        <f t="shared" si="4"/>
        <v>4</v>
      </c>
    </row>
    <row r="278" spans="1:20" s="55" customFormat="1" x14ac:dyDescent="0.3">
      <c r="A278" s="55" t="s">
        <v>2239</v>
      </c>
      <c r="B278" s="55">
        <v>1</v>
      </c>
      <c r="C278" s="55">
        <v>0</v>
      </c>
      <c r="D278" s="55">
        <v>1</v>
      </c>
      <c r="E278" s="55">
        <v>0</v>
      </c>
      <c r="F278" s="55">
        <v>1</v>
      </c>
      <c r="G278" s="55">
        <v>0</v>
      </c>
      <c r="H278" s="55">
        <v>1</v>
      </c>
      <c r="I278" s="55">
        <v>1</v>
      </c>
      <c r="J278" s="55">
        <v>3</v>
      </c>
      <c r="K278" s="55">
        <v>1</v>
      </c>
      <c r="L278" s="55">
        <v>0</v>
      </c>
      <c r="M278" s="55">
        <v>0</v>
      </c>
      <c r="N278" s="56">
        <v>7</v>
      </c>
      <c r="O278" s="56">
        <v>2</v>
      </c>
      <c r="P278" s="56">
        <v>9</v>
      </c>
      <c r="Q278" s="55">
        <v>277</v>
      </c>
      <c r="R278" s="55" t="s">
        <v>309</v>
      </c>
      <c r="S278" s="55">
        <v>16</v>
      </c>
      <c r="T278" s="57">
        <f t="shared" si="4"/>
        <v>5</v>
      </c>
    </row>
    <row r="279" spans="1:20" s="55" customFormat="1" x14ac:dyDescent="0.3">
      <c r="A279" s="55" t="s">
        <v>2239</v>
      </c>
      <c r="B279" s="55">
        <v>0</v>
      </c>
      <c r="C279" s="55">
        <v>1</v>
      </c>
      <c r="D279" s="55">
        <v>1</v>
      </c>
      <c r="E279" s="55">
        <v>0</v>
      </c>
      <c r="F279" s="55">
        <v>0</v>
      </c>
      <c r="G279" s="55">
        <v>1</v>
      </c>
      <c r="H279" s="55">
        <v>0</v>
      </c>
      <c r="I279" s="55">
        <v>2</v>
      </c>
      <c r="J279" s="55">
        <v>2</v>
      </c>
      <c r="K279" s="55">
        <v>1</v>
      </c>
      <c r="L279" s="55">
        <v>1</v>
      </c>
      <c r="M279" s="55">
        <v>0</v>
      </c>
      <c r="N279" s="56">
        <v>4</v>
      </c>
      <c r="O279" s="56">
        <v>5</v>
      </c>
      <c r="P279" s="56">
        <v>9</v>
      </c>
      <c r="Q279" s="55">
        <v>278</v>
      </c>
      <c r="R279" s="55" t="s">
        <v>309</v>
      </c>
      <c r="S279" s="55">
        <v>16</v>
      </c>
      <c r="T279" s="57">
        <f t="shared" si="4"/>
        <v>5</v>
      </c>
    </row>
    <row r="280" spans="1:20" s="55" customFormat="1" x14ac:dyDescent="0.3">
      <c r="A280" s="55" t="s">
        <v>2239</v>
      </c>
      <c r="B280" s="55">
        <v>0</v>
      </c>
      <c r="C280" s="55">
        <v>0</v>
      </c>
      <c r="D280" s="55">
        <v>0</v>
      </c>
      <c r="E280" s="55">
        <v>1</v>
      </c>
      <c r="F280" s="55">
        <v>1</v>
      </c>
      <c r="G280" s="55">
        <v>1</v>
      </c>
      <c r="H280" s="55">
        <v>1</v>
      </c>
      <c r="I280" s="55">
        <v>1</v>
      </c>
      <c r="J280" s="55">
        <v>1</v>
      </c>
      <c r="K280" s="55">
        <v>1</v>
      </c>
      <c r="L280" s="55">
        <v>0</v>
      </c>
      <c r="M280" s="55">
        <v>0</v>
      </c>
      <c r="N280" s="56">
        <v>3</v>
      </c>
      <c r="O280" s="56">
        <v>4</v>
      </c>
      <c r="P280" s="56">
        <v>7</v>
      </c>
      <c r="Q280" s="55">
        <v>279</v>
      </c>
      <c r="R280" s="55" t="s">
        <v>309</v>
      </c>
      <c r="S280" s="55">
        <v>16</v>
      </c>
      <c r="T280" s="57">
        <f t="shared" si="4"/>
        <v>5</v>
      </c>
    </row>
    <row r="281" spans="1:20" s="55" customFormat="1" x14ac:dyDescent="0.3">
      <c r="A281" s="55" t="s">
        <v>2239</v>
      </c>
      <c r="B281" s="55">
        <v>0</v>
      </c>
      <c r="C281" s="55">
        <v>0</v>
      </c>
      <c r="D281" s="55">
        <v>0</v>
      </c>
      <c r="E281" s="55">
        <v>0</v>
      </c>
      <c r="F281" s="55">
        <v>1</v>
      </c>
      <c r="G281" s="55">
        <v>1</v>
      </c>
      <c r="H281" s="55">
        <v>0</v>
      </c>
      <c r="I281" s="55">
        <v>3</v>
      </c>
      <c r="J281" s="55">
        <v>3</v>
      </c>
      <c r="K281" s="55">
        <v>1</v>
      </c>
      <c r="L281" s="55">
        <v>1</v>
      </c>
      <c r="M281" s="55">
        <v>0</v>
      </c>
      <c r="N281" s="56">
        <v>5</v>
      </c>
      <c r="O281" s="56">
        <v>5</v>
      </c>
      <c r="P281" s="56">
        <v>10</v>
      </c>
      <c r="Q281" s="55">
        <v>280</v>
      </c>
      <c r="R281" s="55" t="s">
        <v>309</v>
      </c>
      <c r="S281" s="55">
        <v>16</v>
      </c>
      <c r="T281" s="57">
        <f t="shared" si="4"/>
        <v>5</v>
      </c>
    </row>
    <row r="282" spans="1:20" s="55" customFormat="1" x14ac:dyDescent="0.3">
      <c r="A282" s="55" t="s">
        <v>2239</v>
      </c>
      <c r="B282" s="55">
        <v>1</v>
      </c>
      <c r="C282" s="55">
        <v>0</v>
      </c>
      <c r="D282" s="55">
        <v>1</v>
      </c>
      <c r="E282" s="55">
        <v>0</v>
      </c>
      <c r="F282" s="55">
        <v>0</v>
      </c>
      <c r="G282" s="55">
        <v>1</v>
      </c>
      <c r="H282" s="55">
        <v>0</v>
      </c>
      <c r="I282" s="55">
        <v>0</v>
      </c>
      <c r="J282" s="55">
        <v>1</v>
      </c>
      <c r="K282" s="55">
        <v>1</v>
      </c>
      <c r="L282" s="55">
        <v>0</v>
      </c>
      <c r="M282" s="55">
        <v>0</v>
      </c>
      <c r="N282" s="56">
        <v>3</v>
      </c>
      <c r="O282" s="56">
        <v>2</v>
      </c>
      <c r="P282" s="56">
        <v>5</v>
      </c>
      <c r="Q282" s="55">
        <v>281</v>
      </c>
      <c r="R282" s="55" t="s">
        <v>309</v>
      </c>
      <c r="S282" s="55">
        <v>16</v>
      </c>
      <c r="T282" s="57">
        <f t="shared" si="4"/>
        <v>3</v>
      </c>
    </row>
    <row r="283" spans="1:20" s="55" customFormat="1" x14ac:dyDescent="0.3">
      <c r="A283" s="55" t="s">
        <v>2239</v>
      </c>
      <c r="B283" s="55">
        <v>0</v>
      </c>
      <c r="C283" s="55">
        <v>1</v>
      </c>
      <c r="D283" s="55">
        <v>0</v>
      </c>
      <c r="E283" s="55">
        <v>1</v>
      </c>
      <c r="F283" s="55">
        <v>0</v>
      </c>
      <c r="G283" s="55">
        <v>1</v>
      </c>
      <c r="H283" s="55">
        <v>0</v>
      </c>
      <c r="I283" s="55">
        <v>0</v>
      </c>
      <c r="J283" s="55">
        <v>1</v>
      </c>
      <c r="K283" s="55">
        <v>1</v>
      </c>
      <c r="L283" s="55">
        <v>0</v>
      </c>
      <c r="M283" s="55">
        <v>0</v>
      </c>
      <c r="N283" s="56">
        <v>1</v>
      </c>
      <c r="O283" s="56">
        <v>4</v>
      </c>
      <c r="P283" s="56">
        <v>5</v>
      </c>
      <c r="Q283" s="55">
        <v>282</v>
      </c>
      <c r="R283" s="55" t="s">
        <v>309</v>
      </c>
      <c r="S283" s="55">
        <v>16</v>
      </c>
      <c r="T283" s="57">
        <f t="shared" si="4"/>
        <v>3</v>
      </c>
    </row>
    <row r="284" spans="1:20" s="55" customFormat="1" x14ac:dyDescent="0.3">
      <c r="A284" s="55" t="s">
        <v>2239</v>
      </c>
      <c r="B284" s="55">
        <v>1</v>
      </c>
      <c r="C284" s="55">
        <v>0</v>
      </c>
      <c r="D284" s="55">
        <v>1</v>
      </c>
      <c r="E284" s="55">
        <v>0</v>
      </c>
      <c r="F284" s="55">
        <v>0</v>
      </c>
      <c r="G284" s="55">
        <v>0</v>
      </c>
      <c r="H284" s="55">
        <v>0</v>
      </c>
      <c r="I284" s="55">
        <v>0</v>
      </c>
      <c r="J284" s="55">
        <v>1</v>
      </c>
      <c r="K284" s="55">
        <v>1</v>
      </c>
      <c r="L284" s="55">
        <v>0</v>
      </c>
      <c r="M284" s="55">
        <v>0</v>
      </c>
      <c r="N284" s="56">
        <v>3</v>
      </c>
      <c r="O284" s="56">
        <v>1</v>
      </c>
      <c r="P284" s="56">
        <v>4</v>
      </c>
      <c r="Q284" s="55">
        <v>283</v>
      </c>
      <c r="R284" s="55" t="s">
        <v>309</v>
      </c>
      <c r="S284" s="55">
        <v>16</v>
      </c>
      <c r="T284" s="57">
        <f t="shared" si="4"/>
        <v>2</v>
      </c>
    </row>
    <row r="285" spans="1:20" s="55" customFormat="1" x14ac:dyDescent="0.3">
      <c r="A285" s="55" t="s">
        <v>2239</v>
      </c>
      <c r="B285" s="55">
        <v>1</v>
      </c>
      <c r="C285" s="55">
        <v>0</v>
      </c>
      <c r="D285" s="55">
        <v>0</v>
      </c>
      <c r="E285" s="55">
        <v>1</v>
      </c>
      <c r="F285" s="55">
        <v>0</v>
      </c>
      <c r="G285" s="55">
        <v>3</v>
      </c>
      <c r="H285" s="55">
        <v>0</v>
      </c>
      <c r="I285" s="55">
        <v>0</v>
      </c>
      <c r="J285" s="55">
        <v>1</v>
      </c>
      <c r="K285" s="55">
        <v>1</v>
      </c>
      <c r="L285" s="55">
        <v>0</v>
      </c>
      <c r="M285" s="55">
        <v>0</v>
      </c>
      <c r="N285" s="56">
        <v>2</v>
      </c>
      <c r="O285" s="56">
        <v>5</v>
      </c>
      <c r="P285" s="56">
        <v>7</v>
      </c>
      <c r="Q285" s="55">
        <v>284</v>
      </c>
      <c r="R285" s="55" t="s">
        <v>309</v>
      </c>
      <c r="S285" s="55">
        <v>16</v>
      </c>
      <c r="T285" s="57">
        <f t="shared" si="4"/>
        <v>5</v>
      </c>
    </row>
    <row r="286" spans="1:20" s="55" customFormat="1" x14ac:dyDescent="0.3">
      <c r="A286" s="55" t="s">
        <v>2239</v>
      </c>
      <c r="B286" s="55">
        <v>0</v>
      </c>
      <c r="C286" s="55">
        <v>1</v>
      </c>
      <c r="D286" s="55">
        <v>0</v>
      </c>
      <c r="E286" s="55">
        <v>1</v>
      </c>
      <c r="F286" s="55">
        <v>1</v>
      </c>
      <c r="G286" s="55">
        <v>0</v>
      </c>
      <c r="H286" s="55">
        <v>0</v>
      </c>
      <c r="I286" s="55">
        <v>0</v>
      </c>
      <c r="J286" s="55">
        <v>1</v>
      </c>
      <c r="K286" s="55">
        <v>1</v>
      </c>
      <c r="L286" s="55">
        <v>0</v>
      </c>
      <c r="M286" s="55">
        <v>0</v>
      </c>
      <c r="N286" s="56">
        <v>2</v>
      </c>
      <c r="O286" s="56">
        <v>3</v>
      </c>
      <c r="P286" s="56">
        <v>5</v>
      </c>
      <c r="Q286" s="55">
        <v>285</v>
      </c>
      <c r="R286" s="55" t="s">
        <v>309</v>
      </c>
      <c r="S286" s="55">
        <v>16</v>
      </c>
      <c r="T286" s="57">
        <f t="shared" si="4"/>
        <v>3</v>
      </c>
    </row>
    <row r="287" spans="1:20" s="55" customFormat="1" x14ac:dyDescent="0.3">
      <c r="A287" s="55" t="s">
        <v>2239</v>
      </c>
      <c r="B287" s="55">
        <v>0</v>
      </c>
      <c r="C287" s="55">
        <v>1</v>
      </c>
      <c r="D287" s="55">
        <v>1</v>
      </c>
      <c r="E287" s="55">
        <v>0</v>
      </c>
      <c r="F287" s="55">
        <v>0</v>
      </c>
      <c r="G287" s="55">
        <v>0</v>
      </c>
      <c r="H287" s="55">
        <v>0</v>
      </c>
      <c r="I287" s="55">
        <v>0</v>
      </c>
      <c r="J287" s="55">
        <v>1</v>
      </c>
      <c r="K287" s="55">
        <v>1</v>
      </c>
      <c r="L287" s="55">
        <v>0</v>
      </c>
      <c r="M287" s="55">
        <v>0</v>
      </c>
      <c r="N287" s="56">
        <v>2</v>
      </c>
      <c r="O287" s="56">
        <v>2</v>
      </c>
      <c r="P287" s="56">
        <v>4</v>
      </c>
      <c r="Q287" s="55">
        <v>286</v>
      </c>
      <c r="R287" s="55" t="s">
        <v>309</v>
      </c>
      <c r="S287" s="55">
        <v>16</v>
      </c>
      <c r="T287" s="57">
        <f t="shared" si="4"/>
        <v>2</v>
      </c>
    </row>
    <row r="288" spans="1:20" s="55" customFormat="1" x14ac:dyDescent="0.3">
      <c r="A288" s="55" t="s">
        <v>2239</v>
      </c>
      <c r="B288" s="55">
        <v>0</v>
      </c>
      <c r="C288" s="55">
        <v>1</v>
      </c>
      <c r="D288" s="55">
        <v>1</v>
      </c>
      <c r="E288" s="55">
        <v>0</v>
      </c>
      <c r="F288" s="55">
        <v>0</v>
      </c>
      <c r="G288" s="55">
        <v>0</v>
      </c>
      <c r="H288" s="55">
        <v>0</v>
      </c>
      <c r="I288" s="55">
        <v>0</v>
      </c>
      <c r="J288" s="55">
        <v>1</v>
      </c>
      <c r="K288" s="55">
        <v>1</v>
      </c>
      <c r="L288" s="55">
        <v>0</v>
      </c>
      <c r="M288" s="55">
        <v>0</v>
      </c>
      <c r="N288" s="56">
        <v>2</v>
      </c>
      <c r="O288" s="56">
        <v>2</v>
      </c>
      <c r="P288" s="56">
        <v>4</v>
      </c>
      <c r="Q288" s="55">
        <v>287</v>
      </c>
      <c r="R288" s="55" t="s">
        <v>309</v>
      </c>
      <c r="S288" s="55">
        <v>16</v>
      </c>
      <c r="T288" s="57">
        <f t="shared" si="4"/>
        <v>2</v>
      </c>
    </row>
    <row r="289" spans="1:20" s="55" customFormat="1" x14ac:dyDescent="0.3">
      <c r="A289" s="55" t="s">
        <v>2239</v>
      </c>
      <c r="B289" s="55">
        <v>0</v>
      </c>
      <c r="C289" s="55">
        <v>1</v>
      </c>
      <c r="D289" s="55">
        <v>1</v>
      </c>
      <c r="E289" s="55">
        <v>0</v>
      </c>
      <c r="F289" s="55">
        <v>0</v>
      </c>
      <c r="G289" s="55">
        <v>0</v>
      </c>
      <c r="H289" s="55">
        <v>0</v>
      </c>
      <c r="I289" s="55">
        <v>0</v>
      </c>
      <c r="J289" s="55">
        <v>1</v>
      </c>
      <c r="K289" s="55">
        <v>1</v>
      </c>
      <c r="L289" s="55">
        <v>0</v>
      </c>
      <c r="M289" s="55">
        <v>0</v>
      </c>
      <c r="N289" s="56">
        <v>2</v>
      </c>
      <c r="O289" s="56">
        <v>2</v>
      </c>
      <c r="P289" s="56">
        <v>4</v>
      </c>
      <c r="Q289" s="55">
        <v>288</v>
      </c>
      <c r="R289" s="55" t="s">
        <v>309</v>
      </c>
      <c r="S289" s="55">
        <v>16</v>
      </c>
      <c r="T289" s="57">
        <f t="shared" si="4"/>
        <v>2</v>
      </c>
    </row>
    <row r="290" spans="1:20" s="55" customFormat="1" x14ac:dyDescent="0.3">
      <c r="A290" s="55" t="s">
        <v>2239</v>
      </c>
      <c r="B290" s="55">
        <v>0</v>
      </c>
      <c r="C290" s="55">
        <v>0</v>
      </c>
      <c r="D290" s="55">
        <v>1</v>
      </c>
      <c r="E290" s="55">
        <v>0</v>
      </c>
      <c r="F290" s="55">
        <v>3</v>
      </c>
      <c r="G290" s="55">
        <v>0</v>
      </c>
      <c r="H290" s="55">
        <v>0</v>
      </c>
      <c r="I290" s="55">
        <v>1</v>
      </c>
      <c r="J290" s="55">
        <v>1</v>
      </c>
      <c r="K290" s="55">
        <v>1</v>
      </c>
      <c r="L290" s="55">
        <v>0</v>
      </c>
      <c r="M290" s="55">
        <v>0</v>
      </c>
      <c r="N290" s="56">
        <v>5</v>
      </c>
      <c r="O290" s="56">
        <v>2</v>
      </c>
      <c r="P290" s="56">
        <v>7</v>
      </c>
      <c r="Q290" s="55">
        <v>289</v>
      </c>
      <c r="R290" s="55" t="s">
        <v>309</v>
      </c>
      <c r="S290" s="55">
        <v>16</v>
      </c>
      <c r="T290" s="57">
        <f t="shared" si="4"/>
        <v>5</v>
      </c>
    </row>
    <row r="291" spans="1:20" s="55" customFormat="1" x14ac:dyDescent="0.3">
      <c r="A291" s="55" t="s">
        <v>2239</v>
      </c>
      <c r="B291" s="55">
        <v>0</v>
      </c>
      <c r="C291" s="55">
        <v>0</v>
      </c>
      <c r="D291" s="55">
        <v>0</v>
      </c>
      <c r="E291" s="55">
        <v>0</v>
      </c>
      <c r="F291" s="55">
        <v>0</v>
      </c>
      <c r="G291" s="55">
        <v>0</v>
      </c>
      <c r="H291" s="55">
        <v>0</v>
      </c>
      <c r="I291" s="55">
        <v>0</v>
      </c>
      <c r="J291" s="55">
        <v>1</v>
      </c>
      <c r="K291" s="55">
        <v>1</v>
      </c>
      <c r="L291" s="55">
        <v>0</v>
      </c>
      <c r="M291" s="55">
        <v>0</v>
      </c>
      <c r="N291" s="56">
        <v>1</v>
      </c>
      <c r="O291" s="56">
        <v>1</v>
      </c>
      <c r="P291" s="56">
        <v>2</v>
      </c>
      <c r="Q291" s="55">
        <v>290</v>
      </c>
      <c r="R291" s="55" t="s">
        <v>309</v>
      </c>
      <c r="S291" s="55">
        <v>16</v>
      </c>
      <c r="T291" s="57">
        <f t="shared" si="4"/>
        <v>0</v>
      </c>
    </row>
    <row r="292" spans="1:20" s="55" customFormat="1" x14ac:dyDescent="0.3">
      <c r="A292" s="55" t="s">
        <v>2239</v>
      </c>
      <c r="B292" s="55">
        <v>0</v>
      </c>
      <c r="C292" s="55">
        <v>0</v>
      </c>
      <c r="D292" s="55">
        <v>0</v>
      </c>
      <c r="E292" s="55">
        <v>1</v>
      </c>
      <c r="F292" s="55">
        <v>1</v>
      </c>
      <c r="G292" s="55">
        <v>1</v>
      </c>
      <c r="H292" s="55">
        <v>1</v>
      </c>
      <c r="I292" s="55">
        <v>1</v>
      </c>
      <c r="J292" s="55">
        <v>0</v>
      </c>
      <c r="K292" s="55">
        <v>0</v>
      </c>
      <c r="L292" s="55">
        <v>1</v>
      </c>
      <c r="M292" s="55">
        <v>1</v>
      </c>
      <c r="N292" s="56">
        <v>3</v>
      </c>
      <c r="O292" s="56">
        <v>4</v>
      </c>
      <c r="P292" s="56">
        <v>7</v>
      </c>
      <c r="Q292" s="55">
        <v>291</v>
      </c>
      <c r="R292" s="55" t="s">
        <v>309</v>
      </c>
      <c r="S292" s="55">
        <v>16</v>
      </c>
      <c r="T292" s="57">
        <f t="shared" si="4"/>
        <v>5</v>
      </c>
    </row>
    <row r="293" spans="1:20" s="55" customFormat="1" x14ac:dyDescent="0.3">
      <c r="A293" s="55" t="s">
        <v>2239</v>
      </c>
      <c r="B293" s="55">
        <v>0</v>
      </c>
      <c r="C293" s="55">
        <v>0</v>
      </c>
      <c r="D293" s="55">
        <v>0</v>
      </c>
      <c r="E293" s="55">
        <v>0</v>
      </c>
      <c r="F293" s="55">
        <v>0</v>
      </c>
      <c r="G293" s="55">
        <v>0</v>
      </c>
      <c r="H293" s="55">
        <v>0</v>
      </c>
      <c r="I293" s="55">
        <v>0</v>
      </c>
      <c r="J293" s="55">
        <v>1</v>
      </c>
      <c r="K293" s="55">
        <v>1</v>
      </c>
      <c r="L293" s="55">
        <v>0</v>
      </c>
      <c r="M293" s="55">
        <v>0</v>
      </c>
      <c r="N293" s="56">
        <v>1</v>
      </c>
      <c r="O293" s="56">
        <v>1</v>
      </c>
      <c r="P293" s="56">
        <v>2</v>
      </c>
      <c r="Q293" s="55">
        <v>292</v>
      </c>
      <c r="R293" s="55" t="s">
        <v>309</v>
      </c>
      <c r="S293" s="55">
        <v>16</v>
      </c>
      <c r="T293" s="57">
        <f t="shared" si="4"/>
        <v>0</v>
      </c>
    </row>
    <row r="294" spans="1:20" s="55" customFormat="1" x14ac:dyDescent="0.3">
      <c r="A294" s="55" t="s">
        <v>2239</v>
      </c>
      <c r="B294" s="55">
        <v>0</v>
      </c>
      <c r="C294" s="55">
        <v>1</v>
      </c>
      <c r="D294" s="55">
        <v>1</v>
      </c>
      <c r="E294" s="55">
        <v>0</v>
      </c>
      <c r="F294" s="55">
        <v>1</v>
      </c>
      <c r="G294" s="55">
        <v>0</v>
      </c>
      <c r="H294" s="55">
        <v>0</v>
      </c>
      <c r="I294" s="55">
        <v>0</v>
      </c>
      <c r="J294" s="55">
        <v>1</v>
      </c>
      <c r="K294" s="55">
        <v>1</v>
      </c>
      <c r="L294" s="55">
        <v>0</v>
      </c>
      <c r="M294" s="55">
        <v>0</v>
      </c>
      <c r="N294" s="56">
        <v>3</v>
      </c>
      <c r="O294" s="56">
        <v>2</v>
      </c>
      <c r="P294" s="56">
        <v>5</v>
      </c>
      <c r="Q294" s="55">
        <v>293</v>
      </c>
      <c r="R294" s="55" t="s">
        <v>309</v>
      </c>
      <c r="S294" s="55">
        <v>16</v>
      </c>
      <c r="T294" s="57">
        <f t="shared" si="4"/>
        <v>3</v>
      </c>
    </row>
    <row r="295" spans="1:20" s="55" customFormat="1" x14ac:dyDescent="0.3">
      <c r="A295" s="55" t="s">
        <v>2239</v>
      </c>
      <c r="B295" s="55">
        <v>0</v>
      </c>
      <c r="C295" s="55">
        <v>1</v>
      </c>
      <c r="D295" s="55">
        <v>1</v>
      </c>
      <c r="E295" s="55">
        <v>0</v>
      </c>
      <c r="F295" s="55">
        <v>1</v>
      </c>
      <c r="G295" s="55">
        <v>0</v>
      </c>
      <c r="H295" s="55">
        <v>0</v>
      </c>
      <c r="I295" s="55">
        <v>0</v>
      </c>
      <c r="J295" s="55">
        <v>1</v>
      </c>
      <c r="K295" s="55">
        <v>1</v>
      </c>
      <c r="L295" s="55">
        <v>0</v>
      </c>
      <c r="M295" s="55">
        <v>0</v>
      </c>
      <c r="N295" s="56">
        <v>3</v>
      </c>
      <c r="O295" s="56">
        <v>2</v>
      </c>
      <c r="P295" s="56">
        <v>5</v>
      </c>
      <c r="Q295" s="55">
        <v>294</v>
      </c>
      <c r="R295" s="55" t="s">
        <v>309</v>
      </c>
      <c r="S295" s="55">
        <v>16</v>
      </c>
      <c r="T295" s="57">
        <f t="shared" si="4"/>
        <v>3</v>
      </c>
    </row>
    <row r="296" spans="1:20" s="55" customFormat="1" x14ac:dyDescent="0.3">
      <c r="A296" s="55" t="s">
        <v>2239</v>
      </c>
      <c r="B296" s="55">
        <v>0</v>
      </c>
      <c r="C296" s="55">
        <v>1</v>
      </c>
      <c r="D296" s="55">
        <v>0</v>
      </c>
      <c r="E296" s="55">
        <v>2</v>
      </c>
      <c r="F296" s="55">
        <v>2</v>
      </c>
      <c r="G296" s="55">
        <v>1</v>
      </c>
      <c r="H296" s="55">
        <v>2</v>
      </c>
      <c r="I296" s="55">
        <v>1</v>
      </c>
      <c r="J296" s="55">
        <v>3</v>
      </c>
      <c r="K296" s="55">
        <v>2</v>
      </c>
      <c r="L296" s="55">
        <v>0</v>
      </c>
      <c r="M296" s="55">
        <v>0</v>
      </c>
      <c r="N296" s="56">
        <v>7</v>
      </c>
      <c r="O296" s="56">
        <v>7</v>
      </c>
      <c r="P296" s="56">
        <v>14</v>
      </c>
      <c r="Q296" s="55">
        <v>295</v>
      </c>
      <c r="R296" s="55" t="s">
        <v>309</v>
      </c>
      <c r="S296" s="55">
        <v>17</v>
      </c>
      <c r="T296" s="57">
        <f t="shared" si="4"/>
        <v>9</v>
      </c>
    </row>
    <row r="297" spans="1:20" s="55" customFormat="1" x14ac:dyDescent="0.3">
      <c r="A297" s="55" t="s">
        <v>2239</v>
      </c>
      <c r="B297" s="55">
        <v>0</v>
      </c>
      <c r="C297" s="55">
        <v>1</v>
      </c>
      <c r="D297" s="55">
        <v>0</v>
      </c>
      <c r="E297" s="55">
        <v>0</v>
      </c>
      <c r="F297" s="55">
        <v>2</v>
      </c>
      <c r="G297" s="55">
        <v>1</v>
      </c>
      <c r="H297" s="55">
        <v>2</v>
      </c>
      <c r="I297" s="55">
        <v>0</v>
      </c>
      <c r="J297" s="55">
        <v>2</v>
      </c>
      <c r="K297" s="55">
        <v>1</v>
      </c>
      <c r="L297" s="55">
        <v>0</v>
      </c>
      <c r="M297" s="55">
        <v>0</v>
      </c>
      <c r="N297" s="56">
        <v>6</v>
      </c>
      <c r="O297" s="56">
        <v>3</v>
      </c>
      <c r="P297" s="56">
        <v>9</v>
      </c>
      <c r="Q297" s="55">
        <v>296</v>
      </c>
      <c r="R297" s="55" t="s">
        <v>309</v>
      </c>
      <c r="S297" s="55">
        <v>17</v>
      </c>
      <c r="T297" s="57">
        <f t="shared" si="4"/>
        <v>6</v>
      </c>
    </row>
    <row r="298" spans="1:20" s="55" customFormat="1" x14ac:dyDescent="0.3">
      <c r="A298" s="55" t="s">
        <v>2239</v>
      </c>
      <c r="B298" s="55">
        <v>0</v>
      </c>
      <c r="C298" s="55">
        <v>0</v>
      </c>
      <c r="D298" s="55">
        <v>0</v>
      </c>
      <c r="E298" s="55">
        <v>0</v>
      </c>
      <c r="F298" s="55">
        <v>2</v>
      </c>
      <c r="G298" s="55">
        <v>0</v>
      </c>
      <c r="H298" s="55">
        <v>1</v>
      </c>
      <c r="I298" s="55">
        <v>0</v>
      </c>
      <c r="J298" s="55">
        <v>2</v>
      </c>
      <c r="K298" s="55">
        <v>0</v>
      </c>
      <c r="L298" s="55">
        <v>0</v>
      </c>
      <c r="M298" s="55">
        <v>1</v>
      </c>
      <c r="N298" s="56">
        <v>5</v>
      </c>
      <c r="O298" s="56">
        <v>1</v>
      </c>
      <c r="P298" s="56">
        <v>6</v>
      </c>
      <c r="Q298" s="55">
        <v>297</v>
      </c>
      <c r="R298" s="55" t="s">
        <v>309</v>
      </c>
      <c r="S298" s="55">
        <v>17</v>
      </c>
      <c r="T298" s="57">
        <f t="shared" si="4"/>
        <v>3</v>
      </c>
    </row>
    <row r="299" spans="1:20" s="55" customFormat="1" x14ac:dyDescent="0.3">
      <c r="A299" s="55" t="s">
        <v>2239</v>
      </c>
      <c r="B299" s="55">
        <v>0</v>
      </c>
      <c r="C299" s="55">
        <v>0</v>
      </c>
      <c r="D299" s="55">
        <v>1</v>
      </c>
      <c r="E299" s="55">
        <v>0</v>
      </c>
      <c r="F299" s="55">
        <v>3</v>
      </c>
      <c r="G299" s="55">
        <v>0</v>
      </c>
      <c r="H299" s="55">
        <v>1</v>
      </c>
      <c r="I299" s="55">
        <v>0</v>
      </c>
      <c r="J299" s="55">
        <v>1</v>
      </c>
      <c r="K299" s="55">
        <v>1</v>
      </c>
      <c r="L299" s="55">
        <v>1</v>
      </c>
      <c r="M299" s="55">
        <v>0</v>
      </c>
      <c r="N299" s="56">
        <v>7</v>
      </c>
      <c r="O299" s="56">
        <v>1</v>
      </c>
      <c r="P299" s="56">
        <v>8</v>
      </c>
      <c r="Q299" s="55">
        <v>298</v>
      </c>
      <c r="R299" s="55" t="s">
        <v>309</v>
      </c>
      <c r="S299" s="55">
        <v>17</v>
      </c>
      <c r="T299" s="57">
        <f t="shared" si="4"/>
        <v>5</v>
      </c>
    </row>
    <row r="300" spans="1:20" s="55" customFormat="1" x14ac:dyDescent="0.3">
      <c r="A300" s="55" t="s">
        <v>2239</v>
      </c>
      <c r="B300" s="55">
        <v>0</v>
      </c>
      <c r="C300" s="55">
        <v>1</v>
      </c>
      <c r="D300" s="55">
        <v>1</v>
      </c>
      <c r="E300" s="55">
        <v>0</v>
      </c>
      <c r="F300" s="55">
        <v>1</v>
      </c>
      <c r="G300" s="55">
        <v>1</v>
      </c>
      <c r="H300" s="55">
        <v>1</v>
      </c>
      <c r="I300" s="55">
        <v>0</v>
      </c>
      <c r="J300" s="55">
        <v>1</v>
      </c>
      <c r="K300" s="55">
        <v>1</v>
      </c>
      <c r="L300" s="55">
        <v>1</v>
      </c>
      <c r="M300" s="55">
        <v>0</v>
      </c>
      <c r="N300" s="56">
        <v>5</v>
      </c>
      <c r="O300" s="56">
        <v>3</v>
      </c>
      <c r="P300" s="56">
        <v>8</v>
      </c>
      <c r="Q300" s="55">
        <v>299</v>
      </c>
      <c r="R300" s="55" t="s">
        <v>309</v>
      </c>
      <c r="S300" s="55">
        <v>17</v>
      </c>
      <c r="T300" s="57">
        <f t="shared" si="4"/>
        <v>5</v>
      </c>
    </row>
    <row r="301" spans="1:20" s="55" customFormat="1" x14ac:dyDescent="0.3">
      <c r="A301" s="55" t="s">
        <v>2239</v>
      </c>
      <c r="B301" s="55">
        <v>0</v>
      </c>
      <c r="C301" s="55">
        <v>0</v>
      </c>
      <c r="D301" s="55">
        <v>2</v>
      </c>
      <c r="E301" s="55">
        <v>0</v>
      </c>
      <c r="F301" s="55">
        <v>2</v>
      </c>
      <c r="G301" s="55">
        <v>0</v>
      </c>
      <c r="H301" s="55">
        <v>1</v>
      </c>
      <c r="I301" s="55">
        <v>1</v>
      </c>
      <c r="J301" s="55">
        <v>1</v>
      </c>
      <c r="K301" s="55">
        <v>1</v>
      </c>
      <c r="L301" s="55">
        <v>0</v>
      </c>
      <c r="M301" s="55">
        <v>0</v>
      </c>
      <c r="N301" s="56">
        <v>6</v>
      </c>
      <c r="O301" s="56">
        <v>2</v>
      </c>
      <c r="P301" s="56">
        <v>8</v>
      </c>
      <c r="Q301" s="55">
        <v>300</v>
      </c>
      <c r="R301" s="55" t="s">
        <v>309</v>
      </c>
      <c r="S301" s="55">
        <v>17</v>
      </c>
      <c r="T301" s="57">
        <f t="shared" si="4"/>
        <v>6</v>
      </c>
    </row>
    <row r="302" spans="1:20" s="55" customFormat="1" x14ac:dyDescent="0.3">
      <c r="A302" s="55" t="s">
        <v>2239</v>
      </c>
      <c r="B302" s="55">
        <v>1</v>
      </c>
      <c r="C302" s="55">
        <v>0</v>
      </c>
      <c r="D302" s="55">
        <v>0</v>
      </c>
      <c r="E302" s="55">
        <v>0</v>
      </c>
      <c r="F302" s="55">
        <v>1</v>
      </c>
      <c r="G302" s="55">
        <v>2</v>
      </c>
      <c r="H302" s="55">
        <v>1</v>
      </c>
      <c r="I302" s="55">
        <v>0</v>
      </c>
      <c r="J302" s="55">
        <v>2</v>
      </c>
      <c r="K302" s="55">
        <v>1</v>
      </c>
      <c r="L302" s="55">
        <v>0</v>
      </c>
      <c r="M302" s="55">
        <v>0</v>
      </c>
      <c r="N302" s="56">
        <v>5</v>
      </c>
      <c r="O302" s="56">
        <v>3</v>
      </c>
      <c r="P302" s="56">
        <v>8</v>
      </c>
      <c r="Q302" s="55">
        <v>301</v>
      </c>
      <c r="R302" s="55" t="s">
        <v>309</v>
      </c>
      <c r="S302" s="55">
        <v>17</v>
      </c>
      <c r="T302" s="57">
        <f t="shared" si="4"/>
        <v>5</v>
      </c>
    </row>
    <row r="303" spans="1:20" s="55" customFormat="1" x14ac:dyDescent="0.3">
      <c r="A303" s="55" t="s">
        <v>2239</v>
      </c>
      <c r="B303" s="55">
        <v>0</v>
      </c>
      <c r="C303" s="55">
        <v>2</v>
      </c>
      <c r="D303" s="55">
        <v>0</v>
      </c>
      <c r="E303" s="55">
        <v>0</v>
      </c>
      <c r="F303" s="55">
        <v>1</v>
      </c>
      <c r="G303" s="55">
        <v>1</v>
      </c>
      <c r="H303" s="55">
        <v>2</v>
      </c>
      <c r="I303" s="55">
        <v>0</v>
      </c>
      <c r="J303" s="55">
        <v>1</v>
      </c>
      <c r="K303" s="55">
        <v>1</v>
      </c>
      <c r="L303" s="55">
        <v>0</v>
      </c>
      <c r="M303" s="55">
        <v>0</v>
      </c>
      <c r="N303" s="56">
        <v>4</v>
      </c>
      <c r="O303" s="56">
        <v>4</v>
      </c>
      <c r="P303" s="56">
        <v>8</v>
      </c>
      <c r="Q303" s="55">
        <v>302</v>
      </c>
      <c r="R303" s="55" t="s">
        <v>309</v>
      </c>
      <c r="S303" s="55">
        <v>17</v>
      </c>
      <c r="T303" s="57">
        <f t="shared" si="4"/>
        <v>6</v>
      </c>
    </row>
    <row r="304" spans="1:20" s="55" customFormat="1" x14ac:dyDescent="0.3">
      <c r="A304" s="55" t="s">
        <v>2239</v>
      </c>
      <c r="B304" s="55">
        <v>0</v>
      </c>
      <c r="C304" s="55">
        <v>1</v>
      </c>
      <c r="D304" s="55">
        <v>0</v>
      </c>
      <c r="E304" s="55">
        <v>2</v>
      </c>
      <c r="F304" s="55">
        <v>1</v>
      </c>
      <c r="G304" s="55">
        <v>0</v>
      </c>
      <c r="H304" s="55">
        <v>0</v>
      </c>
      <c r="I304" s="55">
        <v>0</v>
      </c>
      <c r="J304" s="55">
        <v>1</v>
      </c>
      <c r="K304" s="55">
        <v>1</v>
      </c>
      <c r="L304" s="55">
        <v>0</v>
      </c>
      <c r="M304" s="55">
        <v>0</v>
      </c>
      <c r="N304" s="56">
        <v>2</v>
      </c>
      <c r="O304" s="56">
        <v>4</v>
      </c>
      <c r="P304" s="56">
        <v>6</v>
      </c>
      <c r="Q304" s="55">
        <v>303</v>
      </c>
      <c r="R304" s="55" t="s">
        <v>309</v>
      </c>
      <c r="S304" s="55">
        <v>17</v>
      </c>
      <c r="T304" s="57">
        <f t="shared" si="4"/>
        <v>4</v>
      </c>
    </row>
    <row r="305" spans="1:20" s="55" customFormat="1" x14ac:dyDescent="0.3">
      <c r="A305" s="55" t="s">
        <v>2239</v>
      </c>
      <c r="B305" s="55">
        <v>0</v>
      </c>
      <c r="C305" s="55">
        <v>0</v>
      </c>
      <c r="D305" s="55">
        <v>0</v>
      </c>
      <c r="E305" s="55">
        <v>0</v>
      </c>
      <c r="F305" s="55">
        <v>2</v>
      </c>
      <c r="G305" s="55">
        <v>0</v>
      </c>
      <c r="H305" s="55">
        <v>1</v>
      </c>
      <c r="I305" s="55">
        <v>1</v>
      </c>
      <c r="J305" s="55">
        <v>1</v>
      </c>
      <c r="K305" s="55">
        <v>1</v>
      </c>
      <c r="L305" s="55">
        <v>1</v>
      </c>
      <c r="M305" s="55">
        <v>0</v>
      </c>
      <c r="N305" s="56">
        <v>5</v>
      </c>
      <c r="O305" s="56">
        <v>2</v>
      </c>
      <c r="P305" s="56">
        <v>7</v>
      </c>
      <c r="Q305" s="55">
        <v>304</v>
      </c>
      <c r="R305" s="55" t="s">
        <v>309</v>
      </c>
      <c r="S305" s="55">
        <v>17</v>
      </c>
      <c r="T305" s="57">
        <f t="shared" si="4"/>
        <v>4</v>
      </c>
    </row>
    <row r="306" spans="1:20" s="55" customFormat="1" x14ac:dyDescent="0.3">
      <c r="A306" s="55" t="s">
        <v>2239</v>
      </c>
      <c r="B306" s="55">
        <v>0</v>
      </c>
      <c r="C306" s="55">
        <v>0</v>
      </c>
      <c r="D306" s="55">
        <v>0</v>
      </c>
      <c r="E306" s="55">
        <v>1</v>
      </c>
      <c r="F306" s="55">
        <v>2</v>
      </c>
      <c r="G306" s="55">
        <v>1</v>
      </c>
      <c r="H306" s="55">
        <v>0</v>
      </c>
      <c r="I306" s="55">
        <v>0</v>
      </c>
      <c r="J306" s="55">
        <v>1</v>
      </c>
      <c r="K306" s="55">
        <v>1</v>
      </c>
      <c r="L306" s="55">
        <v>0</v>
      </c>
      <c r="M306" s="55">
        <v>0</v>
      </c>
      <c r="N306" s="56">
        <v>3</v>
      </c>
      <c r="O306" s="56">
        <v>3</v>
      </c>
      <c r="P306" s="56">
        <v>6</v>
      </c>
      <c r="Q306" s="55">
        <v>305</v>
      </c>
      <c r="R306" s="55" t="s">
        <v>309</v>
      </c>
      <c r="S306" s="55">
        <v>17</v>
      </c>
      <c r="T306" s="57">
        <f t="shared" si="4"/>
        <v>4</v>
      </c>
    </row>
    <row r="307" spans="1:20" s="55" customFormat="1" x14ac:dyDescent="0.3">
      <c r="A307" s="55" t="s">
        <v>2239</v>
      </c>
      <c r="B307" s="55">
        <v>0</v>
      </c>
      <c r="C307" s="55">
        <v>0</v>
      </c>
      <c r="D307" s="55">
        <v>2</v>
      </c>
      <c r="E307" s="55">
        <v>0</v>
      </c>
      <c r="F307" s="55">
        <v>2</v>
      </c>
      <c r="G307" s="55">
        <v>0</v>
      </c>
      <c r="H307" s="55">
        <v>1</v>
      </c>
      <c r="I307" s="55">
        <v>0</v>
      </c>
      <c r="J307" s="55">
        <v>2</v>
      </c>
      <c r="K307" s="55">
        <v>1</v>
      </c>
      <c r="L307" s="55">
        <v>0</v>
      </c>
      <c r="M307" s="55">
        <v>0</v>
      </c>
      <c r="N307" s="56">
        <v>7</v>
      </c>
      <c r="O307" s="56">
        <v>1</v>
      </c>
      <c r="P307" s="56">
        <v>8</v>
      </c>
      <c r="Q307" s="55">
        <v>306</v>
      </c>
      <c r="R307" s="55" t="s">
        <v>309</v>
      </c>
      <c r="S307" s="55">
        <v>17</v>
      </c>
      <c r="T307" s="57">
        <f t="shared" si="4"/>
        <v>5</v>
      </c>
    </row>
    <row r="308" spans="1:20" s="55" customFormat="1" x14ac:dyDescent="0.3">
      <c r="A308" s="55" t="s">
        <v>2239</v>
      </c>
      <c r="B308" s="55">
        <v>1</v>
      </c>
      <c r="C308" s="55">
        <v>0</v>
      </c>
      <c r="D308" s="55">
        <v>0</v>
      </c>
      <c r="E308" s="55">
        <v>0</v>
      </c>
      <c r="F308" s="55">
        <v>0</v>
      </c>
      <c r="G308" s="55">
        <v>0</v>
      </c>
      <c r="H308" s="55">
        <v>0</v>
      </c>
      <c r="I308" s="55">
        <v>0</v>
      </c>
      <c r="J308" s="55">
        <v>1</v>
      </c>
      <c r="K308" s="55">
        <v>1</v>
      </c>
      <c r="L308" s="55">
        <v>0</v>
      </c>
      <c r="M308" s="55">
        <v>0</v>
      </c>
      <c r="N308" s="56">
        <v>2</v>
      </c>
      <c r="O308" s="56">
        <v>1</v>
      </c>
      <c r="P308" s="56">
        <v>3</v>
      </c>
      <c r="Q308" s="55">
        <v>307</v>
      </c>
      <c r="R308" s="55" t="s">
        <v>309</v>
      </c>
      <c r="S308" s="55">
        <v>17</v>
      </c>
      <c r="T308" s="57">
        <f t="shared" si="4"/>
        <v>1</v>
      </c>
    </row>
    <row r="309" spans="1:20" s="55" customFormat="1" x14ac:dyDescent="0.3">
      <c r="A309" s="55" t="s">
        <v>2239</v>
      </c>
      <c r="B309" s="55">
        <v>0</v>
      </c>
      <c r="C309" s="55">
        <v>0</v>
      </c>
      <c r="D309" s="55">
        <v>0</v>
      </c>
      <c r="E309" s="55">
        <v>0</v>
      </c>
      <c r="F309" s="55">
        <v>0</v>
      </c>
      <c r="G309" s="55">
        <v>0</v>
      </c>
      <c r="H309" s="55">
        <v>0</v>
      </c>
      <c r="I309" s="55">
        <v>0</v>
      </c>
      <c r="J309" s="55">
        <v>1</v>
      </c>
      <c r="K309" s="55">
        <v>1</v>
      </c>
      <c r="L309" s="55">
        <v>0</v>
      </c>
      <c r="M309" s="55">
        <v>0</v>
      </c>
      <c r="N309" s="56">
        <v>1</v>
      </c>
      <c r="O309" s="56">
        <v>1</v>
      </c>
      <c r="P309" s="56">
        <v>2</v>
      </c>
      <c r="Q309" s="55">
        <v>308</v>
      </c>
      <c r="R309" s="55" t="s">
        <v>309</v>
      </c>
      <c r="S309" s="55">
        <v>17</v>
      </c>
      <c r="T309" s="57">
        <f t="shared" si="4"/>
        <v>0</v>
      </c>
    </row>
    <row r="310" spans="1:20" s="55" customFormat="1" x14ac:dyDescent="0.3">
      <c r="A310" s="55" t="s">
        <v>2239</v>
      </c>
      <c r="B310" s="55">
        <v>0</v>
      </c>
      <c r="C310" s="55">
        <v>1</v>
      </c>
      <c r="D310" s="55">
        <v>0</v>
      </c>
      <c r="E310" s="55">
        <v>0</v>
      </c>
      <c r="F310" s="55">
        <v>0</v>
      </c>
      <c r="G310" s="55">
        <v>0</v>
      </c>
      <c r="H310" s="55">
        <v>0</v>
      </c>
      <c r="I310" s="55">
        <v>0</v>
      </c>
      <c r="J310" s="55">
        <v>1</v>
      </c>
      <c r="K310" s="55">
        <v>1</v>
      </c>
      <c r="L310" s="55">
        <v>0</v>
      </c>
      <c r="M310" s="55">
        <v>0</v>
      </c>
      <c r="N310" s="56">
        <v>1</v>
      </c>
      <c r="O310" s="56">
        <v>2</v>
      </c>
      <c r="P310" s="56">
        <v>3</v>
      </c>
      <c r="Q310" s="55">
        <v>309</v>
      </c>
      <c r="R310" s="55" t="s">
        <v>309</v>
      </c>
      <c r="S310" s="55">
        <v>17</v>
      </c>
      <c r="T310" s="57">
        <f t="shared" si="4"/>
        <v>1</v>
      </c>
    </row>
    <row r="311" spans="1:20" s="55" customFormat="1" x14ac:dyDescent="0.3">
      <c r="A311" s="55" t="s">
        <v>2239</v>
      </c>
      <c r="B311" s="55">
        <v>1</v>
      </c>
      <c r="C311" s="55">
        <v>0</v>
      </c>
      <c r="D311" s="55">
        <v>1</v>
      </c>
      <c r="E311" s="55">
        <v>0</v>
      </c>
      <c r="F311" s="55">
        <v>1</v>
      </c>
      <c r="G311" s="55">
        <v>0</v>
      </c>
      <c r="H311" s="55">
        <v>0</v>
      </c>
      <c r="I311" s="55">
        <v>0</v>
      </c>
      <c r="J311" s="55">
        <v>1</v>
      </c>
      <c r="K311" s="55">
        <v>1</v>
      </c>
      <c r="L311" s="55">
        <v>0</v>
      </c>
      <c r="M311" s="55">
        <v>0</v>
      </c>
      <c r="N311" s="56">
        <v>4</v>
      </c>
      <c r="O311" s="56">
        <v>1</v>
      </c>
      <c r="P311" s="56">
        <v>5</v>
      </c>
      <c r="Q311" s="55">
        <v>310</v>
      </c>
      <c r="R311" s="55" t="s">
        <v>309</v>
      </c>
      <c r="S311" s="55">
        <v>17</v>
      </c>
      <c r="T311" s="57">
        <f t="shared" si="4"/>
        <v>3</v>
      </c>
    </row>
    <row r="312" spans="1:20" s="55" customFormat="1" x14ac:dyDescent="0.3">
      <c r="A312" s="55" t="s">
        <v>2239</v>
      </c>
      <c r="B312" s="55">
        <v>0</v>
      </c>
      <c r="C312" s="55">
        <v>0</v>
      </c>
      <c r="D312" s="55">
        <v>0</v>
      </c>
      <c r="E312" s="55">
        <v>0</v>
      </c>
      <c r="F312" s="55">
        <v>0</v>
      </c>
      <c r="G312" s="55">
        <v>0</v>
      </c>
      <c r="H312" s="55">
        <v>0</v>
      </c>
      <c r="I312" s="55">
        <v>0</v>
      </c>
      <c r="J312" s="55">
        <v>1</v>
      </c>
      <c r="K312" s="55">
        <v>1</v>
      </c>
      <c r="L312" s="55">
        <v>0</v>
      </c>
      <c r="M312" s="55">
        <v>0</v>
      </c>
      <c r="N312" s="56">
        <v>1</v>
      </c>
      <c r="O312" s="56">
        <v>1</v>
      </c>
      <c r="P312" s="56">
        <v>2</v>
      </c>
      <c r="Q312" s="55">
        <v>311</v>
      </c>
      <c r="R312" s="55" t="s">
        <v>309</v>
      </c>
      <c r="S312" s="55">
        <v>17</v>
      </c>
      <c r="T312" s="57">
        <f t="shared" si="4"/>
        <v>0</v>
      </c>
    </row>
    <row r="313" spans="1:20" s="55" customFormat="1" x14ac:dyDescent="0.3">
      <c r="A313" s="55" t="s">
        <v>2239</v>
      </c>
      <c r="B313" s="55">
        <v>1</v>
      </c>
      <c r="C313" s="55">
        <v>0</v>
      </c>
      <c r="D313" s="55">
        <v>0</v>
      </c>
      <c r="E313" s="55">
        <v>1</v>
      </c>
      <c r="F313" s="55">
        <v>1</v>
      </c>
      <c r="G313" s="55">
        <v>1</v>
      </c>
      <c r="H313" s="55">
        <v>1</v>
      </c>
      <c r="I313" s="55">
        <v>1</v>
      </c>
      <c r="J313" s="55">
        <v>2</v>
      </c>
      <c r="K313" s="55">
        <v>1</v>
      </c>
      <c r="L313" s="55">
        <v>0</v>
      </c>
      <c r="M313" s="55">
        <v>0</v>
      </c>
      <c r="N313" s="56">
        <v>5</v>
      </c>
      <c r="O313" s="56">
        <v>4</v>
      </c>
      <c r="P313" s="56">
        <v>9</v>
      </c>
      <c r="Q313" s="55">
        <v>312</v>
      </c>
      <c r="R313" s="55" t="s">
        <v>309</v>
      </c>
      <c r="S313" s="55">
        <v>17</v>
      </c>
      <c r="T313" s="57">
        <f t="shared" si="4"/>
        <v>6</v>
      </c>
    </row>
    <row r="314" spans="1:20" s="55" customFormat="1" x14ac:dyDescent="0.3">
      <c r="A314" s="55" t="s">
        <v>2239</v>
      </c>
      <c r="B314" s="55">
        <v>0</v>
      </c>
      <c r="C314" s="55">
        <v>1</v>
      </c>
      <c r="D314" s="55">
        <v>0</v>
      </c>
      <c r="E314" s="55">
        <v>1</v>
      </c>
      <c r="F314" s="55">
        <v>2</v>
      </c>
      <c r="G314" s="55">
        <v>0</v>
      </c>
      <c r="H314" s="55">
        <v>0</v>
      </c>
      <c r="I314" s="55">
        <v>0</v>
      </c>
      <c r="J314" s="55">
        <v>2</v>
      </c>
      <c r="K314" s="55">
        <v>1</v>
      </c>
      <c r="L314" s="55">
        <v>0</v>
      </c>
      <c r="M314" s="55">
        <v>0</v>
      </c>
      <c r="N314" s="56">
        <v>4</v>
      </c>
      <c r="O314" s="56">
        <v>3</v>
      </c>
      <c r="P314" s="56">
        <v>7</v>
      </c>
      <c r="Q314" s="55">
        <v>313</v>
      </c>
      <c r="R314" s="55" t="s">
        <v>309</v>
      </c>
      <c r="S314" s="55">
        <v>17</v>
      </c>
      <c r="T314" s="57">
        <f t="shared" si="4"/>
        <v>4</v>
      </c>
    </row>
    <row r="315" spans="1:20" s="55" customFormat="1" x14ac:dyDescent="0.3">
      <c r="A315" s="55" t="s">
        <v>2239</v>
      </c>
      <c r="B315" s="55">
        <v>0</v>
      </c>
      <c r="C315" s="55">
        <v>0</v>
      </c>
      <c r="D315" s="55">
        <v>1</v>
      </c>
      <c r="E315" s="55">
        <v>1</v>
      </c>
      <c r="F315" s="55">
        <v>1</v>
      </c>
      <c r="G315" s="55">
        <v>0</v>
      </c>
      <c r="H315" s="55">
        <v>0</v>
      </c>
      <c r="I315" s="55">
        <v>0</v>
      </c>
      <c r="J315" s="55">
        <v>1</v>
      </c>
      <c r="K315" s="55">
        <v>1</v>
      </c>
      <c r="L315" s="55">
        <v>0</v>
      </c>
      <c r="M315" s="55">
        <v>0</v>
      </c>
      <c r="N315" s="56">
        <v>3</v>
      </c>
      <c r="O315" s="56">
        <v>2</v>
      </c>
      <c r="P315" s="56">
        <v>5</v>
      </c>
      <c r="Q315" s="55">
        <v>314</v>
      </c>
      <c r="R315" s="55" t="s">
        <v>309</v>
      </c>
      <c r="S315" s="55">
        <v>17</v>
      </c>
      <c r="T315" s="57">
        <f t="shared" si="4"/>
        <v>3</v>
      </c>
    </row>
    <row r="316" spans="1:20" s="55" customFormat="1" x14ac:dyDescent="0.3">
      <c r="A316" s="55" t="s">
        <v>2239</v>
      </c>
      <c r="B316" s="55">
        <v>1</v>
      </c>
      <c r="C316" s="55">
        <v>0</v>
      </c>
      <c r="D316" s="55">
        <v>0</v>
      </c>
      <c r="E316" s="55">
        <v>1</v>
      </c>
      <c r="F316" s="55">
        <v>2</v>
      </c>
      <c r="G316" s="55">
        <v>1</v>
      </c>
      <c r="H316" s="55">
        <v>1</v>
      </c>
      <c r="I316" s="55">
        <v>1</v>
      </c>
      <c r="J316" s="55">
        <v>1</v>
      </c>
      <c r="K316" s="55">
        <v>1</v>
      </c>
      <c r="L316" s="55">
        <v>0</v>
      </c>
      <c r="M316" s="55">
        <v>0</v>
      </c>
      <c r="N316" s="56">
        <v>5</v>
      </c>
      <c r="O316" s="56">
        <v>4</v>
      </c>
      <c r="P316" s="56">
        <v>9</v>
      </c>
      <c r="Q316" s="55">
        <v>315</v>
      </c>
      <c r="R316" s="55" t="s">
        <v>309</v>
      </c>
      <c r="S316" s="55">
        <v>18</v>
      </c>
      <c r="T316" s="57">
        <f t="shared" si="4"/>
        <v>7</v>
      </c>
    </row>
    <row r="317" spans="1:20" s="55" customFormat="1" x14ac:dyDescent="0.3">
      <c r="A317" s="55" t="s">
        <v>2239</v>
      </c>
      <c r="B317" s="55">
        <v>1</v>
      </c>
      <c r="C317" s="55">
        <v>0</v>
      </c>
      <c r="D317" s="55">
        <v>1</v>
      </c>
      <c r="E317" s="55">
        <v>0</v>
      </c>
      <c r="F317" s="55">
        <v>2</v>
      </c>
      <c r="G317" s="55">
        <v>2</v>
      </c>
      <c r="H317" s="55">
        <v>1</v>
      </c>
      <c r="I317" s="55">
        <v>2</v>
      </c>
      <c r="J317" s="55">
        <v>2</v>
      </c>
      <c r="K317" s="55">
        <v>3</v>
      </c>
      <c r="L317" s="55">
        <v>1</v>
      </c>
      <c r="M317" s="55">
        <v>0</v>
      </c>
      <c r="N317" s="56">
        <v>8</v>
      </c>
      <c r="O317" s="56">
        <v>7</v>
      </c>
      <c r="P317" s="56">
        <v>15</v>
      </c>
      <c r="Q317" s="55">
        <v>316</v>
      </c>
      <c r="R317" s="55" t="s">
        <v>309</v>
      </c>
      <c r="S317" s="55">
        <v>18</v>
      </c>
      <c r="T317" s="57">
        <f t="shared" si="4"/>
        <v>9</v>
      </c>
    </row>
    <row r="318" spans="1:20" s="55" customFormat="1" x14ac:dyDescent="0.3">
      <c r="A318" s="55" t="s">
        <v>2239</v>
      </c>
      <c r="B318" s="55">
        <v>0</v>
      </c>
      <c r="C318" s="55">
        <v>1</v>
      </c>
      <c r="D318" s="55">
        <v>1</v>
      </c>
      <c r="E318" s="55">
        <v>0</v>
      </c>
      <c r="F318" s="55">
        <v>1</v>
      </c>
      <c r="G318" s="55">
        <v>1</v>
      </c>
      <c r="H318" s="55">
        <v>2</v>
      </c>
      <c r="I318" s="55">
        <v>0</v>
      </c>
      <c r="J318" s="55">
        <v>3</v>
      </c>
      <c r="K318" s="55">
        <v>3</v>
      </c>
      <c r="L318" s="55">
        <v>0</v>
      </c>
      <c r="M318" s="55">
        <v>0</v>
      </c>
      <c r="N318" s="56">
        <v>7</v>
      </c>
      <c r="O318" s="56">
        <v>5</v>
      </c>
      <c r="P318" s="56">
        <v>12</v>
      </c>
      <c r="Q318" s="55">
        <v>317</v>
      </c>
      <c r="R318" s="55" t="s">
        <v>309</v>
      </c>
      <c r="S318" s="55">
        <v>18</v>
      </c>
      <c r="T318" s="57">
        <f t="shared" si="4"/>
        <v>6</v>
      </c>
    </row>
    <row r="319" spans="1:20" s="55" customFormat="1" x14ac:dyDescent="0.3">
      <c r="A319" s="55" t="s">
        <v>2239</v>
      </c>
      <c r="B319" s="55">
        <v>0</v>
      </c>
      <c r="C319" s="55">
        <v>1</v>
      </c>
      <c r="D319" s="55">
        <v>0</v>
      </c>
      <c r="E319" s="55">
        <v>0</v>
      </c>
      <c r="F319" s="55">
        <v>3</v>
      </c>
      <c r="G319" s="55">
        <v>0</v>
      </c>
      <c r="H319" s="55">
        <v>0</v>
      </c>
      <c r="I319" s="55">
        <v>1</v>
      </c>
      <c r="J319" s="55">
        <v>1</v>
      </c>
      <c r="K319" s="55">
        <v>1</v>
      </c>
      <c r="L319" s="55">
        <v>0</v>
      </c>
      <c r="M319" s="55">
        <v>0</v>
      </c>
      <c r="N319" s="56">
        <v>4</v>
      </c>
      <c r="O319" s="56">
        <v>3</v>
      </c>
      <c r="P319" s="56">
        <v>7</v>
      </c>
      <c r="Q319" s="55">
        <v>318</v>
      </c>
      <c r="R319" s="55" t="s">
        <v>309</v>
      </c>
      <c r="S319" s="55">
        <v>18</v>
      </c>
      <c r="T319" s="57">
        <f t="shared" si="4"/>
        <v>5</v>
      </c>
    </row>
    <row r="320" spans="1:20" s="55" customFormat="1" x14ac:dyDescent="0.3">
      <c r="A320" s="55" t="s">
        <v>2239</v>
      </c>
      <c r="B320" s="55">
        <v>1</v>
      </c>
      <c r="C320" s="55">
        <v>0</v>
      </c>
      <c r="D320" s="55">
        <v>1</v>
      </c>
      <c r="E320" s="55">
        <v>0</v>
      </c>
      <c r="F320" s="55">
        <v>1</v>
      </c>
      <c r="G320" s="55">
        <v>1</v>
      </c>
      <c r="H320" s="55">
        <v>0</v>
      </c>
      <c r="I320" s="55">
        <v>0</v>
      </c>
      <c r="J320" s="55">
        <v>1</v>
      </c>
      <c r="K320" s="55">
        <v>1</v>
      </c>
      <c r="L320" s="55">
        <v>0</v>
      </c>
      <c r="M320" s="55">
        <v>0</v>
      </c>
      <c r="N320" s="56">
        <v>4</v>
      </c>
      <c r="O320" s="56">
        <v>2</v>
      </c>
      <c r="P320" s="56">
        <v>6</v>
      </c>
      <c r="Q320" s="55">
        <v>319</v>
      </c>
      <c r="R320" s="55" t="s">
        <v>309</v>
      </c>
      <c r="S320" s="55">
        <v>18</v>
      </c>
      <c r="T320" s="57">
        <f t="shared" si="4"/>
        <v>4</v>
      </c>
    </row>
    <row r="321" spans="1:20" s="55" customFormat="1" x14ac:dyDescent="0.3">
      <c r="A321" s="55" t="s">
        <v>2239</v>
      </c>
      <c r="B321" s="55">
        <v>1</v>
      </c>
      <c r="C321" s="55">
        <v>0</v>
      </c>
      <c r="D321" s="55">
        <v>2</v>
      </c>
      <c r="E321" s="55">
        <v>0</v>
      </c>
      <c r="F321" s="55">
        <v>0</v>
      </c>
      <c r="G321" s="55">
        <v>0</v>
      </c>
      <c r="H321" s="55">
        <v>0</v>
      </c>
      <c r="I321" s="55">
        <v>0</v>
      </c>
      <c r="J321" s="55">
        <v>1</v>
      </c>
      <c r="K321" s="55">
        <v>1</v>
      </c>
      <c r="L321" s="55">
        <v>0</v>
      </c>
      <c r="M321" s="55">
        <v>0</v>
      </c>
      <c r="N321" s="56">
        <v>4</v>
      </c>
      <c r="O321" s="56">
        <v>1</v>
      </c>
      <c r="P321" s="56">
        <v>5</v>
      </c>
      <c r="Q321" s="55">
        <v>320</v>
      </c>
      <c r="R321" s="55" t="s">
        <v>309</v>
      </c>
      <c r="S321" s="55">
        <v>18</v>
      </c>
      <c r="T321" s="57">
        <f t="shared" si="4"/>
        <v>3</v>
      </c>
    </row>
    <row r="322" spans="1:20" s="55" customFormat="1" x14ac:dyDescent="0.3">
      <c r="A322" s="55" t="s">
        <v>2239</v>
      </c>
      <c r="B322" s="55">
        <v>0</v>
      </c>
      <c r="C322" s="55">
        <v>1</v>
      </c>
      <c r="D322" s="55">
        <v>0</v>
      </c>
      <c r="E322" s="55">
        <v>0</v>
      </c>
      <c r="F322" s="55">
        <v>0</v>
      </c>
      <c r="G322" s="55">
        <v>0</v>
      </c>
      <c r="H322" s="55">
        <v>0</v>
      </c>
      <c r="I322" s="55">
        <v>0</v>
      </c>
      <c r="J322" s="55">
        <v>1</v>
      </c>
      <c r="K322" s="55">
        <v>1</v>
      </c>
      <c r="L322" s="55">
        <v>0</v>
      </c>
      <c r="M322" s="55">
        <v>0</v>
      </c>
      <c r="N322" s="56">
        <v>1</v>
      </c>
      <c r="O322" s="56">
        <v>2</v>
      </c>
      <c r="P322" s="56">
        <v>3</v>
      </c>
      <c r="Q322" s="55">
        <v>321</v>
      </c>
      <c r="R322" s="55" t="s">
        <v>309</v>
      </c>
      <c r="S322" s="55">
        <v>18</v>
      </c>
      <c r="T322" s="57">
        <f t="shared" si="4"/>
        <v>1</v>
      </c>
    </row>
    <row r="323" spans="1:20" s="55" customFormat="1" x14ac:dyDescent="0.3">
      <c r="A323" s="55" t="s">
        <v>2240</v>
      </c>
      <c r="B323" s="55">
        <v>1</v>
      </c>
      <c r="C323" s="55">
        <v>1</v>
      </c>
      <c r="D323" s="55">
        <v>0</v>
      </c>
      <c r="E323" s="55">
        <v>1</v>
      </c>
      <c r="F323" s="55">
        <v>1</v>
      </c>
      <c r="G323" s="55">
        <v>1</v>
      </c>
      <c r="H323" s="55">
        <v>0</v>
      </c>
      <c r="I323" s="55">
        <v>1</v>
      </c>
      <c r="J323" s="55">
        <v>1</v>
      </c>
      <c r="K323" s="55">
        <v>1</v>
      </c>
      <c r="L323" s="55">
        <v>0</v>
      </c>
      <c r="M323" s="55">
        <v>0</v>
      </c>
      <c r="N323" s="56">
        <v>3</v>
      </c>
      <c r="O323" s="56">
        <v>5</v>
      </c>
      <c r="P323" s="56">
        <v>8</v>
      </c>
      <c r="Q323" s="55">
        <v>322</v>
      </c>
      <c r="R323" s="55" t="s">
        <v>309</v>
      </c>
      <c r="S323" s="55">
        <v>18</v>
      </c>
      <c r="T323" s="57">
        <f t="shared" ref="T323:T386" si="5">SUM(B323:I323)</f>
        <v>6</v>
      </c>
    </row>
    <row r="324" spans="1:20" s="55" customFormat="1" x14ac:dyDescent="0.3">
      <c r="A324" s="55" t="s">
        <v>2240</v>
      </c>
      <c r="B324" s="55">
        <v>0</v>
      </c>
      <c r="C324" s="55">
        <v>1</v>
      </c>
      <c r="D324" s="55">
        <v>0</v>
      </c>
      <c r="E324" s="55">
        <v>1</v>
      </c>
      <c r="F324" s="55">
        <v>2</v>
      </c>
      <c r="G324" s="55">
        <v>1</v>
      </c>
      <c r="H324" s="55">
        <v>2</v>
      </c>
      <c r="I324" s="55">
        <v>0</v>
      </c>
      <c r="J324" s="55">
        <v>2</v>
      </c>
      <c r="K324" s="55">
        <v>1</v>
      </c>
      <c r="L324" s="55">
        <v>0</v>
      </c>
      <c r="M324" s="55">
        <v>0</v>
      </c>
      <c r="N324" s="56">
        <v>6</v>
      </c>
      <c r="O324" s="56">
        <v>4</v>
      </c>
      <c r="P324" s="56">
        <v>10</v>
      </c>
      <c r="Q324" s="55">
        <v>323</v>
      </c>
      <c r="R324" s="55" t="s">
        <v>309</v>
      </c>
      <c r="S324" s="55">
        <v>18</v>
      </c>
      <c r="T324" s="57">
        <f t="shared" si="5"/>
        <v>7</v>
      </c>
    </row>
    <row r="325" spans="1:20" s="55" customFormat="1" x14ac:dyDescent="0.3">
      <c r="A325" s="55" t="s">
        <v>2239</v>
      </c>
      <c r="B325" s="55">
        <v>0</v>
      </c>
      <c r="C325" s="55">
        <v>0</v>
      </c>
      <c r="D325" s="55">
        <v>1</v>
      </c>
      <c r="E325" s="55">
        <v>0</v>
      </c>
      <c r="F325" s="55">
        <v>1</v>
      </c>
      <c r="G325" s="55">
        <v>0</v>
      </c>
      <c r="H325" s="55">
        <v>3</v>
      </c>
      <c r="I325" s="55">
        <v>0</v>
      </c>
      <c r="J325" s="55">
        <v>4</v>
      </c>
      <c r="K325" s="55">
        <v>1</v>
      </c>
      <c r="L325" s="55">
        <v>0</v>
      </c>
      <c r="M325" s="55">
        <v>0</v>
      </c>
      <c r="N325" s="56">
        <v>9</v>
      </c>
      <c r="O325" s="56">
        <v>1</v>
      </c>
      <c r="P325" s="56">
        <v>10</v>
      </c>
      <c r="Q325" s="55">
        <v>324</v>
      </c>
      <c r="R325" s="55" t="s">
        <v>309</v>
      </c>
      <c r="S325" s="55">
        <v>18</v>
      </c>
      <c r="T325" s="57">
        <f t="shared" si="5"/>
        <v>5</v>
      </c>
    </row>
    <row r="326" spans="1:20" s="55" customFormat="1" x14ac:dyDescent="0.3">
      <c r="A326" s="55" t="s">
        <v>2239</v>
      </c>
      <c r="B326" s="55">
        <v>0</v>
      </c>
      <c r="C326" s="55">
        <v>1</v>
      </c>
      <c r="D326" s="55">
        <v>1</v>
      </c>
      <c r="E326" s="55">
        <v>0</v>
      </c>
      <c r="F326" s="55">
        <v>2</v>
      </c>
      <c r="G326" s="55">
        <v>1</v>
      </c>
      <c r="H326" s="55">
        <v>2</v>
      </c>
      <c r="I326" s="55">
        <v>2</v>
      </c>
      <c r="J326" s="55">
        <v>2</v>
      </c>
      <c r="K326" s="55">
        <v>1</v>
      </c>
      <c r="L326" s="55">
        <v>0</v>
      </c>
      <c r="M326" s="55">
        <v>0</v>
      </c>
      <c r="N326" s="56">
        <v>7</v>
      </c>
      <c r="O326" s="56">
        <v>5</v>
      </c>
      <c r="P326" s="56">
        <v>12</v>
      </c>
      <c r="Q326" s="55">
        <v>325</v>
      </c>
      <c r="R326" s="55" t="s">
        <v>309</v>
      </c>
      <c r="S326" s="55">
        <v>18</v>
      </c>
      <c r="T326" s="57">
        <f t="shared" si="5"/>
        <v>9</v>
      </c>
    </row>
    <row r="327" spans="1:20" s="55" customFormat="1" x14ac:dyDescent="0.3">
      <c r="A327" s="55" t="s">
        <v>2239</v>
      </c>
      <c r="B327" s="55">
        <v>0</v>
      </c>
      <c r="C327" s="55">
        <v>1</v>
      </c>
      <c r="D327" s="55">
        <v>1</v>
      </c>
      <c r="E327" s="55">
        <v>0</v>
      </c>
      <c r="F327" s="55">
        <v>1</v>
      </c>
      <c r="G327" s="55">
        <v>1</v>
      </c>
      <c r="H327" s="55">
        <v>0</v>
      </c>
      <c r="I327" s="55">
        <v>2</v>
      </c>
      <c r="J327" s="55">
        <v>2</v>
      </c>
      <c r="K327" s="55">
        <v>1</v>
      </c>
      <c r="L327" s="55">
        <v>0</v>
      </c>
      <c r="M327" s="55">
        <v>0</v>
      </c>
      <c r="N327" s="56">
        <v>4</v>
      </c>
      <c r="O327" s="56">
        <v>5</v>
      </c>
      <c r="P327" s="56">
        <v>9</v>
      </c>
      <c r="Q327" s="55">
        <v>326</v>
      </c>
      <c r="R327" s="55" t="s">
        <v>309</v>
      </c>
      <c r="S327" s="55">
        <v>18</v>
      </c>
      <c r="T327" s="57">
        <f t="shared" si="5"/>
        <v>6</v>
      </c>
    </row>
    <row r="328" spans="1:20" s="55" customFormat="1" x14ac:dyDescent="0.3">
      <c r="A328" s="55" t="s">
        <v>2239</v>
      </c>
      <c r="B328" s="55">
        <v>1</v>
      </c>
      <c r="C328" s="55">
        <v>1</v>
      </c>
      <c r="D328" s="55">
        <v>1</v>
      </c>
      <c r="E328" s="55">
        <v>0</v>
      </c>
      <c r="F328" s="55">
        <v>0</v>
      </c>
      <c r="G328" s="55">
        <v>2</v>
      </c>
      <c r="H328" s="55">
        <v>1</v>
      </c>
      <c r="I328" s="55">
        <v>0</v>
      </c>
      <c r="J328" s="55">
        <v>3</v>
      </c>
      <c r="K328" s="55">
        <v>1</v>
      </c>
      <c r="L328" s="55">
        <v>0</v>
      </c>
      <c r="M328" s="55">
        <v>0</v>
      </c>
      <c r="N328" s="56">
        <v>6</v>
      </c>
      <c r="O328" s="56">
        <v>4</v>
      </c>
      <c r="P328" s="56">
        <v>10</v>
      </c>
      <c r="Q328" s="55">
        <v>327</v>
      </c>
      <c r="R328" s="55" t="s">
        <v>309</v>
      </c>
      <c r="S328" s="55">
        <v>18</v>
      </c>
      <c r="T328" s="57">
        <f t="shared" si="5"/>
        <v>6</v>
      </c>
    </row>
    <row r="329" spans="1:20" s="55" customFormat="1" x14ac:dyDescent="0.3">
      <c r="A329" s="55" t="s">
        <v>2240</v>
      </c>
      <c r="B329" s="55">
        <v>0</v>
      </c>
      <c r="C329" s="55">
        <v>0</v>
      </c>
      <c r="D329" s="55">
        <v>1</v>
      </c>
      <c r="E329" s="55">
        <v>1</v>
      </c>
      <c r="F329" s="55">
        <v>0</v>
      </c>
      <c r="G329" s="55">
        <v>0</v>
      </c>
      <c r="H329" s="55">
        <v>2</v>
      </c>
      <c r="I329" s="55">
        <v>0</v>
      </c>
      <c r="J329" s="55">
        <v>3</v>
      </c>
      <c r="K329" s="55">
        <v>1</v>
      </c>
      <c r="L329" s="55">
        <v>0</v>
      </c>
      <c r="M329" s="55">
        <v>0</v>
      </c>
      <c r="N329" s="56">
        <v>6</v>
      </c>
      <c r="O329" s="56">
        <v>2</v>
      </c>
      <c r="P329" s="56">
        <v>8</v>
      </c>
      <c r="Q329" s="55">
        <v>328</v>
      </c>
      <c r="R329" s="55" t="s">
        <v>309</v>
      </c>
      <c r="S329" s="55">
        <v>18</v>
      </c>
      <c r="T329" s="57">
        <f t="shared" si="5"/>
        <v>4</v>
      </c>
    </row>
    <row r="330" spans="1:20" s="55" customFormat="1" x14ac:dyDescent="0.3">
      <c r="A330" s="55" t="s">
        <v>2240</v>
      </c>
      <c r="B330" s="55">
        <v>1</v>
      </c>
      <c r="C330" s="55">
        <v>0</v>
      </c>
      <c r="D330" s="55">
        <v>0</v>
      </c>
      <c r="E330" s="55">
        <v>1</v>
      </c>
      <c r="F330" s="55">
        <v>1</v>
      </c>
      <c r="G330" s="55">
        <v>0</v>
      </c>
      <c r="H330" s="55">
        <v>0</v>
      </c>
      <c r="I330" s="55">
        <v>2</v>
      </c>
      <c r="J330" s="55">
        <v>4</v>
      </c>
      <c r="K330" s="55">
        <v>3</v>
      </c>
      <c r="L330" s="55">
        <v>0</v>
      </c>
      <c r="M330" s="55">
        <v>0</v>
      </c>
      <c r="N330" s="56">
        <v>6</v>
      </c>
      <c r="O330" s="56">
        <v>6</v>
      </c>
      <c r="P330" s="56">
        <v>12</v>
      </c>
      <c r="Q330" s="55">
        <v>329</v>
      </c>
      <c r="R330" s="55" t="s">
        <v>309</v>
      </c>
      <c r="S330" s="55">
        <v>18</v>
      </c>
      <c r="T330" s="57">
        <f t="shared" si="5"/>
        <v>5</v>
      </c>
    </row>
    <row r="331" spans="1:20" s="55" customFormat="1" x14ac:dyDescent="0.3">
      <c r="A331" s="55" t="s">
        <v>2239</v>
      </c>
      <c r="B331" s="55">
        <v>1</v>
      </c>
      <c r="C331" s="55">
        <v>0</v>
      </c>
      <c r="D331" s="55">
        <v>1</v>
      </c>
      <c r="E331" s="55">
        <v>0</v>
      </c>
      <c r="F331" s="55">
        <v>0</v>
      </c>
      <c r="G331" s="55">
        <v>1</v>
      </c>
      <c r="H331" s="55">
        <v>0</v>
      </c>
      <c r="I331" s="55">
        <v>0</v>
      </c>
      <c r="J331" s="55">
        <v>2</v>
      </c>
      <c r="K331" s="55">
        <v>1</v>
      </c>
      <c r="L331" s="55">
        <v>1</v>
      </c>
      <c r="M331" s="55">
        <v>0</v>
      </c>
      <c r="N331" s="56">
        <v>5</v>
      </c>
      <c r="O331" s="56">
        <v>2</v>
      </c>
      <c r="P331" s="56">
        <v>7</v>
      </c>
      <c r="Q331" s="55">
        <v>330</v>
      </c>
      <c r="R331" s="55" t="s">
        <v>309</v>
      </c>
      <c r="S331" s="55">
        <v>18</v>
      </c>
      <c r="T331" s="57">
        <f t="shared" si="5"/>
        <v>3</v>
      </c>
    </row>
    <row r="332" spans="1:20" s="55" customFormat="1" x14ac:dyDescent="0.3">
      <c r="A332" s="55" t="s">
        <v>2239</v>
      </c>
      <c r="B332" s="55">
        <v>0</v>
      </c>
      <c r="C332" s="55">
        <v>0</v>
      </c>
      <c r="D332" s="55">
        <v>0</v>
      </c>
      <c r="E332" s="55">
        <v>0</v>
      </c>
      <c r="F332" s="55">
        <v>0</v>
      </c>
      <c r="G332" s="55">
        <v>0</v>
      </c>
      <c r="H332" s="55">
        <v>0</v>
      </c>
      <c r="I332" s="55">
        <v>1</v>
      </c>
      <c r="J332" s="55">
        <v>6</v>
      </c>
      <c r="K332" s="55">
        <v>2</v>
      </c>
      <c r="L332" s="55">
        <v>1</v>
      </c>
      <c r="M332" s="55">
        <v>0</v>
      </c>
      <c r="N332" s="56">
        <v>7</v>
      </c>
      <c r="O332" s="56">
        <v>3</v>
      </c>
      <c r="P332" s="56">
        <v>10</v>
      </c>
      <c r="Q332" s="55">
        <v>331</v>
      </c>
      <c r="R332" s="55" t="s">
        <v>309</v>
      </c>
      <c r="S332" s="55">
        <v>18</v>
      </c>
      <c r="T332" s="57">
        <f t="shared" si="5"/>
        <v>1</v>
      </c>
    </row>
    <row r="333" spans="1:20" s="55" customFormat="1" x14ac:dyDescent="0.3">
      <c r="A333" s="55" t="s">
        <v>2240</v>
      </c>
      <c r="B333" s="55">
        <v>1</v>
      </c>
      <c r="C333" s="55">
        <v>0</v>
      </c>
      <c r="D333" s="55">
        <v>0</v>
      </c>
      <c r="E333" s="55">
        <v>0</v>
      </c>
      <c r="F333" s="55">
        <v>0</v>
      </c>
      <c r="G333" s="55">
        <v>0</v>
      </c>
      <c r="H333" s="55">
        <v>0</v>
      </c>
      <c r="I333" s="55">
        <v>0</v>
      </c>
      <c r="J333" s="55">
        <v>1</v>
      </c>
      <c r="K333" s="55">
        <v>1</v>
      </c>
      <c r="L333" s="55">
        <v>0</v>
      </c>
      <c r="M333" s="55">
        <v>0</v>
      </c>
      <c r="N333" s="56">
        <v>2</v>
      </c>
      <c r="O333" s="56">
        <v>1</v>
      </c>
      <c r="P333" s="56">
        <v>3</v>
      </c>
      <c r="Q333" s="55">
        <v>332</v>
      </c>
      <c r="R333" s="55" t="s">
        <v>309</v>
      </c>
      <c r="S333" s="55">
        <v>18</v>
      </c>
      <c r="T333" s="57">
        <f t="shared" si="5"/>
        <v>1</v>
      </c>
    </row>
    <row r="334" spans="1:20" s="55" customFormat="1" x14ac:dyDescent="0.3">
      <c r="A334" s="55" t="s">
        <v>2240</v>
      </c>
      <c r="B334" s="55">
        <v>0</v>
      </c>
      <c r="C334" s="55">
        <v>0</v>
      </c>
      <c r="D334" s="55">
        <v>0</v>
      </c>
      <c r="E334" s="55">
        <v>0</v>
      </c>
      <c r="F334" s="55">
        <v>0</v>
      </c>
      <c r="G334" s="55">
        <v>0</v>
      </c>
      <c r="H334" s="55">
        <v>1</v>
      </c>
      <c r="I334" s="55">
        <v>0</v>
      </c>
      <c r="J334" s="55">
        <v>1</v>
      </c>
      <c r="K334" s="55">
        <v>3</v>
      </c>
      <c r="L334" s="55">
        <v>0</v>
      </c>
      <c r="M334" s="55">
        <v>0</v>
      </c>
      <c r="N334" s="56">
        <v>2</v>
      </c>
      <c r="O334" s="56">
        <v>3</v>
      </c>
      <c r="P334" s="56">
        <v>5</v>
      </c>
      <c r="Q334" s="55">
        <v>333</v>
      </c>
      <c r="R334" s="55" t="s">
        <v>309</v>
      </c>
      <c r="S334" s="55">
        <v>18</v>
      </c>
      <c r="T334" s="57">
        <f t="shared" si="5"/>
        <v>1</v>
      </c>
    </row>
    <row r="335" spans="1:20" s="55" customFormat="1" x14ac:dyDescent="0.3">
      <c r="A335" s="55" t="s">
        <v>2239</v>
      </c>
      <c r="B335" s="55">
        <v>1</v>
      </c>
      <c r="C335" s="55">
        <v>0</v>
      </c>
      <c r="D335" s="55">
        <v>0</v>
      </c>
      <c r="E335" s="55">
        <v>0</v>
      </c>
      <c r="F335" s="55">
        <v>1</v>
      </c>
      <c r="G335" s="55">
        <v>0</v>
      </c>
      <c r="H335" s="55">
        <v>2</v>
      </c>
      <c r="I335" s="55">
        <v>1</v>
      </c>
      <c r="J335" s="55">
        <v>2</v>
      </c>
      <c r="K335" s="55">
        <v>1</v>
      </c>
      <c r="L335" s="55">
        <v>0</v>
      </c>
      <c r="M335" s="55">
        <v>0</v>
      </c>
      <c r="N335" s="56">
        <v>6</v>
      </c>
      <c r="O335" s="56">
        <v>2</v>
      </c>
      <c r="P335" s="56">
        <v>8</v>
      </c>
      <c r="Q335" s="55">
        <v>334</v>
      </c>
      <c r="R335" s="55" t="s">
        <v>309</v>
      </c>
      <c r="S335" s="55">
        <v>18</v>
      </c>
      <c r="T335" s="57">
        <f t="shared" si="5"/>
        <v>5</v>
      </c>
    </row>
    <row r="336" spans="1:20" s="55" customFormat="1" x14ac:dyDescent="0.3">
      <c r="A336" s="55" t="s">
        <v>2239</v>
      </c>
      <c r="B336" s="55">
        <v>0</v>
      </c>
      <c r="C336" s="55">
        <v>0</v>
      </c>
      <c r="D336" s="55">
        <v>0</v>
      </c>
      <c r="E336" s="55">
        <v>2</v>
      </c>
      <c r="F336" s="55">
        <v>1</v>
      </c>
      <c r="G336" s="55">
        <v>1</v>
      </c>
      <c r="H336" s="55">
        <v>1</v>
      </c>
      <c r="I336" s="55">
        <v>1</v>
      </c>
      <c r="J336" s="55">
        <v>2</v>
      </c>
      <c r="K336" s="55">
        <v>1</v>
      </c>
      <c r="L336" s="55">
        <v>0</v>
      </c>
      <c r="M336" s="55">
        <v>0</v>
      </c>
      <c r="N336" s="56">
        <v>4</v>
      </c>
      <c r="O336" s="56">
        <v>5</v>
      </c>
      <c r="P336" s="56">
        <v>9</v>
      </c>
      <c r="Q336" s="55">
        <v>335</v>
      </c>
      <c r="R336" s="55" t="s">
        <v>309</v>
      </c>
      <c r="S336" s="55">
        <v>19</v>
      </c>
      <c r="T336" s="57">
        <f t="shared" si="5"/>
        <v>6</v>
      </c>
    </row>
    <row r="337" spans="1:20" s="55" customFormat="1" x14ac:dyDescent="0.3">
      <c r="A337" s="55" t="s">
        <v>2239</v>
      </c>
      <c r="B337" s="55">
        <v>0</v>
      </c>
      <c r="C337" s="55">
        <v>1</v>
      </c>
      <c r="D337" s="55">
        <v>0</v>
      </c>
      <c r="E337" s="55">
        <v>1</v>
      </c>
      <c r="F337" s="55">
        <v>1</v>
      </c>
      <c r="G337" s="55">
        <v>1</v>
      </c>
      <c r="H337" s="55">
        <v>2</v>
      </c>
      <c r="I337" s="55">
        <v>1</v>
      </c>
      <c r="J337" s="55">
        <v>1</v>
      </c>
      <c r="K337" s="55">
        <v>1</v>
      </c>
      <c r="L337" s="55">
        <v>0</v>
      </c>
      <c r="M337" s="55">
        <v>0</v>
      </c>
      <c r="N337" s="56">
        <v>4</v>
      </c>
      <c r="O337" s="56">
        <v>5</v>
      </c>
      <c r="P337" s="56">
        <v>9</v>
      </c>
      <c r="Q337" s="55">
        <v>336</v>
      </c>
      <c r="R337" s="55" t="s">
        <v>309</v>
      </c>
      <c r="S337" s="55">
        <v>19</v>
      </c>
      <c r="T337" s="57">
        <f t="shared" si="5"/>
        <v>7</v>
      </c>
    </row>
    <row r="338" spans="1:20" s="55" customFormat="1" x14ac:dyDescent="0.3">
      <c r="A338" s="55" t="s">
        <v>2239</v>
      </c>
      <c r="B338" s="55">
        <v>1</v>
      </c>
      <c r="C338" s="55">
        <v>0</v>
      </c>
      <c r="D338" s="55">
        <v>1</v>
      </c>
      <c r="E338" s="55">
        <v>0</v>
      </c>
      <c r="F338" s="55">
        <v>1</v>
      </c>
      <c r="G338" s="55">
        <v>1</v>
      </c>
      <c r="H338" s="55">
        <v>0</v>
      </c>
      <c r="I338" s="55">
        <v>2</v>
      </c>
      <c r="J338" s="55">
        <v>1</v>
      </c>
      <c r="K338" s="55">
        <v>2</v>
      </c>
      <c r="L338" s="55">
        <v>0</v>
      </c>
      <c r="M338" s="55">
        <v>0</v>
      </c>
      <c r="N338" s="56">
        <v>4</v>
      </c>
      <c r="O338" s="56">
        <v>5</v>
      </c>
      <c r="P338" s="56">
        <v>9</v>
      </c>
      <c r="Q338" s="55">
        <v>337</v>
      </c>
      <c r="R338" s="55" t="s">
        <v>309</v>
      </c>
      <c r="S338" s="55">
        <v>19</v>
      </c>
      <c r="T338" s="57">
        <f t="shared" si="5"/>
        <v>6</v>
      </c>
    </row>
    <row r="339" spans="1:20" s="55" customFormat="1" x14ac:dyDescent="0.3">
      <c r="A339" s="55" t="s">
        <v>2239</v>
      </c>
      <c r="B339" s="55">
        <v>0</v>
      </c>
      <c r="C339" s="55">
        <v>1</v>
      </c>
      <c r="D339" s="55">
        <v>1</v>
      </c>
      <c r="E339" s="55">
        <v>2</v>
      </c>
      <c r="F339" s="55">
        <v>1</v>
      </c>
      <c r="G339" s="55">
        <v>2</v>
      </c>
      <c r="H339" s="55">
        <v>1</v>
      </c>
      <c r="I339" s="55">
        <v>0</v>
      </c>
      <c r="J339" s="55">
        <v>1</v>
      </c>
      <c r="K339" s="55">
        <v>1</v>
      </c>
      <c r="L339" s="55">
        <v>0</v>
      </c>
      <c r="M339" s="55">
        <v>0</v>
      </c>
      <c r="N339" s="56">
        <v>4</v>
      </c>
      <c r="O339" s="56">
        <v>6</v>
      </c>
      <c r="P339" s="56">
        <v>10</v>
      </c>
      <c r="Q339" s="55">
        <v>338</v>
      </c>
      <c r="R339" s="55" t="s">
        <v>309</v>
      </c>
      <c r="S339" s="55">
        <v>19</v>
      </c>
      <c r="T339" s="57">
        <f t="shared" si="5"/>
        <v>8</v>
      </c>
    </row>
    <row r="340" spans="1:20" s="55" customFormat="1" x14ac:dyDescent="0.3">
      <c r="A340" s="55" t="s">
        <v>2239</v>
      </c>
      <c r="B340" s="55">
        <v>0</v>
      </c>
      <c r="C340" s="55">
        <v>1</v>
      </c>
      <c r="D340" s="55">
        <v>0</v>
      </c>
      <c r="E340" s="55">
        <v>1</v>
      </c>
      <c r="F340" s="55">
        <v>0</v>
      </c>
      <c r="G340" s="55">
        <v>0</v>
      </c>
      <c r="H340" s="55">
        <v>0</v>
      </c>
      <c r="I340" s="55">
        <v>0</v>
      </c>
      <c r="J340" s="55">
        <v>1</v>
      </c>
      <c r="K340" s="55">
        <v>1</v>
      </c>
      <c r="L340" s="55">
        <v>0</v>
      </c>
      <c r="M340" s="55">
        <v>0</v>
      </c>
      <c r="N340" s="56">
        <v>1</v>
      </c>
      <c r="O340" s="56">
        <v>3</v>
      </c>
      <c r="P340" s="56">
        <v>4</v>
      </c>
      <c r="Q340" s="55">
        <v>339</v>
      </c>
      <c r="R340" s="55" t="s">
        <v>309</v>
      </c>
      <c r="S340" s="55">
        <v>19</v>
      </c>
      <c r="T340" s="57">
        <f t="shared" si="5"/>
        <v>2</v>
      </c>
    </row>
    <row r="341" spans="1:20" s="55" customFormat="1" x14ac:dyDescent="0.3">
      <c r="A341" s="55" t="s">
        <v>2239</v>
      </c>
      <c r="B341" s="55">
        <v>0</v>
      </c>
      <c r="C341" s="55">
        <v>1</v>
      </c>
      <c r="D341" s="55">
        <v>2</v>
      </c>
      <c r="E341" s="55">
        <v>0</v>
      </c>
      <c r="F341" s="55">
        <v>1</v>
      </c>
      <c r="G341" s="55">
        <v>1</v>
      </c>
      <c r="H341" s="55">
        <v>1</v>
      </c>
      <c r="I341" s="55">
        <v>1</v>
      </c>
      <c r="J341" s="55">
        <v>1</v>
      </c>
      <c r="K341" s="55">
        <v>1</v>
      </c>
      <c r="L341" s="55">
        <v>0</v>
      </c>
      <c r="M341" s="55">
        <v>0</v>
      </c>
      <c r="N341" s="56">
        <v>5</v>
      </c>
      <c r="O341" s="56">
        <v>4</v>
      </c>
      <c r="P341" s="56">
        <v>9</v>
      </c>
      <c r="Q341" s="55">
        <v>340</v>
      </c>
      <c r="R341" s="55" t="s">
        <v>309</v>
      </c>
      <c r="S341" s="55">
        <v>19</v>
      </c>
      <c r="T341" s="57">
        <f t="shared" si="5"/>
        <v>7</v>
      </c>
    </row>
    <row r="342" spans="1:20" s="55" customFormat="1" x14ac:dyDescent="0.3">
      <c r="A342" s="55" t="s">
        <v>2239</v>
      </c>
      <c r="B342" s="55">
        <v>0</v>
      </c>
      <c r="C342" s="55">
        <v>0</v>
      </c>
      <c r="D342" s="55">
        <v>0</v>
      </c>
      <c r="E342" s="55">
        <v>1</v>
      </c>
      <c r="F342" s="55">
        <v>1</v>
      </c>
      <c r="G342" s="55">
        <v>0</v>
      </c>
      <c r="H342" s="55">
        <v>1</v>
      </c>
      <c r="I342" s="55">
        <v>0</v>
      </c>
      <c r="J342" s="55">
        <v>1</v>
      </c>
      <c r="K342" s="55">
        <v>2</v>
      </c>
      <c r="L342" s="55">
        <v>1</v>
      </c>
      <c r="M342" s="55">
        <v>0</v>
      </c>
      <c r="N342" s="56">
        <v>4</v>
      </c>
      <c r="O342" s="56">
        <v>3</v>
      </c>
      <c r="P342" s="56">
        <v>7</v>
      </c>
      <c r="Q342" s="55">
        <v>341</v>
      </c>
      <c r="R342" s="55" t="s">
        <v>309</v>
      </c>
      <c r="S342" s="55">
        <v>19</v>
      </c>
      <c r="T342" s="57">
        <f t="shared" si="5"/>
        <v>3</v>
      </c>
    </row>
    <row r="343" spans="1:20" s="55" customFormat="1" x14ac:dyDescent="0.3">
      <c r="A343" s="55" t="s">
        <v>2239</v>
      </c>
      <c r="B343" s="55">
        <v>0</v>
      </c>
      <c r="C343" s="55">
        <v>0</v>
      </c>
      <c r="D343" s="55">
        <v>0</v>
      </c>
      <c r="E343" s="55">
        <v>0</v>
      </c>
      <c r="F343" s="55">
        <v>0</v>
      </c>
      <c r="G343" s="55">
        <v>2</v>
      </c>
      <c r="H343" s="55">
        <v>3</v>
      </c>
      <c r="I343" s="55">
        <v>0</v>
      </c>
      <c r="J343" s="55">
        <v>1</v>
      </c>
      <c r="K343" s="55">
        <v>1</v>
      </c>
      <c r="L343" s="55">
        <v>1</v>
      </c>
      <c r="M343" s="55">
        <v>0</v>
      </c>
      <c r="N343" s="56">
        <v>5</v>
      </c>
      <c r="O343" s="56">
        <v>3</v>
      </c>
      <c r="P343" s="56">
        <v>8</v>
      </c>
      <c r="Q343" s="55">
        <v>342</v>
      </c>
      <c r="R343" s="55" t="s">
        <v>309</v>
      </c>
      <c r="S343" s="55">
        <v>19</v>
      </c>
      <c r="T343" s="57">
        <f t="shared" si="5"/>
        <v>5</v>
      </c>
    </row>
    <row r="344" spans="1:20" s="55" customFormat="1" x14ac:dyDescent="0.3">
      <c r="A344" s="55" t="s">
        <v>2239</v>
      </c>
      <c r="B344" s="55">
        <v>1</v>
      </c>
      <c r="C344" s="55">
        <v>1</v>
      </c>
      <c r="D344" s="55">
        <v>0</v>
      </c>
      <c r="E344" s="55">
        <v>1</v>
      </c>
      <c r="F344" s="55">
        <v>1</v>
      </c>
      <c r="G344" s="55">
        <v>0</v>
      </c>
      <c r="H344" s="55">
        <v>0</v>
      </c>
      <c r="I344" s="55">
        <v>0</v>
      </c>
      <c r="J344" s="55">
        <v>1</v>
      </c>
      <c r="K344" s="55">
        <v>1</v>
      </c>
      <c r="L344" s="55">
        <v>0</v>
      </c>
      <c r="M344" s="55">
        <v>0</v>
      </c>
      <c r="N344" s="56">
        <v>3</v>
      </c>
      <c r="O344" s="56">
        <v>3</v>
      </c>
      <c r="P344" s="56">
        <v>6</v>
      </c>
      <c r="Q344" s="55">
        <v>343</v>
      </c>
      <c r="R344" s="55" t="s">
        <v>309</v>
      </c>
      <c r="S344" s="55">
        <v>19</v>
      </c>
      <c r="T344" s="57">
        <f t="shared" si="5"/>
        <v>4</v>
      </c>
    </row>
    <row r="345" spans="1:20" s="55" customFormat="1" x14ac:dyDescent="0.3">
      <c r="A345" s="55" t="s">
        <v>2239</v>
      </c>
      <c r="B345" s="55">
        <v>0</v>
      </c>
      <c r="C345" s="55">
        <v>0</v>
      </c>
      <c r="D345" s="55">
        <v>0</v>
      </c>
      <c r="E345" s="55">
        <v>0</v>
      </c>
      <c r="F345" s="55">
        <v>0</v>
      </c>
      <c r="G345" s="55">
        <v>0</v>
      </c>
      <c r="H345" s="55">
        <v>0</v>
      </c>
      <c r="I345" s="55">
        <v>0</v>
      </c>
      <c r="J345" s="55">
        <v>2</v>
      </c>
      <c r="K345" s="55">
        <v>2</v>
      </c>
      <c r="L345" s="55">
        <v>1</v>
      </c>
      <c r="M345" s="55">
        <v>0</v>
      </c>
      <c r="N345" s="56">
        <v>3</v>
      </c>
      <c r="O345" s="56">
        <v>2</v>
      </c>
      <c r="P345" s="56">
        <v>5</v>
      </c>
      <c r="Q345" s="55">
        <v>344</v>
      </c>
      <c r="R345" s="55" t="s">
        <v>309</v>
      </c>
      <c r="S345" s="55">
        <v>19</v>
      </c>
      <c r="T345" s="57">
        <f t="shared" si="5"/>
        <v>0</v>
      </c>
    </row>
    <row r="346" spans="1:20" s="55" customFormat="1" x14ac:dyDescent="0.3">
      <c r="A346" s="55" t="s">
        <v>2239</v>
      </c>
      <c r="B346" s="55">
        <v>0</v>
      </c>
      <c r="C346" s="55">
        <v>0</v>
      </c>
      <c r="D346" s="55">
        <v>0</v>
      </c>
      <c r="E346" s="55">
        <v>0</v>
      </c>
      <c r="F346" s="55">
        <v>0</v>
      </c>
      <c r="G346" s="55">
        <v>0</v>
      </c>
      <c r="H346" s="55">
        <v>0</v>
      </c>
      <c r="I346" s="55">
        <v>0</v>
      </c>
      <c r="J346" s="55">
        <v>1</v>
      </c>
      <c r="K346" s="55">
        <v>3</v>
      </c>
      <c r="L346" s="55">
        <v>0</v>
      </c>
      <c r="M346" s="55">
        <v>1</v>
      </c>
      <c r="N346" s="56">
        <v>1</v>
      </c>
      <c r="O346" s="56">
        <v>4</v>
      </c>
      <c r="P346" s="56">
        <v>5</v>
      </c>
      <c r="Q346" s="55">
        <v>345</v>
      </c>
      <c r="R346" s="55" t="s">
        <v>309</v>
      </c>
      <c r="S346" s="55">
        <v>19</v>
      </c>
      <c r="T346" s="57">
        <f t="shared" si="5"/>
        <v>0</v>
      </c>
    </row>
    <row r="347" spans="1:20" s="55" customFormat="1" x14ac:dyDescent="0.3">
      <c r="A347" s="55" t="s">
        <v>2239</v>
      </c>
      <c r="B347" s="55">
        <v>1</v>
      </c>
      <c r="C347" s="55">
        <v>0</v>
      </c>
      <c r="D347" s="55">
        <v>1</v>
      </c>
      <c r="E347" s="55">
        <v>0</v>
      </c>
      <c r="F347" s="55">
        <v>1</v>
      </c>
      <c r="G347" s="55">
        <v>2</v>
      </c>
      <c r="H347" s="55">
        <v>0</v>
      </c>
      <c r="I347" s="55">
        <v>2</v>
      </c>
      <c r="J347" s="55">
        <v>1</v>
      </c>
      <c r="K347" s="55">
        <v>1</v>
      </c>
      <c r="L347" s="55">
        <v>0</v>
      </c>
      <c r="M347" s="55">
        <v>0</v>
      </c>
      <c r="N347" s="56">
        <v>4</v>
      </c>
      <c r="O347" s="56">
        <v>5</v>
      </c>
      <c r="P347" s="56">
        <v>9</v>
      </c>
      <c r="Q347" s="55">
        <v>346</v>
      </c>
      <c r="R347" s="55" t="s">
        <v>309</v>
      </c>
      <c r="S347" s="55">
        <v>19</v>
      </c>
      <c r="T347" s="57">
        <f t="shared" si="5"/>
        <v>7</v>
      </c>
    </row>
    <row r="348" spans="1:20" s="55" customFormat="1" x14ac:dyDescent="0.3">
      <c r="A348" s="55" t="s">
        <v>2239</v>
      </c>
      <c r="B348" s="55">
        <v>0</v>
      </c>
      <c r="C348" s="55">
        <v>0</v>
      </c>
      <c r="D348" s="55">
        <v>0</v>
      </c>
      <c r="E348" s="55">
        <v>0</v>
      </c>
      <c r="F348" s="55">
        <v>0</v>
      </c>
      <c r="G348" s="55">
        <v>1</v>
      </c>
      <c r="H348" s="55">
        <v>1</v>
      </c>
      <c r="I348" s="55">
        <v>1</v>
      </c>
      <c r="J348" s="55">
        <v>2</v>
      </c>
      <c r="K348" s="55">
        <v>4</v>
      </c>
      <c r="L348" s="55">
        <v>1</v>
      </c>
      <c r="M348" s="55">
        <v>0</v>
      </c>
      <c r="N348" s="56">
        <v>4</v>
      </c>
      <c r="O348" s="56">
        <v>6</v>
      </c>
      <c r="P348" s="56">
        <v>10</v>
      </c>
      <c r="Q348" s="55">
        <v>347</v>
      </c>
      <c r="R348" s="55" t="s">
        <v>309</v>
      </c>
      <c r="S348" s="55">
        <v>19</v>
      </c>
      <c r="T348" s="57">
        <f t="shared" si="5"/>
        <v>3</v>
      </c>
    </row>
    <row r="349" spans="1:20" s="55" customFormat="1" x14ac:dyDescent="0.3">
      <c r="A349" s="55" t="s">
        <v>2239</v>
      </c>
      <c r="B349" s="55">
        <v>0</v>
      </c>
      <c r="C349" s="55">
        <v>1</v>
      </c>
      <c r="D349" s="55">
        <v>0</v>
      </c>
      <c r="E349" s="55">
        <v>3</v>
      </c>
      <c r="F349" s="55">
        <v>2</v>
      </c>
      <c r="G349" s="55">
        <v>1</v>
      </c>
      <c r="H349" s="55">
        <v>1</v>
      </c>
      <c r="I349" s="55">
        <v>0</v>
      </c>
      <c r="J349" s="55">
        <v>1</v>
      </c>
      <c r="K349" s="55">
        <v>1</v>
      </c>
      <c r="L349" s="55">
        <v>0</v>
      </c>
      <c r="M349" s="55">
        <v>0</v>
      </c>
      <c r="N349" s="56">
        <v>4</v>
      </c>
      <c r="O349" s="56">
        <v>6</v>
      </c>
      <c r="P349" s="56">
        <v>10</v>
      </c>
      <c r="Q349" s="55">
        <v>348</v>
      </c>
      <c r="R349" s="55" t="s">
        <v>309</v>
      </c>
      <c r="S349" s="55">
        <v>19</v>
      </c>
      <c r="T349" s="57">
        <f t="shared" si="5"/>
        <v>8</v>
      </c>
    </row>
    <row r="350" spans="1:20" s="55" customFormat="1" x14ac:dyDescent="0.3">
      <c r="A350" s="55" t="s">
        <v>2239</v>
      </c>
      <c r="B350" s="55">
        <v>0</v>
      </c>
      <c r="C350" s="55">
        <v>1</v>
      </c>
      <c r="D350" s="55">
        <v>1</v>
      </c>
      <c r="E350" s="55">
        <v>0</v>
      </c>
      <c r="F350" s="55">
        <v>1</v>
      </c>
      <c r="G350" s="55">
        <v>2</v>
      </c>
      <c r="H350" s="55">
        <v>0</v>
      </c>
      <c r="I350" s="55">
        <v>0</v>
      </c>
      <c r="J350" s="55">
        <v>1</v>
      </c>
      <c r="K350" s="55">
        <v>1</v>
      </c>
      <c r="L350" s="55">
        <v>0</v>
      </c>
      <c r="M350" s="55">
        <v>0</v>
      </c>
      <c r="N350" s="56">
        <v>3</v>
      </c>
      <c r="O350" s="56">
        <v>4</v>
      </c>
      <c r="P350" s="56">
        <v>7</v>
      </c>
      <c r="Q350" s="55">
        <v>349</v>
      </c>
      <c r="R350" s="55" t="s">
        <v>309</v>
      </c>
      <c r="S350" s="55">
        <v>19</v>
      </c>
      <c r="T350" s="57">
        <f t="shared" si="5"/>
        <v>5</v>
      </c>
    </row>
    <row r="351" spans="1:20" s="55" customFormat="1" x14ac:dyDescent="0.3">
      <c r="A351" s="55" t="s">
        <v>2239</v>
      </c>
      <c r="B351" s="55">
        <v>1</v>
      </c>
      <c r="C351" s="55">
        <v>0</v>
      </c>
      <c r="D351" s="55">
        <v>0</v>
      </c>
      <c r="E351" s="55">
        <v>1</v>
      </c>
      <c r="F351" s="55">
        <v>3</v>
      </c>
      <c r="G351" s="55">
        <v>0</v>
      </c>
      <c r="H351" s="55">
        <v>0</v>
      </c>
      <c r="I351" s="55">
        <v>0</v>
      </c>
      <c r="J351" s="55">
        <v>1</v>
      </c>
      <c r="K351" s="55">
        <v>1</v>
      </c>
      <c r="L351" s="55">
        <v>0</v>
      </c>
      <c r="M351" s="55">
        <v>0</v>
      </c>
      <c r="N351" s="56">
        <v>5</v>
      </c>
      <c r="O351" s="56">
        <v>2</v>
      </c>
      <c r="P351" s="56">
        <v>7</v>
      </c>
      <c r="Q351" s="55">
        <v>350</v>
      </c>
      <c r="R351" s="55" t="s">
        <v>309</v>
      </c>
      <c r="S351" s="55">
        <v>19</v>
      </c>
      <c r="T351" s="57">
        <f t="shared" si="5"/>
        <v>5</v>
      </c>
    </row>
    <row r="352" spans="1:20" s="55" customFormat="1" x14ac:dyDescent="0.3">
      <c r="A352" s="55" t="s">
        <v>2239</v>
      </c>
      <c r="B352" s="55">
        <v>0</v>
      </c>
      <c r="C352" s="55">
        <v>1</v>
      </c>
      <c r="D352" s="55">
        <v>0</v>
      </c>
      <c r="E352" s="55">
        <v>1</v>
      </c>
      <c r="F352" s="55">
        <v>1</v>
      </c>
      <c r="G352" s="55">
        <v>0</v>
      </c>
      <c r="H352" s="55">
        <v>0</v>
      </c>
      <c r="I352" s="55">
        <v>0</v>
      </c>
      <c r="J352" s="55">
        <v>1</v>
      </c>
      <c r="K352" s="55">
        <v>1</v>
      </c>
      <c r="L352" s="55">
        <v>0</v>
      </c>
      <c r="M352" s="55">
        <v>0</v>
      </c>
      <c r="N352" s="56">
        <v>2</v>
      </c>
      <c r="O352" s="56">
        <v>3</v>
      </c>
      <c r="P352" s="56">
        <v>5</v>
      </c>
      <c r="Q352" s="55">
        <v>351</v>
      </c>
      <c r="R352" s="55" t="s">
        <v>309</v>
      </c>
      <c r="S352" s="55">
        <v>19</v>
      </c>
      <c r="T352" s="57">
        <f t="shared" si="5"/>
        <v>3</v>
      </c>
    </row>
    <row r="353" spans="1:20" s="55" customFormat="1" x14ac:dyDescent="0.3">
      <c r="A353" s="55" t="s">
        <v>2239</v>
      </c>
      <c r="B353" s="55">
        <v>0</v>
      </c>
      <c r="C353" s="55">
        <v>1</v>
      </c>
      <c r="D353" s="55">
        <v>0</v>
      </c>
      <c r="E353" s="55">
        <v>1</v>
      </c>
      <c r="F353" s="55">
        <v>1</v>
      </c>
      <c r="G353" s="55">
        <v>1</v>
      </c>
      <c r="H353" s="55">
        <v>2</v>
      </c>
      <c r="I353" s="55">
        <v>1</v>
      </c>
      <c r="J353" s="55">
        <v>1</v>
      </c>
      <c r="K353" s="55">
        <v>1</v>
      </c>
      <c r="L353" s="55">
        <v>0</v>
      </c>
      <c r="M353" s="55">
        <v>0</v>
      </c>
      <c r="N353" s="56">
        <v>4</v>
      </c>
      <c r="O353" s="56">
        <v>5</v>
      </c>
      <c r="P353" s="56">
        <v>9</v>
      </c>
      <c r="Q353" s="55">
        <v>352</v>
      </c>
      <c r="R353" s="55" t="s">
        <v>309</v>
      </c>
      <c r="S353" s="55">
        <v>19</v>
      </c>
      <c r="T353" s="57">
        <f t="shared" si="5"/>
        <v>7</v>
      </c>
    </row>
    <row r="354" spans="1:20" s="55" customFormat="1" x14ac:dyDescent="0.3">
      <c r="A354" s="55" t="s">
        <v>2239</v>
      </c>
      <c r="B354" s="55">
        <v>0</v>
      </c>
      <c r="C354" s="55">
        <v>0</v>
      </c>
      <c r="D354" s="55">
        <v>0</v>
      </c>
      <c r="E354" s="55">
        <v>1</v>
      </c>
      <c r="F354" s="55">
        <v>3</v>
      </c>
      <c r="G354" s="55">
        <v>1</v>
      </c>
      <c r="H354" s="55">
        <v>1</v>
      </c>
      <c r="I354" s="55">
        <v>2</v>
      </c>
      <c r="J354" s="55">
        <v>4</v>
      </c>
      <c r="K354" s="55">
        <v>1</v>
      </c>
      <c r="L354" s="55">
        <v>0</v>
      </c>
      <c r="M354" s="55">
        <v>0</v>
      </c>
      <c r="N354" s="56">
        <v>8</v>
      </c>
      <c r="O354" s="56">
        <v>5</v>
      </c>
      <c r="P354" s="56">
        <v>13</v>
      </c>
      <c r="Q354" s="55">
        <v>353</v>
      </c>
      <c r="R354" s="55" t="s">
        <v>309</v>
      </c>
      <c r="S354" s="55">
        <v>19</v>
      </c>
      <c r="T354" s="57">
        <f t="shared" si="5"/>
        <v>8</v>
      </c>
    </row>
    <row r="355" spans="1:20" s="55" customFormat="1" x14ac:dyDescent="0.3">
      <c r="A355" s="55" t="s">
        <v>2239</v>
      </c>
      <c r="B355" s="55">
        <v>0</v>
      </c>
      <c r="C355" s="55">
        <v>0</v>
      </c>
      <c r="D355" s="55">
        <v>0</v>
      </c>
      <c r="E355" s="55">
        <v>0</v>
      </c>
      <c r="F355" s="55">
        <v>0</v>
      </c>
      <c r="G355" s="55">
        <v>2</v>
      </c>
      <c r="H355" s="55">
        <v>1</v>
      </c>
      <c r="I355" s="55">
        <v>0</v>
      </c>
      <c r="J355" s="55">
        <v>1</v>
      </c>
      <c r="K355" s="55">
        <v>1</v>
      </c>
      <c r="L355" s="55">
        <v>0</v>
      </c>
      <c r="M355" s="55">
        <v>0</v>
      </c>
      <c r="N355" s="56">
        <v>2</v>
      </c>
      <c r="O355" s="56">
        <v>3</v>
      </c>
      <c r="P355" s="56">
        <v>5</v>
      </c>
      <c r="Q355" s="55">
        <v>354</v>
      </c>
      <c r="R355" s="55" t="s">
        <v>309</v>
      </c>
      <c r="S355" s="55">
        <v>19</v>
      </c>
      <c r="T355" s="57">
        <f t="shared" si="5"/>
        <v>3</v>
      </c>
    </row>
    <row r="356" spans="1:20" s="55" customFormat="1" x14ac:dyDescent="0.3">
      <c r="A356" s="55" t="s">
        <v>2239</v>
      </c>
      <c r="B356" s="55">
        <v>1</v>
      </c>
      <c r="C356" s="55">
        <v>0</v>
      </c>
      <c r="D356" s="55">
        <v>0</v>
      </c>
      <c r="E356" s="55">
        <v>1</v>
      </c>
      <c r="F356" s="55">
        <v>0</v>
      </c>
      <c r="G356" s="55">
        <v>0</v>
      </c>
      <c r="H356" s="55">
        <v>0</v>
      </c>
      <c r="I356" s="55">
        <v>0</v>
      </c>
      <c r="J356" s="55">
        <v>1</v>
      </c>
      <c r="K356" s="55">
        <v>1</v>
      </c>
      <c r="L356" s="55">
        <v>0</v>
      </c>
      <c r="M356" s="55">
        <v>0</v>
      </c>
      <c r="N356" s="56">
        <v>2</v>
      </c>
      <c r="O356" s="56">
        <v>2</v>
      </c>
      <c r="P356" s="56">
        <v>4</v>
      </c>
      <c r="Q356" s="55">
        <v>355</v>
      </c>
      <c r="R356" s="55" t="s">
        <v>309</v>
      </c>
      <c r="S356" s="55">
        <v>20</v>
      </c>
      <c r="T356" s="57">
        <f t="shared" si="5"/>
        <v>2</v>
      </c>
    </row>
    <row r="357" spans="1:20" s="55" customFormat="1" x14ac:dyDescent="0.3">
      <c r="A357" s="55" t="s">
        <v>2239</v>
      </c>
      <c r="B357" s="55">
        <v>0</v>
      </c>
      <c r="C357" s="55">
        <v>0</v>
      </c>
      <c r="D357" s="55">
        <v>0</v>
      </c>
      <c r="E357" s="55">
        <v>1</v>
      </c>
      <c r="F357" s="55">
        <v>0</v>
      </c>
      <c r="G357" s="55">
        <v>0</v>
      </c>
      <c r="H357" s="55">
        <v>0</v>
      </c>
      <c r="I357" s="55">
        <v>0</v>
      </c>
      <c r="J357" s="55">
        <v>1</v>
      </c>
      <c r="K357" s="55">
        <v>1</v>
      </c>
      <c r="L357" s="55">
        <v>0</v>
      </c>
      <c r="M357" s="55">
        <v>0</v>
      </c>
      <c r="N357" s="56">
        <v>1</v>
      </c>
      <c r="O357" s="56">
        <v>2</v>
      </c>
      <c r="P357" s="56">
        <v>3</v>
      </c>
      <c r="Q357" s="55">
        <v>356</v>
      </c>
      <c r="R357" s="55" t="s">
        <v>309</v>
      </c>
      <c r="S357" s="55">
        <v>20</v>
      </c>
      <c r="T357" s="57">
        <f t="shared" si="5"/>
        <v>1</v>
      </c>
    </row>
    <row r="358" spans="1:20" s="55" customFormat="1" x14ac:dyDescent="0.3">
      <c r="A358" s="55" t="s">
        <v>2239</v>
      </c>
      <c r="B358" s="55">
        <v>0</v>
      </c>
      <c r="C358" s="55">
        <v>0</v>
      </c>
      <c r="D358" s="55">
        <v>1</v>
      </c>
      <c r="E358" s="55">
        <v>1</v>
      </c>
      <c r="F358" s="55">
        <v>0</v>
      </c>
      <c r="G358" s="55">
        <v>2</v>
      </c>
      <c r="H358" s="55">
        <v>0</v>
      </c>
      <c r="I358" s="55">
        <v>2</v>
      </c>
      <c r="J358" s="55">
        <v>1</v>
      </c>
      <c r="K358" s="55">
        <v>1</v>
      </c>
      <c r="L358" s="55">
        <v>0</v>
      </c>
      <c r="M358" s="55">
        <v>0</v>
      </c>
      <c r="N358" s="56">
        <v>2</v>
      </c>
      <c r="O358" s="56">
        <v>6</v>
      </c>
      <c r="P358" s="56">
        <v>8</v>
      </c>
      <c r="Q358" s="55">
        <v>357</v>
      </c>
      <c r="R358" s="55" t="s">
        <v>309</v>
      </c>
      <c r="S358" s="55">
        <v>20</v>
      </c>
      <c r="T358" s="57">
        <f t="shared" si="5"/>
        <v>6</v>
      </c>
    </row>
    <row r="359" spans="1:20" s="55" customFormat="1" x14ac:dyDescent="0.3">
      <c r="A359" s="55" t="s">
        <v>2239</v>
      </c>
      <c r="B359" s="55">
        <v>0</v>
      </c>
      <c r="C359" s="55">
        <v>0</v>
      </c>
      <c r="D359" s="55">
        <v>0</v>
      </c>
      <c r="E359" s="55">
        <v>0</v>
      </c>
      <c r="F359" s="55">
        <v>1</v>
      </c>
      <c r="G359" s="55">
        <v>1</v>
      </c>
      <c r="H359" s="55">
        <v>0</v>
      </c>
      <c r="I359" s="55">
        <v>0</v>
      </c>
      <c r="J359" s="55">
        <v>1</v>
      </c>
      <c r="K359" s="55">
        <v>1</v>
      </c>
      <c r="L359" s="55">
        <v>0</v>
      </c>
      <c r="M359" s="55">
        <v>0</v>
      </c>
      <c r="N359" s="56">
        <v>2</v>
      </c>
      <c r="O359" s="56">
        <v>2</v>
      </c>
      <c r="P359" s="56">
        <v>4</v>
      </c>
      <c r="Q359" s="55">
        <v>358</v>
      </c>
      <c r="R359" s="55" t="s">
        <v>309</v>
      </c>
      <c r="S359" s="55">
        <v>20</v>
      </c>
      <c r="T359" s="57">
        <f t="shared" si="5"/>
        <v>2</v>
      </c>
    </row>
    <row r="360" spans="1:20" s="55" customFormat="1" x14ac:dyDescent="0.3">
      <c r="A360" s="55" t="s">
        <v>2239</v>
      </c>
      <c r="B360" s="55">
        <v>0</v>
      </c>
      <c r="C360" s="55">
        <v>1</v>
      </c>
      <c r="D360" s="55">
        <v>0</v>
      </c>
      <c r="E360" s="55">
        <v>1</v>
      </c>
      <c r="F360" s="55">
        <v>0</v>
      </c>
      <c r="G360" s="55">
        <v>0</v>
      </c>
      <c r="H360" s="55">
        <v>0</v>
      </c>
      <c r="I360" s="55">
        <v>0</v>
      </c>
      <c r="J360" s="55">
        <v>1</v>
      </c>
      <c r="K360" s="55">
        <v>1</v>
      </c>
      <c r="L360" s="55">
        <v>0</v>
      </c>
      <c r="M360" s="55">
        <v>0</v>
      </c>
      <c r="N360" s="56">
        <v>1</v>
      </c>
      <c r="O360" s="56">
        <v>3</v>
      </c>
      <c r="P360" s="56">
        <v>4</v>
      </c>
      <c r="Q360" s="55">
        <v>359</v>
      </c>
      <c r="R360" s="55" t="s">
        <v>309</v>
      </c>
      <c r="S360" s="55">
        <v>20</v>
      </c>
      <c r="T360" s="57">
        <f t="shared" si="5"/>
        <v>2</v>
      </c>
    </row>
    <row r="361" spans="1:20" s="55" customFormat="1" x14ac:dyDescent="0.3">
      <c r="A361" s="55" t="s">
        <v>2239</v>
      </c>
      <c r="B361" s="55">
        <v>0</v>
      </c>
      <c r="C361" s="55">
        <v>0</v>
      </c>
      <c r="D361" s="55">
        <v>1</v>
      </c>
      <c r="E361" s="55">
        <v>0</v>
      </c>
      <c r="F361" s="55">
        <v>1</v>
      </c>
      <c r="G361" s="55">
        <v>1</v>
      </c>
      <c r="H361" s="55">
        <v>0</v>
      </c>
      <c r="I361" s="55">
        <v>0</v>
      </c>
      <c r="J361" s="55">
        <v>1</v>
      </c>
      <c r="K361" s="55">
        <v>1</v>
      </c>
      <c r="L361" s="55">
        <v>0</v>
      </c>
      <c r="M361" s="55">
        <v>0</v>
      </c>
      <c r="N361" s="56">
        <v>3</v>
      </c>
      <c r="O361" s="56">
        <v>2</v>
      </c>
      <c r="P361" s="56">
        <v>5</v>
      </c>
      <c r="Q361" s="55">
        <v>360</v>
      </c>
      <c r="R361" s="55" t="s">
        <v>309</v>
      </c>
      <c r="S361" s="55">
        <v>20</v>
      </c>
      <c r="T361" s="57">
        <f t="shared" si="5"/>
        <v>3</v>
      </c>
    </row>
    <row r="362" spans="1:20" s="55" customFormat="1" x14ac:dyDescent="0.3">
      <c r="A362" s="55" t="s">
        <v>2239</v>
      </c>
      <c r="B362" s="55">
        <v>1</v>
      </c>
      <c r="C362" s="55">
        <v>0</v>
      </c>
      <c r="D362" s="55">
        <v>0</v>
      </c>
      <c r="E362" s="55">
        <v>1</v>
      </c>
      <c r="F362" s="55">
        <v>1</v>
      </c>
      <c r="G362" s="55">
        <v>0</v>
      </c>
      <c r="H362" s="55">
        <v>0</v>
      </c>
      <c r="I362" s="55">
        <v>1</v>
      </c>
      <c r="J362" s="55">
        <v>1</v>
      </c>
      <c r="K362" s="55">
        <v>1</v>
      </c>
      <c r="L362" s="55">
        <v>0</v>
      </c>
      <c r="M362" s="55">
        <v>0</v>
      </c>
      <c r="N362" s="56">
        <v>3</v>
      </c>
      <c r="O362" s="56">
        <v>3</v>
      </c>
      <c r="P362" s="56">
        <v>6</v>
      </c>
      <c r="Q362" s="55">
        <v>361</v>
      </c>
      <c r="R362" s="55" t="s">
        <v>309</v>
      </c>
      <c r="S362" s="55">
        <v>20</v>
      </c>
      <c r="T362" s="57">
        <f t="shared" si="5"/>
        <v>4</v>
      </c>
    </row>
    <row r="363" spans="1:20" s="55" customFormat="1" x14ac:dyDescent="0.3">
      <c r="A363" s="55" t="s">
        <v>2239</v>
      </c>
      <c r="B363" s="55">
        <v>0</v>
      </c>
      <c r="C363" s="55">
        <v>0</v>
      </c>
      <c r="D363" s="55">
        <v>0</v>
      </c>
      <c r="E363" s="55">
        <v>1</v>
      </c>
      <c r="F363" s="55">
        <v>1</v>
      </c>
      <c r="G363" s="55">
        <v>0</v>
      </c>
      <c r="H363" s="55">
        <v>0</v>
      </c>
      <c r="I363" s="55">
        <v>0</v>
      </c>
      <c r="J363" s="55">
        <v>1</v>
      </c>
      <c r="K363" s="55">
        <v>1</v>
      </c>
      <c r="L363" s="55">
        <v>0</v>
      </c>
      <c r="M363" s="55">
        <v>1</v>
      </c>
      <c r="N363" s="56">
        <v>2</v>
      </c>
      <c r="O363" s="56">
        <v>3</v>
      </c>
      <c r="P363" s="56">
        <v>5</v>
      </c>
      <c r="Q363" s="55">
        <v>362</v>
      </c>
      <c r="R363" s="55" t="s">
        <v>309</v>
      </c>
      <c r="S363" s="55">
        <v>20</v>
      </c>
      <c r="T363" s="57">
        <f t="shared" si="5"/>
        <v>2</v>
      </c>
    </row>
    <row r="364" spans="1:20" s="55" customFormat="1" x14ac:dyDescent="0.3">
      <c r="A364" s="55" t="s">
        <v>2239</v>
      </c>
      <c r="B364" s="55">
        <v>0</v>
      </c>
      <c r="C364" s="55">
        <v>0</v>
      </c>
      <c r="D364" s="55">
        <v>0</v>
      </c>
      <c r="E364" s="55">
        <v>1</v>
      </c>
      <c r="F364" s="55">
        <v>0</v>
      </c>
      <c r="G364" s="55">
        <v>0</v>
      </c>
      <c r="H364" s="55">
        <v>0</v>
      </c>
      <c r="I364" s="55">
        <v>0</v>
      </c>
      <c r="J364" s="55">
        <v>1</v>
      </c>
      <c r="K364" s="55">
        <v>1</v>
      </c>
      <c r="L364" s="55">
        <v>0</v>
      </c>
      <c r="M364" s="55">
        <v>0</v>
      </c>
      <c r="N364" s="56">
        <v>1</v>
      </c>
      <c r="O364" s="56">
        <v>2</v>
      </c>
      <c r="P364" s="56">
        <v>3</v>
      </c>
      <c r="Q364" s="55">
        <v>363</v>
      </c>
      <c r="R364" s="55" t="s">
        <v>309</v>
      </c>
      <c r="S364" s="55">
        <v>20</v>
      </c>
      <c r="T364" s="57">
        <f t="shared" si="5"/>
        <v>1</v>
      </c>
    </row>
    <row r="365" spans="1:20" s="55" customFormat="1" x14ac:dyDescent="0.3">
      <c r="A365" s="55" t="s">
        <v>2239</v>
      </c>
      <c r="B365" s="55">
        <v>1</v>
      </c>
      <c r="C365" s="55">
        <v>1</v>
      </c>
      <c r="D365" s="55">
        <v>0</v>
      </c>
      <c r="E365" s="55">
        <v>1</v>
      </c>
      <c r="F365" s="55">
        <v>0</v>
      </c>
      <c r="G365" s="55">
        <v>0</v>
      </c>
      <c r="H365" s="55">
        <v>1</v>
      </c>
      <c r="I365" s="55">
        <v>1</v>
      </c>
      <c r="J365" s="55">
        <v>0</v>
      </c>
      <c r="K365" s="55">
        <v>0</v>
      </c>
      <c r="L365" s="55">
        <v>1</v>
      </c>
      <c r="M365" s="55">
        <v>1</v>
      </c>
      <c r="N365" s="56">
        <v>3</v>
      </c>
      <c r="O365" s="56">
        <v>4</v>
      </c>
      <c r="P365" s="56">
        <v>7</v>
      </c>
      <c r="Q365" s="55">
        <v>364</v>
      </c>
      <c r="R365" s="55" t="s">
        <v>309</v>
      </c>
      <c r="S365" s="55">
        <v>20</v>
      </c>
      <c r="T365" s="57">
        <f t="shared" si="5"/>
        <v>5</v>
      </c>
    </row>
    <row r="366" spans="1:20" s="55" customFormat="1" x14ac:dyDescent="0.3">
      <c r="A366" s="55" t="s">
        <v>2239</v>
      </c>
      <c r="B366" s="55">
        <v>0</v>
      </c>
      <c r="C366" s="55">
        <v>0</v>
      </c>
      <c r="D366" s="55">
        <v>0</v>
      </c>
      <c r="E366" s="55">
        <v>2</v>
      </c>
      <c r="F366" s="55">
        <v>1</v>
      </c>
      <c r="G366" s="55">
        <v>0</v>
      </c>
      <c r="H366" s="55">
        <v>2</v>
      </c>
      <c r="I366" s="55">
        <v>0</v>
      </c>
      <c r="J366" s="55">
        <v>1</v>
      </c>
      <c r="K366" s="55">
        <v>1</v>
      </c>
      <c r="L366" s="55">
        <v>0</v>
      </c>
      <c r="M366" s="55">
        <v>0</v>
      </c>
      <c r="N366" s="56">
        <v>4</v>
      </c>
      <c r="O366" s="56">
        <v>3</v>
      </c>
      <c r="P366" s="56">
        <v>7</v>
      </c>
      <c r="Q366" s="55">
        <v>365</v>
      </c>
      <c r="R366" s="55" t="s">
        <v>309</v>
      </c>
      <c r="S366" s="55">
        <v>20</v>
      </c>
      <c r="T366" s="57">
        <f t="shared" si="5"/>
        <v>5</v>
      </c>
    </row>
    <row r="367" spans="1:20" s="55" customFormat="1" x14ac:dyDescent="0.3">
      <c r="A367" s="55" t="s">
        <v>2239</v>
      </c>
      <c r="B367" s="55">
        <v>0</v>
      </c>
      <c r="C367" s="55">
        <v>0</v>
      </c>
      <c r="D367" s="55">
        <v>0</v>
      </c>
      <c r="E367" s="55">
        <v>0</v>
      </c>
      <c r="F367" s="55">
        <v>1</v>
      </c>
      <c r="G367" s="55">
        <v>2</v>
      </c>
      <c r="H367" s="55">
        <v>1</v>
      </c>
      <c r="I367" s="55">
        <v>1</v>
      </c>
      <c r="J367" s="55">
        <v>0</v>
      </c>
      <c r="K367" s="55">
        <v>1</v>
      </c>
      <c r="L367" s="55">
        <v>1</v>
      </c>
      <c r="M367" s="55">
        <v>0</v>
      </c>
      <c r="N367" s="56">
        <v>3</v>
      </c>
      <c r="O367" s="56">
        <v>4</v>
      </c>
      <c r="P367" s="56">
        <v>7</v>
      </c>
      <c r="Q367" s="55">
        <v>366</v>
      </c>
      <c r="R367" s="55" t="s">
        <v>309</v>
      </c>
      <c r="S367" s="55">
        <v>20</v>
      </c>
      <c r="T367" s="57">
        <f t="shared" si="5"/>
        <v>5</v>
      </c>
    </row>
    <row r="368" spans="1:20" s="55" customFormat="1" x14ac:dyDescent="0.3">
      <c r="A368" s="55" t="s">
        <v>2239</v>
      </c>
      <c r="B368" s="55">
        <v>0</v>
      </c>
      <c r="C368" s="55">
        <v>0</v>
      </c>
      <c r="D368" s="55">
        <v>1</v>
      </c>
      <c r="E368" s="55">
        <v>0</v>
      </c>
      <c r="F368" s="55">
        <v>1</v>
      </c>
      <c r="G368" s="55">
        <v>0</v>
      </c>
      <c r="H368" s="55">
        <v>1</v>
      </c>
      <c r="I368" s="55">
        <v>1</v>
      </c>
      <c r="J368" s="55">
        <v>0</v>
      </c>
      <c r="K368" s="55">
        <v>2</v>
      </c>
      <c r="L368" s="55">
        <v>1</v>
      </c>
      <c r="M368" s="55">
        <v>0</v>
      </c>
      <c r="N368" s="56">
        <v>4</v>
      </c>
      <c r="O368" s="56">
        <v>3</v>
      </c>
      <c r="P368" s="56">
        <v>7</v>
      </c>
      <c r="Q368" s="55">
        <v>367</v>
      </c>
      <c r="R368" s="55" t="s">
        <v>309</v>
      </c>
      <c r="S368" s="55">
        <v>20</v>
      </c>
      <c r="T368" s="57">
        <f t="shared" si="5"/>
        <v>4</v>
      </c>
    </row>
    <row r="369" spans="1:20" s="55" customFormat="1" x14ac:dyDescent="0.3">
      <c r="A369" s="55" t="s">
        <v>2239</v>
      </c>
      <c r="B369" s="55">
        <v>1</v>
      </c>
      <c r="C369" s="55">
        <v>1</v>
      </c>
      <c r="D369" s="55">
        <v>0</v>
      </c>
      <c r="E369" s="55">
        <v>0</v>
      </c>
      <c r="F369" s="55">
        <v>0</v>
      </c>
      <c r="G369" s="55">
        <v>0</v>
      </c>
      <c r="H369" s="55">
        <v>1</v>
      </c>
      <c r="I369" s="55">
        <v>1</v>
      </c>
      <c r="J369" s="55">
        <v>0</v>
      </c>
      <c r="K369" s="55">
        <v>1</v>
      </c>
      <c r="L369" s="55">
        <v>1</v>
      </c>
      <c r="M369" s="55">
        <v>0</v>
      </c>
      <c r="N369" s="56">
        <v>3</v>
      </c>
      <c r="O369" s="56">
        <v>3</v>
      </c>
      <c r="P369" s="56">
        <v>6</v>
      </c>
      <c r="Q369" s="55">
        <v>368</v>
      </c>
      <c r="R369" s="55" t="s">
        <v>309</v>
      </c>
      <c r="S369" s="55">
        <v>20</v>
      </c>
      <c r="T369" s="57">
        <f t="shared" si="5"/>
        <v>4</v>
      </c>
    </row>
    <row r="370" spans="1:20" s="55" customFormat="1" x14ac:dyDescent="0.3">
      <c r="A370" s="55" t="s">
        <v>2239</v>
      </c>
      <c r="B370" s="55">
        <v>0</v>
      </c>
      <c r="C370" s="55">
        <v>1</v>
      </c>
      <c r="D370" s="55">
        <v>0</v>
      </c>
      <c r="E370" s="55">
        <v>1</v>
      </c>
      <c r="F370" s="55">
        <v>0</v>
      </c>
      <c r="G370" s="55">
        <v>0</v>
      </c>
      <c r="H370" s="55">
        <v>1</v>
      </c>
      <c r="I370" s="55">
        <v>0</v>
      </c>
      <c r="J370" s="55">
        <v>1</v>
      </c>
      <c r="K370" s="55">
        <v>1</v>
      </c>
      <c r="L370" s="55">
        <v>0</v>
      </c>
      <c r="M370" s="55">
        <v>0</v>
      </c>
      <c r="N370" s="56">
        <v>2</v>
      </c>
      <c r="O370" s="56">
        <v>3</v>
      </c>
      <c r="P370" s="56">
        <v>5</v>
      </c>
      <c r="Q370" s="55">
        <v>369</v>
      </c>
      <c r="R370" s="55" t="s">
        <v>309</v>
      </c>
      <c r="S370" s="55">
        <v>20</v>
      </c>
      <c r="T370" s="57">
        <f t="shared" si="5"/>
        <v>3</v>
      </c>
    </row>
    <row r="371" spans="1:20" s="55" customFormat="1" x14ac:dyDescent="0.3">
      <c r="A371" s="55" t="s">
        <v>2239</v>
      </c>
      <c r="B371" s="55">
        <v>0</v>
      </c>
      <c r="C371" s="55">
        <v>1</v>
      </c>
      <c r="D371" s="55">
        <v>1</v>
      </c>
      <c r="E371" s="55">
        <v>0</v>
      </c>
      <c r="F371" s="55">
        <v>0</v>
      </c>
      <c r="G371" s="55">
        <v>0</v>
      </c>
      <c r="H371" s="55">
        <v>1</v>
      </c>
      <c r="I371" s="55">
        <v>0</v>
      </c>
      <c r="J371" s="55">
        <v>1</v>
      </c>
      <c r="K371" s="55">
        <v>1</v>
      </c>
      <c r="L371" s="55">
        <v>0</v>
      </c>
      <c r="M371" s="55">
        <v>0</v>
      </c>
      <c r="N371" s="56">
        <v>3</v>
      </c>
      <c r="O371" s="56">
        <v>2</v>
      </c>
      <c r="P371" s="56">
        <v>5</v>
      </c>
      <c r="Q371" s="55">
        <v>370</v>
      </c>
      <c r="R371" s="55" t="s">
        <v>309</v>
      </c>
      <c r="S371" s="55">
        <v>20</v>
      </c>
      <c r="T371" s="57">
        <f t="shared" si="5"/>
        <v>3</v>
      </c>
    </row>
    <row r="372" spans="1:20" s="55" customFormat="1" x14ac:dyDescent="0.3">
      <c r="A372" s="55" t="s">
        <v>2239</v>
      </c>
      <c r="B372" s="55">
        <v>0</v>
      </c>
      <c r="C372" s="55">
        <v>2</v>
      </c>
      <c r="D372" s="55">
        <v>1</v>
      </c>
      <c r="E372" s="55">
        <v>1</v>
      </c>
      <c r="F372" s="55">
        <v>2</v>
      </c>
      <c r="G372" s="55">
        <v>2</v>
      </c>
      <c r="H372" s="55">
        <v>0</v>
      </c>
      <c r="I372" s="55">
        <v>0</v>
      </c>
      <c r="J372" s="55">
        <v>1</v>
      </c>
      <c r="K372" s="55">
        <v>1</v>
      </c>
      <c r="L372" s="55">
        <v>0</v>
      </c>
      <c r="M372" s="55">
        <v>0</v>
      </c>
      <c r="N372" s="56">
        <v>4</v>
      </c>
      <c r="O372" s="56">
        <v>6</v>
      </c>
      <c r="P372" s="56">
        <v>10</v>
      </c>
      <c r="Q372" s="55">
        <v>371</v>
      </c>
      <c r="R372" s="55" t="s">
        <v>309</v>
      </c>
      <c r="S372" s="55">
        <v>20</v>
      </c>
      <c r="T372" s="57">
        <f t="shared" si="5"/>
        <v>8</v>
      </c>
    </row>
    <row r="373" spans="1:20" s="55" customFormat="1" x14ac:dyDescent="0.3">
      <c r="A373" s="55" t="s">
        <v>2239</v>
      </c>
      <c r="B373" s="55">
        <v>1</v>
      </c>
      <c r="C373" s="55">
        <v>1</v>
      </c>
      <c r="D373" s="55">
        <v>0</v>
      </c>
      <c r="E373" s="55">
        <v>0</v>
      </c>
      <c r="F373" s="55">
        <v>0</v>
      </c>
      <c r="G373" s="55">
        <v>0</v>
      </c>
      <c r="H373" s="55">
        <v>0</v>
      </c>
      <c r="I373" s="55">
        <v>0</v>
      </c>
      <c r="J373" s="55">
        <v>1</v>
      </c>
      <c r="K373" s="55">
        <v>1</v>
      </c>
      <c r="L373" s="55">
        <v>0</v>
      </c>
      <c r="M373" s="55">
        <v>0</v>
      </c>
      <c r="N373" s="56">
        <v>2</v>
      </c>
      <c r="O373" s="56">
        <v>2</v>
      </c>
      <c r="P373" s="56">
        <v>4</v>
      </c>
      <c r="Q373" s="55">
        <v>372</v>
      </c>
      <c r="R373" s="55" t="s">
        <v>309</v>
      </c>
      <c r="S373" s="55">
        <v>20</v>
      </c>
      <c r="T373" s="57">
        <f t="shared" si="5"/>
        <v>2</v>
      </c>
    </row>
    <row r="374" spans="1:20" s="55" customFormat="1" x14ac:dyDescent="0.3">
      <c r="A374" s="55" t="s">
        <v>2239</v>
      </c>
      <c r="B374" s="55">
        <v>0</v>
      </c>
      <c r="C374" s="55">
        <v>1</v>
      </c>
      <c r="D374" s="55">
        <v>0</v>
      </c>
      <c r="E374" s="55">
        <v>1</v>
      </c>
      <c r="F374" s="55">
        <v>0</v>
      </c>
      <c r="G374" s="55">
        <v>1</v>
      </c>
      <c r="H374" s="55">
        <v>1</v>
      </c>
      <c r="I374" s="55">
        <v>1</v>
      </c>
      <c r="J374" s="55">
        <v>0</v>
      </c>
      <c r="K374" s="55">
        <v>0</v>
      </c>
      <c r="L374" s="55">
        <v>0</v>
      </c>
      <c r="M374" s="55">
        <v>0</v>
      </c>
      <c r="N374" s="56">
        <v>1</v>
      </c>
      <c r="O374" s="56">
        <v>4</v>
      </c>
      <c r="P374" s="56">
        <v>5</v>
      </c>
      <c r="Q374" s="55">
        <v>373</v>
      </c>
      <c r="R374" s="55" t="s">
        <v>309</v>
      </c>
      <c r="S374" s="55">
        <v>20</v>
      </c>
      <c r="T374" s="57">
        <f t="shared" si="5"/>
        <v>5</v>
      </c>
    </row>
    <row r="375" spans="1:20" s="55" customFormat="1" x14ac:dyDescent="0.3">
      <c r="A375" s="55" t="s">
        <v>2239</v>
      </c>
      <c r="B375" s="55">
        <v>1</v>
      </c>
      <c r="C375" s="55">
        <v>1</v>
      </c>
      <c r="D375" s="55">
        <v>0</v>
      </c>
      <c r="E375" s="55">
        <v>0</v>
      </c>
      <c r="F375" s="55">
        <v>0</v>
      </c>
      <c r="G375" s="55">
        <v>0</v>
      </c>
      <c r="H375" s="55">
        <v>0</v>
      </c>
      <c r="I375" s="55">
        <v>1</v>
      </c>
      <c r="J375" s="55">
        <v>1</v>
      </c>
      <c r="K375" s="55">
        <v>1</v>
      </c>
      <c r="L375" s="55">
        <v>0</v>
      </c>
      <c r="M375" s="55">
        <v>1</v>
      </c>
      <c r="N375" s="56">
        <v>2</v>
      </c>
      <c r="O375" s="56">
        <v>4</v>
      </c>
      <c r="P375" s="56">
        <v>6</v>
      </c>
      <c r="Q375" s="55">
        <v>374</v>
      </c>
      <c r="R375" s="55" t="s">
        <v>309</v>
      </c>
      <c r="S375" s="55">
        <v>20</v>
      </c>
      <c r="T375" s="57">
        <f t="shared" si="5"/>
        <v>3</v>
      </c>
    </row>
    <row r="376" spans="1:20" s="55" customFormat="1" x14ac:dyDescent="0.3">
      <c r="A376" s="55" t="s">
        <v>2239</v>
      </c>
      <c r="B376" s="55">
        <v>0</v>
      </c>
      <c r="C376" s="55">
        <v>1</v>
      </c>
      <c r="D376" s="55">
        <v>1</v>
      </c>
      <c r="E376" s="55">
        <v>0</v>
      </c>
      <c r="F376" s="55">
        <v>0</v>
      </c>
      <c r="G376" s="55">
        <v>1</v>
      </c>
      <c r="H376" s="55">
        <v>1</v>
      </c>
      <c r="I376" s="55">
        <v>1</v>
      </c>
      <c r="J376" s="55">
        <v>1</v>
      </c>
      <c r="K376" s="55">
        <v>0</v>
      </c>
      <c r="L376" s="55">
        <v>0</v>
      </c>
      <c r="M376" s="55">
        <v>1</v>
      </c>
      <c r="N376" s="56">
        <v>3</v>
      </c>
      <c r="O376" s="56">
        <v>4</v>
      </c>
      <c r="P376" s="56">
        <v>7</v>
      </c>
      <c r="Q376" s="55">
        <v>375</v>
      </c>
      <c r="R376" s="55" t="s">
        <v>309</v>
      </c>
      <c r="S376" s="55">
        <v>21</v>
      </c>
      <c r="T376" s="57">
        <f t="shared" si="5"/>
        <v>5</v>
      </c>
    </row>
    <row r="377" spans="1:20" s="55" customFormat="1" x14ac:dyDescent="0.3">
      <c r="A377" s="55" t="s">
        <v>2239</v>
      </c>
      <c r="B377" s="55">
        <v>0</v>
      </c>
      <c r="C377" s="55">
        <v>0</v>
      </c>
      <c r="D377" s="55">
        <v>1</v>
      </c>
      <c r="E377" s="55">
        <v>0</v>
      </c>
      <c r="F377" s="55">
        <v>1</v>
      </c>
      <c r="G377" s="55">
        <v>1</v>
      </c>
      <c r="H377" s="55">
        <v>0</v>
      </c>
      <c r="I377" s="55">
        <v>2</v>
      </c>
      <c r="J377" s="55">
        <v>1</v>
      </c>
      <c r="K377" s="55">
        <v>0</v>
      </c>
      <c r="L377" s="55">
        <v>0</v>
      </c>
      <c r="M377" s="55">
        <v>1</v>
      </c>
      <c r="N377" s="56">
        <v>3</v>
      </c>
      <c r="O377" s="56">
        <v>4</v>
      </c>
      <c r="P377" s="56">
        <v>7</v>
      </c>
      <c r="Q377" s="55">
        <v>376</v>
      </c>
      <c r="R377" s="55" t="s">
        <v>309</v>
      </c>
      <c r="S377" s="55">
        <v>21</v>
      </c>
      <c r="T377" s="57">
        <f t="shared" si="5"/>
        <v>5</v>
      </c>
    </row>
    <row r="378" spans="1:20" s="55" customFormat="1" x14ac:dyDescent="0.3">
      <c r="A378" s="55" t="s">
        <v>2239</v>
      </c>
      <c r="B378" s="55">
        <v>0</v>
      </c>
      <c r="C378" s="55">
        <v>0</v>
      </c>
      <c r="D378" s="55">
        <v>1</v>
      </c>
      <c r="E378" s="55">
        <v>0</v>
      </c>
      <c r="F378" s="55">
        <v>0</v>
      </c>
      <c r="G378" s="55">
        <v>2</v>
      </c>
      <c r="H378" s="55">
        <v>1</v>
      </c>
      <c r="I378" s="55">
        <v>1</v>
      </c>
      <c r="J378" s="55">
        <v>1</v>
      </c>
      <c r="K378" s="55">
        <v>0</v>
      </c>
      <c r="L378" s="55">
        <v>0</v>
      </c>
      <c r="M378" s="55">
        <v>1</v>
      </c>
      <c r="N378" s="56">
        <v>3</v>
      </c>
      <c r="O378" s="56">
        <v>4</v>
      </c>
      <c r="P378" s="56">
        <v>7</v>
      </c>
      <c r="Q378" s="55">
        <v>377</v>
      </c>
      <c r="R378" s="55" t="s">
        <v>309</v>
      </c>
      <c r="S378" s="55">
        <v>21</v>
      </c>
      <c r="T378" s="57">
        <f t="shared" si="5"/>
        <v>5</v>
      </c>
    </row>
    <row r="379" spans="1:20" s="55" customFormat="1" x14ac:dyDescent="0.3">
      <c r="A379" s="55" t="s">
        <v>2239</v>
      </c>
      <c r="B379" s="55">
        <v>0</v>
      </c>
      <c r="C379" s="55">
        <v>1</v>
      </c>
      <c r="D379" s="55">
        <v>0</v>
      </c>
      <c r="E379" s="55">
        <v>0</v>
      </c>
      <c r="F379" s="55">
        <v>1</v>
      </c>
      <c r="G379" s="55">
        <v>0</v>
      </c>
      <c r="H379" s="55">
        <v>0</v>
      </c>
      <c r="I379" s="55">
        <v>0</v>
      </c>
      <c r="J379" s="55">
        <v>1</v>
      </c>
      <c r="K379" s="55">
        <v>1</v>
      </c>
      <c r="L379" s="55">
        <v>0</v>
      </c>
      <c r="M379" s="55">
        <v>0</v>
      </c>
      <c r="N379" s="56">
        <v>2</v>
      </c>
      <c r="O379" s="56">
        <v>2</v>
      </c>
      <c r="P379" s="56">
        <v>4</v>
      </c>
      <c r="Q379" s="55">
        <v>378</v>
      </c>
      <c r="R379" s="55" t="s">
        <v>309</v>
      </c>
      <c r="S379" s="55">
        <v>21</v>
      </c>
      <c r="T379" s="57">
        <f t="shared" si="5"/>
        <v>2</v>
      </c>
    </row>
    <row r="380" spans="1:20" s="55" customFormat="1" x14ac:dyDescent="0.3">
      <c r="A380" s="55" t="s">
        <v>2239</v>
      </c>
      <c r="B380" s="55">
        <v>1</v>
      </c>
      <c r="C380" s="55">
        <v>0</v>
      </c>
      <c r="D380" s="55">
        <v>0</v>
      </c>
      <c r="E380" s="55">
        <v>1</v>
      </c>
      <c r="F380" s="55">
        <v>1</v>
      </c>
      <c r="G380" s="55">
        <v>0</v>
      </c>
      <c r="H380" s="55">
        <v>0</v>
      </c>
      <c r="I380" s="55">
        <v>0</v>
      </c>
      <c r="J380" s="55">
        <v>1</v>
      </c>
      <c r="K380" s="55">
        <v>1</v>
      </c>
      <c r="L380" s="55">
        <v>0</v>
      </c>
      <c r="M380" s="55">
        <v>0</v>
      </c>
      <c r="N380" s="56">
        <v>3</v>
      </c>
      <c r="O380" s="56">
        <v>2</v>
      </c>
      <c r="P380" s="56">
        <v>5</v>
      </c>
      <c r="Q380" s="55">
        <v>379</v>
      </c>
      <c r="R380" s="55" t="s">
        <v>309</v>
      </c>
      <c r="S380" s="55">
        <v>21</v>
      </c>
      <c r="T380" s="57">
        <f t="shared" si="5"/>
        <v>3</v>
      </c>
    </row>
    <row r="381" spans="1:20" s="55" customFormat="1" x14ac:dyDescent="0.3">
      <c r="A381" s="55" t="s">
        <v>2239</v>
      </c>
      <c r="B381" s="55">
        <v>0</v>
      </c>
      <c r="C381" s="55">
        <v>0</v>
      </c>
      <c r="D381" s="55">
        <v>1</v>
      </c>
      <c r="E381" s="55">
        <v>1</v>
      </c>
      <c r="F381" s="55">
        <v>1</v>
      </c>
      <c r="G381" s="55">
        <v>0</v>
      </c>
      <c r="H381" s="55">
        <v>0</v>
      </c>
      <c r="I381" s="55">
        <v>0</v>
      </c>
      <c r="J381" s="55">
        <v>1</v>
      </c>
      <c r="K381" s="55">
        <v>1</v>
      </c>
      <c r="L381" s="55">
        <v>0</v>
      </c>
      <c r="M381" s="55">
        <v>0</v>
      </c>
      <c r="N381" s="56">
        <v>3</v>
      </c>
      <c r="O381" s="56">
        <v>2</v>
      </c>
      <c r="P381" s="56">
        <v>5</v>
      </c>
      <c r="Q381" s="55">
        <v>380</v>
      </c>
      <c r="R381" s="55" t="s">
        <v>309</v>
      </c>
      <c r="S381" s="55">
        <v>21</v>
      </c>
      <c r="T381" s="57">
        <f t="shared" si="5"/>
        <v>3</v>
      </c>
    </row>
    <row r="382" spans="1:20" s="55" customFormat="1" x14ac:dyDescent="0.3">
      <c r="A382" s="55" t="s">
        <v>2239</v>
      </c>
      <c r="B382" s="55">
        <v>1</v>
      </c>
      <c r="C382" s="55">
        <v>0</v>
      </c>
      <c r="D382" s="55">
        <v>1</v>
      </c>
      <c r="E382" s="55">
        <v>1</v>
      </c>
      <c r="F382" s="55">
        <v>0</v>
      </c>
      <c r="G382" s="55">
        <v>0</v>
      </c>
      <c r="H382" s="55">
        <v>0</v>
      </c>
      <c r="I382" s="55">
        <v>0</v>
      </c>
      <c r="J382" s="55">
        <v>1</v>
      </c>
      <c r="K382" s="55">
        <v>1</v>
      </c>
      <c r="L382" s="55">
        <v>0</v>
      </c>
      <c r="M382" s="55">
        <v>0</v>
      </c>
      <c r="N382" s="56">
        <v>3</v>
      </c>
      <c r="O382" s="56">
        <v>2</v>
      </c>
      <c r="P382" s="56">
        <v>5</v>
      </c>
      <c r="Q382" s="55">
        <v>381</v>
      </c>
      <c r="R382" s="55" t="s">
        <v>309</v>
      </c>
      <c r="S382" s="55">
        <v>21</v>
      </c>
      <c r="T382" s="57">
        <f t="shared" si="5"/>
        <v>3</v>
      </c>
    </row>
    <row r="383" spans="1:20" s="55" customFormat="1" x14ac:dyDescent="0.3">
      <c r="A383" s="55" t="s">
        <v>2239</v>
      </c>
      <c r="B383" s="55">
        <v>0</v>
      </c>
      <c r="C383" s="55">
        <v>0</v>
      </c>
      <c r="D383" s="55">
        <v>0</v>
      </c>
      <c r="E383" s="55">
        <v>1</v>
      </c>
      <c r="F383" s="55">
        <v>1</v>
      </c>
      <c r="G383" s="55">
        <v>1</v>
      </c>
      <c r="H383" s="55">
        <v>0</v>
      </c>
      <c r="I383" s="55">
        <v>0</v>
      </c>
      <c r="J383" s="55">
        <v>1</v>
      </c>
      <c r="K383" s="55">
        <v>1</v>
      </c>
      <c r="L383" s="55">
        <v>0</v>
      </c>
      <c r="M383" s="55">
        <v>0</v>
      </c>
      <c r="N383" s="56">
        <v>2</v>
      </c>
      <c r="O383" s="56">
        <v>3</v>
      </c>
      <c r="P383" s="56">
        <v>5</v>
      </c>
      <c r="Q383" s="55">
        <v>382</v>
      </c>
      <c r="R383" s="55" t="s">
        <v>309</v>
      </c>
      <c r="S383" s="55">
        <v>21</v>
      </c>
      <c r="T383" s="57">
        <f t="shared" si="5"/>
        <v>3</v>
      </c>
    </row>
    <row r="384" spans="1:20" s="55" customFormat="1" x14ac:dyDescent="0.3">
      <c r="A384" s="55" t="s">
        <v>2239</v>
      </c>
      <c r="B384" s="55">
        <v>0</v>
      </c>
      <c r="C384" s="55">
        <v>1</v>
      </c>
      <c r="D384" s="55">
        <v>1</v>
      </c>
      <c r="E384" s="55">
        <v>0</v>
      </c>
      <c r="F384" s="55">
        <v>0</v>
      </c>
      <c r="G384" s="55">
        <v>0</v>
      </c>
      <c r="H384" s="55">
        <v>0</v>
      </c>
      <c r="I384" s="55">
        <v>0</v>
      </c>
      <c r="J384" s="55">
        <v>1</v>
      </c>
      <c r="K384" s="55">
        <v>1</v>
      </c>
      <c r="L384" s="55">
        <v>0</v>
      </c>
      <c r="M384" s="55">
        <v>0</v>
      </c>
      <c r="N384" s="56">
        <v>2</v>
      </c>
      <c r="O384" s="56">
        <v>2</v>
      </c>
      <c r="P384" s="56">
        <v>4</v>
      </c>
      <c r="Q384" s="55">
        <v>383</v>
      </c>
      <c r="R384" s="55" t="s">
        <v>309</v>
      </c>
      <c r="S384" s="55">
        <v>21</v>
      </c>
      <c r="T384" s="57">
        <f t="shared" si="5"/>
        <v>2</v>
      </c>
    </row>
    <row r="385" spans="1:20" s="55" customFormat="1" x14ac:dyDescent="0.3">
      <c r="A385" s="55" t="s">
        <v>2239</v>
      </c>
      <c r="B385" s="55">
        <v>1</v>
      </c>
      <c r="C385" s="55">
        <v>0</v>
      </c>
      <c r="D385" s="55">
        <v>0</v>
      </c>
      <c r="E385" s="55">
        <v>0</v>
      </c>
      <c r="F385" s="55">
        <v>1</v>
      </c>
      <c r="G385" s="55">
        <v>1</v>
      </c>
      <c r="H385" s="55">
        <v>0</v>
      </c>
      <c r="I385" s="55">
        <v>1</v>
      </c>
      <c r="J385" s="55">
        <v>2</v>
      </c>
      <c r="K385" s="55">
        <v>1</v>
      </c>
      <c r="L385" s="55">
        <v>0</v>
      </c>
      <c r="M385" s="55">
        <v>0</v>
      </c>
      <c r="N385" s="56">
        <v>4</v>
      </c>
      <c r="O385" s="56">
        <v>3</v>
      </c>
      <c r="P385" s="56">
        <v>7</v>
      </c>
      <c r="Q385" s="55">
        <v>384</v>
      </c>
      <c r="R385" s="55" t="s">
        <v>309</v>
      </c>
      <c r="S385" s="55">
        <v>21</v>
      </c>
      <c r="T385" s="57">
        <f t="shared" si="5"/>
        <v>4</v>
      </c>
    </row>
    <row r="386" spans="1:20" s="55" customFormat="1" x14ac:dyDescent="0.3">
      <c r="A386" s="55" t="s">
        <v>2239</v>
      </c>
      <c r="B386" s="55">
        <v>0</v>
      </c>
      <c r="C386" s="55">
        <v>0</v>
      </c>
      <c r="D386" s="55">
        <v>1</v>
      </c>
      <c r="E386" s="55">
        <v>0</v>
      </c>
      <c r="F386" s="55">
        <v>1</v>
      </c>
      <c r="G386" s="55">
        <v>1</v>
      </c>
      <c r="H386" s="55">
        <v>0</v>
      </c>
      <c r="I386" s="55">
        <v>1</v>
      </c>
      <c r="J386" s="55">
        <v>1</v>
      </c>
      <c r="K386" s="55">
        <v>1</v>
      </c>
      <c r="L386" s="55">
        <v>0</v>
      </c>
      <c r="M386" s="55">
        <v>0</v>
      </c>
      <c r="N386" s="56">
        <v>3</v>
      </c>
      <c r="O386" s="56">
        <v>3</v>
      </c>
      <c r="P386" s="56">
        <v>6</v>
      </c>
      <c r="Q386" s="55">
        <v>385</v>
      </c>
      <c r="R386" s="55" t="s">
        <v>309</v>
      </c>
      <c r="S386" s="55">
        <v>21</v>
      </c>
      <c r="T386" s="57">
        <f t="shared" si="5"/>
        <v>4</v>
      </c>
    </row>
    <row r="387" spans="1:20" s="55" customFormat="1" x14ac:dyDescent="0.3">
      <c r="A387" s="55" t="s">
        <v>2239</v>
      </c>
      <c r="B387" s="55">
        <v>0</v>
      </c>
      <c r="C387" s="55">
        <v>0</v>
      </c>
      <c r="D387" s="55">
        <v>1</v>
      </c>
      <c r="E387" s="55">
        <v>0</v>
      </c>
      <c r="F387" s="55">
        <v>0</v>
      </c>
      <c r="G387" s="55">
        <v>0</v>
      </c>
      <c r="H387" s="55">
        <v>2</v>
      </c>
      <c r="I387" s="55">
        <v>0</v>
      </c>
      <c r="J387" s="55">
        <v>1</v>
      </c>
      <c r="K387" s="55">
        <v>1</v>
      </c>
      <c r="L387" s="55">
        <v>0</v>
      </c>
      <c r="M387" s="55">
        <v>0</v>
      </c>
      <c r="N387" s="56">
        <v>4</v>
      </c>
      <c r="O387" s="56">
        <v>1</v>
      </c>
      <c r="P387" s="56">
        <v>5</v>
      </c>
      <c r="Q387" s="55">
        <v>386</v>
      </c>
      <c r="R387" s="55" t="s">
        <v>309</v>
      </c>
      <c r="S387" s="55">
        <v>21</v>
      </c>
      <c r="T387" s="57">
        <f t="shared" ref="T387:T450" si="6">SUM(B387:I387)</f>
        <v>3</v>
      </c>
    </row>
    <row r="388" spans="1:20" s="55" customFormat="1" x14ac:dyDescent="0.3">
      <c r="A388" s="55" t="s">
        <v>2239</v>
      </c>
      <c r="B388" s="55">
        <v>1</v>
      </c>
      <c r="C388" s="55">
        <v>0</v>
      </c>
      <c r="D388" s="55">
        <v>2</v>
      </c>
      <c r="E388" s="55">
        <v>0</v>
      </c>
      <c r="F388" s="55">
        <v>0</v>
      </c>
      <c r="G388" s="55">
        <v>0</v>
      </c>
      <c r="H388" s="55">
        <v>0</v>
      </c>
      <c r="I388" s="55">
        <v>0</v>
      </c>
      <c r="J388" s="55">
        <v>1</v>
      </c>
      <c r="K388" s="55">
        <v>1</v>
      </c>
      <c r="L388" s="55">
        <v>0</v>
      </c>
      <c r="M388" s="55">
        <v>0</v>
      </c>
      <c r="N388" s="56">
        <v>4</v>
      </c>
      <c r="O388" s="56">
        <v>1</v>
      </c>
      <c r="P388" s="56">
        <v>5</v>
      </c>
      <c r="Q388" s="55">
        <v>387</v>
      </c>
      <c r="R388" s="55" t="s">
        <v>309</v>
      </c>
      <c r="S388" s="55">
        <v>21</v>
      </c>
      <c r="T388" s="57">
        <f t="shared" si="6"/>
        <v>3</v>
      </c>
    </row>
    <row r="389" spans="1:20" s="55" customFormat="1" x14ac:dyDescent="0.3">
      <c r="A389" s="55" t="s">
        <v>2239</v>
      </c>
      <c r="B389" s="55">
        <v>1</v>
      </c>
      <c r="C389" s="55">
        <v>0</v>
      </c>
      <c r="D389" s="55">
        <v>2</v>
      </c>
      <c r="E389" s="55">
        <v>0</v>
      </c>
      <c r="F389" s="55">
        <v>0</v>
      </c>
      <c r="G389" s="55">
        <v>0</v>
      </c>
      <c r="H389" s="55">
        <v>0</v>
      </c>
      <c r="I389" s="55">
        <v>0</v>
      </c>
      <c r="J389" s="55">
        <v>1</v>
      </c>
      <c r="K389" s="55">
        <v>1</v>
      </c>
      <c r="L389" s="55">
        <v>0</v>
      </c>
      <c r="M389" s="55">
        <v>0</v>
      </c>
      <c r="N389" s="56">
        <v>4</v>
      </c>
      <c r="O389" s="56">
        <v>1</v>
      </c>
      <c r="P389" s="56">
        <v>5</v>
      </c>
      <c r="Q389" s="55">
        <v>388</v>
      </c>
      <c r="R389" s="55" t="s">
        <v>309</v>
      </c>
      <c r="S389" s="55">
        <v>21</v>
      </c>
      <c r="T389" s="57">
        <f t="shared" si="6"/>
        <v>3</v>
      </c>
    </row>
    <row r="390" spans="1:20" s="55" customFormat="1" x14ac:dyDescent="0.3">
      <c r="A390" s="55" t="s">
        <v>2239</v>
      </c>
      <c r="B390" s="55">
        <v>1</v>
      </c>
      <c r="C390" s="55">
        <v>0</v>
      </c>
      <c r="D390" s="55">
        <v>0</v>
      </c>
      <c r="E390" s="55">
        <v>1</v>
      </c>
      <c r="F390" s="55">
        <v>1</v>
      </c>
      <c r="G390" s="55">
        <v>1</v>
      </c>
      <c r="H390" s="55">
        <v>0</v>
      </c>
      <c r="I390" s="55">
        <v>1</v>
      </c>
      <c r="J390" s="55">
        <v>1</v>
      </c>
      <c r="K390" s="55">
        <v>1</v>
      </c>
      <c r="L390" s="55">
        <v>0</v>
      </c>
      <c r="M390" s="55">
        <v>0</v>
      </c>
      <c r="N390" s="56">
        <v>3</v>
      </c>
      <c r="O390" s="56">
        <v>4</v>
      </c>
      <c r="P390" s="56">
        <v>7</v>
      </c>
      <c r="Q390" s="55">
        <v>389</v>
      </c>
      <c r="R390" s="55" t="s">
        <v>309</v>
      </c>
      <c r="S390" s="55">
        <v>21</v>
      </c>
      <c r="T390" s="57">
        <f t="shared" si="6"/>
        <v>5</v>
      </c>
    </row>
    <row r="391" spans="1:20" s="55" customFormat="1" x14ac:dyDescent="0.3">
      <c r="A391" s="55" t="s">
        <v>2239</v>
      </c>
      <c r="B391" s="55">
        <v>1</v>
      </c>
      <c r="C391" s="55">
        <v>0</v>
      </c>
      <c r="D391" s="55">
        <v>1</v>
      </c>
      <c r="E391" s="55">
        <v>0</v>
      </c>
      <c r="F391" s="55">
        <v>1</v>
      </c>
      <c r="G391" s="55">
        <v>0</v>
      </c>
      <c r="H391" s="55">
        <v>0</v>
      </c>
      <c r="I391" s="55">
        <v>0</v>
      </c>
      <c r="J391" s="55">
        <v>1</v>
      </c>
      <c r="K391" s="55">
        <v>1</v>
      </c>
      <c r="L391" s="55">
        <v>0</v>
      </c>
      <c r="M391" s="55">
        <v>0</v>
      </c>
      <c r="N391" s="56">
        <v>4</v>
      </c>
      <c r="O391" s="56">
        <v>1</v>
      </c>
      <c r="P391" s="56">
        <v>5</v>
      </c>
      <c r="Q391" s="55">
        <v>390</v>
      </c>
      <c r="R391" s="55" t="s">
        <v>309</v>
      </c>
      <c r="S391" s="55">
        <v>21</v>
      </c>
      <c r="T391" s="57">
        <f t="shared" si="6"/>
        <v>3</v>
      </c>
    </row>
    <row r="392" spans="1:20" s="55" customFormat="1" x14ac:dyDescent="0.3">
      <c r="A392" s="55" t="s">
        <v>2239</v>
      </c>
      <c r="B392" s="55">
        <v>1</v>
      </c>
      <c r="C392" s="55">
        <v>0</v>
      </c>
      <c r="D392" s="55">
        <v>0</v>
      </c>
      <c r="E392" s="55">
        <v>0</v>
      </c>
      <c r="F392" s="55">
        <v>1</v>
      </c>
      <c r="G392" s="55">
        <v>2</v>
      </c>
      <c r="H392" s="55">
        <v>0</v>
      </c>
      <c r="I392" s="55">
        <v>0</v>
      </c>
      <c r="J392" s="55">
        <v>1</v>
      </c>
      <c r="K392" s="55">
        <v>1</v>
      </c>
      <c r="L392" s="55">
        <v>0</v>
      </c>
      <c r="M392" s="55">
        <v>0</v>
      </c>
      <c r="N392" s="56">
        <v>3</v>
      </c>
      <c r="O392" s="56">
        <v>3</v>
      </c>
      <c r="P392" s="56">
        <v>6</v>
      </c>
      <c r="Q392" s="55">
        <v>391</v>
      </c>
      <c r="R392" s="55" t="s">
        <v>309</v>
      </c>
      <c r="S392" s="55">
        <v>21</v>
      </c>
      <c r="T392" s="57">
        <f t="shared" si="6"/>
        <v>4</v>
      </c>
    </row>
    <row r="393" spans="1:20" s="55" customFormat="1" x14ac:dyDescent="0.3">
      <c r="A393" s="55" t="s">
        <v>2239</v>
      </c>
      <c r="B393" s="55">
        <v>1</v>
      </c>
      <c r="C393" s="55">
        <v>0</v>
      </c>
      <c r="D393" s="55">
        <v>0</v>
      </c>
      <c r="E393" s="55">
        <v>1</v>
      </c>
      <c r="F393" s="55">
        <v>1</v>
      </c>
      <c r="G393" s="55">
        <v>0</v>
      </c>
      <c r="H393" s="55">
        <v>0</v>
      </c>
      <c r="I393" s="55">
        <v>2</v>
      </c>
      <c r="J393" s="55">
        <v>1</v>
      </c>
      <c r="K393" s="55">
        <v>1</v>
      </c>
      <c r="L393" s="55">
        <v>0</v>
      </c>
      <c r="M393" s="55">
        <v>0</v>
      </c>
      <c r="N393" s="56">
        <v>3</v>
      </c>
      <c r="O393" s="56">
        <v>4</v>
      </c>
      <c r="P393" s="56">
        <v>7</v>
      </c>
      <c r="Q393" s="55">
        <v>392</v>
      </c>
      <c r="R393" s="55" t="s">
        <v>309</v>
      </c>
      <c r="S393" s="55">
        <v>21</v>
      </c>
      <c r="T393" s="57">
        <f t="shared" si="6"/>
        <v>5</v>
      </c>
    </row>
    <row r="394" spans="1:20" s="55" customFormat="1" x14ac:dyDescent="0.3">
      <c r="A394" s="55" t="s">
        <v>2239</v>
      </c>
      <c r="B394" s="55">
        <v>1</v>
      </c>
      <c r="C394" s="55">
        <v>0</v>
      </c>
      <c r="D394" s="55">
        <v>1</v>
      </c>
      <c r="E394" s="55">
        <v>0</v>
      </c>
      <c r="F394" s="55">
        <v>0</v>
      </c>
      <c r="G394" s="55">
        <v>2</v>
      </c>
      <c r="H394" s="55">
        <v>0</v>
      </c>
      <c r="I394" s="55">
        <v>0</v>
      </c>
      <c r="J394" s="55">
        <v>1</v>
      </c>
      <c r="K394" s="55">
        <v>1</v>
      </c>
      <c r="L394" s="55">
        <v>0</v>
      </c>
      <c r="M394" s="55">
        <v>0</v>
      </c>
      <c r="N394" s="56">
        <v>3</v>
      </c>
      <c r="O394" s="56">
        <v>3</v>
      </c>
      <c r="P394" s="56">
        <v>6</v>
      </c>
      <c r="Q394" s="55">
        <v>393</v>
      </c>
      <c r="R394" s="55" t="s">
        <v>309</v>
      </c>
      <c r="S394" s="55">
        <v>21</v>
      </c>
      <c r="T394" s="57">
        <f t="shared" si="6"/>
        <v>4</v>
      </c>
    </row>
    <row r="395" spans="1:20" s="55" customFormat="1" x14ac:dyDescent="0.3">
      <c r="A395" s="55" t="s">
        <v>2239</v>
      </c>
      <c r="B395" s="55">
        <v>0</v>
      </c>
      <c r="C395" s="55">
        <v>1</v>
      </c>
      <c r="D395" s="55">
        <v>0</v>
      </c>
      <c r="E395" s="55">
        <v>1</v>
      </c>
      <c r="F395" s="55">
        <v>1</v>
      </c>
      <c r="G395" s="55">
        <v>0</v>
      </c>
      <c r="H395" s="55">
        <v>0</v>
      </c>
      <c r="I395" s="55">
        <v>0</v>
      </c>
      <c r="J395" s="55">
        <v>1</v>
      </c>
      <c r="K395" s="55">
        <v>1</v>
      </c>
      <c r="L395" s="55">
        <v>0</v>
      </c>
      <c r="M395" s="55">
        <v>0</v>
      </c>
      <c r="N395" s="56">
        <v>2</v>
      </c>
      <c r="O395" s="56">
        <v>3</v>
      </c>
      <c r="P395" s="56">
        <v>5</v>
      </c>
      <c r="Q395" s="55">
        <v>394</v>
      </c>
      <c r="R395" s="55" t="s">
        <v>309</v>
      </c>
      <c r="S395" s="55">
        <v>21</v>
      </c>
      <c r="T395" s="57">
        <f t="shared" si="6"/>
        <v>3</v>
      </c>
    </row>
    <row r="396" spans="1:20" s="55" customFormat="1" x14ac:dyDescent="0.3">
      <c r="A396" s="55" t="s">
        <v>2239</v>
      </c>
      <c r="B396" s="55">
        <v>2</v>
      </c>
      <c r="C396" s="55">
        <v>0</v>
      </c>
      <c r="D396" s="55">
        <v>0</v>
      </c>
      <c r="E396" s="55">
        <v>0</v>
      </c>
      <c r="F396" s="55">
        <v>0</v>
      </c>
      <c r="G396" s="55">
        <v>0</v>
      </c>
      <c r="H396" s="55">
        <v>0</v>
      </c>
      <c r="I396" s="55">
        <v>2</v>
      </c>
      <c r="J396" s="55">
        <v>1</v>
      </c>
      <c r="K396" s="55">
        <v>1</v>
      </c>
      <c r="L396" s="55">
        <v>0</v>
      </c>
      <c r="M396" s="55">
        <v>0</v>
      </c>
      <c r="N396" s="56">
        <v>3</v>
      </c>
      <c r="O396" s="56">
        <v>3</v>
      </c>
      <c r="P396" s="56">
        <v>6</v>
      </c>
      <c r="Q396" s="55">
        <v>395</v>
      </c>
      <c r="R396" s="55" t="s">
        <v>309</v>
      </c>
      <c r="S396" s="55">
        <v>22</v>
      </c>
      <c r="T396" s="57">
        <f t="shared" si="6"/>
        <v>4</v>
      </c>
    </row>
    <row r="397" spans="1:20" s="55" customFormat="1" x14ac:dyDescent="0.3">
      <c r="A397" s="55" t="s">
        <v>2239</v>
      </c>
      <c r="B397" s="55">
        <v>0</v>
      </c>
      <c r="C397" s="55">
        <v>1</v>
      </c>
      <c r="D397" s="55">
        <v>0</v>
      </c>
      <c r="E397" s="55">
        <v>0</v>
      </c>
      <c r="F397" s="55">
        <v>2</v>
      </c>
      <c r="G397" s="55">
        <v>0</v>
      </c>
      <c r="H397" s="55">
        <v>1</v>
      </c>
      <c r="I397" s="55">
        <v>0</v>
      </c>
      <c r="J397" s="55">
        <v>1</v>
      </c>
      <c r="K397" s="55">
        <v>1</v>
      </c>
      <c r="L397" s="55">
        <v>0</v>
      </c>
      <c r="M397" s="55">
        <v>0</v>
      </c>
      <c r="N397" s="56">
        <v>4</v>
      </c>
      <c r="O397" s="56">
        <v>2</v>
      </c>
      <c r="P397" s="56">
        <v>6</v>
      </c>
      <c r="Q397" s="55">
        <v>396</v>
      </c>
      <c r="R397" s="55" t="s">
        <v>309</v>
      </c>
      <c r="S397" s="55">
        <v>22</v>
      </c>
      <c r="T397" s="57">
        <f t="shared" si="6"/>
        <v>4</v>
      </c>
    </row>
    <row r="398" spans="1:20" s="55" customFormat="1" x14ac:dyDescent="0.3">
      <c r="A398" s="55" t="s">
        <v>2239</v>
      </c>
      <c r="B398" s="55">
        <v>0</v>
      </c>
      <c r="C398" s="55">
        <v>0</v>
      </c>
      <c r="D398" s="55">
        <v>0</v>
      </c>
      <c r="E398" s="55">
        <v>0</v>
      </c>
      <c r="F398" s="55">
        <v>2</v>
      </c>
      <c r="G398" s="55">
        <v>1</v>
      </c>
      <c r="H398" s="55">
        <v>0</v>
      </c>
      <c r="I398" s="55">
        <v>3</v>
      </c>
      <c r="J398" s="55">
        <v>1</v>
      </c>
      <c r="K398" s="55">
        <v>1</v>
      </c>
      <c r="L398" s="55">
        <v>0</v>
      </c>
      <c r="M398" s="55">
        <v>0</v>
      </c>
      <c r="N398" s="56">
        <v>3</v>
      </c>
      <c r="O398" s="56">
        <v>5</v>
      </c>
      <c r="P398" s="56">
        <v>8</v>
      </c>
      <c r="Q398" s="55">
        <v>397</v>
      </c>
      <c r="R398" s="55" t="s">
        <v>309</v>
      </c>
      <c r="S398" s="55">
        <v>22</v>
      </c>
      <c r="T398" s="57">
        <f t="shared" si="6"/>
        <v>6</v>
      </c>
    </row>
    <row r="399" spans="1:20" s="55" customFormat="1" x14ac:dyDescent="0.3">
      <c r="A399" s="55" t="s">
        <v>2239</v>
      </c>
      <c r="B399" s="55">
        <v>0</v>
      </c>
      <c r="C399" s="55">
        <v>0</v>
      </c>
      <c r="D399" s="55">
        <v>0</v>
      </c>
      <c r="E399" s="55">
        <v>1</v>
      </c>
      <c r="F399" s="55">
        <v>1</v>
      </c>
      <c r="G399" s="55">
        <v>1</v>
      </c>
      <c r="H399" s="55">
        <v>1</v>
      </c>
      <c r="I399" s="55">
        <v>1</v>
      </c>
      <c r="J399" s="55">
        <v>1</v>
      </c>
      <c r="K399" s="55">
        <v>1</v>
      </c>
      <c r="L399" s="55">
        <v>0</v>
      </c>
      <c r="M399" s="55">
        <v>0</v>
      </c>
      <c r="N399" s="56">
        <v>3</v>
      </c>
      <c r="O399" s="56">
        <v>4</v>
      </c>
      <c r="P399" s="56">
        <v>7</v>
      </c>
      <c r="Q399" s="55">
        <v>398</v>
      </c>
      <c r="R399" s="55" t="s">
        <v>309</v>
      </c>
      <c r="S399" s="55">
        <v>22</v>
      </c>
      <c r="T399" s="57">
        <f t="shared" si="6"/>
        <v>5</v>
      </c>
    </row>
    <row r="400" spans="1:20" s="55" customFormat="1" x14ac:dyDescent="0.3">
      <c r="A400" s="55" t="s">
        <v>2240</v>
      </c>
      <c r="B400" s="55">
        <v>0</v>
      </c>
      <c r="C400" s="55">
        <v>1</v>
      </c>
      <c r="D400" s="55">
        <v>1</v>
      </c>
      <c r="E400" s="55">
        <v>0</v>
      </c>
      <c r="F400" s="55">
        <v>1</v>
      </c>
      <c r="G400" s="55">
        <v>0</v>
      </c>
      <c r="H400" s="55">
        <v>1</v>
      </c>
      <c r="I400" s="55">
        <v>0</v>
      </c>
      <c r="J400" s="55">
        <v>1</v>
      </c>
      <c r="K400" s="55">
        <v>1</v>
      </c>
      <c r="L400" s="55">
        <v>0</v>
      </c>
      <c r="M400" s="55">
        <v>0</v>
      </c>
      <c r="N400" s="56">
        <v>4</v>
      </c>
      <c r="O400" s="56">
        <v>2</v>
      </c>
      <c r="P400" s="56">
        <v>6</v>
      </c>
      <c r="Q400" s="55">
        <v>399</v>
      </c>
      <c r="R400" s="55" t="s">
        <v>309</v>
      </c>
      <c r="S400" s="55">
        <v>22</v>
      </c>
      <c r="T400" s="57">
        <f t="shared" si="6"/>
        <v>4</v>
      </c>
    </row>
    <row r="401" spans="1:20" s="55" customFormat="1" x14ac:dyDescent="0.3">
      <c r="A401" s="55" t="s">
        <v>2240</v>
      </c>
      <c r="B401" s="55">
        <v>0</v>
      </c>
      <c r="C401" s="55">
        <v>1</v>
      </c>
      <c r="D401" s="55">
        <v>0</v>
      </c>
      <c r="E401" s="55">
        <v>1</v>
      </c>
      <c r="F401" s="55">
        <v>1</v>
      </c>
      <c r="G401" s="55">
        <v>0</v>
      </c>
      <c r="H401" s="55">
        <v>0</v>
      </c>
      <c r="I401" s="55">
        <v>0</v>
      </c>
      <c r="J401" s="55">
        <v>1</v>
      </c>
      <c r="K401" s="55">
        <v>1</v>
      </c>
      <c r="L401" s="55">
        <v>0</v>
      </c>
      <c r="M401" s="55">
        <v>0</v>
      </c>
      <c r="N401" s="56">
        <v>2</v>
      </c>
      <c r="O401" s="56">
        <v>3</v>
      </c>
      <c r="P401" s="56">
        <v>5</v>
      </c>
      <c r="Q401" s="55">
        <v>400</v>
      </c>
      <c r="R401" s="55" t="s">
        <v>309</v>
      </c>
      <c r="S401" s="55">
        <v>22</v>
      </c>
      <c r="T401" s="57">
        <f t="shared" si="6"/>
        <v>3</v>
      </c>
    </row>
    <row r="402" spans="1:20" s="55" customFormat="1" x14ac:dyDescent="0.3">
      <c r="A402" s="55" t="s">
        <v>2240</v>
      </c>
      <c r="B402" s="55">
        <v>1</v>
      </c>
      <c r="C402" s="55">
        <v>0</v>
      </c>
      <c r="D402" s="55">
        <v>0</v>
      </c>
      <c r="E402" s="55">
        <v>1</v>
      </c>
      <c r="F402" s="55">
        <v>1</v>
      </c>
      <c r="G402" s="55">
        <v>0</v>
      </c>
      <c r="H402" s="55">
        <v>1</v>
      </c>
      <c r="I402" s="55">
        <v>0</v>
      </c>
      <c r="J402" s="55">
        <v>0</v>
      </c>
      <c r="K402" s="55">
        <v>1</v>
      </c>
      <c r="L402" s="55">
        <v>0</v>
      </c>
      <c r="M402" s="55">
        <v>0</v>
      </c>
      <c r="N402" s="56">
        <v>3</v>
      </c>
      <c r="O402" s="56">
        <v>2</v>
      </c>
      <c r="P402" s="56">
        <v>5</v>
      </c>
      <c r="Q402" s="55">
        <v>401</v>
      </c>
      <c r="R402" s="55" t="s">
        <v>309</v>
      </c>
      <c r="S402" s="55">
        <v>22</v>
      </c>
      <c r="T402" s="57">
        <f t="shared" si="6"/>
        <v>4</v>
      </c>
    </row>
    <row r="403" spans="1:20" s="55" customFormat="1" x14ac:dyDescent="0.3">
      <c r="A403" s="55" t="s">
        <v>2239</v>
      </c>
      <c r="B403" s="55">
        <v>0</v>
      </c>
      <c r="C403" s="55">
        <v>0</v>
      </c>
      <c r="D403" s="55">
        <v>0</v>
      </c>
      <c r="E403" s="55">
        <v>0</v>
      </c>
      <c r="F403" s="55">
        <v>2</v>
      </c>
      <c r="G403" s="55">
        <v>1</v>
      </c>
      <c r="H403" s="55">
        <v>1</v>
      </c>
      <c r="I403" s="55">
        <v>1</v>
      </c>
      <c r="J403" s="55">
        <v>0</v>
      </c>
      <c r="K403" s="55">
        <v>1</v>
      </c>
      <c r="L403" s="55">
        <v>0</v>
      </c>
      <c r="M403" s="55">
        <v>0</v>
      </c>
      <c r="N403" s="56">
        <v>3</v>
      </c>
      <c r="O403" s="56">
        <v>3</v>
      </c>
      <c r="P403" s="56">
        <v>6</v>
      </c>
      <c r="Q403" s="55">
        <v>402</v>
      </c>
      <c r="R403" s="55" t="s">
        <v>309</v>
      </c>
      <c r="S403" s="55">
        <v>22</v>
      </c>
      <c r="T403" s="57">
        <f t="shared" si="6"/>
        <v>5</v>
      </c>
    </row>
    <row r="404" spans="1:20" s="55" customFormat="1" x14ac:dyDescent="0.3">
      <c r="A404" s="55" t="s">
        <v>2239</v>
      </c>
      <c r="B404" s="55">
        <v>0</v>
      </c>
      <c r="C404" s="55">
        <v>1</v>
      </c>
      <c r="D404" s="55">
        <v>0</v>
      </c>
      <c r="E404" s="55">
        <v>0</v>
      </c>
      <c r="F404" s="55">
        <v>2</v>
      </c>
      <c r="G404" s="55">
        <v>0</v>
      </c>
      <c r="H404" s="55">
        <v>0</v>
      </c>
      <c r="I404" s="55">
        <v>0</v>
      </c>
      <c r="J404" s="55">
        <v>1</v>
      </c>
      <c r="K404" s="55">
        <v>1</v>
      </c>
      <c r="L404" s="55">
        <v>0</v>
      </c>
      <c r="M404" s="55">
        <v>0</v>
      </c>
      <c r="N404" s="56">
        <v>3</v>
      </c>
      <c r="O404" s="56">
        <v>2</v>
      </c>
      <c r="P404" s="56">
        <v>5</v>
      </c>
      <c r="Q404" s="55">
        <v>403</v>
      </c>
      <c r="R404" s="55" t="s">
        <v>309</v>
      </c>
      <c r="S404" s="55">
        <v>22</v>
      </c>
      <c r="T404" s="57">
        <f t="shared" si="6"/>
        <v>3</v>
      </c>
    </row>
    <row r="405" spans="1:20" s="55" customFormat="1" x14ac:dyDescent="0.3">
      <c r="A405" s="55" t="s">
        <v>2239</v>
      </c>
      <c r="B405" s="55">
        <v>0</v>
      </c>
      <c r="C405" s="55">
        <v>1</v>
      </c>
      <c r="D405" s="55">
        <v>1</v>
      </c>
      <c r="E405" s="55">
        <v>1</v>
      </c>
      <c r="F405" s="55">
        <v>2</v>
      </c>
      <c r="G405" s="55">
        <v>1</v>
      </c>
      <c r="H405" s="55">
        <v>1</v>
      </c>
      <c r="I405" s="55">
        <v>0</v>
      </c>
      <c r="J405" s="55">
        <v>1</v>
      </c>
      <c r="K405" s="55">
        <v>1</v>
      </c>
      <c r="L405" s="55">
        <v>0</v>
      </c>
      <c r="M405" s="55">
        <v>0</v>
      </c>
      <c r="N405" s="56">
        <v>5</v>
      </c>
      <c r="O405" s="56">
        <v>4</v>
      </c>
      <c r="P405" s="56">
        <v>9</v>
      </c>
      <c r="Q405" s="55">
        <v>404</v>
      </c>
      <c r="R405" s="55" t="s">
        <v>309</v>
      </c>
      <c r="S405" s="55">
        <v>22</v>
      </c>
      <c r="T405" s="57">
        <f t="shared" si="6"/>
        <v>7</v>
      </c>
    </row>
    <row r="406" spans="1:20" s="55" customFormat="1" x14ac:dyDescent="0.3">
      <c r="A406" s="55" t="s">
        <v>2239</v>
      </c>
      <c r="B406" s="55">
        <v>0</v>
      </c>
      <c r="C406" s="55">
        <v>0</v>
      </c>
      <c r="D406" s="55">
        <v>1</v>
      </c>
      <c r="E406" s="55">
        <v>0</v>
      </c>
      <c r="F406" s="55">
        <v>0</v>
      </c>
      <c r="G406" s="55">
        <v>1</v>
      </c>
      <c r="H406" s="55">
        <v>0</v>
      </c>
      <c r="I406" s="55">
        <v>2</v>
      </c>
      <c r="J406" s="55">
        <v>1</v>
      </c>
      <c r="K406" s="55">
        <v>1</v>
      </c>
      <c r="L406" s="55">
        <v>0</v>
      </c>
      <c r="M406" s="55">
        <v>0</v>
      </c>
      <c r="N406" s="56">
        <v>2</v>
      </c>
      <c r="O406" s="56">
        <v>4</v>
      </c>
      <c r="P406" s="56">
        <v>6</v>
      </c>
      <c r="Q406" s="55">
        <v>405</v>
      </c>
      <c r="R406" s="55" t="s">
        <v>309</v>
      </c>
      <c r="S406" s="55">
        <v>22</v>
      </c>
      <c r="T406" s="57">
        <f t="shared" si="6"/>
        <v>4</v>
      </c>
    </row>
    <row r="407" spans="1:20" s="55" customFormat="1" x14ac:dyDescent="0.3">
      <c r="A407" s="55" t="s">
        <v>2239</v>
      </c>
      <c r="B407" s="55">
        <v>0</v>
      </c>
      <c r="C407" s="55">
        <v>0</v>
      </c>
      <c r="D407" s="55">
        <v>10</v>
      </c>
      <c r="E407" s="55">
        <v>0</v>
      </c>
      <c r="F407" s="55">
        <v>1</v>
      </c>
      <c r="G407" s="55">
        <v>0</v>
      </c>
      <c r="H407" s="55">
        <v>1</v>
      </c>
      <c r="I407" s="55">
        <v>1</v>
      </c>
      <c r="J407" s="55">
        <v>1</v>
      </c>
      <c r="K407" s="55">
        <v>1</v>
      </c>
      <c r="L407" s="55">
        <v>1</v>
      </c>
      <c r="M407" s="55">
        <v>0</v>
      </c>
      <c r="N407" s="56">
        <v>14</v>
      </c>
      <c r="O407" s="56">
        <v>2</v>
      </c>
      <c r="P407" s="56">
        <v>16</v>
      </c>
      <c r="Q407" s="55">
        <v>406</v>
      </c>
      <c r="R407" s="55" t="s">
        <v>309</v>
      </c>
      <c r="S407" s="55">
        <v>22</v>
      </c>
      <c r="T407" s="57">
        <f t="shared" si="6"/>
        <v>13</v>
      </c>
    </row>
    <row r="408" spans="1:20" s="55" customFormat="1" x14ac:dyDescent="0.3">
      <c r="A408" s="55" t="s">
        <v>2240</v>
      </c>
      <c r="B408" s="55">
        <v>0</v>
      </c>
      <c r="C408" s="55">
        <v>0</v>
      </c>
      <c r="D408" s="55">
        <v>0</v>
      </c>
      <c r="E408" s="55">
        <v>0</v>
      </c>
      <c r="F408" s="55">
        <v>0</v>
      </c>
      <c r="G408" s="55">
        <v>0</v>
      </c>
      <c r="H408" s="55">
        <v>2</v>
      </c>
      <c r="I408" s="55">
        <v>2</v>
      </c>
      <c r="J408" s="55">
        <v>1</v>
      </c>
      <c r="K408" s="55">
        <v>1</v>
      </c>
      <c r="L408" s="55">
        <v>0</v>
      </c>
      <c r="M408" s="55">
        <v>0</v>
      </c>
      <c r="N408" s="56">
        <v>3</v>
      </c>
      <c r="O408" s="56">
        <v>3</v>
      </c>
      <c r="P408" s="56">
        <v>6</v>
      </c>
      <c r="Q408" s="55">
        <v>407</v>
      </c>
      <c r="R408" s="55" t="s">
        <v>309</v>
      </c>
      <c r="S408" s="55">
        <v>22</v>
      </c>
      <c r="T408" s="57">
        <f t="shared" si="6"/>
        <v>4</v>
      </c>
    </row>
    <row r="409" spans="1:20" s="55" customFormat="1" x14ac:dyDescent="0.3">
      <c r="A409" s="55" t="s">
        <v>2240</v>
      </c>
      <c r="B409" s="55">
        <v>0</v>
      </c>
      <c r="C409" s="55">
        <v>1</v>
      </c>
      <c r="D409" s="55">
        <v>0</v>
      </c>
      <c r="E409" s="55">
        <v>1</v>
      </c>
      <c r="F409" s="55">
        <v>0</v>
      </c>
      <c r="G409" s="55">
        <v>1</v>
      </c>
      <c r="H409" s="55">
        <v>0</v>
      </c>
      <c r="I409" s="55">
        <v>2</v>
      </c>
      <c r="J409" s="55">
        <v>1</v>
      </c>
      <c r="K409" s="55">
        <v>1</v>
      </c>
      <c r="L409" s="55">
        <v>0</v>
      </c>
      <c r="M409" s="55">
        <v>0</v>
      </c>
      <c r="N409" s="56">
        <v>1</v>
      </c>
      <c r="O409" s="56">
        <v>6</v>
      </c>
      <c r="P409" s="56">
        <v>7</v>
      </c>
      <c r="Q409" s="55">
        <v>408</v>
      </c>
      <c r="R409" s="55" t="s">
        <v>309</v>
      </c>
      <c r="S409" s="55">
        <v>22</v>
      </c>
      <c r="T409" s="57">
        <f t="shared" si="6"/>
        <v>5</v>
      </c>
    </row>
    <row r="410" spans="1:20" s="55" customFormat="1" x14ac:dyDescent="0.3">
      <c r="A410" s="55" t="s">
        <v>2239</v>
      </c>
      <c r="B410" s="55">
        <v>0</v>
      </c>
      <c r="C410" s="55">
        <v>0</v>
      </c>
      <c r="D410" s="55">
        <v>0</v>
      </c>
      <c r="E410" s="55">
        <v>0</v>
      </c>
      <c r="F410" s="55">
        <v>1</v>
      </c>
      <c r="G410" s="55">
        <v>1</v>
      </c>
      <c r="H410" s="55">
        <v>0</v>
      </c>
      <c r="I410" s="55">
        <v>2</v>
      </c>
      <c r="J410" s="55">
        <v>1</v>
      </c>
      <c r="K410" s="55">
        <v>1</v>
      </c>
      <c r="L410" s="55">
        <v>0</v>
      </c>
      <c r="M410" s="55">
        <v>0</v>
      </c>
      <c r="N410" s="56">
        <v>2</v>
      </c>
      <c r="O410" s="56">
        <v>4</v>
      </c>
      <c r="P410" s="56">
        <v>6</v>
      </c>
      <c r="Q410" s="55">
        <v>409</v>
      </c>
      <c r="R410" s="55" t="s">
        <v>309</v>
      </c>
      <c r="S410" s="55">
        <v>22</v>
      </c>
      <c r="T410" s="57">
        <f t="shared" si="6"/>
        <v>4</v>
      </c>
    </row>
    <row r="411" spans="1:20" s="55" customFormat="1" x14ac:dyDescent="0.3">
      <c r="A411" s="55" t="s">
        <v>2239</v>
      </c>
      <c r="B411" s="55">
        <v>0</v>
      </c>
      <c r="C411" s="55">
        <v>0</v>
      </c>
      <c r="D411" s="55">
        <v>0</v>
      </c>
      <c r="E411" s="55">
        <v>0</v>
      </c>
      <c r="F411" s="55">
        <v>0</v>
      </c>
      <c r="G411" s="55">
        <v>1</v>
      </c>
      <c r="H411" s="55">
        <v>2</v>
      </c>
      <c r="I411" s="55">
        <v>1</v>
      </c>
      <c r="J411" s="55">
        <v>0</v>
      </c>
      <c r="K411" s="55">
        <v>0</v>
      </c>
      <c r="L411" s="55">
        <v>1</v>
      </c>
      <c r="M411" s="55">
        <v>1</v>
      </c>
      <c r="N411" s="56">
        <v>3</v>
      </c>
      <c r="O411" s="56">
        <v>3</v>
      </c>
      <c r="P411" s="56">
        <v>6</v>
      </c>
      <c r="Q411" s="55">
        <v>410</v>
      </c>
      <c r="R411" s="55" t="s">
        <v>309</v>
      </c>
      <c r="S411" s="55">
        <v>22</v>
      </c>
      <c r="T411" s="57">
        <f t="shared" si="6"/>
        <v>4</v>
      </c>
    </row>
    <row r="412" spans="1:20" s="55" customFormat="1" x14ac:dyDescent="0.3">
      <c r="A412" s="55" t="s">
        <v>2239</v>
      </c>
      <c r="B412" s="55">
        <v>1</v>
      </c>
      <c r="C412" s="55">
        <v>0</v>
      </c>
      <c r="D412" s="55">
        <v>1</v>
      </c>
      <c r="E412" s="55">
        <v>0</v>
      </c>
      <c r="F412" s="55">
        <v>0</v>
      </c>
      <c r="G412" s="55">
        <v>1</v>
      </c>
      <c r="H412" s="55">
        <v>0</v>
      </c>
      <c r="I412" s="55">
        <v>0</v>
      </c>
      <c r="J412" s="55">
        <v>1</v>
      </c>
      <c r="K412" s="55">
        <v>1</v>
      </c>
      <c r="L412" s="55">
        <v>0</v>
      </c>
      <c r="M412" s="55">
        <v>0</v>
      </c>
      <c r="N412" s="56">
        <v>3</v>
      </c>
      <c r="O412" s="56">
        <v>2</v>
      </c>
      <c r="P412" s="56">
        <v>5</v>
      </c>
      <c r="Q412" s="55">
        <v>411</v>
      </c>
      <c r="R412" s="55" t="s">
        <v>309</v>
      </c>
      <c r="S412" s="55">
        <v>22</v>
      </c>
      <c r="T412" s="57">
        <f t="shared" si="6"/>
        <v>3</v>
      </c>
    </row>
    <row r="413" spans="1:20" s="55" customFormat="1" x14ac:dyDescent="0.3">
      <c r="A413" s="55" t="s">
        <v>2239</v>
      </c>
      <c r="B413" s="55">
        <v>0</v>
      </c>
      <c r="C413" s="55">
        <v>0</v>
      </c>
      <c r="D413" s="55">
        <v>0</v>
      </c>
      <c r="E413" s="55">
        <v>0</v>
      </c>
      <c r="F413" s="55">
        <v>0</v>
      </c>
      <c r="G413" s="55">
        <v>2</v>
      </c>
      <c r="H413" s="55">
        <v>1</v>
      </c>
      <c r="I413" s="55">
        <v>1</v>
      </c>
      <c r="J413" s="55">
        <v>0</v>
      </c>
      <c r="K413" s="55">
        <v>1</v>
      </c>
      <c r="L413" s="55">
        <v>0</v>
      </c>
      <c r="M413" s="55">
        <v>1</v>
      </c>
      <c r="N413" s="56">
        <v>1</v>
      </c>
      <c r="O413" s="56">
        <v>5</v>
      </c>
      <c r="P413" s="56">
        <v>6</v>
      </c>
      <c r="Q413" s="55">
        <v>412</v>
      </c>
      <c r="R413" s="55" t="s">
        <v>309</v>
      </c>
      <c r="S413" s="55">
        <v>22</v>
      </c>
      <c r="T413" s="57">
        <f t="shared" si="6"/>
        <v>4</v>
      </c>
    </row>
    <row r="414" spans="1:20" s="55" customFormat="1" x14ac:dyDescent="0.3">
      <c r="A414" s="55" t="s">
        <v>2239</v>
      </c>
      <c r="B414" s="55">
        <v>0</v>
      </c>
      <c r="C414" s="55">
        <v>0</v>
      </c>
      <c r="D414" s="55">
        <v>0</v>
      </c>
      <c r="E414" s="55">
        <v>0</v>
      </c>
      <c r="F414" s="55">
        <v>2</v>
      </c>
      <c r="G414" s="55">
        <v>1</v>
      </c>
      <c r="H414" s="55">
        <v>2</v>
      </c>
      <c r="I414" s="55">
        <v>0</v>
      </c>
      <c r="J414" s="55">
        <v>3</v>
      </c>
      <c r="K414" s="55">
        <v>1</v>
      </c>
      <c r="L414" s="55">
        <v>0</v>
      </c>
      <c r="M414" s="55">
        <v>0</v>
      </c>
      <c r="N414" s="56">
        <v>7</v>
      </c>
      <c r="O414" s="56">
        <v>2</v>
      </c>
      <c r="P414" s="56">
        <v>9</v>
      </c>
      <c r="Q414" s="55">
        <v>413</v>
      </c>
      <c r="R414" s="55" t="s">
        <v>309</v>
      </c>
      <c r="S414" s="55">
        <v>22</v>
      </c>
      <c r="T414" s="57">
        <f t="shared" si="6"/>
        <v>5</v>
      </c>
    </row>
    <row r="415" spans="1:20" s="55" customFormat="1" x14ac:dyDescent="0.3">
      <c r="A415" s="55" t="s">
        <v>2240</v>
      </c>
      <c r="B415" s="55">
        <v>0</v>
      </c>
      <c r="C415" s="55">
        <v>1</v>
      </c>
      <c r="D415" s="55">
        <v>0</v>
      </c>
      <c r="E415" s="55">
        <v>0</v>
      </c>
      <c r="F415" s="55">
        <v>2</v>
      </c>
      <c r="G415" s="55">
        <v>1</v>
      </c>
      <c r="H415" s="55">
        <v>2</v>
      </c>
      <c r="I415" s="55">
        <v>0</v>
      </c>
      <c r="J415" s="55">
        <v>3</v>
      </c>
      <c r="K415" s="55">
        <v>1</v>
      </c>
      <c r="L415" s="55">
        <v>0</v>
      </c>
      <c r="M415" s="55">
        <v>0</v>
      </c>
      <c r="N415" s="56">
        <v>7</v>
      </c>
      <c r="O415" s="56">
        <v>3</v>
      </c>
      <c r="P415" s="56">
        <v>10</v>
      </c>
      <c r="Q415" s="55">
        <v>414</v>
      </c>
      <c r="R415" s="55" t="s">
        <v>309</v>
      </c>
      <c r="S415" s="55">
        <v>22</v>
      </c>
      <c r="T415" s="57">
        <f t="shared" si="6"/>
        <v>6</v>
      </c>
    </row>
    <row r="416" spans="1:20" s="55" customFormat="1" x14ac:dyDescent="0.3">
      <c r="A416" s="55" t="s">
        <v>2239</v>
      </c>
      <c r="B416" s="55">
        <v>0</v>
      </c>
      <c r="C416" s="55">
        <v>0</v>
      </c>
      <c r="D416" s="55">
        <v>2</v>
      </c>
      <c r="E416" s="55">
        <v>0</v>
      </c>
      <c r="F416" s="55">
        <v>0</v>
      </c>
      <c r="G416" s="55">
        <v>0</v>
      </c>
      <c r="H416" s="55">
        <v>1</v>
      </c>
      <c r="I416" s="55">
        <v>0</v>
      </c>
      <c r="J416" s="55">
        <v>1</v>
      </c>
      <c r="K416" s="55">
        <v>0</v>
      </c>
      <c r="L416" s="55">
        <v>0</v>
      </c>
      <c r="M416" s="55">
        <v>0</v>
      </c>
      <c r="N416" s="56">
        <v>4</v>
      </c>
      <c r="O416" s="56">
        <v>0</v>
      </c>
      <c r="P416" s="56">
        <v>4</v>
      </c>
      <c r="Q416" s="55">
        <v>415</v>
      </c>
      <c r="R416" s="55" t="s">
        <v>309</v>
      </c>
      <c r="S416" s="55">
        <v>23</v>
      </c>
      <c r="T416" s="57">
        <f t="shared" si="6"/>
        <v>3</v>
      </c>
    </row>
    <row r="417" spans="1:20" s="55" customFormat="1" x14ac:dyDescent="0.3">
      <c r="A417" s="55" t="s">
        <v>2239</v>
      </c>
      <c r="B417" s="55">
        <v>0</v>
      </c>
      <c r="C417" s="55">
        <v>1</v>
      </c>
      <c r="D417" s="55">
        <v>0</v>
      </c>
      <c r="E417" s="55">
        <v>1</v>
      </c>
      <c r="F417" s="55">
        <v>2</v>
      </c>
      <c r="G417" s="55">
        <v>1</v>
      </c>
      <c r="H417" s="55">
        <v>0</v>
      </c>
      <c r="I417" s="55">
        <v>0</v>
      </c>
      <c r="J417" s="55">
        <v>0</v>
      </c>
      <c r="K417" s="55">
        <v>1</v>
      </c>
      <c r="L417" s="55">
        <v>1</v>
      </c>
      <c r="M417" s="55">
        <v>0</v>
      </c>
      <c r="N417" s="56">
        <v>3</v>
      </c>
      <c r="O417" s="56">
        <v>4</v>
      </c>
      <c r="P417" s="56">
        <v>7</v>
      </c>
      <c r="Q417" s="55">
        <v>416</v>
      </c>
      <c r="R417" s="55" t="s">
        <v>309</v>
      </c>
      <c r="S417" s="55">
        <v>23</v>
      </c>
      <c r="T417" s="57">
        <f t="shared" si="6"/>
        <v>5</v>
      </c>
    </row>
    <row r="418" spans="1:20" s="55" customFormat="1" x14ac:dyDescent="0.3">
      <c r="A418" s="55" t="s">
        <v>2239</v>
      </c>
      <c r="B418" s="55">
        <v>0</v>
      </c>
      <c r="C418" s="55">
        <v>0</v>
      </c>
      <c r="D418" s="55">
        <v>0</v>
      </c>
      <c r="E418" s="55">
        <v>1</v>
      </c>
      <c r="F418" s="55">
        <v>0</v>
      </c>
      <c r="G418" s="55">
        <v>2</v>
      </c>
      <c r="H418" s="55">
        <v>0</v>
      </c>
      <c r="I418" s="55">
        <v>0</v>
      </c>
      <c r="J418" s="55">
        <v>0</v>
      </c>
      <c r="K418" s="55">
        <v>1</v>
      </c>
      <c r="L418" s="55">
        <v>0</v>
      </c>
      <c r="M418" s="55">
        <v>0</v>
      </c>
      <c r="N418" s="56">
        <v>0</v>
      </c>
      <c r="O418" s="56">
        <v>4</v>
      </c>
      <c r="P418" s="56">
        <v>4</v>
      </c>
      <c r="Q418" s="55">
        <v>417</v>
      </c>
      <c r="R418" s="55" t="s">
        <v>309</v>
      </c>
      <c r="S418" s="55">
        <v>23</v>
      </c>
      <c r="T418" s="57">
        <f t="shared" si="6"/>
        <v>3</v>
      </c>
    </row>
    <row r="419" spans="1:20" s="55" customFormat="1" x14ac:dyDescent="0.3">
      <c r="A419" s="55" t="s">
        <v>2240</v>
      </c>
      <c r="B419" s="55">
        <v>0</v>
      </c>
      <c r="C419" s="55">
        <v>1</v>
      </c>
      <c r="D419" s="55">
        <v>0</v>
      </c>
      <c r="E419" s="55">
        <v>0</v>
      </c>
      <c r="F419" s="55">
        <v>1</v>
      </c>
      <c r="G419" s="55">
        <v>2</v>
      </c>
      <c r="H419" s="55">
        <v>2</v>
      </c>
      <c r="I419" s="55">
        <v>0</v>
      </c>
      <c r="J419" s="55">
        <v>1</v>
      </c>
      <c r="K419" s="55">
        <v>1</v>
      </c>
      <c r="L419" s="55">
        <v>0</v>
      </c>
      <c r="M419" s="55">
        <v>0</v>
      </c>
      <c r="N419" s="56">
        <v>4</v>
      </c>
      <c r="O419" s="56">
        <v>4</v>
      </c>
      <c r="P419" s="56">
        <v>8</v>
      </c>
      <c r="Q419" s="55">
        <v>418</v>
      </c>
      <c r="R419" s="55" t="s">
        <v>309</v>
      </c>
      <c r="S419" s="55">
        <v>23</v>
      </c>
      <c r="T419" s="57">
        <f t="shared" si="6"/>
        <v>6</v>
      </c>
    </row>
    <row r="420" spans="1:20" s="55" customFormat="1" x14ac:dyDescent="0.3">
      <c r="A420" s="55" t="s">
        <v>2239</v>
      </c>
      <c r="B420" s="55">
        <v>0</v>
      </c>
      <c r="C420" s="55">
        <v>0</v>
      </c>
      <c r="D420" s="55">
        <v>1</v>
      </c>
      <c r="E420" s="55">
        <v>0</v>
      </c>
      <c r="F420" s="55">
        <v>1</v>
      </c>
      <c r="G420" s="55">
        <v>0</v>
      </c>
      <c r="H420" s="55">
        <v>0</v>
      </c>
      <c r="I420" s="55">
        <v>0</v>
      </c>
      <c r="J420" s="55">
        <v>1</v>
      </c>
      <c r="K420" s="55">
        <v>1</v>
      </c>
      <c r="L420" s="55">
        <v>0</v>
      </c>
      <c r="M420" s="55">
        <v>0</v>
      </c>
      <c r="N420" s="56">
        <v>3</v>
      </c>
      <c r="O420" s="56">
        <v>1</v>
      </c>
      <c r="P420" s="56">
        <v>4</v>
      </c>
      <c r="Q420" s="55">
        <v>419</v>
      </c>
      <c r="R420" s="55" t="s">
        <v>309</v>
      </c>
      <c r="S420" s="55">
        <v>23</v>
      </c>
      <c r="T420" s="57">
        <f t="shared" si="6"/>
        <v>2</v>
      </c>
    </row>
    <row r="421" spans="1:20" s="55" customFormat="1" x14ac:dyDescent="0.3">
      <c r="A421" s="55" t="s">
        <v>2239</v>
      </c>
      <c r="B421" s="55">
        <v>0</v>
      </c>
      <c r="C421" s="55">
        <v>1</v>
      </c>
      <c r="D421" s="55">
        <v>0</v>
      </c>
      <c r="E421" s="55">
        <v>0</v>
      </c>
      <c r="F421" s="55">
        <v>1</v>
      </c>
      <c r="G421" s="55">
        <v>2</v>
      </c>
      <c r="H421" s="55">
        <v>1</v>
      </c>
      <c r="I421" s="55">
        <v>0</v>
      </c>
      <c r="J421" s="55">
        <v>1</v>
      </c>
      <c r="K421" s="55">
        <v>1</v>
      </c>
      <c r="L421" s="55">
        <v>0</v>
      </c>
      <c r="M421" s="55">
        <v>0</v>
      </c>
      <c r="N421" s="56">
        <v>3</v>
      </c>
      <c r="O421" s="56">
        <v>4</v>
      </c>
      <c r="P421" s="56">
        <v>7</v>
      </c>
      <c r="Q421" s="55">
        <v>420</v>
      </c>
      <c r="R421" s="55" t="s">
        <v>309</v>
      </c>
      <c r="S421" s="55">
        <v>23</v>
      </c>
      <c r="T421" s="57">
        <f t="shared" si="6"/>
        <v>5</v>
      </c>
    </row>
    <row r="422" spans="1:20" s="55" customFormat="1" x14ac:dyDescent="0.3">
      <c r="A422" s="55" t="s">
        <v>2239</v>
      </c>
      <c r="B422" s="55">
        <v>0</v>
      </c>
      <c r="C422" s="55">
        <v>0</v>
      </c>
      <c r="D422" s="55">
        <v>1</v>
      </c>
      <c r="E422" s="55">
        <v>0</v>
      </c>
      <c r="F422" s="55">
        <v>2</v>
      </c>
      <c r="G422" s="55">
        <v>0</v>
      </c>
      <c r="H422" s="55">
        <v>0</v>
      </c>
      <c r="I422" s="55">
        <v>2</v>
      </c>
      <c r="J422" s="55">
        <v>1</v>
      </c>
      <c r="K422" s="55">
        <v>1</v>
      </c>
      <c r="L422" s="55">
        <v>0</v>
      </c>
      <c r="M422" s="55">
        <v>0</v>
      </c>
      <c r="N422" s="56">
        <v>4</v>
      </c>
      <c r="O422" s="56">
        <v>3</v>
      </c>
      <c r="P422" s="56">
        <v>7</v>
      </c>
      <c r="Q422" s="55">
        <v>421</v>
      </c>
      <c r="R422" s="55" t="s">
        <v>309</v>
      </c>
      <c r="S422" s="55">
        <v>23</v>
      </c>
      <c r="T422" s="57">
        <f t="shared" si="6"/>
        <v>5</v>
      </c>
    </row>
    <row r="423" spans="1:20" s="55" customFormat="1" x14ac:dyDescent="0.3">
      <c r="A423" s="55" t="s">
        <v>2239</v>
      </c>
      <c r="B423" s="55">
        <v>0</v>
      </c>
      <c r="C423" s="55">
        <v>0</v>
      </c>
      <c r="D423" s="55">
        <v>0</v>
      </c>
      <c r="E423" s="55">
        <v>0</v>
      </c>
      <c r="F423" s="55">
        <v>2</v>
      </c>
      <c r="G423" s="55">
        <v>1</v>
      </c>
      <c r="H423" s="55">
        <v>0</v>
      </c>
      <c r="I423" s="55">
        <v>1</v>
      </c>
      <c r="J423" s="55">
        <v>0</v>
      </c>
      <c r="K423" s="55">
        <v>1</v>
      </c>
      <c r="L423" s="55">
        <v>1</v>
      </c>
      <c r="M423" s="55">
        <v>0</v>
      </c>
      <c r="N423" s="56">
        <v>3</v>
      </c>
      <c r="O423" s="56">
        <v>3</v>
      </c>
      <c r="P423" s="56">
        <v>6</v>
      </c>
      <c r="Q423" s="55">
        <v>422</v>
      </c>
      <c r="R423" s="55" t="s">
        <v>309</v>
      </c>
      <c r="S423" s="55">
        <v>23</v>
      </c>
      <c r="T423" s="57">
        <f t="shared" si="6"/>
        <v>4</v>
      </c>
    </row>
    <row r="424" spans="1:20" s="55" customFormat="1" x14ac:dyDescent="0.3">
      <c r="A424" s="55" t="s">
        <v>2239</v>
      </c>
      <c r="B424" s="55">
        <v>0</v>
      </c>
      <c r="C424" s="55">
        <v>0</v>
      </c>
      <c r="D424" s="55">
        <v>0</v>
      </c>
      <c r="E424" s="55">
        <v>1</v>
      </c>
      <c r="F424" s="55">
        <v>0</v>
      </c>
      <c r="G424" s="55">
        <v>2</v>
      </c>
      <c r="H424" s="55">
        <v>1</v>
      </c>
      <c r="I424" s="55">
        <v>0</v>
      </c>
      <c r="J424" s="55">
        <v>2</v>
      </c>
      <c r="K424" s="55">
        <v>1</v>
      </c>
      <c r="L424" s="55">
        <v>1</v>
      </c>
      <c r="M424" s="55">
        <v>1</v>
      </c>
      <c r="N424" s="56">
        <v>4</v>
      </c>
      <c r="O424" s="56">
        <v>5</v>
      </c>
      <c r="P424" s="56">
        <v>9</v>
      </c>
      <c r="Q424" s="55">
        <v>423</v>
      </c>
      <c r="R424" s="55" t="s">
        <v>309</v>
      </c>
      <c r="S424" s="55">
        <v>23</v>
      </c>
      <c r="T424" s="57">
        <f t="shared" si="6"/>
        <v>4</v>
      </c>
    </row>
    <row r="425" spans="1:20" s="55" customFormat="1" x14ac:dyDescent="0.3">
      <c r="A425" s="55" t="s">
        <v>2240</v>
      </c>
      <c r="B425" s="55">
        <v>1</v>
      </c>
      <c r="C425" s="55">
        <v>0</v>
      </c>
      <c r="D425" s="55">
        <v>0</v>
      </c>
      <c r="E425" s="55">
        <v>2</v>
      </c>
      <c r="F425" s="55">
        <v>0</v>
      </c>
      <c r="G425" s="55">
        <v>1</v>
      </c>
      <c r="H425" s="55">
        <v>1</v>
      </c>
      <c r="I425" s="55">
        <v>0</v>
      </c>
      <c r="J425" s="55">
        <v>1</v>
      </c>
      <c r="K425" s="55">
        <v>1</v>
      </c>
      <c r="L425" s="55">
        <v>0</v>
      </c>
      <c r="M425" s="55">
        <v>0</v>
      </c>
      <c r="N425" s="56">
        <v>3</v>
      </c>
      <c r="O425" s="56">
        <v>4</v>
      </c>
      <c r="P425" s="56">
        <v>7</v>
      </c>
      <c r="Q425" s="55">
        <v>424</v>
      </c>
      <c r="R425" s="55" t="s">
        <v>309</v>
      </c>
      <c r="S425" s="55">
        <v>23</v>
      </c>
      <c r="T425" s="57">
        <f t="shared" si="6"/>
        <v>5</v>
      </c>
    </row>
    <row r="426" spans="1:20" s="55" customFormat="1" x14ac:dyDescent="0.3">
      <c r="A426" s="55" t="s">
        <v>2239</v>
      </c>
      <c r="B426" s="55">
        <v>0</v>
      </c>
      <c r="C426" s="55">
        <v>0</v>
      </c>
      <c r="D426" s="55">
        <v>1</v>
      </c>
      <c r="E426" s="55">
        <v>0</v>
      </c>
      <c r="F426" s="55">
        <v>1</v>
      </c>
      <c r="G426" s="55">
        <v>1</v>
      </c>
      <c r="H426" s="55">
        <v>1</v>
      </c>
      <c r="I426" s="55">
        <v>1</v>
      </c>
      <c r="J426" s="55">
        <v>0</v>
      </c>
      <c r="K426" s="55">
        <v>1</v>
      </c>
      <c r="L426" s="55">
        <v>1</v>
      </c>
      <c r="M426" s="55">
        <v>0</v>
      </c>
      <c r="N426" s="56">
        <v>4</v>
      </c>
      <c r="O426" s="56">
        <v>3</v>
      </c>
      <c r="P426" s="56">
        <v>7</v>
      </c>
      <c r="Q426" s="55">
        <v>425</v>
      </c>
      <c r="R426" s="55" t="s">
        <v>309</v>
      </c>
      <c r="S426" s="55">
        <v>23</v>
      </c>
      <c r="T426" s="57">
        <f t="shared" si="6"/>
        <v>5</v>
      </c>
    </row>
    <row r="427" spans="1:20" s="55" customFormat="1" x14ac:dyDescent="0.3">
      <c r="A427" s="55" t="s">
        <v>2239</v>
      </c>
      <c r="B427" s="55">
        <v>0</v>
      </c>
      <c r="C427" s="55">
        <v>0</v>
      </c>
      <c r="D427" s="55">
        <v>1</v>
      </c>
      <c r="E427" s="55">
        <v>0</v>
      </c>
      <c r="F427" s="55">
        <v>0</v>
      </c>
      <c r="G427" s="55">
        <v>2</v>
      </c>
      <c r="H427" s="55">
        <v>0</v>
      </c>
      <c r="I427" s="55">
        <v>0</v>
      </c>
      <c r="J427" s="55">
        <v>1</v>
      </c>
      <c r="K427" s="55">
        <v>1</v>
      </c>
      <c r="L427" s="55">
        <v>1</v>
      </c>
      <c r="M427" s="55">
        <v>0</v>
      </c>
      <c r="N427" s="56">
        <v>3</v>
      </c>
      <c r="O427" s="56">
        <v>3</v>
      </c>
      <c r="P427" s="56">
        <v>6</v>
      </c>
      <c r="Q427" s="55">
        <v>426</v>
      </c>
      <c r="R427" s="55" t="s">
        <v>309</v>
      </c>
      <c r="S427" s="55">
        <v>23</v>
      </c>
      <c r="T427" s="57">
        <f t="shared" si="6"/>
        <v>3</v>
      </c>
    </row>
    <row r="428" spans="1:20" s="55" customFormat="1" x14ac:dyDescent="0.3">
      <c r="A428" s="55" t="s">
        <v>2239</v>
      </c>
      <c r="B428" s="55">
        <v>1</v>
      </c>
      <c r="C428" s="55">
        <v>0</v>
      </c>
      <c r="D428" s="55">
        <v>1</v>
      </c>
      <c r="E428" s="55">
        <v>0</v>
      </c>
      <c r="F428" s="55">
        <v>0</v>
      </c>
      <c r="G428" s="55">
        <v>2</v>
      </c>
      <c r="H428" s="55">
        <v>0</v>
      </c>
      <c r="I428" s="55">
        <v>0</v>
      </c>
      <c r="J428" s="55">
        <v>0</v>
      </c>
      <c r="K428" s="55">
        <v>1</v>
      </c>
      <c r="L428" s="55">
        <v>1</v>
      </c>
      <c r="M428" s="55">
        <v>0</v>
      </c>
      <c r="N428" s="56">
        <v>3</v>
      </c>
      <c r="O428" s="56">
        <v>3</v>
      </c>
      <c r="P428" s="56">
        <v>6</v>
      </c>
      <c r="Q428" s="55">
        <v>427</v>
      </c>
      <c r="R428" s="55" t="s">
        <v>309</v>
      </c>
      <c r="S428" s="55">
        <v>23</v>
      </c>
      <c r="T428" s="57">
        <f t="shared" si="6"/>
        <v>4</v>
      </c>
    </row>
    <row r="429" spans="1:20" s="55" customFormat="1" x14ac:dyDescent="0.3">
      <c r="A429" s="55" t="s">
        <v>2239</v>
      </c>
      <c r="B429" s="55">
        <v>0</v>
      </c>
      <c r="C429" s="55">
        <v>0</v>
      </c>
      <c r="D429" s="55">
        <v>0</v>
      </c>
      <c r="E429" s="55">
        <v>0</v>
      </c>
      <c r="F429" s="55">
        <v>1</v>
      </c>
      <c r="G429" s="55">
        <v>2</v>
      </c>
      <c r="H429" s="55">
        <v>2</v>
      </c>
      <c r="I429" s="55">
        <v>0</v>
      </c>
      <c r="J429" s="55">
        <v>0</v>
      </c>
      <c r="K429" s="55">
        <v>1</v>
      </c>
      <c r="L429" s="55">
        <v>1</v>
      </c>
      <c r="M429" s="55">
        <v>0</v>
      </c>
      <c r="N429" s="56">
        <v>4</v>
      </c>
      <c r="O429" s="56">
        <v>3</v>
      </c>
      <c r="P429" s="56">
        <v>7</v>
      </c>
      <c r="Q429" s="55">
        <v>428</v>
      </c>
      <c r="R429" s="55" t="s">
        <v>309</v>
      </c>
      <c r="S429" s="55">
        <v>23</v>
      </c>
      <c r="T429" s="57">
        <f t="shared" si="6"/>
        <v>5</v>
      </c>
    </row>
    <row r="430" spans="1:20" s="55" customFormat="1" x14ac:dyDescent="0.3">
      <c r="A430" s="55" t="s">
        <v>2239</v>
      </c>
      <c r="B430" s="55">
        <v>0</v>
      </c>
      <c r="C430" s="55">
        <v>0</v>
      </c>
      <c r="D430" s="55">
        <v>2</v>
      </c>
      <c r="E430" s="55">
        <v>0</v>
      </c>
      <c r="F430" s="55">
        <v>2</v>
      </c>
      <c r="G430" s="55">
        <v>2</v>
      </c>
      <c r="H430" s="55">
        <v>0</v>
      </c>
      <c r="I430" s="55">
        <v>0</v>
      </c>
      <c r="J430" s="55">
        <v>1</v>
      </c>
      <c r="K430" s="55">
        <v>1</v>
      </c>
      <c r="L430" s="55">
        <v>0</v>
      </c>
      <c r="M430" s="55">
        <v>0</v>
      </c>
      <c r="N430" s="56">
        <v>5</v>
      </c>
      <c r="O430" s="56">
        <v>3</v>
      </c>
      <c r="P430" s="56">
        <v>8</v>
      </c>
      <c r="Q430" s="55">
        <v>429</v>
      </c>
      <c r="R430" s="55" t="s">
        <v>309</v>
      </c>
      <c r="S430" s="55">
        <v>23</v>
      </c>
      <c r="T430" s="57">
        <f t="shared" si="6"/>
        <v>6</v>
      </c>
    </row>
    <row r="431" spans="1:20" s="55" customFormat="1" x14ac:dyDescent="0.3">
      <c r="A431" s="55" t="s">
        <v>2239</v>
      </c>
      <c r="B431" s="55">
        <v>0</v>
      </c>
      <c r="C431" s="55">
        <v>0</v>
      </c>
      <c r="D431" s="55">
        <v>1</v>
      </c>
      <c r="E431" s="55">
        <v>0</v>
      </c>
      <c r="F431" s="55">
        <v>2</v>
      </c>
      <c r="G431" s="55">
        <v>1</v>
      </c>
      <c r="H431" s="55">
        <v>0</v>
      </c>
      <c r="I431" s="55">
        <v>0</v>
      </c>
      <c r="J431" s="55">
        <v>1</v>
      </c>
      <c r="K431" s="55">
        <v>1</v>
      </c>
      <c r="L431" s="55">
        <v>0</v>
      </c>
      <c r="M431" s="55">
        <v>0</v>
      </c>
      <c r="N431" s="56">
        <v>4</v>
      </c>
      <c r="O431" s="56">
        <v>2</v>
      </c>
      <c r="P431" s="56">
        <v>6</v>
      </c>
      <c r="Q431" s="55">
        <v>430</v>
      </c>
      <c r="R431" s="55" t="s">
        <v>309</v>
      </c>
      <c r="S431" s="55">
        <v>23</v>
      </c>
      <c r="T431" s="57">
        <f t="shared" si="6"/>
        <v>4</v>
      </c>
    </row>
    <row r="432" spans="1:20" s="55" customFormat="1" x14ac:dyDescent="0.3">
      <c r="A432" s="55" t="s">
        <v>2239</v>
      </c>
      <c r="B432" s="55">
        <v>0</v>
      </c>
      <c r="C432" s="55">
        <v>1</v>
      </c>
      <c r="D432" s="55">
        <v>0</v>
      </c>
      <c r="E432" s="55">
        <v>2</v>
      </c>
      <c r="F432" s="55">
        <v>2</v>
      </c>
      <c r="G432" s="55">
        <v>1</v>
      </c>
      <c r="H432" s="55">
        <v>0</v>
      </c>
      <c r="I432" s="55">
        <v>0</v>
      </c>
      <c r="J432" s="55">
        <v>0</v>
      </c>
      <c r="K432" s="55">
        <v>1</v>
      </c>
      <c r="L432" s="55">
        <v>1</v>
      </c>
      <c r="M432" s="55">
        <v>0</v>
      </c>
      <c r="N432" s="56">
        <v>3</v>
      </c>
      <c r="O432" s="56">
        <v>5</v>
      </c>
      <c r="P432" s="56">
        <v>8</v>
      </c>
      <c r="Q432" s="55">
        <v>431</v>
      </c>
      <c r="R432" s="55" t="s">
        <v>309</v>
      </c>
      <c r="S432" s="55">
        <v>23</v>
      </c>
      <c r="T432" s="57">
        <f t="shared" si="6"/>
        <v>6</v>
      </c>
    </row>
    <row r="433" spans="1:20" s="55" customFormat="1" x14ac:dyDescent="0.3">
      <c r="A433" s="55" t="s">
        <v>2239</v>
      </c>
      <c r="B433" s="55">
        <v>0</v>
      </c>
      <c r="C433" s="55">
        <v>1</v>
      </c>
      <c r="D433" s="55">
        <v>0</v>
      </c>
      <c r="E433" s="55">
        <v>0</v>
      </c>
      <c r="F433" s="55">
        <v>2</v>
      </c>
      <c r="G433" s="55">
        <v>1</v>
      </c>
      <c r="H433" s="55">
        <v>1</v>
      </c>
      <c r="I433" s="55">
        <v>0</v>
      </c>
      <c r="J433" s="55">
        <v>1</v>
      </c>
      <c r="K433" s="55">
        <v>1</v>
      </c>
      <c r="L433" s="55">
        <v>1</v>
      </c>
      <c r="M433" s="55">
        <v>0</v>
      </c>
      <c r="N433" s="56">
        <v>5</v>
      </c>
      <c r="O433" s="56">
        <v>3</v>
      </c>
      <c r="P433" s="56">
        <v>8</v>
      </c>
      <c r="Q433" s="55">
        <v>432</v>
      </c>
      <c r="R433" s="55" t="s">
        <v>309</v>
      </c>
      <c r="S433" s="55">
        <v>23</v>
      </c>
      <c r="T433" s="57">
        <f t="shared" si="6"/>
        <v>5</v>
      </c>
    </row>
    <row r="434" spans="1:20" s="55" customFormat="1" x14ac:dyDescent="0.3">
      <c r="A434" s="55" t="s">
        <v>2239</v>
      </c>
      <c r="B434" s="55">
        <v>1</v>
      </c>
      <c r="C434" s="55">
        <v>0</v>
      </c>
      <c r="D434" s="55">
        <v>1</v>
      </c>
      <c r="E434" s="55">
        <v>0</v>
      </c>
      <c r="F434" s="55">
        <v>0</v>
      </c>
      <c r="G434" s="55">
        <v>0</v>
      </c>
      <c r="H434" s="55">
        <v>0</v>
      </c>
      <c r="I434" s="55">
        <v>0</v>
      </c>
      <c r="J434" s="55">
        <v>1</v>
      </c>
      <c r="K434" s="55">
        <v>1</v>
      </c>
      <c r="L434" s="55">
        <v>0</v>
      </c>
      <c r="M434" s="55">
        <v>0</v>
      </c>
      <c r="N434" s="56">
        <v>3</v>
      </c>
      <c r="O434" s="56">
        <v>1</v>
      </c>
      <c r="P434" s="56">
        <v>4</v>
      </c>
      <c r="Q434" s="55">
        <v>433</v>
      </c>
      <c r="R434" s="55" t="s">
        <v>309</v>
      </c>
      <c r="S434" s="55">
        <v>23</v>
      </c>
      <c r="T434" s="57">
        <f t="shared" si="6"/>
        <v>2</v>
      </c>
    </row>
    <row r="435" spans="1:20" s="55" customFormat="1" x14ac:dyDescent="0.3">
      <c r="A435" s="55" t="s">
        <v>2239</v>
      </c>
      <c r="B435" s="55">
        <v>1</v>
      </c>
      <c r="C435" s="55">
        <v>0</v>
      </c>
      <c r="D435" s="55">
        <v>1</v>
      </c>
      <c r="E435" s="55">
        <v>0</v>
      </c>
      <c r="F435" s="55">
        <v>1</v>
      </c>
      <c r="G435" s="55">
        <v>1</v>
      </c>
      <c r="H435" s="55">
        <v>0</v>
      </c>
      <c r="I435" s="55">
        <v>1</v>
      </c>
      <c r="J435" s="55">
        <v>1</v>
      </c>
      <c r="K435" s="55">
        <v>1</v>
      </c>
      <c r="L435" s="55">
        <v>0</v>
      </c>
      <c r="M435" s="55">
        <v>0</v>
      </c>
      <c r="N435" s="56">
        <v>4</v>
      </c>
      <c r="O435" s="56">
        <v>3</v>
      </c>
      <c r="P435" s="56">
        <v>7</v>
      </c>
      <c r="Q435" s="55">
        <v>434</v>
      </c>
      <c r="R435" s="55" t="s">
        <v>309</v>
      </c>
      <c r="S435" s="55">
        <v>23</v>
      </c>
      <c r="T435" s="57">
        <f t="shared" si="6"/>
        <v>5</v>
      </c>
    </row>
    <row r="436" spans="1:20" s="55" customFormat="1" x14ac:dyDescent="0.3">
      <c r="A436" s="55" t="s">
        <v>2239</v>
      </c>
      <c r="B436" s="55">
        <v>0</v>
      </c>
      <c r="C436" s="55">
        <v>0</v>
      </c>
      <c r="D436" s="55">
        <v>0</v>
      </c>
      <c r="E436" s="55">
        <v>1</v>
      </c>
      <c r="F436" s="55">
        <v>0</v>
      </c>
      <c r="G436" s="55">
        <v>2</v>
      </c>
      <c r="H436" s="55">
        <v>2</v>
      </c>
      <c r="I436" s="55">
        <v>1</v>
      </c>
      <c r="J436" s="55">
        <v>0</v>
      </c>
      <c r="K436" s="55">
        <v>1</v>
      </c>
      <c r="L436" s="55">
        <v>1</v>
      </c>
      <c r="M436" s="55">
        <v>0</v>
      </c>
      <c r="N436" s="56">
        <v>3</v>
      </c>
      <c r="O436" s="56">
        <v>5</v>
      </c>
      <c r="P436" s="56">
        <v>8</v>
      </c>
      <c r="Q436" s="55">
        <v>435</v>
      </c>
      <c r="R436" s="55" t="s">
        <v>309</v>
      </c>
      <c r="S436" s="55">
        <v>24</v>
      </c>
      <c r="T436" s="57">
        <f t="shared" si="6"/>
        <v>6</v>
      </c>
    </row>
    <row r="437" spans="1:20" s="55" customFormat="1" x14ac:dyDescent="0.3">
      <c r="A437" s="55" t="s">
        <v>2239</v>
      </c>
      <c r="B437" s="55">
        <v>0</v>
      </c>
      <c r="C437" s="55">
        <v>0</v>
      </c>
      <c r="D437" s="55">
        <v>0</v>
      </c>
      <c r="E437" s="55">
        <v>1</v>
      </c>
      <c r="F437" s="55">
        <v>1</v>
      </c>
      <c r="G437" s="55">
        <v>1</v>
      </c>
      <c r="H437" s="55">
        <v>0</v>
      </c>
      <c r="I437" s="55">
        <v>0</v>
      </c>
      <c r="J437" s="55">
        <v>0</v>
      </c>
      <c r="K437" s="55">
        <v>1</v>
      </c>
      <c r="L437" s="55">
        <v>1</v>
      </c>
      <c r="M437" s="55">
        <v>0</v>
      </c>
      <c r="N437" s="56">
        <v>2</v>
      </c>
      <c r="O437" s="56">
        <v>3</v>
      </c>
      <c r="P437" s="56">
        <v>5</v>
      </c>
      <c r="Q437" s="55">
        <v>436</v>
      </c>
      <c r="R437" s="55" t="s">
        <v>309</v>
      </c>
      <c r="S437" s="55">
        <v>24</v>
      </c>
      <c r="T437" s="57">
        <f t="shared" si="6"/>
        <v>3</v>
      </c>
    </row>
    <row r="438" spans="1:20" s="55" customFormat="1" x14ac:dyDescent="0.3">
      <c r="A438" s="55" t="s">
        <v>2241</v>
      </c>
      <c r="B438" s="55">
        <v>1</v>
      </c>
      <c r="C438" s="55">
        <v>0</v>
      </c>
      <c r="D438" s="55">
        <v>0</v>
      </c>
      <c r="E438" s="55">
        <v>1</v>
      </c>
      <c r="F438" s="55">
        <v>0</v>
      </c>
      <c r="G438" s="55">
        <v>1</v>
      </c>
      <c r="H438" s="55">
        <v>1</v>
      </c>
      <c r="I438" s="55">
        <v>1</v>
      </c>
      <c r="J438" s="55">
        <v>0</v>
      </c>
      <c r="K438" s="55">
        <v>1</v>
      </c>
      <c r="L438" s="55">
        <v>1</v>
      </c>
      <c r="M438" s="55">
        <v>0</v>
      </c>
      <c r="N438" s="56">
        <v>3</v>
      </c>
      <c r="O438" s="56">
        <v>4</v>
      </c>
      <c r="P438" s="56">
        <v>7</v>
      </c>
      <c r="Q438" s="55">
        <v>437</v>
      </c>
      <c r="R438" s="55" t="s">
        <v>309</v>
      </c>
      <c r="S438" s="55">
        <v>24</v>
      </c>
      <c r="T438" s="57">
        <f t="shared" si="6"/>
        <v>5</v>
      </c>
    </row>
    <row r="439" spans="1:20" s="55" customFormat="1" x14ac:dyDescent="0.3">
      <c r="A439" s="55" t="s">
        <v>2239</v>
      </c>
      <c r="B439" s="55">
        <v>1</v>
      </c>
      <c r="C439" s="55">
        <v>0</v>
      </c>
      <c r="D439" s="55">
        <v>0</v>
      </c>
      <c r="E439" s="55">
        <v>0</v>
      </c>
      <c r="F439" s="55">
        <v>1</v>
      </c>
      <c r="G439" s="55">
        <v>1</v>
      </c>
      <c r="H439" s="55">
        <v>0</v>
      </c>
      <c r="I439" s="55">
        <v>1</v>
      </c>
      <c r="J439" s="55">
        <v>0</v>
      </c>
      <c r="K439" s="55">
        <v>1</v>
      </c>
      <c r="L439" s="55">
        <v>1</v>
      </c>
      <c r="M439" s="55">
        <v>0</v>
      </c>
      <c r="N439" s="56">
        <v>3</v>
      </c>
      <c r="O439" s="56">
        <v>3</v>
      </c>
      <c r="P439" s="56">
        <v>6</v>
      </c>
      <c r="Q439" s="55">
        <v>438</v>
      </c>
      <c r="R439" s="55" t="s">
        <v>309</v>
      </c>
      <c r="S439" s="55">
        <v>24</v>
      </c>
      <c r="T439" s="57">
        <f t="shared" si="6"/>
        <v>4</v>
      </c>
    </row>
    <row r="440" spans="1:20" s="55" customFormat="1" x14ac:dyDescent="0.3">
      <c r="A440" s="55" t="s">
        <v>2239</v>
      </c>
      <c r="B440" s="55">
        <v>0</v>
      </c>
      <c r="C440" s="55">
        <v>0</v>
      </c>
      <c r="D440" s="55">
        <v>1</v>
      </c>
      <c r="E440" s="55">
        <v>0</v>
      </c>
      <c r="F440" s="55">
        <v>1</v>
      </c>
      <c r="G440" s="55">
        <v>2</v>
      </c>
      <c r="H440" s="55">
        <v>0</v>
      </c>
      <c r="I440" s="55">
        <v>1</v>
      </c>
      <c r="J440" s="55">
        <v>0</v>
      </c>
      <c r="K440" s="55">
        <v>1</v>
      </c>
      <c r="L440" s="55">
        <v>1</v>
      </c>
      <c r="M440" s="55">
        <v>0</v>
      </c>
      <c r="N440" s="56">
        <v>3</v>
      </c>
      <c r="O440" s="56">
        <v>4</v>
      </c>
      <c r="P440" s="56">
        <v>7</v>
      </c>
      <c r="Q440" s="55">
        <v>439</v>
      </c>
      <c r="R440" s="55" t="s">
        <v>309</v>
      </c>
      <c r="S440" s="55">
        <v>24</v>
      </c>
      <c r="T440" s="57">
        <f t="shared" si="6"/>
        <v>5</v>
      </c>
    </row>
    <row r="441" spans="1:20" s="55" customFormat="1" x14ac:dyDescent="0.3">
      <c r="A441" s="55" t="s">
        <v>2239</v>
      </c>
      <c r="B441" s="55">
        <v>0</v>
      </c>
      <c r="C441" s="55">
        <v>0</v>
      </c>
      <c r="D441" s="55">
        <v>0</v>
      </c>
      <c r="E441" s="55">
        <v>0</v>
      </c>
      <c r="F441" s="55">
        <v>2</v>
      </c>
      <c r="G441" s="55">
        <v>2</v>
      </c>
      <c r="H441" s="55">
        <v>0</v>
      </c>
      <c r="I441" s="55">
        <v>0</v>
      </c>
      <c r="J441" s="55">
        <v>0</v>
      </c>
      <c r="K441" s="55">
        <v>1</v>
      </c>
      <c r="L441" s="55">
        <v>0</v>
      </c>
      <c r="M441" s="55">
        <v>0</v>
      </c>
      <c r="N441" s="56">
        <v>2</v>
      </c>
      <c r="O441" s="56">
        <v>3</v>
      </c>
      <c r="P441" s="56">
        <v>5</v>
      </c>
      <c r="Q441" s="55">
        <v>440</v>
      </c>
      <c r="R441" s="55" t="s">
        <v>309</v>
      </c>
      <c r="S441" s="55">
        <v>24</v>
      </c>
      <c r="T441" s="57">
        <f t="shared" si="6"/>
        <v>4</v>
      </c>
    </row>
    <row r="442" spans="1:20" s="55" customFormat="1" x14ac:dyDescent="0.3">
      <c r="A442" s="55" t="s">
        <v>2239</v>
      </c>
      <c r="B442" s="55">
        <v>0</v>
      </c>
      <c r="C442" s="55">
        <v>0</v>
      </c>
      <c r="D442" s="55">
        <v>0</v>
      </c>
      <c r="E442" s="55">
        <v>0</v>
      </c>
      <c r="F442" s="55">
        <v>2</v>
      </c>
      <c r="G442" s="55">
        <v>1</v>
      </c>
      <c r="H442" s="55">
        <v>0</v>
      </c>
      <c r="I442" s="55">
        <v>1</v>
      </c>
      <c r="J442" s="55">
        <v>0</v>
      </c>
      <c r="K442" s="55">
        <v>1</v>
      </c>
      <c r="L442" s="55">
        <v>0</v>
      </c>
      <c r="M442" s="55">
        <v>0</v>
      </c>
      <c r="N442" s="56">
        <v>2</v>
      </c>
      <c r="O442" s="56">
        <v>3</v>
      </c>
      <c r="P442" s="56">
        <v>5</v>
      </c>
      <c r="Q442" s="55">
        <v>441</v>
      </c>
      <c r="R442" s="55" t="s">
        <v>309</v>
      </c>
      <c r="S442" s="55">
        <v>24</v>
      </c>
      <c r="T442" s="57">
        <f t="shared" si="6"/>
        <v>4</v>
      </c>
    </row>
    <row r="443" spans="1:20" s="55" customFormat="1" x14ac:dyDescent="0.3">
      <c r="A443" s="55" t="s">
        <v>2239</v>
      </c>
      <c r="B443" s="55">
        <v>0</v>
      </c>
      <c r="C443" s="55">
        <v>1</v>
      </c>
      <c r="D443" s="55">
        <v>0</v>
      </c>
      <c r="E443" s="55">
        <v>0</v>
      </c>
      <c r="F443" s="55">
        <v>0</v>
      </c>
      <c r="G443" s="55">
        <v>0</v>
      </c>
      <c r="H443" s="55">
        <v>1</v>
      </c>
      <c r="I443" s="55">
        <v>0</v>
      </c>
      <c r="J443" s="55">
        <v>0</v>
      </c>
      <c r="K443" s="55">
        <v>1</v>
      </c>
      <c r="L443" s="55">
        <v>0</v>
      </c>
      <c r="M443" s="55">
        <v>0</v>
      </c>
      <c r="N443" s="56">
        <v>1</v>
      </c>
      <c r="O443" s="56">
        <v>2</v>
      </c>
      <c r="P443" s="56">
        <v>3</v>
      </c>
      <c r="Q443" s="55">
        <v>442</v>
      </c>
      <c r="R443" s="55" t="s">
        <v>309</v>
      </c>
      <c r="S443" s="55">
        <v>24</v>
      </c>
      <c r="T443" s="57">
        <f t="shared" si="6"/>
        <v>2</v>
      </c>
    </row>
    <row r="444" spans="1:20" s="55" customFormat="1" x14ac:dyDescent="0.3">
      <c r="A444" s="55" t="s">
        <v>2239</v>
      </c>
      <c r="B444" s="55">
        <v>1</v>
      </c>
      <c r="C444" s="55">
        <v>0</v>
      </c>
      <c r="D444" s="55">
        <v>0</v>
      </c>
      <c r="E444" s="55">
        <v>0</v>
      </c>
      <c r="F444" s="55">
        <v>0</v>
      </c>
      <c r="G444" s="55">
        <v>1</v>
      </c>
      <c r="H444" s="55">
        <v>0</v>
      </c>
      <c r="I444" s="55">
        <v>0</v>
      </c>
      <c r="J444" s="55">
        <v>1</v>
      </c>
      <c r="K444" s="55">
        <v>1</v>
      </c>
      <c r="L444" s="55">
        <v>0</v>
      </c>
      <c r="M444" s="55">
        <v>0</v>
      </c>
      <c r="N444" s="56">
        <v>2</v>
      </c>
      <c r="O444" s="56">
        <v>2</v>
      </c>
      <c r="P444" s="56">
        <v>4</v>
      </c>
      <c r="Q444" s="55">
        <v>443</v>
      </c>
      <c r="R444" s="55" t="s">
        <v>309</v>
      </c>
      <c r="S444" s="55">
        <v>24</v>
      </c>
      <c r="T444" s="57">
        <f t="shared" si="6"/>
        <v>2</v>
      </c>
    </row>
    <row r="445" spans="1:20" s="55" customFormat="1" x14ac:dyDescent="0.3">
      <c r="A445" s="55" t="s">
        <v>2239</v>
      </c>
      <c r="B445" s="55">
        <v>0</v>
      </c>
      <c r="C445" s="55">
        <v>0</v>
      </c>
      <c r="D445" s="55">
        <v>0</v>
      </c>
      <c r="E445" s="55">
        <v>0</v>
      </c>
      <c r="F445" s="55">
        <v>0</v>
      </c>
      <c r="G445" s="55">
        <v>0</v>
      </c>
      <c r="H445" s="55">
        <v>0</v>
      </c>
      <c r="I445" s="55">
        <v>0</v>
      </c>
      <c r="J445" s="55">
        <v>0</v>
      </c>
      <c r="K445" s="55">
        <v>0</v>
      </c>
      <c r="L445" s="55">
        <v>1</v>
      </c>
      <c r="M445" s="55">
        <v>1</v>
      </c>
      <c r="N445" s="56">
        <v>1</v>
      </c>
      <c r="O445" s="56">
        <v>1</v>
      </c>
      <c r="P445" s="56">
        <v>2</v>
      </c>
      <c r="Q445" s="55">
        <v>444</v>
      </c>
      <c r="R445" s="55" t="s">
        <v>309</v>
      </c>
      <c r="S445" s="55">
        <v>24</v>
      </c>
      <c r="T445" s="57">
        <f t="shared" si="6"/>
        <v>0</v>
      </c>
    </row>
    <row r="446" spans="1:20" s="55" customFormat="1" x14ac:dyDescent="0.3">
      <c r="A446" s="55" t="s">
        <v>2239</v>
      </c>
      <c r="B446" s="55">
        <v>0</v>
      </c>
      <c r="C446" s="55">
        <v>2</v>
      </c>
      <c r="D446" s="55">
        <v>1</v>
      </c>
      <c r="E446" s="55">
        <v>0</v>
      </c>
      <c r="F446" s="55">
        <v>0</v>
      </c>
      <c r="G446" s="55">
        <v>0</v>
      </c>
      <c r="H446" s="55">
        <v>0</v>
      </c>
      <c r="I446" s="55">
        <v>0</v>
      </c>
      <c r="J446" s="55">
        <v>1</v>
      </c>
      <c r="K446" s="55">
        <v>1</v>
      </c>
      <c r="L446" s="55">
        <v>0</v>
      </c>
      <c r="M446" s="55">
        <v>0</v>
      </c>
      <c r="N446" s="56">
        <v>2</v>
      </c>
      <c r="O446" s="56">
        <v>3</v>
      </c>
      <c r="P446" s="56">
        <v>5</v>
      </c>
      <c r="Q446" s="55">
        <v>445</v>
      </c>
      <c r="R446" s="55" t="s">
        <v>309</v>
      </c>
      <c r="S446" s="55">
        <v>24</v>
      </c>
      <c r="T446" s="57">
        <f t="shared" si="6"/>
        <v>3</v>
      </c>
    </row>
    <row r="447" spans="1:20" s="55" customFormat="1" x14ac:dyDescent="0.3">
      <c r="A447" s="55" t="s">
        <v>2239</v>
      </c>
      <c r="B447" s="55">
        <v>1</v>
      </c>
      <c r="C447" s="55">
        <v>0</v>
      </c>
      <c r="D447" s="55">
        <v>1</v>
      </c>
      <c r="E447" s="55">
        <v>1</v>
      </c>
      <c r="F447" s="55">
        <v>0</v>
      </c>
      <c r="G447" s="55">
        <v>0</v>
      </c>
      <c r="H447" s="55">
        <v>0</v>
      </c>
      <c r="I447" s="55">
        <v>0</v>
      </c>
      <c r="J447" s="55">
        <v>1</v>
      </c>
      <c r="K447" s="55">
        <v>1</v>
      </c>
      <c r="L447" s="55">
        <v>0</v>
      </c>
      <c r="M447" s="55">
        <v>0</v>
      </c>
      <c r="N447" s="56">
        <v>3</v>
      </c>
      <c r="O447" s="56">
        <v>2</v>
      </c>
      <c r="P447" s="56">
        <v>5</v>
      </c>
      <c r="Q447" s="55">
        <v>446</v>
      </c>
      <c r="R447" s="55" t="s">
        <v>309</v>
      </c>
      <c r="S447" s="55">
        <v>24</v>
      </c>
      <c r="T447" s="57">
        <f t="shared" si="6"/>
        <v>3</v>
      </c>
    </row>
    <row r="448" spans="1:20" s="55" customFormat="1" x14ac:dyDescent="0.3">
      <c r="A448" s="55" t="s">
        <v>2239</v>
      </c>
      <c r="B448" s="55">
        <v>0</v>
      </c>
      <c r="C448" s="55">
        <v>0</v>
      </c>
      <c r="D448" s="55">
        <v>0</v>
      </c>
      <c r="E448" s="55">
        <v>1</v>
      </c>
      <c r="F448" s="55">
        <v>0</v>
      </c>
      <c r="G448" s="55">
        <v>0</v>
      </c>
      <c r="H448" s="55">
        <v>0</v>
      </c>
      <c r="I448" s="55">
        <v>0</v>
      </c>
      <c r="J448" s="55">
        <v>1</v>
      </c>
      <c r="K448" s="55">
        <v>1</v>
      </c>
      <c r="L448" s="55">
        <v>0</v>
      </c>
      <c r="M448" s="55">
        <v>0</v>
      </c>
      <c r="N448" s="56">
        <v>1</v>
      </c>
      <c r="O448" s="56">
        <v>2</v>
      </c>
      <c r="P448" s="56">
        <v>3</v>
      </c>
      <c r="Q448" s="55">
        <v>447</v>
      </c>
      <c r="R448" s="55" t="s">
        <v>309</v>
      </c>
      <c r="S448" s="55">
        <v>24</v>
      </c>
      <c r="T448" s="57">
        <f t="shared" si="6"/>
        <v>1</v>
      </c>
    </row>
    <row r="449" spans="1:20" s="55" customFormat="1" x14ac:dyDescent="0.3">
      <c r="A449" s="55" t="s">
        <v>2239</v>
      </c>
      <c r="B449" s="55">
        <v>0</v>
      </c>
      <c r="C449" s="55">
        <v>0</v>
      </c>
      <c r="D449" s="55">
        <v>0</v>
      </c>
      <c r="E449" s="55">
        <v>0</v>
      </c>
      <c r="F449" s="55">
        <v>2</v>
      </c>
      <c r="G449" s="55">
        <v>0</v>
      </c>
      <c r="H449" s="55">
        <v>0</v>
      </c>
      <c r="I449" s="55">
        <v>0</v>
      </c>
      <c r="J449" s="55">
        <v>1</v>
      </c>
      <c r="K449" s="55">
        <v>1</v>
      </c>
      <c r="L449" s="55">
        <v>0</v>
      </c>
      <c r="M449" s="55">
        <v>0</v>
      </c>
      <c r="N449" s="56">
        <v>3</v>
      </c>
      <c r="O449" s="56">
        <v>1</v>
      </c>
      <c r="P449" s="56">
        <v>4</v>
      </c>
      <c r="Q449" s="55">
        <v>448</v>
      </c>
      <c r="R449" s="55" t="s">
        <v>309</v>
      </c>
      <c r="S449" s="55">
        <v>24</v>
      </c>
      <c r="T449" s="57">
        <f t="shared" si="6"/>
        <v>2</v>
      </c>
    </row>
    <row r="450" spans="1:20" s="55" customFormat="1" x14ac:dyDescent="0.3">
      <c r="A450" s="55" t="s">
        <v>2239</v>
      </c>
      <c r="B450" s="55">
        <v>0</v>
      </c>
      <c r="C450" s="55">
        <v>0</v>
      </c>
      <c r="D450" s="55">
        <v>0</v>
      </c>
      <c r="E450" s="55">
        <v>2</v>
      </c>
      <c r="F450" s="55">
        <v>0</v>
      </c>
      <c r="G450" s="55">
        <v>0</v>
      </c>
      <c r="H450" s="55">
        <v>0</v>
      </c>
      <c r="I450" s="55">
        <v>0</v>
      </c>
      <c r="J450" s="55">
        <v>1</v>
      </c>
      <c r="K450" s="55">
        <v>1</v>
      </c>
      <c r="L450" s="55">
        <v>0</v>
      </c>
      <c r="M450" s="55">
        <v>0</v>
      </c>
      <c r="N450" s="56">
        <v>1</v>
      </c>
      <c r="O450" s="56">
        <v>3</v>
      </c>
      <c r="P450" s="56">
        <v>4</v>
      </c>
      <c r="Q450" s="55">
        <v>449</v>
      </c>
      <c r="R450" s="55" t="s">
        <v>309</v>
      </c>
      <c r="S450" s="55">
        <v>24</v>
      </c>
      <c r="T450" s="57">
        <f t="shared" si="6"/>
        <v>2</v>
      </c>
    </row>
    <row r="451" spans="1:20" s="55" customFormat="1" x14ac:dyDescent="0.3">
      <c r="A451" s="55" t="s">
        <v>2239</v>
      </c>
      <c r="B451" s="55">
        <v>0</v>
      </c>
      <c r="C451" s="55">
        <v>1</v>
      </c>
      <c r="D451" s="55">
        <v>0</v>
      </c>
      <c r="E451" s="55">
        <v>1</v>
      </c>
      <c r="F451" s="55">
        <v>2</v>
      </c>
      <c r="G451" s="55">
        <v>0</v>
      </c>
      <c r="H451" s="55">
        <v>0</v>
      </c>
      <c r="I451" s="55">
        <v>0</v>
      </c>
      <c r="J451" s="55">
        <v>1</v>
      </c>
      <c r="K451" s="55">
        <v>1</v>
      </c>
      <c r="L451" s="55">
        <v>0</v>
      </c>
      <c r="M451" s="55">
        <v>0</v>
      </c>
      <c r="N451" s="56">
        <v>3</v>
      </c>
      <c r="O451" s="56">
        <v>3</v>
      </c>
      <c r="P451" s="56">
        <v>6</v>
      </c>
      <c r="Q451" s="55">
        <v>450</v>
      </c>
      <c r="R451" s="55" t="s">
        <v>309</v>
      </c>
      <c r="S451" s="55">
        <v>24</v>
      </c>
      <c r="T451" s="57">
        <f t="shared" ref="T451:T514" si="7">SUM(B451:I451)</f>
        <v>4</v>
      </c>
    </row>
    <row r="452" spans="1:20" s="55" customFormat="1" x14ac:dyDescent="0.3">
      <c r="A452" s="55" t="s">
        <v>2239</v>
      </c>
      <c r="B452" s="55">
        <v>0</v>
      </c>
      <c r="C452" s="55">
        <v>0</v>
      </c>
      <c r="D452" s="55">
        <v>1</v>
      </c>
      <c r="E452" s="55">
        <v>2</v>
      </c>
      <c r="F452" s="55">
        <v>0</v>
      </c>
      <c r="G452" s="55">
        <v>1</v>
      </c>
      <c r="H452" s="55">
        <v>0</v>
      </c>
      <c r="I452" s="55">
        <v>0</v>
      </c>
      <c r="J452" s="55">
        <v>1</v>
      </c>
      <c r="K452" s="55">
        <v>1</v>
      </c>
      <c r="L452" s="55">
        <v>0</v>
      </c>
      <c r="M452" s="55">
        <v>0</v>
      </c>
      <c r="N452" s="56">
        <v>2</v>
      </c>
      <c r="O452" s="56">
        <v>4</v>
      </c>
      <c r="P452" s="56">
        <v>6</v>
      </c>
      <c r="Q452" s="55">
        <v>451</v>
      </c>
      <c r="R452" s="55" t="s">
        <v>309</v>
      </c>
      <c r="S452" s="55">
        <v>24</v>
      </c>
      <c r="T452" s="57">
        <f t="shared" si="7"/>
        <v>4</v>
      </c>
    </row>
    <row r="453" spans="1:20" s="55" customFormat="1" x14ac:dyDescent="0.3">
      <c r="A453" s="55" t="s">
        <v>2239</v>
      </c>
      <c r="B453" s="55">
        <v>0</v>
      </c>
      <c r="C453" s="55">
        <v>0</v>
      </c>
      <c r="D453" s="55">
        <v>0</v>
      </c>
      <c r="E453" s="55">
        <v>1</v>
      </c>
      <c r="F453" s="55">
        <v>2</v>
      </c>
      <c r="G453" s="55">
        <v>2</v>
      </c>
      <c r="H453" s="55">
        <v>0</v>
      </c>
      <c r="I453" s="55">
        <v>1</v>
      </c>
      <c r="J453" s="55">
        <v>1</v>
      </c>
      <c r="K453" s="55">
        <v>1</v>
      </c>
      <c r="L453" s="55">
        <v>0</v>
      </c>
      <c r="M453" s="55">
        <v>1</v>
      </c>
      <c r="N453" s="56">
        <v>3</v>
      </c>
      <c r="O453" s="56">
        <v>6</v>
      </c>
      <c r="P453" s="56">
        <v>9</v>
      </c>
      <c r="Q453" s="55">
        <v>452</v>
      </c>
      <c r="R453" s="55" t="s">
        <v>309</v>
      </c>
      <c r="S453" s="55">
        <v>24</v>
      </c>
      <c r="T453" s="57">
        <f t="shared" si="7"/>
        <v>6</v>
      </c>
    </row>
    <row r="454" spans="1:20" s="55" customFormat="1" x14ac:dyDescent="0.3">
      <c r="A454" s="55" t="s">
        <v>2239</v>
      </c>
      <c r="B454" s="55">
        <v>0</v>
      </c>
      <c r="C454" s="55">
        <v>0</v>
      </c>
      <c r="D454" s="55">
        <v>1</v>
      </c>
      <c r="E454" s="55">
        <v>0</v>
      </c>
      <c r="F454" s="55">
        <v>2</v>
      </c>
      <c r="G454" s="55">
        <v>3</v>
      </c>
      <c r="H454" s="55">
        <v>0</v>
      </c>
      <c r="I454" s="55">
        <v>0</v>
      </c>
      <c r="J454" s="55">
        <v>0</v>
      </c>
      <c r="K454" s="55">
        <v>1</v>
      </c>
      <c r="L454" s="55">
        <v>1</v>
      </c>
      <c r="M454" s="55">
        <v>0</v>
      </c>
      <c r="N454" s="56">
        <v>4</v>
      </c>
      <c r="O454" s="56">
        <v>4</v>
      </c>
      <c r="P454" s="56">
        <v>8</v>
      </c>
      <c r="Q454" s="55">
        <v>453</v>
      </c>
      <c r="R454" s="55" t="s">
        <v>309</v>
      </c>
      <c r="S454" s="55">
        <v>24</v>
      </c>
      <c r="T454" s="57">
        <f t="shared" si="7"/>
        <v>6</v>
      </c>
    </row>
    <row r="455" spans="1:20" s="55" customFormat="1" x14ac:dyDescent="0.3">
      <c r="A455" s="55" t="s">
        <v>2239</v>
      </c>
      <c r="B455" s="55">
        <v>0</v>
      </c>
      <c r="C455" s="55">
        <v>0</v>
      </c>
      <c r="D455" s="55">
        <v>1</v>
      </c>
      <c r="E455" s="55">
        <v>1</v>
      </c>
      <c r="F455" s="55">
        <v>0</v>
      </c>
      <c r="G455" s="55">
        <v>1</v>
      </c>
      <c r="H455" s="55">
        <v>0</v>
      </c>
      <c r="I455" s="55">
        <v>1</v>
      </c>
      <c r="J455" s="55">
        <v>1</v>
      </c>
      <c r="K455" s="55">
        <v>1</v>
      </c>
      <c r="L455" s="55">
        <v>0</v>
      </c>
      <c r="M455" s="55">
        <v>1</v>
      </c>
      <c r="N455" s="56">
        <v>2</v>
      </c>
      <c r="O455" s="56">
        <v>5</v>
      </c>
      <c r="P455" s="56">
        <v>7</v>
      </c>
      <c r="Q455" s="55">
        <v>454</v>
      </c>
      <c r="R455" s="55" t="s">
        <v>309</v>
      </c>
      <c r="S455" s="55">
        <v>24</v>
      </c>
      <c r="T455" s="57">
        <f t="shared" si="7"/>
        <v>4</v>
      </c>
    </row>
    <row r="456" spans="1:20" s="55" customFormat="1" x14ac:dyDescent="0.3">
      <c r="A456" s="55" t="s">
        <v>2239</v>
      </c>
      <c r="B456" s="55">
        <v>0</v>
      </c>
      <c r="C456" s="55">
        <v>1</v>
      </c>
      <c r="D456" s="55">
        <v>1</v>
      </c>
      <c r="E456" s="55">
        <v>0</v>
      </c>
      <c r="F456" s="55">
        <v>1</v>
      </c>
      <c r="G456" s="55">
        <v>0</v>
      </c>
      <c r="H456" s="55">
        <v>2</v>
      </c>
      <c r="I456" s="55">
        <v>0</v>
      </c>
      <c r="J456" s="55">
        <v>0</v>
      </c>
      <c r="K456" s="55">
        <v>1</v>
      </c>
      <c r="L456" s="55">
        <v>0</v>
      </c>
      <c r="M456" s="55">
        <v>1</v>
      </c>
      <c r="N456" s="56">
        <v>4</v>
      </c>
      <c r="O456" s="56">
        <v>3</v>
      </c>
      <c r="P456" s="56">
        <v>7</v>
      </c>
      <c r="Q456" s="55">
        <v>455</v>
      </c>
      <c r="R456" s="55" t="s">
        <v>309</v>
      </c>
      <c r="S456" s="55">
        <v>25</v>
      </c>
      <c r="T456" s="57">
        <f t="shared" si="7"/>
        <v>5</v>
      </c>
    </row>
    <row r="457" spans="1:20" s="55" customFormat="1" x14ac:dyDescent="0.3">
      <c r="A457" s="55" t="s">
        <v>2239</v>
      </c>
      <c r="B457" s="55">
        <v>1</v>
      </c>
      <c r="C457" s="55">
        <v>0</v>
      </c>
      <c r="D457" s="55">
        <v>0</v>
      </c>
      <c r="E457" s="55">
        <v>1</v>
      </c>
      <c r="F457" s="55">
        <v>0</v>
      </c>
      <c r="G457" s="55">
        <v>2</v>
      </c>
      <c r="H457" s="55">
        <v>0</v>
      </c>
      <c r="I457" s="55">
        <v>0</v>
      </c>
      <c r="J457" s="55">
        <v>0</v>
      </c>
      <c r="K457" s="55">
        <v>1</v>
      </c>
      <c r="L457" s="55">
        <v>1</v>
      </c>
      <c r="M457" s="55">
        <v>0</v>
      </c>
      <c r="N457" s="56">
        <v>2</v>
      </c>
      <c r="O457" s="56">
        <v>4</v>
      </c>
      <c r="P457" s="56">
        <v>6</v>
      </c>
      <c r="Q457" s="55">
        <v>456</v>
      </c>
      <c r="R457" s="55" t="s">
        <v>309</v>
      </c>
      <c r="S457" s="55">
        <v>25</v>
      </c>
      <c r="T457" s="57">
        <f t="shared" si="7"/>
        <v>4</v>
      </c>
    </row>
    <row r="458" spans="1:20" s="55" customFormat="1" x14ac:dyDescent="0.3">
      <c r="A458" s="55" t="s">
        <v>2239</v>
      </c>
      <c r="B458" s="55">
        <v>1</v>
      </c>
      <c r="C458" s="55">
        <v>1</v>
      </c>
      <c r="D458" s="55">
        <v>0</v>
      </c>
      <c r="E458" s="55">
        <v>0</v>
      </c>
      <c r="F458" s="55">
        <v>0</v>
      </c>
      <c r="G458" s="55">
        <v>1</v>
      </c>
      <c r="H458" s="55">
        <v>0</v>
      </c>
      <c r="I458" s="55">
        <v>1</v>
      </c>
      <c r="J458" s="55">
        <v>0</v>
      </c>
      <c r="K458" s="55">
        <v>3</v>
      </c>
      <c r="L458" s="55">
        <v>1</v>
      </c>
      <c r="M458" s="55">
        <v>0</v>
      </c>
      <c r="N458" s="56">
        <v>2</v>
      </c>
      <c r="O458" s="56">
        <v>6</v>
      </c>
      <c r="P458" s="56">
        <v>8</v>
      </c>
      <c r="Q458" s="55">
        <v>457</v>
      </c>
      <c r="R458" s="55" t="s">
        <v>309</v>
      </c>
      <c r="S458" s="55">
        <v>25</v>
      </c>
      <c r="T458" s="57">
        <f t="shared" si="7"/>
        <v>4</v>
      </c>
    </row>
    <row r="459" spans="1:20" s="55" customFormat="1" x14ac:dyDescent="0.3">
      <c r="A459" s="55" t="s">
        <v>2239</v>
      </c>
      <c r="B459" s="55">
        <v>0</v>
      </c>
      <c r="C459" s="55">
        <v>2</v>
      </c>
      <c r="D459" s="55">
        <v>2</v>
      </c>
      <c r="E459" s="55">
        <v>1</v>
      </c>
      <c r="F459" s="55">
        <v>0</v>
      </c>
      <c r="G459" s="55">
        <v>0</v>
      </c>
      <c r="H459" s="55">
        <v>0</v>
      </c>
      <c r="I459" s="55">
        <v>0</v>
      </c>
      <c r="J459" s="55">
        <v>1</v>
      </c>
      <c r="K459" s="55">
        <v>1</v>
      </c>
      <c r="L459" s="55">
        <v>0</v>
      </c>
      <c r="M459" s="55">
        <v>0</v>
      </c>
      <c r="N459" s="56">
        <v>3</v>
      </c>
      <c r="O459" s="56">
        <v>4</v>
      </c>
      <c r="P459" s="56">
        <v>7</v>
      </c>
      <c r="Q459" s="55">
        <v>458</v>
      </c>
      <c r="R459" s="55" t="s">
        <v>309</v>
      </c>
      <c r="S459" s="55">
        <v>25</v>
      </c>
      <c r="T459" s="57">
        <f t="shared" si="7"/>
        <v>5</v>
      </c>
    </row>
    <row r="460" spans="1:20" s="55" customFormat="1" x14ac:dyDescent="0.3">
      <c r="A460" s="55" t="s">
        <v>2239</v>
      </c>
      <c r="B460" s="55">
        <v>0</v>
      </c>
      <c r="C460" s="55">
        <v>1</v>
      </c>
      <c r="D460" s="55">
        <v>1</v>
      </c>
      <c r="E460" s="55">
        <v>1</v>
      </c>
      <c r="F460" s="55">
        <v>1</v>
      </c>
      <c r="G460" s="55">
        <v>1</v>
      </c>
      <c r="H460" s="55">
        <v>0</v>
      </c>
      <c r="I460" s="55">
        <v>0</v>
      </c>
      <c r="J460" s="55">
        <v>0</v>
      </c>
      <c r="K460" s="55">
        <v>1</v>
      </c>
      <c r="L460" s="55">
        <v>1</v>
      </c>
      <c r="M460" s="55">
        <v>0</v>
      </c>
      <c r="N460" s="56">
        <v>3</v>
      </c>
      <c r="O460" s="56">
        <v>4</v>
      </c>
      <c r="P460" s="56">
        <v>7</v>
      </c>
      <c r="Q460" s="55">
        <v>459</v>
      </c>
      <c r="R460" s="55" t="s">
        <v>309</v>
      </c>
      <c r="S460" s="55">
        <v>25</v>
      </c>
      <c r="T460" s="57">
        <f t="shared" si="7"/>
        <v>5</v>
      </c>
    </row>
    <row r="461" spans="1:20" s="55" customFormat="1" x14ac:dyDescent="0.3">
      <c r="A461" s="55" t="s">
        <v>2239</v>
      </c>
      <c r="B461" s="55">
        <v>1</v>
      </c>
      <c r="C461" s="55">
        <v>0</v>
      </c>
      <c r="D461" s="55">
        <v>2</v>
      </c>
      <c r="E461" s="55">
        <v>0</v>
      </c>
      <c r="F461" s="55">
        <v>0</v>
      </c>
      <c r="G461" s="55">
        <v>2</v>
      </c>
      <c r="H461" s="55">
        <v>0</v>
      </c>
      <c r="I461" s="55">
        <v>0</v>
      </c>
      <c r="J461" s="55">
        <v>1</v>
      </c>
      <c r="K461" s="55">
        <v>1</v>
      </c>
      <c r="L461" s="55">
        <v>0</v>
      </c>
      <c r="M461" s="55">
        <v>0</v>
      </c>
      <c r="N461" s="56">
        <v>4</v>
      </c>
      <c r="O461" s="56">
        <v>3</v>
      </c>
      <c r="P461" s="56">
        <v>7</v>
      </c>
      <c r="Q461" s="55">
        <v>460</v>
      </c>
      <c r="R461" s="55" t="s">
        <v>309</v>
      </c>
      <c r="S461" s="55">
        <v>25</v>
      </c>
      <c r="T461" s="57">
        <f t="shared" si="7"/>
        <v>5</v>
      </c>
    </row>
    <row r="462" spans="1:20" s="55" customFormat="1" x14ac:dyDescent="0.3">
      <c r="A462" s="55" t="s">
        <v>2239</v>
      </c>
      <c r="B462" s="55">
        <v>0</v>
      </c>
      <c r="C462" s="55">
        <v>1</v>
      </c>
      <c r="D462" s="55">
        <v>0</v>
      </c>
      <c r="E462" s="55">
        <v>1</v>
      </c>
      <c r="F462" s="55">
        <v>0</v>
      </c>
      <c r="G462" s="55">
        <v>0</v>
      </c>
      <c r="H462" s="55">
        <v>1</v>
      </c>
      <c r="I462" s="55">
        <v>0</v>
      </c>
      <c r="J462" s="55">
        <v>0</v>
      </c>
      <c r="K462" s="55">
        <v>1</v>
      </c>
      <c r="L462" s="55">
        <v>1</v>
      </c>
      <c r="M462" s="55">
        <v>0</v>
      </c>
      <c r="N462" s="56">
        <v>2</v>
      </c>
      <c r="O462" s="56">
        <v>3</v>
      </c>
      <c r="P462" s="56">
        <v>5</v>
      </c>
      <c r="Q462" s="55">
        <v>461</v>
      </c>
      <c r="R462" s="55" t="s">
        <v>309</v>
      </c>
      <c r="S462" s="55">
        <v>25</v>
      </c>
      <c r="T462" s="57">
        <f t="shared" si="7"/>
        <v>3</v>
      </c>
    </row>
    <row r="463" spans="1:20" s="55" customFormat="1" x14ac:dyDescent="0.3">
      <c r="A463" s="55" t="s">
        <v>2239</v>
      </c>
      <c r="B463" s="55">
        <v>0</v>
      </c>
      <c r="C463" s="55">
        <v>0</v>
      </c>
      <c r="D463" s="55">
        <v>0</v>
      </c>
      <c r="E463" s="55">
        <v>0</v>
      </c>
      <c r="F463" s="55">
        <v>0</v>
      </c>
      <c r="G463" s="55">
        <v>0</v>
      </c>
      <c r="H463" s="55">
        <v>0</v>
      </c>
      <c r="I463" s="55">
        <v>0</v>
      </c>
      <c r="J463" s="55">
        <v>1</v>
      </c>
      <c r="K463" s="55">
        <v>0</v>
      </c>
      <c r="L463" s="55">
        <v>0</v>
      </c>
      <c r="M463" s="55">
        <v>0</v>
      </c>
      <c r="N463" s="56">
        <v>1</v>
      </c>
      <c r="O463" s="56">
        <v>0</v>
      </c>
      <c r="P463" s="56">
        <v>1</v>
      </c>
      <c r="Q463" s="55">
        <v>462</v>
      </c>
      <c r="R463" s="55" t="s">
        <v>309</v>
      </c>
      <c r="S463" s="55">
        <v>25</v>
      </c>
      <c r="T463" s="57">
        <f t="shared" si="7"/>
        <v>0</v>
      </c>
    </row>
    <row r="464" spans="1:20" s="55" customFormat="1" x14ac:dyDescent="0.3">
      <c r="A464" s="55" t="s">
        <v>2240</v>
      </c>
      <c r="B464" s="55">
        <v>0</v>
      </c>
      <c r="C464" s="55">
        <v>1</v>
      </c>
      <c r="D464" s="55">
        <v>1</v>
      </c>
      <c r="E464" s="55">
        <v>1</v>
      </c>
      <c r="F464" s="55">
        <v>1</v>
      </c>
      <c r="G464" s="55">
        <v>2</v>
      </c>
      <c r="H464" s="55">
        <v>0</v>
      </c>
      <c r="I464" s="55">
        <v>0</v>
      </c>
      <c r="J464" s="55">
        <v>1</v>
      </c>
      <c r="K464" s="55">
        <v>2</v>
      </c>
      <c r="L464" s="55">
        <v>0</v>
      </c>
      <c r="M464" s="55">
        <v>0</v>
      </c>
      <c r="N464" s="56">
        <v>3</v>
      </c>
      <c r="O464" s="56">
        <v>6</v>
      </c>
      <c r="P464" s="56">
        <v>9</v>
      </c>
      <c r="Q464" s="55">
        <v>463</v>
      </c>
      <c r="R464" s="55" t="s">
        <v>309</v>
      </c>
      <c r="S464" s="55">
        <v>25</v>
      </c>
      <c r="T464" s="57">
        <f t="shared" si="7"/>
        <v>6</v>
      </c>
    </row>
    <row r="465" spans="1:20" s="55" customFormat="1" x14ac:dyDescent="0.3">
      <c r="A465" s="55" t="s">
        <v>2239</v>
      </c>
      <c r="B465" s="55">
        <v>1</v>
      </c>
      <c r="C465" s="55">
        <v>0</v>
      </c>
      <c r="D465" s="55">
        <v>0</v>
      </c>
      <c r="E465" s="55">
        <v>0</v>
      </c>
      <c r="F465" s="55">
        <v>0</v>
      </c>
      <c r="G465" s="55">
        <v>0</v>
      </c>
      <c r="H465" s="55">
        <v>0</v>
      </c>
      <c r="I465" s="55">
        <v>0</v>
      </c>
      <c r="J465" s="55">
        <v>1</v>
      </c>
      <c r="K465" s="55">
        <v>1</v>
      </c>
      <c r="L465" s="55">
        <v>0</v>
      </c>
      <c r="M465" s="55">
        <v>0</v>
      </c>
      <c r="N465" s="56">
        <v>2</v>
      </c>
      <c r="O465" s="56">
        <v>1</v>
      </c>
      <c r="P465" s="56">
        <v>3</v>
      </c>
      <c r="Q465" s="55">
        <v>464</v>
      </c>
      <c r="R465" s="55" t="s">
        <v>309</v>
      </c>
      <c r="S465" s="55">
        <v>25</v>
      </c>
      <c r="T465" s="57">
        <f t="shared" si="7"/>
        <v>1</v>
      </c>
    </row>
    <row r="466" spans="1:20" s="55" customFormat="1" x14ac:dyDescent="0.3">
      <c r="A466" s="55" t="s">
        <v>2240</v>
      </c>
      <c r="B466" s="55">
        <v>1</v>
      </c>
      <c r="C466" s="55">
        <v>0</v>
      </c>
      <c r="D466" s="55">
        <v>1</v>
      </c>
      <c r="E466" s="55">
        <v>0</v>
      </c>
      <c r="F466" s="55">
        <v>0</v>
      </c>
      <c r="G466" s="55">
        <v>1</v>
      </c>
      <c r="H466" s="55">
        <v>1</v>
      </c>
      <c r="I466" s="55">
        <v>1</v>
      </c>
      <c r="J466" s="55">
        <v>1</v>
      </c>
      <c r="K466" s="55">
        <v>1</v>
      </c>
      <c r="L466" s="55">
        <v>1</v>
      </c>
      <c r="M466" s="55">
        <v>0</v>
      </c>
      <c r="N466" s="56">
        <v>5</v>
      </c>
      <c r="O466" s="56">
        <v>3</v>
      </c>
      <c r="P466" s="56">
        <v>8</v>
      </c>
      <c r="Q466" s="55">
        <v>465</v>
      </c>
      <c r="R466" s="55" t="s">
        <v>309</v>
      </c>
      <c r="S466" s="55">
        <v>25</v>
      </c>
      <c r="T466" s="57">
        <f t="shared" si="7"/>
        <v>5</v>
      </c>
    </row>
    <row r="467" spans="1:20" s="55" customFormat="1" x14ac:dyDescent="0.3">
      <c r="A467" s="55" t="s">
        <v>2239</v>
      </c>
      <c r="B467" s="55">
        <v>1</v>
      </c>
      <c r="C467" s="55">
        <v>0</v>
      </c>
      <c r="D467" s="55">
        <v>0</v>
      </c>
      <c r="E467" s="55">
        <v>1</v>
      </c>
      <c r="F467" s="55">
        <v>1</v>
      </c>
      <c r="G467" s="55">
        <v>1</v>
      </c>
      <c r="H467" s="55">
        <v>0</v>
      </c>
      <c r="I467" s="55">
        <v>1</v>
      </c>
      <c r="J467" s="55">
        <v>0</v>
      </c>
      <c r="K467" s="55">
        <v>1</v>
      </c>
      <c r="L467" s="55">
        <v>1</v>
      </c>
      <c r="M467" s="55">
        <v>0</v>
      </c>
      <c r="N467" s="56">
        <v>3</v>
      </c>
      <c r="O467" s="56">
        <v>4</v>
      </c>
      <c r="P467" s="56">
        <v>7</v>
      </c>
      <c r="Q467" s="55">
        <v>466</v>
      </c>
      <c r="R467" s="55" t="s">
        <v>309</v>
      </c>
      <c r="S467" s="55">
        <v>25</v>
      </c>
      <c r="T467" s="57">
        <f t="shared" si="7"/>
        <v>5</v>
      </c>
    </row>
    <row r="468" spans="1:20" s="55" customFormat="1" x14ac:dyDescent="0.3">
      <c r="A468" s="55" t="s">
        <v>2239</v>
      </c>
      <c r="B468" s="55">
        <v>1</v>
      </c>
      <c r="C468" s="55">
        <v>0</v>
      </c>
      <c r="D468" s="55">
        <v>1</v>
      </c>
      <c r="E468" s="55">
        <v>0</v>
      </c>
      <c r="F468" s="55">
        <v>2</v>
      </c>
      <c r="G468" s="55">
        <v>1</v>
      </c>
      <c r="H468" s="55">
        <v>0</v>
      </c>
      <c r="I468" s="55">
        <v>0</v>
      </c>
      <c r="J468" s="55">
        <v>1</v>
      </c>
      <c r="K468" s="55">
        <v>1</v>
      </c>
      <c r="L468" s="55">
        <v>0</v>
      </c>
      <c r="M468" s="55">
        <v>0</v>
      </c>
      <c r="N468" s="56">
        <v>5</v>
      </c>
      <c r="O468" s="56">
        <v>2</v>
      </c>
      <c r="P468" s="56">
        <v>7</v>
      </c>
      <c r="Q468" s="55">
        <v>467</v>
      </c>
      <c r="R468" s="55" t="s">
        <v>309</v>
      </c>
      <c r="S468" s="55">
        <v>25</v>
      </c>
      <c r="T468" s="57">
        <f t="shared" si="7"/>
        <v>5</v>
      </c>
    </row>
    <row r="469" spans="1:20" s="55" customFormat="1" x14ac:dyDescent="0.3">
      <c r="A469" s="55" t="s">
        <v>2239</v>
      </c>
      <c r="B469" s="55">
        <v>1</v>
      </c>
      <c r="C469" s="55">
        <v>1</v>
      </c>
      <c r="D469" s="55">
        <v>0</v>
      </c>
      <c r="E469" s="55">
        <v>0</v>
      </c>
      <c r="F469" s="55">
        <v>0</v>
      </c>
      <c r="G469" s="55">
        <v>0</v>
      </c>
      <c r="H469" s="55">
        <v>0</v>
      </c>
      <c r="I469" s="55">
        <v>0</v>
      </c>
      <c r="J469" s="55">
        <v>1</v>
      </c>
      <c r="K469" s="55">
        <v>1</v>
      </c>
      <c r="L469" s="55">
        <v>0</v>
      </c>
      <c r="M469" s="55">
        <v>0</v>
      </c>
      <c r="N469" s="56">
        <v>2</v>
      </c>
      <c r="O469" s="56">
        <v>2</v>
      </c>
      <c r="P469" s="56">
        <v>4</v>
      </c>
      <c r="Q469" s="55">
        <v>468</v>
      </c>
      <c r="R469" s="55" t="s">
        <v>309</v>
      </c>
      <c r="S469" s="55">
        <v>25</v>
      </c>
      <c r="T469" s="57">
        <f t="shared" si="7"/>
        <v>2</v>
      </c>
    </row>
    <row r="470" spans="1:20" s="55" customFormat="1" x14ac:dyDescent="0.3">
      <c r="A470" s="55" t="s">
        <v>2239</v>
      </c>
      <c r="B470" s="55">
        <v>0</v>
      </c>
      <c r="C470" s="55">
        <v>0</v>
      </c>
      <c r="D470" s="55">
        <v>0</v>
      </c>
      <c r="E470" s="55">
        <v>1</v>
      </c>
      <c r="F470" s="55">
        <v>1</v>
      </c>
      <c r="G470" s="55">
        <v>1</v>
      </c>
      <c r="H470" s="55">
        <v>1</v>
      </c>
      <c r="I470" s="55">
        <v>0</v>
      </c>
      <c r="J470" s="55">
        <v>0</v>
      </c>
      <c r="K470" s="55">
        <v>0</v>
      </c>
      <c r="L470" s="55">
        <v>1</v>
      </c>
      <c r="M470" s="55">
        <v>0</v>
      </c>
      <c r="N470" s="56">
        <v>3</v>
      </c>
      <c r="O470" s="56">
        <v>2</v>
      </c>
      <c r="P470" s="56">
        <v>5</v>
      </c>
      <c r="Q470" s="55">
        <v>469</v>
      </c>
      <c r="R470" s="55" t="s">
        <v>309</v>
      </c>
      <c r="S470" s="55">
        <v>25</v>
      </c>
      <c r="T470" s="57">
        <f t="shared" si="7"/>
        <v>4</v>
      </c>
    </row>
    <row r="471" spans="1:20" s="55" customFormat="1" x14ac:dyDescent="0.3">
      <c r="A471" s="55" t="s">
        <v>2239</v>
      </c>
      <c r="B471" s="55">
        <v>0</v>
      </c>
      <c r="C471" s="55">
        <v>1</v>
      </c>
      <c r="D471" s="55">
        <v>0</v>
      </c>
      <c r="E471" s="55">
        <v>1</v>
      </c>
      <c r="F471" s="55">
        <v>0</v>
      </c>
      <c r="G471" s="55">
        <v>0</v>
      </c>
      <c r="H471" s="55">
        <v>0</v>
      </c>
      <c r="I471" s="55">
        <v>0</v>
      </c>
      <c r="J471" s="55">
        <v>1</v>
      </c>
      <c r="K471" s="55">
        <v>1</v>
      </c>
      <c r="L471" s="55">
        <v>0</v>
      </c>
      <c r="M471" s="55">
        <v>0</v>
      </c>
      <c r="N471" s="56">
        <v>1</v>
      </c>
      <c r="O471" s="56">
        <v>3</v>
      </c>
      <c r="P471" s="56">
        <v>4</v>
      </c>
      <c r="Q471" s="55">
        <v>470</v>
      </c>
      <c r="R471" s="55" t="s">
        <v>309</v>
      </c>
      <c r="S471" s="55">
        <v>26</v>
      </c>
      <c r="T471" s="57">
        <f t="shared" si="7"/>
        <v>2</v>
      </c>
    </row>
    <row r="472" spans="1:20" s="55" customFormat="1" x14ac:dyDescent="0.3">
      <c r="A472" s="55" t="s">
        <v>2239</v>
      </c>
      <c r="B472" s="55">
        <v>0</v>
      </c>
      <c r="C472" s="55">
        <v>0</v>
      </c>
      <c r="D472" s="55">
        <v>0</v>
      </c>
      <c r="E472" s="55">
        <v>0</v>
      </c>
      <c r="F472" s="55">
        <v>0</v>
      </c>
      <c r="G472" s="55">
        <v>0</v>
      </c>
      <c r="H472" s="55">
        <v>0</v>
      </c>
      <c r="I472" s="55">
        <v>0</v>
      </c>
      <c r="J472" s="55">
        <v>1</v>
      </c>
      <c r="K472" s="55">
        <v>0</v>
      </c>
      <c r="L472" s="55">
        <v>0</v>
      </c>
      <c r="M472" s="55">
        <v>0</v>
      </c>
      <c r="N472" s="56">
        <v>1</v>
      </c>
      <c r="O472" s="56">
        <v>0</v>
      </c>
      <c r="P472" s="56">
        <v>1</v>
      </c>
      <c r="Q472" s="55">
        <v>471</v>
      </c>
      <c r="R472" s="55" t="s">
        <v>309</v>
      </c>
      <c r="S472" s="55">
        <v>26</v>
      </c>
      <c r="T472" s="57">
        <f t="shared" si="7"/>
        <v>0</v>
      </c>
    </row>
    <row r="473" spans="1:20" s="55" customFormat="1" x14ac:dyDescent="0.3">
      <c r="A473" s="55" t="s">
        <v>2239</v>
      </c>
      <c r="B473" s="55">
        <v>0</v>
      </c>
      <c r="C473" s="55">
        <v>1</v>
      </c>
      <c r="D473" s="55">
        <v>0</v>
      </c>
      <c r="E473" s="55">
        <v>1</v>
      </c>
      <c r="F473" s="55">
        <v>0</v>
      </c>
      <c r="G473" s="55">
        <v>0</v>
      </c>
      <c r="H473" s="55">
        <v>0</v>
      </c>
      <c r="I473" s="55">
        <v>0</v>
      </c>
      <c r="J473" s="55">
        <v>1</v>
      </c>
      <c r="K473" s="55">
        <v>1</v>
      </c>
      <c r="L473" s="55">
        <v>0</v>
      </c>
      <c r="M473" s="55">
        <v>0</v>
      </c>
      <c r="N473" s="56">
        <v>1</v>
      </c>
      <c r="O473" s="56">
        <v>3</v>
      </c>
      <c r="P473" s="56">
        <v>4</v>
      </c>
      <c r="Q473" s="55">
        <v>472</v>
      </c>
      <c r="R473" s="55" t="s">
        <v>309</v>
      </c>
      <c r="S473" s="55">
        <v>26</v>
      </c>
      <c r="T473" s="57">
        <f t="shared" si="7"/>
        <v>2</v>
      </c>
    </row>
    <row r="474" spans="1:20" s="55" customFormat="1" x14ac:dyDescent="0.3">
      <c r="A474" s="55" t="s">
        <v>2239</v>
      </c>
      <c r="B474" s="55">
        <v>1</v>
      </c>
      <c r="C474" s="55">
        <v>0</v>
      </c>
      <c r="D474" s="55">
        <v>0</v>
      </c>
      <c r="E474" s="55">
        <v>0</v>
      </c>
      <c r="F474" s="55">
        <v>2</v>
      </c>
      <c r="G474" s="55">
        <v>0</v>
      </c>
      <c r="H474" s="55">
        <v>0</v>
      </c>
      <c r="I474" s="55">
        <v>0</v>
      </c>
      <c r="J474" s="55">
        <v>0</v>
      </c>
      <c r="K474" s="55">
        <v>1</v>
      </c>
      <c r="L474" s="55">
        <v>0</v>
      </c>
      <c r="M474" s="55">
        <v>1</v>
      </c>
      <c r="N474" s="56">
        <v>3</v>
      </c>
      <c r="O474" s="56">
        <v>2</v>
      </c>
      <c r="P474" s="56">
        <v>5</v>
      </c>
      <c r="Q474" s="55">
        <v>473</v>
      </c>
      <c r="R474" s="55" t="s">
        <v>309</v>
      </c>
      <c r="S474" s="55">
        <v>26</v>
      </c>
      <c r="T474" s="57">
        <f t="shared" si="7"/>
        <v>3</v>
      </c>
    </row>
    <row r="475" spans="1:20" s="55" customFormat="1" x14ac:dyDescent="0.3">
      <c r="A475" s="55" t="s">
        <v>2239</v>
      </c>
      <c r="B475" s="55">
        <v>0</v>
      </c>
      <c r="C475" s="55">
        <v>1</v>
      </c>
      <c r="D475" s="55">
        <v>0</v>
      </c>
      <c r="E475" s="55">
        <v>0</v>
      </c>
      <c r="F475" s="55">
        <v>1</v>
      </c>
      <c r="G475" s="55">
        <v>0</v>
      </c>
      <c r="H475" s="55">
        <v>1</v>
      </c>
      <c r="I475" s="55">
        <v>1</v>
      </c>
      <c r="J475" s="55">
        <v>0</v>
      </c>
      <c r="K475" s="55">
        <v>1</v>
      </c>
      <c r="L475" s="55">
        <v>0</v>
      </c>
      <c r="M475" s="55">
        <v>0</v>
      </c>
      <c r="N475" s="56">
        <v>2</v>
      </c>
      <c r="O475" s="56">
        <v>3</v>
      </c>
      <c r="P475" s="56">
        <v>5</v>
      </c>
      <c r="Q475" s="55">
        <v>474</v>
      </c>
      <c r="R475" s="55" t="s">
        <v>309</v>
      </c>
      <c r="S475" s="55">
        <v>26</v>
      </c>
      <c r="T475" s="57">
        <f t="shared" si="7"/>
        <v>4</v>
      </c>
    </row>
    <row r="476" spans="1:20" s="55" customFormat="1" x14ac:dyDescent="0.3">
      <c r="A476" s="55" t="s">
        <v>2239</v>
      </c>
      <c r="B476" s="55">
        <v>0</v>
      </c>
      <c r="C476" s="55">
        <v>1</v>
      </c>
      <c r="D476" s="55">
        <v>0</v>
      </c>
      <c r="E476" s="55">
        <v>0</v>
      </c>
      <c r="F476" s="55">
        <v>0</v>
      </c>
      <c r="G476" s="55">
        <v>1</v>
      </c>
      <c r="H476" s="55">
        <v>0</v>
      </c>
      <c r="I476" s="55">
        <v>0</v>
      </c>
      <c r="J476" s="55">
        <v>0</v>
      </c>
      <c r="K476" s="55">
        <v>2</v>
      </c>
      <c r="L476" s="55">
        <v>0</v>
      </c>
      <c r="M476" s="55">
        <v>0</v>
      </c>
      <c r="N476" s="56">
        <v>0</v>
      </c>
      <c r="O476" s="56">
        <v>4</v>
      </c>
      <c r="P476" s="56">
        <v>4</v>
      </c>
      <c r="Q476" s="55">
        <v>475</v>
      </c>
      <c r="R476" s="55" t="s">
        <v>309</v>
      </c>
      <c r="S476" s="55">
        <v>26</v>
      </c>
      <c r="T476" s="57">
        <f t="shared" si="7"/>
        <v>2</v>
      </c>
    </row>
    <row r="477" spans="1:20" s="55" customFormat="1" x14ac:dyDescent="0.3">
      <c r="A477" s="55" t="s">
        <v>2239</v>
      </c>
      <c r="B477" s="55">
        <v>1</v>
      </c>
      <c r="C477" s="55">
        <v>0</v>
      </c>
      <c r="D477" s="55">
        <v>2</v>
      </c>
      <c r="E477" s="55">
        <v>0</v>
      </c>
      <c r="F477" s="55">
        <v>1</v>
      </c>
      <c r="G477" s="55">
        <v>0</v>
      </c>
      <c r="H477" s="55">
        <v>1</v>
      </c>
      <c r="I477" s="55">
        <v>2</v>
      </c>
      <c r="J477" s="55">
        <v>3</v>
      </c>
      <c r="K477" s="55">
        <v>2</v>
      </c>
      <c r="L477" s="55">
        <v>0</v>
      </c>
      <c r="M477" s="55">
        <v>0</v>
      </c>
      <c r="N477" s="56">
        <v>8</v>
      </c>
      <c r="O477" s="56">
        <v>4</v>
      </c>
      <c r="P477" s="56">
        <v>12</v>
      </c>
      <c r="Q477" s="55">
        <v>476</v>
      </c>
      <c r="R477" s="55" t="s">
        <v>309</v>
      </c>
      <c r="S477" s="55">
        <v>26</v>
      </c>
      <c r="T477" s="57">
        <f t="shared" si="7"/>
        <v>7</v>
      </c>
    </row>
    <row r="478" spans="1:20" s="55" customFormat="1" x14ac:dyDescent="0.3">
      <c r="A478" s="55" t="s">
        <v>2239</v>
      </c>
      <c r="B478" s="55">
        <v>1</v>
      </c>
      <c r="C478" s="55">
        <v>1</v>
      </c>
      <c r="D478" s="55">
        <v>1</v>
      </c>
      <c r="E478" s="55">
        <v>0</v>
      </c>
      <c r="F478" s="55">
        <v>1</v>
      </c>
      <c r="G478" s="55">
        <v>1</v>
      </c>
      <c r="H478" s="55">
        <v>1</v>
      </c>
      <c r="I478" s="55">
        <v>1</v>
      </c>
      <c r="J478" s="55">
        <v>1</v>
      </c>
      <c r="K478" s="55">
        <v>1</v>
      </c>
      <c r="L478" s="55">
        <v>0</v>
      </c>
      <c r="M478" s="55">
        <v>0</v>
      </c>
      <c r="N478" s="56">
        <v>5</v>
      </c>
      <c r="O478" s="56">
        <v>4</v>
      </c>
      <c r="P478" s="56">
        <v>9</v>
      </c>
      <c r="Q478" s="55">
        <v>477</v>
      </c>
      <c r="R478" s="55" t="s">
        <v>309</v>
      </c>
      <c r="S478" s="55">
        <v>26</v>
      </c>
      <c r="T478" s="57">
        <f t="shared" si="7"/>
        <v>7</v>
      </c>
    </row>
    <row r="479" spans="1:20" s="55" customFormat="1" x14ac:dyDescent="0.3">
      <c r="A479" s="55" t="s">
        <v>2239</v>
      </c>
      <c r="B479" s="55">
        <v>0</v>
      </c>
      <c r="C479" s="55">
        <v>0</v>
      </c>
      <c r="D479" s="55">
        <v>0</v>
      </c>
      <c r="E479" s="55">
        <v>0</v>
      </c>
      <c r="F479" s="55">
        <v>0</v>
      </c>
      <c r="G479" s="55">
        <v>1</v>
      </c>
      <c r="H479" s="55">
        <v>0</v>
      </c>
      <c r="I479" s="55">
        <v>1</v>
      </c>
      <c r="J479" s="55">
        <v>0</v>
      </c>
      <c r="K479" s="55">
        <v>0</v>
      </c>
      <c r="L479" s="55">
        <v>1</v>
      </c>
      <c r="M479" s="55">
        <v>1</v>
      </c>
      <c r="N479" s="56">
        <v>1</v>
      </c>
      <c r="O479" s="56">
        <v>3</v>
      </c>
      <c r="P479" s="56">
        <v>4</v>
      </c>
      <c r="Q479" s="55">
        <v>478</v>
      </c>
      <c r="R479" s="55" t="s">
        <v>309</v>
      </c>
      <c r="S479" s="55">
        <v>26</v>
      </c>
      <c r="T479" s="57">
        <f t="shared" si="7"/>
        <v>2</v>
      </c>
    </row>
    <row r="480" spans="1:20" s="55" customFormat="1" x14ac:dyDescent="0.3">
      <c r="A480" s="55" t="s">
        <v>2239</v>
      </c>
      <c r="B480" s="55">
        <v>0</v>
      </c>
      <c r="C480" s="55">
        <v>0</v>
      </c>
      <c r="D480" s="55">
        <v>0</v>
      </c>
      <c r="E480" s="55">
        <v>0</v>
      </c>
      <c r="F480" s="55">
        <v>0</v>
      </c>
      <c r="G480" s="55">
        <v>0</v>
      </c>
      <c r="H480" s="55">
        <v>1</v>
      </c>
      <c r="I480" s="55">
        <v>0</v>
      </c>
      <c r="J480" s="55">
        <v>1</v>
      </c>
      <c r="K480" s="55">
        <v>0</v>
      </c>
      <c r="L480" s="55">
        <v>0</v>
      </c>
      <c r="M480" s="55">
        <v>0</v>
      </c>
      <c r="N480" s="56">
        <v>2</v>
      </c>
      <c r="O480" s="56">
        <v>0</v>
      </c>
      <c r="P480" s="56">
        <v>2</v>
      </c>
      <c r="Q480" s="55">
        <v>479</v>
      </c>
      <c r="R480" s="55" t="s">
        <v>309</v>
      </c>
      <c r="S480" s="55">
        <v>26</v>
      </c>
      <c r="T480" s="57">
        <f t="shared" si="7"/>
        <v>1</v>
      </c>
    </row>
    <row r="481" spans="1:20" s="55" customFormat="1" x14ac:dyDescent="0.3">
      <c r="A481" s="55" t="s">
        <v>2239</v>
      </c>
      <c r="B481" s="55">
        <v>1</v>
      </c>
      <c r="C481" s="55">
        <v>0</v>
      </c>
      <c r="D481" s="55">
        <v>0</v>
      </c>
      <c r="E481" s="55">
        <v>1</v>
      </c>
      <c r="F481" s="55">
        <v>2</v>
      </c>
      <c r="G481" s="55">
        <v>1</v>
      </c>
      <c r="H481" s="55">
        <v>0</v>
      </c>
      <c r="I481" s="55">
        <v>0</v>
      </c>
      <c r="J481" s="55">
        <v>0</v>
      </c>
      <c r="K481" s="55">
        <v>1</v>
      </c>
      <c r="L481" s="55">
        <v>0</v>
      </c>
      <c r="M481" s="55">
        <v>1</v>
      </c>
      <c r="N481" s="56">
        <v>3</v>
      </c>
      <c r="O481" s="56">
        <v>4</v>
      </c>
      <c r="P481" s="56">
        <v>7</v>
      </c>
      <c r="Q481" s="55">
        <v>480</v>
      </c>
      <c r="R481" s="55" t="s">
        <v>309</v>
      </c>
      <c r="S481" s="55">
        <v>27</v>
      </c>
      <c r="T481" s="57">
        <f t="shared" si="7"/>
        <v>5</v>
      </c>
    </row>
    <row r="482" spans="1:20" s="55" customFormat="1" x14ac:dyDescent="0.3">
      <c r="A482" s="55" t="s">
        <v>2239</v>
      </c>
      <c r="B482" s="55">
        <v>1</v>
      </c>
      <c r="C482" s="55">
        <v>0</v>
      </c>
      <c r="D482" s="55">
        <v>0</v>
      </c>
      <c r="E482" s="55">
        <v>0</v>
      </c>
      <c r="F482" s="55">
        <v>0</v>
      </c>
      <c r="G482" s="55">
        <v>0</v>
      </c>
      <c r="H482" s="55">
        <v>1</v>
      </c>
      <c r="I482" s="55">
        <v>0</v>
      </c>
      <c r="J482" s="55">
        <v>0</v>
      </c>
      <c r="K482" s="55">
        <v>0</v>
      </c>
      <c r="L482" s="55">
        <v>1</v>
      </c>
      <c r="M482" s="55">
        <v>0</v>
      </c>
      <c r="N482" s="56">
        <v>3</v>
      </c>
      <c r="O482" s="56">
        <v>0</v>
      </c>
      <c r="P482" s="56">
        <v>3</v>
      </c>
      <c r="Q482" s="55">
        <v>481</v>
      </c>
      <c r="R482" s="55" t="s">
        <v>309</v>
      </c>
      <c r="S482" s="55">
        <v>27</v>
      </c>
      <c r="T482" s="57">
        <f t="shared" si="7"/>
        <v>2</v>
      </c>
    </row>
    <row r="483" spans="1:20" s="55" customFormat="1" x14ac:dyDescent="0.3">
      <c r="A483" s="55" t="s">
        <v>2240</v>
      </c>
      <c r="B483" s="55">
        <v>0</v>
      </c>
      <c r="C483" s="55">
        <v>1</v>
      </c>
      <c r="D483" s="55">
        <v>1</v>
      </c>
      <c r="E483" s="55">
        <v>0</v>
      </c>
      <c r="F483" s="55">
        <v>0</v>
      </c>
      <c r="G483" s="55">
        <v>2</v>
      </c>
      <c r="H483" s="55">
        <v>0</v>
      </c>
      <c r="I483" s="55">
        <v>1</v>
      </c>
      <c r="J483" s="55">
        <v>1</v>
      </c>
      <c r="K483" s="55">
        <v>1</v>
      </c>
      <c r="L483" s="55">
        <v>0</v>
      </c>
      <c r="M483" s="55">
        <v>0</v>
      </c>
      <c r="N483" s="56">
        <v>2</v>
      </c>
      <c r="O483" s="56">
        <v>5</v>
      </c>
      <c r="P483" s="56">
        <v>7</v>
      </c>
      <c r="Q483" s="55">
        <v>482</v>
      </c>
      <c r="R483" s="55" t="s">
        <v>309</v>
      </c>
      <c r="S483" s="55">
        <v>27</v>
      </c>
      <c r="T483" s="57">
        <f t="shared" si="7"/>
        <v>5</v>
      </c>
    </row>
    <row r="484" spans="1:20" s="55" customFormat="1" x14ac:dyDescent="0.3">
      <c r="A484" s="55" t="s">
        <v>2239</v>
      </c>
      <c r="B484" s="55">
        <v>0</v>
      </c>
      <c r="C484" s="55">
        <v>0</v>
      </c>
      <c r="D484" s="55">
        <v>1</v>
      </c>
      <c r="E484" s="55">
        <v>1</v>
      </c>
      <c r="F484" s="55">
        <v>1</v>
      </c>
      <c r="G484" s="55">
        <v>1</v>
      </c>
      <c r="H484" s="55">
        <v>1</v>
      </c>
      <c r="I484" s="55">
        <v>2</v>
      </c>
      <c r="J484" s="55">
        <v>1</v>
      </c>
      <c r="K484" s="55">
        <v>1</v>
      </c>
      <c r="L484" s="55">
        <v>0</v>
      </c>
      <c r="M484" s="55">
        <v>0</v>
      </c>
      <c r="N484" s="56">
        <v>4</v>
      </c>
      <c r="O484" s="56">
        <v>5</v>
      </c>
      <c r="P484" s="56">
        <v>9</v>
      </c>
      <c r="Q484" s="55">
        <v>483</v>
      </c>
      <c r="R484" s="55" t="s">
        <v>309</v>
      </c>
      <c r="S484" s="55">
        <v>27</v>
      </c>
      <c r="T484" s="57">
        <f t="shared" si="7"/>
        <v>7</v>
      </c>
    </row>
    <row r="485" spans="1:20" s="55" customFormat="1" x14ac:dyDescent="0.3">
      <c r="A485" s="55" t="s">
        <v>2239</v>
      </c>
      <c r="B485" s="55">
        <v>0</v>
      </c>
      <c r="C485" s="55">
        <v>0</v>
      </c>
      <c r="D485" s="55">
        <v>0</v>
      </c>
      <c r="E485" s="55">
        <v>0</v>
      </c>
      <c r="F485" s="55">
        <v>0</v>
      </c>
      <c r="G485" s="55">
        <v>1</v>
      </c>
      <c r="H485" s="55">
        <v>0</v>
      </c>
      <c r="I485" s="55">
        <v>1</v>
      </c>
      <c r="J485" s="55">
        <v>0</v>
      </c>
      <c r="K485" s="55">
        <v>0</v>
      </c>
      <c r="L485" s="55">
        <v>1</v>
      </c>
      <c r="M485" s="55">
        <v>1</v>
      </c>
      <c r="N485" s="56">
        <v>1</v>
      </c>
      <c r="O485" s="56">
        <v>3</v>
      </c>
      <c r="P485" s="56">
        <v>4</v>
      </c>
      <c r="Q485" s="55">
        <v>484</v>
      </c>
      <c r="R485" s="55" t="s">
        <v>309</v>
      </c>
      <c r="S485" s="55">
        <v>27</v>
      </c>
      <c r="T485" s="57">
        <f t="shared" si="7"/>
        <v>2</v>
      </c>
    </row>
    <row r="486" spans="1:20" s="55" customFormat="1" x14ac:dyDescent="0.3">
      <c r="A486" s="55" t="s">
        <v>2239</v>
      </c>
      <c r="B486" s="55">
        <v>0</v>
      </c>
      <c r="C486" s="55">
        <v>1</v>
      </c>
      <c r="D486" s="55">
        <v>0</v>
      </c>
      <c r="E486" s="55">
        <v>1</v>
      </c>
      <c r="F486" s="55">
        <v>0</v>
      </c>
      <c r="G486" s="55">
        <v>1</v>
      </c>
      <c r="H486" s="55">
        <v>0</v>
      </c>
      <c r="I486" s="55">
        <v>0</v>
      </c>
      <c r="J486" s="55">
        <v>1</v>
      </c>
      <c r="K486" s="55">
        <v>1</v>
      </c>
      <c r="L486" s="55">
        <v>0</v>
      </c>
      <c r="M486" s="55">
        <v>0</v>
      </c>
      <c r="N486" s="56">
        <v>1</v>
      </c>
      <c r="O486" s="56">
        <v>4</v>
      </c>
      <c r="P486" s="56">
        <v>5</v>
      </c>
      <c r="Q486" s="55">
        <v>485</v>
      </c>
      <c r="R486" s="55" t="s">
        <v>309</v>
      </c>
      <c r="S486" s="55">
        <v>27</v>
      </c>
      <c r="T486" s="57">
        <f t="shared" si="7"/>
        <v>3</v>
      </c>
    </row>
    <row r="487" spans="1:20" s="55" customFormat="1" x14ac:dyDescent="0.3">
      <c r="A487" s="55" t="s">
        <v>2239</v>
      </c>
      <c r="B487" s="55">
        <v>0</v>
      </c>
      <c r="C487" s="55">
        <v>1</v>
      </c>
      <c r="D487" s="55">
        <v>0</v>
      </c>
      <c r="E487" s="55">
        <v>1</v>
      </c>
      <c r="F487" s="55">
        <v>0</v>
      </c>
      <c r="G487" s="55">
        <v>0</v>
      </c>
      <c r="H487" s="55">
        <v>0</v>
      </c>
      <c r="I487" s="55">
        <v>1</v>
      </c>
      <c r="J487" s="55">
        <v>1</v>
      </c>
      <c r="K487" s="55">
        <v>1</v>
      </c>
      <c r="L487" s="55">
        <v>0</v>
      </c>
      <c r="M487" s="55">
        <v>0</v>
      </c>
      <c r="N487" s="56">
        <v>1</v>
      </c>
      <c r="O487" s="56">
        <v>4</v>
      </c>
      <c r="P487" s="56">
        <v>5</v>
      </c>
      <c r="Q487" s="55">
        <v>486</v>
      </c>
      <c r="R487" s="55" t="s">
        <v>309</v>
      </c>
      <c r="S487" s="55">
        <v>27</v>
      </c>
      <c r="T487" s="57">
        <f t="shared" si="7"/>
        <v>3</v>
      </c>
    </row>
    <row r="488" spans="1:20" s="55" customFormat="1" x14ac:dyDescent="0.3">
      <c r="A488" s="55" t="s">
        <v>2239</v>
      </c>
      <c r="B488" s="55">
        <v>0</v>
      </c>
      <c r="C488" s="55">
        <v>0</v>
      </c>
      <c r="D488" s="55">
        <v>1</v>
      </c>
      <c r="E488" s="55">
        <v>0</v>
      </c>
      <c r="F488" s="55">
        <v>1</v>
      </c>
      <c r="G488" s="55">
        <v>0</v>
      </c>
      <c r="H488" s="55">
        <v>0</v>
      </c>
      <c r="I488" s="55">
        <v>0</v>
      </c>
      <c r="J488" s="55">
        <v>1</v>
      </c>
      <c r="K488" s="55">
        <v>1</v>
      </c>
      <c r="L488" s="55">
        <v>0</v>
      </c>
      <c r="M488" s="55">
        <v>0</v>
      </c>
      <c r="N488" s="56">
        <v>3</v>
      </c>
      <c r="O488" s="56">
        <v>1</v>
      </c>
      <c r="P488" s="56">
        <v>4</v>
      </c>
      <c r="Q488" s="55">
        <v>487</v>
      </c>
      <c r="R488" s="55" t="s">
        <v>309</v>
      </c>
      <c r="S488" s="55">
        <v>27</v>
      </c>
      <c r="T488" s="57">
        <f t="shared" si="7"/>
        <v>2</v>
      </c>
    </row>
    <row r="489" spans="1:20" s="55" customFormat="1" x14ac:dyDescent="0.3">
      <c r="A489" s="55" t="s">
        <v>2239</v>
      </c>
      <c r="B489" s="55">
        <v>0</v>
      </c>
      <c r="C489" s="55">
        <v>1</v>
      </c>
      <c r="D489" s="55">
        <v>0</v>
      </c>
      <c r="E489" s="55">
        <v>0</v>
      </c>
      <c r="F489" s="55">
        <v>0</v>
      </c>
      <c r="G489" s="55">
        <v>2</v>
      </c>
      <c r="H489" s="55">
        <v>1</v>
      </c>
      <c r="I489" s="55">
        <v>2</v>
      </c>
      <c r="J489" s="55">
        <v>1</v>
      </c>
      <c r="K489" s="55">
        <v>1</v>
      </c>
      <c r="L489" s="55">
        <v>0</v>
      </c>
      <c r="M489" s="55">
        <v>1</v>
      </c>
      <c r="N489" s="56">
        <v>2</v>
      </c>
      <c r="O489" s="56">
        <v>7</v>
      </c>
      <c r="P489" s="56">
        <v>9</v>
      </c>
      <c r="Q489" s="55">
        <v>488</v>
      </c>
      <c r="R489" s="55" t="s">
        <v>309</v>
      </c>
      <c r="S489" s="55">
        <v>27</v>
      </c>
      <c r="T489" s="57">
        <f t="shared" si="7"/>
        <v>6</v>
      </c>
    </row>
    <row r="490" spans="1:20" s="55" customFormat="1" x14ac:dyDescent="0.3">
      <c r="A490" s="55" t="s">
        <v>2239</v>
      </c>
      <c r="B490" s="55">
        <v>0</v>
      </c>
      <c r="C490" s="55">
        <v>0</v>
      </c>
      <c r="D490" s="55">
        <v>0</v>
      </c>
      <c r="E490" s="55">
        <v>1</v>
      </c>
      <c r="F490" s="55">
        <v>0</v>
      </c>
      <c r="G490" s="55">
        <v>1</v>
      </c>
      <c r="H490" s="55">
        <v>0</v>
      </c>
      <c r="I490" s="55">
        <v>1</v>
      </c>
      <c r="J490" s="55">
        <v>0</v>
      </c>
      <c r="K490" s="55">
        <v>1</v>
      </c>
      <c r="L490" s="55">
        <v>1</v>
      </c>
      <c r="M490" s="55">
        <v>0</v>
      </c>
      <c r="N490" s="56">
        <v>1</v>
      </c>
      <c r="O490" s="56">
        <v>4</v>
      </c>
      <c r="P490" s="56">
        <v>5</v>
      </c>
      <c r="Q490" s="55">
        <v>489</v>
      </c>
      <c r="R490" s="55" t="s">
        <v>309</v>
      </c>
      <c r="S490" s="55">
        <v>27</v>
      </c>
      <c r="T490" s="57">
        <f t="shared" si="7"/>
        <v>3</v>
      </c>
    </row>
    <row r="491" spans="1:20" s="55" customFormat="1" x14ac:dyDescent="0.3">
      <c r="A491" s="55" t="s">
        <v>2239</v>
      </c>
      <c r="B491" s="55">
        <v>0</v>
      </c>
      <c r="C491" s="55">
        <v>0</v>
      </c>
      <c r="D491" s="55">
        <v>0</v>
      </c>
      <c r="E491" s="55">
        <v>0</v>
      </c>
      <c r="F491" s="55">
        <v>0</v>
      </c>
      <c r="G491" s="55">
        <v>0</v>
      </c>
      <c r="H491" s="55">
        <v>0</v>
      </c>
      <c r="I491" s="55">
        <v>0</v>
      </c>
      <c r="J491" s="55">
        <v>1</v>
      </c>
      <c r="K491" s="55">
        <v>1</v>
      </c>
      <c r="L491" s="55">
        <v>0</v>
      </c>
      <c r="M491" s="55">
        <v>0</v>
      </c>
      <c r="N491" s="56">
        <v>1</v>
      </c>
      <c r="O491" s="56">
        <v>1</v>
      </c>
      <c r="P491" s="56">
        <v>2</v>
      </c>
      <c r="Q491" s="55">
        <v>490</v>
      </c>
      <c r="R491" s="55" t="s">
        <v>309</v>
      </c>
      <c r="S491" s="55">
        <v>27</v>
      </c>
      <c r="T491" s="57">
        <f t="shared" si="7"/>
        <v>0</v>
      </c>
    </row>
    <row r="492" spans="1:20" s="55" customFormat="1" x14ac:dyDescent="0.3">
      <c r="A492" s="55" t="s">
        <v>2239</v>
      </c>
      <c r="B492" s="55">
        <v>1</v>
      </c>
      <c r="C492" s="55">
        <v>0</v>
      </c>
      <c r="D492" s="55">
        <v>1</v>
      </c>
      <c r="E492" s="55">
        <v>0</v>
      </c>
      <c r="F492" s="55">
        <v>2</v>
      </c>
      <c r="G492" s="55">
        <v>1</v>
      </c>
      <c r="H492" s="55">
        <v>0</v>
      </c>
      <c r="I492" s="55">
        <v>2</v>
      </c>
      <c r="J492" s="55">
        <v>2</v>
      </c>
      <c r="K492" s="55">
        <v>2</v>
      </c>
      <c r="L492" s="55">
        <v>0</v>
      </c>
      <c r="M492" s="55">
        <v>0</v>
      </c>
      <c r="N492" s="56">
        <v>6</v>
      </c>
      <c r="O492" s="56">
        <v>5</v>
      </c>
      <c r="P492" s="56">
        <v>11</v>
      </c>
      <c r="Q492" s="55">
        <v>491</v>
      </c>
      <c r="R492" s="55" t="s">
        <v>309</v>
      </c>
      <c r="S492" s="55">
        <v>27</v>
      </c>
      <c r="T492" s="57">
        <f t="shared" si="7"/>
        <v>7</v>
      </c>
    </row>
    <row r="493" spans="1:20" s="55" customFormat="1" x14ac:dyDescent="0.3">
      <c r="A493" s="55" t="s">
        <v>2239</v>
      </c>
      <c r="B493" s="55">
        <v>0</v>
      </c>
      <c r="C493" s="55">
        <v>1</v>
      </c>
      <c r="D493" s="55">
        <v>2</v>
      </c>
      <c r="E493" s="55">
        <v>0</v>
      </c>
      <c r="F493" s="55">
        <v>0</v>
      </c>
      <c r="G493" s="55">
        <v>1</v>
      </c>
      <c r="H493" s="55">
        <v>0</v>
      </c>
      <c r="I493" s="55">
        <v>1</v>
      </c>
      <c r="J493" s="55">
        <v>1</v>
      </c>
      <c r="K493" s="55">
        <v>1</v>
      </c>
      <c r="L493" s="55">
        <v>0</v>
      </c>
      <c r="M493" s="55">
        <v>0</v>
      </c>
      <c r="N493" s="56">
        <v>3</v>
      </c>
      <c r="O493" s="56">
        <v>4</v>
      </c>
      <c r="P493" s="56">
        <v>7</v>
      </c>
      <c r="Q493" s="55">
        <v>492</v>
      </c>
      <c r="R493" s="55" t="s">
        <v>309</v>
      </c>
      <c r="S493" s="55">
        <v>27</v>
      </c>
      <c r="T493" s="57">
        <f t="shared" si="7"/>
        <v>5</v>
      </c>
    </row>
    <row r="494" spans="1:20" s="55" customFormat="1" x14ac:dyDescent="0.3">
      <c r="A494" s="55" t="s">
        <v>2239</v>
      </c>
      <c r="B494" s="55">
        <v>0</v>
      </c>
      <c r="C494" s="55">
        <v>0</v>
      </c>
      <c r="D494" s="55">
        <v>0</v>
      </c>
      <c r="E494" s="55">
        <v>0</v>
      </c>
      <c r="F494" s="55">
        <v>0</v>
      </c>
      <c r="G494" s="55">
        <v>0</v>
      </c>
      <c r="H494" s="55">
        <v>1</v>
      </c>
      <c r="I494" s="55">
        <v>1</v>
      </c>
      <c r="J494" s="55">
        <v>1</v>
      </c>
      <c r="K494" s="55">
        <v>0</v>
      </c>
      <c r="L494" s="55">
        <v>0</v>
      </c>
      <c r="M494" s="55">
        <v>1</v>
      </c>
      <c r="N494" s="56">
        <v>2</v>
      </c>
      <c r="O494" s="56">
        <v>2</v>
      </c>
      <c r="P494" s="56">
        <v>4</v>
      </c>
      <c r="Q494" s="55">
        <v>493</v>
      </c>
      <c r="R494" s="55" t="s">
        <v>309</v>
      </c>
      <c r="S494" s="55">
        <v>27</v>
      </c>
      <c r="T494" s="57">
        <f t="shared" si="7"/>
        <v>2</v>
      </c>
    </row>
    <row r="495" spans="1:20" s="55" customFormat="1" x14ac:dyDescent="0.3">
      <c r="A495" s="55" t="s">
        <v>2239</v>
      </c>
      <c r="B495" s="55">
        <v>0</v>
      </c>
      <c r="C495" s="55">
        <v>0</v>
      </c>
      <c r="D495" s="55">
        <v>0</v>
      </c>
      <c r="E495" s="55">
        <v>0</v>
      </c>
      <c r="F495" s="55">
        <v>0</v>
      </c>
      <c r="G495" s="55">
        <v>1</v>
      </c>
      <c r="H495" s="55">
        <v>0</v>
      </c>
      <c r="I495" s="55">
        <v>1</v>
      </c>
      <c r="J495" s="55">
        <v>0</v>
      </c>
      <c r="K495" s="55">
        <v>1</v>
      </c>
      <c r="L495" s="55">
        <v>0</v>
      </c>
      <c r="M495" s="55">
        <v>0</v>
      </c>
      <c r="N495" s="56">
        <v>0</v>
      </c>
      <c r="O495" s="56">
        <v>3</v>
      </c>
      <c r="P495" s="56">
        <v>3</v>
      </c>
      <c r="Q495" s="55">
        <v>494</v>
      </c>
      <c r="R495" s="55" t="s">
        <v>309</v>
      </c>
      <c r="S495" s="55">
        <v>27</v>
      </c>
      <c r="T495" s="57">
        <f t="shared" si="7"/>
        <v>2</v>
      </c>
    </row>
    <row r="496" spans="1:20" s="55" customFormat="1" x14ac:dyDescent="0.3">
      <c r="A496" s="55" t="s">
        <v>2239</v>
      </c>
      <c r="B496" s="55">
        <v>0</v>
      </c>
      <c r="C496" s="55">
        <v>0</v>
      </c>
      <c r="D496" s="55">
        <v>0</v>
      </c>
      <c r="E496" s="55">
        <v>0</v>
      </c>
      <c r="F496" s="55">
        <v>0</v>
      </c>
      <c r="G496" s="55">
        <v>0</v>
      </c>
      <c r="H496" s="55">
        <v>1</v>
      </c>
      <c r="I496" s="55">
        <v>0</v>
      </c>
      <c r="J496" s="55">
        <v>0</v>
      </c>
      <c r="K496" s="55">
        <v>0</v>
      </c>
      <c r="L496" s="55">
        <v>0</v>
      </c>
      <c r="M496" s="55">
        <v>1</v>
      </c>
      <c r="N496" s="56">
        <v>1</v>
      </c>
      <c r="O496" s="56">
        <v>1</v>
      </c>
      <c r="P496" s="56">
        <v>2</v>
      </c>
      <c r="Q496" s="55">
        <v>495</v>
      </c>
      <c r="R496" s="55" t="s">
        <v>309</v>
      </c>
      <c r="S496" s="55">
        <v>27</v>
      </c>
      <c r="T496" s="57">
        <f t="shared" si="7"/>
        <v>1</v>
      </c>
    </row>
    <row r="497" spans="1:20" s="55" customFormat="1" x14ac:dyDescent="0.3">
      <c r="A497" s="55" t="s">
        <v>2239</v>
      </c>
      <c r="B497" s="55">
        <v>0</v>
      </c>
      <c r="C497" s="55">
        <v>0</v>
      </c>
      <c r="D497" s="55">
        <v>0</v>
      </c>
      <c r="E497" s="55">
        <v>0</v>
      </c>
      <c r="F497" s="55">
        <v>1</v>
      </c>
      <c r="G497" s="55">
        <v>1</v>
      </c>
      <c r="H497" s="55">
        <v>0</v>
      </c>
      <c r="I497" s="55">
        <v>3</v>
      </c>
      <c r="J497" s="55">
        <v>0</v>
      </c>
      <c r="K497" s="55">
        <v>1</v>
      </c>
      <c r="L497" s="55">
        <v>0</v>
      </c>
      <c r="M497" s="55">
        <v>0</v>
      </c>
      <c r="N497" s="56">
        <v>1</v>
      </c>
      <c r="O497" s="56">
        <v>5</v>
      </c>
      <c r="P497" s="56">
        <v>6</v>
      </c>
      <c r="Q497" s="55">
        <v>496</v>
      </c>
      <c r="R497" s="55" t="s">
        <v>309</v>
      </c>
      <c r="S497" s="55">
        <v>27</v>
      </c>
      <c r="T497" s="57">
        <f t="shared" si="7"/>
        <v>5</v>
      </c>
    </row>
    <row r="498" spans="1:20" s="55" customFormat="1" x14ac:dyDescent="0.3">
      <c r="A498" s="55" t="s">
        <v>2239</v>
      </c>
      <c r="B498" s="55">
        <v>0</v>
      </c>
      <c r="C498" s="55">
        <v>1</v>
      </c>
      <c r="D498" s="55">
        <v>0</v>
      </c>
      <c r="E498" s="55">
        <v>1</v>
      </c>
      <c r="F498" s="55">
        <v>1</v>
      </c>
      <c r="G498" s="55">
        <v>1</v>
      </c>
      <c r="H498" s="55">
        <v>2</v>
      </c>
      <c r="I498" s="55">
        <v>0</v>
      </c>
      <c r="J498" s="55">
        <v>1</v>
      </c>
      <c r="K498" s="55">
        <v>2</v>
      </c>
      <c r="L498" s="55">
        <v>1</v>
      </c>
      <c r="M498" s="55">
        <v>0</v>
      </c>
      <c r="N498" s="56">
        <v>5</v>
      </c>
      <c r="O498" s="56">
        <v>5</v>
      </c>
      <c r="P498" s="56">
        <v>10</v>
      </c>
      <c r="Q498" s="55">
        <v>497</v>
      </c>
      <c r="R498" s="55" t="s">
        <v>309</v>
      </c>
      <c r="S498" s="55">
        <v>27</v>
      </c>
      <c r="T498" s="57">
        <f t="shared" si="7"/>
        <v>6</v>
      </c>
    </row>
    <row r="499" spans="1:20" s="55" customFormat="1" x14ac:dyDescent="0.3">
      <c r="A499" s="55" t="s">
        <v>2239</v>
      </c>
      <c r="B499" s="55">
        <v>0</v>
      </c>
      <c r="C499" s="55">
        <v>0</v>
      </c>
      <c r="D499" s="55">
        <v>0</v>
      </c>
      <c r="E499" s="55">
        <v>0</v>
      </c>
      <c r="F499" s="55">
        <v>0</v>
      </c>
      <c r="G499" s="55">
        <v>0</v>
      </c>
      <c r="H499" s="55">
        <v>0</v>
      </c>
      <c r="I499" s="55">
        <v>0</v>
      </c>
      <c r="J499" s="55">
        <v>1</v>
      </c>
      <c r="K499" s="55">
        <v>0</v>
      </c>
      <c r="L499" s="55">
        <v>0</v>
      </c>
      <c r="M499" s="55">
        <v>0</v>
      </c>
      <c r="N499" s="56">
        <v>1</v>
      </c>
      <c r="O499" s="56">
        <v>0</v>
      </c>
      <c r="P499" s="56">
        <v>1</v>
      </c>
      <c r="Q499" s="55">
        <v>498</v>
      </c>
      <c r="R499" s="55" t="s">
        <v>309</v>
      </c>
      <c r="S499" s="55">
        <v>27</v>
      </c>
      <c r="T499" s="57">
        <f t="shared" si="7"/>
        <v>0</v>
      </c>
    </row>
    <row r="500" spans="1:20" s="55" customFormat="1" x14ac:dyDescent="0.3">
      <c r="A500" s="55" t="s">
        <v>2239</v>
      </c>
      <c r="B500" s="55">
        <v>0</v>
      </c>
      <c r="C500" s="55">
        <v>0</v>
      </c>
      <c r="D500" s="55">
        <v>0</v>
      </c>
      <c r="E500" s="55">
        <v>2</v>
      </c>
      <c r="F500" s="55">
        <v>1</v>
      </c>
      <c r="G500" s="55">
        <v>0</v>
      </c>
      <c r="H500" s="55">
        <v>2</v>
      </c>
      <c r="I500" s="55">
        <v>1</v>
      </c>
      <c r="J500" s="55">
        <v>0</v>
      </c>
      <c r="K500" s="55">
        <v>1</v>
      </c>
      <c r="L500" s="55">
        <v>0</v>
      </c>
      <c r="M500" s="55">
        <v>0</v>
      </c>
      <c r="N500" s="56">
        <v>3</v>
      </c>
      <c r="O500" s="56">
        <v>4</v>
      </c>
      <c r="P500" s="56">
        <v>7</v>
      </c>
      <c r="Q500" s="55">
        <v>499</v>
      </c>
      <c r="R500" s="55" t="s">
        <v>309</v>
      </c>
      <c r="S500" s="55">
        <v>27</v>
      </c>
      <c r="T500" s="57">
        <f t="shared" si="7"/>
        <v>6</v>
      </c>
    </row>
    <row r="501" spans="1:20" s="55" customFormat="1" x14ac:dyDescent="0.3">
      <c r="A501" s="55" t="s">
        <v>2239</v>
      </c>
      <c r="B501" s="55">
        <v>0</v>
      </c>
      <c r="C501" s="55">
        <v>1</v>
      </c>
      <c r="D501" s="55">
        <v>1</v>
      </c>
      <c r="E501" s="55">
        <v>0</v>
      </c>
      <c r="F501" s="55">
        <v>0</v>
      </c>
      <c r="G501" s="55">
        <v>2</v>
      </c>
      <c r="H501" s="55">
        <v>0</v>
      </c>
      <c r="I501" s="55">
        <v>0</v>
      </c>
      <c r="J501" s="55">
        <v>1</v>
      </c>
      <c r="K501" s="55">
        <v>1</v>
      </c>
      <c r="L501" s="55">
        <v>0</v>
      </c>
      <c r="M501" s="55">
        <v>0</v>
      </c>
      <c r="N501" s="56">
        <v>2</v>
      </c>
      <c r="O501" s="56">
        <v>4</v>
      </c>
      <c r="P501" s="56">
        <v>6</v>
      </c>
      <c r="Q501" s="55">
        <v>500</v>
      </c>
      <c r="R501" s="55" t="s">
        <v>309</v>
      </c>
      <c r="S501" s="55">
        <v>28</v>
      </c>
      <c r="T501" s="57">
        <f t="shared" si="7"/>
        <v>4</v>
      </c>
    </row>
    <row r="502" spans="1:20" s="55" customFormat="1" x14ac:dyDescent="0.3">
      <c r="A502" s="55" t="s">
        <v>2239</v>
      </c>
      <c r="B502" s="55">
        <v>0</v>
      </c>
      <c r="C502" s="55">
        <v>0</v>
      </c>
      <c r="D502" s="55">
        <v>1</v>
      </c>
      <c r="E502" s="55">
        <v>0</v>
      </c>
      <c r="F502" s="55">
        <v>0</v>
      </c>
      <c r="G502" s="55">
        <v>1</v>
      </c>
      <c r="H502" s="55">
        <v>0</v>
      </c>
      <c r="I502" s="55">
        <v>0</v>
      </c>
      <c r="J502" s="55">
        <v>0</v>
      </c>
      <c r="K502" s="55">
        <v>1</v>
      </c>
      <c r="L502" s="55">
        <v>0</v>
      </c>
      <c r="M502" s="55">
        <v>0</v>
      </c>
      <c r="N502" s="56">
        <v>1</v>
      </c>
      <c r="O502" s="56">
        <v>2</v>
      </c>
      <c r="P502" s="56">
        <v>3</v>
      </c>
      <c r="Q502" s="55">
        <v>501</v>
      </c>
      <c r="R502" s="55" t="s">
        <v>309</v>
      </c>
      <c r="S502" s="55">
        <v>28</v>
      </c>
      <c r="T502" s="57">
        <f t="shared" si="7"/>
        <v>2</v>
      </c>
    </row>
    <row r="503" spans="1:20" s="55" customFormat="1" x14ac:dyDescent="0.3">
      <c r="A503" s="55" t="s">
        <v>2239</v>
      </c>
      <c r="B503" s="55">
        <v>0</v>
      </c>
      <c r="C503" s="55">
        <v>1</v>
      </c>
      <c r="D503" s="55">
        <v>1</v>
      </c>
      <c r="E503" s="55">
        <v>0</v>
      </c>
      <c r="F503" s="55">
        <v>1</v>
      </c>
      <c r="G503" s="55">
        <v>0</v>
      </c>
      <c r="H503" s="55">
        <v>0</v>
      </c>
      <c r="I503" s="55">
        <v>1</v>
      </c>
      <c r="J503" s="55">
        <v>1</v>
      </c>
      <c r="K503" s="55">
        <v>1</v>
      </c>
      <c r="L503" s="55">
        <v>0</v>
      </c>
      <c r="M503" s="55">
        <v>0</v>
      </c>
      <c r="N503" s="56">
        <v>3</v>
      </c>
      <c r="O503" s="56">
        <v>3</v>
      </c>
      <c r="P503" s="56">
        <v>6</v>
      </c>
      <c r="Q503" s="55">
        <v>502</v>
      </c>
      <c r="R503" s="55" t="s">
        <v>309</v>
      </c>
      <c r="S503" s="55">
        <v>28</v>
      </c>
      <c r="T503" s="57">
        <f t="shared" si="7"/>
        <v>4</v>
      </c>
    </row>
    <row r="504" spans="1:20" s="55" customFormat="1" x14ac:dyDescent="0.3">
      <c r="A504" s="55" t="s">
        <v>2239</v>
      </c>
      <c r="B504" s="55">
        <v>1</v>
      </c>
      <c r="C504" s="55">
        <v>1</v>
      </c>
      <c r="D504" s="55">
        <v>0</v>
      </c>
      <c r="E504" s="55">
        <v>0</v>
      </c>
      <c r="F504" s="55">
        <v>1</v>
      </c>
      <c r="G504" s="55">
        <v>1</v>
      </c>
      <c r="H504" s="55">
        <v>1</v>
      </c>
      <c r="I504" s="55">
        <v>0</v>
      </c>
      <c r="J504" s="55">
        <v>0</v>
      </c>
      <c r="K504" s="55">
        <v>1</v>
      </c>
      <c r="L504" s="55">
        <v>1</v>
      </c>
      <c r="M504" s="55">
        <v>0</v>
      </c>
      <c r="N504" s="56">
        <v>4</v>
      </c>
      <c r="O504" s="56">
        <v>3</v>
      </c>
      <c r="P504" s="56">
        <v>7</v>
      </c>
      <c r="Q504" s="55">
        <v>503</v>
      </c>
      <c r="R504" s="55" t="s">
        <v>309</v>
      </c>
      <c r="S504" s="55">
        <v>28</v>
      </c>
      <c r="T504" s="57">
        <f t="shared" si="7"/>
        <v>5</v>
      </c>
    </row>
    <row r="505" spans="1:20" s="55" customFormat="1" x14ac:dyDescent="0.3">
      <c r="A505" s="55" t="s">
        <v>2239</v>
      </c>
      <c r="B505" s="55">
        <v>0</v>
      </c>
      <c r="C505" s="55">
        <v>1</v>
      </c>
      <c r="D505" s="55">
        <v>1</v>
      </c>
      <c r="E505" s="55">
        <v>0</v>
      </c>
      <c r="F505" s="55">
        <v>0</v>
      </c>
      <c r="G505" s="55">
        <v>1</v>
      </c>
      <c r="H505" s="55">
        <v>0</v>
      </c>
      <c r="I505" s="55">
        <v>0</v>
      </c>
      <c r="J505" s="55">
        <v>0</v>
      </c>
      <c r="K505" s="55">
        <v>1</v>
      </c>
      <c r="L505" s="55">
        <v>1</v>
      </c>
      <c r="M505" s="55">
        <v>0</v>
      </c>
      <c r="N505" s="56">
        <v>2</v>
      </c>
      <c r="O505" s="56">
        <v>3</v>
      </c>
      <c r="P505" s="56">
        <v>5</v>
      </c>
      <c r="Q505" s="55">
        <v>504</v>
      </c>
      <c r="R505" s="55" t="s">
        <v>309</v>
      </c>
      <c r="S505" s="55">
        <v>28</v>
      </c>
      <c r="T505" s="57">
        <f t="shared" si="7"/>
        <v>3</v>
      </c>
    </row>
    <row r="506" spans="1:20" s="55" customFormat="1" x14ac:dyDescent="0.3">
      <c r="A506" s="55" t="s">
        <v>2239</v>
      </c>
      <c r="B506" s="55">
        <v>0</v>
      </c>
      <c r="C506" s="55">
        <v>1</v>
      </c>
      <c r="D506" s="55">
        <v>1</v>
      </c>
      <c r="E506" s="55">
        <v>1</v>
      </c>
      <c r="F506" s="55">
        <v>2</v>
      </c>
      <c r="G506" s="55">
        <v>1</v>
      </c>
      <c r="H506" s="55">
        <v>0</v>
      </c>
      <c r="I506" s="55">
        <v>0</v>
      </c>
      <c r="J506" s="55">
        <v>0</v>
      </c>
      <c r="K506" s="55">
        <v>1</v>
      </c>
      <c r="L506" s="55">
        <v>0</v>
      </c>
      <c r="M506" s="55">
        <v>0</v>
      </c>
      <c r="N506" s="56">
        <v>3</v>
      </c>
      <c r="O506" s="56">
        <v>4</v>
      </c>
      <c r="P506" s="56">
        <v>7</v>
      </c>
      <c r="Q506" s="55">
        <v>505</v>
      </c>
      <c r="R506" s="55" t="s">
        <v>309</v>
      </c>
      <c r="S506" s="55">
        <v>28</v>
      </c>
      <c r="T506" s="57">
        <f t="shared" si="7"/>
        <v>6</v>
      </c>
    </row>
    <row r="507" spans="1:20" s="55" customFormat="1" x14ac:dyDescent="0.3">
      <c r="A507" s="55" t="s">
        <v>2239</v>
      </c>
      <c r="B507" s="55">
        <v>0</v>
      </c>
      <c r="C507" s="55">
        <v>1</v>
      </c>
      <c r="D507" s="55">
        <v>1</v>
      </c>
      <c r="E507" s="55">
        <v>1</v>
      </c>
      <c r="F507" s="55">
        <v>2</v>
      </c>
      <c r="G507" s="55">
        <v>0</v>
      </c>
      <c r="H507" s="55">
        <v>1</v>
      </c>
      <c r="I507" s="55">
        <v>0</v>
      </c>
      <c r="J507" s="55">
        <v>0</v>
      </c>
      <c r="K507" s="55">
        <v>1</v>
      </c>
      <c r="L507" s="55">
        <v>1</v>
      </c>
      <c r="M507" s="55">
        <v>0</v>
      </c>
      <c r="N507" s="56">
        <v>5</v>
      </c>
      <c r="O507" s="56">
        <v>3</v>
      </c>
      <c r="P507" s="56">
        <v>8</v>
      </c>
      <c r="Q507" s="55">
        <v>506</v>
      </c>
      <c r="R507" s="55" t="s">
        <v>309</v>
      </c>
      <c r="S507" s="55">
        <v>28</v>
      </c>
      <c r="T507" s="57">
        <f t="shared" si="7"/>
        <v>6</v>
      </c>
    </row>
    <row r="508" spans="1:20" s="55" customFormat="1" x14ac:dyDescent="0.3">
      <c r="A508" s="55" t="s">
        <v>2239</v>
      </c>
      <c r="B508" s="55">
        <v>0</v>
      </c>
      <c r="C508" s="55">
        <v>0</v>
      </c>
      <c r="D508" s="55">
        <v>0</v>
      </c>
      <c r="E508" s="55">
        <v>0</v>
      </c>
      <c r="F508" s="55">
        <v>0</v>
      </c>
      <c r="G508" s="55">
        <v>0</v>
      </c>
      <c r="H508" s="55">
        <v>0</v>
      </c>
      <c r="I508" s="55">
        <v>0</v>
      </c>
      <c r="J508" s="55">
        <v>1</v>
      </c>
      <c r="K508" s="55">
        <v>0</v>
      </c>
      <c r="L508" s="55">
        <v>0</v>
      </c>
      <c r="M508" s="55">
        <v>0</v>
      </c>
      <c r="N508" s="56">
        <v>1</v>
      </c>
      <c r="O508" s="56">
        <v>0</v>
      </c>
      <c r="P508" s="56">
        <v>1</v>
      </c>
      <c r="Q508" s="55">
        <v>507</v>
      </c>
      <c r="R508" s="55" t="s">
        <v>309</v>
      </c>
      <c r="S508" s="55">
        <v>28</v>
      </c>
      <c r="T508" s="57">
        <f t="shared" si="7"/>
        <v>0</v>
      </c>
    </row>
    <row r="509" spans="1:20" s="55" customFormat="1" x14ac:dyDescent="0.3">
      <c r="A509" s="55" t="s">
        <v>2239</v>
      </c>
      <c r="B509" s="55">
        <v>0</v>
      </c>
      <c r="C509" s="55">
        <v>1</v>
      </c>
      <c r="D509" s="55">
        <v>0</v>
      </c>
      <c r="E509" s="55">
        <v>0</v>
      </c>
      <c r="F509" s="55">
        <v>1</v>
      </c>
      <c r="G509" s="55">
        <v>2</v>
      </c>
      <c r="H509" s="55">
        <v>0</v>
      </c>
      <c r="I509" s="55">
        <v>1</v>
      </c>
      <c r="J509" s="55">
        <v>1</v>
      </c>
      <c r="K509" s="55">
        <v>1</v>
      </c>
      <c r="L509" s="55">
        <v>0</v>
      </c>
      <c r="M509" s="55">
        <v>0</v>
      </c>
      <c r="N509" s="56">
        <v>2</v>
      </c>
      <c r="O509" s="56">
        <v>5</v>
      </c>
      <c r="P509" s="56">
        <v>7</v>
      </c>
      <c r="Q509" s="55">
        <v>508</v>
      </c>
      <c r="R509" s="55" t="s">
        <v>309</v>
      </c>
      <c r="S509" s="55">
        <v>28</v>
      </c>
      <c r="T509" s="57">
        <f t="shared" si="7"/>
        <v>5</v>
      </c>
    </row>
    <row r="510" spans="1:20" s="55" customFormat="1" x14ac:dyDescent="0.3">
      <c r="A510" s="55" t="s">
        <v>2239</v>
      </c>
      <c r="B510" s="55">
        <v>1</v>
      </c>
      <c r="C510" s="55">
        <v>0</v>
      </c>
      <c r="D510" s="55">
        <v>0</v>
      </c>
      <c r="E510" s="55">
        <v>0</v>
      </c>
      <c r="F510" s="55">
        <v>0</v>
      </c>
      <c r="G510" s="55">
        <v>1</v>
      </c>
      <c r="H510" s="55">
        <v>0</v>
      </c>
      <c r="I510" s="55">
        <v>1</v>
      </c>
      <c r="J510" s="55">
        <v>1</v>
      </c>
      <c r="K510" s="55">
        <v>1</v>
      </c>
      <c r="L510" s="55">
        <v>0</v>
      </c>
      <c r="M510" s="55">
        <v>0</v>
      </c>
      <c r="N510" s="56">
        <v>2</v>
      </c>
      <c r="O510" s="56">
        <v>3</v>
      </c>
      <c r="P510" s="56">
        <v>5</v>
      </c>
      <c r="Q510" s="55">
        <v>509</v>
      </c>
      <c r="R510" s="55" t="s">
        <v>309</v>
      </c>
      <c r="S510" s="55">
        <v>28</v>
      </c>
      <c r="T510" s="57">
        <f t="shared" si="7"/>
        <v>3</v>
      </c>
    </row>
    <row r="511" spans="1:20" s="55" customFormat="1" x14ac:dyDescent="0.3">
      <c r="A511" s="55" t="s">
        <v>2239</v>
      </c>
      <c r="B511" s="55">
        <v>0</v>
      </c>
      <c r="C511" s="55">
        <v>1</v>
      </c>
      <c r="D511" s="55">
        <v>1</v>
      </c>
      <c r="E511" s="55">
        <v>0</v>
      </c>
      <c r="F511" s="55">
        <v>0</v>
      </c>
      <c r="G511" s="55">
        <v>2</v>
      </c>
      <c r="H511" s="55">
        <v>0</v>
      </c>
      <c r="I511" s="55">
        <v>0</v>
      </c>
      <c r="J511" s="55">
        <v>1</v>
      </c>
      <c r="K511" s="55">
        <v>2</v>
      </c>
      <c r="L511" s="55">
        <v>0</v>
      </c>
      <c r="M511" s="55">
        <v>0</v>
      </c>
      <c r="N511" s="56">
        <v>2</v>
      </c>
      <c r="O511" s="56">
        <v>5</v>
      </c>
      <c r="P511" s="56">
        <v>7</v>
      </c>
      <c r="Q511" s="55">
        <v>510</v>
      </c>
      <c r="R511" s="55" t="s">
        <v>309</v>
      </c>
      <c r="S511" s="55">
        <v>28</v>
      </c>
      <c r="T511" s="57">
        <f t="shared" si="7"/>
        <v>4</v>
      </c>
    </row>
    <row r="512" spans="1:20" s="55" customFormat="1" x14ac:dyDescent="0.3">
      <c r="A512" s="55" t="s">
        <v>2239</v>
      </c>
      <c r="B512" s="55">
        <v>0</v>
      </c>
      <c r="C512" s="55">
        <v>0</v>
      </c>
      <c r="D512" s="55">
        <v>0</v>
      </c>
      <c r="E512" s="55">
        <v>1</v>
      </c>
      <c r="F512" s="55">
        <v>0</v>
      </c>
      <c r="G512" s="55">
        <v>1</v>
      </c>
      <c r="H512" s="55">
        <v>0</v>
      </c>
      <c r="I512" s="55">
        <v>1</v>
      </c>
      <c r="J512" s="55">
        <v>0</v>
      </c>
      <c r="K512" s="55">
        <v>1</v>
      </c>
      <c r="L512" s="55">
        <v>0</v>
      </c>
      <c r="M512" s="55">
        <v>0</v>
      </c>
      <c r="N512" s="56">
        <v>0</v>
      </c>
      <c r="O512" s="56">
        <v>4</v>
      </c>
      <c r="P512" s="56">
        <v>4</v>
      </c>
      <c r="Q512" s="55">
        <v>511</v>
      </c>
      <c r="R512" s="55" t="s">
        <v>309</v>
      </c>
      <c r="S512" s="55">
        <v>28</v>
      </c>
      <c r="T512" s="57">
        <f t="shared" si="7"/>
        <v>3</v>
      </c>
    </row>
    <row r="513" spans="1:20" s="55" customFormat="1" x14ac:dyDescent="0.3">
      <c r="A513" s="55" t="s">
        <v>2239</v>
      </c>
      <c r="B513" s="55">
        <v>0</v>
      </c>
      <c r="C513" s="55">
        <v>0</v>
      </c>
      <c r="D513" s="55">
        <v>0</v>
      </c>
      <c r="E513" s="55">
        <v>0</v>
      </c>
      <c r="F513" s="55">
        <v>0</v>
      </c>
      <c r="G513" s="55">
        <v>0</v>
      </c>
      <c r="H513" s="55">
        <v>2</v>
      </c>
      <c r="I513" s="55">
        <v>0</v>
      </c>
      <c r="J513" s="55">
        <v>1</v>
      </c>
      <c r="K513" s="55">
        <v>0</v>
      </c>
      <c r="L513" s="55">
        <v>0</v>
      </c>
      <c r="M513" s="55">
        <v>1</v>
      </c>
      <c r="N513" s="56">
        <v>3</v>
      </c>
      <c r="O513" s="56">
        <v>1</v>
      </c>
      <c r="P513" s="56">
        <v>4</v>
      </c>
      <c r="Q513" s="55">
        <v>512</v>
      </c>
      <c r="R513" s="55" t="s">
        <v>309</v>
      </c>
      <c r="S513" s="55">
        <v>28</v>
      </c>
      <c r="T513" s="57">
        <f t="shared" si="7"/>
        <v>2</v>
      </c>
    </row>
    <row r="514" spans="1:20" s="55" customFormat="1" x14ac:dyDescent="0.3">
      <c r="A514" s="55" t="s">
        <v>2239</v>
      </c>
      <c r="B514" s="55">
        <v>0</v>
      </c>
      <c r="C514" s="55">
        <v>0</v>
      </c>
      <c r="D514" s="55">
        <v>0</v>
      </c>
      <c r="E514" s="55">
        <v>1</v>
      </c>
      <c r="F514" s="55">
        <v>0</v>
      </c>
      <c r="G514" s="55">
        <v>1</v>
      </c>
      <c r="H514" s="55">
        <v>1</v>
      </c>
      <c r="I514" s="55">
        <v>2</v>
      </c>
      <c r="J514" s="55">
        <v>1</v>
      </c>
      <c r="K514" s="55">
        <v>1</v>
      </c>
      <c r="L514" s="55">
        <v>0</v>
      </c>
      <c r="M514" s="55">
        <v>0</v>
      </c>
      <c r="N514" s="56">
        <v>2</v>
      </c>
      <c r="O514" s="56">
        <v>5</v>
      </c>
      <c r="P514" s="56">
        <v>7</v>
      </c>
      <c r="Q514" s="55">
        <v>513</v>
      </c>
      <c r="R514" s="55" t="s">
        <v>309</v>
      </c>
      <c r="S514" s="55">
        <v>28</v>
      </c>
      <c r="T514" s="57">
        <f t="shared" si="7"/>
        <v>5</v>
      </c>
    </row>
    <row r="515" spans="1:20" s="55" customFormat="1" x14ac:dyDescent="0.3">
      <c r="A515" s="55" t="s">
        <v>2239</v>
      </c>
      <c r="B515" s="55">
        <v>0</v>
      </c>
      <c r="C515" s="55">
        <v>1</v>
      </c>
      <c r="D515" s="55">
        <v>0</v>
      </c>
      <c r="E515" s="55">
        <v>1</v>
      </c>
      <c r="F515" s="55">
        <v>1</v>
      </c>
      <c r="G515" s="55">
        <v>1</v>
      </c>
      <c r="H515" s="55">
        <v>1</v>
      </c>
      <c r="I515" s="55">
        <v>0</v>
      </c>
      <c r="J515" s="55">
        <v>1</v>
      </c>
      <c r="K515" s="55">
        <v>1</v>
      </c>
      <c r="L515" s="55">
        <v>1</v>
      </c>
      <c r="M515" s="55">
        <v>0</v>
      </c>
      <c r="N515" s="56">
        <v>4</v>
      </c>
      <c r="O515" s="56">
        <v>4</v>
      </c>
      <c r="P515" s="56">
        <v>8</v>
      </c>
      <c r="Q515" s="55">
        <v>514</v>
      </c>
      <c r="R515" s="55" t="s">
        <v>309</v>
      </c>
      <c r="S515" s="55">
        <v>28</v>
      </c>
      <c r="T515" s="57">
        <f t="shared" ref="T515:T578" si="8">SUM(B515:I515)</f>
        <v>5</v>
      </c>
    </row>
    <row r="516" spans="1:20" s="55" customFormat="1" x14ac:dyDescent="0.3">
      <c r="A516" s="55" t="s">
        <v>2239</v>
      </c>
      <c r="B516" s="55">
        <v>0</v>
      </c>
      <c r="C516" s="55">
        <v>1</v>
      </c>
      <c r="D516" s="55">
        <v>0</v>
      </c>
      <c r="E516" s="55">
        <v>0</v>
      </c>
      <c r="F516" s="55">
        <v>1</v>
      </c>
      <c r="G516" s="55">
        <v>2</v>
      </c>
      <c r="H516" s="55">
        <v>0</v>
      </c>
      <c r="I516" s="55">
        <v>1</v>
      </c>
      <c r="J516" s="55">
        <v>1</v>
      </c>
      <c r="K516" s="55">
        <v>1</v>
      </c>
      <c r="L516" s="55">
        <v>0</v>
      </c>
      <c r="M516" s="55">
        <v>0</v>
      </c>
      <c r="N516" s="56">
        <v>2</v>
      </c>
      <c r="O516" s="56">
        <v>5</v>
      </c>
      <c r="P516" s="56">
        <v>7</v>
      </c>
      <c r="Q516" s="55">
        <v>515</v>
      </c>
      <c r="R516" s="55" t="s">
        <v>309</v>
      </c>
      <c r="S516" s="55">
        <v>28</v>
      </c>
      <c r="T516" s="57">
        <f t="shared" si="8"/>
        <v>5</v>
      </c>
    </row>
    <row r="517" spans="1:20" s="55" customFormat="1" x14ac:dyDescent="0.3">
      <c r="A517" s="55" t="s">
        <v>2239</v>
      </c>
      <c r="B517" s="55">
        <v>0</v>
      </c>
      <c r="C517" s="55">
        <v>0</v>
      </c>
      <c r="D517" s="55">
        <v>0</v>
      </c>
      <c r="E517" s="55">
        <v>0</v>
      </c>
      <c r="F517" s="55">
        <v>3</v>
      </c>
      <c r="G517" s="55">
        <v>0</v>
      </c>
      <c r="H517" s="55">
        <v>0</v>
      </c>
      <c r="I517" s="55">
        <v>1</v>
      </c>
      <c r="J517" s="55">
        <v>1</v>
      </c>
      <c r="K517" s="55">
        <v>1</v>
      </c>
      <c r="L517" s="55">
        <v>0</v>
      </c>
      <c r="M517" s="55">
        <v>0</v>
      </c>
      <c r="N517" s="56">
        <v>4</v>
      </c>
      <c r="O517" s="56">
        <v>2</v>
      </c>
      <c r="P517" s="56">
        <v>6</v>
      </c>
      <c r="Q517" s="55">
        <v>516</v>
      </c>
      <c r="R517" s="55" t="s">
        <v>309</v>
      </c>
      <c r="S517" s="55">
        <v>28</v>
      </c>
      <c r="T517" s="57">
        <f t="shared" si="8"/>
        <v>4</v>
      </c>
    </row>
    <row r="518" spans="1:20" s="55" customFormat="1" x14ac:dyDescent="0.3">
      <c r="A518" s="55" t="s">
        <v>2239</v>
      </c>
      <c r="B518" s="55">
        <v>0</v>
      </c>
      <c r="C518" s="55">
        <v>1</v>
      </c>
      <c r="D518" s="55">
        <v>1</v>
      </c>
      <c r="E518" s="55">
        <v>0</v>
      </c>
      <c r="F518" s="55">
        <v>2</v>
      </c>
      <c r="G518" s="55">
        <v>1</v>
      </c>
      <c r="H518" s="55">
        <v>0</v>
      </c>
      <c r="I518" s="55">
        <v>0</v>
      </c>
      <c r="J518" s="55">
        <v>1</v>
      </c>
      <c r="K518" s="55">
        <v>1</v>
      </c>
      <c r="L518" s="55">
        <v>0</v>
      </c>
      <c r="M518" s="55">
        <v>0</v>
      </c>
      <c r="N518" s="56">
        <v>4</v>
      </c>
      <c r="O518" s="56">
        <v>3</v>
      </c>
      <c r="P518" s="56">
        <v>7</v>
      </c>
      <c r="Q518" s="55">
        <v>517</v>
      </c>
      <c r="R518" s="55" t="s">
        <v>309</v>
      </c>
      <c r="S518" s="55">
        <v>28</v>
      </c>
      <c r="T518" s="57">
        <f t="shared" si="8"/>
        <v>5</v>
      </c>
    </row>
    <row r="519" spans="1:20" s="55" customFormat="1" x14ac:dyDescent="0.3">
      <c r="A519" s="55" t="s">
        <v>2239</v>
      </c>
      <c r="B519" s="55">
        <v>0</v>
      </c>
      <c r="C519" s="55">
        <v>0</v>
      </c>
      <c r="D519" s="55">
        <v>0</v>
      </c>
      <c r="E519" s="55">
        <v>0</v>
      </c>
      <c r="F519" s="55">
        <v>0</v>
      </c>
      <c r="G519" s="55">
        <v>0</v>
      </c>
      <c r="H519" s="55">
        <v>3</v>
      </c>
      <c r="I519" s="55">
        <v>1</v>
      </c>
      <c r="J519" s="55">
        <v>0</v>
      </c>
      <c r="K519" s="55">
        <v>1</v>
      </c>
      <c r="L519" s="55">
        <v>0</v>
      </c>
      <c r="M519" s="55">
        <v>0</v>
      </c>
      <c r="N519" s="56">
        <v>3</v>
      </c>
      <c r="O519" s="56">
        <v>2</v>
      </c>
      <c r="P519" s="56">
        <v>5</v>
      </c>
      <c r="Q519" s="55">
        <v>518</v>
      </c>
      <c r="R519" s="55" t="s">
        <v>309</v>
      </c>
      <c r="S519" s="55">
        <v>28</v>
      </c>
      <c r="T519" s="57">
        <f t="shared" si="8"/>
        <v>4</v>
      </c>
    </row>
    <row r="520" spans="1:20" s="55" customFormat="1" x14ac:dyDescent="0.3">
      <c r="A520" s="55" t="s">
        <v>2239</v>
      </c>
      <c r="B520" s="55">
        <v>1</v>
      </c>
      <c r="C520" s="55">
        <v>0</v>
      </c>
      <c r="D520" s="55">
        <v>0</v>
      </c>
      <c r="E520" s="55">
        <v>0</v>
      </c>
      <c r="F520" s="55">
        <v>1</v>
      </c>
      <c r="G520" s="55">
        <v>1</v>
      </c>
      <c r="H520" s="55">
        <v>0</v>
      </c>
      <c r="I520" s="55">
        <v>0</v>
      </c>
      <c r="J520" s="55">
        <v>1</v>
      </c>
      <c r="K520" s="55">
        <v>1</v>
      </c>
      <c r="L520" s="55">
        <v>0</v>
      </c>
      <c r="M520" s="55">
        <v>0</v>
      </c>
      <c r="N520" s="56">
        <v>3</v>
      </c>
      <c r="O520" s="56">
        <v>2</v>
      </c>
      <c r="P520" s="56">
        <v>5</v>
      </c>
      <c r="Q520" s="55">
        <v>519</v>
      </c>
      <c r="R520" s="55" t="s">
        <v>309</v>
      </c>
      <c r="S520" s="55">
        <v>28</v>
      </c>
      <c r="T520" s="57">
        <f t="shared" si="8"/>
        <v>3</v>
      </c>
    </row>
    <row r="521" spans="1:20" s="55" customFormat="1" x14ac:dyDescent="0.3">
      <c r="A521" s="55" t="s">
        <v>2239</v>
      </c>
      <c r="B521" s="55">
        <v>0</v>
      </c>
      <c r="C521" s="55">
        <v>1</v>
      </c>
      <c r="D521" s="55">
        <v>1</v>
      </c>
      <c r="E521" s="55">
        <v>0</v>
      </c>
      <c r="F521" s="55">
        <v>2</v>
      </c>
      <c r="G521" s="55">
        <v>1</v>
      </c>
      <c r="H521" s="55">
        <v>0</v>
      </c>
      <c r="I521" s="55">
        <v>0</v>
      </c>
      <c r="J521" s="55">
        <v>1</v>
      </c>
      <c r="K521" s="55">
        <v>1</v>
      </c>
      <c r="L521" s="55">
        <v>0</v>
      </c>
      <c r="M521" s="55">
        <v>0</v>
      </c>
      <c r="N521" s="56">
        <v>4</v>
      </c>
      <c r="O521" s="56">
        <v>3</v>
      </c>
      <c r="P521" s="56">
        <v>7</v>
      </c>
      <c r="Q521" s="55">
        <v>520</v>
      </c>
      <c r="R521" s="55" t="s">
        <v>309</v>
      </c>
      <c r="S521" s="55">
        <v>29</v>
      </c>
      <c r="T521" s="57">
        <f t="shared" si="8"/>
        <v>5</v>
      </c>
    </row>
    <row r="522" spans="1:20" s="55" customFormat="1" x14ac:dyDescent="0.3">
      <c r="A522" s="55" t="s">
        <v>2239</v>
      </c>
      <c r="B522" s="55">
        <v>0</v>
      </c>
      <c r="C522" s="55">
        <v>0</v>
      </c>
      <c r="D522" s="55">
        <v>0</v>
      </c>
      <c r="E522" s="55">
        <v>1</v>
      </c>
      <c r="F522" s="55">
        <v>0</v>
      </c>
      <c r="G522" s="55">
        <v>1</v>
      </c>
      <c r="H522" s="55">
        <v>1</v>
      </c>
      <c r="I522" s="55">
        <v>0</v>
      </c>
      <c r="J522" s="55">
        <v>2</v>
      </c>
      <c r="K522" s="55">
        <v>1</v>
      </c>
      <c r="L522" s="55">
        <v>0</v>
      </c>
      <c r="M522" s="55">
        <v>0</v>
      </c>
      <c r="N522" s="56">
        <v>3</v>
      </c>
      <c r="O522" s="56">
        <v>3</v>
      </c>
      <c r="P522" s="56">
        <v>6</v>
      </c>
      <c r="Q522" s="55">
        <v>521</v>
      </c>
      <c r="R522" s="55" t="s">
        <v>309</v>
      </c>
      <c r="S522" s="55">
        <v>29</v>
      </c>
      <c r="T522" s="57">
        <f t="shared" si="8"/>
        <v>3</v>
      </c>
    </row>
    <row r="523" spans="1:20" s="55" customFormat="1" x14ac:dyDescent="0.3">
      <c r="A523" s="55" t="s">
        <v>2239</v>
      </c>
      <c r="B523" s="55">
        <v>0</v>
      </c>
      <c r="C523" s="55">
        <v>0</v>
      </c>
      <c r="D523" s="55">
        <v>1</v>
      </c>
      <c r="E523" s="55">
        <v>1</v>
      </c>
      <c r="F523" s="55">
        <v>0</v>
      </c>
      <c r="G523" s="55">
        <v>1</v>
      </c>
      <c r="H523" s="55">
        <v>0</v>
      </c>
      <c r="I523" s="55">
        <v>2</v>
      </c>
      <c r="J523" s="55">
        <v>0</v>
      </c>
      <c r="K523" s="55">
        <v>1</v>
      </c>
      <c r="L523" s="55">
        <v>1</v>
      </c>
      <c r="M523" s="55">
        <v>0</v>
      </c>
      <c r="N523" s="56">
        <v>2</v>
      </c>
      <c r="O523" s="56">
        <v>5</v>
      </c>
      <c r="P523" s="56">
        <v>7</v>
      </c>
      <c r="Q523" s="55">
        <v>522</v>
      </c>
      <c r="R523" s="55" t="s">
        <v>309</v>
      </c>
      <c r="S523" s="55">
        <v>29</v>
      </c>
      <c r="T523" s="57">
        <f t="shared" si="8"/>
        <v>5</v>
      </c>
    </row>
    <row r="524" spans="1:20" s="55" customFormat="1" x14ac:dyDescent="0.3">
      <c r="A524" s="55" t="s">
        <v>2239</v>
      </c>
      <c r="B524" s="55">
        <v>0</v>
      </c>
      <c r="C524" s="55">
        <v>0</v>
      </c>
      <c r="D524" s="55">
        <v>1</v>
      </c>
      <c r="E524" s="55">
        <v>0</v>
      </c>
      <c r="F524" s="55">
        <v>1</v>
      </c>
      <c r="G524" s="55">
        <v>1</v>
      </c>
      <c r="H524" s="55">
        <v>1</v>
      </c>
      <c r="I524" s="55">
        <v>2</v>
      </c>
      <c r="J524" s="55">
        <v>1</v>
      </c>
      <c r="K524" s="55">
        <v>1</v>
      </c>
      <c r="L524" s="55">
        <v>0</v>
      </c>
      <c r="M524" s="55">
        <v>0</v>
      </c>
      <c r="N524" s="56">
        <v>4</v>
      </c>
      <c r="O524" s="56">
        <v>4</v>
      </c>
      <c r="P524" s="56">
        <v>8</v>
      </c>
      <c r="Q524" s="55">
        <v>523</v>
      </c>
      <c r="R524" s="55" t="s">
        <v>309</v>
      </c>
      <c r="S524" s="55">
        <v>29</v>
      </c>
      <c r="T524" s="57">
        <f t="shared" si="8"/>
        <v>6</v>
      </c>
    </row>
    <row r="525" spans="1:20" s="55" customFormat="1" x14ac:dyDescent="0.3">
      <c r="A525" s="55" t="s">
        <v>2239</v>
      </c>
      <c r="B525" s="55">
        <v>0</v>
      </c>
      <c r="C525" s="55">
        <v>1</v>
      </c>
      <c r="D525" s="55">
        <v>0</v>
      </c>
      <c r="E525" s="55">
        <v>1</v>
      </c>
      <c r="F525" s="55">
        <v>1</v>
      </c>
      <c r="G525" s="55">
        <v>2</v>
      </c>
      <c r="H525" s="55">
        <v>0</v>
      </c>
      <c r="I525" s="55">
        <v>0</v>
      </c>
      <c r="J525" s="55">
        <v>0</v>
      </c>
      <c r="K525" s="55">
        <v>1</v>
      </c>
      <c r="L525" s="55">
        <v>1</v>
      </c>
      <c r="M525" s="55">
        <v>0</v>
      </c>
      <c r="N525" s="56">
        <v>2</v>
      </c>
      <c r="O525" s="56">
        <v>5</v>
      </c>
      <c r="P525" s="56">
        <v>7</v>
      </c>
      <c r="Q525" s="55">
        <v>524</v>
      </c>
      <c r="R525" s="55" t="s">
        <v>309</v>
      </c>
      <c r="S525" s="55">
        <v>29</v>
      </c>
      <c r="T525" s="57">
        <f t="shared" si="8"/>
        <v>5</v>
      </c>
    </row>
    <row r="526" spans="1:20" s="55" customFormat="1" x14ac:dyDescent="0.3">
      <c r="A526" s="55" t="s">
        <v>2239</v>
      </c>
      <c r="B526" s="55">
        <v>0</v>
      </c>
      <c r="C526" s="55">
        <v>0</v>
      </c>
      <c r="D526" s="55">
        <v>0</v>
      </c>
      <c r="E526" s="55">
        <v>1</v>
      </c>
      <c r="F526" s="55">
        <v>0</v>
      </c>
      <c r="G526" s="55">
        <v>1</v>
      </c>
      <c r="H526" s="55">
        <v>0</v>
      </c>
      <c r="I526" s="55">
        <v>2</v>
      </c>
      <c r="J526" s="55">
        <v>1</v>
      </c>
      <c r="K526" s="55">
        <v>1</v>
      </c>
      <c r="L526" s="55">
        <v>0</v>
      </c>
      <c r="M526" s="55">
        <v>0</v>
      </c>
      <c r="N526" s="56">
        <v>1</v>
      </c>
      <c r="O526" s="56">
        <v>5</v>
      </c>
      <c r="P526" s="56">
        <v>6</v>
      </c>
      <c r="Q526" s="55">
        <v>525</v>
      </c>
      <c r="R526" s="55" t="s">
        <v>309</v>
      </c>
      <c r="S526" s="55">
        <v>29</v>
      </c>
      <c r="T526" s="57">
        <f t="shared" si="8"/>
        <v>4</v>
      </c>
    </row>
    <row r="527" spans="1:20" s="55" customFormat="1" x14ac:dyDescent="0.3">
      <c r="A527" s="55" t="s">
        <v>2239</v>
      </c>
      <c r="B527" s="55">
        <v>0</v>
      </c>
      <c r="C527" s="55">
        <v>0</v>
      </c>
      <c r="D527" s="55">
        <v>1</v>
      </c>
      <c r="E527" s="55">
        <v>0</v>
      </c>
      <c r="F527" s="55">
        <v>0</v>
      </c>
      <c r="G527" s="55">
        <v>1</v>
      </c>
      <c r="H527" s="55">
        <v>0</v>
      </c>
      <c r="I527" s="55">
        <v>1</v>
      </c>
      <c r="J527" s="55">
        <v>1</v>
      </c>
      <c r="K527" s="55">
        <v>2</v>
      </c>
      <c r="L527" s="55">
        <v>0</v>
      </c>
      <c r="M527" s="55">
        <v>0</v>
      </c>
      <c r="N527" s="56">
        <v>2</v>
      </c>
      <c r="O527" s="56">
        <v>4</v>
      </c>
      <c r="P527" s="56">
        <v>6</v>
      </c>
      <c r="Q527" s="55">
        <v>526</v>
      </c>
      <c r="R527" s="55" t="s">
        <v>309</v>
      </c>
      <c r="S527" s="55">
        <v>29</v>
      </c>
      <c r="T527" s="57">
        <f t="shared" si="8"/>
        <v>3</v>
      </c>
    </row>
    <row r="528" spans="1:20" s="55" customFormat="1" x14ac:dyDescent="0.3">
      <c r="A528" s="55" t="s">
        <v>2239</v>
      </c>
      <c r="B528" s="55">
        <v>0</v>
      </c>
      <c r="C528" s="55">
        <v>0</v>
      </c>
      <c r="D528" s="55">
        <v>1</v>
      </c>
      <c r="E528" s="55">
        <v>0</v>
      </c>
      <c r="F528" s="55">
        <v>0</v>
      </c>
      <c r="G528" s="55">
        <v>3</v>
      </c>
      <c r="H528" s="55">
        <v>0</v>
      </c>
      <c r="I528" s="55">
        <v>1</v>
      </c>
      <c r="J528" s="55">
        <v>1</v>
      </c>
      <c r="K528" s="55">
        <v>1</v>
      </c>
      <c r="L528" s="55">
        <v>0</v>
      </c>
      <c r="M528" s="55">
        <v>0</v>
      </c>
      <c r="N528" s="56">
        <v>2</v>
      </c>
      <c r="O528" s="56">
        <v>5</v>
      </c>
      <c r="P528" s="56">
        <v>7</v>
      </c>
      <c r="Q528" s="55">
        <v>527</v>
      </c>
      <c r="R528" s="55" t="s">
        <v>309</v>
      </c>
      <c r="S528" s="55">
        <v>29</v>
      </c>
      <c r="T528" s="57">
        <f t="shared" si="8"/>
        <v>5</v>
      </c>
    </row>
    <row r="529" spans="1:20" s="55" customFormat="1" x14ac:dyDescent="0.3">
      <c r="A529" s="55" t="s">
        <v>2239</v>
      </c>
      <c r="B529" s="55">
        <v>0</v>
      </c>
      <c r="C529" s="55">
        <v>0</v>
      </c>
      <c r="D529" s="55">
        <v>1</v>
      </c>
      <c r="E529" s="55">
        <v>1</v>
      </c>
      <c r="F529" s="55">
        <v>1</v>
      </c>
      <c r="G529" s="55">
        <v>0</v>
      </c>
      <c r="H529" s="55">
        <v>0</v>
      </c>
      <c r="I529" s="55">
        <v>1</v>
      </c>
      <c r="J529" s="55">
        <v>0</v>
      </c>
      <c r="K529" s="55">
        <v>0</v>
      </c>
      <c r="L529" s="55">
        <v>0</v>
      </c>
      <c r="M529" s="55">
        <v>1</v>
      </c>
      <c r="N529" s="56">
        <v>2</v>
      </c>
      <c r="O529" s="56">
        <v>3</v>
      </c>
      <c r="P529" s="56">
        <v>5</v>
      </c>
      <c r="Q529" s="55">
        <v>528</v>
      </c>
      <c r="R529" s="55" t="s">
        <v>309</v>
      </c>
      <c r="S529" s="55">
        <v>29</v>
      </c>
      <c r="T529" s="57">
        <f t="shared" si="8"/>
        <v>4</v>
      </c>
    </row>
    <row r="530" spans="1:20" s="55" customFormat="1" x14ac:dyDescent="0.3">
      <c r="A530" s="55" t="s">
        <v>2239</v>
      </c>
      <c r="B530" s="55">
        <v>0</v>
      </c>
      <c r="C530" s="55">
        <v>0</v>
      </c>
      <c r="D530" s="55">
        <v>1</v>
      </c>
      <c r="E530" s="55">
        <v>0</v>
      </c>
      <c r="F530" s="55">
        <v>0</v>
      </c>
      <c r="G530" s="55">
        <v>2</v>
      </c>
      <c r="H530" s="55">
        <v>0</v>
      </c>
      <c r="I530" s="55">
        <v>3</v>
      </c>
      <c r="J530" s="55">
        <v>1</v>
      </c>
      <c r="K530" s="55">
        <v>1</v>
      </c>
      <c r="L530" s="55">
        <v>0</v>
      </c>
      <c r="M530" s="55">
        <v>0</v>
      </c>
      <c r="N530" s="56">
        <v>2</v>
      </c>
      <c r="O530" s="56">
        <v>6</v>
      </c>
      <c r="P530" s="56">
        <v>8</v>
      </c>
      <c r="Q530" s="55">
        <v>529</v>
      </c>
      <c r="R530" s="55" t="s">
        <v>309</v>
      </c>
      <c r="S530" s="55">
        <v>29</v>
      </c>
      <c r="T530" s="57">
        <f t="shared" si="8"/>
        <v>6</v>
      </c>
    </row>
    <row r="531" spans="1:20" s="55" customFormat="1" x14ac:dyDescent="0.3">
      <c r="A531" s="55" t="s">
        <v>2239</v>
      </c>
      <c r="B531" s="55">
        <v>0</v>
      </c>
      <c r="C531" s="55">
        <v>0</v>
      </c>
      <c r="D531" s="55">
        <v>0</v>
      </c>
      <c r="E531" s="55">
        <v>2</v>
      </c>
      <c r="F531" s="55">
        <v>0</v>
      </c>
      <c r="G531" s="55">
        <v>3</v>
      </c>
      <c r="H531" s="55">
        <v>0</v>
      </c>
      <c r="I531" s="55">
        <v>0</v>
      </c>
      <c r="J531" s="55">
        <v>1</v>
      </c>
      <c r="K531" s="55">
        <v>1</v>
      </c>
      <c r="L531" s="55">
        <v>0</v>
      </c>
      <c r="M531" s="55">
        <v>0</v>
      </c>
      <c r="N531" s="56">
        <v>1</v>
      </c>
      <c r="O531" s="56">
        <v>6</v>
      </c>
      <c r="P531" s="56">
        <v>7</v>
      </c>
      <c r="Q531" s="55">
        <v>530</v>
      </c>
      <c r="R531" s="55" t="s">
        <v>309</v>
      </c>
      <c r="S531" s="55">
        <v>29</v>
      </c>
      <c r="T531" s="57">
        <f t="shared" si="8"/>
        <v>5</v>
      </c>
    </row>
    <row r="532" spans="1:20" s="55" customFormat="1" x14ac:dyDescent="0.3">
      <c r="A532" s="55" t="s">
        <v>2239</v>
      </c>
      <c r="B532" s="55">
        <v>0</v>
      </c>
      <c r="C532" s="55">
        <v>0</v>
      </c>
      <c r="D532" s="55">
        <v>0</v>
      </c>
      <c r="E532" s="55">
        <v>0</v>
      </c>
      <c r="F532" s="55">
        <v>0</v>
      </c>
      <c r="G532" s="55">
        <v>0</v>
      </c>
      <c r="H532" s="55">
        <v>0</v>
      </c>
      <c r="I532" s="55">
        <v>1</v>
      </c>
      <c r="J532" s="55">
        <v>0</v>
      </c>
      <c r="K532" s="55">
        <v>1</v>
      </c>
      <c r="L532" s="55">
        <v>1</v>
      </c>
      <c r="M532" s="55">
        <v>0</v>
      </c>
      <c r="N532" s="56">
        <v>1</v>
      </c>
      <c r="O532" s="56">
        <v>2</v>
      </c>
      <c r="P532" s="56">
        <v>3</v>
      </c>
      <c r="Q532" s="55">
        <v>531</v>
      </c>
      <c r="R532" s="55" t="s">
        <v>309</v>
      </c>
      <c r="S532" s="55">
        <v>29</v>
      </c>
      <c r="T532" s="57">
        <f t="shared" si="8"/>
        <v>1</v>
      </c>
    </row>
    <row r="533" spans="1:20" s="55" customFormat="1" x14ac:dyDescent="0.3">
      <c r="A533" s="55" t="s">
        <v>2239</v>
      </c>
      <c r="B533" s="55">
        <v>1</v>
      </c>
      <c r="C533" s="55">
        <v>0</v>
      </c>
      <c r="D533" s="55">
        <v>0</v>
      </c>
      <c r="E533" s="55">
        <v>1</v>
      </c>
      <c r="F533" s="55">
        <v>1</v>
      </c>
      <c r="G533" s="55">
        <v>1</v>
      </c>
      <c r="H533" s="55">
        <v>0</v>
      </c>
      <c r="I533" s="55">
        <v>0</v>
      </c>
      <c r="J533" s="55">
        <v>1</v>
      </c>
      <c r="K533" s="55">
        <v>1</v>
      </c>
      <c r="L533" s="55">
        <v>0</v>
      </c>
      <c r="M533" s="55">
        <v>0</v>
      </c>
      <c r="N533" s="56">
        <v>3</v>
      </c>
      <c r="O533" s="56">
        <v>3</v>
      </c>
      <c r="P533" s="56">
        <v>6</v>
      </c>
      <c r="Q533" s="55">
        <v>532</v>
      </c>
      <c r="R533" s="55" t="s">
        <v>309</v>
      </c>
      <c r="S533" s="55">
        <v>29</v>
      </c>
      <c r="T533" s="57">
        <f t="shared" si="8"/>
        <v>4</v>
      </c>
    </row>
    <row r="534" spans="1:20" s="55" customFormat="1" x14ac:dyDescent="0.3">
      <c r="A534" s="55" t="s">
        <v>2239</v>
      </c>
      <c r="B534" s="55">
        <v>0</v>
      </c>
      <c r="C534" s="55">
        <v>0</v>
      </c>
      <c r="D534" s="55">
        <v>0</v>
      </c>
      <c r="E534" s="55">
        <v>0</v>
      </c>
      <c r="F534" s="55">
        <v>0</v>
      </c>
      <c r="G534" s="55">
        <v>2</v>
      </c>
      <c r="H534" s="55">
        <v>0</v>
      </c>
      <c r="I534" s="55">
        <v>1</v>
      </c>
      <c r="J534" s="55">
        <v>1</v>
      </c>
      <c r="K534" s="55">
        <v>1</v>
      </c>
      <c r="L534" s="55">
        <v>0</v>
      </c>
      <c r="M534" s="55">
        <v>0</v>
      </c>
      <c r="N534" s="56">
        <v>1</v>
      </c>
      <c r="O534" s="56">
        <v>4</v>
      </c>
      <c r="P534" s="56">
        <v>5</v>
      </c>
      <c r="Q534" s="55">
        <v>533</v>
      </c>
      <c r="R534" s="55" t="s">
        <v>309</v>
      </c>
      <c r="S534" s="55">
        <v>29</v>
      </c>
      <c r="T534" s="57">
        <f t="shared" si="8"/>
        <v>3</v>
      </c>
    </row>
    <row r="535" spans="1:20" s="55" customFormat="1" x14ac:dyDescent="0.3">
      <c r="A535" s="55" t="s">
        <v>2239</v>
      </c>
      <c r="B535" s="55">
        <v>0</v>
      </c>
      <c r="C535" s="55">
        <v>0</v>
      </c>
      <c r="D535" s="55">
        <v>0</v>
      </c>
      <c r="E535" s="55">
        <v>0</v>
      </c>
      <c r="F535" s="55">
        <v>1</v>
      </c>
      <c r="G535" s="55">
        <v>2</v>
      </c>
      <c r="H535" s="55">
        <v>0</v>
      </c>
      <c r="I535" s="55">
        <v>1</v>
      </c>
      <c r="J535" s="55">
        <v>1</v>
      </c>
      <c r="K535" s="55">
        <v>1</v>
      </c>
      <c r="L535" s="55">
        <v>0</v>
      </c>
      <c r="M535" s="55">
        <v>0</v>
      </c>
      <c r="N535" s="56">
        <v>2</v>
      </c>
      <c r="O535" s="56">
        <v>4</v>
      </c>
      <c r="P535" s="56">
        <v>6</v>
      </c>
      <c r="Q535" s="55">
        <v>534</v>
      </c>
      <c r="R535" s="55" t="s">
        <v>309</v>
      </c>
      <c r="S535" s="55">
        <v>29</v>
      </c>
      <c r="T535" s="57">
        <f t="shared" si="8"/>
        <v>4</v>
      </c>
    </row>
    <row r="536" spans="1:20" s="55" customFormat="1" x14ac:dyDescent="0.3">
      <c r="A536" s="55" t="s">
        <v>2239</v>
      </c>
      <c r="B536" s="55">
        <v>0</v>
      </c>
      <c r="C536" s="55">
        <v>0</v>
      </c>
      <c r="D536" s="55">
        <v>1</v>
      </c>
      <c r="E536" s="55">
        <v>0</v>
      </c>
      <c r="F536" s="55">
        <v>0</v>
      </c>
      <c r="G536" s="55">
        <v>2</v>
      </c>
      <c r="H536" s="55">
        <v>0</v>
      </c>
      <c r="I536" s="55">
        <v>0</v>
      </c>
      <c r="J536" s="55">
        <v>1</v>
      </c>
      <c r="K536" s="55">
        <v>1</v>
      </c>
      <c r="L536" s="55">
        <v>0</v>
      </c>
      <c r="M536" s="55">
        <v>0</v>
      </c>
      <c r="N536" s="56">
        <v>2</v>
      </c>
      <c r="O536" s="56">
        <v>3</v>
      </c>
      <c r="P536" s="56">
        <v>5</v>
      </c>
      <c r="Q536" s="55">
        <v>535</v>
      </c>
      <c r="R536" s="55" t="s">
        <v>309</v>
      </c>
      <c r="S536" s="55">
        <v>29</v>
      </c>
      <c r="T536" s="57">
        <f t="shared" si="8"/>
        <v>3</v>
      </c>
    </row>
    <row r="537" spans="1:20" s="55" customFormat="1" x14ac:dyDescent="0.3">
      <c r="A537" s="55" t="s">
        <v>2239</v>
      </c>
      <c r="B537" s="55">
        <v>0</v>
      </c>
      <c r="C537" s="55">
        <v>1</v>
      </c>
      <c r="D537" s="55">
        <v>0</v>
      </c>
      <c r="E537" s="55">
        <v>1</v>
      </c>
      <c r="F537" s="55">
        <v>0</v>
      </c>
      <c r="G537" s="55">
        <v>2</v>
      </c>
      <c r="H537" s="55">
        <v>0</v>
      </c>
      <c r="I537" s="55">
        <v>1</v>
      </c>
      <c r="J537" s="55">
        <v>1</v>
      </c>
      <c r="K537" s="55">
        <v>1</v>
      </c>
      <c r="L537" s="55">
        <v>0</v>
      </c>
      <c r="M537" s="55">
        <v>0</v>
      </c>
      <c r="N537" s="56">
        <v>1</v>
      </c>
      <c r="O537" s="56">
        <v>6</v>
      </c>
      <c r="P537" s="56">
        <v>7</v>
      </c>
      <c r="Q537" s="55">
        <v>536</v>
      </c>
      <c r="R537" s="55" t="s">
        <v>309</v>
      </c>
      <c r="S537" s="55">
        <v>29</v>
      </c>
      <c r="T537" s="57">
        <f t="shared" si="8"/>
        <v>5</v>
      </c>
    </row>
    <row r="538" spans="1:20" s="55" customFormat="1" x14ac:dyDescent="0.3">
      <c r="A538" s="55" t="s">
        <v>2239</v>
      </c>
      <c r="B538" s="55">
        <v>0</v>
      </c>
      <c r="C538" s="55">
        <v>0</v>
      </c>
      <c r="D538" s="55">
        <v>0</v>
      </c>
      <c r="E538" s="55">
        <v>1</v>
      </c>
      <c r="F538" s="55">
        <v>1</v>
      </c>
      <c r="G538" s="55">
        <v>0</v>
      </c>
      <c r="H538" s="55">
        <v>0</v>
      </c>
      <c r="I538" s="55">
        <v>0</v>
      </c>
      <c r="J538" s="55">
        <v>0</v>
      </c>
      <c r="K538" s="55">
        <v>1</v>
      </c>
      <c r="L538" s="55">
        <v>0</v>
      </c>
      <c r="M538" s="55">
        <v>0</v>
      </c>
      <c r="N538" s="56">
        <v>1</v>
      </c>
      <c r="O538" s="56">
        <v>2</v>
      </c>
      <c r="P538" s="56">
        <v>3</v>
      </c>
      <c r="Q538" s="55">
        <v>537</v>
      </c>
      <c r="R538" s="55" t="s">
        <v>309</v>
      </c>
      <c r="S538" s="55">
        <v>29</v>
      </c>
      <c r="T538" s="57">
        <f t="shared" si="8"/>
        <v>2</v>
      </c>
    </row>
    <row r="539" spans="1:20" s="55" customFormat="1" x14ac:dyDescent="0.3">
      <c r="A539" s="55" t="s">
        <v>2239</v>
      </c>
      <c r="B539" s="55">
        <v>1</v>
      </c>
      <c r="C539" s="55">
        <v>0</v>
      </c>
      <c r="D539" s="55">
        <v>0</v>
      </c>
      <c r="E539" s="55">
        <v>1</v>
      </c>
      <c r="F539" s="55">
        <v>0</v>
      </c>
      <c r="G539" s="55">
        <v>1</v>
      </c>
      <c r="H539" s="55">
        <v>1</v>
      </c>
      <c r="I539" s="55">
        <v>0</v>
      </c>
      <c r="J539" s="55">
        <v>0</v>
      </c>
      <c r="K539" s="55">
        <v>1</v>
      </c>
      <c r="L539" s="55">
        <v>0</v>
      </c>
      <c r="M539" s="55">
        <v>0</v>
      </c>
      <c r="N539" s="56">
        <v>2</v>
      </c>
      <c r="O539" s="56">
        <v>3</v>
      </c>
      <c r="P539" s="56">
        <v>5</v>
      </c>
      <c r="Q539" s="55">
        <v>538</v>
      </c>
      <c r="R539" s="55" t="s">
        <v>309</v>
      </c>
      <c r="S539" s="55">
        <v>29</v>
      </c>
      <c r="T539" s="57">
        <f t="shared" si="8"/>
        <v>4</v>
      </c>
    </row>
    <row r="540" spans="1:20" s="55" customFormat="1" x14ac:dyDescent="0.3">
      <c r="A540" s="55" t="s">
        <v>2239</v>
      </c>
      <c r="B540" s="55">
        <v>0</v>
      </c>
      <c r="C540" s="55">
        <v>0</v>
      </c>
      <c r="D540" s="55">
        <v>0</v>
      </c>
      <c r="E540" s="55">
        <v>0</v>
      </c>
      <c r="F540" s="55">
        <v>0</v>
      </c>
      <c r="G540" s="55">
        <v>1</v>
      </c>
      <c r="H540" s="55">
        <v>0</v>
      </c>
      <c r="I540" s="55">
        <v>0</v>
      </c>
      <c r="J540" s="55">
        <v>0</v>
      </c>
      <c r="K540" s="55">
        <v>0</v>
      </c>
      <c r="L540" s="55">
        <v>1</v>
      </c>
      <c r="M540" s="55">
        <v>1</v>
      </c>
      <c r="N540" s="56">
        <v>1</v>
      </c>
      <c r="O540" s="56">
        <v>2</v>
      </c>
      <c r="P540" s="56">
        <v>3</v>
      </c>
      <c r="Q540" s="55">
        <v>539</v>
      </c>
      <c r="R540" s="55" t="s">
        <v>309</v>
      </c>
      <c r="S540" s="55">
        <v>29</v>
      </c>
      <c r="T540" s="57">
        <f t="shared" si="8"/>
        <v>1</v>
      </c>
    </row>
    <row r="541" spans="1:20" s="55" customFormat="1" x14ac:dyDescent="0.3">
      <c r="A541" s="55" t="s">
        <v>2239</v>
      </c>
      <c r="B541" s="55">
        <v>0</v>
      </c>
      <c r="C541" s="55">
        <v>0</v>
      </c>
      <c r="D541" s="55">
        <v>1</v>
      </c>
      <c r="E541" s="55">
        <v>0</v>
      </c>
      <c r="F541" s="55">
        <v>2</v>
      </c>
      <c r="G541" s="55">
        <v>2</v>
      </c>
      <c r="H541" s="55">
        <v>0</v>
      </c>
      <c r="I541" s="55">
        <v>2</v>
      </c>
      <c r="J541" s="55">
        <v>1</v>
      </c>
      <c r="K541" s="55">
        <v>1</v>
      </c>
      <c r="L541" s="55">
        <v>0</v>
      </c>
      <c r="M541" s="55">
        <v>0</v>
      </c>
      <c r="N541" s="56">
        <v>4</v>
      </c>
      <c r="O541" s="56">
        <v>5</v>
      </c>
      <c r="P541" s="56">
        <v>9</v>
      </c>
      <c r="Q541" s="55">
        <v>540</v>
      </c>
      <c r="R541" s="55" t="s">
        <v>309</v>
      </c>
      <c r="S541" s="55">
        <v>30</v>
      </c>
      <c r="T541" s="57">
        <f t="shared" si="8"/>
        <v>7</v>
      </c>
    </row>
    <row r="542" spans="1:20" s="55" customFormat="1" x14ac:dyDescent="0.3">
      <c r="A542" s="55" t="s">
        <v>2239</v>
      </c>
      <c r="B542" s="55">
        <v>0</v>
      </c>
      <c r="C542" s="55">
        <v>0</v>
      </c>
      <c r="D542" s="55">
        <v>1</v>
      </c>
      <c r="E542" s="55">
        <v>1</v>
      </c>
      <c r="F542" s="55">
        <v>0</v>
      </c>
      <c r="G542" s="55">
        <v>2</v>
      </c>
      <c r="H542" s="55">
        <v>0</v>
      </c>
      <c r="I542" s="55">
        <v>1</v>
      </c>
      <c r="J542" s="55">
        <v>0</v>
      </c>
      <c r="K542" s="55">
        <v>1</v>
      </c>
      <c r="L542" s="55">
        <v>1</v>
      </c>
      <c r="M542" s="55">
        <v>0</v>
      </c>
      <c r="N542" s="56">
        <v>2</v>
      </c>
      <c r="O542" s="56">
        <v>5</v>
      </c>
      <c r="P542" s="56">
        <v>7</v>
      </c>
      <c r="Q542" s="55">
        <v>541</v>
      </c>
      <c r="R542" s="55" t="s">
        <v>309</v>
      </c>
      <c r="S542" s="55">
        <v>30</v>
      </c>
      <c r="T542" s="57">
        <f t="shared" si="8"/>
        <v>5</v>
      </c>
    </row>
    <row r="543" spans="1:20" s="55" customFormat="1" x14ac:dyDescent="0.3">
      <c r="A543" s="55" t="s">
        <v>2239</v>
      </c>
      <c r="B543" s="55">
        <v>0</v>
      </c>
      <c r="C543" s="55">
        <v>0</v>
      </c>
      <c r="D543" s="55">
        <v>0</v>
      </c>
      <c r="E543" s="55">
        <v>1</v>
      </c>
      <c r="F543" s="55">
        <v>0</v>
      </c>
      <c r="G543" s="55">
        <v>2</v>
      </c>
      <c r="H543" s="55">
        <v>2</v>
      </c>
      <c r="I543" s="55">
        <v>0</v>
      </c>
      <c r="J543" s="55">
        <v>0</v>
      </c>
      <c r="K543" s="55">
        <v>1</v>
      </c>
      <c r="L543" s="55">
        <v>1</v>
      </c>
      <c r="M543" s="55">
        <v>0</v>
      </c>
      <c r="N543" s="56">
        <v>3</v>
      </c>
      <c r="O543" s="56">
        <v>4</v>
      </c>
      <c r="P543" s="56">
        <v>7</v>
      </c>
      <c r="Q543" s="55">
        <v>542</v>
      </c>
      <c r="R543" s="55" t="s">
        <v>309</v>
      </c>
      <c r="S543" s="55">
        <v>30</v>
      </c>
      <c r="T543" s="57">
        <f t="shared" si="8"/>
        <v>5</v>
      </c>
    </row>
    <row r="544" spans="1:20" s="55" customFormat="1" x14ac:dyDescent="0.3">
      <c r="A544" s="55" t="s">
        <v>2239</v>
      </c>
      <c r="B544" s="55">
        <v>0</v>
      </c>
      <c r="C544" s="55">
        <v>1</v>
      </c>
      <c r="D544" s="55">
        <v>0</v>
      </c>
      <c r="E544" s="55">
        <v>1</v>
      </c>
      <c r="F544" s="55">
        <v>0</v>
      </c>
      <c r="G544" s="55">
        <v>0</v>
      </c>
      <c r="H544" s="55">
        <v>0</v>
      </c>
      <c r="I544" s="55">
        <v>0</v>
      </c>
      <c r="J544" s="55">
        <v>1</v>
      </c>
      <c r="K544" s="55">
        <v>1</v>
      </c>
      <c r="L544" s="55">
        <v>0</v>
      </c>
      <c r="M544" s="55">
        <v>0</v>
      </c>
      <c r="N544" s="56">
        <v>1</v>
      </c>
      <c r="O544" s="56">
        <v>3</v>
      </c>
      <c r="P544" s="56">
        <v>4</v>
      </c>
      <c r="Q544" s="55">
        <v>543</v>
      </c>
      <c r="R544" s="55" t="s">
        <v>309</v>
      </c>
      <c r="S544" s="55">
        <v>30</v>
      </c>
      <c r="T544" s="57">
        <f t="shared" si="8"/>
        <v>2</v>
      </c>
    </row>
    <row r="545" spans="1:20" s="55" customFormat="1" x14ac:dyDescent="0.3">
      <c r="A545" s="55" t="s">
        <v>2239</v>
      </c>
      <c r="B545" s="55">
        <v>0</v>
      </c>
      <c r="C545" s="55">
        <v>1</v>
      </c>
      <c r="D545" s="55">
        <v>0</v>
      </c>
      <c r="E545" s="55">
        <v>1</v>
      </c>
      <c r="F545" s="55">
        <v>1</v>
      </c>
      <c r="G545" s="55">
        <v>0</v>
      </c>
      <c r="H545" s="55">
        <v>0</v>
      </c>
      <c r="I545" s="55">
        <v>0</v>
      </c>
      <c r="J545" s="55">
        <v>1</v>
      </c>
      <c r="K545" s="55">
        <v>1</v>
      </c>
      <c r="L545" s="55">
        <v>0</v>
      </c>
      <c r="M545" s="55">
        <v>0</v>
      </c>
      <c r="N545" s="56">
        <v>2</v>
      </c>
      <c r="O545" s="56">
        <v>3</v>
      </c>
      <c r="P545" s="56">
        <v>5</v>
      </c>
      <c r="Q545" s="55">
        <v>544</v>
      </c>
      <c r="R545" s="55" t="s">
        <v>309</v>
      </c>
      <c r="S545" s="55">
        <v>30</v>
      </c>
      <c r="T545" s="57">
        <f t="shared" si="8"/>
        <v>3</v>
      </c>
    </row>
    <row r="546" spans="1:20" s="55" customFormat="1" x14ac:dyDescent="0.3">
      <c r="A546" s="55" t="s">
        <v>2239</v>
      </c>
      <c r="B546" s="55">
        <v>0</v>
      </c>
      <c r="C546" s="55">
        <v>0</v>
      </c>
      <c r="D546" s="55">
        <v>1</v>
      </c>
      <c r="E546" s="55">
        <v>1</v>
      </c>
      <c r="F546" s="55">
        <v>0</v>
      </c>
      <c r="G546" s="55">
        <v>1</v>
      </c>
      <c r="H546" s="55">
        <v>0</v>
      </c>
      <c r="I546" s="55">
        <v>0</v>
      </c>
      <c r="J546" s="55">
        <v>1</v>
      </c>
      <c r="K546" s="55">
        <v>1</v>
      </c>
      <c r="L546" s="55">
        <v>0</v>
      </c>
      <c r="M546" s="55">
        <v>0</v>
      </c>
      <c r="N546" s="56">
        <v>2</v>
      </c>
      <c r="O546" s="56">
        <v>3</v>
      </c>
      <c r="P546" s="56">
        <v>5</v>
      </c>
      <c r="Q546" s="55">
        <v>545</v>
      </c>
      <c r="R546" s="55" t="s">
        <v>309</v>
      </c>
      <c r="S546" s="55">
        <v>30</v>
      </c>
      <c r="T546" s="57">
        <f t="shared" si="8"/>
        <v>3</v>
      </c>
    </row>
    <row r="547" spans="1:20" s="55" customFormat="1" x14ac:dyDescent="0.3">
      <c r="A547" s="55" t="s">
        <v>2239</v>
      </c>
      <c r="B547" s="55">
        <v>0</v>
      </c>
      <c r="C547" s="55">
        <v>0</v>
      </c>
      <c r="D547" s="55">
        <v>0</v>
      </c>
      <c r="E547" s="55">
        <v>0</v>
      </c>
      <c r="F547" s="55">
        <v>0</v>
      </c>
      <c r="G547" s="55">
        <v>0</v>
      </c>
      <c r="H547" s="55">
        <v>0</v>
      </c>
      <c r="I547" s="55">
        <v>0</v>
      </c>
      <c r="J547" s="55">
        <v>1</v>
      </c>
      <c r="K547" s="55">
        <v>0</v>
      </c>
      <c r="L547" s="55">
        <v>0</v>
      </c>
      <c r="M547" s="55">
        <v>0</v>
      </c>
      <c r="N547" s="56">
        <v>1</v>
      </c>
      <c r="O547" s="56">
        <v>0</v>
      </c>
      <c r="P547" s="56">
        <v>1</v>
      </c>
      <c r="Q547" s="55">
        <v>546</v>
      </c>
      <c r="R547" s="55" t="s">
        <v>309</v>
      </c>
      <c r="S547" s="55">
        <v>30</v>
      </c>
      <c r="T547" s="57">
        <f t="shared" si="8"/>
        <v>0</v>
      </c>
    </row>
    <row r="548" spans="1:20" s="55" customFormat="1" x14ac:dyDescent="0.3">
      <c r="A548" s="55" t="s">
        <v>2239</v>
      </c>
      <c r="B548" s="55">
        <v>0</v>
      </c>
      <c r="C548" s="55">
        <v>1</v>
      </c>
      <c r="D548" s="55">
        <v>0</v>
      </c>
      <c r="E548" s="55">
        <v>1</v>
      </c>
      <c r="F548" s="55">
        <v>0</v>
      </c>
      <c r="G548" s="55">
        <v>1</v>
      </c>
      <c r="H548" s="55">
        <v>0</v>
      </c>
      <c r="I548" s="55">
        <v>0</v>
      </c>
      <c r="J548" s="55">
        <v>1</v>
      </c>
      <c r="K548" s="55">
        <v>1</v>
      </c>
      <c r="L548" s="55">
        <v>0</v>
      </c>
      <c r="M548" s="55">
        <v>0</v>
      </c>
      <c r="N548" s="56">
        <v>1</v>
      </c>
      <c r="O548" s="56">
        <v>4</v>
      </c>
      <c r="P548" s="56">
        <v>5</v>
      </c>
      <c r="Q548" s="55">
        <v>547</v>
      </c>
      <c r="R548" s="55" t="s">
        <v>309</v>
      </c>
      <c r="S548" s="55">
        <v>30</v>
      </c>
      <c r="T548" s="57">
        <f t="shared" si="8"/>
        <v>3</v>
      </c>
    </row>
    <row r="549" spans="1:20" s="55" customFormat="1" x14ac:dyDescent="0.3">
      <c r="A549" s="55" t="s">
        <v>2239</v>
      </c>
      <c r="B549" s="55">
        <v>0</v>
      </c>
      <c r="C549" s="55">
        <v>0</v>
      </c>
      <c r="D549" s="55">
        <v>0</v>
      </c>
      <c r="E549" s="55">
        <v>2</v>
      </c>
      <c r="F549" s="55">
        <v>0</v>
      </c>
      <c r="G549" s="55">
        <v>0</v>
      </c>
      <c r="H549" s="55">
        <v>0</v>
      </c>
      <c r="I549" s="55">
        <v>0</v>
      </c>
      <c r="J549" s="55">
        <v>1</v>
      </c>
      <c r="K549" s="55">
        <v>1</v>
      </c>
      <c r="L549" s="55">
        <v>0</v>
      </c>
      <c r="M549" s="55">
        <v>0</v>
      </c>
      <c r="N549" s="56">
        <v>1</v>
      </c>
      <c r="O549" s="56">
        <v>3</v>
      </c>
      <c r="P549" s="56">
        <v>4</v>
      </c>
      <c r="Q549" s="55">
        <v>548</v>
      </c>
      <c r="R549" s="55" t="s">
        <v>309</v>
      </c>
      <c r="S549" s="55">
        <v>30</v>
      </c>
      <c r="T549" s="57">
        <f t="shared" si="8"/>
        <v>2</v>
      </c>
    </row>
    <row r="550" spans="1:20" s="55" customFormat="1" x14ac:dyDescent="0.3">
      <c r="A550" s="55" t="s">
        <v>2239</v>
      </c>
      <c r="B550" s="55">
        <v>0</v>
      </c>
      <c r="C550" s="55">
        <v>0</v>
      </c>
      <c r="D550" s="55">
        <v>1</v>
      </c>
      <c r="E550" s="55">
        <v>0</v>
      </c>
      <c r="F550" s="55">
        <v>1</v>
      </c>
      <c r="G550" s="55">
        <v>2</v>
      </c>
      <c r="H550" s="55">
        <v>0</v>
      </c>
      <c r="I550" s="55">
        <v>1</v>
      </c>
      <c r="J550" s="55">
        <v>1</v>
      </c>
      <c r="K550" s="55">
        <v>1</v>
      </c>
      <c r="L550" s="55">
        <v>0</v>
      </c>
      <c r="M550" s="55">
        <v>0</v>
      </c>
      <c r="N550" s="56">
        <v>3</v>
      </c>
      <c r="O550" s="56">
        <v>4</v>
      </c>
      <c r="P550" s="56">
        <v>7</v>
      </c>
      <c r="Q550" s="55">
        <v>549</v>
      </c>
      <c r="R550" s="55" t="s">
        <v>309</v>
      </c>
      <c r="S550" s="55">
        <v>30</v>
      </c>
      <c r="T550" s="57">
        <f t="shared" si="8"/>
        <v>5</v>
      </c>
    </row>
    <row r="551" spans="1:20" s="55" customFormat="1" x14ac:dyDescent="0.3">
      <c r="A551" s="55" t="s">
        <v>2239</v>
      </c>
      <c r="B551" s="55">
        <v>0</v>
      </c>
      <c r="C551" s="55">
        <v>0</v>
      </c>
      <c r="D551" s="55">
        <v>0</v>
      </c>
      <c r="E551" s="55">
        <v>1</v>
      </c>
      <c r="F551" s="55">
        <v>1</v>
      </c>
      <c r="G551" s="55">
        <v>1</v>
      </c>
      <c r="H551" s="55">
        <v>1</v>
      </c>
      <c r="I551" s="55">
        <v>2</v>
      </c>
      <c r="J551" s="55">
        <v>0</v>
      </c>
      <c r="K551" s="55">
        <v>1</v>
      </c>
      <c r="L551" s="55">
        <v>1</v>
      </c>
      <c r="M551" s="55">
        <v>0</v>
      </c>
      <c r="N551" s="56">
        <v>3</v>
      </c>
      <c r="O551" s="56">
        <v>5</v>
      </c>
      <c r="P551" s="56">
        <v>8</v>
      </c>
      <c r="Q551" s="55">
        <v>550</v>
      </c>
      <c r="R551" s="55" t="s">
        <v>309</v>
      </c>
      <c r="S551" s="55">
        <v>30</v>
      </c>
      <c r="T551" s="57">
        <f t="shared" si="8"/>
        <v>6</v>
      </c>
    </row>
    <row r="552" spans="1:20" s="55" customFormat="1" x14ac:dyDescent="0.3">
      <c r="A552" s="55" t="s">
        <v>2239</v>
      </c>
      <c r="B552" s="55">
        <v>0</v>
      </c>
      <c r="C552" s="55">
        <v>0</v>
      </c>
      <c r="D552" s="55">
        <v>1</v>
      </c>
      <c r="E552" s="55">
        <v>0</v>
      </c>
      <c r="F552" s="55">
        <v>1</v>
      </c>
      <c r="G552" s="55">
        <v>2</v>
      </c>
      <c r="H552" s="55">
        <v>0</v>
      </c>
      <c r="I552" s="55">
        <v>2</v>
      </c>
      <c r="J552" s="55">
        <v>1</v>
      </c>
      <c r="K552" s="55">
        <v>1</v>
      </c>
      <c r="L552" s="55">
        <v>0</v>
      </c>
      <c r="M552" s="55">
        <v>0</v>
      </c>
      <c r="N552" s="56">
        <v>3</v>
      </c>
      <c r="O552" s="56">
        <v>5</v>
      </c>
      <c r="P552" s="56">
        <v>8</v>
      </c>
      <c r="Q552" s="55">
        <v>551</v>
      </c>
      <c r="R552" s="55" t="s">
        <v>309</v>
      </c>
      <c r="S552" s="55">
        <v>30</v>
      </c>
      <c r="T552" s="57">
        <f t="shared" si="8"/>
        <v>6</v>
      </c>
    </row>
    <row r="553" spans="1:20" s="55" customFormat="1" x14ac:dyDescent="0.3">
      <c r="A553" s="55" t="s">
        <v>2239</v>
      </c>
      <c r="B553" s="55">
        <v>1</v>
      </c>
      <c r="C553" s="55">
        <v>0</v>
      </c>
      <c r="D553" s="55">
        <v>1</v>
      </c>
      <c r="E553" s="55">
        <v>1</v>
      </c>
      <c r="F553" s="55">
        <v>0</v>
      </c>
      <c r="G553" s="55">
        <v>2</v>
      </c>
      <c r="H553" s="55">
        <v>0</v>
      </c>
      <c r="I553" s="55">
        <v>0</v>
      </c>
      <c r="J553" s="55">
        <v>1</v>
      </c>
      <c r="K553" s="55">
        <v>1</v>
      </c>
      <c r="L553" s="55">
        <v>0</v>
      </c>
      <c r="M553" s="55">
        <v>0</v>
      </c>
      <c r="N553" s="56">
        <v>3</v>
      </c>
      <c r="O553" s="56">
        <v>4</v>
      </c>
      <c r="P553" s="56">
        <v>7</v>
      </c>
      <c r="Q553" s="55">
        <v>552</v>
      </c>
      <c r="R553" s="55" t="s">
        <v>309</v>
      </c>
      <c r="S553" s="55">
        <v>30</v>
      </c>
      <c r="T553" s="57">
        <f t="shared" si="8"/>
        <v>5</v>
      </c>
    </row>
    <row r="554" spans="1:20" s="55" customFormat="1" x14ac:dyDescent="0.3">
      <c r="A554" s="55" t="s">
        <v>2239</v>
      </c>
      <c r="B554" s="55">
        <v>1</v>
      </c>
      <c r="C554" s="55">
        <v>0</v>
      </c>
      <c r="D554" s="55">
        <v>1</v>
      </c>
      <c r="E554" s="55">
        <v>0</v>
      </c>
      <c r="F554" s="55">
        <v>1</v>
      </c>
      <c r="G554" s="55">
        <v>1</v>
      </c>
      <c r="H554" s="55">
        <v>0</v>
      </c>
      <c r="I554" s="55">
        <v>0</v>
      </c>
      <c r="J554" s="55">
        <v>1</v>
      </c>
      <c r="K554" s="55">
        <v>1</v>
      </c>
      <c r="L554" s="55">
        <v>0</v>
      </c>
      <c r="M554" s="55">
        <v>0</v>
      </c>
      <c r="N554" s="56">
        <v>4</v>
      </c>
      <c r="O554" s="56">
        <v>2</v>
      </c>
      <c r="P554" s="56">
        <v>6</v>
      </c>
      <c r="Q554" s="55">
        <v>553</v>
      </c>
      <c r="R554" s="55" t="s">
        <v>309</v>
      </c>
      <c r="S554" s="55">
        <v>30</v>
      </c>
      <c r="T554" s="57">
        <f t="shared" si="8"/>
        <v>4</v>
      </c>
    </row>
    <row r="555" spans="1:20" s="55" customFormat="1" x14ac:dyDescent="0.3">
      <c r="A555" s="55" t="s">
        <v>2240</v>
      </c>
      <c r="B555" s="55">
        <v>0</v>
      </c>
      <c r="C555" s="55">
        <v>0</v>
      </c>
      <c r="D555" s="55">
        <v>0</v>
      </c>
      <c r="E555" s="55">
        <v>0</v>
      </c>
      <c r="F555" s="55">
        <v>0</v>
      </c>
      <c r="G555" s="55">
        <v>0</v>
      </c>
      <c r="H555" s="55">
        <v>2</v>
      </c>
      <c r="I555" s="55">
        <v>0</v>
      </c>
      <c r="J555" s="55">
        <v>0</v>
      </c>
      <c r="K555" s="55">
        <v>0</v>
      </c>
      <c r="L555" s="55">
        <v>1</v>
      </c>
      <c r="M555" s="55">
        <v>0</v>
      </c>
      <c r="N555" s="56">
        <v>3</v>
      </c>
      <c r="O555" s="56">
        <v>0</v>
      </c>
      <c r="P555" s="56">
        <v>3</v>
      </c>
      <c r="Q555" s="55">
        <v>554</v>
      </c>
      <c r="R555" s="55" t="s">
        <v>309</v>
      </c>
      <c r="S555" s="55">
        <v>30</v>
      </c>
      <c r="T555" s="57">
        <f t="shared" si="8"/>
        <v>2</v>
      </c>
    </row>
    <row r="556" spans="1:20" s="55" customFormat="1" x14ac:dyDescent="0.3">
      <c r="A556" s="55" t="s">
        <v>2239</v>
      </c>
      <c r="B556" s="55">
        <v>0</v>
      </c>
      <c r="C556" s="55">
        <v>1</v>
      </c>
      <c r="D556" s="55">
        <v>0</v>
      </c>
      <c r="E556" s="55">
        <v>2</v>
      </c>
      <c r="F556" s="55">
        <v>0</v>
      </c>
      <c r="G556" s="55">
        <v>2</v>
      </c>
      <c r="H556" s="55">
        <v>0</v>
      </c>
      <c r="I556" s="55">
        <v>2</v>
      </c>
      <c r="J556" s="55">
        <v>2</v>
      </c>
      <c r="K556" s="55">
        <v>1</v>
      </c>
      <c r="L556" s="55">
        <v>0</v>
      </c>
      <c r="M556" s="55">
        <v>1</v>
      </c>
      <c r="N556" s="56">
        <v>2</v>
      </c>
      <c r="O556" s="56">
        <v>9</v>
      </c>
      <c r="P556" s="56">
        <v>11</v>
      </c>
      <c r="Q556" s="55">
        <v>555</v>
      </c>
      <c r="R556" s="55" t="s">
        <v>309</v>
      </c>
      <c r="S556" s="55">
        <v>31</v>
      </c>
      <c r="T556" s="57">
        <f t="shared" si="8"/>
        <v>7</v>
      </c>
    </row>
    <row r="557" spans="1:20" s="55" customFormat="1" x14ac:dyDescent="0.3">
      <c r="A557" s="55" t="s">
        <v>2239</v>
      </c>
      <c r="B557" s="55">
        <v>0</v>
      </c>
      <c r="C557" s="55">
        <v>1</v>
      </c>
      <c r="D557" s="55">
        <v>0</v>
      </c>
      <c r="E557" s="55">
        <v>1</v>
      </c>
      <c r="F557" s="55">
        <v>0</v>
      </c>
      <c r="G557" s="55">
        <v>1</v>
      </c>
      <c r="H557" s="55">
        <v>1</v>
      </c>
      <c r="I557" s="55">
        <v>1</v>
      </c>
      <c r="J557" s="55">
        <v>1</v>
      </c>
      <c r="K557" s="55">
        <v>1</v>
      </c>
      <c r="L557" s="55">
        <v>0</v>
      </c>
      <c r="M557" s="55">
        <v>0</v>
      </c>
      <c r="N557" s="56">
        <v>2</v>
      </c>
      <c r="O557" s="56">
        <v>5</v>
      </c>
      <c r="P557" s="56">
        <v>7</v>
      </c>
      <c r="Q557" s="55">
        <v>556</v>
      </c>
      <c r="R557" s="55" t="s">
        <v>309</v>
      </c>
      <c r="S557" s="55">
        <v>31</v>
      </c>
      <c r="T557" s="57">
        <f t="shared" si="8"/>
        <v>5</v>
      </c>
    </row>
    <row r="558" spans="1:20" s="55" customFormat="1" x14ac:dyDescent="0.3">
      <c r="A558" s="55" t="s">
        <v>2239</v>
      </c>
      <c r="B558" s="55">
        <v>0</v>
      </c>
      <c r="C558" s="55">
        <v>2</v>
      </c>
      <c r="D558" s="55">
        <v>0</v>
      </c>
      <c r="E558" s="55">
        <v>1</v>
      </c>
      <c r="F558" s="55">
        <v>1</v>
      </c>
      <c r="G558" s="55">
        <v>1</v>
      </c>
      <c r="H558" s="55">
        <v>0</v>
      </c>
      <c r="I558" s="55">
        <v>1</v>
      </c>
      <c r="J558" s="55">
        <v>2</v>
      </c>
      <c r="K558" s="55">
        <v>1</v>
      </c>
      <c r="L558" s="55">
        <v>1</v>
      </c>
      <c r="M558" s="55">
        <v>1</v>
      </c>
      <c r="N558" s="56">
        <v>4</v>
      </c>
      <c r="O558" s="56">
        <v>7</v>
      </c>
      <c r="P558" s="56">
        <v>11</v>
      </c>
      <c r="Q558" s="55">
        <v>557</v>
      </c>
      <c r="R558" s="55" t="s">
        <v>309</v>
      </c>
      <c r="S558" s="55">
        <v>31</v>
      </c>
      <c r="T558" s="57">
        <f t="shared" si="8"/>
        <v>6</v>
      </c>
    </row>
    <row r="559" spans="1:20" s="55" customFormat="1" x14ac:dyDescent="0.3">
      <c r="A559" s="55" t="s">
        <v>2239</v>
      </c>
      <c r="B559" s="55">
        <v>0</v>
      </c>
      <c r="C559" s="55">
        <v>1</v>
      </c>
      <c r="D559" s="55">
        <v>1</v>
      </c>
      <c r="E559" s="55">
        <v>0</v>
      </c>
      <c r="F559" s="55">
        <v>0</v>
      </c>
      <c r="G559" s="55">
        <v>1</v>
      </c>
      <c r="H559" s="55">
        <v>1</v>
      </c>
      <c r="I559" s="55">
        <v>1</v>
      </c>
      <c r="J559" s="55">
        <v>1</v>
      </c>
      <c r="K559" s="55">
        <v>1</v>
      </c>
      <c r="L559" s="55">
        <v>0</v>
      </c>
      <c r="M559" s="55">
        <v>0</v>
      </c>
      <c r="N559" s="56">
        <v>3</v>
      </c>
      <c r="O559" s="56">
        <v>4</v>
      </c>
      <c r="P559" s="56">
        <v>7</v>
      </c>
      <c r="Q559" s="55">
        <v>558</v>
      </c>
      <c r="R559" s="55" t="s">
        <v>309</v>
      </c>
      <c r="S559" s="55">
        <v>31</v>
      </c>
      <c r="T559" s="57">
        <f t="shared" si="8"/>
        <v>5</v>
      </c>
    </row>
    <row r="560" spans="1:20" s="55" customFormat="1" x14ac:dyDescent="0.3">
      <c r="A560" s="55" t="s">
        <v>2239</v>
      </c>
      <c r="B560" s="55">
        <v>0</v>
      </c>
      <c r="C560" s="55">
        <v>1</v>
      </c>
      <c r="D560" s="55">
        <v>0</v>
      </c>
      <c r="E560" s="55">
        <v>0</v>
      </c>
      <c r="F560" s="55">
        <v>1</v>
      </c>
      <c r="G560" s="55">
        <v>1</v>
      </c>
      <c r="H560" s="55">
        <v>1</v>
      </c>
      <c r="I560" s="55">
        <v>1</v>
      </c>
      <c r="J560" s="55">
        <v>2</v>
      </c>
      <c r="K560" s="55">
        <v>1</v>
      </c>
      <c r="L560" s="55">
        <v>1</v>
      </c>
      <c r="M560" s="55">
        <v>0</v>
      </c>
      <c r="N560" s="56">
        <v>5</v>
      </c>
      <c r="O560" s="56">
        <v>4</v>
      </c>
      <c r="P560" s="56">
        <v>9</v>
      </c>
      <c r="Q560" s="55">
        <v>559</v>
      </c>
      <c r="R560" s="55" t="s">
        <v>309</v>
      </c>
      <c r="S560" s="55">
        <v>31</v>
      </c>
      <c r="T560" s="57">
        <f t="shared" si="8"/>
        <v>5</v>
      </c>
    </row>
    <row r="561" spans="1:20" s="55" customFormat="1" x14ac:dyDescent="0.3">
      <c r="A561" s="55" t="s">
        <v>2240</v>
      </c>
      <c r="B561" s="55">
        <v>0</v>
      </c>
      <c r="C561" s="55">
        <v>1</v>
      </c>
      <c r="D561" s="55">
        <v>1</v>
      </c>
      <c r="E561" s="55">
        <v>0</v>
      </c>
      <c r="F561" s="55">
        <v>0</v>
      </c>
      <c r="G561" s="55">
        <v>0</v>
      </c>
      <c r="H561" s="55">
        <v>0</v>
      </c>
      <c r="I561" s="55">
        <v>0</v>
      </c>
      <c r="J561" s="55">
        <v>1</v>
      </c>
      <c r="K561" s="55">
        <v>1</v>
      </c>
      <c r="L561" s="55">
        <v>0</v>
      </c>
      <c r="M561" s="55">
        <v>0</v>
      </c>
      <c r="N561" s="56">
        <v>2</v>
      </c>
      <c r="O561" s="56">
        <v>2</v>
      </c>
      <c r="P561" s="56">
        <v>4</v>
      </c>
      <c r="Q561" s="55">
        <v>560</v>
      </c>
      <c r="R561" s="55" t="s">
        <v>309</v>
      </c>
      <c r="S561" s="55">
        <v>31</v>
      </c>
      <c r="T561" s="57">
        <f t="shared" si="8"/>
        <v>2</v>
      </c>
    </row>
    <row r="562" spans="1:20" s="55" customFormat="1" x14ac:dyDescent="0.3">
      <c r="A562" s="55" t="s">
        <v>2240</v>
      </c>
      <c r="B562" s="55">
        <v>1</v>
      </c>
      <c r="C562" s="55">
        <v>0</v>
      </c>
      <c r="D562" s="55">
        <v>0</v>
      </c>
      <c r="E562" s="55">
        <v>1</v>
      </c>
      <c r="F562" s="55">
        <v>1</v>
      </c>
      <c r="G562" s="55">
        <v>1</v>
      </c>
      <c r="H562" s="55">
        <v>0</v>
      </c>
      <c r="I562" s="55">
        <v>0</v>
      </c>
      <c r="J562" s="55">
        <v>1</v>
      </c>
      <c r="K562" s="55">
        <v>1</v>
      </c>
      <c r="L562" s="55">
        <v>1</v>
      </c>
      <c r="M562" s="55">
        <v>1</v>
      </c>
      <c r="N562" s="56">
        <v>4</v>
      </c>
      <c r="O562" s="56">
        <v>4</v>
      </c>
      <c r="P562" s="56">
        <v>8</v>
      </c>
      <c r="Q562" s="55">
        <v>561</v>
      </c>
      <c r="R562" s="55" t="s">
        <v>309</v>
      </c>
      <c r="S562" s="55">
        <v>31</v>
      </c>
      <c r="T562" s="57">
        <f t="shared" si="8"/>
        <v>4</v>
      </c>
    </row>
    <row r="563" spans="1:20" s="55" customFormat="1" x14ac:dyDescent="0.3">
      <c r="A563" s="55" t="s">
        <v>2240</v>
      </c>
      <c r="B563" s="55">
        <v>1</v>
      </c>
      <c r="C563" s="55">
        <v>0</v>
      </c>
      <c r="D563" s="55">
        <v>1</v>
      </c>
      <c r="E563" s="55">
        <v>0</v>
      </c>
      <c r="F563" s="55">
        <v>1</v>
      </c>
      <c r="G563" s="55">
        <v>0</v>
      </c>
      <c r="H563" s="55">
        <v>1</v>
      </c>
      <c r="I563" s="55">
        <v>0</v>
      </c>
      <c r="J563" s="55">
        <v>1</v>
      </c>
      <c r="K563" s="55">
        <v>2</v>
      </c>
      <c r="L563" s="55">
        <v>0</v>
      </c>
      <c r="M563" s="55">
        <v>0</v>
      </c>
      <c r="N563" s="56">
        <v>5</v>
      </c>
      <c r="O563" s="56">
        <v>2</v>
      </c>
      <c r="P563" s="56">
        <v>7</v>
      </c>
      <c r="Q563" s="55">
        <v>562</v>
      </c>
      <c r="R563" s="55" t="s">
        <v>309</v>
      </c>
      <c r="S563" s="55">
        <v>31</v>
      </c>
      <c r="T563" s="57">
        <f t="shared" si="8"/>
        <v>4</v>
      </c>
    </row>
    <row r="564" spans="1:20" s="55" customFormat="1" x14ac:dyDescent="0.3">
      <c r="A564" s="55" t="s">
        <v>2239</v>
      </c>
      <c r="B564" s="55">
        <v>0</v>
      </c>
      <c r="C564" s="55">
        <v>1</v>
      </c>
      <c r="D564" s="55">
        <v>0</v>
      </c>
      <c r="E564" s="55">
        <v>1</v>
      </c>
      <c r="F564" s="55">
        <v>0</v>
      </c>
      <c r="G564" s="55">
        <v>1</v>
      </c>
      <c r="H564" s="55">
        <v>1</v>
      </c>
      <c r="I564" s="55">
        <v>0</v>
      </c>
      <c r="J564" s="55">
        <v>1</v>
      </c>
      <c r="K564" s="55">
        <v>1</v>
      </c>
      <c r="L564" s="55">
        <v>1</v>
      </c>
      <c r="M564" s="55">
        <v>1</v>
      </c>
      <c r="N564" s="56">
        <v>3</v>
      </c>
      <c r="O564" s="56">
        <v>5</v>
      </c>
      <c r="P564" s="56">
        <v>8</v>
      </c>
      <c r="Q564" s="55">
        <v>563</v>
      </c>
      <c r="R564" s="55" t="s">
        <v>309</v>
      </c>
      <c r="S564" s="55">
        <v>31</v>
      </c>
      <c r="T564" s="57">
        <f t="shared" si="8"/>
        <v>4</v>
      </c>
    </row>
    <row r="565" spans="1:20" s="55" customFormat="1" x14ac:dyDescent="0.3">
      <c r="A565" s="55" t="s">
        <v>2239</v>
      </c>
      <c r="B565" s="55">
        <v>0</v>
      </c>
      <c r="C565" s="55">
        <v>2</v>
      </c>
      <c r="D565" s="55">
        <v>0</v>
      </c>
      <c r="E565" s="55">
        <v>2</v>
      </c>
      <c r="F565" s="55">
        <v>2</v>
      </c>
      <c r="G565" s="55">
        <v>2</v>
      </c>
      <c r="H565" s="55">
        <v>0</v>
      </c>
      <c r="I565" s="55">
        <v>1</v>
      </c>
      <c r="J565" s="55">
        <v>1</v>
      </c>
      <c r="K565" s="55">
        <v>1</v>
      </c>
      <c r="L565" s="55">
        <v>1</v>
      </c>
      <c r="M565" s="55">
        <v>1</v>
      </c>
      <c r="N565" s="56">
        <v>4</v>
      </c>
      <c r="O565" s="56">
        <v>9</v>
      </c>
      <c r="P565" s="56">
        <v>13</v>
      </c>
      <c r="Q565" s="55">
        <v>564</v>
      </c>
      <c r="R565" s="55" t="s">
        <v>309</v>
      </c>
      <c r="S565" s="55">
        <v>31</v>
      </c>
      <c r="T565" s="57">
        <f t="shared" si="8"/>
        <v>9</v>
      </c>
    </row>
    <row r="566" spans="1:20" s="55" customFormat="1" x14ac:dyDescent="0.3">
      <c r="A566" s="55" t="s">
        <v>2239</v>
      </c>
      <c r="B566" s="55">
        <v>0</v>
      </c>
      <c r="C566" s="55">
        <v>1</v>
      </c>
      <c r="D566" s="55">
        <v>1</v>
      </c>
      <c r="E566" s="55">
        <v>0</v>
      </c>
      <c r="F566" s="55">
        <v>1</v>
      </c>
      <c r="G566" s="55">
        <v>0</v>
      </c>
      <c r="H566" s="55">
        <v>1</v>
      </c>
      <c r="I566" s="55">
        <v>1</v>
      </c>
      <c r="J566" s="55">
        <v>1</v>
      </c>
      <c r="K566" s="55">
        <v>1</v>
      </c>
      <c r="L566" s="55">
        <v>0</v>
      </c>
      <c r="M566" s="55">
        <v>1</v>
      </c>
      <c r="N566" s="56">
        <v>4</v>
      </c>
      <c r="O566" s="56">
        <v>4</v>
      </c>
      <c r="P566" s="56">
        <v>8</v>
      </c>
      <c r="Q566" s="55">
        <v>565</v>
      </c>
      <c r="R566" s="55" t="s">
        <v>309</v>
      </c>
      <c r="S566" s="55">
        <v>31</v>
      </c>
      <c r="T566" s="57">
        <f t="shared" si="8"/>
        <v>5</v>
      </c>
    </row>
    <row r="567" spans="1:20" s="55" customFormat="1" x14ac:dyDescent="0.3">
      <c r="A567" s="55" t="s">
        <v>2239</v>
      </c>
      <c r="B567" s="55">
        <v>0</v>
      </c>
      <c r="C567" s="55">
        <v>1</v>
      </c>
      <c r="D567" s="55">
        <v>0</v>
      </c>
      <c r="E567" s="55">
        <v>1</v>
      </c>
      <c r="F567" s="55">
        <v>2</v>
      </c>
      <c r="G567" s="55">
        <v>1</v>
      </c>
      <c r="H567" s="55">
        <v>0</v>
      </c>
      <c r="I567" s="55">
        <v>0</v>
      </c>
      <c r="J567" s="55">
        <v>1</v>
      </c>
      <c r="K567" s="55">
        <v>1</v>
      </c>
      <c r="L567" s="55">
        <v>0</v>
      </c>
      <c r="M567" s="55">
        <v>1</v>
      </c>
      <c r="N567" s="56">
        <v>3</v>
      </c>
      <c r="O567" s="56">
        <v>5</v>
      </c>
      <c r="P567" s="56">
        <v>8</v>
      </c>
      <c r="Q567" s="55">
        <v>566</v>
      </c>
      <c r="R567" s="55" t="s">
        <v>309</v>
      </c>
      <c r="S567" s="55">
        <v>31</v>
      </c>
      <c r="T567" s="57">
        <f t="shared" si="8"/>
        <v>5</v>
      </c>
    </row>
    <row r="568" spans="1:20" s="55" customFormat="1" x14ac:dyDescent="0.3">
      <c r="A568" s="55" t="s">
        <v>2239</v>
      </c>
      <c r="B568" s="55">
        <v>1</v>
      </c>
      <c r="C568" s="55">
        <v>0</v>
      </c>
      <c r="D568" s="55">
        <v>1</v>
      </c>
      <c r="E568" s="55">
        <v>0</v>
      </c>
      <c r="F568" s="55">
        <v>0</v>
      </c>
      <c r="G568" s="55">
        <v>0</v>
      </c>
      <c r="H568" s="55">
        <v>0</v>
      </c>
      <c r="I568" s="55">
        <v>0</v>
      </c>
      <c r="J568" s="55">
        <v>1</v>
      </c>
      <c r="K568" s="55">
        <v>1</v>
      </c>
      <c r="L568" s="55">
        <v>1</v>
      </c>
      <c r="M568" s="55">
        <v>1</v>
      </c>
      <c r="N568" s="56">
        <v>4</v>
      </c>
      <c r="O568" s="56">
        <v>2</v>
      </c>
      <c r="P568" s="56">
        <v>6</v>
      </c>
      <c r="Q568" s="55">
        <v>567</v>
      </c>
      <c r="R568" s="55" t="s">
        <v>309</v>
      </c>
      <c r="S568" s="55">
        <v>31</v>
      </c>
      <c r="T568" s="57">
        <f t="shared" si="8"/>
        <v>2</v>
      </c>
    </row>
    <row r="569" spans="1:20" s="55" customFormat="1" x14ac:dyDescent="0.3">
      <c r="A569" s="55" t="s">
        <v>2239</v>
      </c>
      <c r="B569" s="55">
        <v>0</v>
      </c>
      <c r="C569" s="55">
        <v>1</v>
      </c>
      <c r="D569" s="55">
        <v>0</v>
      </c>
      <c r="E569" s="55">
        <v>1</v>
      </c>
      <c r="F569" s="55">
        <v>0</v>
      </c>
      <c r="G569" s="55">
        <v>1</v>
      </c>
      <c r="H569" s="55">
        <v>0</v>
      </c>
      <c r="I569" s="55">
        <v>0</v>
      </c>
      <c r="J569" s="55">
        <v>2</v>
      </c>
      <c r="K569" s="55">
        <v>1</v>
      </c>
      <c r="L569" s="55">
        <v>1</v>
      </c>
      <c r="M569" s="55">
        <v>1</v>
      </c>
      <c r="N569" s="56">
        <v>3</v>
      </c>
      <c r="O569" s="56">
        <v>5</v>
      </c>
      <c r="P569" s="56">
        <v>8</v>
      </c>
      <c r="Q569" s="55">
        <v>568</v>
      </c>
      <c r="R569" s="55" t="s">
        <v>309</v>
      </c>
      <c r="S569" s="55">
        <v>31</v>
      </c>
      <c r="T569" s="57">
        <f t="shared" si="8"/>
        <v>3</v>
      </c>
    </row>
    <row r="570" spans="1:20" s="55" customFormat="1" x14ac:dyDescent="0.3">
      <c r="A570" s="55" t="s">
        <v>2239</v>
      </c>
      <c r="B570" s="55">
        <v>1</v>
      </c>
      <c r="C570" s="55">
        <v>0</v>
      </c>
      <c r="D570" s="55">
        <v>1</v>
      </c>
      <c r="E570" s="55">
        <v>1</v>
      </c>
      <c r="F570" s="55">
        <v>0</v>
      </c>
      <c r="G570" s="55">
        <v>0</v>
      </c>
      <c r="H570" s="55">
        <v>1</v>
      </c>
      <c r="I570" s="55">
        <v>1</v>
      </c>
      <c r="J570" s="55">
        <v>1</v>
      </c>
      <c r="K570" s="55">
        <v>1</v>
      </c>
      <c r="L570" s="55">
        <v>1</v>
      </c>
      <c r="M570" s="55">
        <v>0</v>
      </c>
      <c r="N570" s="56">
        <v>5</v>
      </c>
      <c r="O570" s="56">
        <v>3</v>
      </c>
      <c r="P570" s="56">
        <v>8</v>
      </c>
      <c r="Q570" s="55">
        <v>569</v>
      </c>
      <c r="R570" s="55" t="s">
        <v>309</v>
      </c>
      <c r="S570" s="55">
        <v>31</v>
      </c>
      <c r="T570" s="57">
        <f t="shared" si="8"/>
        <v>5</v>
      </c>
    </row>
    <row r="571" spans="1:20" s="55" customFormat="1" x14ac:dyDescent="0.3">
      <c r="A571" s="55" t="s">
        <v>2240</v>
      </c>
      <c r="B571" s="55">
        <v>0</v>
      </c>
      <c r="C571" s="55">
        <v>1</v>
      </c>
      <c r="D571" s="55">
        <v>0</v>
      </c>
      <c r="E571" s="55">
        <v>1</v>
      </c>
      <c r="F571" s="55">
        <v>0</v>
      </c>
      <c r="G571" s="55">
        <v>1</v>
      </c>
      <c r="H571" s="55">
        <v>0</v>
      </c>
      <c r="I571" s="55">
        <v>0</v>
      </c>
      <c r="J571" s="55">
        <v>1</v>
      </c>
      <c r="K571" s="55">
        <v>1</v>
      </c>
      <c r="L571" s="55">
        <v>1</v>
      </c>
      <c r="M571" s="55">
        <v>1</v>
      </c>
      <c r="N571" s="56">
        <v>2</v>
      </c>
      <c r="O571" s="56">
        <v>5</v>
      </c>
      <c r="P571" s="56">
        <v>7</v>
      </c>
      <c r="Q571" s="55">
        <v>570</v>
      </c>
      <c r="R571" s="55" t="s">
        <v>309</v>
      </c>
      <c r="S571" s="55">
        <v>31</v>
      </c>
      <c r="T571" s="57">
        <f t="shared" si="8"/>
        <v>3</v>
      </c>
    </row>
    <row r="572" spans="1:20" s="55" customFormat="1" x14ac:dyDescent="0.3">
      <c r="A572" s="55" t="s">
        <v>2240</v>
      </c>
      <c r="B572" s="55">
        <v>1</v>
      </c>
      <c r="C572" s="55">
        <v>1</v>
      </c>
      <c r="D572" s="55">
        <v>0</v>
      </c>
      <c r="E572" s="55">
        <v>1</v>
      </c>
      <c r="F572" s="55">
        <v>0</v>
      </c>
      <c r="G572" s="55">
        <v>1</v>
      </c>
      <c r="H572" s="55">
        <v>0</v>
      </c>
      <c r="I572" s="55">
        <v>1</v>
      </c>
      <c r="J572" s="55">
        <v>2</v>
      </c>
      <c r="K572" s="55">
        <v>2</v>
      </c>
      <c r="L572" s="55">
        <v>1</v>
      </c>
      <c r="M572" s="55">
        <v>0</v>
      </c>
      <c r="N572" s="56">
        <v>4</v>
      </c>
      <c r="O572" s="56">
        <v>6</v>
      </c>
      <c r="P572" s="56">
        <v>10</v>
      </c>
      <c r="Q572" s="55">
        <v>571</v>
      </c>
      <c r="R572" s="55" t="s">
        <v>309</v>
      </c>
      <c r="S572" s="55">
        <v>31</v>
      </c>
      <c r="T572" s="57">
        <f t="shared" si="8"/>
        <v>5</v>
      </c>
    </row>
    <row r="573" spans="1:20" s="55" customFormat="1" x14ac:dyDescent="0.3">
      <c r="A573" s="55" t="s">
        <v>2239</v>
      </c>
      <c r="B573" s="55">
        <v>0</v>
      </c>
      <c r="C573" s="55">
        <v>1</v>
      </c>
      <c r="D573" s="55">
        <v>1</v>
      </c>
      <c r="E573" s="55">
        <v>1</v>
      </c>
      <c r="F573" s="55">
        <v>0</v>
      </c>
      <c r="G573" s="55">
        <v>1</v>
      </c>
      <c r="H573" s="55">
        <v>0</v>
      </c>
      <c r="I573" s="55">
        <v>0</v>
      </c>
      <c r="J573" s="55">
        <v>1</v>
      </c>
      <c r="K573" s="55">
        <v>1</v>
      </c>
      <c r="L573" s="55">
        <v>1</v>
      </c>
      <c r="M573" s="55">
        <v>1</v>
      </c>
      <c r="N573" s="56">
        <v>3</v>
      </c>
      <c r="O573" s="56">
        <v>5</v>
      </c>
      <c r="P573" s="56">
        <v>8</v>
      </c>
      <c r="Q573" s="55">
        <v>572</v>
      </c>
      <c r="R573" s="55" t="s">
        <v>309</v>
      </c>
      <c r="S573" s="55">
        <v>31</v>
      </c>
      <c r="T573" s="57">
        <f t="shared" si="8"/>
        <v>4</v>
      </c>
    </row>
    <row r="574" spans="1:20" s="55" customFormat="1" x14ac:dyDescent="0.3">
      <c r="A574" s="55" t="s">
        <v>2240</v>
      </c>
      <c r="B574" s="55">
        <v>0</v>
      </c>
      <c r="C574" s="55">
        <v>1</v>
      </c>
      <c r="D574" s="55">
        <v>0</v>
      </c>
      <c r="E574" s="55">
        <v>1</v>
      </c>
      <c r="F574" s="55">
        <v>0</v>
      </c>
      <c r="G574" s="55">
        <v>1</v>
      </c>
      <c r="H574" s="55">
        <v>0</v>
      </c>
      <c r="I574" s="55">
        <v>1</v>
      </c>
      <c r="J574" s="55">
        <v>1</v>
      </c>
      <c r="K574" s="55">
        <v>0</v>
      </c>
      <c r="L574" s="55">
        <v>1</v>
      </c>
      <c r="M574" s="55">
        <v>1</v>
      </c>
      <c r="N574" s="56">
        <v>2</v>
      </c>
      <c r="O574" s="56">
        <v>5</v>
      </c>
      <c r="P574" s="56">
        <v>7</v>
      </c>
      <c r="Q574" s="55">
        <v>573</v>
      </c>
      <c r="R574" s="55" t="s">
        <v>309</v>
      </c>
      <c r="S574" s="55">
        <v>31</v>
      </c>
      <c r="T574" s="57">
        <f t="shared" si="8"/>
        <v>4</v>
      </c>
    </row>
    <row r="575" spans="1:20" s="55" customFormat="1" x14ac:dyDescent="0.3">
      <c r="A575" s="55" t="s">
        <v>2239</v>
      </c>
      <c r="B575" s="55">
        <v>1</v>
      </c>
      <c r="C575" s="55">
        <v>0</v>
      </c>
      <c r="D575" s="55">
        <v>1</v>
      </c>
      <c r="E575" s="55">
        <v>0</v>
      </c>
      <c r="F575" s="55">
        <v>1</v>
      </c>
      <c r="G575" s="55">
        <v>0</v>
      </c>
      <c r="H575" s="55">
        <v>1</v>
      </c>
      <c r="I575" s="55">
        <v>0</v>
      </c>
      <c r="J575" s="55">
        <v>2</v>
      </c>
      <c r="K575" s="55">
        <v>2</v>
      </c>
      <c r="L575" s="55">
        <v>1</v>
      </c>
      <c r="M575" s="55">
        <v>1</v>
      </c>
      <c r="N575" s="56">
        <v>7</v>
      </c>
      <c r="O575" s="56">
        <v>3</v>
      </c>
      <c r="P575" s="56">
        <v>10</v>
      </c>
      <c r="Q575" s="55">
        <v>574</v>
      </c>
      <c r="R575" s="55" t="s">
        <v>309</v>
      </c>
      <c r="S575" s="55">
        <v>31</v>
      </c>
      <c r="T575" s="57">
        <f t="shared" si="8"/>
        <v>4</v>
      </c>
    </row>
    <row r="576" spans="1:20" s="55" customFormat="1" x14ac:dyDescent="0.3">
      <c r="A576" s="55" t="s">
        <v>2239</v>
      </c>
      <c r="B576" s="55">
        <v>1</v>
      </c>
      <c r="C576" s="55">
        <v>0</v>
      </c>
      <c r="D576" s="55">
        <v>0</v>
      </c>
      <c r="E576" s="55">
        <v>1</v>
      </c>
      <c r="F576" s="55">
        <v>1</v>
      </c>
      <c r="G576" s="55">
        <v>0</v>
      </c>
      <c r="H576" s="55">
        <v>0</v>
      </c>
      <c r="I576" s="55">
        <v>0</v>
      </c>
      <c r="J576" s="55">
        <v>1</v>
      </c>
      <c r="K576" s="55">
        <v>1</v>
      </c>
      <c r="L576" s="55">
        <v>0</v>
      </c>
      <c r="M576" s="55">
        <v>0</v>
      </c>
      <c r="N576" s="56">
        <v>3</v>
      </c>
      <c r="O576" s="56">
        <v>2</v>
      </c>
      <c r="P576" s="56">
        <v>5</v>
      </c>
      <c r="Q576" s="55">
        <v>575</v>
      </c>
      <c r="R576" s="55" t="s">
        <v>309</v>
      </c>
      <c r="S576" s="55">
        <v>32</v>
      </c>
      <c r="T576" s="57">
        <f t="shared" si="8"/>
        <v>3</v>
      </c>
    </row>
    <row r="577" spans="1:20" s="55" customFormat="1" x14ac:dyDescent="0.3">
      <c r="A577" s="55" t="s">
        <v>2239</v>
      </c>
      <c r="B577" s="55">
        <v>0</v>
      </c>
      <c r="C577" s="55">
        <v>1</v>
      </c>
      <c r="D577" s="55">
        <v>0</v>
      </c>
      <c r="E577" s="55">
        <v>1</v>
      </c>
      <c r="F577" s="55">
        <v>0</v>
      </c>
      <c r="G577" s="55">
        <v>1</v>
      </c>
      <c r="H577" s="55">
        <v>0</v>
      </c>
      <c r="I577" s="55">
        <v>0</v>
      </c>
      <c r="J577" s="55">
        <v>1</v>
      </c>
      <c r="K577" s="55">
        <v>1</v>
      </c>
      <c r="L577" s="55">
        <v>0</v>
      </c>
      <c r="M577" s="55">
        <v>0</v>
      </c>
      <c r="N577" s="56">
        <v>1</v>
      </c>
      <c r="O577" s="56">
        <v>4</v>
      </c>
      <c r="P577" s="56">
        <v>5</v>
      </c>
      <c r="Q577" s="55">
        <v>576</v>
      </c>
      <c r="R577" s="55" t="s">
        <v>309</v>
      </c>
      <c r="S577" s="55">
        <v>32</v>
      </c>
      <c r="T577" s="57">
        <f t="shared" si="8"/>
        <v>3</v>
      </c>
    </row>
    <row r="578" spans="1:20" s="55" customFormat="1" x14ac:dyDescent="0.3">
      <c r="A578" s="55" t="s">
        <v>2239</v>
      </c>
      <c r="B578" s="55">
        <v>1</v>
      </c>
      <c r="C578" s="55">
        <v>0</v>
      </c>
      <c r="D578" s="55">
        <v>0</v>
      </c>
      <c r="E578" s="55">
        <v>1</v>
      </c>
      <c r="F578" s="55">
        <v>1</v>
      </c>
      <c r="G578" s="55">
        <v>1</v>
      </c>
      <c r="H578" s="55">
        <v>2</v>
      </c>
      <c r="I578" s="55">
        <v>0</v>
      </c>
      <c r="J578" s="55">
        <v>1</v>
      </c>
      <c r="K578" s="55">
        <v>1</v>
      </c>
      <c r="L578" s="55">
        <v>0</v>
      </c>
      <c r="M578" s="55">
        <v>0</v>
      </c>
      <c r="N578" s="56">
        <v>5</v>
      </c>
      <c r="O578" s="56">
        <v>3</v>
      </c>
      <c r="P578" s="56">
        <v>8</v>
      </c>
      <c r="Q578" s="55">
        <v>577</v>
      </c>
      <c r="R578" s="55" t="s">
        <v>309</v>
      </c>
      <c r="S578" s="55">
        <v>32</v>
      </c>
      <c r="T578" s="57">
        <f t="shared" si="8"/>
        <v>6</v>
      </c>
    </row>
    <row r="579" spans="1:20" s="55" customFormat="1" x14ac:dyDescent="0.3">
      <c r="A579" s="55" t="s">
        <v>2239</v>
      </c>
      <c r="B579" s="55">
        <v>0</v>
      </c>
      <c r="C579" s="55">
        <v>1</v>
      </c>
      <c r="D579" s="55">
        <v>0</v>
      </c>
      <c r="E579" s="55">
        <v>1</v>
      </c>
      <c r="F579" s="55">
        <v>3</v>
      </c>
      <c r="G579" s="55">
        <v>1</v>
      </c>
      <c r="H579" s="55">
        <v>0</v>
      </c>
      <c r="I579" s="55">
        <v>0</v>
      </c>
      <c r="J579" s="55">
        <v>0</v>
      </c>
      <c r="K579" s="55">
        <v>1</v>
      </c>
      <c r="L579" s="55">
        <v>1</v>
      </c>
      <c r="M579" s="55">
        <v>0</v>
      </c>
      <c r="N579" s="56">
        <v>4</v>
      </c>
      <c r="O579" s="56">
        <v>4</v>
      </c>
      <c r="P579" s="56">
        <v>8</v>
      </c>
      <c r="Q579" s="55">
        <v>578</v>
      </c>
      <c r="R579" s="55" t="s">
        <v>309</v>
      </c>
      <c r="S579" s="55">
        <v>32</v>
      </c>
      <c r="T579" s="57">
        <f t="shared" ref="T579:T642" si="9">SUM(B579:I579)</f>
        <v>6</v>
      </c>
    </row>
    <row r="580" spans="1:20" s="55" customFormat="1" x14ac:dyDescent="0.3">
      <c r="A580" s="55" t="s">
        <v>2239</v>
      </c>
      <c r="B580" s="55">
        <v>2</v>
      </c>
      <c r="C580" s="55">
        <v>1</v>
      </c>
      <c r="D580" s="55">
        <v>2</v>
      </c>
      <c r="E580" s="55">
        <v>0</v>
      </c>
      <c r="F580" s="55">
        <v>0</v>
      </c>
      <c r="G580" s="55">
        <v>0</v>
      </c>
      <c r="H580" s="55">
        <v>1</v>
      </c>
      <c r="I580" s="55">
        <v>1</v>
      </c>
      <c r="J580" s="55">
        <v>0</v>
      </c>
      <c r="K580" s="55">
        <v>0</v>
      </c>
      <c r="L580" s="55">
        <v>0</v>
      </c>
      <c r="M580" s="55">
        <v>1</v>
      </c>
      <c r="N580" s="56">
        <v>5</v>
      </c>
      <c r="O580" s="56">
        <v>3</v>
      </c>
      <c r="P580" s="56">
        <v>8</v>
      </c>
      <c r="Q580" s="55">
        <v>579</v>
      </c>
      <c r="R580" s="55" t="s">
        <v>309</v>
      </c>
      <c r="S580" s="55">
        <v>32</v>
      </c>
      <c r="T580" s="57">
        <f t="shared" si="9"/>
        <v>7</v>
      </c>
    </row>
    <row r="581" spans="1:20" s="55" customFormat="1" x14ac:dyDescent="0.3">
      <c r="A581" s="55" t="s">
        <v>2239</v>
      </c>
      <c r="B581" s="55">
        <v>0</v>
      </c>
      <c r="C581" s="55">
        <v>0</v>
      </c>
      <c r="D581" s="55">
        <v>0</v>
      </c>
      <c r="E581" s="55">
        <v>1</v>
      </c>
      <c r="F581" s="55">
        <v>1</v>
      </c>
      <c r="G581" s="55">
        <v>1</v>
      </c>
      <c r="H581" s="55">
        <v>2</v>
      </c>
      <c r="I581" s="55">
        <v>1</v>
      </c>
      <c r="J581" s="55">
        <v>1</v>
      </c>
      <c r="K581" s="55">
        <v>1</v>
      </c>
      <c r="L581" s="55">
        <v>0</v>
      </c>
      <c r="M581" s="55">
        <v>1</v>
      </c>
      <c r="N581" s="56">
        <v>4</v>
      </c>
      <c r="O581" s="56">
        <v>5</v>
      </c>
      <c r="P581" s="56">
        <v>9</v>
      </c>
      <c r="Q581" s="55">
        <v>580</v>
      </c>
      <c r="R581" s="55" t="s">
        <v>309</v>
      </c>
      <c r="S581" s="55">
        <v>32</v>
      </c>
      <c r="T581" s="57">
        <f t="shared" si="9"/>
        <v>6</v>
      </c>
    </row>
    <row r="582" spans="1:20" s="55" customFormat="1" x14ac:dyDescent="0.3">
      <c r="A582" s="55" t="s">
        <v>2239</v>
      </c>
      <c r="B582" s="55">
        <v>0</v>
      </c>
      <c r="C582" s="55">
        <v>0</v>
      </c>
      <c r="D582" s="55">
        <v>0</v>
      </c>
      <c r="E582" s="55">
        <v>0</v>
      </c>
      <c r="F582" s="55">
        <v>2</v>
      </c>
      <c r="G582" s="55">
        <v>0</v>
      </c>
      <c r="H582" s="55">
        <v>0</v>
      </c>
      <c r="I582" s="55">
        <v>3</v>
      </c>
      <c r="J582" s="55">
        <v>1</v>
      </c>
      <c r="K582" s="55">
        <v>0</v>
      </c>
      <c r="L582" s="55">
        <v>0</v>
      </c>
      <c r="M582" s="55">
        <v>0</v>
      </c>
      <c r="N582" s="56">
        <v>3</v>
      </c>
      <c r="O582" s="56">
        <v>3</v>
      </c>
      <c r="P582" s="56">
        <v>6</v>
      </c>
      <c r="Q582" s="55">
        <v>581</v>
      </c>
      <c r="R582" s="55" t="s">
        <v>309</v>
      </c>
      <c r="S582" s="55">
        <v>32</v>
      </c>
      <c r="T582" s="57">
        <f t="shared" si="9"/>
        <v>5</v>
      </c>
    </row>
    <row r="583" spans="1:20" s="55" customFormat="1" x14ac:dyDescent="0.3">
      <c r="A583" s="55" t="s">
        <v>2239</v>
      </c>
      <c r="B583" s="55">
        <v>0</v>
      </c>
      <c r="C583" s="55">
        <v>0</v>
      </c>
      <c r="D583" s="55">
        <v>0</v>
      </c>
      <c r="E583" s="55">
        <v>0</v>
      </c>
      <c r="F583" s="55">
        <v>1</v>
      </c>
      <c r="G583" s="55">
        <v>2</v>
      </c>
      <c r="H583" s="55">
        <v>0</v>
      </c>
      <c r="I583" s="55">
        <v>1</v>
      </c>
      <c r="J583" s="55">
        <v>1</v>
      </c>
      <c r="K583" s="55">
        <v>1</v>
      </c>
      <c r="L583" s="55">
        <v>0</v>
      </c>
      <c r="M583" s="55">
        <v>0</v>
      </c>
      <c r="N583" s="56">
        <v>2</v>
      </c>
      <c r="O583" s="56">
        <v>4</v>
      </c>
      <c r="P583" s="56">
        <v>6</v>
      </c>
      <c r="Q583" s="55">
        <v>582</v>
      </c>
      <c r="R583" s="55" t="s">
        <v>309</v>
      </c>
      <c r="S583" s="55">
        <v>32</v>
      </c>
      <c r="T583" s="57">
        <f t="shared" si="9"/>
        <v>4</v>
      </c>
    </row>
    <row r="584" spans="1:20" s="55" customFormat="1" x14ac:dyDescent="0.3">
      <c r="A584" s="55" t="s">
        <v>2239</v>
      </c>
      <c r="B584" s="55">
        <v>0</v>
      </c>
      <c r="C584" s="55">
        <v>0</v>
      </c>
      <c r="D584" s="55">
        <v>0</v>
      </c>
      <c r="E584" s="55">
        <v>0</v>
      </c>
      <c r="F584" s="55">
        <v>1</v>
      </c>
      <c r="G584" s="55">
        <v>2</v>
      </c>
      <c r="H584" s="55">
        <v>0</v>
      </c>
      <c r="I584" s="55">
        <v>1</v>
      </c>
      <c r="J584" s="55">
        <v>0</v>
      </c>
      <c r="K584" s="55">
        <v>1</v>
      </c>
      <c r="L584" s="55">
        <v>1</v>
      </c>
      <c r="M584" s="55">
        <v>0</v>
      </c>
      <c r="N584" s="56">
        <v>2</v>
      </c>
      <c r="O584" s="56">
        <v>4</v>
      </c>
      <c r="P584" s="56">
        <v>6</v>
      </c>
      <c r="Q584" s="55">
        <v>583</v>
      </c>
      <c r="R584" s="55" t="s">
        <v>309</v>
      </c>
      <c r="S584" s="55">
        <v>32</v>
      </c>
      <c r="T584" s="57">
        <f t="shared" si="9"/>
        <v>4</v>
      </c>
    </row>
    <row r="585" spans="1:20" s="55" customFormat="1" x14ac:dyDescent="0.3">
      <c r="A585" s="55" t="s">
        <v>2239</v>
      </c>
      <c r="B585" s="55">
        <v>0</v>
      </c>
      <c r="C585" s="55">
        <v>0</v>
      </c>
      <c r="D585" s="55">
        <v>0</v>
      </c>
      <c r="E585" s="55">
        <v>0</v>
      </c>
      <c r="F585" s="55">
        <v>0</v>
      </c>
      <c r="G585" s="55">
        <v>2</v>
      </c>
      <c r="H585" s="55">
        <v>1</v>
      </c>
      <c r="I585" s="55">
        <v>0</v>
      </c>
      <c r="J585" s="55">
        <v>2</v>
      </c>
      <c r="K585" s="55">
        <v>1</v>
      </c>
      <c r="L585" s="55">
        <v>1</v>
      </c>
      <c r="M585" s="55">
        <v>0</v>
      </c>
      <c r="N585" s="56">
        <v>4</v>
      </c>
      <c r="O585" s="56">
        <v>3</v>
      </c>
      <c r="P585" s="56">
        <v>7</v>
      </c>
      <c r="Q585" s="55">
        <v>584</v>
      </c>
      <c r="R585" s="55" t="s">
        <v>309</v>
      </c>
      <c r="S585" s="55">
        <v>32</v>
      </c>
      <c r="T585" s="57">
        <f t="shared" si="9"/>
        <v>3</v>
      </c>
    </row>
    <row r="586" spans="1:20" s="55" customFormat="1" x14ac:dyDescent="0.3">
      <c r="A586" s="55" t="s">
        <v>2239</v>
      </c>
      <c r="B586" s="55">
        <v>0</v>
      </c>
      <c r="C586" s="55">
        <v>0</v>
      </c>
      <c r="D586" s="55">
        <v>0</v>
      </c>
      <c r="E586" s="55">
        <v>1</v>
      </c>
      <c r="F586" s="55">
        <v>3</v>
      </c>
      <c r="G586" s="55">
        <v>0</v>
      </c>
      <c r="H586" s="55">
        <v>1</v>
      </c>
      <c r="I586" s="55">
        <v>1</v>
      </c>
      <c r="J586" s="55">
        <v>0</v>
      </c>
      <c r="K586" s="55">
        <v>1</v>
      </c>
      <c r="L586" s="55">
        <v>0</v>
      </c>
      <c r="M586" s="55">
        <v>0</v>
      </c>
      <c r="N586" s="56">
        <v>4</v>
      </c>
      <c r="O586" s="56">
        <v>3</v>
      </c>
      <c r="P586" s="56">
        <v>7</v>
      </c>
      <c r="Q586" s="55">
        <v>585</v>
      </c>
      <c r="R586" s="55" t="s">
        <v>309</v>
      </c>
      <c r="S586" s="55">
        <v>32</v>
      </c>
      <c r="T586" s="57">
        <f t="shared" si="9"/>
        <v>6</v>
      </c>
    </row>
    <row r="587" spans="1:20" s="55" customFormat="1" x14ac:dyDescent="0.3">
      <c r="A587" s="55" t="s">
        <v>2239</v>
      </c>
      <c r="B587" s="55">
        <v>0</v>
      </c>
      <c r="C587" s="55">
        <v>1</v>
      </c>
      <c r="D587" s="55">
        <v>0</v>
      </c>
      <c r="E587" s="55">
        <v>1</v>
      </c>
      <c r="F587" s="55">
        <v>1</v>
      </c>
      <c r="G587" s="55">
        <v>1</v>
      </c>
      <c r="H587" s="55">
        <v>0</v>
      </c>
      <c r="I587" s="55">
        <v>0</v>
      </c>
      <c r="J587" s="55">
        <v>1</v>
      </c>
      <c r="K587" s="55">
        <v>1</v>
      </c>
      <c r="L587" s="55">
        <v>0</v>
      </c>
      <c r="M587" s="55">
        <v>0</v>
      </c>
      <c r="N587" s="56">
        <v>2</v>
      </c>
      <c r="O587" s="56">
        <v>4</v>
      </c>
      <c r="P587" s="56">
        <v>6</v>
      </c>
      <c r="Q587" s="55">
        <v>586</v>
      </c>
      <c r="R587" s="55" t="s">
        <v>309</v>
      </c>
      <c r="S587" s="55">
        <v>32</v>
      </c>
      <c r="T587" s="57">
        <f t="shared" si="9"/>
        <v>4</v>
      </c>
    </row>
    <row r="588" spans="1:20" s="55" customFormat="1" x14ac:dyDescent="0.3">
      <c r="A588" s="55" t="s">
        <v>2239</v>
      </c>
      <c r="B588" s="55">
        <v>1</v>
      </c>
      <c r="C588" s="55">
        <v>0</v>
      </c>
      <c r="D588" s="55">
        <v>0</v>
      </c>
      <c r="E588" s="55">
        <v>1</v>
      </c>
      <c r="F588" s="55">
        <v>1</v>
      </c>
      <c r="G588" s="55">
        <v>0</v>
      </c>
      <c r="H588" s="55">
        <v>0</v>
      </c>
      <c r="I588" s="55">
        <v>0</v>
      </c>
      <c r="J588" s="55">
        <v>1</v>
      </c>
      <c r="K588" s="55">
        <v>1</v>
      </c>
      <c r="L588" s="55">
        <v>0</v>
      </c>
      <c r="M588" s="55">
        <v>0</v>
      </c>
      <c r="N588" s="56">
        <v>3</v>
      </c>
      <c r="O588" s="56">
        <v>2</v>
      </c>
      <c r="P588" s="56">
        <v>5</v>
      </c>
      <c r="Q588" s="55">
        <v>587</v>
      </c>
      <c r="R588" s="55" t="s">
        <v>309</v>
      </c>
      <c r="S588" s="55">
        <v>32</v>
      </c>
      <c r="T588" s="57">
        <f t="shared" si="9"/>
        <v>3</v>
      </c>
    </row>
    <row r="589" spans="1:20" s="55" customFormat="1" x14ac:dyDescent="0.3">
      <c r="A589" s="55" t="s">
        <v>2240</v>
      </c>
      <c r="B589" s="55">
        <v>0</v>
      </c>
      <c r="C589" s="55">
        <v>1</v>
      </c>
      <c r="D589" s="55">
        <v>0</v>
      </c>
      <c r="E589" s="55">
        <v>1</v>
      </c>
      <c r="F589" s="55">
        <v>0</v>
      </c>
      <c r="G589" s="55">
        <v>1</v>
      </c>
      <c r="H589" s="55">
        <v>0</v>
      </c>
      <c r="I589" s="55">
        <v>0</v>
      </c>
      <c r="J589" s="55">
        <v>1</v>
      </c>
      <c r="K589" s="55">
        <v>1</v>
      </c>
      <c r="L589" s="55">
        <v>0</v>
      </c>
      <c r="M589" s="55">
        <v>0</v>
      </c>
      <c r="N589" s="56">
        <v>1</v>
      </c>
      <c r="O589" s="56">
        <v>4</v>
      </c>
      <c r="P589" s="56">
        <v>5</v>
      </c>
      <c r="Q589" s="55">
        <v>588</v>
      </c>
      <c r="R589" s="55" t="s">
        <v>309</v>
      </c>
      <c r="S589" s="55">
        <v>32</v>
      </c>
      <c r="T589" s="57">
        <f t="shared" si="9"/>
        <v>3</v>
      </c>
    </row>
    <row r="590" spans="1:20" s="55" customFormat="1" x14ac:dyDescent="0.3">
      <c r="A590" s="55" t="s">
        <v>2239</v>
      </c>
      <c r="B590" s="55">
        <v>0</v>
      </c>
      <c r="C590" s="55">
        <v>1</v>
      </c>
      <c r="D590" s="55">
        <v>1</v>
      </c>
      <c r="E590" s="55">
        <v>0</v>
      </c>
      <c r="F590" s="55">
        <v>0</v>
      </c>
      <c r="G590" s="55">
        <v>0</v>
      </c>
      <c r="H590" s="55">
        <v>0</v>
      </c>
      <c r="I590" s="55">
        <v>0</v>
      </c>
      <c r="J590" s="55">
        <v>1</v>
      </c>
      <c r="K590" s="55">
        <v>1</v>
      </c>
      <c r="L590" s="55">
        <v>0</v>
      </c>
      <c r="M590" s="55">
        <v>0</v>
      </c>
      <c r="N590" s="56">
        <v>2</v>
      </c>
      <c r="O590" s="56">
        <v>2</v>
      </c>
      <c r="P590" s="56">
        <v>4</v>
      </c>
      <c r="Q590" s="55">
        <v>589</v>
      </c>
      <c r="R590" s="55" t="s">
        <v>309</v>
      </c>
      <c r="S590" s="55">
        <v>32</v>
      </c>
      <c r="T590" s="57">
        <f t="shared" si="9"/>
        <v>2</v>
      </c>
    </row>
    <row r="591" spans="1:20" s="55" customFormat="1" x14ac:dyDescent="0.3">
      <c r="A591" s="55" t="s">
        <v>2239</v>
      </c>
      <c r="B591" s="55">
        <v>0</v>
      </c>
      <c r="C591" s="55">
        <v>1</v>
      </c>
      <c r="D591" s="55">
        <v>0</v>
      </c>
      <c r="E591" s="55">
        <v>1</v>
      </c>
      <c r="F591" s="55">
        <v>3</v>
      </c>
      <c r="G591" s="55">
        <v>1</v>
      </c>
      <c r="H591" s="55">
        <v>0</v>
      </c>
      <c r="I591" s="55">
        <v>0</v>
      </c>
      <c r="J591" s="55">
        <v>0</v>
      </c>
      <c r="K591" s="55">
        <v>1</v>
      </c>
      <c r="L591" s="55">
        <v>1</v>
      </c>
      <c r="M591" s="55">
        <v>0</v>
      </c>
      <c r="N591" s="56">
        <v>4</v>
      </c>
      <c r="O591" s="56">
        <v>4</v>
      </c>
      <c r="P591" s="56">
        <v>8</v>
      </c>
      <c r="Q591" s="55">
        <v>590</v>
      </c>
      <c r="R591" s="55" t="s">
        <v>309</v>
      </c>
      <c r="S591" s="55">
        <v>32</v>
      </c>
      <c r="T591" s="57">
        <f t="shared" si="9"/>
        <v>6</v>
      </c>
    </row>
    <row r="592" spans="1:20" s="55" customFormat="1" x14ac:dyDescent="0.3">
      <c r="A592" s="55" t="s">
        <v>2240</v>
      </c>
      <c r="B592" s="55">
        <v>0</v>
      </c>
      <c r="C592" s="55">
        <v>1</v>
      </c>
      <c r="D592" s="55">
        <v>0</v>
      </c>
      <c r="E592" s="55">
        <v>0</v>
      </c>
      <c r="F592" s="55">
        <v>0</v>
      </c>
      <c r="G592" s="55">
        <v>2</v>
      </c>
      <c r="H592" s="55">
        <v>0</v>
      </c>
      <c r="I592" s="55">
        <v>2</v>
      </c>
      <c r="J592" s="55">
        <v>1</v>
      </c>
      <c r="K592" s="55">
        <v>1</v>
      </c>
      <c r="L592" s="55">
        <v>0</v>
      </c>
      <c r="M592" s="55">
        <v>0</v>
      </c>
      <c r="N592" s="56">
        <v>1</v>
      </c>
      <c r="O592" s="56">
        <v>6</v>
      </c>
      <c r="P592" s="56">
        <v>7</v>
      </c>
      <c r="Q592" s="55">
        <v>591</v>
      </c>
      <c r="R592" s="55" t="s">
        <v>309</v>
      </c>
      <c r="S592" s="55">
        <v>32</v>
      </c>
      <c r="T592" s="57">
        <f t="shared" si="9"/>
        <v>5</v>
      </c>
    </row>
    <row r="593" spans="1:20" s="55" customFormat="1" x14ac:dyDescent="0.3">
      <c r="A593" s="55" t="s">
        <v>2239</v>
      </c>
      <c r="B593" s="55">
        <v>0</v>
      </c>
      <c r="C593" s="55">
        <v>0</v>
      </c>
      <c r="D593" s="55">
        <v>2</v>
      </c>
      <c r="E593" s="55">
        <v>0</v>
      </c>
      <c r="F593" s="55">
        <v>0</v>
      </c>
      <c r="G593" s="55">
        <v>0</v>
      </c>
      <c r="H593" s="55">
        <v>0</v>
      </c>
      <c r="I593" s="55">
        <v>0</v>
      </c>
      <c r="J593" s="55">
        <v>1</v>
      </c>
      <c r="K593" s="55">
        <v>1</v>
      </c>
      <c r="L593" s="55">
        <v>0</v>
      </c>
      <c r="M593" s="55">
        <v>0</v>
      </c>
      <c r="N593" s="56">
        <v>3</v>
      </c>
      <c r="O593" s="56">
        <v>1</v>
      </c>
      <c r="P593" s="56">
        <v>4</v>
      </c>
      <c r="Q593" s="55">
        <v>592</v>
      </c>
      <c r="R593" s="55" t="s">
        <v>309</v>
      </c>
      <c r="S593" s="55">
        <v>32</v>
      </c>
      <c r="T593" s="57">
        <f t="shared" si="9"/>
        <v>2</v>
      </c>
    </row>
    <row r="594" spans="1:20" s="55" customFormat="1" x14ac:dyDescent="0.3">
      <c r="A594" s="55" t="s">
        <v>2239</v>
      </c>
      <c r="B594" s="55">
        <v>0</v>
      </c>
      <c r="C594" s="55">
        <v>1</v>
      </c>
      <c r="D594" s="55">
        <v>0</v>
      </c>
      <c r="E594" s="55">
        <v>1</v>
      </c>
      <c r="F594" s="55">
        <v>0</v>
      </c>
      <c r="G594" s="55">
        <v>1</v>
      </c>
      <c r="H594" s="55">
        <v>0</v>
      </c>
      <c r="I594" s="55">
        <v>0</v>
      </c>
      <c r="J594" s="55">
        <v>1</v>
      </c>
      <c r="K594" s="55">
        <v>1</v>
      </c>
      <c r="L594" s="55">
        <v>0</v>
      </c>
      <c r="M594" s="55">
        <v>1</v>
      </c>
      <c r="N594" s="56">
        <v>1</v>
      </c>
      <c r="O594" s="56">
        <v>5</v>
      </c>
      <c r="P594" s="56">
        <v>6</v>
      </c>
      <c r="Q594" s="55">
        <v>593</v>
      </c>
      <c r="R594" s="55" t="s">
        <v>309</v>
      </c>
      <c r="S594" s="55">
        <v>32</v>
      </c>
      <c r="T594" s="57">
        <f t="shared" si="9"/>
        <v>3</v>
      </c>
    </row>
    <row r="595" spans="1:20" s="55" customFormat="1" x14ac:dyDescent="0.3">
      <c r="A595" s="55" t="s">
        <v>2239</v>
      </c>
      <c r="B595" s="55">
        <v>1</v>
      </c>
      <c r="C595" s="55">
        <v>0</v>
      </c>
      <c r="D595" s="55">
        <v>1</v>
      </c>
      <c r="E595" s="55">
        <v>0</v>
      </c>
      <c r="F595" s="55">
        <v>0</v>
      </c>
      <c r="G595" s="55">
        <v>1</v>
      </c>
      <c r="H595" s="55">
        <v>0</v>
      </c>
      <c r="I595" s="55">
        <v>0</v>
      </c>
      <c r="J595" s="55">
        <v>1</v>
      </c>
      <c r="K595" s="55">
        <v>1</v>
      </c>
      <c r="L595" s="55">
        <v>1</v>
      </c>
      <c r="M595" s="55">
        <v>0</v>
      </c>
      <c r="N595" s="56">
        <v>4</v>
      </c>
      <c r="O595" s="56">
        <v>2</v>
      </c>
      <c r="P595" s="56">
        <v>6</v>
      </c>
      <c r="Q595" s="55">
        <v>594</v>
      </c>
      <c r="R595" s="55" t="s">
        <v>309</v>
      </c>
      <c r="S595" s="55">
        <v>32</v>
      </c>
      <c r="T595" s="57">
        <f t="shared" si="9"/>
        <v>3</v>
      </c>
    </row>
    <row r="596" spans="1:20" s="55" customFormat="1" x14ac:dyDescent="0.3">
      <c r="A596" s="55" t="s">
        <v>2239</v>
      </c>
      <c r="B596" s="55">
        <v>1</v>
      </c>
      <c r="C596" s="55">
        <v>1</v>
      </c>
      <c r="D596" s="55">
        <v>0</v>
      </c>
      <c r="E596" s="55">
        <v>1</v>
      </c>
      <c r="F596" s="55">
        <v>0</v>
      </c>
      <c r="G596" s="55">
        <v>1</v>
      </c>
      <c r="H596" s="55">
        <v>0</v>
      </c>
      <c r="I596" s="55">
        <v>0</v>
      </c>
      <c r="J596" s="55">
        <v>1</v>
      </c>
      <c r="K596" s="55">
        <v>1</v>
      </c>
      <c r="L596" s="55">
        <v>0</v>
      </c>
      <c r="M596" s="55">
        <v>1</v>
      </c>
      <c r="N596" s="56">
        <v>2</v>
      </c>
      <c r="O596" s="56">
        <v>5</v>
      </c>
      <c r="P596" s="56">
        <v>7</v>
      </c>
      <c r="Q596" s="55">
        <v>595</v>
      </c>
      <c r="R596" s="55" t="s">
        <v>309</v>
      </c>
      <c r="S596" s="55">
        <v>33</v>
      </c>
      <c r="T596" s="57">
        <f t="shared" si="9"/>
        <v>4</v>
      </c>
    </row>
    <row r="597" spans="1:20" s="55" customFormat="1" x14ac:dyDescent="0.3">
      <c r="A597" s="55" t="s">
        <v>2239</v>
      </c>
      <c r="B597" s="55">
        <v>0</v>
      </c>
      <c r="C597" s="55">
        <v>1</v>
      </c>
      <c r="D597" s="55">
        <v>0</v>
      </c>
      <c r="E597" s="55">
        <v>1</v>
      </c>
      <c r="F597" s="55">
        <v>0</v>
      </c>
      <c r="G597" s="55">
        <v>0</v>
      </c>
      <c r="H597" s="55">
        <v>1</v>
      </c>
      <c r="I597" s="55">
        <v>0</v>
      </c>
      <c r="J597" s="55">
        <v>2</v>
      </c>
      <c r="K597" s="55">
        <v>2</v>
      </c>
      <c r="L597" s="55">
        <v>1</v>
      </c>
      <c r="M597" s="55">
        <v>0</v>
      </c>
      <c r="N597" s="56">
        <v>4</v>
      </c>
      <c r="O597" s="56">
        <v>4</v>
      </c>
      <c r="P597" s="56">
        <v>8</v>
      </c>
      <c r="Q597" s="55">
        <v>596</v>
      </c>
      <c r="R597" s="55" t="s">
        <v>309</v>
      </c>
      <c r="S597" s="55">
        <v>33</v>
      </c>
      <c r="T597" s="57">
        <f t="shared" si="9"/>
        <v>3</v>
      </c>
    </row>
    <row r="598" spans="1:20" s="55" customFormat="1" x14ac:dyDescent="0.3">
      <c r="A598" s="55" t="s">
        <v>2239</v>
      </c>
      <c r="B598" s="55">
        <v>0</v>
      </c>
      <c r="C598" s="55">
        <v>0</v>
      </c>
      <c r="D598" s="55">
        <v>1</v>
      </c>
      <c r="E598" s="55">
        <v>1</v>
      </c>
      <c r="F598" s="55">
        <v>0</v>
      </c>
      <c r="G598" s="55">
        <v>0</v>
      </c>
      <c r="H598" s="55">
        <v>0</v>
      </c>
      <c r="I598" s="55">
        <v>0</v>
      </c>
      <c r="J598" s="55">
        <v>1</v>
      </c>
      <c r="K598" s="55">
        <v>1</v>
      </c>
      <c r="L598" s="55">
        <v>1</v>
      </c>
      <c r="M598" s="55">
        <v>0</v>
      </c>
      <c r="N598" s="56">
        <v>3</v>
      </c>
      <c r="O598" s="56">
        <v>2</v>
      </c>
      <c r="P598" s="56">
        <v>5</v>
      </c>
      <c r="Q598" s="55">
        <v>597</v>
      </c>
      <c r="R598" s="55" t="s">
        <v>309</v>
      </c>
      <c r="S598" s="55">
        <v>33</v>
      </c>
      <c r="T598" s="57">
        <f t="shared" si="9"/>
        <v>2</v>
      </c>
    </row>
    <row r="599" spans="1:20" s="55" customFormat="1" x14ac:dyDescent="0.3">
      <c r="A599" s="55" t="s">
        <v>2239</v>
      </c>
      <c r="B599" s="55">
        <v>1</v>
      </c>
      <c r="C599" s="55">
        <v>0</v>
      </c>
      <c r="D599" s="55">
        <v>1</v>
      </c>
      <c r="E599" s="55">
        <v>1</v>
      </c>
      <c r="F599" s="55">
        <v>0</v>
      </c>
      <c r="G599" s="55">
        <v>1</v>
      </c>
      <c r="H599" s="55">
        <v>0</v>
      </c>
      <c r="I599" s="55">
        <v>1</v>
      </c>
      <c r="J599" s="55">
        <v>1</v>
      </c>
      <c r="K599" s="55">
        <v>1</v>
      </c>
      <c r="L599" s="55">
        <v>0</v>
      </c>
      <c r="M599" s="55">
        <v>0</v>
      </c>
      <c r="N599" s="56">
        <v>3</v>
      </c>
      <c r="O599" s="56">
        <v>4</v>
      </c>
      <c r="P599" s="56">
        <v>7</v>
      </c>
      <c r="Q599" s="55">
        <v>598</v>
      </c>
      <c r="R599" s="55" t="s">
        <v>309</v>
      </c>
      <c r="S599" s="55">
        <v>33</v>
      </c>
      <c r="T599" s="57">
        <f t="shared" si="9"/>
        <v>5</v>
      </c>
    </row>
    <row r="600" spans="1:20" s="55" customFormat="1" x14ac:dyDescent="0.3">
      <c r="A600" s="55" t="s">
        <v>2239</v>
      </c>
      <c r="B600" s="55">
        <v>1</v>
      </c>
      <c r="C600" s="55">
        <v>0</v>
      </c>
      <c r="D600" s="55">
        <v>1</v>
      </c>
      <c r="E600" s="55">
        <v>0</v>
      </c>
      <c r="F600" s="55">
        <v>0</v>
      </c>
      <c r="G600" s="55">
        <v>0</v>
      </c>
      <c r="H600" s="55">
        <v>0</v>
      </c>
      <c r="I600" s="55">
        <v>0</v>
      </c>
      <c r="J600" s="55">
        <v>1</v>
      </c>
      <c r="K600" s="55">
        <v>1</v>
      </c>
      <c r="L600" s="55">
        <v>0</v>
      </c>
      <c r="M600" s="55">
        <v>1</v>
      </c>
      <c r="N600" s="56">
        <v>3</v>
      </c>
      <c r="O600" s="56">
        <v>2</v>
      </c>
      <c r="P600" s="56">
        <v>5</v>
      </c>
      <c r="Q600" s="55">
        <v>599</v>
      </c>
      <c r="R600" s="55" t="s">
        <v>309</v>
      </c>
      <c r="S600" s="55">
        <v>33</v>
      </c>
      <c r="T600" s="57">
        <f t="shared" si="9"/>
        <v>2</v>
      </c>
    </row>
    <row r="601" spans="1:20" s="55" customFormat="1" x14ac:dyDescent="0.3">
      <c r="A601" s="55" t="s">
        <v>2239</v>
      </c>
      <c r="B601" s="55">
        <v>0</v>
      </c>
      <c r="C601" s="55">
        <v>1</v>
      </c>
      <c r="D601" s="55">
        <v>1</v>
      </c>
      <c r="E601" s="55">
        <v>0</v>
      </c>
      <c r="F601" s="55">
        <v>1</v>
      </c>
      <c r="G601" s="55">
        <v>0</v>
      </c>
      <c r="H601" s="55">
        <v>1</v>
      </c>
      <c r="I601" s="55">
        <v>0</v>
      </c>
      <c r="J601" s="55">
        <v>1</v>
      </c>
      <c r="K601" s="55">
        <v>1</v>
      </c>
      <c r="L601" s="55">
        <v>0</v>
      </c>
      <c r="M601" s="55">
        <v>0</v>
      </c>
      <c r="N601" s="56">
        <v>4</v>
      </c>
      <c r="O601" s="56">
        <v>2</v>
      </c>
      <c r="P601" s="56">
        <v>6</v>
      </c>
      <c r="Q601" s="55">
        <v>600</v>
      </c>
      <c r="R601" s="55" t="s">
        <v>309</v>
      </c>
      <c r="S601" s="55">
        <v>33</v>
      </c>
      <c r="T601" s="57">
        <f t="shared" si="9"/>
        <v>4</v>
      </c>
    </row>
    <row r="602" spans="1:20" s="55" customFormat="1" x14ac:dyDescent="0.3">
      <c r="A602" s="55" t="s">
        <v>2240</v>
      </c>
      <c r="B602" s="55">
        <v>1</v>
      </c>
      <c r="C602" s="55">
        <v>0</v>
      </c>
      <c r="D602" s="55">
        <v>1</v>
      </c>
      <c r="E602" s="55">
        <v>0</v>
      </c>
      <c r="F602" s="55">
        <v>1</v>
      </c>
      <c r="G602" s="55">
        <v>0</v>
      </c>
      <c r="H602" s="55">
        <v>1</v>
      </c>
      <c r="I602" s="55">
        <v>0</v>
      </c>
      <c r="J602" s="55">
        <v>1</v>
      </c>
      <c r="K602" s="55">
        <v>1</v>
      </c>
      <c r="L602" s="55">
        <v>0</v>
      </c>
      <c r="M602" s="55">
        <v>0</v>
      </c>
      <c r="N602" s="56">
        <v>5</v>
      </c>
      <c r="O602" s="56">
        <v>1</v>
      </c>
      <c r="P602" s="56">
        <v>6</v>
      </c>
      <c r="Q602" s="55">
        <v>601</v>
      </c>
      <c r="R602" s="55" t="s">
        <v>309</v>
      </c>
      <c r="S602" s="55">
        <v>33</v>
      </c>
      <c r="T602" s="57">
        <f t="shared" si="9"/>
        <v>4</v>
      </c>
    </row>
    <row r="603" spans="1:20" s="55" customFormat="1" x14ac:dyDescent="0.3">
      <c r="A603" s="55" t="s">
        <v>2240</v>
      </c>
      <c r="B603" s="55">
        <v>0</v>
      </c>
      <c r="C603" s="55">
        <v>1</v>
      </c>
      <c r="D603" s="55">
        <v>0</v>
      </c>
      <c r="E603" s="55">
        <v>1</v>
      </c>
      <c r="F603" s="55">
        <v>0</v>
      </c>
      <c r="G603" s="55">
        <v>1</v>
      </c>
      <c r="H603" s="55">
        <v>1</v>
      </c>
      <c r="I603" s="55">
        <v>0</v>
      </c>
      <c r="J603" s="55">
        <v>1</v>
      </c>
      <c r="K603" s="55">
        <v>1</v>
      </c>
      <c r="L603" s="55">
        <v>0</v>
      </c>
      <c r="M603" s="55">
        <v>1</v>
      </c>
      <c r="N603" s="56">
        <v>2</v>
      </c>
      <c r="O603" s="56">
        <v>5</v>
      </c>
      <c r="P603" s="56">
        <v>7</v>
      </c>
      <c r="Q603" s="55">
        <v>602</v>
      </c>
      <c r="R603" s="55" t="s">
        <v>309</v>
      </c>
      <c r="S603" s="55">
        <v>33</v>
      </c>
      <c r="T603" s="57">
        <f t="shared" si="9"/>
        <v>4</v>
      </c>
    </row>
    <row r="604" spans="1:20" s="55" customFormat="1" x14ac:dyDescent="0.3">
      <c r="A604" s="55" t="s">
        <v>2239</v>
      </c>
      <c r="B604" s="55">
        <v>1</v>
      </c>
      <c r="C604" s="55">
        <v>0</v>
      </c>
      <c r="D604" s="55">
        <v>1</v>
      </c>
      <c r="E604" s="55">
        <v>0</v>
      </c>
      <c r="F604" s="55">
        <v>0</v>
      </c>
      <c r="G604" s="55">
        <v>0</v>
      </c>
      <c r="H604" s="55">
        <v>0</v>
      </c>
      <c r="I604" s="55">
        <v>0</v>
      </c>
      <c r="J604" s="55">
        <v>1</v>
      </c>
      <c r="K604" s="55">
        <v>1</v>
      </c>
      <c r="L604" s="55">
        <v>1</v>
      </c>
      <c r="M604" s="55">
        <v>0</v>
      </c>
      <c r="N604" s="56">
        <v>4</v>
      </c>
      <c r="O604" s="56">
        <v>1</v>
      </c>
      <c r="P604" s="56">
        <v>5</v>
      </c>
      <c r="Q604" s="55">
        <v>603</v>
      </c>
      <c r="R604" s="55" t="s">
        <v>309</v>
      </c>
      <c r="S604" s="55">
        <v>33</v>
      </c>
      <c r="T604" s="57">
        <f t="shared" si="9"/>
        <v>2</v>
      </c>
    </row>
    <row r="605" spans="1:20" s="55" customFormat="1" x14ac:dyDescent="0.3">
      <c r="A605" s="55" t="s">
        <v>2239</v>
      </c>
      <c r="B605" s="55">
        <v>0</v>
      </c>
      <c r="C605" s="55">
        <v>1</v>
      </c>
      <c r="D605" s="55">
        <v>0</v>
      </c>
      <c r="E605" s="55">
        <v>1</v>
      </c>
      <c r="F605" s="55">
        <v>0</v>
      </c>
      <c r="G605" s="55">
        <v>1</v>
      </c>
      <c r="H605" s="55">
        <v>0</v>
      </c>
      <c r="I605" s="55">
        <v>0</v>
      </c>
      <c r="J605" s="55">
        <v>2</v>
      </c>
      <c r="K605" s="55">
        <v>1</v>
      </c>
      <c r="L605" s="55">
        <v>0</v>
      </c>
      <c r="M605" s="55">
        <v>0</v>
      </c>
      <c r="N605" s="56">
        <v>2</v>
      </c>
      <c r="O605" s="56">
        <v>4</v>
      </c>
      <c r="P605" s="56">
        <v>6</v>
      </c>
      <c r="Q605" s="55">
        <v>604</v>
      </c>
      <c r="R605" s="55" t="s">
        <v>309</v>
      </c>
      <c r="S605" s="55">
        <v>33</v>
      </c>
      <c r="T605" s="57">
        <f t="shared" si="9"/>
        <v>3</v>
      </c>
    </row>
    <row r="606" spans="1:20" s="55" customFormat="1" x14ac:dyDescent="0.3">
      <c r="A606" s="55" t="s">
        <v>2239</v>
      </c>
      <c r="B606" s="55">
        <v>0</v>
      </c>
      <c r="C606" s="55">
        <v>1</v>
      </c>
      <c r="D606" s="55">
        <v>0</v>
      </c>
      <c r="E606" s="55">
        <v>1</v>
      </c>
      <c r="F606" s="55">
        <v>0</v>
      </c>
      <c r="G606" s="55">
        <v>0</v>
      </c>
      <c r="H606" s="55">
        <v>0</v>
      </c>
      <c r="I606" s="55">
        <v>0</v>
      </c>
      <c r="J606" s="55">
        <v>1</v>
      </c>
      <c r="K606" s="55">
        <v>1</v>
      </c>
      <c r="L606" s="55">
        <v>0</v>
      </c>
      <c r="M606" s="55">
        <v>0</v>
      </c>
      <c r="N606" s="56">
        <v>1</v>
      </c>
      <c r="O606" s="56">
        <v>3</v>
      </c>
      <c r="P606" s="56">
        <v>4</v>
      </c>
      <c r="Q606" s="55">
        <v>605</v>
      </c>
      <c r="R606" s="55" t="s">
        <v>309</v>
      </c>
      <c r="S606" s="55">
        <v>33</v>
      </c>
      <c r="T606" s="57">
        <f t="shared" si="9"/>
        <v>2</v>
      </c>
    </row>
    <row r="607" spans="1:20" s="55" customFormat="1" x14ac:dyDescent="0.3">
      <c r="A607" s="55" t="s">
        <v>2239</v>
      </c>
      <c r="B607" s="55">
        <v>1</v>
      </c>
      <c r="C607" s="55">
        <v>0</v>
      </c>
      <c r="D607" s="55">
        <v>1</v>
      </c>
      <c r="E607" s="55">
        <v>0</v>
      </c>
      <c r="F607" s="55">
        <v>1</v>
      </c>
      <c r="G607" s="55">
        <v>0</v>
      </c>
      <c r="H607" s="55">
        <v>0</v>
      </c>
      <c r="I607" s="55">
        <v>0</v>
      </c>
      <c r="J607" s="55">
        <v>1</v>
      </c>
      <c r="K607" s="55">
        <v>1</v>
      </c>
      <c r="L607" s="55">
        <v>0</v>
      </c>
      <c r="M607" s="55">
        <v>0</v>
      </c>
      <c r="N607" s="56">
        <v>4</v>
      </c>
      <c r="O607" s="56">
        <v>1</v>
      </c>
      <c r="P607" s="56">
        <v>5</v>
      </c>
      <c r="Q607" s="55">
        <v>606</v>
      </c>
      <c r="R607" s="55" t="s">
        <v>309</v>
      </c>
      <c r="S607" s="55">
        <v>33</v>
      </c>
      <c r="T607" s="57">
        <f t="shared" si="9"/>
        <v>3</v>
      </c>
    </row>
    <row r="608" spans="1:20" s="55" customFormat="1" x14ac:dyDescent="0.3">
      <c r="A608" s="55" t="s">
        <v>2239</v>
      </c>
      <c r="B608" s="55">
        <v>0</v>
      </c>
      <c r="C608" s="55">
        <v>1</v>
      </c>
      <c r="D608" s="55">
        <v>0</v>
      </c>
      <c r="E608" s="55">
        <v>1</v>
      </c>
      <c r="F608" s="55">
        <v>0</v>
      </c>
      <c r="G608" s="55">
        <v>1</v>
      </c>
      <c r="H608" s="55">
        <v>1</v>
      </c>
      <c r="I608" s="55">
        <v>0</v>
      </c>
      <c r="J608" s="55">
        <v>1</v>
      </c>
      <c r="K608" s="55">
        <v>1</v>
      </c>
      <c r="L608" s="55">
        <v>0</v>
      </c>
      <c r="M608" s="55">
        <v>1</v>
      </c>
      <c r="N608" s="56">
        <v>2</v>
      </c>
      <c r="O608" s="56">
        <v>5</v>
      </c>
      <c r="P608" s="56">
        <v>7</v>
      </c>
      <c r="Q608" s="55">
        <v>607</v>
      </c>
      <c r="R608" s="55" t="s">
        <v>309</v>
      </c>
      <c r="S608" s="55">
        <v>33</v>
      </c>
      <c r="T608" s="57">
        <f t="shared" si="9"/>
        <v>4</v>
      </c>
    </row>
    <row r="609" spans="1:20" s="55" customFormat="1" x14ac:dyDescent="0.3">
      <c r="A609" s="55" t="s">
        <v>2239</v>
      </c>
      <c r="B609" s="55">
        <v>0</v>
      </c>
      <c r="C609" s="55">
        <v>1</v>
      </c>
      <c r="D609" s="55">
        <v>0</v>
      </c>
      <c r="E609" s="55">
        <v>1</v>
      </c>
      <c r="F609" s="55">
        <v>0</v>
      </c>
      <c r="G609" s="55">
        <v>1</v>
      </c>
      <c r="H609" s="55">
        <v>0</v>
      </c>
      <c r="I609" s="55">
        <v>0</v>
      </c>
      <c r="J609" s="55">
        <v>1</v>
      </c>
      <c r="K609" s="55">
        <v>1</v>
      </c>
      <c r="L609" s="55">
        <v>1</v>
      </c>
      <c r="M609" s="55">
        <v>0</v>
      </c>
      <c r="N609" s="56">
        <v>2</v>
      </c>
      <c r="O609" s="56">
        <v>4</v>
      </c>
      <c r="P609" s="56">
        <v>6</v>
      </c>
      <c r="Q609" s="55">
        <v>608</v>
      </c>
      <c r="R609" s="55" t="s">
        <v>309</v>
      </c>
      <c r="S609" s="55">
        <v>33</v>
      </c>
      <c r="T609" s="57">
        <f t="shared" si="9"/>
        <v>3</v>
      </c>
    </row>
    <row r="610" spans="1:20" s="55" customFormat="1" x14ac:dyDescent="0.3">
      <c r="A610" s="55" t="s">
        <v>2239</v>
      </c>
      <c r="B610" s="55">
        <v>1</v>
      </c>
      <c r="C610" s="55">
        <v>1</v>
      </c>
      <c r="D610" s="55">
        <v>0</v>
      </c>
      <c r="E610" s="55">
        <v>1</v>
      </c>
      <c r="F610" s="55">
        <v>0</v>
      </c>
      <c r="G610" s="55">
        <v>1</v>
      </c>
      <c r="H610" s="55">
        <v>0</v>
      </c>
      <c r="I610" s="55">
        <v>0</v>
      </c>
      <c r="J610" s="55">
        <v>1</v>
      </c>
      <c r="K610" s="55">
        <v>1</v>
      </c>
      <c r="L610" s="55">
        <v>1</v>
      </c>
      <c r="M610" s="55">
        <v>1</v>
      </c>
      <c r="N610" s="56">
        <v>3</v>
      </c>
      <c r="O610" s="56">
        <v>5</v>
      </c>
      <c r="P610" s="56">
        <v>8</v>
      </c>
      <c r="Q610" s="55">
        <v>609</v>
      </c>
      <c r="R610" s="55" t="s">
        <v>309</v>
      </c>
      <c r="S610" s="55">
        <v>33</v>
      </c>
      <c r="T610" s="57">
        <f t="shared" si="9"/>
        <v>4</v>
      </c>
    </row>
    <row r="611" spans="1:20" s="55" customFormat="1" x14ac:dyDescent="0.3">
      <c r="A611" s="55" t="s">
        <v>2239</v>
      </c>
      <c r="B611" s="55">
        <v>0</v>
      </c>
      <c r="C611" s="55">
        <v>1</v>
      </c>
      <c r="D611" s="55">
        <v>0</v>
      </c>
      <c r="E611" s="55">
        <v>1</v>
      </c>
      <c r="F611" s="55">
        <v>0</v>
      </c>
      <c r="G611" s="55">
        <v>1</v>
      </c>
      <c r="H611" s="55">
        <v>0</v>
      </c>
      <c r="I611" s="55">
        <v>0</v>
      </c>
      <c r="J611" s="55">
        <v>0</v>
      </c>
      <c r="K611" s="55">
        <v>0</v>
      </c>
      <c r="L611" s="55">
        <v>0</v>
      </c>
      <c r="M611" s="55">
        <v>1</v>
      </c>
      <c r="N611" s="56">
        <v>0</v>
      </c>
      <c r="O611" s="56">
        <v>4</v>
      </c>
      <c r="P611" s="56">
        <v>4</v>
      </c>
      <c r="Q611" s="55">
        <v>610</v>
      </c>
      <c r="R611" s="55" t="s">
        <v>309</v>
      </c>
      <c r="S611" s="55">
        <v>33</v>
      </c>
      <c r="T611" s="57">
        <f t="shared" si="9"/>
        <v>3</v>
      </c>
    </row>
    <row r="612" spans="1:20" s="55" customFormat="1" x14ac:dyDescent="0.3">
      <c r="A612" s="55" t="s">
        <v>2239</v>
      </c>
      <c r="B612" s="55">
        <v>1</v>
      </c>
      <c r="C612" s="55">
        <v>0</v>
      </c>
      <c r="D612" s="55">
        <v>1</v>
      </c>
      <c r="E612" s="55">
        <v>0</v>
      </c>
      <c r="F612" s="55">
        <v>0</v>
      </c>
      <c r="G612" s="55">
        <v>0</v>
      </c>
      <c r="H612" s="55">
        <v>0</v>
      </c>
      <c r="I612" s="55">
        <v>0</v>
      </c>
      <c r="J612" s="55">
        <v>1</v>
      </c>
      <c r="K612" s="55">
        <v>1</v>
      </c>
      <c r="L612" s="55">
        <v>0</v>
      </c>
      <c r="M612" s="55">
        <v>1</v>
      </c>
      <c r="N612" s="56">
        <v>3</v>
      </c>
      <c r="O612" s="56">
        <v>2</v>
      </c>
      <c r="P612" s="56">
        <v>5</v>
      </c>
      <c r="Q612" s="55">
        <v>611</v>
      </c>
      <c r="R612" s="55" t="s">
        <v>309</v>
      </c>
      <c r="S612" s="55">
        <v>33</v>
      </c>
      <c r="T612" s="57">
        <f t="shared" si="9"/>
        <v>2</v>
      </c>
    </row>
    <row r="613" spans="1:20" s="55" customFormat="1" x14ac:dyDescent="0.3">
      <c r="A613" s="55" t="s">
        <v>2239</v>
      </c>
      <c r="B613" s="55">
        <v>0</v>
      </c>
      <c r="C613" s="55">
        <v>1</v>
      </c>
      <c r="D613" s="55">
        <v>1</v>
      </c>
      <c r="E613" s="55">
        <v>0</v>
      </c>
      <c r="F613" s="55">
        <v>1</v>
      </c>
      <c r="G613" s="55">
        <v>0</v>
      </c>
      <c r="H613" s="55">
        <v>1</v>
      </c>
      <c r="I613" s="55">
        <v>0</v>
      </c>
      <c r="J613" s="55">
        <v>1</v>
      </c>
      <c r="K613" s="55">
        <v>2</v>
      </c>
      <c r="L613" s="55">
        <v>0</v>
      </c>
      <c r="M613" s="55">
        <v>0</v>
      </c>
      <c r="N613" s="56">
        <v>4</v>
      </c>
      <c r="O613" s="56">
        <v>3</v>
      </c>
      <c r="P613" s="56">
        <v>7</v>
      </c>
      <c r="Q613" s="55">
        <v>612</v>
      </c>
      <c r="R613" s="55" t="s">
        <v>309</v>
      </c>
      <c r="S613" s="55">
        <v>33</v>
      </c>
      <c r="T613" s="57">
        <f t="shared" si="9"/>
        <v>4</v>
      </c>
    </row>
    <row r="614" spans="1:20" s="55" customFormat="1" x14ac:dyDescent="0.3">
      <c r="A614" s="55" t="s">
        <v>2239</v>
      </c>
      <c r="B614" s="55">
        <v>1</v>
      </c>
      <c r="C614" s="55">
        <v>0</v>
      </c>
      <c r="D614" s="55">
        <v>0</v>
      </c>
      <c r="E614" s="55">
        <v>0</v>
      </c>
      <c r="F614" s="55">
        <v>0</v>
      </c>
      <c r="G614" s="55">
        <v>0</v>
      </c>
      <c r="H614" s="55">
        <v>0</v>
      </c>
      <c r="I614" s="55">
        <v>0</v>
      </c>
      <c r="J614" s="55">
        <v>1</v>
      </c>
      <c r="K614" s="55">
        <v>1</v>
      </c>
      <c r="L614" s="55">
        <v>0</v>
      </c>
      <c r="M614" s="55">
        <v>0</v>
      </c>
      <c r="N614" s="56">
        <v>2</v>
      </c>
      <c r="O614" s="56">
        <v>1</v>
      </c>
      <c r="P614" s="56">
        <v>3</v>
      </c>
      <c r="Q614" s="55">
        <v>613</v>
      </c>
      <c r="R614" s="55" t="s">
        <v>309</v>
      </c>
      <c r="S614" s="55">
        <v>33</v>
      </c>
      <c r="T614" s="57">
        <f t="shared" si="9"/>
        <v>1</v>
      </c>
    </row>
    <row r="615" spans="1:20" s="55" customFormat="1" x14ac:dyDescent="0.3">
      <c r="A615" s="55" t="s">
        <v>2239</v>
      </c>
      <c r="B615" s="55">
        <v>0</v>
      </c>
      <c r="C615" s="55">
        <v>1</v>
      </c>
      <c r="D615" s="55">
        <v>0</v>
      </c>
      <c r="E615" s="55">
        <v>1</v>
      </c>
      <c r="F615" s="55">
        <v>0</v>
      </c>
      <c r="G615" s="55">
        <v>1</v>
      </c>
      <c r="H615" s="55">
        <v>0</v>
      </c>
      <c r="I615" s="55">
        <v>0</v>
      </c>
      <c r="J615" s="55">
        <v>1</v>
      </c>
      <c r="K615" s="55">
        <v>1</v>
      </c>
      <c r="L615" s="55">
        <v>1</v>
      </c>
      <c r="M615" s="55">
        <v>0</v>
      </c>
      <c r="N615" s="56">
        <v>2</v>
      </c>
      <c r="O615" s="56">
        <v>4</v>
      </c>
      <c r="P615" s="56">
        <v>6</v>
      </c>
      <c r="Q615" s="55">
        <v>614</v>
      </c>
      <c r="R615" s="55" t="s">
        <v>309</v>
      </c>
      <c r="S615" s="55">
        <v>33</v>
      </c>
      <c r="T615" s="57">
        <f t="shared" si="9"/>
        <v>3</v>
      </c>
    </row>
    <row r="616" spans="1:20" s="55" customFormat="1" x14ac:dyDescent="0.3">
      <c r="A616" s="55" t="s">
        <v>2239</v>
      </c>
      <c r="B616" s="55">
        <v>0</v>
      </c>
      <c r="C616" s="55">
        <v>1</v>
      </c>
      <c r="D616" s="55">
        <v>0</v>
      </c>
      <c r="E616" s="55">
        <v>1</v>
      </c>
      <c r="F616" s="55">
        <v>0</v>
      </c>
      <c r="G616" s="55">
        <v>0</v>
      </c>
      <c r="H616" s="55">
        <v>0</v>
      </c>
      <c r="I616" s="55">
        <v>0</v>
      </c>
      <c r="J616" s="55">
        <v>1</v>
      </c>
      <c r="K616" s="55">
        <v>1</v>
      </c>
      <c r="L616" s="55">
        <v>0</v>
      </c>
      <c r="M616" s="55">
        <v>1</v>
      </c>
      <c r="N616" s="56">
        <v>1</v>
      </c>
      <c r="O616" s="56">
        <v>4</v>
      </c>
      <c r="P616" s="56">
        <v>5</v>
      </c>
      <c r="Q616" s="55">
        <v>615</v>
      </c>
      <c r="R616" s="55" t="s">
        <v>309</v>
      </c>
      <c r="S616" s="55">
        <v>34</v>
      </c>
      <c r="T616" s="57">
        <f t="shared" si="9"/>
        <v>2</v>
      </c>
    </row>
    <row r="617" spans="1:20" s="55" customFormat="1" x14ac:dyDescent="0.3">
      <c r="A617" s="55" t="s">
        <v>2239</v>
      </c>
      <c r="B617" s="55">
        <v>0</v>
      </c>
      <c r="C617" s="55">
        <v>1</v>
      </c>
      <c r="D617" s="55">
        <v>0</v>
      </c>
      <c r="E617" s="55">
        <v>1</v>
      </c>
      <c r="F617" s="55">
        <v>0</v>
      </c>
      <c r="G617" s="55">
        <v>1</v>
      </c>
      <c r="H617" s="55">
        <v>0</v>
      </c>
      <c r="I617" s="55">
        <v>0</v>
      </c>
      <c r="J617" s="55">
        <v>2</v>
      </c>
      <c r="K617" s="55">
        <v>3</v>
      </c>
      <c r="L617" s="55">
        <v>0</v>
      </c>
      <c r="M617" s="55">
        <v>0</v>
      </c>
      <c r="N617" s="56">
        <v>2</v>
      </c>
      <c r="O617" s="56">
        <v>6</v>
      </c>
      <c r="P617" s="56">
        <v>8</v>
      </c>
      <c r="Q617" s="55">
        <v>616</v>
      </c>
      <c r="R617" s="55" t="s">
        <v>309</v>
      </c>
      <c r="S617" s="55">
        <v>34</v>
      </c>
      <c r="T617" s="57">
        <f t="shared" si="9"/>
        <v>3</v>
      </c>
    </row>
    <row r="618" spans="1:20" s="55" customFormat="1" x14ac:dyDescent="0.3">
      <c r="A618" s="55" t="s">
        <v>2239</v>
      </c>
      <c r="B618" s="55">
        <v>1</v>
      </c>
      <c r="C618" s="55">
        <v>0</v>
      </c>
      <c r="D618" s="55">
        <v>0</v>
      </c>
      <c r="E618" s="55">
        <v>0</v>
      </c>
      <c r="F618" s="55">
        <v>0</v>
      </c>
      <c r="G618" s="55">
        <v>0</v>
      </c>
      <c r="H618" s="55">
        <v>0</v>
      </c>
      <c r="I618" s="55">
        <v>0</v>
      </c>
      <c r="J618" s="55">
        <v>1</v>
      </c>
      <c r="K618" s="55">
        <v>1</v>
      </c>
      <c r="L618" s="55">
        <v>1</v>
      </c>
      <c r="M618" s="55">
        <v>0</v>
      </c>
      <c r="N618" s="56">
        <v>3</v>
      </c>
      <c r="O618" s="56">
        <v>1</v>
      </c>
      <c r="P618" s="56">
        <v>4</v>
      </c>
      <c r="Q618" s="55">
        <v>617</v>
      </c>
      <c r="R618" s="55" t="s">
        <v>309</v>
      </c>
      <c r="S618" s="55">
        <v>34</v>
      </c>
      <c r="T618" s="57">
        <f t="shared" si="9"/>
        <v>1</v>
      </c>
    </row>
    <row r="619" spans="1:20" s="55" customFormat="1" x14ac:dyDescent="0.3">
      <c r="A619" s="55" t="s">
        <v>2239</v>
      </c>
      <c r="B619" s="55">
        <v>0</v>
      </c>
      <c r="C619" s="55">
        <v>0</v>
      </c>
      <c r="D619" s="55">
        <v>1</v>
      </c>
      <c r="E619" s="55">
        <v>0</v>
      </c>
      <c r="F619" s="55">
        <v>1</v>
      </c>
      <c r="G619" s="55">
        <v>1</v>
      </c>
      <c r="H619" s="55">
        <v>1</v>
      </c>
      <c r="I619" s="55">
        <v>0</v>
      </c>
      <c r="J619" s="55">
        <v>2</v>
      </c>
      <c r="K619" s="55">
        <v>1</v>
      </c>
      <c r="L619" s="55">
        <v>0</v>
      </c>
      <c r="M619" s="55">
        <v>0</v>
      </c>
      <c r="N619" s="56">
        <v>5</v>
      </c>
      <c r="O619" s="56">
        <v>2</v>
      </c>
      <c r="P619" s="56">
        <v>7</v>
      </c>
      <c r="Q619" s="55">
        <v>618</v>
      </c>
      <c r="R619" s="55" t="s">
        <v>309</v>
      </c>
      <c r="S619" s="55">
        <v>34</v>
      </c>
      <c r="T619" s="57">
        <f t="shared" si="9"/>
        <v>4</v>
      </c>
    </row>
    <row r="620" spans="1:20" s="55" customFormat="1" x14ac:dyDescent="0.3">
      <c r="A620" s="55" t="s">
        <v>2239</v>
      </c>
      <c r="B620" s="55">
        <v>0</v>
      </c>
      <c r="C620" s="55">
        <v>1</v>
      </c>
      <c r="D620" s="55">
        <v>0</v>
      </c>
      <c r="E620" s="55">
        <v>1</v>
      </c>
      <c r="F620" s="55">
        <v>0</v>
      </c>
      <c r="G620" s="55">
        <v>1</v>
      </c>
      <c r="H620" s="55">
        <v>1</v>
      </c>
      <c r="I620" s="55">
        <v>0</v>
      </c>
      <c r="J620" s="55">
        <v>1</v>
      </c>
      <c r="K620" s="55">
        <v>1</v>
      </c>
      <c r="L620" s="55">
        <v>1</v>
      </c>
      <c r="M620" s="55">
        <v>1</v>
      </c>
      <c r="N620" s="56">
        <v>3</v>
      </c>
      <c r="O620" s="56">
        <v>5</v>
      </c>
      <c r="P620" s="56">
        <v>8</v>
      </c>
      <c r="Q620" s="55">
        <v>619</v>
      </c>
      <c r="R620" s="55" t="s">
        <v>309</v>
      </c>
      <c r="S620" s="55">
        <v>34</v>
      </c>
      <c r="T620" s="57">
        <f t="shared" si="9"/>
        <v>4</v>
      </c>
    </row>
    <row r="621" spans="1:20" s="55" customFormat="1" x14ac:dyDescent="0.3">
      <c r="A621" s="55" t="s">
        <v>2239</v>
      </c>
      <c r="B621" s="55">
        <v>0</v>
      </c>
      <c r="C621" s="55">
        <v>1</v>
      </c>
      <c r="D621" s="55">
        <v>0</v>
      </c>
      <c r="E621" s="55">
        <v>1</v>
      </c>
      <c r="F621" s="55">
        <v>0</v>
      </c>
      <c r="G621" s="55">
        <v>0</v>
      </c>
      <c r="H621" s="55">
        <v>0</v>
      </c>
      <c r="I621" s="55">
        <v>0</v>
      </c>
      <c r="J621" s="55">
        <v>1</v>
      </c>
      <c r="K621" s="55">
        <v>1</v>
      </c>
      <c r="L621" s="55">
        <v>0</v>
      </c>
      <c r="M621" s="55">
        <v>0</v>
      </c>
      <c r="N621" s="56">
        <v>1</v>
      </c>
      <c r="O621" s="56">
        <v>3</v>
      </c>
      <c r="P621" s="56">
        <v>4</v>
      </c>
      <c r="Q621" s="55">
        <v>620</v>
      </c>
      <c r="R621" s="55" t="s">
        <v>309</v>
      </c>
      <c r="S621" s="55">
        <v>34</v>
      </c>
      <c r="T621" s="57">
        <f t="shared" si="9"/>
        <v>2</v>
      </c>
    </row>
    <row r="622" spans="1:20" s="55" customFormat="1" x14ac:dyDescent="0.3">
      <c r="A622" s="55" t="s">
        <v>2239</v>
      </c>
      <c r="B622" s="55">
        <v>0</v>
      </c>
      <c r="C622" s="55">
        <v>1</v>
      </c>
      <c r="D622" s="55">
        <v>0</v>
      </c>
      <c r="E622" s="55">
        <v>1</v>
      </c>
      <c r="F622" s="55">
        <v>1</v>
      </c>
      <c r="G622" s="55">
        <v>0</v>
      </c>
      <c r="H622" s="55">
        <v>0</v>
      </c>
      <c r="I622" s="55">
        <v>0</v>
      </c>
      <c r="J622" s="55">
        <v>2</v>
      </c>
      <c r="K622" s="55">
        <v>3</v>
      </c>
      <c r="L622" s="55">
        <v>1</v>
      </c>
      <c r="M622" s="55">
        <v>0</v>
      </c>
      <c r="N622" s="56">
        <v>4</v>
      </c>
      <c r="O622" s="56">
        <v>5</v>
      </c>
      <c r="P622" s="56">
        <v>9</v>
      </c>
      <c r="Q622" s="55">
        <v>621</v>
      </c>
      <c r="R622" s="55" t="s">
        <v>309</v>
      </c>
      <c r="S622" s="55">
        <v>34</v>
      </c>
      <c r="T622" s="57">
        <f t="shared" si="9"/>
        <v>3</v>
      </c>
    </row>
    <row r="623" spans="1:20" s="55" customFormat="1" x14ac:dyDescent="0.3">
      <c r="A623" s="55" t="s">
        <v>2240</v>
      </c>
      <c r="B623" s="55">
        <v>0</v>
      </c>
      <c r="C623" s="55">
        <v>0</v>
      </c>
      <c r="D623" s="55">
        <v>1</v>
      </c>
      <c r="E623" s="55">
        <v>0</v>
      </c>
      <c r="F623" s="55">
        <v>1</v>
      </c>
      <c r="G623" s="55">
        <v>0</v>
      </c>
      <c r="H623" s="55">
        <v>0</v>
      </c>
      <c r="I623" s="55">
        <v>0</v>
      </c>
      <c r="J623" s="55">
        <v>1</v>
      </c>
      <c r="K623" s="55">
        <v>1</v>
      </c>
      <c r="L623" s="55">
        <v>0</v>
      </c>
      <c r="M623" s="55">
        <v>0</v>
      </c>
      <c r="N623" s="56">
        <v>3</v>
      </c>
      <c r="O623" s="56">
        <v>1</v>
      </c>
      <c r="P623" s="56">
        <v>4</v>
      </c>
      <c r="Q623" s="55">
        <v>622</v>
      </c>
      <c r="R623" s="55" t="s">
        <v>309</v>
      </c>
      <c r="S623" s="55">
        <v>34</v>
      </c>
      <c r="T623" s="57">
        <f t="shared" si="9"/>
        <v>2</v>
      </c>
    </row>
    <row r="624" spans="1:20" s="55" customFormat="1" x14ac:dyDescent="0.3">
      <c r="A624" s="55" t="s">
        <v>2239</v>
      </c>
      <c r="B624" s="55">
        <v>0</v>
      </c>
      <c r="C624" s="55">
        <v>0</v>
      </c>
      <c r="D624" s="55">
        <v>1</v>
      </c>
      <c r="E624" s="55">
        <v>1</v>
      </c>
      <c r="F624" s="55">
        <v>0</v>
      </c>
      <c r="G624" s="55">
        <v>1</v>
      </c>
      <c r="H624" s="55">
        <v>0</v>
      </c>
      <c r="I624" s="55">
        <v>1</v>
      </c>
      <c r="J624" s="55">
        <v>1</v>
      </c>
      <c r="K624" s="55">
        <v>1</v>
      </c>
      <c r="L624" s="55">
        <v>1</v>
      </c>
      <c r="M624" s="55">
        <v>0</v>
      </c>
      <c r="N624" s="56">
        <v>3</v>
      </c>
      <c r="O624" s="56">
        <v>4</v>
      </c>
      <c r="P624" s="56">
        <v>7</v>
      </c>
      <c r="Q624" s="55">
        <v>623</v>
      </c>
      <c r="R624" s="55" t="s">
        <v>309</v>
      </c>
      <c r="S624" s="55">
        <v>34</v>
      </c>
      <c r="T624" s="57">
        <f t="shared" si="9"/>
        <v>4</v>
      </c>
    </row>
    <row r="625" spans="1:20" s="55" customFormat="1" x14ac:dyDescent="0.3">
      <c r="A625" s="55" t="s">
        <v>2239</v>
      </c>
      <c r="B625" s="55">
        <v>0</v>
      </c>
      <c r="C625" s="55">
        <v>0</v>
      </c>
      <c r="D625" s="55">
        <v>0</v>
      </c>
      <c r="E625" s="55">
        <v>0</v>
      </c>
      <c r="F625" s="55">
        <v>0</v>
      </c>
      <c r="G625" s="55">
        <v>0</v>
      </c>
      <c r="H625" s="55">
        <v>0</v>
      </c>
      <c r="I625" s="55">
        <v>0</v>
      </c>
      <c r="J625" s="55">
        <v>1</v>
      </c>
      <c r="K625" s="55">
        <v>1</v>
      </c>
      <c r="L625" s="55">
        <v>0</v>
      </c>
      <c r="M625" s="55">
        <v>0</v>
      </c>
      <c r="N625" s="56">
        <v>1</v>
      </c>
      <c r="O625" s="56">
        <v>1</v>
      </c>
      <c r="P625" s="56">
        <v>2</v>
      </c>
      <c r="Q625" s="55">
        <v>624</v>
      </c>
      <c r="R625" s="55" t="s">
        <v>309</v>
      </c>
      <c r="S625" s="55">
        <v>34</v>
      </c>
      <c r="T625" s="57">
        <f t="shared" si="9"/>
        <v>0</v>
      </c>
    </row>
    <row r="626" spans="1:20" s="55" customFormat="1" x14ac:dyDescent="0.3">
      <c r="A626" s="55" t="s">
        <v>2239</v>
      </c>
      <c r="B626" s="55">
        <v>1</v>
      </c>
      <c r="C626" s="55">
        <v>0</v>
      </c>
      <c r="D626" s="55">
        <v>1</v>
      </c>
      <c r="E626" s="55">
        <v>0</v>
      </c>
      <c r="F626" s="55">
        <v>1</v>
      </c>
      <c r="G626" s="55">
        <v>0</v>
      </c>
      <c r="H626" s="55">
        <v>1</v>
      </c>
      <c r="I626" s="55">
        <v>0</v>
      </c>
      <c r="J626" s="55">
        <v>2</v>
      </c>
      <c r="K626" s="55">
        <v>2</v>
      </c>
      <c r="L626" s="55">
        <v>0</v>
      </c>
      <c r="M626" s="55">
        <v>0</v>
      </c>
      <c r="N626" s="56">
        <v>6</v>
      </c>
      <c r="O626" s="56">
        <v>2</v>
      </c>
      <c r="P626" s="56">
        <v>8</v>
      </c>
      <c r="Q626" s="55">
        <v>625</v>
      </c>
      <c r="R626" s="55" t="s">
        <v>309</v>
      </c>
      <c r="S626" s="55">
        <v>34</v>
      </c>
      <c r="T626" s="57">
        <f t="shared" si="9"/>
        <v>4</v>
      </c>
    </row>
    <row r="627" spans="1:20" s="55" customFormat="1" x14ac:dyDescent="0.3">
      <c r="A627" s="55" t="s">
        <v>2239</v>
      </c>
      <c r="B627" s="55">
        <v>1</v>
      </c>
      <c r="C627" s="55">
        <v>0</v>
      </c>
      <c r="D627" s="55">
        <v>0</v>
      </c>
      <c r="E627" s="55">
        <v>1</v>
      </c>
      <c r="F627" s="55">
        <v>0</v>
      </c>
      <c r="G627" s="55">
        <v>1</v>
      </c>
      <c r="H627" s="55">
        <v>0</v>
      </c>
      <c r="I627" s="55">
        <v>0</v>
      </c>
      <c r="J627" s="55">
        <v>1</v>
      </c>
      <c r="K627" s="55">
        <v>1</v>
      </c>
      <c r="L627" s="55">
        <v>0</v>
      </c>
      <c r="M627" s="55">
        <v>0</v>
      </c>
      <c r="N627" s="56">
        <v>2</v>
      </c>
      <c r="O627" s="56">
        <v>3</v>
      </c>
      <c r="P627" s="56">
        <v>5</v>
      </c>
      <c r="Q627" s="55">
        <v>626</v>
      </c>
      <c r="R627" s="55" t="s">
        <v>309</v>
      </c>
      <c r="S627" s="55">
        <v>34</v>
      </c>
      <c r="T627" s="57">
        <f t="shared" si="9"/>
        <v>3</v>
      </c>
    </row>
    <row r="628" spans="1:20" s="55" customFormat="1" x14ac:dyDescent="0.3">
      <c r="A628" s="55" t="s">
        <v>2239</v>
      </c>
      <c r="B628" s="55">
        <v>1</v>
      </c>
      <c r="C628" s="55">
        <v>0</v>
      </c>
      <c r="D628" s="55">
        <v>1</v>
      </c>
      <c r="E628" s="55">
        <v>0</v>
      </c>
      <c r="F628" s="55">
        <v>1</v>
      </c>
      <c r="G628" s="55">
        <v>1</v>
      </c>
      <c r="H628" s="55">
        <v>0</v>
      </c>
      <c r="I628" s="55">
        <v>0</v>
      </c>
      <c r="J628" s="55">
        <v>2</v>
      </c>
      <c r="K628" s="55">
        <v>1</v>
      </c>
      <c r="L628" s="55">
        <v>0</v>
      </c>
      <c r="M628" s="55">
        <v>1</v>
      </c>
      <c r="N628" s="56">
        <v>5</v>
      </c>
      <c r="O628" s="56">
        <v>3</v>
      </c>
      <c r="P628" s="56">
        <v>8</v>
      </c>
      <c r="Q628" s="55">
        <v>627</v>
      </c>
      <c r="R628" s="55" t="s">
        <v>309</v>
      </c>
      <c r="S628" s="55">
        <v>34</v>
      </c>
      <c r="T628" s="57">
        <f t="shared" si="9"/>
        <v>4</v>
      </c>
    </row>
    <row r="629" spans="1:20" s="55" customFormat="1" x14ac:dyDescent="0.3">
      <c r="A629" s="55" t="s">
        <v>2239</v>
      </c>
      <c r="B629" s="55">
        <v>1</v>
      </c>
      <c r="C629" s="55">
        <v>1</v>
      </c>
      <c r="D629" s="55">
        <v>1</v>
      </c>
      <c r="E629" s="55">
        <v>0</v>
      </c>
      <c r="F629" s="55">
        <v>1</v>
      </c>
      <c r="G629" s="55">
        <v>0</v>
      </c>
      <c r="H629" s="55">
        <v>0</v>
      </c>
      <c r="I629" s="55">
        <v>0</v>
      </c>
      <c r="J629" s="55">
        <v>1</v>
      </c>
      <c r="K629" s="55">
        <v>1</v>
      </c>
      <c r="L629" s="55">
        <v>0</v>
      </c>
      <c r="M629" s="55">
        <v>0</v>
      </c>
      <c r="N629" s="56">
        <v>4</v>
      </c>
      <c r="O629" s="56">
        <v>2</v>
      </c>
      <c r="P629" s="56">
        <v>6</v>
      </c>
      <c r="Q629" s="55">
        <v>628</v>
      </c>
      <c r="R629" s="55" t="s">
        <v>309</v>
      </c>
      <c r="S629" s="55">
        <v>34</v>
      </c>
      <c r="T629" s="57">
        <f t="shared" si="9"/>
        <v>4</v>
      </c>
    </row>
    <row r="630" spans="1:20" s="55" customFormat="1" x14ac:dyDescent="0.3">
      <c r="A630" s="55" t="s">
        <v>2239</v>
      </c>
      <c r="B630" s="55">
        <v>0</v>
      </c>
      <c r="C630" s="55">
        <v>1</v>
      </c>
      <c r="D630" s="55">
        <v>0</v>
      </c>
      <c r="E630" s="55">
        <v>1</v>
      </c>
      <c r="F630" s="55">
        <v>0</v>
      </c>
      <c r="G630" s="55">
        <v>1</v>
      </c>
      <c r="H630" s="55">
        <v>0</v>
      </c>
      <c r="I630" s="55">
        <v>0</v>
      </c>
      <c r="J630" s="55">
        <v>1</v>
      </c>
      <c r="K630" s="55">
        <v>1</v>
      </c>
      <c r="L630" s="55">
        <v>0</v>
      </c>
      <c r="M630" s="55">
        <v>1</v>
      </c>
      <c r="N630" s="56">
        <v>1</v>
      </c>
      <c r="O630" s="56">
        <v>5</v>
      </c>
      <c r="P630" s="56">
        <v>6</v>
      </c>
      <c r="Q630" s="55">
        <v>629</v>
      </c>
      <c r="R630" s="55" t="s">
        <v>309</v>
      </c>
      <c r="S630" s="55">
        <v>34</v>
      </c>
      <c r="T630" s="57">
        <f t="shared" si="9"/>
        <v>3</v>
      </c>
    </row>
    <row r="631" spans="1:20" s="55" customFormat="1" x14ac:dyDescent="0.3">
      <c r="A631" s="55" t="s">
        <v>2240</v>
      </c>
      <c r="B631" s="55">
        <v>0</v>
      </c>
      <c r="C631" s="55">
        <v>1</v>
      </c>
      <c r="D631" s="55">
        <v>0</v>
      </c>
      <c r="E631" s="55">
        <v>1</v>
      </c>
      <c r="F631" s="55">
        <v>0</v>
      </c>
      <c r="G631" s="55">
        <v>1</v>
      </c>
      <c r="H631" s="55">
        <v>0</v>
      </c>
      <c r="I631" s="55">
        <v>1</v>
      </c>
      <c r="J631" s="55">
        <v>1</v>
      </c>
      <c r="K631" s="55">
        <v>1</v>
      </c>
      <c r="L631" s="55">
        <v>0</v>
      </c>
      <c r="M631" s="55">
        <v>0</v>
      </c>
      <c r="N631" s="56">
        <v>1</v>
      </c>
      <c r="O631" s="56">
        <v>5</v>
      </c>
      <c r="P631" s="56">
        <v>6</v>
      </c>
      <c r="Q631" s="55">
        <v>630</v>
      </c>
      <c r="R631" s="55" t="s">
        <v>309</v>
      </c>
      <c r="S631" s="55">
        <v>34</v>
      </c>
      <c r="T631" s="57">
        <f t="shared" si="9"/>
        <v>4</v>
      </c>
    </row>
    <row r="632" spans="1:20" s="55" customFormat="1" x14ac:dyDescent="0.3">
      <c r="A632" s="55" t="s">
        <v>2240</v>
      </c>
      <c r="B632" s="55">
        <v>1</v>
      </c>
      <c r="C632" s="55">
        <v>1</v>
      </c>
      <c r="D632" s="55">
        <v>0</v>
      </c>
      <c r="E632" s="55">
        <v>1</v>
      </c>
      <c r="F632" s="55">
        <v>1</v>
      </c>
      <c r="G632" s="55">
        <v>1</v>
      </c>
      <c r="H632" s="55">
        <v>0</v>
      </c>
      <c r="I632" s="55">
        <v>0</v>
      </c>
      <c r="J632" s="55">
        <v>1</v>
      </c>
      <c r="K632" s="55">
        <v>1</v>
      </c>
      <c r="L632" s="55">
        <v>0</v>
      </c>
      <c r="M632" s="55">
        <v>0</v>
      </c>
      <c r="N632" s="56">
        <v>3</v>
      </c>
      <c r="O632" s="56">
        <v>4</v>
      </c>
      <c r="P632" s="56">
        <v>7</v>
      </c>
      <c r="Q632" s="55">
        <v>631</v>
      </c>
      <c r="R632" s="55" t="s">
        <v>309</v>
      </c>
      <c r="S632" s="55">
        <v>34</v>
      </c>
      <c r="T632" s="57">
        <f t="shared" si="9"/>
        <v>5</v>
      </c>
    </row>
    <row r="633" spans="1:20" s="55" customFormat="1" x14ac:dyDescent="0.3">
      <c r="A633" s="55" t="s">
        <v>2240</v>
      </c>
      <c r="B633" s="55">
        <v>0</v>
      </c>
      <c r="C633" s="55">
        <v>1</v>
      </c>
      <c r="D633" s="55">
        <v>0</v>
      </c>
      <c r="E633" s="55">
        <v>1</v>
      </c>
      <c r="F633" s="55">
        <v>0</v>
      </c>
      <c r="G633" s="55">
        <v>1</v>
      </c>
      <c r="H633" s="55">
        <v>0</v>
      </c>
      <c r="I633" s="55">
        <v>1</v>
      </c>
      <c r="J633" s="55">
        <v>1</v>
      </c>
      <c r="K633" s="55">
        <v>1</v>
      </c>
      <c r="L633" s="55">
        <v>0</v>
      </c>
      <c r="M633" s="55">
        <v>0</v>
      </c>
      <c r="N633" s="56">
        <v>1</v>
      </c>
      <c r="O633" s="56">
        <v>5</v>
      </c>
      <c r="P633" s="56">
        <v>6</v>
      </c>
      <c r="Q633" s="55">
        <v>632</v>
      </c>
      <c r="R633" s="55" t="s">
        <v>309</v>
      </c>
      <c r="S633" s="55">
        <v>34</v>
      </c>
      <c r="T633" s="57">
        <f t="shared" si="9"/>
        <v>4</v>
      </c>
    </row>
    <row r="634" spans="1:20" s="55" customFormat="1" x14ac:dyDescent="0.3">
      <c r="A634" s="55" t="s">
        <v>2239</v>
      </c>
      <c r="B634" s="55">
        <v>1</v>
      </c>
      <c r="C634" s="55">
        <v>0</v>
      </c>
      <c r="D634" s="55">
        <v>1</v>
      </c>
      <c r="E634" s="55">
        <v>0</v>
      </c>
      <c r="F634" s="55">
        <v>1</v>
      </c>
      <c r="G634" s="55">
        <v>0</v>
      </c>
      <c r="H634" s="55">
        <v>1</v>
      </c>
      <c r="I634" s="55">
        <v>0</v>
      </c>
      <c r="J634" s="55">
        <v>1</v>
      </c>
      <c r="K634" s="55">
        <v>2</v>
      </c>
      <c r="L634" s="55">
        <v>1</v>
      </c>
      <c r="M634" s="55">
        <v>0</v>
      </c>
      <c r="N634" s="56">
        <v>6</v>
      </c>
      <c r="O634" s="56">
        <v>2</v>
      </c>
      <c r="P634" s="56">
        <v>8</v>
      </c>
      <c r="Q634" s="55">
        <v>633</v>
      </c>
      <c r="R634" s="55" t="s">
        <v>309</v>
      </c>
      <c r="S634" s="55">
        <v>34</v>
      </c>
      <c r="T634" s="57">
        <f t="shared" si="9"/>
        <v>4</v>
      </c>
    </row>
    <row r="635" spans="1:20" s="55" customFormat="1" x14ac:dyDescent="0.3">
      <c r="A635" s="55" t="s">
        <v>2240</v>
      </c>
      <c r="B635" s="55">
        <v>1</v>
      </c>
      <c r="C635" s="55">
        <v>1</v>
      </c>
      <c r="D635" s="55">
        <v>0</v>
      </c>
      <c r="E635" s="55">
        <v>1</v>
      </c>
      <c r="F635" s="55">
        <v>0</v>
      </c>
      <c r="G635" s="55">
        <v>1</v>
      </c>
      <c r="H635" s="55">
        <v>0</v>
      </c>
      <c r="I635" s="55">
        <v>1</v>
      </c>
      <c r="J635" s="55">
        <v>2</v>
      </c>
      <c r="K635" s="55">
        <v>3</v>
      </c>
      <c r="L635" s="55">
        <v>0</v>
      </c>
      <c r="M635" s="55">
        <v>0</v>
      </c>
      <c r="N635" s="56">
        <v>3</v>
      </c>
      <c r="O635" s="56">
        <v>7</v>
      </c>
      <c r="P635" s="56">
        <v>10</v>
      </c>
      <c r="Q635" s="55">
        <v>634</v>
      </c>
      <c r="R635" s="55" t="s">
        <v>309</v>
      </c>
      <c r="S635" s="55">
        <v>34</v>
      </c>
      <c r="T635" s="57">
        <f t="shared" si="9"/>
        <v>5</v>
      </c>
    </row>
    <row r="636" spans="1:20" s="55" customFormat="1" x14ac:dyDescent="0.3">
      <c r="A636" s="55" t="s">
        <v>2239</v>
      </c>
      <c r="B636" s="55">
        <v>0</v>
      </c>
      <c r="C636" s="55">
        <v>1</v>
      </c>
      <c r="D636" s="55">
        <v>0</v>
      </c>
      <c r="E636" s="55">
        <v>1</v>
      </c>
      <c r="F636" s="55">
        <v>0</v>
      </c>
      <c r="G636" s="55">
        <v>1</v>
      </c>
      <c r="H636" s="55">
        <v>0</v>
      </c>
      <c r="I636" s="55">
        <v>1</v>
      </c>
      <c r="J636" s="55">
        <v>1</v>
      </c>
      <c r="K636" s="55">
        <v>1</v>
      </c>
      <c r="L636" s="55">
        <v>0</v>
      </c>
      <c r="M636" s="55">
        <v>0</v>
      </c>
      <c r="N636" s="56">
        <v>1</v>
      </c>
      <c r="O636" s="56">
        <v>5</v>
      </c>
      <c r="P636" s="56">
        <v>6</v>
      </c>
      <c r="Q636" s="55">
        <v>635</v>
      </c>
      <c r="R636" s="55" t="s">
        <v>309</v>
      </c>
      <c r="S636" s="55">
        <v>35</v>
      </c>
      <c r="T636" s="57">
        <f t="shared" si="9"/>
        <v>4</v>
      </c>
    </row>
    <row r="637" spans="1:20" s="55" customFormat="1" x14ac:dyDescent="0.3">
      <c r="A637" s="55" t="s">
        <v>2239</v>
      </c>
      <c r="B637" s="55">
        <v>1</v>
      </c>
      <c r="C637" s="55">
        <v>1</v>
      </c>
      <c r="D637" s="55">
        <v>1</v>
      </c>
      <c r="E637" s="55">
        <v>0</v>
      </c>
      <c r="F637" s="55">
        <v>1</v>
      </c>
      <c r="G637" s="55">
        <v>1</v>
      </c>
      <c r="H637" s="55">
        <v>0</v>
      </c>
      <c r="I637" s="55">
        <v>1</v>
      </c>
      <c r="J637" s="55">
        <v>1</v>
      </c>
      <c r="K637" s="55">
        <v>1</v>
      </c>
      <c r="L637" s="55">
        <v>0</v>
      </c>
      <c r="M637" s="55">
        <v>0</v>
      </c>
      <c r="N637" s="56">
        <v>4</v>
      </c>
      <c r="O637" s="56">
        <v>4</v>
      </c>
      <c r="P637" s="56">
        <v>8</v>
      </c>
      <c r="Q637" s="55">
        <v>636</v>
      </c>
      <c r="R637" s="55" t="s">
        <v>309</v>
      </c>
      <c r="S637" s="55">
        <v>35</v>
      </c>
      <c r="T637" s="57">
        <f t="shared" si="9"/>
        <v>6</v>
      </c>
    </row>
    <row r="638" spans="1:20" s="55" customFormat="1" x14ac:dyDescent="0.3">
      <c r="A638" s="55" t="s">
        <v>2239</v>
      </c>
      <c r="B638" s="55">
        <v>1</v>
      </c>
      <c r="C638" s="55">
        <v>0</v>
      </c>
      <c r="D638" s="55">
        <v>1</v>
      </c>
      <c r="E638" s="55">
        <v>1</v>
      </c>
      <c r="F638" s="55">
        <v>0</v>
      </c>
      <c r="G638" s="55">
        <v>1</v>
      </c>
      <c r="H638" s="55">
        <v>0</v>
      </c>
      <c r="I638" s="55">
        <v>1</v>
      </c>
      <c r="J638" s="55">
        <v>1</v>
      </c>
      <c r="K638" s="55">
        <v>1</v>
      </c>
      <c r="L638" s="55">
        <v>0</v>
      </c>
      <c r="M638" s="55">
        <v>1</v>
      </c>
      <c r="N638" s="56">
        <v>3</v>
      </c>
      <c r="O638" s="56">
        <v>5</v>
      </c>
      <c r="P638" s="56">
        <v>8</v>
      </c>
      <c r="Q638" s="55">
        <v>637</v>
      </c>
      <c r="R638" s="55" t="s">
        <v>309</v>
      </c>
      <c r="S638" s="55">
        <v>35</v>
      </c>
      <c r="T638" s="57">
        <f t="shared" si="9"/>
        <v>5</v>
      </c>
    </row>
    <row r="639" spans="1:20" s="55" customFormat="1" x14ac:dyDescent="0.3">
      <c r="A639" s="55" t="s">
        <v>2239</v>
      </c>
      <c r="B639" s="55">
        <v>1</v>
      </c>
      <c r="C639" s="55">
        <v>1</v>
      </c>
      <c r="D639" s="55">
        <v>1</v>
      </c>
      <c r="E639" s="55">
        <v>1</v>
      </c>
      <c r="F639" s="55">
        <v>1</v>
      </c>
      <c r="G639" s="55">
        <v>0</v>
      </c>
      <c r="H639" s="55">
        <v>0</v>
      </c>
      <c r="I639" s="55">
        <v>0</v>
      </c>
      <c r="J639" s="55">
        <v>1</v>
      </c>
      <c r="K639" s="55">
        <v>1</v>
      </c>
      <c r="L639" s="55">
        <v>1</v>
      </c>
      <c r="M639" s="55">
        <v>0</v>
      </c>
      <c r="N639" s="56">
        <v>5</v>
      </c>
      <c r="O639" s="56">
        <v>3</v>
      </c>
      <c r="P639" s="56">
        <v>8</v>
      </c>
      <c r="Q639" s="55">
        <v>638</v>
      </c>
      <c r="R639" s="55" t="s">
        <v>309</v>
      </c>
      <c r="S639" s="55">
        <v>35</v>
      </c>
      <c r="T639" s="57">
        <f t="shared" si="9"/>
        <v>5</v>
      </c>
    </row>
    <row r="640" spans="1:20" s="55" customFormat="1" x14ac:dyDescent="0.3">
      <c r="A640" s="55" t="s">
        <v>2239</v>
      </c>
      <c r="B640" s="55">
        <v>1</v>
      </c>
      <c r="C640" s="55">
        <v>0</v>
      </c>
      <c r="D640" s="55">
        <v>1</v>
      </c>
      <c r="E640" s="55">
        <v>1</v>
      </c>
      <c r="F640" s="55">
        <v>0</v>
      </c>
      <c r="G640" s="55">
        <v>1</v>
      </c>
      <c r="H640" s="55">
        <v>0</v>
      </c>
      <c r="I640" s="55">
        <v>0</v>
      </c>
      <c r="J640" s="55">
        <v>1</v>
      </c>
      <c r="K640" s="55">
        <v>1</v>
      </c>
      <c r="L640" s="55">
        <v>0</v>
      </c>
      <c r="M640" s="55">
        <v>1</v>
      </c>
      <c r="N640" s="56">
        <v>3</v>
      </c>
      <c r="O640" s="56">
        <v>4</v>
      </c>
      <c r="P640" s="56">
        <v>7</v>
      </c>
      <c r="Q640" s="55">
        <v>639</v>
      </c>
      <c r="R640" s="55" t="s">
        <v>309</v>
      </c>
      <c r="S640" s="55">
        <v>35</v>
      </c>
      <c r="T640" s="57">
        <f t="shared" si="9"/>
        <v>4</v>
      </c>
    </row>
    <row r="641" spans="1:20" s="55" customFormat="1" x14ac:dyDescent="0.3">
      <c r="A641" s="55" t="s">
        <v>2239</v>
      </c>
      <c r="B641" s="55">
        <v>1</v>
      </c>
      <c r="C641" s="55">
        <v>0</v>
      </c>
      <c r="D641" s="55">
        <v>0</v>
      </c>
      <c r="E641" s="55">
        <v>1</v>
      </c>
      <c r="F641" s="55">
        <v>0</v>
      </c>
      <c r="G641" s="55">
        <v>1</v>
      </c>
      <c r="H641" s="55">
        <v>0</v>
      </c>
      <c r="I641" s="55">
        <v>0</v>
      </c>
      <c r="J641" s="55">
        <v>1</v>
      </c>
      <c r="K641" s="55">
        <v>1</v>
      </c>
      <c r="L641" s="55">
        <v>1</v>
      </c>
      <c r="M641" s="55">
        <v>1</v>
      </c>
      <c r="N641" s="56">
        <v>3</v>
      </c>
      <c r="O641" s="56">
        <v>4</v>
      </c>
      <c r="P641" s="56">
        <v>7</v>
      </c>
      <c r="Q641" s="55">
        <v>640</v>
      </c>
      <c r="R641" s="55" t="s">
        <v>309</v>
      </c>
      <c r="S641" s="55">
        <v>35</v>
      </c>
      <c r="T641" s="57">
        <f t="shared" si="9"/>
        <v>3</v>
      </c>
    </row>
    <row r="642" spans="1:20" s="55" customFormat="1" x14ac:dyDescent="0.3">
      <c r="A642" s="55" t="s">
        <v>2239</v>
      </c>
      <c r="B642" s="55">
        <v>1</v>
      </c>
      <c r="C642" s="55">
        <v>0</v>
      </c>
      <c r="D642" s="55">
        <v>1</v>
      </c>
      <c r="E642" s="55">
        <v>1</v>
      </c>
      <c r="F642" s="55">
        <v>0</v>
      </c>
      <c r="G642" s="55">
        <v>1</v>
      </c>
      <c r="H642" s="55">
        <v>0</v>
      </c>
      <c r="I642" s="55">
        <v>1</v>
      </c>
      <c r="J642" s="55">
        <v>1</v>
      </c>
      <c r="K642" s="55">
        <v>2</v>
      </c>
      <c r="L642" s="55">
        <v>0</v>
      </c>
      <c r="M642" s="55">
        <v>0</v>
      </c>
      <c r="N642" s="56">
        <v>3</v>
      </c>
      <c r="O642" s="56">
        <v>5</v>
      </c>
      <c r="P642" s="56">
        <v>8</v>
      </c>
      <c r="Q642" s="55">
        <v>641</v>
      </c>
      <c r="R642" s="55" t="s">
        <v>309</v>
      </c>
      <c r="S642" s="55">
        <v>35</v>
      </c>
      <c r="T642" s="57">
        <f t="shared" si="9"/>
        <v>5</v>
      </c>
    </row>
    <row r="643" spans="1:20" s="55" customFormat="1" x14ac:dyDescent="0.3">
      <c r="A643" s="55" t="s">
        <v>2239</v>
      </c>
      <c r="B643" s="55">
        <v>1</v>
      </c>
      <c r="C643" s="55">
        <v>1</v>
      </c>
      <c r="D643" s="55">
        <v>1</v>
      </c>
      <c r="E643" s="55">
        <v>1</v>
      </c>
      <c r="F643" s="55">
        <v>0</v>
      </c>
      <c r="G643" s="55">
        <v>0</v>
      </c>
      <c r="H643" s="55">
        <v>0</v>
      </c>
      <c r="I643" s="55">
        <v>0</v>
      </c>
      <c r="J643" s="55">
        <v>1</v>
      </c>
      <c r="K643" s="55">
        <v>1</v>
      </c>
      <c r="L643" s="55">
        <v>0</v>
      </c>
      <c r="M643" s="55">
        <v>1</v>
      </c>
      <c r="N643" s="56">
        <v>3</v>
      </c>
      <c r="O643" s="56">
        <v>4</v>
      </c>
      <c r="P643" s="56">
        <v>7</v>
      </c>
      <c r="Q643" s="55">
        <v>642</v>
      </c>
      <c r="R643" s="55" t="s">
        <v>309</v>
      </c>
      <c r="S643" s="55">
        <v>35</v>
      </c>
      <c r="T643" s="57">
        <f t="shared" ref="T643:T706" si="10">SUM(B643:I643)</f>
        <v>4</v>
      </c>
    </row>
    <row r="644" spans="1:20" s="55" customFormat="1" x14ac:dyDescent="0.3">
      <c r="A644" s="55" t="s">
        <v>2239</v>
      </c>
      <c r="B644" s="55">
        <v>1</v>
      </c>
      <c r="C644" s="55">
        <v>1</v>
      </c>
      <c r="D644" s="55">
        <v>1</v>
      </c>
      <c r="E644" s="55">
        <v>1</v>
      </c>
      <c r="F644" s="55">
        <v>0</v>
      </c>
      <c r="G644" s="55">
        <v>1</v>
      </c>
      <c r="H644" s="55">
        <v>0</v>
      </c>
      <c r="I644" s="55">
        <v>1</v>
      </c>
      <c r="J644" s="55">
        <v>2</v>
      </c>
      <c r="K644" s="55">
        <v>2</v>
      </c>
      <c r="L644" s="55">
        <v>0</v>
      </c>
      <c r="M644" s="55">
        <v>0</v>
      </c>
      <c r="N644" s="56">
        <v>4</v>
      </c>
      <c r="O644" s="56">
        <v>6</v>
      </c>
      <c r="P644" s="56">
        <v>10</v>
      </c>
      <c r="Q644" s="55">
        <v>643</v>
      </c>
      <c r="R644" s="55" t="s">
        <v>309</v>
      </c>
      <c r="S644" s="55">
        <v>35</v>
      </c>
      <c r="T644" s="57">
        <f t="shared" si="10"/>
        <v>6</v>
      </c>
    </row>
    <row r="645" spans="1:20" s="55" customFormat="1" x14ac:dyDescent="0.3">
      <c r="A645" s="55" t="s">
        <v>2240</v>
      </c>
      <c r="B645" s="55">
        <v>1</v>
      </c>
      <c r="C645" s="55">
        <v>0</v>
      </c>
      <c r="D645" s="55">
        <v>1</v>
      </c>
      <c r="E645" s="55">
        <v>0</v>
      </c>
      <c r="F645" s="55">
        <v>1</v>
      </c>
      <c r="G645" s="55">
        <v>0</v>
      </c>
      <c r="H645" s="55">
        <v>0</v>
      </c>
      <c r="I645" s="55">
        <v>1</v>
      </c>
      <c r="J645" s="55">
        <v>1</v>
      </c>
      <c r="K645" s="55">
        <v>1</v>
      </c>
      <c r="L645" s="55">
        <v>1</v>
      </c>
      <c r="M645" s="55">
        <v>0</v>
      </c>
      <c r="N645" s="56">
        <v>5</v>
      </c>
      <c r="O645" s="56">
        <v>2</v>
      </c>
      <c r="P645" s="56">
        <v>7</v>
      </c>
      <c r="Q645" s="55">
        <v>644</v>
      </c>
      <c r="R645" s="55" t="s">
        <v>309</v>
      </c>
      <c r="S645" s="55">
        <v>35</v>
      </c>
      <c r="T645" s="57">
        <f t="shared" si="10"/>
        <v>4</v>
      </c>
    </row>
    <row r="646" spans="1:20" s="55" customFormat="1" x14ac:dyDescent="0.3">
      <c r="A646" s="55" t="s">
        <v>2240</v>
      </c>
      <c r="B646" s="55">
        <v>1</v>
      </c>
      <c r="C646" s="55">
        <v>1</v>
      </c>
      <c r="D646" s="55">
        <v>0</v>
      </c>
      <c r="E646" s="55">
        <v>0</v>
      </c>
      <c r="F646" s="55">
        <v>1</v>
      </c>
      <c r="G646" s="55">
        <v>1</v>
      </c>
      <c r="H646" s="55">
        <v>0</v>
      </c>
      <c r="I646" s="55">
        <v>1</v>
      </c>
      <c r="J646" s="55">
        <v>1</v>
      </c>
      <c r="K646" s="55">
        <v>1</v>
      </c>
      <c r="L646" s="55">
        <v>0</v>
      </c>
      <c r="M646" s="55">
        <v>0</v>
      </c>
      <c r="N646" s="56">
        <v>3</v>
      </c>
      <c r="O646" s="56">
        <v>4</v>
      </c>
      <c r="P646" s="56">
        <v>7</v>
      </c>
      <c r="Q646" s="55">
        <v>645</v>
      </c>
      <c r="R646" s="55" t="s">
        <v>309</v>
      </c>
      <c r="S646" s="55">
        <v>35</v>
      </c>
      <c r="T646" s="57">
        <f t="shared" si="10"/>
        <v>5</v>
      </c>
    </row>
    <row r="647" spans="1:20" s="55" customFormat="1" x14ac:dyDescent="0.3">
      <c r="A647" s="55" t="s">
        <v>2239</v>
      </c>
      <c r="B647" s="55">
        <v>1</v>
      </c>
      <c r="C647" s="55">
        <v>0</v>
      </c>
      <c r="D647" s="55">
        <v>1</v>
      </c>
      <c r="E647" s="55">
        <v>0</v>
      </c>
      <c r="F647" s="55">
        <v>1</v>
      </c>
      <c r="G647" s="55">
        <v>0</v>
      </c>
      <c r="H647" s="55">
        <v>1</v>
      </c>
      <c r="I647" s="55">
        <v>0</v>
      </c>
      <c r="J647" s="55">
        <v>1</v>
      </c>
      <c r="K647" s="55">
        <v>1</v>
      </c>
      <c r="L647" s="55">
        <v>0</v>
      </c>
      <c r="M647" s="55">
        <v>0</v>
      </c>
      <c r="N647" s="56">
        <v>5</v>
      </c>
      <c r="O647" s="56">
        <v>1</v>
      </c>
      <c r="P647" s="56">
        <v>6</v>
      </c>
      <c r="Q647" s="55">
        <v>646</v>
      </c>
      <c r="R647" s="55" t="s">
        <v>309</v>
      </c>
      <c r="S647" s="55">
        <v>35</v>
      </c>
      <c r="T647" s="57">
        <f t="shared" si="10"/>
        <v>4</v>
      </c>
    </row>
    <row r="648" spans="1:20" s="55" customFormat="1" x14ac:dyDescent="0.3">
      <c r="A648" s="55" t="s">
        <v>2239</v>
      </c>
      <c r="B648" s="55">
        <v>1</v>
      </c>
      <c r="C648" s="55">
        <v>0</v>
      </c>
      <c r="D648" s="55">
        <v>1</v>
      </c>
      <c r="E648" s="55">
        <v>1</v>
      </c>
      <c r="F648" s="55">
        <v>0</v>
      </c>
      <c r="G648" s="55">
        <v>0</v>
      </c>
      <c r="H648" s="55">
        <v>0</v>
      </c>
      <c r="I648" s="55">
        <v>0</v>
      </c>
      <c r="J648" s="55">
        <v>1</v>
      </c>
      <c r="K648" s="55">
        <v>1</v>
      </c>
      <c r="L648" s="55">
        <v>0</v>
      </c>
      <c r="M648" s="55">
        <v>0</v>
      </c>
      <c r="N648" s="56">
        <v>3</v>
      </c>
      <c r="O648" s="56">
        <v>2</v>
      </c>
      <c r="P648" s="56">
        <v>5</v>
      </c>
      <c r="Q648" s="55">
        <v>647</v>
      </c>
      <c r="R648" s="55" t="s">
        <v>309</v>
      </c>
      <c r="S648" s="55">
        <v>35</v>
      </c>
      <c r="T648" s="57">
        <f t="shared" si="10"/>
        <v>3</v>
      </c>
    </row>
    <row r="649" spans="1:20" s="55" customFormat="1" x14ac:dyDescent="0.3">
      <c r="A649" s="55" t="s">
        <v>2240</v>
      </c>
      <c r="B649" s="55">
        <v>1</v>
      </c>
      <c r="C649" s="55">
        <v>0</v>
      </c>
      <c r="D649" s="55">
        <v>1</v>
      </c>
      <c r="E649" s="55">
        <v>0</v>
      </c>
      <c r="F649" s="55">
        <v>1</v>
      </c>
      <c r="G649" s="55">
        <v>0</v>
      </c>
      <c r="H649" s="55">
        <v>1</v>
      </c>
      <c r="I649" s="55">
        <v>0</v>
      </c>
      <c r="J649" s="55">
        <v>1</v>
      </c>
      <c r="K649" s="55">
        <v>1</v>
      </c>
      <c r="L649" s="55">
        <v>1</v>
      </c>
      <c r="M649" s="55">
        <v>0</v>
      </c>
      <c r="N649" s="56">
        <v>6</v>
      </c>
      <c r="O649" s="56">
        <v>1</v>
      </c>
      <c r="P649" s="56">
        <v>7</v>
      </c>
      <c r="Q649" s="55">
        <v>648</v>
      </c>
      <c r="R649" s="55" t="s">
        <v>309</v>
      </c>
      <c r="S649" s="55">
        <v>35</v>
      </c>
      <c r="T649" s="57">
        <f t="shared" si="10"/>
        <v>4</v>
      </c>
    </row>
    <row r="650" spans="1:20" s="55" customFormat="1" x14ac:dyDescent="0.3">
      <c r="A650" s="55" t="s">
        <v>2239</v>
      </c>
      <c r="B650" s="55">
        <v>1</v>
      </c>
      <c r="C650" s="55">
        <v>2</v>
      </c>
      <c r="D650" s="55">
        <v>0</v>
      </c>
      <c r="E650" s="55">
        <v>1</v>
      </c>
      <c r="F650" s="55">
        <v>0</v>
      </c>
      <c r="G650" s="55">
        <v>1</v>
      </c>
      <c r="H650" s="55">
        <v>0</v>
      </c>
      <c r="I650" s="55">
        <v>0</v>
      </c>
      <c r="J650" s="55">
        <v>1</v>
      </c>
      <c r="K650" s="55">
        <v>1</v>
      </c>
      <c r="L650" s="55">
        <v>0</v>
      </c>
      <c r="M650" s="55">
        <v>1</v>
      </c>
      <c r="N650" s="56">
        <v>2</v>
      </c>
      <c r="O650" s="56">
        <v>6</v>
      </c>
      <c r="P650" s="56">
        <v>8</v>
      </c>
      <c r="Q650" s="55">
        <v>649</v>
      </c>
      <c r="R650" s="55" t="s">
        <v>309</v>
      </c>
      <c r="S650" s="55">
        <v>35</v>
      </c>
      <c r="T650" s="57">
        <f t="shared" si="10"/>
        <v>5</v>
      </c>
    </row>
    <row r="651" spans="1:20" s="55" customFormat="1" x14ac:dyDescent="0.3">
      <c r="A651" s="55" t="s">
        <v>2239</v>
      </c>
      <c r="B651" s="55">
        <v>1</v>
      </c>
      <c r="C651" s="55">
        <v>0</v>
      </c>
      <c r="D651" s="55">
        <v>1</v>
      </c>
      <c r="E651" s="55">
        <v>1</v>
      </c>
      <c r="F651" s="55">
        <v>0</v>
      </c>
      <c r="G651" s="55">
        <v>1</v>
      </c>
      <c r="H651" s="55">
        <v>0</v>
      </c>
      <c r="I651" s="55">
        <v>1</v>
      </c>
      <c r="J651" s="55">
        <v>1</v>
      </c>
      <c r="K651" s="55">
        <v>1</v>
      </c>
      <c r="L651" s="55">
        <v>0</v>
      </c>
      <c r="M651" s="55">
        <v>0</v>
      </c>
      <c r="N651" s="56">
        <v>3</v>
      </c>
      <c r="O651" s="56">
        <v>4</v>
      </c>
      <c r="P651" s="56">
        <v>7</v>
      </c>
      <c r="Q651" s="55">
        <v>650</v>
      </c>
      <c r="R651" s="55" t="s">
        <v>309</v>
      </c>
      <c r="S651" s="55">
        <v>35</v>
      </c>
      <c r="T651" s="57">
        <f t="shared" si="10"/>
        <v>5</v>
      </c>
    </row>
    <row r="652" spans="1:20" s="55" customFormat="1" x14ac:dyDescent="0.3">
      <c r="A652" s="55" t="s">
        <v>2239</v>
      </c>
      <c r="B652" s="55">
        <v>1</v>
      </c>
      <c r="C652" s="55">
        <v>0</v>
      </c>
      <c r="D652" s="55">
        <v>1</v>
      </c>
      <c r="E652" s="55">
        <v>0</v>
      </c>
      <c r="F652" s="55">
        <v>0</v>
      </c>
      <c r="G652" s="55">
        <v>0</v>
      </c>
      <c r="H652" s="55">
        <v>0</v>
      </c>
      <c r="I652" s="55">
        <v>0</v>
      </c>
      <c r="J652" s="55">
        <v>1</v>
      </c>
      <c r="K652" s="55">
        <v>1</v>
      </c>
      <c r="L652" s="55">
        <v>1</v>
      </c>
      <c r="M652" s="55">
        <v>0</v>
      </c>
      <c r="N652" s="56">
        <v>4</v>
      </c>
      <c r="O652" s="56">
        <v>1</v>
      </c>
      <c r="P652" s="56">
        <v>5</v>
      </c>
      <c r="Q652" s="55">
        <v>651</v>
      </c>
      <c r="R652" s="55" t="s">
        <v>309</v>
      </c>
      <c r="S652" s="55">
        <v>35</v>
      </c>
      <c r="T652" s="57">
        <f t="shared" si="10"/>
        <v>2</v>
      </c>
    </row>
    <row r="653" spans="1:20" s="55" customFormat="1" x14ac:dyDescent="0.3">
      <c r="A653" s="55" t="s">
        <v>2239</v>
      </c>
      <c r="B653" s="55">
        <v>1</v>
      </c>
      <c r="C653" s="55">
        <v>0</v>
      </c>
      <c r="D653" s="55">
        <v>1</v>
      </c>
      <c r="E653" s="55">
        <v>1</v>
      </c>
      <c r="F653" s="55">
        <v>0</v>
      </c>
      <c r="G653" s="55">
        <v>0</v>
      </c>
      <c r="H653" s="55">
        <v>1</v>
      </c>
      <c r="I653" s="55">
        <v>0</v>
      </c>
      <c r="J653" s="55">
        <v>1</v>
      </c>
      <c r="K653" s="55">
        <v>1</v>
      </c>
      <c r="L653" s="55">
        <v>1</v>
      </c>
      <c r="M653" s="55">
        <v>0</v>
      </c>
      <c r="N653" s="56">
        <v>5</v>
      </c>
      <c r="O653" s="56">
        <v>2</v>
      </c>
      <c r="P653" s="56">
        <v>7</v>
      </c>
      <c r="Q653" s="55">
        <v>652</v>
      </c>
      <c r="R653" s="55" t="s">
        <v>309</v>
      </c>
      <c r="S653" s="55">
        <v>35</v>
      </c>
      <c r="T653" s="57">
        <f t="shared" si="10"/>
        <v>4</v>
      </c>
    </row>
    <row r="654" spans="1:20" s="55" customFormat="1" x14ac:dyDescent="0.3">
      <c r="A654" s="55" t="s">
        <v>2239</v>
      </c>
      <c r="B654" s="55">
        <v>1</v>
      </c>
      <c r="C654" s="55">
        <v>0</v>
      </c>
      <c r="D654" s="55">
        <v>0</v>
      </c>
      <c r="E654" s="55">
        <v>1</v>
      </c>
      <c r="F654" s="55">
        <v>0</v>
      </c>
      <c r="G654" s="55">
        <v>0</v>
      </c>
      <c r="H654" s="55">
        <v>0</v>
      </c>
      <c r="I654" s="55">
        <v>0</v>
      </c>
      <c r="J654" s="55">
        <v>1</v>
      </c>
      <c r="K654" s="55">
        <v>1</v>
      </c>
      <c r="L654" s="55">
        <v>0</v>
      </c>
      <c r="M654" s="55">
        <v>0</v>
      </c>
      <c r="N654" s="56">
        <v>2</v>
      </c>
      <c r="O654" s="56">
        <v>2</v>
      </c>
      <c r="P654" s="56">
        <v>4</v>
      </c>
      <c r="Q654" s="55">
        <v>653</v>
      </c>
      <c r="R654" s="55" t="s">
        <v>309</v>
      </c>
      <c r="S654" s="55">
        <v>35</v>
      </c>
      <c r="T654" s="57">
        <f t="shared" si="10"/>
        <v>2</v>
      </c>
    </row>
    <row r="655" spans="1:20" s="55" customFormat="1" x14ac:dyDescent="0.3">
      <c r="A655" s="55" t="s">
        <v>2240</v>
      </c>
      <c r="B655" s="55">
        <v>0</v>
      </c>
      <c r="C655" s="55">
        <v>1</v>
      </c>
      <c r="D655" s="55">
        <v>1</v>
      </c>
      <c r="E655" s="55">
        <v>0</v>
      </c>
      <c r="F655" s="55">
        <v>1</v>
      </c>
      <c r="G655" s="55">
        <v>1</v>
      </c>
      <c r="H655" s="55">
        <v>0</v>
      </c>
      <c r="I655" s="55">
        <v>1</v>
      </c>
      <c r="J655" s="55">
        <v>2</v>
      </c>
      <c r="K655" s="55">
        <v>3</v>
      </c>
      <c r="L655" s="55">
        <v>0</v>
      </c>
      <c r="M655" s="55">
        <v>1</v>
      </c>
      <c r="N655" s="56">
        <v>4</v>
      </c>
      <c r="O655" s="56">
        <v>7</v>
      </c>
      <c r="P655" s="56">
        <v>11</v>
      </c>
      <c r="Q655" s="55">
        <v>654</v>
      </c>
      <c r="R655" s="55" t="s">
        <v>309</v>
      </c>
      <c r="S655" s="55">
        <v>35</v>
      </c>
      <c r="T655" s="57">
        <f t="shared" si="10"/>
        <v>5</v>
      </c>
    </row>
    <row r="656" spans="1:20" s="55" customFormat="1" x14ac:dyDescent="0.3">
      <c r="A656" s="55" t="s">
        <v>2239</v>
      </c>
      <c r="B656" s="55">
        <v>1</v>
      </c>
      <c r="C656" s="55">
        <v>0</v>
      </c>
      <c r="D656" s="55">
        <v>1</v>
      </c>
      <c r="E656" s="55">
        <v>0</v>
      </c>
      <c r="F656" s="55">
        <v>1</v>
      </c>
      <c r="G656" s="55">
        <v>1</v>
      </c>
      <c r="H656" s="55">
        <v>1</v>
      </c>
      <c r="I656" s="55">
        <v>0</v>
      </c>
      <c r="J656" s="55">
        <v>1</v>
      </c>
      <c r="K656" s="55">
        <v>1</v>
      </c>
      <c r="L656" s="55">
        <v>0</v>
      </c>
      <c r="M656" s="55">
        <v>1</v>
      </c>
      <c r="N656" s="56">
        <v>5</v>
      </c>
      <c r="O656" s="56">
        <v>3</v>
      </c>
      <c r="P656" s="56">
        <v>8</v>
      </c>
      <c r="Q656" s="55">
        <v>655</v>
      </c>
      <c r="R656" s="55" t="s">
        <v>309</v>
      </c>
      <c r="S656" s="55">
        <v>36</v>
      </c>
      <c r="T656" s="57">
        <f t="shared" si="10"/>
        <v>5</v>
      </c>
    </row>
    <row r="657" spans="1:20" s="55" customFormat="1" x14ac:dyDescent="0.3">
      <c r="A657" s="55" t="s">
        <v>2239</v>
      </c>
      <c r="B657" s="55">
        <v>1</v>
      </c>
      <c r="C657" s="55">
        <v>1</v>
      </c>
      <c r="D657" s="55">
        <v>1</v>
      </c>
      <c r="E657" s="55">
        <v>1</v>
      </c>
      <c r="F657" s="55">
        <v>0</v>
      </c>
      <c r="G657" s="55">
        <v>0</v>
      </c>
      <c r="H657" s="55">
        <v>0</v>
      </c>
      <c r="I657" s="55">
        <v>0</v>
      </c>
      <c r="J657" s="55">
        <v>1</v>
      </c>
      <c r="K657" s="55">
        <v>1</v>
      </c>
      <c r="L657" s="55">
        <v>0</v>
      </c>
      <c r="M657" s="55">
        <v>0</v>
      </c>
      <c r="N657" s="56">
        <v>3</v>
      </c>
      <c r="O657" s="56">
        <v>3</v>
      </c>
      <c r="P657" s="56">
        <v>6</v>
      </c>
      <c r="Q657" s="55">
        <v>656</v>
      </c>
      <c r="R657" s="55" t="s">
        <v>309</v>
      </c>
      <c r="S657" s="55">
        <v>36</v>
      </c>
      <c r="T657" s="57">
        <f t="shared" si="10"/>
        <v>4</v>
      </c>
    </row>
    <row r="658" spans="1:20" s="55" customFormat="1" x14ac:dyDescent="0.3">
      <c r="A658" s="55" t="s">
        <v>2239</v>
      </c>
      <c r="B658" s="55">
        <v>1</v>
      </c>
      <c r="C658" s="55">
        <v>0</v>
      </c>
      <c r="D658" s="55">
        <v>1</v>
      </c>
      <c r="E658" s="55">
        <v>1</v>
      </c>
      <c r="F658" s="55">
        <v>0</v>
      </c>
      <c r="G658" s="55">
        <v>1</v>
      </c>
      <c r="H658" s="55">
        <v>0</v>
      </c>
      <c r="I658" s="55">
        <v>0</v>
      </c>
      <c r="J658" s="55">
        <v>1</v>
      </c>
      <c r="K658" s="55">
        <v>1</v>
      </c>
      <c r="L658" s="55">
        <v>0</v>
      </c>
      <c r="M658" s="55">
        <v>0</v>
      </c>
      <c r="N658" s="56">
        <v>3</v>
      </c>
      <c r="O658" s="56">
        <v>3</v>
      </c>
      <c r="P658" s="56">
        <v>6</v>
      </c>
      <c r="Q658" s="55">
        <v>657</v>
      </c>
      <c r="R658" s="55" t="s">
        <v>309</v>
      </c>
      <c r="S658" s="55">
        <v>36</v>
      </c>
      <c r="T658" s="57">
        <f t="shared" si="10"/>
        <v>4</v>
      </c>
    </row>
    <row r="659" spans="1:20" s="55" customFormat="1" x14ac:dyDescent="0.3">
      <c r="A659" s="55" t="s">
        <v>2239</v>
      </c>
      <c r="B659" s="55">
        <v>1</v>
      </c>
      <c r="C659" s="55">
        <v>1</v>
      </c>
      <c r="D659" s="55">
        <v>0</v>
      </c>
      <c r="E659" s="55">
        <v>1</v>
      </c>
      <c r="F659" s="55">
        <v>0</v>
      </c>
      <c r="G659" s="55">
        <v>0</v>
      </c>
      <c r="H659" s="55">
        <v>0</v>
      </c>
      <c r="I659" s="55">
        <v>0</v>
      </c>
      <c r="J659" s="55">
        <v>1</v>
      </c>
      <c r="K659" s="55">
        <v>1</v>
      </c>
      <c r="L659" s="55">
        <v>1</v>
      </c>
      <c r="M659" s="55">
        <v>0</v>
      </c>
      <c r="N659" s="56">
        <v>3</v>
      </c>
      <c r="O659" s="56">
        <v>3</v>
      </c>
      <c r="P659" s="56">
        <v>6</v>
      </c>
      <c r="Q659" s="55">
        <v>658</v>
      </c>
      <c r="R659" s="55" t="s">
        <v>309</v>
      </c>
      <c r="S659" s="55">
        <v>36</v>
      </c>
      <c r="T659" s="57">
        <f t="shared" si="10"/>
        <v>3</v>
      </c>
    </row>
    <row r="660" spans="1:20" s="55" customFormat="1" x14ac:dyDescent="0.3">
      <c r="A660" s="55" t="s">
        <v>2239</v>
      </c>
      <c r="B660" s="55">
        <v>1</v>
      </c>
      <c r="C660" s="55">
        <v>0</v>
      </c>
      <c r="D660" s="55">
        <v>1</v>
      </c>
      <c r="E660" s="55">
        <v>0</v>
      </c>
      <c r="F660" s="55">
        <v>0</v>
      </c>
      <c r="G660" s="55">
        <v>0</v>
      </c>
      <c r="H660" s="55">
        <v>0</v>
      </c>
      <c r="I660" s="55">
        <v>0</v>
      </c>
      <c r="J660" s="55">
        <v>1</v>
      </c>
      <c r="K660" s="55">
        <v>1</v>
      </c>
      <c r="L660" s="55">
        <v>0</v>
      </c>
      <c r="M660" s="55">
        <v>0</v>
      </c>
      <c r="N660" s="56">
        <v>3</v>
      </c>
      <c r="O660" s="56">
        <v>1</v>
      </c>
      <c r="P660" s="56">
        <v>4</v>
      </c>
      <c r="Q660" s="55">
        <v>659</v>
      </c>
      <c r="R660" s="55" t="s">
        <v>309</v>
      </c>
      <c r="S660" s="55">
        <v>36</v>
      </c>
      <c r="T660" s="57">
        <f t="shared" si="10"/>
        <v>2</v>
      </c>
    </row>
    <row r="661" spans="1:20" s="55" customFormat="1" x14ac:dyDescent="0.3">
      <c r="A661" s="55" t="s">
        <v>2239</v>
      </c>
      <c r="B661" s="55">
        <v>1</v>
      </c>
      <c r="C661" s="55">
        <v>1</v>
      </c>
      <c r="D661" s="55">
        <v>0</v>
      </c>
      <c r="E661" s="55">
        <v>0</v>
      </c>
      <c r="F661" s="55">
        <v>0</v>
      </c>
      <c r="G661" s="55">
        <v>0</v>
      </c>
      <c r="H661" s="55">
        <v>0</v>
      </c>
      <c r="I661" s="55">
        <v>0</v>
      </c>
      <c r="J661" s="55">
        <v>1</v>
      </c>
      <c r="K661" s="55">
        <v>1</v>
      </c>
      <c r="L661" s="55">
        <v>0</v>
      </c>
      <c r="M661" s="55">
        <v>0</v>
      </c>
      <c r="N661" s="56">
        <v>2</v>
      </c>
      <c r="O661" s="56">
        <v>2</v>
      </c>
      <c r="P661" s="56">
        <v>4</v>
      </c>
      <c r="Q661" s="55">
        <v>660</v>
      </c>
      <c r="R661" s="55" t="s">
        <v>309</v>
      </c>
      <c r="S661" s="55">
        <v>36</v>
      </c>
      <c r="T661" s="57">
        <f t="shared" si="10"/>
        <v>2</v>
      </c>
    </row>
    <row r="662" spans="1:20" s="55" customFormat="1" x14ac:dyDescent="0.3">
      <c r="A662" s="55" t="s">
        <v>2239</v>
      </c>
      <c r="B662" s="55">
        <v>0</v>
      </c>
      <c r="C662" s="55">
        <v>1</v>
      </c>
      <c r="D662" s="55">
        <v>0</v>
      </c>
      <c r="E662" s="55">
        <v>1</v>
      </c>
      <c r="F662" s="55">
        <v>0</v>
      </c>
      <c r="G662" s="55">
        <v>1</v>
      </c>
      <c r="H662" s="55">
        <v>0</v>
      </c>
      <c r="I662" s="55">
        <v>1</v>
      </c>
      <c r="J662" s="55">
        <v>1</v>
      </c>
      <c r="K662" s="55">
        <v>1</v>
      </c>
      <c r="L662" s="55">
        <v>0</v>
      </c>
      <c r="M662" s="55">
        <v>0</v>
      </c>
      <c r="N662" s="56">
        <v>1</v>
      </c>
      <c r="O662" s="56">
        <v>5</v>
      </c>
      <c r="P662" s="56">
        <v>6</v>
      </c>
      <c r="Q662" s="55">
        <v>661</v>
      </c>
      <c r="R662" s="55" t="s">
        <v>309</v>
      </c>
      <c r="S662" s="55">
        <v>36</v>
      </c>
      <c r="T662" s="57">
        <f t="shared" si="10"/>
        <v>4</v>
      </c>
    </row>
    <row r="663" spans="1:20" s="55" customFormat="1" x14ac:dyDescent="0.3">
      <c r="A663" s="55" t="s">
        <v>2239</v>
      </c>
      <c r="B663" s="55">
        <v>1</v>
      </c>
      <c r="C663" s="55">
        <v>1</v>
      </c>
      <c r="D663" s="55">
        <v>0</v>
      </c>
      <c r="E663" s="55">
        <v>1</v>
      </c>
      <c r="F663" s="55">
        <v>1</v>
      </c>
      <c r="G663" s="55">
        <v>1</v>
      </c>
      <c r="H663" s="55">
        <v>0</v>
      </c>
      <c r="I663" s="55">
        <v>0</v>
      </c>
      <c r="J663" s="55">
        <v>2</v>
      </c>
      <c r="K663" s="55">
        <v>1</v>
      </c>
      <c r="L663" s="55">
        <v>0</v>
      </c>
      <c r="M663" s="55">
        <v>0</v>
      </c>
      <c r="N663" s="56">
        <v>4</v>
      </c>
      <c r="O663" s="56">
        <v>4</v>
      </c>
      <c r="P663" s="56">
        <v>8</v>
      </c>
      <c r="Q663" s="55">
        <v>662</v>
      </c>
      <c r="R663" s="55" t="s">
        <v>309</v>
      </c>
      <c r="S663" s="55">
        <v>36</v>
      </c>
      <c r="T663" s="57">
        <f t="shared" si="10"/>
        <v>5</v>
      </c>
    </row>
    <row r="664" spans="1:20" s="55" customFormat="1" x14ac:dyDescent="0.3">
      <c r="A664" s="55" t="s">
        <v>2239</v>
      </c>
      <c r="B664" s="55">
        <v>0</v>
      </c>
      <c r="C664" s="55">
        <v>1</v>
      </c>
      <c r="D664" s="55">
        <v>0</v>
      </c>
      <c r="E664" s="55">
        <v>1</v>
      </c>
      <c r="F664" s="55">
        <v>0</v>
      </c>
      <c r="G664" s="55">
        <v>1</v>
      </c>
      <c r="H664" s="55">
        <v>0</v>
      </c>
      <c r="I664" s="55">
        <v>0</v>
      </c>
      <c r="J664" s="55">
        <v>1</v>
      </c>
      <c r="K664" s="55">
        <v>1</v>
      </c>
      <c r="L664" s="55">
        <v>1</v>
      </c>
      <c r="M664" s="55">
        <v>0</v>
      </c>
      <c r="N664" s="56">
        <v>2</v>
      </c>
      <c r="O664" s="56">
        <v>4</v>
      </c>
      <c r="P664" s="56">
        <v>6</v>
      </c>
      <c r="Q664" s="55">
        <v>663</v>
      </c>
      <c r="R664" s="55" t="s">
        <v>309</v>
      </c>
      <c r="S664" s="55">
        <v>36</v>
      </c>
      <c r="T664" s="57">
        <f t="shared" si="10"/>
        <v>3</v>
      </c>
    </row>
    <row r="665" spans="1:20" s="55" customFormat="1" x14ac:dyDescent="0.3">
      <c r="A665" s="55" t="s">
        <v>2239</v>
      </c>
      <c r="B665" s="55">
        <v>1</v>
      </c>
      <c r="C665" s="55">
        <v>0</v>
      </c>
      <c r="D665" s="55">
        <v>1</v>
      </c>
      <c r="E665" s="55">
        <v>1</v>
      </c>
      <c r="F665" s="55">
        <v>0</v>
      </c>
      <c r="G665" s="55">
        <v>1</v>
      </c>
      <c r="H665" s="55">
        <v>0</v>
      </c>
      <c r="I665" s="55">
        <v>0</v>
      </c>
      <c r="J665" s="55">
        <v>1</v>
      </c>
      <c r="K665" s="55">
        <v>1</v>
      </c>
      <c r="L665" s="55">
        <v>0</v>
      </c>
      <c r="M665" s="55">
        <v>0</v>
      </c>
      <c r="N665" s="56">
        <v>3</v>
      </c>
      <c r="O665" s="56">
        <v>3</v>
      </c>
      <c r="P665" s="56">
        <v>6</v>
      </c>
      <c r="Q665" s="55">
        <v>664</v>
      </c>
      <c r="R665" s="55" t="s">
        <v>309</v>
      </c>
      <c r="S665" s="55">
        <v>36</v>
      </c>
      <c r="T665" s="57">
        <f t="shared" si="10"/>
        <v>4</v>
      </c>
    </row>
    <row r="666" spans="1:20" s="55" customFormat="1" x14ac:dyDescent="0.3">
      <c r="A666" s="55" t="s">
        <v>2239</v>
      </c>
      <c r="B666" s="55">
        <v>0</v>
      </c>
      <c r="C666" s="55">
        <v>1</v>
      </c>
      <c r="D666" s="55">
        <v>0</v>
      </c>
      <c r="E666" s="55">
        <v>1</v>
      </c>
      <c r="F666" s="55">
        <v>0</v>
      </c>
      <c r="G666" s="55">
        <v>1</v>
      </c>
      <c r="H666" s="55">
        <v>0</v>
      </c>
      <c r="I666" s="55">
        <v>1</v>
      </c>
      <c r="J666" s="55">
        <v>2</v>
      </c>
      <c r="K666" s="55">
        <v>2</v>
      </c>
      <c r="L666" s="55">
        <v>0</v>
      </c>
      <c r="M666" s="55">
        <v>0</v>
      </c>
      <c r="N666" s="56">
        <v>2</v>
      </c>
      <c r="O666" s="56">
        <v>6</v>
      </c>
      <c r="P666" s="56">
        <v>8</v>
      </c>
      <c r="Q666" s="55">
        <v>665</v>
      </c>
      <c r="R666" s="55" t="s">
        <v>309</v>
      </c>
      <c r="S666" s="55">
        <v>36</v>
      </c>
      <c r="T666" s="57">
        <f t="shared" si="10"/>
        <v>4</v>
      </c>
    </row>
    <row r="667" spans="1:20" s="55" customFormat="1" x14ac:dyDescent="0.3">
      <c r="A667" s="55" t="s">
        <v>2239</v>
      </c>
      <c r="B667" s="55">
        <v>0</v>
      </c>
      <c r="C667" s="55">
        <v>0</v>
      </c>
      <c r="D667" s="55">
        <v>1</v>
      </c>
      <c r="E667" s="55">
        <v>0</v>
      </c>
      <c r="F667" s="55">
        <v>1</v>
      </c>
      <c r="G667" s="55">
        <v>0</v>
      </c>
      <c r="H667" s="55">
        <v>1</v>
      </c>
      <c r="I667" s="55">
        <v>0</v>
      </c>
      <c r="J667" s="55">
        <v>1</v>
      </c>
      <c r="K667" s="55">
        <v>1</v>
      </c>
      <c r="L667" s="55">
        <v>0</v>
      </c>
      <c r="M667" s="55">
        <v>0</v>
      </c>
      <c r="N667" s="56">
        <v>4</v>
      </c>
      <c r="O667" s="56">
        <v>1</v>
      </c>
      <c r="P667" s="56">
        <v>5</v>
      </c>
      <c r="Q667" s="55">
        <v>666</v>
      </c>
      <c r="R667" s="55" t="s">
        <v>309</v>
      </c>
      <c r="S667" s="55">
        <v>36</v>
      </c>
      <c r="T667" s="57">
        <f t="shared" si="10"/>
        <v>3</v>
      </c>
    </row>
    <row r="668" spans="1:20" s="55" customFormat="1" x14ac:dyDescent="0.3">
      <c r="A668" s="55" t="s">
        <v>2239</v>
      </c>
      <c r="B668" s="55">
        <v>0</v>
      </c>
      <c r="C668" s="55">
        <v>1</v>
      </c>
      <c r="D668" s="55">
        <v>0</v>
      </c>
      <c r="E668" s="55">
        <v>1</v>
      </c>
      <c r="F668" s="55">
        <v>0</v>
      </c>
      <c r="G668" s="55">
        <v>1</v>
      </c>
      <c r="H668" s="55">
        <v>0</v>
      </c>
      <c r="I668" s="55">
        <v>1</v>
      </c>
      <c r="J668" s="55">
        <v>1</v>
      </c>
      <c r="K668" s="55">
        <v>1</v>
      </c>
      <c r="L668" s="55">
        <v>0</v>
      </c>
      <c r="M668" s="55">
        <v>1</v>
      </c>
      <c r="N668" s="56">
        <v>1</v>
      </c>
      <c r="O668" s="56">
        <v>6</v>
      </c>
      <c r="P668" s="56">
        <v>7</v>
      </c>
      <c r="Q668" s="55">
        <v>667</v>
      </c>
      <c r="R668" s="55" t="s">
        <v>309</v>
      </c>
      <c r="S668" s="55">
        <v>36</v>
      </c>
      <c r="T668" s="57">
        <f t="shared" si="10"/>
        <v>4</v>
      </c>
    </row>
    <row r="669" spans="1:20" s="55" customFormat="1" x14ac:dyDescent="0.3">
      <c r="A669" s="55" t="s">
        <v>2239</v>
      </c>
      <c r="B669" s="55">
        <v>1</v>
      </c>
      <c r="C669" s="55">
        <v>0</v>
      </c>
      <c r="D669" s="55">
        <v>1</v>
      </c>
      <c r="E669" s="55">
        <v>1</v>
      </c>
      <c r="F669" s="55">
        <v>0</v>
      </c>
      <c r="G669" s="55">
        <v>1</v>
      </c>
      <c r="H669" s="55">
        <v>0</v>
      </c>
      <c r="I669" s="55">
        <v>1</v>
      </c>
      <c r="J669" s="55">
        <v>1</v>
      </c>
      <c r="K669" s="55">
        <v>1</v>
      </c>
      <c r="L669" s="55">
        <v>0</v>
      </c>
      <c r="M669" s="55">
        <v>0</v>
      </c>
      <c r="N669" s="56">
        <v>3</v>
      </c>
      <c r="O669" s="56">
        <v>4</v>
      </c>
      <c r="P669" s="56">
        <v>7</v>
      </c>
      <c r="Q669" s="55">
        <v>668</v>
      </c>
      <c r="R669" s="55" t="s">
        <v>309</v>
      </c>
      <c r="S669" s="55">
        <v>36</v>
      </c>
      <c r="T669" s="57">
        <f t="shared" si="10"/>
        <v>5</v>
      </c>
    </row>
    <row r="670" spans="1:20" s="55" customFormat="1" x14ac:dyDescent="0.3">
      <c r="A670" s="55" t="s">
        <v>2239</v>
      </c>
      <c r="B670" s="55">
        <v>1</v>
      </c>
      <c r="C670" s="55">
        <v>0</v>
      </c>
      <c r="D670" s="55">
        <v>1</v>
      </c>
      <c r="E670" s="55">
        <v>0</v>
      </c>
      <c r="F670" s="55">
        <v>1</v>
      </c>
      <c r="G670" s="55">
        <v>0</v>
      </c>
      <c r="H670" s="55">
        <v>1</v>
      </c>
      <c r="I670" s="55">
        <v>0</v>
      </c>
      <c r="J670" s="55">
        <v>1</v>
      </c>
      <c r="K670" s="55">
        <v>1</v>
      </c>
      <c r="L670" s="55">
        <v>0</v>
      </c>
      <c r="M670" s="55">
        <v>1</v>
      </c>
      <c r="N670" s="56">
        <v>5</v>
      </c>
      <c r="O670" s="56">
        <v>2</v>
      </c>
      <c r="P670" s="56">
        <v>7</v>
      </c>
      <c r="Q670" s="55">
        <v>669</v>
      </c>
      <c r="R670" s="55" t="s">
        <v>309</v>
      </c>
      <c r="S670" s="55">
        <v>36</v>
      </c>
      <c r="T670" s="57">
        <f t="shared" si="10"/>
        <v>4</v>
      </c>
    </row>
    <row r="671" spans="1:20" s="55" customFormat="1" x14ac:dyDescent="0.3">
      <c r="A671" s="55" t="s">
        <v>2239</v>
      </c>
      <c r="B671" s="55">
        <v>0</v>
      </c>
      <c r="C671" s="55">
        <v>1</v>
      </c>
      <c r="D671" s="55">
        <v>0</v>
      </c>
      <c r="E671" s="55">
        <v>1</v>
      </c>
      <c r="F671" s="55">
        <v>0</v>
      </c>
      <c r="G671" s="55">
        <v>1</v>
      </c>
      <c r="H671" s="55">
        <v>0</v>
      </c>
      <c r="I671" s="55">
        <v>1</v>
      </c>
      <c r="J671" s="55">
        <v>1</v>
      </c>
      <c r="K671" s="55">
        <v>1</v>
      </c>
      <c r="L671" s="55">
        <v>1</v>
      </c>
      <c r="M671" s="55">
        <v>0</v>
      </c>
      <c r="N671" s="56">
        <v>2</v>
      </c>
      <c r="O671" s="56">
        <v>5</v>
      </c>
      <c r="P671" s="56">
        <v>7</v>
      </c>
      <c r="Q671" s="55">
        <v>670</v>
      </c>
      <c r="R671" s="55" t="s">
        <v>309</v>
      </c>
      <c r="S671" s="55">
        <v>36</v>
      </c>
      <c r="T671" s="57">
        <f t="shared" si="10"/>
        <v>4</v>
      </c>
    </row>
    <row r="672" spans="1:20" s="55" customFormat="1" x14ac:dyDescent="0.3">
      <c r="A672" s="55" t="s">
        <v>2239</v>
      </c>
      <c r="B672" s="55">
        <v>1</v>
      </c>
      <c r="C672" s="55">
        <v>0</v>
      </c>
      <c r="D672" s="55">
        <v>1</v>
      </c>
      <c r="E672" s="55">
        <v>1</v>
      </c>
      <c r="F672" s="55">
        <v>1</v>
      </c>
      <c r="G672" s="55">
        <v>0</v>
      </c>
      <c r="H672" s="55">
        <v>0</v>
      </c>
      <c r="I672" s="55">
        <v>0</v>
      </c>
      <c r="J672" s="55">
        <v>1</v>
      </c>
      <c r="K672" s="55">
        <v>1</v>
      </c>
      <c r="L672" s="55">
        <v>1</v>
      </c>
      <c r="M672" s="55">
        <v>1</v>
      </c>
      <c r="N672" s="56">
        <v>5</v>
      </c>
      <c r="O672" s="56">
        <v>3</v>
      </c>
      <c r="P672" s="56">
        <v>8</v>
      </c>
      <c r="Q672" s="55">
        <v>671</v>
      </c>
      <c r="R672" s="55" t="s">
        <v>309</v>
      </c>
      <c r="S672" s="55">
        <v>36</v>
      </c>
      <c r="T672" s="57">
        <f t="shared" si="10"/>
        <v>4</v>
      </c>
    </row>
    <row r="673" spans="1:20" s="55" customFormat="1" x14ac:dyDescent="0.3">
      <c r="A673" s="55" t="s">
        <v>2239</v>
      </c>
      <c r="B673" s="55">
        <v>1</v>
      </c>
      <c r="C673" s="55">
        <v>0</v>
      </c>
      <c r="D673" s="55">
        <v>1</v>
      </c>
      <c r="E673" s="55">
        <v>0</v>
      </c>
      <c r="F673" s="55">
        <v>1</v>
      </c>
      <c r="G673" s="55">
        <v>0</v>
      </c>
      <c r="H673" s="55">
        <v>1</v>
      </c>
      <c r="I673" s="55">
        <v>1</v>
      </c>
      <c r="J673" s="55">
        <v>1</v>
      </c>
      <c r="K673" s="55">
        <v>1</v>
      </c>
      <c r="L673" s="55">
        <v>0</v>
      </c>
      <c r="M673" s="55">
        <v>0</v>
      </c>
      <c r="N673" s="56">
        <v>5</v>
      </c>
      <c r="O673" s="56">
        <v>2</v>
      </c>
      <c r="P673" s="56">
        <v>7</v>
      </c>
      <c r="Q673" s="55">
        <v>672</v>
      </c>
      <c r="R673" s="55" t="s">
        <v>309</v>
      </c>
      <c r="S673" s="55">
        <v>36</v>
      </c>
      <c r="T673" s="57">
        <f t="shared" si="10"/>
        <v>5</v>
      </c>
    </row>
    <row r="674" spans="1:20" s="55" customFormat="1" x14ac:dyDescent="0.3">
      <c r="A674" s="55" t="s">
        <v>2239</v>
      </c>
      <c r="B674" s="55">
        <v>0</v>
      </c>
      <c r="C674" s="55">
        <v>1</v>
      </c>
      <c r="D674" s="55">
        <v>0</v>
      </c>
      <c r="E674" s="55">
        <v>1</v>
      </c>
      <c r="F674" s="55">
        <v>0</v>
      </c>
      <c r="G674" s="55">
        <v>1</v>
      </c>
      <c r="H674" s="55">
        <v>0</v>
      </c>
      <c r="I674" s="55">
        <v>0</v>
      </c>
      <c r="J674" s="55">
        <v>1</v>
      </c>
      <c r="K674" s="55">
        <v>1</v>
      </c>
      <c r="L674" s="55">
        <v>0</v>
      </c>
      <c r="M674" s="55">
        <v>1</v>
      </c>
      <c r="N674" s="56">
        <v>1</v>
      </c>
      <c r="O674" s="56">
        <v>5</v>
      </c>
      <c r="P674" s="56">
        <v>6</v>
      </c>
      <c r="Q674" s="55">
        <v>673</v>
      </c>
      <c r="R674" s="55" t="s">
        <v>309</v>
      </c>
      <c r="S674" s="55">
        <v>36</v>
      </c>
      <c r="T674" s="57">
        <f t="shared" si="10"/>
        <v>3</v>
      </c>
    </row>
    <row r="675" spans="1:20" s="55" customFormat="1" x14ac:dyDescent="0.3">
      <c r="A675" s="55" t="s">
        <v>2239</v>
      </c>
      <c r="B675" s="55">
        <v>1</v>
      </c>
      <c r="C675" s="55">
        <v>0</v>
      </c>
      <c r="D675" s="55">
        <v>0</v>
      </c>
      <c r="E675" s="55">
        <v>1</v>
      </c>
      <c r="F675" s="55">
        <v>0</v>
      </c>
      <c r="G675" s="55">
        <v>1</v>
      </c>
      <c r="H675" s="55">
        <v>0</v>
      </c>
      <c r="I675" s="55">
        <v>0</v>
      </c>
      <c r="J675" s="55">
        <v>1</v>
      </c>
      <c r="K675" s="55">
        <v>1</v>
      </c>
      <c r="L675" s="55">
        <v>1</v>
      </c>
      <c r="M675" s="55">
        <v>0</v>
      </c>
      <c r="N675" s="56">
        <v>3</v>
      </c>
      <c r="O675" s="56">
        <v>3</v>
      </c>
      <c r="P675" s="56">
        <v>6</v>
      </c>
      <c r="Q675" s="55">
        <v>674</v>
      </c>
      <c r="R675" s="55" t="s">
        <v>309</v>
      </c>
      <c r="S675" s="55">
        <v>36</v>
      </c>
      <c r="T675" s="57">
        <f t="shared" si="10"/>
        <v>3</v>
      </c>
    </row>
    <row r="676" spans="1:20" s="55" customFormat="1" x14ac:dyDescent="0.3">
      <c r="A676" s="55" t="s">
        <v>2239</v>
      </c>
      <c r="B676" s="55">
        <v>1</v>
      </c>
      <c r="C676" s="55">
        <v>0</v>
      </c>
      <c r="D676" s="55">
        <v>0</v>
      </c>
      <c r="E676" s="55">
        <v>1</v>
      </c>
      <c r="F676" s="55">
        <v>0</v>
      </c>
      <c r="G676" s="55">
        <v>1</v>
      </c>
      <c r="H676" s="55">
        <v>0</v>
      </c>
      <c r="I676" s="55">
        <v>0</v>
      </c>
      <c r="J676" s="55">
        <v>2</v>
      </c>
      <c r="K676" s="55">
        <v>1</v>
      </c>
      <c r="L676" s="55">
        <v>0</v>
      </c>
      <c r="M676" s="55">
        <v>0</v>
      </c>
      <c r="N676" s="56">
        <v>3</v>
      </c>
      <c r="O676" s="56">
        <v>3</v>
      </c>
      <c r="P676" s="56">
        <v>6</v>
      </c>
      <c r="Q676" s="55">
        <v>675</v>
      </c>
      <c r="R676" s="55" t="s">
        <v>309</v>
      </c>
      <c r="S676" s="55">
        <v>37</v>
      </c>
      <c r="T676" s="57">
        <f t="shared" si="10"/>
        <v>3</v>
      </c>
    </row>
    <row r="677" spans="1:20" s="55" customFormat="1" x14ac:dyDescent="0.3">
      <c r="A677" s="55" t="s">
        <v>2239</v>
      </c>
      <c r="B677" s="55">
        <v>0</v>
      </c>
      <c r="C677" s="55">
        <v>0</v>
      </c>
      <c r="D677" s="55">
        <v>1</v>
      </c>
      <c r="E677" s="55">
        <v>0</v>
      </c>
      <c r="F677" s="55">
        <v>1</v>
      </c>
      <c r="G677" s="55">
        <v>0</v>
      </c>
      <c r="H677" s="55">
        <v>0</v>
      </c>
      <c r="I677" s="55">
        <v>0</v>
      </c>
      <c r="J677" s="55">
        <v>1</v>
      </c>
      <c r="K677" s="55">
        <v>1</v>
      </c>
      <c r="L677" s="55">
        <v>0</v>
      </c>
      <c r="M677" s="55">
        <v>0</v>
      </c>
      <c r="N677" s="56">
        <v>3</v>
      </c>
      <c r="O677" s="56">
        <v>1</v>
      </c>
      <c r="P677" s="56">
        <v>4</v>
      </c>
      <c r="Q677" s="55">
        <v>676</v>
      </c>
      <c r="R677" s="55" t="s">
        <v>309</v>
      </c>
      <c r="S677" s="55">
        <v>37</v>
      </c>
      <c r="T677" s="57">
        <f t="shared" si="10"/>
        <v>2</v>
      </c>
    </row>
    <row r="678" spans="1:20" s="55" customFormat="1" x14ac:dyDescent="0.3">
      <c r="A678" s="55" t="s">
        <v>2239</v>
      </c>
      <c r="B678" s="55">
        <v>1</v>
      </c>
      <c r="C678" s="55">
        <v>1</v>
      </c>
      <c r="D678" s="55">
        <v>1</v>
      </c>
      <c r="E678" s="55">
        <v>1</v>
      </c>
      <c r="F678" s="55">
        <v>0</v>
      </c>
      <c r="G678" s="55">
        <v>0</v>
      </c>
      <c r="H678" s="55">
        <v>0</v>
      </c>
      <c r="I678" s="55">
        <v>0</v>
      </c>
      <c r="J678" s="55">
        <v>1</v>
      </c>
      <c r="K678" s="55">
        <v>1</v>
      </c>
      <c r="L678" s="55">
        <v>0</v>
      </c>
      <c r="M678" s="55">
        <v>0</v>
      </c>
      <c r="N678" s="56">
        <v>3</v>
      </c>
      <c r="O678" s="56">
        <v>3</v>
      </c>
      <c r="P678" s="56">
        <v>6</v>
      </c>
      <c r="Q678" s="55">
        <v>677</v>
      </c>
      <c r="R678" s="55" t="s">
        <v>309</v>
      </c>
      <c r="S678" s="55">
        <v>37</v>
      </c>
      <c r="T678" s="57">
        <f t="shared" si="10"/>
        <v>4</v>
      </c>
    </row>
    <row r="679" spans="1:20" s="55" customFormat="1" x14ac:dyDescent="0.3">
      <c r="A679" s="55" t="s">
        <v>2239</v>
      </c>
      <c r="B679" s="55">
        <v>1</v>
      </c>
      <c r="C679" s="55">
        <v>0</v>
      </c>
      <c r="D679" s="55">
        <v>1</v>
      </c>
      <c r="E679" s="55">
        <v>0</v>
      </c>
      <c r="F679" s="55">
        <v>1</v>
      </c>
      <c r="G679" s="55">
        <v>0</v>
      </c>
      <c r="H679" s="55">
        <v>1</v>
      </c>
      <c r="I679" s="55">
        <v>0</v>
      </c>
      <c r="J679" s="55">
        <v>1</v>
      </c>
      <c r="K679" s="55">
        <v>1</v>
      </c>
      <c r="L679" s="55">
        <v>0</v>
      </c>
      <c r="M679" s="55">
        <v>0</v>
      </c>
      <c r="N679" s="56">
        <v>5</v>
      </c>
      <c r="O679" s="56">
        <v>1</v>
      </c>
      <c r="P679" s="56">
        <v>6</v>
      </c>
      <c r="Q679" s="55">
        <v>678</v>
      </c>
      <c r="R679" s="55" t="s">
        <v>309</v>
      </c>
      <c r="S679" s="55">
        <v>37</v>
      </c>
      <c r="T679" s="57">
        <f t="shared" si="10"/>
        <v>4</v>
      </c>
    </row>
    <row r="680" spans="1:20" s="55" customFormat="1" x14ac:dyDescent="0.3">
      <c r="A680" s="55" t="s">
        <v>2239</v>
      </c>
      <c r="B680" s="55">
        <v>0</v>
      </c>
      <c r="C680" s="55">
        <v>1</v>
      </c>
      <c r="D680" s="55">
        <v>1</v>
      </c>
      <c r="E680" s="55">
        <v>0</v>
      </c>
      <c r="F680" s="55">
        <v>0</v>
      </c>
      <c r="G680" s="55">
        <v>1</v>
      </c>
      <c r="H680" s="55">
        <v>0</v>
      </c>
      <c r="I680" s="55">
        <v>0</v>
      </c>
      <c r="J680" s="55">
        <v>1</v>
      </c>
      <c r="K680" s="55">
        <v>1</v>
      </c>
      <c r="L680" s="55">
        <v>0</v>
      </c>
      <c r="M680" s="55">
        <v>1</v>
      </c>
      <c r="N680" s="56">
        <v>2</v>
      </c>
      <c r="O680" s="56">
        <v>4</v>
      </c>
      <c r="P680" s="56">
        <v>6</v>
      </c>
      <c r="Q680" s="55">
        <v>679</v>
      </c>
      <c r="R680" s="55" t="s">
        <v>309</v>
      </c>
      <c r="S680" s="55">
        <v>37</v>
      </c>
      <c r="T680" s="57">
        <f t="shared" si="10"/>
        <v>3</v>
      </c>
    </row>
    <row r="681" spans="1:20" s="55" customFormat="1" x14ac:dyDescent="0.3">
      <c r="A681" s="55" t="s">
        <v>2239</v>
      </c>
      <c r="B681" s="55">
        <v>0</v>
      </c>
      <c r="C681" s="55">
        <v>1</v>
      </c>
      <c r="D681" s="55">
        <v>0</v>
      </c>
      <c r="E681" s="55">
        <v>1</v>
      </c>
      <c r="F681" s="55">
        <v>0</v>
      </c>
      <c r="G681" s="55">
        <v>1</v>
      </c>
      <c r="H681" s="55">
        <v>0</v>
      </c>
      <c r="I681" s="55">
        <v>0</v>
      </c>
      <c r="J681" s="55">
        <v>1</v>
      </c>
      <c r="K681" s="55">
        <v>1</v>
      </c>
      <c r="L681" s="55">
        <v>0</v>
      </c>
      <c r="M681" s="55">
        <v>0</v>
      </c>
      <c r="N681" s="56">
        <v>1</v>
      </c>
      <c r="O681" s="56">
        <v>4</v>
      </c>
      <c r="P681" s="56">
        <v>5</v>
      </c>
      <c r="Q681" s="55">
        <v>680</v>
      </c>
      <c r="R681" s="55" t="s">
        <v>309</v>
      </c>
      <c r="S681" s="55">
        <v>37</v>
      </c>
      <c r="T681" s="57">
        <f t="shared" si="10"/>
        <v>3</v>
      </c>
    </row>
    <row r="682" spans="1:20" s="55" customFormat="1" x14ac:dyDescent="0.3">
      <c r="A682" s="55" t="s">
        <v>2239</v>
      </c>
      <c r="B682" s="55">
        <v>1</v>
      </c>
      <c r="C682" s="55">
        <v>0</v>
      </c>
      <c r="D682" s="55">
        <v>0</v>
      </c>
      <c r="E682" s="55">
        <v>1</v>
      </c>
      <c r="F682" s="55">
        <v>0</v>
      </c>
      <c r="G682" s="55">
        <v>1</v>
      </c>
      <c r="H682" s="55">
        <v>0</v>
      </c>
      <c r="I682" s="55">
        <v>0</v>
      </c>
      <c r="J682" s="55">
        <v>1</v>
      </c>
      <c r="K682" s="55">
        <v>1</v>
      </c>
      <c r="L682" s="55">
        <v>1</v>
      </c>
      <c r="M682" s="55">
        <v>0</v>
      </c>
      <c r="N682" s="56">
        <v>3</v>
      </c>
      <c r="O682" s="56">
        <v>3</v>
      </c>
      <c r="P682" s="56">
        <v>6</v>
      </c>
      <c r="Q682" s="55">
        <v>681</v>
      </c>
      <c r="R682" s="55" t="s">
        <v>309</v>
      </c>
      <c r="S682" s="55">
        <v>37</v>
      </c>
      <c r="T682" s="57">
        <f t="shared" si="10"/>
        <v>3</v>
      </c>
    </row>
    <row r="683" spans="1:20" s="55" customFormat="1" x14ac:dyDescent="0.3">
      <c r="A683" s="55" t="s">
        <v>2239</v>
      </c>
      <c r="B683" s="55">
        <v>0</v>
      </c>
      <c r="C683" s="55">
        <v>2</v>
      </c>
      <c r="D683" s="55">
        <v>1</v>
      </c>
      <c r="E683" s="55">
        <v>0</v>
      </c>
      <c r="F683" s="55">
        <v>1</v>
      </c>
      <c r="G683" s="55">
        <v>1</v>
      </c>
      <c r="H683" s="55">
        <v>1</v>
      </c>
      <c r="I683" s="55">
        <v>0</v>
      </c>
      <c r="J683" s="55">
        <v>2</v>
      </c>
      <c r="K683" s="55">
        <v>3</v>
      </c>
      <c r="L683" s="55">
        <v>0</v>
      </c>
      <c r="M683" s="55">
        <v>0</v>
      </c>
      <c r="N683" s="56">
        <v>5</v>
      </c>
      <c r="O683" s="56">
        <v>6</v>
      </c>
      <c r="P683" s="56">
        <v>11</v>
      </c>
      <c r="Q683" s="55">
        <v>682</v>
      </c>
      <c r="R683" s="55" t="s">
        <v>309</v>
      </c>
      <c r="S683" s="55">
        <v>37</v>
      </c>
      <c r="T683" s="57">
        <f t="shared" si="10"/>
        <v>6</v>
      </c>
    </row>
    <row r="684" spans="1:20" s="55" customFormat="1" x14ac:dyDescent="0.3">
      <c r="A684" s="55" t="s">
        <v>2239</v>
      </c>
      <c r="B684" s="55">
        <v>1</v>
      </c>
      <c r="C684" s="55">
        <v>0</v>
      </c>
      <c r="D684" s="55">
        <v>1</v>
      </c>
      <c r="E684" s="55">
        <v>0</v>
      </c>
      <c r="F684" s="55">
        <v>0</v>
      </c>
      <c r="G684" s="55">
        <v>1</v>
      </c>
      <c r="H684" s="55">
        <v>0</v>
      </c>
      <c r="I684" s="55">
        <v>0</v>
      </c>
      <c r="J684" s="55">
        <v>1</v>
      </c>
      <c r="K684" s="55">
        <v>1</v>
      </c>
      <c r="L684" s="55">
        <v>0</v>
      </c>
      <c r="M684" s="55">
        <v>0</v>
      </c>
      <c r="N684" s="56">
        <v>3</v>
      </c>
      <c r="O684" s="56">
        <v>2</v>
      </c>
      <c r="P684" s="56">
        <v>5</v>
      </c>
      <c r="Q684" s="55">
        <v>683</v>
      </c>
      <c r="R684" s="55" t="s">
        <v>309</v>
      </c>
      <c r="S684" s="55">
        <v>37</v>
      </c>
      <c r="T684" s="57">
        <f t="shared" si="10"/>
        <v>3</v>
      </c>
    </row>
    <row r="685" spans="1:20" s="55" customFormat="1" x14ac:dyDescent="0.3">
      <c r="A685" s="55" t="s">
        <v>2239</v>
      </c>
      <c r="B685" s="55">
        <v>0</v>
      </c>
      <c r="C685" s="55">
        <v>1</v>
      </c>
      <c r="D685" s="55">
        <v>1</v>
      </c>
      <c r="E685" s="55">
        <v>1</v>
      </c>
      <c r="F685" s="55">
        <v>0</v>
      </c>
      <c r="G685" s="55">
        <v>1</v>
      </c>
      <c r="H685" s="55">
        <v>0</v>
      </c>
      <c r="I685" s="55">
        <v>0</v>
      </c>
      <c r="J685" s="55">
        <v>2</v>
      </c>
      <c r="K685" s="55">
        <v>1</v>
      </c>
      <c r="L685" s="55">
        <v>0</v>
      </c>
      <c r="M685" s="55">
        <v>1</v>
      </c>
      <c r="N685" s="56">
        <v>3</v>
      </c>
      <c r="O685" s="56">
        <v>5</v>
      </c>
      <c r="P685" s="56">
        <v>8</v>
      </c>
      <c r="Q685" s="55">
        <v>684</v>
      </c>
      <c r="R685" s="55" t="s">
        <v>309</v>
      </c>
      <c r="S685" s="55">
        <v>37</v>
      </c>
      <c r="T685" s="57">
        <f t="shared" si="10"/>
        <v>4</v>
      </c>
    </row>
    <row r="686" spans="1:20" s="55" customFormat="1" x14ac:dyDescent="0.3">
      <c r="A686" s="55" t="s">
        <v>2239</v>
      </c>
      <c r="B686" s="55">
        <v>1</v>
      </c>
      <c r="C686" s="55">
        <v>0</v>
      </c>
      <c r="D686" s="55">
        <v>1</v>
      </c>
      <c r="E686" s="55">
        <v>0</v>
      </c>
      <c r="F686" s="55">
        <v>1</v>
      </c>
      <c r="G686" s="55">
        <v>1</v>
      </c>
      <c r="H686" s="55">
        <v>0</v>
      </c>
      <c r="I686" s="55">
        <v>1</v>
      </c>
      <c r="J686" s="55">
        <v>1</v>
      </c>
      <c r="K686" s="55">
        <v>1</v>
      </c>
      <c r="L686" s="55">
        <v>1</v>
      </c>
      <c r="M686" s="55">
        <v>0</v>
      </c>
      <c r="N686" s="56">
        <v>5</v>
      </c>
      <c r="O686" s="56">
        <v>3</v>
      </c>
      <c r="P686" s="56">
        <v>8</v>
      </c>
      <c r="Q686" s="55">
        <v>685</v>
      </c>
      <c r="R686" s="55" t="s">
        <v>309</v>
      </c>
      <c r="S686" s="55">
        <v>37</v>
      </c>
      <c r="T686" s="57">
        <f t="shared" si="10"/>
        <v>5</v>
      </c>
    </row>
    <row r="687" spans="1:20" s="55" customFormat="1" x14ac:dyDescent="0.3">
      <c r="A687" s="55" t="s">
        <v>2239</v>
      </c>
      <c r="B687" s="55">
        <v>0</v>
      </c>
      <c r="C687" s="55">
        <v>0</v>
      </c>
      <c r="D687" s="55">
        <v>1</v>
      </c>
      <c r="E687" s="55">
        <v>0</v>
      </c>
      <c r="F687" s="55">
        <v>1</v>
      </c>
      <c r="G687" s="55">
        <v>1</v>
      </c>
      <c r="H687" s="55">
        <v>1</v>
      </c>
      <c r="I687" s="55">
        <v>0</v>
      </c>
      <c r="J687" s="55">
        <v>1</v>
      </c>
      <c r="K687" s="55">
        <v>1</v>
      </c>
      <c r="L687" s="55">
        <v>1</v>
      </c>
      <c r="M687" s="55">
        <v>0</v>
      </c>
      <c r="N687" s="56">
        <v>5</v>
      </c>
      <c r="O687" s="56">
        <v>2</v>
      </c>
      <c r="P687" s="56">
        <v>7</v>
      </c>
      <c r="Q687" s="55">
        <v>686</v>
      </c>
      <c r="R687" s="55" t="s">
        <v>309</v>
      </c>
      <c r="S687" s="55">
        <v>37</v>
      </c>
      <c r="T687" s="57">
        <f t="shared" si="10"/>
        <v>4</v>
      </c>
    </row>
    <row r="688" spans="1:20" s="55" customFormat="1" x14ac:dyDescent="0.3">
      <c r="A688" s="55" t="s">
        <v>2239</v>
      </c>
      <c r="B688" s="55">
        <v>0</v>
      </c>
      <c r="C688" s="55">
        <v>0</v>
      </c>
      <c r="D688" s="55">
        <v>1</v>
      </c>
      <c r="E688" s="55">
        <v>1</v>
      </c>
      <c r="F688" s="55">
        <v>0</v>
      </c>
      <c r="G688" s="55">
        <v>1</v>
      </c>
      <c r="H688" s="55">
        <v>0</v>
      </c>
      <c r="I688" s="55">
        <v>0</v>
      </c>
      <c r="J688" s="55">
        <v>1</v>
      </c>
      <c r="K688" s="55">
        <v>1</v>
      </c>
      <c r="L688" s="55">
        <v>0</v>
      </c>
      <c r="M688" s="55">
        <v>0</v>
      </c>
      <c r="N688" s="56">
        <v>2</v>
      </c>
      <c r="O688" s="56">
        <v>3</v>
      </c>
      <c r="P688" s="56">
        <v>5</v>
      </c>
      <c r="Q688" s="55">
        <v>687</v>
      </c>
      <c r="R688" s="55" t="s">
        <v>309</v>
      </c>
      <c r="S688" s="55">
        <v>37</v>
      </c>
      <c r="T688" s="57">
        <f t="shared" si="10"/>
        <v>3</v>
      </c>
    </row>
    <row r="689" spans="1:20" s="55" customFormat="1" x14ac:dyDescent="0.3">
      <c r="A689" s="55" t="s">
        <v>2239</v>
      </c>
      <c r="B689" s="55">
        <v>0</v>
      </c>
      <c r="C689" s="55">
        <v>0</v>
      </c>
      <c r="D689" s="55">
        <v>1</v>
      </c>
      <c r="E689" s="55">
        <v>0</v>
      </c>
      <c r="F689" s="55">
        <v>1</v>
      </c>
      <c r="G689" s="55">
        <v>0</v>
      </c>
      <c r="H689" s="55">
        <v>1</v>
      </c>
      <c r="I689" s="55">
        <v>0</v>
      </c>
      <c r="J689" s="55">
        <v>1</v>
      </c>
      <c r="K689" s="55">
        <v>1</v>
      </c>
      <c r="L689" s="55">
        <v>0</v>
      </c>
      <c r="M689" s="55">
        <v>0</v>
      </c>
      <c r="N689" s="56">
        <v>4</v>
      </c>
      <c r="O689" s="56">
        <v>1</v>
      </c>
      <c r="P689" s="56">
        <v>5</v>
      </c>
      <c r="Q689" s="55">
        <v>688</v>
      </c>
      <c r="R689" s="55" t="s">
        <v>309</v>
      </c>
      <c r="S689" s="55">
        <v>37</v>
      </c>
      <c r="T689" s="57">
        <f t="shared" si="10"/>
        <v>3</v>
      </c>
    </row>
    <row r="690" spans="1:20" s="55" customFormat="1" x14ac:dyDescent="0.3">
      <c r="A690" s="55" t="s">
        <v>2239</v>
      </c>
      <c r="B690" s="55">
        <v>0</v>
      </c>
      <c r="C690" s="55">
        <v>0</v>
      </c>
      <c r="D690" s="55">
        <v>1</v>
      </c>
      <c r="E690" s="55">
        <v>0</v>
      </c>
      <c r="F690" s="55">
        <v>1</v>
      </c>
      <c r="G690" s="55">
        <v>0</v>
      </c>
      <c r="H690" s="55">
        <v>1</v>
      </c>
      <c r="I690" s="55">
        <v>0</v>
      </c>
      <c r="J690" s="55">
        <v>1</v>
      </c>
      <c r="K690" s="55">
        <v>1</v>
      </c>
      <c r="L690" s="55">
        <v>0</v>
      </c>
      <c r="M690" s="55">
        <v>1</v>
      </c>
      <c r="N690" s="56">
        <v>4</v>
      </c>
      <c r="O690" s="56">
        <v>2</v>
      </c>
      <c r="P690" s="56">
        <v>6</v>
      </c>
      <c r="Q690" s="55">
        <v>689</v>
      </c>
      <c r="R690" s="55" t="s">
        <v>309</v>
      </c>
      <c r="S690" s="55">
        <v>37</v>
      </c>
      <c r="T690" s="57">
        <f t="shared" si="10"/>
        <v>3</v>
      </c>
    </row>
    <row r="691" spans="1:20" s="55" customFormat="1" x14ac:dyDescent="0.3">
      <c r="A691" s="55" t="s">
        <v>2239</v>
      </c>
      <c r="B691" s="55">
        <v>0</v>
      </c>
      <c r="C691" s="55">
        <v>0</v>
      </c>
      <c r="D691" s="55">
        <v>0</v>
      </c>
      <c r="E691" s="55">
        <v>1</v>
      </c>
      <c r="F691" s="55">
        <v>1</v>
      </c>
      <c r="G691" s="55">
        <v>0</v>
      </c>
      <c r="H691" s="55">
        <v>1</v>
      </c>
      <c r="I691" s="55">
        <v>0</v>
      </c>
      <c r="J691" s="55">
        <v>1</v>
      </c>
      <c r="K691" s="55">
        <v>1</v>
      </c>
      <c r="L691" s="55">
        <v>0</v>
      </c>
      <c r="M691" s="55">
        <v>0</v>
      </c>
      <c r="N691" s="56">
        <v>3</v>
      </c>
      <c r="O691" s="56">
        <v>2</v>
      </c>
      <c r="P691" s="56">
        <v>5</v>
      </c>
      <c r="Q691" s="55">
        <v>690</v>
      </c>
      <c r="R691" s="55" t="s">
        <v>309</v>
      </c>
      <c r="S691" s="55">
        <v>37</v>
      </c>
      <c r="T691" s="57">
        <f t="shared" si="10"/>
        <v>3</v>
      </c>
    </row>
    <row r="692" spans="1:20" s="55" customFormat="1" x14ac:dyDescent="0.3">
      <c r="A692" s="55" t="s">
        <v>2239</v>
      </c>
      <c r="B692" s="55">
        <v>0</v>
      </c>
      <c r="C692" s="55">
        <v>1</v>
      </c>
      <c r="D692" s="55">
        <v>0</v>
      </c>
      <c r="E692" s="55">
        <v>1</v>
      </c>
      <c r="F692" s="55">
        <v>0</v>
      </c>
      <c r="G692" s="55">
        <v>1</v>
      </c>
      <c r="H692" s="55">
        <v>0</v>
      </c>
      <c r="I692" s="55">
        <v>1</v>
      </c>
      <c r="J692" s="55">
        <v>1</v>
      </c>
      <c r="K692" s="55">
        <v>1</v>
      </c>
      <c r="L692" s="55">
        <v>1</v>
      </c>
      <c r="M692" s="55">
        <v>1</v>
      </c>
      <c r="N692" s="56">
        <v>2</v>
      </c>
      <c r="O692" s="56">
        <v>6</v>
      </c>
      <c r="P692" s="56">
        <v>8</v>
      </c>
      <c r="Q692" s="55">
        <v>691</v>
      </c>
      <c r="R692" s="55" t="s">
        <v>309</v>
      </c>
      <c r="S692" s="55">
        <v>37</v>
      </c>
      <c r="T692" s="57">
        <f t="shared" si="10"/>
        <v>4</v>
      </c>
    </row>
    <row r="693" spans="1:20" s="55" customFormat="1" x14ac:dyDescent="0.3">
      <c r="A693" s="55" t="s">
        <v>2239</v>
      </c>
      <c r="B693" s="55">
        <v>0</v>
      </c>
      <c r="C693" s="55">
        <v>1</v>
      </c>
      <c r="D693" s="55">
        <v>0</v>
      </c>
      <c r="E693" s="55">
        <v>1</v>
      </c>
      <c r="F693" s="55">
        <v>0</v>
      </c>
      <c r="G693" s="55">
        <v>1</v>
      </c>
      <c r="H693" s="55">
        <v>0</v>
      </c>
      <c r="I693" s="55">
        <v>1</v>
      </c>
      <c r="J693" s="55">
        <v>2</v>
      </c>
      <c r="K693" s="55">
        <v>3</v>
      </c>
      <c r="L693" s="55">
        <v>1</v>
      </c>
      <c r="M693" s="55">
        <v>0</v>
      </c>
      <c r="N693" s="56">
        <v>3</v>
      </c>
      <c r="O693" s="56">
        <v>7</v>
      </c>
      <c r="P693" s="56">
        <v>10</v>
      </c>
      <c r="Q693" s="55">
        <v>692</v>
      </c>
      <c r="R693" s="55" t="s">
        <v>309</v>
      </c>
      <c r="S693" s="55">
        <v>37</v>
      </c>
      <c r="T693" s="57">
        <f t="shared" si="10"/>
        <v>4</v>
      </c>
    </row>
    <row r="694" spans="1:20" s="55" customFormat="1" x14ac:dyDescent="0.3">
      <c r="A694" s="55" t="s">
        <v>2239</v>
      </c>
      <c r="B694" s="55">
        <v>1</v>
      </c>
      <c r="C694" s="55">
        <v>0</v>
      </c>
      <c r="D694" s="55">
        <v>1</v>
      </c>
      <c r="E694" s="55">
        <v>0</v>
      </c>
      <c r="F694" s="55">
        <v>1</v>
      </c>
      <c r="G694" s="55">
        <v>0</v>
      </c>
      <c r="H694" s="55">
        <v>1</v>
      </c>
      <c r="I694" s="55">
        <v>0</v>
      </c>
      <c r="J694" s="55">
        <v>1</v>
      </c>
      <c r="K694" s="55">
        <v>1</v>
      </c>
      <c r="L694" s="55">
        <v>0</v>
      </c>
      <c r="M694" s="55">
        <v>0</v>
      </c>
      <c r="N694" s="56">
        <v>5</v>
      </c>
      <c r="O694" s="56">
        <v>1</v>
      </c>
      <c r="P694" s="56">
        <v>6</v>
      </c>
      <c r="Q694" s="55">
        <v>693</v>
      </c>
      <c r="R694" s="55" t="s">
        <v>309</v>
      </c>
      <c r="S694" s="55">
        <v>37</v>
      </c>
      <c r="T694" s="57">
        <f t="shared" si="10"/>
        <v>4</v>
      </c>
    </row>
    <row r="695" spans="1:20" s="55" customFormat="1" x14ac:dyDescent="0.3">
      <c r="A695" s="55" t="s">
        <v>2239</v>
      </c>
      <c r="B695" s="55">
        <v>1</v>
      </c>
      <c r="C695" s="55">
        <v>0</v>
      </c>
      <c r="D695" s="55">
        <v>0</v>
      </c>
      <c r="E695" s="55">
        <v>1</v>
      </c>
      <c r="F695" s="55">
        <v>0</v>
      </c>
      <c r="G695" s="55">
        <v>1</v>
      </c>
      <c r="H695" s="55">
        <v>1</v>
      </c>
      <c r="I695" s="55">
        <v>0</v>
      </c>
      <c r="J695" s="55">
        <v>1</v>
      </c>
      <c r="K695" s="55">
        <v>1</v>
      </c>
      <c r="L695" s="55">
        <v>1</v>
      </c>
      <c r="M695" s="55">
        <v>1</v>
      </c>
      <c r="N695" s="56">
        <v>4</v>
      </c>
      <c r="O695" s="56">
        <v>4</v>
      </c>
      <c r="P695" s="56">
        <v>8</v>
      </c>
      <c r="Q695" s="55">
        <v>694</v>
      </c>
      <c r="R695" s="55" t="s">
        <v>309</v>
      </c>
      <c r="S695" s="55">
        <v>37</v>
      </c>
      <c r="T695" s="57">
        <f t="shared" si="10"/>
        <v>4</v>
      </c>
    </row>
    <row r="696" spans="1:20" s="55" customFormat="1" x14ac:dyDescent="0.3">
      <c r="A696" s="55" t="s">
        <v>2240</v>
      </c>
      <c r="B696" s="55">
        <v>0</v>
      </c>
      <c r="C696" s="55">
        <v>0</v>
      </c>
      <c r="D696" s="55">
        <v>0</v>
      </c>
      <c r="E696" s="55">
        <v>2</v>
      </c>
      <c r="F696" s="55">
        <v>2</v>
      </c>
      <c r="G696" s="55">
        <v>0</v>
      </c>
      <c r="H696" s="55">
        <v>1</v>
      </c>
      <c r="I696" s="55">
        <v>0</v>
      </c>
      <c r="J696" s="55">
        <v>1</v>
      </c>
      <c r="K696" s="55">
        <v>2</v>
      </c>
      <c r="L696" s="55">
        <v>0</v>
      </c>
      <c r="M696" s="55">
        <v>0</v>
      </c>
      <c r="N696" s="56">
        <v>4</v>
      </c>
      <c r="O696" s="56">
        <v>4</v>
      </c>
      <c r="P696" s="56">
        <v>8</v>
      </c>
      <c r="Q696" s="55">
        <v>695</v>
      </c>
      <c r="R696" s="55" t="s">
        <v>309</v>
      </c>
      <c r="S696" s="55">
        <v>38</v>
      </c>
      <c r="T696" s="57">
        <f t="shared" si="10"/>
        <v>5</v>
      </c>
    </row>
    <row r="697" spans="1:20" s="55" customFormat="1" x14ac:dyDescent="0.3">
      <c r="A697" s="55" t="s">
        <v>2240</v>
      </c>
      <c r="B697" s="55">
        <v>0</v>
      </c>
      <c r="C697" s="55">
        <v>1</v>
      </c>
      <c r="D697" s="55">
        <v>1</v>
      </c>
      <c r="E697" s="55">
        <v>1</v>
      </c>
      <c r="F697" s="55">
        <v>0</v>
      </c>
      <c r="G697" s="55">
        <v>2</v>
      </c>
      <c r="H697" s="55">
        <v>0</v>
      </c>
      <c r="I697" s="55">
        <v>0</v>
      </c>
      <c r="J697" s="55">
        <v>1</v>
      </c>
      <c r="K697" s="55">
        <v>2</v>
      </c>
      <c r="L697" s="55">
        <v>0</v>
      </c>
      <c r="M697" s="55">
        <v>1</v>
      </c>
      <c r="N697" s="56">
        <v>2</v>
      </c>
      <c r="O697" s="56">
        <v>7</v>
      </c>
      <c r="P697" s="56">
        <v>9</v>
      </c>
      <c r="Q697" s="55">
        <v>696</v>
      </c>
      <c r="R697" s="55" t="s">
        <v>309</v>
      </c>
      <c r="S697" s="55">
        <v>38</v>
      </c>
      <c r="T697" s="57">
        <f t="shared" si="10"/>
        <v>5</v>
      </c>
    </row>
    <row r="698" spans="1:20" s="55" customFormat="1" x14ac:dyDescent="0.3">
      <c r="A698" s="55" t="s">
        <v>2240</v>
      </c>
      <c r="B698" s="55">
        <v>0</v>
      </c>
      <c r="C698" s="55">
        <v>1</v>
      </c>
      <c r="D698" s="55">
        <v>1</v>
      </c>
      <c r="E698" s="55">
        <v>0</v>
      </c>
      <c r="F698" s="55">
        <v>0</v>
      </c>
      <c r="G698" s="55">
        <v>2</v>
      </c>
      <c r="H698" s="55">
        <v>2</v>
      </c>
      <c r="I698" s="55">
        <v>0</v>
      </c>
      <c r="J698" s="55">
        <v>0</v>
      </c>
      <c r="K698" s="55">
        <v>1</v>
      </c>
      <c r="L698" s="55">
        <v>1</v>
      </c>
      <c r="M698" s="55">
        <v>0</v>
      </c>
      <c r="N698" s="56">
        <v>4</v>
      </c>
      <c r="O698" s="56">
        <v>4</v>
      </c>
      <c r="P698" s="56">
        <v>8</v>
      </c>
      <c r="Q698" s="55">
        <v>697</v>
      </c>
      <c r="R698" s="55" t="s">
        <v>309</v>
      </c>
      <c r="S698" s="55">
        <v>38</v>
      </c>
      <c r="T698" s="57">
        <f t="shared" si="10"/>
        <v>6</v>
      </c>
    </row>
    <row r="699" spans="1:20" s="55" customFormat="1" x14ac:dyDescent="0.3">
      <c r="A699" s="55" t="s">
        <v>2240</v>
      </c>
      <c r="B699" s="55">
        <v>0</v>
      </c>
      <c r="C699" s="55">
        <v>1</v>
      </c>
      <c r="D699" s="55">
        <v>1</v>
      </c>
      <c r="E699" s="55">
        <v>0</v>
      </c>
      <c r="F699" s="55">
        <v>0</v>
      </c>
      <c r="G699" s="55">
        <v>2</v>
      </c>
      <c r="H699" s="55">
        <v>1</v>
      </c>
      <c r="I699" s="55">
        <v>0</v>
      </c>
      <c r="J699" s="55">
        <v>1</v>
      </c>
      <c r="K699" s="55">
        <v>1</v>
      </c>
      <c r="L699" s="55">
        <v>0</v>
      </c>
      <c r="M699" s="55">
        <v>0</v>
      </c>
      <c r="N699" s="56">
        <v>3</v>
      </c>
      <c r="O699" s="56">
        <v>4</v>
      </c>
      <c r="P699" s="56">
        <v>7</v>
      </c>
      <c r="Q699" s="55">
        <v>698</v>
      </c>
      <c r="R699" s="55" t="s">
        <v>309</v>
      </c>
      <c r="S699" s="55">
        <v>38</v>
      </c>
      <c r="T699" s="57">
        <f t="shared" si="10"/>
        <v>5</v>
      </c>
    </row>
    <row r="700" spans="1:20" s="55" customFormat="1" x14ac:dyDescent="0.3">
      <c r="A700" s="55" t="s">
        <v>2240</v>
      </c>
      <c r="B700" s="55">
        <v>0</v>
      </c>
      <c r="C700" s="55">
        <v>0</v>
      </c>
      <c r="D700" s="55">
        <v>1</v>
      </c>
      <c r="E700" s="55">
        <v>1</v>
      </c>
      <c r="F700" s="55">
        <v>0</v>
      </c>
      <c r="G700" s="55">
        <v>2</v>
      </c>
      <c r="H700" s="55">
        <v>0</v>
      </c>
      <c r="I700" s="55">
        <v>1</v>
      </c>
      <c r="J700" s="55">
        <v>1</v>
      </c>
      <c r="K700" s="55">
        <v>1</v>
      </c>
      <c r="L700" s="55">
        <v>0</v>
      </c>
      <c r="M700" s="55">
        <v>0</v>
      </c>
      <c r="N700" s="56">
        <v>2</v>
      </c>
      <c r="O700" s="56">
        <v>5</v>
      </c>
      <c r="P700" s="56">
        <v>7</v>
      </c>
      <c r="Q700" s="55">
        <v>699</v>
      </c>
      <c r="R700" s="55" t="s">
        <v>309</v>
      </c>
      <c r="S700" s="55">
        <v>38</v>
      </c>
      <c r="T700" s="57">
        <f t="shared" si="10"/>
        <v>5</v>
      </c>
    </row>
    <row r="701" spans="1:20" s="55" customFormat="1" x14ac:dyDescent="0.3">
      <c r="A701" s="55" t="s">
        <v>2240</v>
      </c>
      <c r="B701" s="55">
        <v>1</v>
      </c>
      <c r="C701" s="55">
        <v>0</v>
      </c>
      <c r="D701" s="55">
        <v>1</v>
      </c>
      <c r="E701" s="55">
        <v>1</v>
      </c>
      <c r="F701" s="55">
        <v>0</v>
      </c>
      <c r="G701" s="55">
        <v>2</v>
      </c>
      <c r="H701" s="55">
        <v>0</v>
      </c>
      <c r="I701" s="55">
        <v>0</v>
      </c>
      <c r="J701" s="55">
        <v>1</v>
      </c>
      <c r="K701" s="55">
        <v>1</v>
      </c>
      <c r="L701" s="55">
        <v>0</v>
      </c>
      <c r="M701" s="55">
        <v>0</v>
      </c>
      <c r="N701" s="56">
        <v>3</v>
      </c>
      <c r="O701" s="56">
        <v>4</v>
      </c>
      <c r="P701" s="56">
        <v>7</v>
      </c>
      <c r="Q701" s="55">
        <v>700</v>
      </c>
      <c r="R701" s="55" t="s">
        <v>309</v>
      </c>
      <c r="S701" s="55">
        <v>38</v>
      </c>
      <c r="T701" s="57">
        <f t="shared" si="10"/>
        <v>5</v>
      </c>
    </row>
    <row r="702" spans="1:20" s="55" customFormat="1" x14ac:dyDescent="0.3">
      <c r="A702" s="55" t="s">
        <v>2240</v>
      </c>
      <c r="B702" s="55">
        <v>1</v>
      </c>
      <c r="C702" s="55">
        <v>0</v>
      </c>
      <c r="D702" s="55">
        <v>1</v>
      </c>
      <c r="E702" s="55">
        <v>1</v>
      </c>
      <c r="F702" s="55">
        <v>0</v>
      </c>
      <c r="G702" s="55">
        <v>0</v>
      </c>
      <c r="H702" s="55">
        <v>0</v>
      </c>
      <c r="I702" s="55">
        <v>1</v>
      </c>
      <c r="J702" s="55">
        <v>1</v>
      </c>
      <c r="K702" s="55">
        <v>0</v>
      </c>
      <c r="L702" s="55">
        <v>0</v>
      </c>
      <c r="M702" s="55">
        <v>0</v>
      </c>
      <c r="N702" s="56">
        <v>3</v>
      </c>
      <c r="O702" s="56">
        <v>2</v>
      </c>
      <c r="P702" s="56">
        <v>5</v>
      </c>
      <c r="Q702" s="55">
        <v>701</v>
      </c>
      <c r="R702" s="55" t="s">
        <v>309</v>
      </c>
      <c r="S702" s="55">
        <v>38</v>
      </c>
      <c r="T702" s="57">
        <f t="shared" si="10"/>
        <v>4</v>
      </c>
    </row>
    <row r="703" spans="1:20" s="55" customFormat="1" x14ac:dyDescent="0.3">
      <c r="A703" s="55" t="s">
        <v>2240</v>
      </c>
      <c r="B703" s="55">
        <v>0</v>
      </c>
      <c r="C703" s="55">
        <v>0</v>
      </c>
      <c r="D703" s="55">
        <v>0</v>
      </c>
      <c r="E703" s="55">
        <v>2</v>
      </c>
      <c r="F703" s="55">
        <v>1</v>
      </c>
      <c r="G703" s="55">
        <v>2</v>
      </c>
      <c r="H703" s="55">
        <v>1</v>
      </c>
      <c r="I703" s="55">
        <v>0</v>
      </c>
      <c r="J703" s="55">
        <v>1</v>
      </c>
      <c r="K703" s="55">
        <v>2</v>
      </c>
      <c r="L703" s="55">
        <v>1</v>
      </c>
      <c r="M703" s="55">
        <v>0</v>
      </c>
      <c r="N703" s="56">
        <v>4</v>
      </c>
      <c r="O703" s="56">
        <v>6</v>
      </c>
      <c r="P703" s="56">
        <v>10</v>
      </c>
      <c r="Q703" s="55">
        <v>702</v>
      </c>
      <c r="R703" s="55" t="s">
        <v>309</v>
      </c>
      <c r="S703" s="55">
        <v>38</v>
      </c>
      <c r="T703" s="57">
        <f t="shared" si="10"/>
        <v>6</v>
      </c>
    </row>
    <row r="704" spans="1:20" s="55" customFormat="1" x14ac:dyDescent="0.3">
      <c r="A704" s="55" t="s">
        <v>2240</v>
      </c>
      <c r="B704" s="55">
        <v>1</v>
      </c>
      <c r="C704" s="55">
        <v>0</v>
      </c>
      <c r="D704" s="55">
        <v>0</v>
      </c>
      <c r="E704" s="55">
        <v>2</v>
      </c>
      <c r="F704" s="55">
        <v>1</v>
      </c>
      <c r="G704" s="55">
        <v>0</v>
      </c>
      <c r="H704" s="55">
        <v>0</v>
      </c>
      <c r="I704" s="55">
        <v>0</v>
      </c>
      <c r="J704" s="55">
        <v>1</v>
      </c>
      <c r="K704" s="55">
        <v>1</v>
      </c>
      <c r="L704" s="55">
        <v>0</v>
      </c>
      <c r="M704" s="55">
        <v>0</v>
      </c>
      <c r="N704" s="56">
        <v>3</v>
      </c>
      <c r="O704" s="56">
        <v>3</v>
      </c>
      <c r="P704" s="56">
        <v>6</v>
      </c>
      <c r="Q704" s="55">
        <v>703</v>
      </c>
      <c r="R704" s="55" t="s">
        <v>309</v>
      </c>
      <c r="S704" s="55">
        <v>38</v>
      </c>
      <c r="T704" s="57">
        <f t="shared" si="10"/>
        <v>4</v>
      </c>
    </row>
    <row r="705" spans="1:20" s="55" customFormat="1" x14ac:dyDescent="0.3">
      <c r="A705" s="55" t="s">
        <v>2240</v>
      </c>
      <c r="B705" s="55">
        <v>0</v>
      </c>
      <c r="C705" s="55">
        <v>0</v>
      </c>
      <c r="D705" s="55">
        <v>0</v>
      </c>
      <c r="E705" s="55">
        <v>0</v>
      </c>
      <c r="F705" s="55">
        <v>2</v>
      </c>
      <c r="G705" s="55">
        <v>2</v>
      </c>
      <c r="H705" s="55">
        <v>0</v>
      </c>
      <c r="I705" s="55">
        <v>1</v>
      </c>
      <c r="J705" s="55">
        <v>0</v>
      </c>
      <c r="K705" s="55">
        <v>0</v>
      </c>
      <c r="L705" s="55">
        <v>0</v>
      </c>
      <c r="M705" s="55">
        <v>1</v>
      </c>
      <c r="N705" s="56">
        <v>2</v>
      </c>
      <c r="O705" s="56">
        <v>4</v>
      </c>
      <c r="P705" s="56">
        <v>6</v>
      </c>
      <c r="Q705" s="55">
        <v>704</v>
      </c>
      <c r="R705" s="55" t="s">
        <v>309</v>
      </c>
      <c r="S705" s="55">
        <v>38</v>
      </c>
      <c r="T705" s="57">
        <f t="shared" si="10"/>
        <v>5</v>
      </c>
    </row>
    <row r="706" spans="1:20" s="55" customFormat="1" x14ac:dyDescent="0.3">
      <c r="A706" s="55" t="s">
        <v>2239</v>
      </c>
      <c r="B706" s="55">
        <v>0</v>
      </c>
      <c r="C706" s="55">
        <v>1</v>
      </c>
      <c r="D706" s="55">
        <v>1</v>
      </c>
      <c r="E706" s="55">
        <v>0</v>
      </c>
      <c r="F706" s="55">
        <v>0</v>
      </c>
      <c r="G706" s="55">
        <v>1</v>
      </c>
      <c r="H706" s="55">
        <v>0</v>
      </c>
      <c r="I706" s="55">
        <v>0</v>
      </c>
      <c r="J706" s="55">
        <v>1</v>
      </c>
      <c r="K706" s="55">
        <v>1</v>
      </c>
      <c r="L706" s="55">
        <v>0</v>
      </c>
      <c r="M706" s="55">
        <v>0</v>
      </c>
      <c r="N706" s="56">
        <v>2</v>
      </c>
      <c r="O706" s="56">
        <v>3</v>
      </c>
      <c r="P706" s="56">
        <v>5</v>
      </c>
      <c r="Q706" s="55">
        <v>705</v>
      </c>
      <c r="R706" s="55" t="s">
        <v>309</v>
      </c>
      <c r="S706" s="55">
        <v>39</v>
      </c>
      <c r="T706" s="57">
        <f t="shared" si="10"/>
        <v>3</v>
      </c>
    </row>
    <row r="707" spans="1:20" s="55" customFormat="1" x14ac:dyDescent="0.3">
      <c r="A707" s="55" t="s">
        <v>2239</v>
      </c>
      <c r="B707" s="55">
        <v>0</v>
      </c>
      <c r="C707" s="55">
        <v>0</v>
      </c>
      <c r="D707" s="55">
        <v>0</v>
      </c>
      <c r="E707" s="55">
        <v>0</v>
      </c>
      <c r="F707" s="55">
        <v>0</v>
      </c>
      <c r="G707" s="55">
        <v>2</v>
      </c>
      <c r="H707" s="55">
        <v>1</v>
      </c>
      <c r="I707" s="55">
        <v>1</v>
      </c>
      <c r="J707" s="55">
        <v>3</v>
      </c>
      <c r="K707" s="55">
        <v>3</v>
      </c>
      <c r="L707" s="55">
        <v>1</v>
      </c>
      <c r="M707" s="55">
        <v>0</v>
      </c>
      <c r="N707" s="56">
        <v>5</v>
      </c>
      <c r="O707" s="56">
        <v>6</v>
      </c>
      <c r="P707" s="56">
        <v>11</v>
      </c>
      <c r="Q707" s="55">
        <v>706</v>
      </c>
      <c r="R707" s="55" t="s">
        <v>309</v>
      </c>
      <c r="S707" s="55">
        <v>39</v>
      </c>
      <c r="T707" s="57">
        <f t="shared" ref="T707:T770" si="11">SUM(B707:I707)</f>
        <v>4</v>
      </c>
    </row>
    <row r="708" spans="1:20" s="55" customFormat="1" x14ac:dyDescent="0.3">
      <c r="A708" s="55" t="s">
        <v>2239</v>
      </c>
      <c r="B708" s="55">
        <v>1</v>
      </c>
      <c r="C708" s="55">
        <v>0</v>
      </c>
      <c r="D708" s="55">
        <v>1</v>
      </c>
      <c r="E708" s="55">
        <v>0</v>
      </c>
      <c r="F708" s="55">
        <v>1</v>
      </c>
      <c r="G708" s="55">
        <v>0</v>
      </c>
      <c r="H708" s="55">
        <v>1</v>
      </c>
      <c r="I708" s="55">
        <v>1</v>
      </c>
      <c r="J708" s="55">
        <v>3</v>
      </c>
      <c r="K708" s="55">
        <v>1</v>
      </c>
      <c r="L708" s="55">
        <v>0</v>
      </c>
      <c r="M708" s="55">
        <v>0</v>
      </c>
      <c r="N708" s="56">
        <v>7</v>
      </c>
      <c r="O708" s="56">
        <v>2</v>
      </c>
      <c r="P708" s="56">
        <v>9</v>
      </c>
      <c r="Q708" s="55">
        <v>707</v>
      </c>
      <c r="R708" s="55" t="s">
        <v>309</v>
      </c>
      <c r="S708" s="55">
        <v>39</v>
      </c>
      <c r="T708" s="57">
        <f t="shared" si="11"/>
        <v>5</v>
      </c>
    </row>
    <row r="709" spans="1:20" s="55" customFormat="1" x14ac:dyDescent="0.3">
      <c r="A709" s="55" t="s">
        <v>2239</v>
      </c>
      <c r="B709" s="55">
        <v>0</v>
      </c>
      <c r="C709" s="55">
        <v>1</v>
      </c>
      <c r="D709" s="55">
        <v>1</v>
      </c>
      <c r="E709" s="55">
        <v>0</v>
      </c>
      <c r="F709" s="55">
        <v>0</v>
      </c>
      <c r="G709" s="55">
        <v>1</v>
      </c>
      <c r="H709" s="55">
        <v>0</v>
      </c>
      <c r="I709" s="55">
        <v>2</v>
      </c>
      <c r="J709" s="55">
        <v>2</v>
      </c>
      <c r="K709" s="55">
        <v>1</v>
      </c>
      <c r="L709" s="55">
        <v>1</v>
      </c>
      <c r="M709" s="55">
        <v>0</v>
      </c>
      <c r="N709" s="56">
        <v>4</v>
      </c>
      <c r="O709" s="56">
        <v>5</v>
      </c>
      <c r="P709" s="56">
        <v>9</v>
      </c>
      <c r="Q709" s="55">
        <v>708</v>
      </c>
      <c r="R709" s="55" t="s">
        <v>309</v>
      </c>
      <c r="S709" s="55">
        <v>39</v>
      </c>
      <c r="T709" s="57">
        <f t="shared" si="11"/>
        <v>5</v>
      </c>
    </row>
    <row r="710" spans="1:20" s="55" customFormat="1" x14ac:dyDescent="0.3">
      <c r="A710" s="55" t="s">
        <v>2239</v>
      </c>
      <c r="B710" s="55">
        <v>0</v>
      </c>
      <c r="C710" s="55">
        <v>0</v>
      </c>
      <c r="D710" s="55">
        <v>0</v>
      </c>
      <c r="E710" s="55">
        <v>1</v>
      </c>
      <c r="F710" s="55">
        <v>1</v>
      </c>
      <c r="G710" s="55">
        <v>1</v>
      </c>
      <c r="H710" s="55">
        <v>1</v>
      </c>
      <c r="I710" s="55">
        <v>1</v>
      </c>
      <c r="J710" s="55">
        <v>1</v>
      </c>
      <c r="K710" s="55">
        <v>1</v>
      </c>
      <c r="L710" s="55">
        <v>0</v>
      </c>
      <c r="M710" s="55">
        <v>0</v>
      </c>
      <c r="N710" s="56">
        <v>3</v>
      </c>
      <c r="O710" s="56">
        <v>4</v>
      </c>
      <c r="P710" s="56">
        <v>7</v>
      </c>
      <c r="Q710" s="55">
        <v>709</v>
      </c>
      <c r="R710" s="55" t="s">
        <v>309</v>
      </c>
      <c r="S710" s="55">
        <v>39</v>
      </c>
      <c r="T710" s="57">
        <f t="shared" si="11"/>
        <v>5</v>
      </c>
    </row>
    <row r="711" spans="1:20" s="55" customFormat="1" x14ac:dyDescent="0.3">
      <c r="A711" s="55" t="s">
        <v>2239</v>
      </c>
      <c r="B711" s="55">
        <v>0</v>
      </c>
      <c r="C711" s="55">
        <v>0</v>
      </c>
      <c r="D711" s="55">
        <v>0</v>
      </c>
      <c r="E711" s="55">
        <v>0</v>
      </c>
      <c r="F711" s="55">
        <v>1</v>
      </c>
      <c r="G711" s="55">
        <v>1</v>
      </c>
      <c r="H711" s="55">
        <v>0</v>
      </c>
      <c r="I711" s="55">
        <v>3</v>
      </c>
      <c r="J711" s="55">
        <v>3</v>
      </c>
      <c r="K711" s="55">
        <v>1</v>
      </c>
      <c r="L711" s="55">
        <v>1</v>
      </c>
      <c r="M711" s="55">
        <v>0</v>
      </c>
      <c r="N711" s="56">
        <v>5</v>
      </c>
      <c r="O711" s="56">
        <v>5</v>
      </c>
      <c r="P711" s="56">
        <v>10</v>
      </c>
      <c r="Q711" s="55">
        <v>710</v>
      </c>
      <c r="R711" s="55" t="s">
        <v>309</v>
      </c>
      <c r="S711" s="55">
        <v>39</v>
      </c>
      <c r="T711" s="57">
        <f t="shared" si="11"/>
        <v>5</v>
      </c>
    </row>
    <row r="712" spans="1:20" s="55" customFormat="1" x14ac:dyDescent="0.3">
      <c r="A712" s="55" t="s">
        <v>2239</v>
      </c>
      <c r="B712" s="55">
        <v>1</v>
      </c>
      <c r="C712" s="55">
        <v>0</v>
      </c>
      <c r="D712" s="55">
        <v>1</v>
      </c>
      <c r="E712" s="55">
        <v>0</v>
      </c>
      <c r="F712" s="55">
        <v>0</v>
      </c>
      <c r="G712" s="55">
        <v>1</v>
      </c>
      <c r="H712" s="55">
        <v>0</v>
      </c>
      <c r="I712" s="55">
        <v>0</v>
      </c>
      <c r="J712" s="55">
        <v>1</v>
      </c>
      <c r="K712" s="55">
        <v>1</v>
      </c>
      <c r="L712" s="55">
        <v>0</v>
      </c>
      <c r="M712" s="55">
        <v>0</v>
      </c>
      <c r="N712" s="56">
        <v>3</v>
      </c>
      <c r="O712" s="56">
        <v>2</v>
      </c>
      <c r="P712" s="56">
        <v>5</v>
      </c>
      <c r="Q712" s="55">
        <v>711</v>
      </c>
      <c r="R712" s="55" t="s">
        <v>309</v>
      </c>
      <c r="S712" s="55">
        <v>39</v>
      </c>
      <c r="T712" s="57">
        <f t="shared" si="11"/>
        <v>3</v>
      </c>
    </row>
    <row r="713" spans="1:20" s="55" customFormat="1" x14ac:dyDescent="0.3">
      <c r="A713" s="55" t="s">
        <v>2239</v>
      </c>
      <c r="B713" s="55">
        <v>0</v>
      </c>
      <c r="C713" s="55">
        <v>1</v>
      </c>
      <c r="D713" s="55">
        <v>0</v>
      </c>
      <c r="E713" s="55">
        <v>1</v>
      </c>
      <c r="F713" s="55">
        <v>0</v>
      </c>
      <c r="G713" s="55">
        <v>1</v>
      </c>
      <c r="H713" s="55">
        <v>0</v>
      </c>
      <c r="I713" s="55">
        <v>0</v>
      </c>
      <c r="J713" s="55">
        <v>1</v>
      </c>
      <c r="K713" s="55">
        <v>1</v>
      </c>
      <c r="L713" s="55">
        <v>0</v>
      </c>
      <c r="M713" s="55">
        <v>0</v>
      </c>
      <c r="N713" s="56">
        <v>1</v>
      </c>
      <c r="O713" s="56">
        <v>4</v>
      </c>
      <c r="P713" s="56">
        <v>5</v>
      </c>
      <c r="Q713" s="55">
        <v>712</v>
      </c>
      <c r="R713" s="55" t="s">
        <v>309</v>
      </c>
      <c r="S713" s="55">
        <v>39</v>
      </c>
      <c r="T713" s="57">
        <f t="shared" si="11"/>
        <v>3</v>
      </c>
    </row>
    <row r="714" spans="1:20" s="55" customFormat="1" x14ac:dyDescent="0.3">
      <c r="A714" s="55" t="s">
        <v>2239</v>
      </c>
      <c r="B714" s="55">
        <v>1</v>
      </c>
      <c r="C714" s="55">
        <v>0</v>
      </c>
      <c r="D714" s="55">
        <v>1</v>
      </c>
      <c r="E714" s="55">
        <v>0</v>
      </c>
      <c r="F714" s="55">
        <v>0</v>
      </c>
      <c r="G714" s="55">
        <v>0</v>
      </c>
      <c r="H714" s="55">
        <v>0</v>
      </c>
      <c r="I714" s="55">
        <v>0</v>
      </c>
      <c r="J714" s="55">
        <v>1</v>
      </c>
      <c r="K714" s="55">
        <v>1</v>
      </c>
      <c r="L714" s="55">
        <v>0</v>
      </c>
      <c r="M714" s="55">
        <v>0</v>
      </c>
      <c r="N714" s="56">
        <v>3</v>
      </c>
      <c r="O714" s="56">
        <v>1</v>
      </c>
      <c r="P714" s="56">
        <v>4</v>
      </c>
      <c r="Q714" s="55">
        <v>713</v>
      </c>
      <c r="R714" s="55" t="s">
        <v>309</v>
      </c>
      <c r="S714" s="55">
        <v>39</v>
      </c>
      <c r="T714" s="57">
        <f t="shared" si="11"/>
        <v>2</v>
      </c>
    </row>
    <row r="715" spans="1:20" s="55" customFormat="1" x14ac:dyDescent="0.3">
      <c r="A715" s="55" t="s">
        <v>2239</v>
      </c>
      <c r="B715" s="55">
        <v>1</v>
      </c>
      <c r="C715" s="55">
        <v>0</v>
      </c>
      <c r="D715" s="55">
        <v>1</v>
      </c>
      <c r="E715" s="55">
        <v>0</v>
      </c>
      <c r="F715" s="55">
        <v>0</v>
      </c>
      <c r="G715" s="55">
        <v>3</v>
      </c>
      <c r="H715" s="55">
        <v>0</v>
      </c>
      <c r="I715" s="55">
        <v>0</v>
      </c>
      <c r="J715" s="55">
        <v>1</v>
      </c>
      <c r="K715" s="55">
        <v>1</v>
      </c>
      <c r="L715" s="55">
        <v>0</v>
      </c>
      <c r="M715" s="55">
        <v>0</v>
      </c>
      <c r="N715" s="56">
        <v>3</v>
      </c>
      <c r="O715" s="56">
        <v>4</v>
      </c>
      <c r="P715" s="56">
        <v>7</v>
      </c>
      <c r="Q715" s="55">
        <v>714</v>
      </c>
      <c r="R715" s="55" t="s">
        <v>309</v>
      </c>
      <c r="S715" s="55">
        <v>39</v>
      </c>
      <c r="T715" s="57">
        <f t="shared" si="11"/>
        <v>5</v>
      </c>
    </row>
    <row r="716" spans="1:20" s="55" customFormat="1" x14ac:dyDescent="0.3">
      <c r="A716" s="55" t="s">
        <v>2239</v>
      </c>
      <c r="B716" s="55">
        <v>0</v>
      </c>
      <c r="C716" s="55">
        <v>1</v>
      </c>
      <c r="D716" s="55">
        <v>0</v>
      </c>
      <c r="E716" s="55">
        <v>1</v>
      </c>
      <c r="F716" s="55">
        <v>0</v>
      </c>
      <c r="G716" s="55">
        <v>1</v>
      </c>
      <c r="H716" s="55">
        <v>0</v>
      </c>
      <c r="I716" s="55">
        <v>0</v>
      </c>
      <c r="J716" s="55">
        <v>1</v>
      </c>
      <c r="K716" s="55">
        <v>1</v>
      </c>
      <c r="L716" s="55">
        <v>0</v>
      </c>
      <c r="M716" s="55">
        <v>0</v>
      </c>
      <c r="N716" s="56">
        <v>1</v>
      </c>
      <c r="O716" s="56">
        <v>4</v>
      </c>
      <c r="P716" s="56">
        <v>5</v>
      </c>
      <c r="Q716" s="55">
        <v>715</v>
      </c>
      <c r="R716" s="55" t="s">
        <v>309</v>
      </c>
      <c r="S716" s="55">
        <v>39</v>
      </c>
      <c r="T716" s="57">
        <f t="shared" si="11"/>
        <v>3</v>
      </c>
    </row>
    <row r="717" spans="1:20" s="55" customFormat="1" x14ac:dyDescent="0.3">
      <c r="A717" s="55" t="s">
        <v>2239</v>
      </c>
      <c r="B717" s="55">
        <v>0</v>
      </c>
      <c r="C717" s="55">
        <v>1</v>
      </c>
      <c r="D717" s="55">
        <v>1</v>
      </c>
      <c r="E717" s="55">
        <v>0</v>
      </c>
      <c r="F717" s="55">
        <v>0</v>
      </c>
      <c r="G717" s="55">
        <v>0</v>
      </c>
      <c r="H717" s="55">
        <v>0</v>
      </c>
      <c r="I717" s="55">
        <v>0</v>
      </c>
      <c r="J717" s="55">
        <v>1</v>
      </c>
      <c r="K717" s="55">
        <v>1</v>
      </c>
      <c r="L717" s="55">
        <v>0</v>
      </c>
      <c r="M717" s="55">
        <v>0</v>
      </c>
      <c r="N717" s="56">
        <v>2</v>
      </c>
      <c r="O717" s="56">
        <v>2</v>
      </c>
      <c r="P717" s="56">
        <v>4</v>
      </c>
      <c r="Q717" s="55">
        <v>716</v>
      </c>
      <c r="R717" s="55" t="s">
        <v>309</v>
      </c>
      <c r="S717" s="55">
        <v>39</v>
      </c>
      <c r="T717" s="57">
        <f t="shared" si="11"/>
        <v>2</v>
      </c>
    </row>
    <row r="718" spans="1:20" s="55" customFormat="1" x14ac:dyDescent="0.3">
      <c r="A718" s="55" t="s">
        <v>2239</v>
      </c>
      <c r="B718" s="55">
        <v>0</v>
      </c>
      <c r="C718" s="55">
        <v>1</v>
      </c>
      <c r="D718" s="55">
        <v>1</v>
      </c>
      <c r="E718" s="55">
        <v>0</v>
      </c>
      <c r="F718" s="55">
        <v>0</v>
      </c>
      <c r="G718" s="55">
        <v>0</v>
      </c>
      <c r="H718" s="55">
        <v>0</v>
      </c>
      <c r="I718" s="55">
        <v>0</v>
      </c>
      <c r="J718" s="55">
        <v>1</v>
      </c>
      <c r="K718" s="55">
        <v>1</v>
      </c>
      <c r="L718" s="55">
        <v>0</v>
      </c>
      <c r="M718" s="55">
        <v>0</v>
      </c>
      <c r="N718" s="56">
        <v>2</v>
      </c>
      <c r="O718" s="56">
        <v>2</v>
      </c>
      <c r="P718" s="56">
        <v>4</v>
      </c>
      <c r="Q718" s="55">
        <v>717</v>
      </c>
      <c r="R718" s="55" t="s">
        <v>309</v>
      </c>
      <c r="S718" s="55">
        <v>39</v>
      </c>
      <c r="T718" s="57">
        <f t="shared" si="11"/>
        <v>2</v>
      </c>
    </row>
    <row r="719" spans="1:20" s="55" customFormat="1" x14ac:dyDescent="0.3">
      <c r="A719" s="55" t="s">
        <v>2239</v>
      </c>
      <c r="B719" s="55">
        <v>0</v>
      </c>
      <c r="C719" s="55">
        <v>1</v>
      </c>
      <c r="D719" s="55">
        <v>1</v>
      </c>
      <c r="E719" s="55">
        <v>0</v>
      </c>
      <c r="F719" s="55">
        <v>0</v>
      </c>
      <c r="G719" s="55">
        <v>0</v>
      </c>
      <c r="H719" s="55">
        <v>0</v>
      </c>
      <c r="I719" s="55">
        <v>0</v>
      </c>
      <c r="J719" s="55">
        <v>1</v>
      </c>
      <c r="K719" s="55">
        <v>1</v>
      </c>
      <c r="L719" s="55">
        <v>0</v>
      </c>
      <c r="M719" s="55">
        <v>0</v>
      </c>
      <c r="N719" s="56">
        <v>2</v>
      </c>
      <c r="O719" s="56">
        <v>2</v>
      </c>
      <c r="P719" s="56">
        <v>4</v>
      </c>
      <c r="Q719" s="55">
        <v>718</v>
      </c>
      <c r="R719" s="55" t="s">
        <v>309</v>
      </c>
      <c r="S719" s="55">
        <v>39</v>
      </c>
      <c r="T719" s="57">
        <f t="shared" si="11"/>
        <v>2</v>
      </c>
    </row>
    <row r="720" spans="1:20" s="55" customFormat="1" x14ac:dyDescent="0.3">
      <c r="A720" s="55" t="s">
        <v>2239</v>
      </c>
      <c r="B720" s="55">
        <v>0</v>
      </c>
      <c r="C720" s="55">
        <v>0</v>
      </c>
      <c r="D720" s="55">
        <v>1</v>
      </c>
      <c r="E720" s="55">
        <v>0</v>
      </c>
      <c r="F720" s="55">
        <v>3</v>
      </c>
      <c r="G720" s="55">
        <v>0</v>
      </c>
      <c r="H720" s="55">
        <v>0</v>
      </c>
      <c r="I720" s="55">
        <v>1</v>
      </c>
      <c r="J720" s="55">
        <v>1</v>
      </c>
      <c r="K720" s="55">
        <v>1</v>
      </c>
      <c r="L720" s="55">
        <v>0</v>
      </c>
      <c r="M720" s="55">
        <v>0</v>
      </c>
      <c r="N720" s="56">
        <v>5</v>
      </c>
      <c r="O720" s="56">
        <v>2</v>
      </c>
      <c r="P720" s="56">
        <v>7</v>
      </c>
      <c r="Q720" s="55">
        <v>719</v>
      </c>
      <c r="R720" s="55" t="s">
        <v>309</v>
      </c>
      <c r="S720" s="55">
        <v>39</v>
      </c>
      <c r="T720" s="57">
        <f t="shared" si="11"/>
        <v>5</v>
      </c>
    </row>
    <row r="721" spans="1:20" s="55" customFormat="1" x14ac:dyDescent="0.3">
      <c r="A721" s="55" t="s">
        <v>2239</v>
      </c>
      <c r="B721" s="55">
        <v>0</v>
      </c>
      <c r="C721" s="55">
        <v>1</v>
      </c>
      <c r="D721" s="55">
        <v>0</v>
      </c>
      <c r="E721" s="55">
        <v>0</v>
      </c>
      <c r="F721" s="55">
        <v>0</v>
      </c>
      <c r="G721" s="55">
        <v>0</v>
      </c>
      <c r="H721" s="55">
        <v>0</v>
      </c>
      <c r="I721" s="55">
        <v>0</v>
      </c>
      <c r="J721" s="55">
        <v>1</v>
      </c>
      <c r="K721" s="55">
        <v>1</v>
      </c>
      <c r="L721" s="55">
        <v>0</v>
      </c>
      <c r="M721" s="55">
        <v>0</v>
      </c>
      <c r="N721" s="56">
        <v>1</v>
      </c>
      <c r="O721" s="56">
        <v>2</v>
      </c>
      <c r="P721" s="56">
        <v>3</v>
      </c>
      <c r="Q721" s="55">
        <v>720</v>
      </c>
      <c r="R721" s="55" t="s">
        <v>309</v>
      </c>
      <c r="S721" s="55">
        <v>39</v>
      </c>
      <c r="T721" s="57">
        <f t="shared" si="11"/>
        <v>1</v>
      </c>
    </row>
    <row r="722" spans="1:20" s="55" customFormat="1" x14ac:dyDescent="0.3">
      <c r="A722" s="55" t="s">
        <v>2239</v>
      </c>
      <c r="B722" s="55">
        <v>0</v>
      </c>
      <c r="C722" s="55">
        <v>0</v>
      </c>
      <c r="D722" s="55">
        <v>0</v>
      </c>
      <c r="E722" s="55">
        <v>1</v>
      </c>
      <c r="F722" s="55">
        <v>1</v>
      </c>
      <c r="G722" s="55">
        <v>1</v>
      </c>
      <c r="H722" s="55">
        <v>1</v>
      </c>
      <c r="I722" s="55">
        <v>1</v>
      </c>
      <c r="J722" s="55">
        <v>0</v>
      </c>
      <c r="K722" s="55">
        <v>0</v>
      </c>
      <c r="L722" s="55">
        <v>1</v>
      </c>
      <c r="M722" s="55">
        <v>1</v>
      </c>
      <c r="N722" s="56">
        <v>3</v>
      </c>
      <c r="O722" s="56">
        <v>4</v>
      </c>
      <c r="P722" s="56">
        <v>7</v>
      </c>
      <c r="Q722" s="55">
        <v>721</v>
      </c>
      <c r="R722" s="55" t="s">
        <v>309</v>
      </c>
      <c r="S722" s="55">
        <v>39</v>
      </c>
      <c r="T722" s="57">
        <f t="shared" si="11"/>
        <v>5</v>
      </c>
    </row>
    <row r="723" spans="1:20" s="55" customFormat="1" x14ac:dyDescent="0.3">
      <c r="A723" s="55" t="s">
        <v>2239</v>
      </c>
      <c r="B723" s="55">
        <v>0</v>
      </c>
      <c r="C723" s="55">
        <v>0</v>
      </c>
      <c r="D723" s="55">
        <v>0</v>
      </c>
      <c r="E723" s="55">
        <v>0</v>
      </c>
      <c r="F723" s="55">
        <v>0</v>
      </c>
      <c r="G723" s="55">
        <v>0</v>
      </c>
      <c r="H723" s="55">
        <v>0</v>
      </c>
      <c r="I723" s="55">
        <v>0</v>
      </c>
      <c r="J723" s="55">
        <v>1</v>
      </c>
      <c r="K723" s="55">
        <v>1</v>
      </c>
      <c r="L723" s="55">
        <v>0</v>
      </c>
      <c r="M723" s="55">
        <v>0</v>
      </c>
      <c r="N723" s="56">
        <v>1</v>
      </c>
      <c r="O723" s="56">
        <v>1</v>
      </c>
      <c r="P723" s="56">
        <v>2</v>
      </c>
      <c r="Q723" s="55">
        <v>722</v>
      </c>
      <c r="R723" s="55" t="s">
        <v>309</v>
      </c>
      <c r="S723" s="55">
        <v>39</v>
      </c>
      <c r="T723" s="57">
        <f t="shared" si="11"/>
        <v>0</v>
      </c>
    </row>
    <row r="724" spans="1:20" s="55" customFormat="1" x14ac:dyDescent="0.3">
      <c r="A724" s="55" t="s">
        <v>2239</v>
      </c>
      <c r="B724" s="55">
        <v>0</v>
      </c>
      <c r="C724" s="55">
        <v>1</v>
      </c>
      <c r="D724" s="55">
        <v>1</v>
      </c>
      <c r="E724" s="55">
        <v>0</v>
      </c>
      <c r="F724" s="55">
        <v>1</v>
      </c>
      <c r="G724" s="55">
        <v>0</v>
      </c>
      <c r="H724" s="55">
        <v>0</v>
      </c>
      <c r="I724" s="55">
        <v>0</v>
      </c>
      <c r="J724" s="55">
        <v>1</v>
      </c>
      <c r="K724" s="55">
        <v>1</v>
      </c>
      <c r="L724" s="55">
        <v>0</v>
      </c>
      <c r="M724" s="55">
        <v>0</v>
      </c>
      <c r="N724" s="56">
        <v>3</v>
      </c>
      <c r="O724" s="56">
        <v>2</v>
      </c>
      <c r="P724" s="56">
        <v>5</v>
      </c>
      <c r="Q724" s="55">
        <v>723</v>
      </c>
      <c r="R724" s="55" t="s">
        <v>309</v>
      </c>
      <c r="S724" s="55">
        <v>39</v>
      </c>
      <c r="T724" s="57">
        <f t="shared" si="11"/>
        <v>3</v>
      </c>
    </row>
    <row r="725" spans="1:20" s="55" customFormat="1" x14ac:dyDescent="0.3">
      <c r="A725" s="55" t="s">
        <v>2239</v>
      </c>
      <c r="B725" s="55">
        <v>0</v>
      </c>
      <c r="C725" s="55">
        <v>1</v>
      </c>
      <c r="D725" s="55">
        <v>1</v>
      </c>
      <c r="E725" s="55">
        <v>0</v>
      </c>
      <c r="F725" s="55">
        <v>1</v>
      </c>
      <c r="G725" s="55">
        <v>0</v>
      </c>
      <c r="H725" s="55">
        <v>0</v>
      </c>
      <c r="I725" s="55">
        <v>0</v>
      </c>
      <c r="J725" s="55">
        <v>1</v>
      </c>
      <c r="K725" s="55">
        <v>1</v>
      </c>
      <c r="L725" s="55">
        <v>0</v>
      </c>
      <c r="M725" s="55">
        <v>0</v>
      </c>
      <c r="N725" s="56">
        <v>3</v>
      </c>
      <c r="O725" s="56">
        <v>2</v>
      </c>
      <c r="P725" s="56">
        <v>5</v>
      </c>
      <c r="Q725" s="55">
        <v>724</v>
      </c>
      <c r="R725" s="55" t="s">
        <v>309</v>
      </c>
      <c r="S725" s="55">
        <v>39</v>
      </c>
      <c r="T725" s="57">
        <f t="shared" si="11"/>
        <v>3</v>
      </c>
    </row>
    <row r="726" spans="1:20" s="55" customFormat="1" x14ac:dyDescent="0.3">
      <c r="A726" s="55" t="s">
        <v>2239</v>
      </c>
      <c r="B726" s="55">
        <v>1</v>
      </c>
      <c r="C726" s="55">
        <v>0</v>
      </c>
      <c r="D726" s="55">
        <v>0</v>
      </c>
      <c r="E726" s="55">
        <v>0</v>
      </c>
      <c r="F726" s="55">
        <v>1</v>
      </c>
      <c r="G726" s="55">
        <v>0</v>
      </c>
      <c r="H726" s="55">
        <v>0</v>
      </c>
      <c r="I726" s="55">
        <v>0</v>
      </c>
      <c r="J726" s="55">
        <v>0</v>
      </c>
      <c r="K726" s="55">
        <v>1</v>
      </c>
      <c r="L726" s="55">
        <v>0</v>
      </c>
      <c r="M726" s="55">
        <v>0</v>
      </c>
      <c r="N726" s="56">
        <v>2</v>
      </c>
      <c r="O726" s="56">
        <v>1</v>
      </c>
      <c r="P726" s="56">
        <v>3</v>
      </c>
      <c r="Q726" s="55">
        <v>725</v>
      </c>
      <c r="R726" s="55" t="s">
        <v>309</v>
      </c>
      <c r="S726" s="55">
        <v>40</v>
      </c>
      <c r="T726" s="57">
        <f t="shared" si="11"/>
        <v>2</v>
      </c>
    </row>
    <row r="727" spans="1:20" s="55" customFormat="1" x14ac:dyDescent="0.3">
      <c r="A727" s="55" t="s">
        <v>2239</v>
      </c>
      <c r="B727" s="55">
        <v>0</v>
      </c>
      <c r="C727" s="55">
        <v>0</v>
      </c>
      <c r="D727" s="55">
        <v>1</v>
      </c>
      <c r="E727" s="55">
        <v>0</v>
      </c>
      <c r="F727" s="55">
        <v>2</v>
      </c>
      <c r="G727" s="55">
        <v>0</v>
      </c>
      <c r="H727" s="55">
        <v>0</v>
      </c>
      <c r="I727" s="55">
        <v>1</v>
      </c>
      <c r="J727" s="55">
        <v>1</v>
      </c>
      <c r="K727" s="55">
        <v>2</v>
      </c>
      <c r="L727" s="55">
        <v>0</v>
      </c>
      <c r="M727" s="55">
        <v>0</v>
      </c>
      <c r="N727" s="56">
        <v>4</v>
      </c>
      <c r="O727" s="56">
        <v>3</v>
      </c>
      <c r="P727" s="56">
        <v>7</v>
      </c>
      <c r="Q727" s="55">
        <v>726</v>
      </c>
      <c r="R727" s="55" t="s">
        <v>309</v>
      </c>
      <c r="S727" s="55">
        <v>40</v>
      </c>
      <c r="T727" s="57">
        <f t="shared" si="11"/>
        <v>4</v>
      </c>
    </row>
    <row r="728" spans="1:20" s="55" customFormat="1" x14ac:dyDescent="0.3">
      <c r="A728" s="55" t="s">
        <v>2239</v>
      </c>
      <c r="B728" s="55">
        <v>0</v>
      </c>
      <c r="C728" s="55">
        <v>0</v>
      </c>
      <c r="D728" s="55">
        <v>0</v>
      </c>
      <c r="E728" s="55">
        <v>0</v>
      </c>
      <c r="F728" s="55">
        <v>0</v>
      </c>
      <c r="G728" s="55">
        <v>0</v>
      </c>
      <c r="H728" s="55">
        <v>0</v>
      </c>
      <c r="I728" s="55">
        <v>0</v>
      </c>
      <c r="J728" s="55">
        <v>0</v>
      </c>
      <c r="K728" s="55">
        <v>0</v>
      </c>
      <c r="L728" s="55">
        <v>0</v>
      </c>
      <c r="M728" s="55">
        <v>1</v>
      </c>
      <c r="N728" s="56">
        <v>0</v>
      </c>
      <c r="O728" s="56">
        <v>1</v>
      </c>
      <c r="P728" s="56">
        <v>1</v>
      </c>
      <c r="Q728" s="55">
        <v>727</v>
      </c>
      <c r="R728" s="55" t="s">
        <v>309</v>
      </c>
      <c r="S728" s="55">
        <v>40</v>
      </c>
      <c r="T728" s="57">
        <f t="shared" si="11"/>
        <v>0</v>
      </c>
    </row>
    <row r="729" spans="1:20" s="55" customFormat="1" x14ac:dyDescent="0.3">
      <c r="A729" s="55" t="s">
        <v>2239</v>
      </c>
      <c r="B729" s="55">
        <v>1</v>
      </c>
      <c r="C729" s="55">
        <v>0</v>
      </c>
      <c r="D729" s="55">
        <v>0</v>
      </c>
      <c r="E729" s="55">
        <v>2</v>
      </c>
      <c r="F729" s="55">
        <v>2</v>
      </c>
      <c r="G729" s="55">
        <v>1</v>
      </c>
      <c r="H729" s="55">
        <v>0</v>
      </c>
      <c r="I729" s="55">
        <v>0</v>
      </c>
      <c r="J729" s="55">
        <v>1</v>
      </c>
      <c r="K729" s="55">
        <v>2</v>
      </c>
      <c r="L729" s="55">
        <v>0</v>
      </c>
      <c r="M729" s="55">
        <v>1</v>
      </c>
      <c r="N729" s="56">
        <v>4</v>
      </c>
      <c r="O729" s="56">
        <v>6</v>
      </c>
      <c r="P729" s="56">
        <v>10</v>
      </c>
      <c r="Q729" s="55">
        <v>728</v>
      </c>
      <c r="R729" s="55" t="s">
        <v>309</v>
      </c>
      <c r="S729" s="55">
        <v>40</v>
      </c>
      <c r="T729" s="57">
        <f t="shared" si="11"/>
        <v>6</v>
      </c>
    </row>
    <row r="730" spans="1:20" s="55" customFormat="1" x14ac:dyDescent="0.3">
      <c r="A730" s="55" t="s">
        <v>2239</v>
      </c>
      <c r="B730" s="55">
        <v>0</v>
      </c>
      <c r="C730" s="55">
        <v>0</v>
      </c>
      <c r="D730" s="55">
        <v>2</v>
      </c>
      <c r="E730" s="55">
        <v>1</v>
      </c>
      <c r="F730" s="55">
        <v>2</v>
      </c>
      <c r="G730" s="55">
        <v>2</v>
      </c>
      <c r="H730" s="55">
        <v>1</v>
      </c>
      <c r="I730" s="55">
        <v>1</v>
      </c>
      <c r="J730" s="55">
        <v>2</v>
      </c>
      <c r="K730" s="55">
        <v>2</v>
      </c>
      <c r="L730" s="55">
        <v>1</v>
      </c>
      <c r="M730" s="55">
        <v>0</v>
      </c>
      <c r="N730" s="56">
        <v>8</v>
      </c>
      <c r="O730" s="56">
        <v>6</v>
      </c>
      <c r="P730" s="56">
        <v>14</v>
      </c>
      <c r="Q730" s="55">
        <v>729</v>
      </c>
      <c r="R730" s="55" t="s">
        <v>309</v>
      </c>
      <c r="S730" s="55">
        <v>40</v>
      </c>
      <c r="T730" s="57">
        <f t="shared" si="11"/>
        <v>9</v>
      </c>
    </row>
    <row r="731" spans="1:20" s="55" customFormat="1" x14ac:dyDescent="0.3">
      <c r="A731" s="55" t="s">
        <v>2239</v>
      </c>
      <c r="B731" s="55">
        <v>1</v>
      </c>
      <c r="C731" s="55">
        <v>0</v>
      </c>
      <c r="D731" s="55">
        <v>1</v>
      </c>
      <c r="E731" s="55">
        <v>1</v>
      </c>
      <c r="F731" s="55">
        <v>0</v>
      </c>
      <c r="G731" s="55">
        <v>0</v>
      </c>
      <c r="H731" s="55">
        <v>0</v>
      </c>
      <c r="I731" s="55">
        <v>0</v>
      </c>
      <c r="J731" s="55">
        <v>1</v>
      </c>
      <c r="K731" s="55">
        <v>1</v>
      </c>
      <c r="L731" s="55">
        <v>0</v>
      </c>
      <c r="M731" s="55">
        <v>0</v>
      </c>
      <c r="N731" s="56">
        <v>3</v>
      </c>
      <c r="O731" s="56">
        <v>2</v>
      </c>
      <c r="P731" s="56">
        <v>5</v>
      </c>
      <c r="Q731" s="55">
        <v>730</v>
      </c>
      <c r="R731" s="55" t="s">
        <v>309</v>
      </c>
      <c r="S731" s="55">
        <v>40</v>
      </c>
      <c r="T731" s="57">
        <f t="shared" si="11"/>
        <v>3</v>
      </c>
    </row>
    <row r="732" spans="1:20" s="55" customFormat="1" x14ac:dyDescent="0.3">
      <c r="A732" s="55" t="s">
        <v>2239</v>
      </c>
      <c r="B732" s="55">
        <v>0</v>
      </c>
      <c r="C732" s="55">
        <v>0</v>
      </c>
      <c r="D732" s="55">
        <v>0</v>
      </c>
      <c r="E732" s="55">
        <v>0</v>
      </c>
      <c r="F732" s="55">
        <v>0</v>
      </c>
      <c r="G732" s="55">
        <v>0</v>
      </c>
      <c r="H732" s="55">
        <v>0</v>
      </c>
      <c r="I732" s="55">
        <v>1</v>
      </c>
      <c r="J732" s="55">
        <v>1</v>
      </c>
      <c r="K732" s="55">
        <v>0</v>
      </c>
      <c r="L732" s="55">
        <v>0</v>
      </c>
      <c r="M732" s="55">
        <v>0</v>
      </c>
      <c r="N732" s="56">
        <v>1</v>
      </c>
      <c r="O732" s="56">
        <v>1</v>
      </c>
      <c r="P732" s="56">
        <v>2</v>
      </c>
      <c r="Q732" s="55">
        <v>731</v>
      </c>
      <c r="R732" s="55" t="s">
        <v>309</v>
      </c>
      <c r="S732" s="55">
        <v>40</v>
      </c>
      <c r="T732" s="57">
        <f t="shared" si="11"/>
        <v>1</v>
      </c>
    </row>
    <row r="733" spans="1:20" s="55" customFormat="1" x14ac:dyDescent="0.3">
      <c r="A733" s="55" t="s">
        <v>2239</v>
      </c>
      <c r="B733" s="55">
        <v>1</v>
      </c>
      <c r="C733" s="55">
        <v>0</v>
      </c>
      <c r="D733" s="55">
        <v>0</v>
      </c>
      <c r="E733" s="55">
        <v>0</v>
      </c>
      <c r="F733" s="55">
        <v>0</v>
      </c>
      <c r="G733" s="55">
        <v>0</v>
      </c>
      <c r="H733" s="55">
        <v>0</v>
      </c>
      <c r="I733" s="55">
        <v>1</v>
      </c>
      <c r="J733" s="55">
        <v>1</v>
      </c>
      <c r="K733" s="55">
        <v>0</v>
      </c>
      <c r="L733" s="55">
        <v>0</v>
      </c>
      <c r="M733" s="55">
        <v>0</v>
      </c>
      <c r="N733" s="56">
        <v>2</v>
      </c>
      <c r="O733" s="56">
        <v>1</v>
      </c>
      <c r="P733" s="56">
        <v>3</v>
      </c>
      <c r="Q733" s="55">
        <v>732</v>
      </c>
      <c r="R733" s="55" t="s">
        <v>309</v>
      </c>
      <c r="S733" s="55">
        <v>40</v>
      </c>
      <c r="T733" s="57">
        <f t="shared" si="11"/>
        <v>2</v>
      </c>
    </row>
    <row r="734" spans="1:20" s="55" customFormat="1" x14ac:dyDescent="0.3">
      <c r="A734" s="55" t="s">
        <v>2239</v>
      </c>
      <c r="B734" s="55">
        <v>0</v>
      </c>
      <c r="C734" s="55">
        <v>0</v>
      </c>
      <c r="D734" s="55">
        <v>0</v>
      </c>
      <c r="E734" s="55">
        <v>0</v>
      </c>
      <c r="F734" s="55">
        <v>0</v>
      </c>
      <c r="G734" s="55">
        <v>3</v>
      </c>
      <c r="H734" s="55">
        <v>2</v>
      </c>
      <c r="I734" s="55">
        <v>1</v>
      </c>
      <c r="J734" s="55">
        <v>1</v>
      </c>
      <c r="K734" s="55">
        <v>2</v>
      </c>
      <c r="L734" s="55">
        <v>1</v>
      </c>
      <c r="M734" s="55">
        <v>0</v>
      </c>
      <c r="N734" s="56">
        <v>4</v>
      </c>
      <c r="O734" s="56">
        <v>6</v>
      </c>
      <c r="P734" s="56">
        <v>10</v>
      </c>
      <c r="Q734" s="55">
        <v>733</v>
      </c>
      <c r="R734" s="55" t="s">
        <v>309</v>
      </c>
      <c r="S734" s="55">
        <v>40</v>
      </c>
      <c r="T734" s="57">
        <f t="shared" si="11"/>
        <v>6</v>
      </c>
    </row>
    <row r="735" spans="1:20" s="55" customFormat="1" x14ac:dyDescent="0.3">
      <c r="A735" s="55" t="s">
        <v>2239</v>
      </c>
      <c r="B735" s="55">
        <v>0</v>
      </c>
      <c r="C735" s="55">
        <v>1</v>
      </c>
      <c r="D735" s="55">
        <v>1</v>
      </c>
      <c r="E735" s="55">
        <v>1</v>
      </c>
      <c r="F735" s="55">
        <v>0</v>
      </c>
      <c r="G735" s="55">
        <v>0</v>
      </c>
      <c r="H735" s="55">
        <v>0</v>
      </c>
      <c r="I735" s="55">
        <v>0</v>
      </c>
      <c r="J735" s="55">
        <v>1</v>
      </c>
      <c r="K735" s="55">
        <v>0</v>
      </c>
      <c r="L735" s="55">
        <v>0</v>
      </c>
      <c r="M735" s="55">
        <v>1</v>
      </c>
      <c r="N735" s="56">
        <v>2</v>
      </c>
      <c r="O735" s="56">
        <v>3</v>
      </c>
      <c r="P735" s="56">
        <v>5</v>
      </c>
      <c r="Q735" s="55">
        <v>734</v>
      </c>
      <c r="R735" s="55" t="s">
        <v>309</v>
      </c>
      <c r="S735" s="55">
        <v>40</v>
      </c>
      <c r="T735" s="57">
        <f t="shared" si="11"/>
        <v>3</v>
      </c>
    </row>
    <row r="736" spans="1:20" s="55" customFormat="1" x14ac:dyDescent="0.3">
      <c r="A736" s="55" t="s">
        <v>2239</v>
      </c>
      <c r="B736" s="55">
        <v>1</v>
      </c>
      <c r="C736" s="55">
        <v>0</v>
      </c>
      <c r="D736" s="55">
        <v>1</v>
      </c>
      <c r="E736" s="55">
        <v>0</v>
      </c>
      <c r="F736" s="55">
        <v>0</v>
      </c>
      <c r="G736" s="55">
        <v>0</v>
      </c>
      <c r="H736" s="55">
        <v>0</v>
      </c>
      <c r="I736" s="55">
        <v>1</v>
      </c>
      <c r="J736" s="55">
        <v>1</v>
      </c>
      <c r="K736" s="55">
        <v>0</v>
      </c>
      <c r="L736" s="55">
        <v>0</v>
      </c>
      <c r="M736" s="55">
        <v>0</v>
      </c>
      <c r="N736" s="56">
        <v>3</v>
      </c>
      <c r="O736" s="56">
        <v>1</v>
      </c>
      <c r="P736" s="56">
        <v>4</v>
      </c>
      <c r="Q736" s="55">
        <v>735</v>
      </c>
      <c r="R736" s="55" t="s">
        <v>309</v>
      </c>
      <c r="S736" s="55">
        <v>40</v>
      </c>
      <c r="T736" s="57">
        <f t="shared" si="11"/>
        <v>3</v>
      </c>
    </row>
    <row r="737" spans="1:20" s="55" customFormat="1" x14ac:dyDescent="0.3">
      <c r="A737" s="55" t="s">
        <v>2239</v>
      </c>
      <c r="B737" s="55">
        <v>1</v>
      </c>
      <c r="C737" s="55">
        <v>0</v>
      </c>
      <c r="D737" s="55">
        <v>0</v>
      </c>
      <c r="E737" s="55">
        <v>0</v>
      </c>
      <c r="F737" s="55">
        <v>1</v>
      </c>
      <c r="G737" s="55">
        <v>2</v>
      </c>
      <c r="H737" s="55">
        <v>1</v>
      </c>
      <c r="I737" s="55">
        <v>1</v>
      </c>
      <c r="J737" s="55">
        <v>1</v>
      </c>
      <c r="K737" s="55">
        <v>1</v>
      </c>
      <c r="L737" s="55">
        <v>0</v>
      </c>
      <c r="M737" s="55">
        <v>0</v>
      </c>
      <c r="N737" s="56">
        <v>4</v>
      </c>
      <c r="O737" s="56">
        <v>4</v>
      </c>
      <c r="P737" s="56">
        <v>8</v>
      </c>
      <c r="Q737" s="55">
        <v>736</v>
      </c>
      <c r="R737" s="55" t="s">
        <v>309</v>
      </c>
      <c r="S737" s="55">
        <v>40</v>
      </c>
      <c r="T737" s="57">
        <f t="shared" si="11"/>
        <v>6</v>
      </c>
    </row>
    <row r="738" spans="1:20" s="55" customFormat="1" x14ac:dyDescent="0.3">
      <c r="A738" s="55" t="s">
        <v>2239</v>
      </c>
      <c r="B738" s="55">
        <v>0</v>
      </c>
      <c r="C738" s="55">
        <v>0</v>
      </c>
      <c r="D738" s="55">
        <v>0</v>
      </c>
      <c r="E738" s="55">
        <v>0</v>
      </c>
      <c r="F738" s="55">
        <v>1</v>
      </c>
      <c r="G738" s="55">
        <v>0</v>
      </c>
      <c r="H738" s="55">
        <v>0</v>
      </c>
      <c r="I738" s="55">
        <v>0</v>
      </c>
      <c r="J738" s="55">
        <v>1</v>
      </c>
      <c r="K738" s="55">
        <v>1</v>
      </c>
      <c r="L738" s="55">
        <v>0</v>
      </c>
      <c r="M738" s="55">
        <v>0</v>
      </c>
      <c r="N738" s="56">
        <v>2</v>
      </c>
      <c r="O738" s="56">
        <v>1</v>
      </c>
      <c r="P738" s="56">
        <v>3</v>
      </c>
      <c r="Q738" s="55">
        <v>737</v>
      </c>
      <c r="R738" s="55" t="s">
        <v>309</v>
      </c>
      <c r="S738" s="55">
        <v>40</v>
      </c>
      <c r="T738" s="57">
        <f t="shared" si="11"/>
        <v>1</v>
      </c>
    </row>
    <row r="739" spans="1:20" s="55" customFormat="1" x14ac:dyDescent="0.3">
      <c r="A739" s="55" t="s">
        <v>2239</v>
      </c>
      <c r="B739" s="55">
        <v>0</v>
      </c>
      <c r="C739" s="55">
        <v>0</v>
      </c>
      <c r="D739" s="55">
        <v>0</v>
      </c>
      <c r="E739" s="55">
        <v>0</v>
      </c>
      <c r="F739" s="55">
        <v>1</v>
      </c>
      <c r="G739" s="55">
        <v>1</v>
      </c>
      <c r="H739" s="55">
        <v>0</v>
      </c>
      <c r="I739" s="55">
        <v>1</v>
      </c>
      <c r="J739" s="55">
        <v>1</v>
      </c>
      <c r="K739" s="55">
        <v>1</v>
      </c>
      <c r="L739" s="55">
        <v>0</v>
      </c>
      <c r="M739" s="55">
        <v>0</v>
      </c>
      <c r="N739" s="56">
        <v>2</v>
      </c>
      <c r="O739" s="56">
        <v>3</v>
      </c>
      <c r="P739" s="56">
        <v>5</v>
      </c>
      <c r="Q739" s="55">
        <v>738</v>
      </c>
      <c r="R739" s="55" t="s">
        <v>309</v>
      </c>
      <c r="S739" s="55">
        <v>40</v>
      </c>
      <c r="T739" s="57">
        <f t="shared" si="11"/>
        <v>3</v>
      </c>
    </row>
    <row r="740" spans="1:20" s="55" customFormat="1" x14ac:dyDescent="0.3">
      <c r="A740" s="55" t="s">
        <v>2239</v>
      </c>
      <c r="B740" s="55">
        <v>0</v>
      </c>
      <c r="C740" s="55">
        <v>0</v>
      </c>
      <c r="D740" s="55">
        <v>0</v>
      </c>
      <c r="E740" s="55">
        <v>0</v>
      </c>
      <c r="F740" s="55">
        <v>1</v>
      </c>
      <c r="G740" s="55">
        <v>0</v>
      </c>
      <c r="H740" s="55">
        <v>0</v>
      </c>
      <c r="I740" s="55">
        <v>2</v>
      </c>
      <c r="J740" s="55">
        <v>2</v>
      </c>
      <c r="K740" s="55">
        <v>1</v>
      </c>
      <c r="L740" s="55">
        <v>0</v>
      </c>
      <c r="M740" s="55">
        <v>0</v>
      </c>
      <c r="N740" s="56">
        <v>3</v>
      </c>
      <c r="O740" s="56">
        <v>3</v>
      </c>
      <c r="P740" s="56">
        <v>6</v>
      </c>
      <c r="Q740" s="55">
        <v>739</v>
      </c>
      <c r="R740" s="55" t="s">
        <v>309</v>
      </c>
      <c r="S740" s="55">
        <v>40</v>
      </c>
      <c r="T740" s="57">
        <f t="shared" si="11"/>
        <v>3</v>
      </c>
    </row>
    <row r="741" spans="1:20" s="55" customFormat="1" x14ac:dyDescent="0.3">
      <c r="A741" s="55" t="s">
        <v>2240</v>
      </c>
      <c r="B741" s="55">
        <v>0</v>
      </c>
      <c r="C741" s="55">
        <v>1</v>
      </c>
      <c r="D741" s="55">
        <v>1</v>
      </c>
      <c r="E741" s="55">
        <v>1</v>
      </c>
      <c r="F741" s="55">
        <v>2</v>
      </c>
      <c r="G741" s="55">
        <v>1</v>
      </c>
      <c r="H741" s="55">
        <v>0</v>
      </c>
      <c r="I741" s="55">
        <v>0</v>
      </c>
      <c r="J741" s="55">
        <v>2</v>
      </c>
      <c r="K741" s="55">
        <v>2</v>
      </c>
      <c r="L741" s="55">
        <v>1</v>
      </c>
      <c r="M741" s="55">
        <v>0</v>
      </c>
      <c r="N741" s="56">
        <v>6</v>
      </c>
      <c r="O741" s="56">
        <v>5</v>
      </c>
      <c r="P741" s="56">
        <v>11</v>
      </c>
      <c r="Q741" s="55">
        <v>740</v>
      </c>
      <c r="R741" s="55" t="s">
        <v>309</v>
      </c>
      <c r="S741" s="55">
        <v>41</v>
      </c>
      <c r="T741" s="57">
        <f t="shared" si="11"/>
        <v>6</v>
      </c>
    </row>
    <row r="742" spans="1:20" s="55" customFormat="1" x14ac:dyDescent="0.3">
      <c r="A742" s="55" t="s">
        <v>2239</v>
      </c>
      <c r="B742" s="55">
        <v>0</v>
      </c>
      <c r="C742" s="55">
        <v>1</v>
      </c>
      <c r="D742" s="55">
        <v>1</v>
      </c>
      <c r="E742" s="55">
        <v>0</v>
      </c>
      <c r="F742" s="55">
        <v>1</v>
      </c>
      <c r="G742" s="55">
        <v>0</v>
      </c>
      <c r="H742" s="55">
        <v>0</v>
      </c>
      <c r="I742" s="55">
        <v>3</v>
      </c>
      <c r="J742" s="55">
        <v>1</v>
      </c>
      <c r="K742" s="55">
        <v>1</v>
      </c>
      <c r="L742" s="55">
        <v>0</v>
      </c>
      <c r="M742" s="55">
        <v>0</v>
      </c>
      <c r="N742" s="56">
        <v>3</v>
      </c>
      <c r="O742" s="56">
        <v>5</v>
      </c>
      <c r="P742" s="56">
        <v>8</v>
      </c>
      <c r="Q742" s="55">
        <v>741</v>
      </c>
      <c r="R742" s="55" t="s">
        <v>309</v>
      </c>
      <c r="S742" s="55">
        <v>41</v>
      </c>
      <c r="T742" s="57">
        <f t="shared" si="11"/>
        <v>6</v>
      </c>
    </row>
    <row r="743" spans="1:20" s="55" customFormat="1" x14ac:dyDescent="0.3">
      <c r="A743" s="55" t="s">
        <v>2239</v>
      </c>
      <c r="B743" s="55">
        <v>0</v>
      </c>
      <c r="C743" s="55">
        <v>1</v>
      </c>
      <c r="D743" s="55">
        <v>1</v>
      </c>
      <c r="E743" s="55">
        <v>0</v>
      </c>
      <c r="F743" s="55">
        <v>0</v>
      </c>
      <c r="G743" s="55">
        <v>0</v>
      </c>
      <c r="H743" s="55">
        <v>0</v>
      </c>
      <c r="I743" s="55">
        <v>0</v>
      </c>
      <c r="J743" s="55">
        <v>1</v>
      </c>
      <c r="K743" s="55">
        <v>1</v>
      </c>
      <c r="L743" s="55">
        <v>0</v>
      </c>
      <c r="M743" s="55">
        <v>0</v>
      </c>
      <c r="N743" s="56">
        <v>2</v>
      </c>
      <c r="O743" s="56">
        <v>2</v>
      </c>
      <c r="P743" s="56">
        <v>4</v>
      </c>
      <c r="Q743" s="55">
        <v>742</v>
      </c>
      <c r="R743" s="55" t="s">
        <v>309</v>
      </c>
      <c r="S743" s="55">
        <v>41</v>
      </c>
      <c r="T743" s="57">
        <f t="shared" si="11"/>
        <v>2</v>
      </c>
    </row>
    <row r="744" spans="1:20" s="55" customFormat="1" x14ac:dyDescent="0.3">
      <c r="A744" s="55" t="s">
        <v>2240</v>
      </c>
      <c r="B744" s="55">
        <v>1</v>
      </c>
      <c r="C744" s="55">
        <v>0</v>
      </c>
      <c r="D744" s="55">
        <v>0</v>
      </c>
      <c r="E744" s="55">
        <v>1</v>
      </c>
      <c r="F744" s="55">
        <v>2</v>
      </c>
      <c r="G744" s="55">
        <v>0</v>
      </c>
      <c r="H744" s="55">
        <v>0</v>
      </c>
      <c r="I744" s="55">
        <v>2</v>
      </c>
      <c r="J744" s="55">
        <v>1</v>
      </c>
      <c r="K744" s="55">
        <v>2</v>
      </c>
      <c r="L744" s="55">
        <v>1</v>
      </c>
      <c r="M744" s="55">
        <v>0</v>
      </c>
      <c r="N744" s="56">
        <v>5</v>
      </c>
      <c r="O744" s="56">
        <v>5</v>
      </c>
      <c r="P744" s="56">
        <v>10</v>
      </c>
      <c r="Q744" s="55">
        <v>743</v>
      </c>
      <c r="R744" s="55" t="s">
        <v>309</v>
      </c>
      <c r="S744" s="55">
        <v>41</v>
      </c>
      <c r="T744" s="57">
        <f t="shared" si="11"/>
        <v>6</v>
      </c>
    </row>
    <row r="745" spans="1:20" s="55" customFormat="1" x14ac:dyDescent="0.3">
      <c r="A745" s="55" t="s">
        <v>2239</v>
      </c>
      <c r="B745" s="55">
        <v>0</v>
      </c>
      <c r="C745" s="55">
        <v>0</v>
      </c>
      <c r="D745" s="55">
        <v>0</v>
      </c>
      <c r="E745" s="55">
        <v>0</v>
      </c>
      <c r="F745" s="55">
        <v>2</v>
      </c>
      <c r="G745" s="55">
        <v>1</v>
      </c>
      <c r="H745" s="55">
        <v>0</v>
      </c>
      <c r="I745" s="55">
        <v>0</v>
      </c>
      <c r="J745" s="55">
        <v>1</v>
      </c>
      <c r="K745" s="55">
        <v>1</v>
      </c>
      <c r="L745" s="55">
        <v>0</v>
      </c>
      <c r="M745" s="55">
        <v>0</v>
      </c>
      <c r="N745" s="56">
        <v>3</v>
      </c>
      <c r="O745" s="56">
        <v>2</v>
      </c>
      <c r="P745" s="56">
        <v>5</v>
      </c>
      <c r="Q745" s="55">
        <v>744</v>
      </c>
      <c r="R745" s="55" t="s">
        <v>309</v>
      </c>
      <c r="S745" s="55">
        <v>41</v>
      </c>
      <c r="T745" s="57">
        <f t="shared" si="11"/>
        <v>3</v>
      </c>
    </row>
    <row r="746" spans="1:20" s="55" customFormat="1" x14ac:dyDescent="0.3">
      <c r="A746" s="55" t="s">
        <v>2239</v>
      </c>
      <c r="B746" s="55">
        <v>1</v>
      </c>
      <c r="C746" s="55">
        <v>1</v>
      </c>
      <c r="D746" s="55">
        <v>0</v>
      </c>
      <c r="E746" s="55">
        <v>0</v>
      </c>
      <c r="F746" s="55">
        <v>0</v>
      </c>
      <c r="G746" s="55">
        <v>0</v>
      </c>
      <c r="H746" s="55">
        <v>0</v>
      </c>
      <c r="I746" s="55">
        <v>0</v>
      </c>
      <c r="J746" s="55">
        <v>1</v>
      </c>
      <c r="K746" s="55">
        <v>1</v>
      </c>
      <c r="L746" s="55">
        <v>0</v>
      </c>
      <c r="M746" s="55">
        <v>0</v>
      </c>
      <c r="N746" s="56">
        <v>2</v>
      </c>
      <c r="O746" s="56">
        <v>2</v>
      </c>
      <c r="P746" s="56">
        <v>4</v>
      </c>
      <c r="Q746" s="55">
        <v>745</v>
      </c>
      <c r="R746" s="55" t="s">
        <v>309</v>
      </c>
      <c r="S746" s="55">
        <v>41</v>
      </c>
      <c r="T746" s="57">
        <f t="shared" si="11"/>
        <v>2</v>
      </c>
    </row>
    <row r="747" spans="1:20" s="55" customFormat="1" x14ac:dyDescent="0.3">
      <c r="A747" s="55" t="s">
        <v>2239</v>
      </c>
      <c r="B747" s="55">
        <v>0</v>
      </c>
      <c r="C747" s="55">
        <v>1</v>
      </c>
      <c r="D747" s="55">
        <v>0</v>
      </c>
      <c r="E747" s="55">
        <v>0</v>
      </c>
      <c r="F747" s="55">
        <v>2</v>
      </c>
      <c r="G747" s="55">
        <v>1</v>
      </c>
      <c r="H747" s="55">
        <v>0</v>
      </c>
      <c r="I747" s="55">
        <v>3</v>
      </c>
      <c r="J747" s="55">
        <v>2</v>
      </c>
      <c r="K747" s="55">
        <v>2</v>
      </c>
      <c r="L747" s="55">
        <v>1</v>
      </c>
      <c r="M747" s="55">
        <v>0</v>
      </c>
      <c r="N747" s="56">
        <v>5</v>
      </c>
      <c r="O747" s="56">
        <v>7</v>
      </c>
      <c r="P747" s="56">
        <v>12</v>
      </c>
      <c r="Q747" s="55">
        <v>746</v>
      </c>
      <c r="R747" s="55" t="s">
        <v>309</v>
      </c>
      <c r="S747" s="55">
        <v>41</v>
      </c>
      <c r="T747" s="57">
        <f t="shared" si="11"/>
        <v>7</v>
      </c>
    </row>
    <row r="748" spans="1:20" s="55" customFormat="1" x14ac:dyDescent="0.3">
      <c r="A748" s="55" t="s">
        <v>2239</v>
      </c>
      <c r="B748" s="55">
        <v>0</v>
      </c>
      <c r="C748" s="55">
        <v>1</v>
      </c>
      <c r="D748" s="55">
        <v>0</v>
      </c>
      <c r="E748" s="55">
        <v>1</v>
      </c>
      <c r="F748" s="55">
        <v>1</v>
      </c>
      <c r="G748" s="55">
        <v>0</v>
      </c>
      <c r="H748" s="55">
        <v>1</v>
      </c>
      <c r="I748" s="55">
        <v>3</v>
      </c>
      <c r="J748" s="55">
        <v>1</v>
      </c>
      <c r="K748" s="55">
        <v>2</v>
      </c>
      <c r="L748" s="55">
        <v>1</v>
      </c>
      <c r="M748" s="55">
        <v>0</v>
      </c>
      <c r="N748" s="56">
        <v>4</v>
      </c>
      <c r="O748" s="56">
        <v>7</v>
      </c>
      <c r="P748" s="56">
        <v>11</v>
      </c>
      <c r="Q748" s="55">
        <v>747</v>
      </c>
      <c r="R748" s="55" t="s">
        <v>309</v>
      </c>
      <c r="S748" s="55">
        <v>41</v>
      </c>
      <c r="T748" s="57">
        <f t="shared" si="11"/>
        <v>7</v>
      </c>
    </row>
    <row r="749" spans="1:20" s="55" customFormat="1" x14ac:dyDescent="0.3">
      <c r="A749" s="55" t="s">
        <v>2239</v>
      </c>
      <c r="B749" s="55">
        <v>0</v>
      </c>
      <c r="C749" s="55">
        <v>0</v>
      </c>
      <c r="D749" s="55">
        <v>0</v>
      </c>
      <c r="E749" s="55">
        <v>0</v>
      </c>
      <c r="F749" s="55">
        <v>3</v>
      </c>
      <c r="G749" s="55">
        <v>2</v>
      </c>
      <c r="H749" s="55">
        <v>0</v>
      </c>
      <c r="I749" s="55">
        <v>0</v>
      </c>
      <c r="J749" s="55">
        <v>0</v>
      </c>
      <c r="K749" s="55">
        <v>0</v>
      </c>
      <c r="L749" s="55">
        <v>0</v>
      </c>
      <c r="M749" s="55">
        <v>1</v>
      </c>
      <c r="N749" s="56">
        <v>3</v>
      </c>
      <c r="O749" s="56">
        <v>3</v>
      </c>
      <c r="P749" s="56">
        <v>6</v>
      </c>
      <c r="Q749" s="55">
        <v>748</v>
      </c>
      <c r="R749" s="55" t="s">
        <v>309</v>
      </c>
      <c r="S749" s="55">
        <v>41</v>
      </c>
      <c r="T749" s="57">
        <f t="shared" si="11"/>
        <v>5</v>
      </c>
    </row>
    <row r="750" spans="1:20" s="55" customFormat="1" x14ac:dyDescent="0.3">
      <c r="A750" s="55" t="s">
        <v>2239</v>
      </c>
      <c r="B750" s="55">
        <v>0</v>
      </c>
      <c r="C750" s="55">
        <v>1</v>
      </c>
      <c r="D750" s="55">
        <v>1</v>
      </c>
      <c r="E750" s="55">
        <v>0</v>
      </c>
      <c r="F750" s="55">
        <v>1</v>
      </c>
      <c r="G750" s="55">
        <v>0</v>
      </c>
      <c r="H750" s="55">
        <v>1</v>
      </c>
      <c r="I750" s="55">
        <v>1</v>
      </c>
      <c r="J750" s="55">
        <v>1</v>
      </c>
      <c r="K750" s="55">
        <v>1</v>
      </c>
      <c r="L750" s="55">
        <v>0</v>
      </c>
      <c r="M750" s="55">
        <v>0</v>
      </c>
      <c r="N750" s="56">
        <v>4</v>
      </c>
      <c r="O750" s="56">
        <v>3</v>
      </c>
      <c r="P750" s="56">
        <v>7</v>
      </c>
      <c r="Q750" s="55">
        <v>749</v>
      </c>
      <c r="R750" s="55" t="s">
        <v>309</v>
      </c>
      <c r="S750" s="55">
        <v>41</v>
      </c>
      <c r="T750" s="57">
        <f t="shared" si="11"/>
        <v>5</v>
      </c>
    </row>
    <row r="751" spans="1:20" s="55" customFormat="1" x14ac:dyDescent="0.3">
      <c r="A751" s="55" t="s">
        <v>2239</v>
      </c>
      <c r="B751" s="55">
        <v>1</v>
      </c>
      <c r="C751" s="55">
        <v>0</v>
      </c>
      <c r="D751" s="55">
        <v>0</v>
      </c>
      <c r="E751" s="55">
        <v>1</v>
      </c>
      <c r="F751" s="55">
        <v>0</v>
      </c>
      <c r="G751" s="55">
        <v>2</v>
      </c>
      <c r="H751" s="55">
        <v>0</v>
      </c>
      <c r="I751" s="55">
        <v>0</v>
      </c>
      <c r="J751" s="55">
        <v>1</v>
      </c>
      <c r="K751" s="55">
        <v>1</v>
      </c>
      <c r="L751" s="55">
        <v>0</v>
      </c>
      <c r="M751" s="55">
        <v>0</v>
      </c>
      <c r="N751" s="56">
        <v>2</v>
      </c>
      <c r="O751" s="56">
        <v>4</v>
      </c>
      <c r="P751" s="56">
        <v>6</v>
      </c>
      <c r="Q751" s="55">
        <v>750</v>
      </c>
      <c r="R751" s="55" t="s">
        <v>309</v>
      </c>
      <c r="S751" s="55">
        <v>41</v>
      </c>
      <c r="T751" s="57">
        <f t="shared" si="11"/>
        <v>4</v>
      </c>
    </row>
    <row r="752" spans="1:20" s="55" customFormat="1" x14ac:dyDescent="0.3">
      <c r="A752" s="55" t="s">
        <v>2239</v>
      </c>
      <c r="B752" s="55">
        <v>1</v>
      </c>
      <c r="C752" s="55">
        <v>0</v>
      </c>
      <c r="D752" s="55">
        <v>0</v>
      </c>
      <c r="E752" s="55">
        <v>1</v>
      </c>
      <c r="F752" s="55">
        <v>0</v>
      </c>
      <c r="G752" s="55">
        <v>0</v>
      </c>
      <c r="H752" s="55">
        <v>0</v>
      </c>
      <c r="I752" s="55">
        <v>0</v>
      </c>
      <c r="J752" s="55">
        <v>1</v>
      </c>
      <c r="K752" s="55">
        <v>1</v>
      </c>
      <c r="L752" s="55">
        <v>0</v>
      </c>
      <c r="M752" s="55">
        <v>0</v>
      </c>
      <c r="N752" s="56">
        <v>2</v>
      </c>
      <c r="O752" s="56">
        <v>2</v>
      </c>
      <c r="P752" s="56">
        <v>4</v>
      </c>
      <c r="Q752" s="55">
        <v>751</v>
      </c>
      <c r="R752" s="55" t="s">
        <v>309</v>
      </c>
      <c r="S752" s="55">
        <v>41</v>
      </c>
      <c r="T752" s="57">
        <f t="shared" si="11"/>
        <v>2</v>
      </c>
    </row>
    <row r="753" spans="1:20" s="55" customFormat="1" x14ac:dyDescent="0.3">
      <c r="A753" s="55" t="s">
        <v>2239</v>
      </c>
      <c r="B753" s="55">
        <v>0</v>
      </c>
      <c r="C753" s="55">
        <v>1</v>
      </c>
      <c r="D753" s="55">
        <v>1</v>
      </c>
      <c r="E753" s="55">
        <v>1</v>
      </c>
      <c r="F753" s="55">
        <v>0</v>
      </c>
      <c r="G753" s="55">
        <v>0</v>
      </c>
      <c r="H753" s="55">
        <v>2</v>
      </c>
      <c r="I753" s="55">
        <v>1</v>
      </c>
      <c r="J753" s="55">
        <v>2</v>
      </c>
      <c r="K753" s="55">
        <v>2</v>
      </c>
      <c r="L753" s="55">
        <v>1</v>
      </c>
      <c r="M753" s="55">
        <v>0</v>
      </c>
      <c r="N753" s="56">
        <v>6</v>
      </c>
      <c r="O753" s="56">
        <v>5</v>
      </c>
      <c r="P753" s="56">
        <v>11</v>
      </c>
      <c r="Q753" s="55">
        <v>752</v>
      </c>
      <c r="R753" s="55" t="s">
        <v>309</v>
      </c>
      <c r="S753" s="55">
        <v>41</v>
      </c>
      <c r="T753" s="57">
        <f t="shared" si="11"/>
        <v>6</v>
      </c>
    </row>
    <row r="754" spans="1:20" s="55" customFormat="1" x14ac:dyDescent="0.3">
      <c r="A754" s="55" t="s">
        <v>2239</v>
      </c>
      <c r="B754" s="55">
        <v>0</v>
      </c>
      <c r="C754" s="55">
        <v>1</v>
      </c>
      <c r="D754" s="55">
        <v>1</v>
      </c>
      <c r="E754" s="55">
        <v>0</v>
      </c>
      <c r="F754" s="55">
        <v>2</v>
      </c>
      <c r="G754" s="55">
        <v>0</v>
      </c>
      <c r="H754" s="55">
        <v>1</v>
      </c>
      <c r="I754" s="55">
        <v>0</v>
      </c>
      <c r="J754" s="55">
        <v>1</v>
      </c>
      <c r="K754" s="55">
        <v>1</v>
      </c>
      <c r="L754" s="55">
        <v>0</v>
      </c>
      <c r="M754" s="55">
        <v>1</v>
      </c>
      <c r="N754" s="56">
        <v>5</v>
      </c>
      <c r="O754" s="56">
        <v>3</v>
      </c>
      <c r="P754" s="56">
        <v>8</v>
      </c>
      <c r="Q754" s="55">
        <v>753</v>
      </c>
      <c r="R754" s="55" t="s">
        <v>309</v>
      </c>
      <c r="S754" s="55">
        <v>41</v>
      </c>
      <c r="T754" s="57">
        <f t="shared" si="11"/>
        <v>5</v>
      </c>
    </row>
    <row r="755" spans="1:20" s="55" customFormat="1" x14ac:dyDescent="0.3">
      <c r="A755" s="55" t="s">
        <v>2240</v>
      </c>
      <c r="B755" s="55">
        <v>0</v>
      </c>
      <c r="C755" s="55">
        <v>0</v>
      </c>
      <c r="D755" s="55">
        <v>0</v>
      </c>
      <c r="E755" s="55">
        <v>0</v>
      </c>
      <c r="F755" s="55">
        <v>2</v>
      </c>
      <c r="G755" s="55">
        <v>3</v>
      </c>
      <c r="H755" s="55">
        <v>0</v>
      </c>
      <c r="I755" s="55">
        <v>0</v>
      </c>
      <c r="J755" s="55">
        <v>0</v>
      </c>
      <c r="K755" s="55">
        <v>1</v>
      </c>
      <c r="L755" s="55">
        <v>0</v>
      </c>
      <c r="M755" s="55">
        <v>0</v>
      </c>
      <c r="N755" s="56">
        <v>2</v>
      </c>
      <c r="O755" s="56">
        <v>4</v>
      </c>
      <c r="P755" s="56">
        <v>6</v>
      </c>
      <c r="Q755" s="55">
        <v>754</v>
      </c>
      <c r="R755" s="55" t="s">
        <v>309</v>
      </c>
      <c r="S755" s="55">
        <v>41</v>
      </c>
      <c r="T755" s="57">
        <f t="shared" si="11"/>
        <v>5</v>
      </c>
    </row>
    <row r="756" spans="1:20" s="55" customFormat="1" x14ac:dyDescent="0.3">
      <c r="A756" s="55" t="s">
        <v>2239</v>
      </c>
      <c r="B756" s="55">
        <v>0</v>
      </c>
      <c r="C756" s="55">
        <v>0</v>
      </c>
      <c r="D756" s="55">
        <v>1</v>
      </c>
      <c r="E756" s="55">
        <v>0</v>
      </c>
      <c r="F756" s="55">
        <v>2</v>
      </c>
      <c r="G756" s="55">
        <v>1</v>
      </c>
      <c r="H756" s="55">
        <v>0</v>
      </c>
      <c r="I756" s="55">
        <v>1</v>
      </c>
      <c r="J756" s="55">
        <v>1</v>
      </c>
      <c r="K756" s="55">
        <v>3</v>
      </c>
      <c r="L756" s="55">
        <v>0</v>
      </c>
      <c r="M756" s="55">
        <v>0</v>
      </c>
      <c r="N756" s="56">
        <v>4</v>
      </c>
      <c r="O756" s="56">
        <v>5</v>
      </c>
      <c r="P756" s="56">
        <v>9</v>
      </c>
      <c r="Q756" s="55">
        <v>755</v>
      </c>
      <c r="R756" s="55" t="s">
        <v>309</v>
      </c>
      <c r="S756" s="55">
        <v>41</v>
      </c>
      <c r="T756" s="57">
        <f t="shared" si="11"/>
        <v>5</v>
      </c>
    </row>
    <row r="757" spans="1:20" s="55" customFormat="1" x14ac:dyDescent="0.3">
      <c r="A757" s="55" t="s">
        <v>2239</v>
      </c>
      <c r="B757" s="55">
        <v>1</v>
      </c>
      <c r="C757" s="55">
        <v>0</v>
      </c>
      <c r="D757" s="55">
        <v>0</v>
      </c>
      <c r="E757" s="55">
        <v>0</v>
      </c>
      <c r="F757" s="55">
        <v>0</v>
      </c>
      <c r="G757" s="55">
        <v>1</v>
      </c>
      <c r="H757" s="55">
        <v>0</v>
      </c>
      <c r="I757" s="55">
        <v>0</v>
      </c>
      <c r="J757" s="55">
        <v>1</v>
      </c>
      <c r="K757" s="55">
        <v>1</v>
      </c>
      <c r="L757" s="55">
        <v>0</v>
      </c>
      <c r="M757" s="55">
        <v>0</v>
      </c>
      <c r="N757" s="56">
        <v>2</v>
      </c>
      <c r="O757" s="56">
        <v>2</v>
      </c>
      <c r="P757" s="56">
        <v>4</v>
      </c>
      <c r="Q757" s="55">
        <v>756</v>
      </c>
      <c r="R757" s="55" t="s">
        <v>309</v>
      </c>
      <c r="S757" s="55">
        <v>41</v>
      </c>
      <c r="T757" s="57">
        <f t="shared" si="11"/>
        <v>2</v>
      </c>
    </row>
    <row r="758" spans="1:20" s="55" customFormat="1" x14ac:dyDescent="0.3">
      <c r="A758" s="55" t="s">
        <v>2239</v>
      </c>
      <c r="B758" s="55">
        <v>0</v>
      </c>
      <c r="C758" s="55">
        <v>0</v>
      </c>
      <c r="D758" s="55">
        <v>0</v>
      </c>
      <c r="E758" s="55">
        <v>0</v>
      </c>
      <c r="F758" s="55">
        <v>0</v>
      </c>
      <c r="G758" s="55">
        <v>0</v>
      </c>
      <c r="H758" s="55">
        <v>0</v>
      </c>
      <c r="I758" s="55">
        <v>1</v>
      </c>
      <c r="J758" s="55">
        <v>0</v>
      </c>
      <c r="K758" s="55">
        <v>0</v>
      </c>
      <c r="L758" s="55">
        <v>0</v>
      </c>
      <c r="M758" s="55">
        <v>1</v>
      </c>
      <c r="N758" s="56">
        <v>0</v>
      </c>
      <c r="O758" s="56">
        <v>2</v>
      </c>
      <c r="P758" s="56">
        <v>2</v>
      </c>
      <c r="Q758" s="55">
        <v>757</v>
      </c>
      <c r="R758" s="55" t="s">
        <v>309</v>
      </c>
      <c r="S758" s="55">
        <v>41</v>
      </c>
      <c r="T758" s="57">
        <f t="shared" si="11"/>
        <v>1</v>
      </c>
    </row>
    <row r="759" spans="1:20" s="55" customFormat="1" x14ac:dyDescent="0.3">
      <c r="A759" s="55" t="s">
        <v>2239</v>
      </c>
      <c r="B759" s="55">
        <v>1</v>
      </c>
      <c r="C759" s="55">
        <v>0</v>
      </c>
      <c r="D759" s="55">
        <v>1</v>
      </c>
      <c r="E759" s="55">
        <v>0</v>
      </c>
      <c r="F759" s="55">
        <v>1</v>
      </c>
      <c r="G759" s="55">
        <v>2</v>
      </c>
      <c r="H759" s="55">
        <v>0</v>
      </c>
      <c r="I759" s="55">
        <v>1</v>
      </c>
      <c r="J759" s="55">
        <v>0</v>
      </c>
      <c r="K759" s="55">
        <v>0</v>
      </c>
      <c r="L759" s="55">
        <v>0</v>
      </c>
      <c r="M759" s="55">
        <v>1</v>
      </c>
      <c r="N759" s="56">
        <v>3</v>
      </c>
      <c r="O759" s="56">
        <v>4</v>
      </c>
      <c r="P759" s="56">
        <v>7</v>
      </c>
      <c r="Q759" s="55">
        <v>758</v>
      </c>
      <c r="R759" s="55" t="s">
        <v>309</v>
      </c>
      <c r="S759" s="55">
        <v>41</v>
      </c>
      <c r="T759" s="57">
        <f t="shared" si="11"/>
        <v>6</v>
      </c>
    </row>
    <row r="760" spans="1:20" s="55" customFormat="1" x14ac:dyDescent="0.3">
      <c r="A760" s="55" t="s">
        <v>2240</v>
      </c>
      <c r="B760" s="55">
        <v>0</v>
      </c>
      <c r="C760" s="55">
        <v>0</v>
      </c>
      <c r="D760" s="55">
        <v>1</v>
      </c>
      <c r="E760" s="55">
        <v>0</v>
      </c>
      <c r="F760" s="55">
        <v>1</v>
      </c>
      <c r="G760" s="55">
        <v>0</v>
      </c>
      <c r="H760" s="55">
        <v>1</v>
      </c>
      <c r="I760" s="55">
        <v>0</v>
      </c>
      <c r="J760" s="55">
        <v>0</v>
      </c>
      <c r="K760" s="55">
        <v>1</v>
      </c>
      <c r="L760" s="55">
        <v>1</v>
      </c>
      <c r="M760" s="55">
        <v>0</v>
      </c>
      <c r="N760" s="56">
        <v>4</v>
      </c>
      <c r="O760" s="56">
        <v>1</v>
      </c>
      <c r="P760" s="56">
        <v>5</v>
      </c>
      <c r="Q760" s="55">
        <v>759</v>
      </c>
      <c r="R760" s="55" t="s">
        <v>309</v>
      </c>
      <c r="S760" s="55">
        <v>41</v>
      </c>
      <c r="T760" s="57">
        <f t="shared" si="11"/>
        <v>3</v>
      </c>
    </row>
    <row r="761" spans="1:20" s="55" customFormat="1" x14ac:dyDescent="0.3">
      <c r="A761" s="55" t="s">
        <v>2239</v>
      </c>
      <c r="B761" s="55">
        <v>0</v>
      </c>
      <c r="C761" s="55">
        <v>1</v>
      </c>
      <c r="D761" s="55">
        <v>0</v>
      </c>
      <c r="E761" s="55">
        <v>1</v>
      </c>
      <c r="F761" s="55">
        <v>1</v>
      </c>
      <c r="G761" s="55">
        <v>2</v>
      </c>
      <c r="H761" s="55">
        <v>1</v>
      </c>
      <c r="I761" s="55">
        <v>0</v>
      </c>
      <c r="J761" s="55">
        <v>2</v>
      </c>
      <c r="K761" s="55">
        <v>1</v>
      </c>
      <c r="L761" s="55">
        <v>0</v>
      </c>
      <c r="M761" s="55">
        <v>0</v>
      </c>
      <c r="N761" s="56">
        <v>4</v>
      </c>
      <c r="O761" s="56">
        <v>5</v>
      </c>
      <c r="P761" s="56">
        <v>9</v>
      </c>
      <c r="Q761" s="55">
        <v>760</v>
      </c>
      <c r="R761" s="55" t="s">
        <v>309</v>
      </c>
      <c r="S761" s="55">
        <v>42</v>
      </c>
      <c r="T761" s="57">
        <f t="shared" si="11"/>
        <v>6</v>
      </c>
    </row>
    <row r="762" spans="1:20" s="55" customFormat="1" x14ac:dyDescent="0.3">
      <c r="A762" s="55" t="s">
        <v>2239</v>
      </c>
      <c r="B762" s="55">
        <v>1</v>
      </c>
      <c r="C762" s="55">
        <v>0</v>
      </c>
      <c r="D762" s="55">
        <v>0</v>
      </c>
      <c r="E762" s="55">
        <v>0</v>
      </c>
      <c r="F762" s="55">
        <v>0</v>
      </c>
      <c r="G762" s="55">
        <v>0</v>
      </c>
      <c r="H762" s="55">
        <v>0</v>
      </c>
      <c r="I762" s="55">
        <v>0</v>
      </c>
      <c r="J762" s="55">
        <v>0</v>
      </c>
      <c r="K762" s="55">
        <v>1</v>
      </c>
      <c r="L762" s="55">
        <v>0</v>
      </c>
      <c r="M762" s="55">
        <v>0</v>
      </c>
      <c r="N762" s="56">
        <v>1</v>
      </c>
      <c r="O762" s="56">
        <v>1</v>
      </c>
      <c r="P762" s="56">
        <v>2</v>
      </c>
      <c r="Q762" s="55">
        <v>761</v>
      </c>
      <c r="R762" s="55" t="s">
        <v>309</v>
      </c>
      <c r="S762" s="55">
        <v>42</v>
      </c>
      <c r="T762" s="57">
        <f t="shared" si="11"/>
        <v>1</v>
      </c>
    </row>
    <row r="763" spans="1:20" s="55" customFormat="1" x14ac:dyDescent="0.3">
      <c r="A763" s="55" t="s">
        <v>2239</v>
      </c>
      <c r="B763" s="55">
        <v>0</v>
      </c>
      <c r="C763" s="55">
        <v>0</v>
      </c>
      <c r="D763" s="55">
        <v>0</v>
      </c>
      <c r="E763" s="55">
        <v>0</v>
      </c>
      <c r="F763" s="55">
        <v>3</v>
      </c>
      <c r="G763" s="55">
        <v>0</v>
      </c>
      <c r="H763" s="55">
        <v>0</v>
      </c>
      <c r="I763" s="55">
        <v>0</v>
      </c>
      <c r="J763" s="55">
        <v>1</v>
      </c>
      <c r="K763" s="55">
        <v>1</v>
      </c>
      <c r="L763" s="55">
        <v>0</v>
      </c>
      <c r="M763" s="55">
        <v>0</v>
      </c>
      <c r="N763" s="56">
        <v>4</v>
      </c>
      <c r="O763" s="56">
        <v>1</v>
      </c>
      <c r="P763" s="56">
        <v>5</v>
      </c>
      <c r="Q763" s="55">
        <v>762</v>
      </c>
      <c r="R763" s="55" t="s">
        <v>309</v>
      </c>
      <c r="S763" s="55">
        <v>42</v>
      </c>
      <c r="T763" s="57">
        <f t="shared" si="11"/>
        <v>3</v>
      </c>
    </row>
    <row r="764" spans="1:20" s="55" customFormat="1" x14ac:dyDescent="0.3">
      <c r="A764" s="55" t="s">
        <v>2239</v>
      </c>
      <c r="B764" s="55">
        <v>1</v>
      </c>
      <c r="C764" s="55">
        <v>0</v>
      </c>
      <c r="D764" s="55">
        <v>1</v>
      </c>
      <c r="E764" s="55">
        <v>0</v>
      </c>
      <c r="F764" s="55">
        <v>1</v>
      </c>
      <c r="G764" s="55">
        <v>2</v>
      </c>
      <c r="H764" s="55">
        <v>0</v>
      </c>
      <c r="I764" s="55">
        <v>0</v>
      </c>
      <c r="J764" s="55">
        <v>1</v>
      </c>
      <c r="K764" s="55">
        <v>1</v>
      </c>
      <c r="L764" s="55">
        <v>1</v>
      </c>
      <c r="M764" s="55">
        <v>0</v>
      </c>
      <c r="N764" s="56">
        <v>5</v>
      </c>
      <c r="O764" s="56">
        <v>3</v>
      </c>
      <c r="P764" s="56">
        <v>8</v>
      </c>
      <c r="Q764" s="55">
        <v>763</v>
      </c>
      <c r="R764" s="55" t="s">
        <v>309</v>
      </c>
      <c r="S764" s="55">
        <v>42</v>
      </c>
      <c r="T764" s="57">
        <f t="shared" si="11"/>
        <v>5</v>
      </c>
    </row>
    <row r="765" spans="1:20" s="55" customFormat="1" x14ac:dyDescent="0.3">
      <c r="A765" s="55" t="s">
        <v>2239</v>
      </c>
      <c r="B765" s="55">
        <v>0</v>
      </c>
      <c r="C765" s="55">
        <v>0</v>
      </c>
      <c r="D765" s="55">
        <v>0</v>
      </c>
      <c r="E765" s="55">
        <v>2</v>
      </c>
      <c r="F765" s="55">
        <v>2</v>
      </c>
      <c r="G765" s="55">
        <v>1</v>
      </c>
      <c r="H765" s="55">
        <v>1</v>
      </c>
      <c r="I765" s="55">
        <v>0</v>
      </c>
      <c r="J765" s="55">
        <v>1</v>
      </c>
      <c r="K765" s="55">
        <v>1</v>
      </c>
      <c r="L765" s="55">
        <v>0</v>
      </c>
      <c r="M765" s="55">
        <v>0</v>
      </c>
      <c r="N765" s="56">
        <v>4</v>
      </c>
      <c r="O765" s="56">
        <v>4</v>
      </c>
      <c r="P765" s="56">
        <v>8</v>
      </c>
      <c r="Q765" s="55">
        <v>764</v>
      </c>
      <c r="R765" s="55" t="s">
        <v>309</v>
      </c>
      <c r="S765" s="55">
        <v>42</v>
      </c>
      <c r="T765" s="57">
        <f t="shared" si="11"/>
        <v>6</v>
      </c>
    </row>
    <row r="766" spans="1:20" s="55" customFormat="1" x14ac:dyDescent="0.3">
      <c r="A766" s="55" t="s">
        <v>2239</v>
      </c>
      <c r="B766" s="55">
        <v>0</v>
      </c>
      <c r="C766" s="55">
        <v>0</v>
      </c>
      <c r="D766" s="55">
        <v>0</v>
      </c>
      <c r="E766" s="55">
        <v>0</v>
      </c>
      <c r="F766" s="55">
        <v>0</v>
      </c>
      <c r="G766" s="55">
        <v>0</v>
      </c>
      <c r="H766" s="55">
        <v>0</v>
      </c>
      <c r="I766" s="55">
        <v>1</v>
      </c>
      <c r="J766" s="55">
        <v>0</v>
      </c>
      <c r="K766" s="55">
        <v>0</v>
      </c>
      <c r="L766" s="55">
        <v>0</v>
      </c>
      <c r="M766" s="55">
        <v>1</v>
      </c>
      <c r="N766" s="56">
        <v>0</v>
      </c>
      <c r="O766" s="56">
        <v>2</v>
      </c>
      <c r="P766" s="56">
        <v>2</v>
      </c>
      <c r="Q766" s="55">
        <v>765</v>
      </c>
      <c r="R766" s="55" t="s">
        <v>309</v>
      </c>
      <c r="S766" s="55">
        <v>42</v>
      </c>
      <c r="T766" s="57">
        <f t="shared" si="11"/>
        <v>1</v>
      </c>
    </row>
    <row r="767" spans="1:20" s="55" customFormat="1" x14ac:dyDescent="0.3">
      <c r="A767" s="55" t="s">
        <v>2239</v>
      </c>
      <c r="B767" s="55">
        <v>0</v>
      </c>
      <c r="C767" s="55">
        <v>1</v>
      </c>
      <c r="D767" s="55">
        <v>0</v>
      </c>
      <c r="E767" s="55">
        <v>1</v>
      </c>
      <c r="F767" s="55">
        <v>0</v>
      </c>
      <c r="G767" s="55">
        <v>0</v>
      </c>
      <c r="H767" s="55">
        <v>0</v>
      </c>
      <c r="I767" s="55">
        <v>0</v>
      </c>
      <c r="J767" s="55">
        <v>1</v>
      </c>
      <c r="K767" s="55">
        <v>1</v>
      </c>
      <c r="L767" s="55">
        <v>0</v>
      </c>
      <c r="M767" s="55">
        <v>0</v>
      </c>
      <c r="N767" s="56">
        <v>1</v>
      </c>
      <c r="O767" s="56">
        <v>3</v>
      </c>
      <c r="P767" s="56">
        <v>4</v>
      </c>
      <c r="Q767" s="55">
        <v>766</v>
      </c>
      <c r="R767" s="55" t="s">
        <v>309</v>
      </c>
      <c r="S767" s="55">
        <v>42</v>
      </c>
      <c r="T767" s="57">
        <f t="shared" si="11"/>
        <v>2</v>
      </c>
    </row>
    <row r="768" spans="1:20" s="55" customFormat="1" x14ac:dyDescent="0.3">
      <c r="A768" s="55" t="s">
        <v>2239</v>
      </c>
      <c r="B768" s="55">
        <v>1</v>
      </c>
      <c r="C768" s="55">
        <v>0</v>
      </c>
      <c r="D768" s="55">
        <v>0</v>
      </c>
      <c r="E768" s="55">
        <v>0</v>
      </c>
      <c r="F768" s="55">
        <v>0</v>
      </c>
      <c r="G768" s="55">
        <v>0</v>
      </c>
      <c r="H768" s="55">
        <v>0</v>
      </c>
      <c r="I768" s="55">
        <v>0</v>
      </c>
      <c r="J768" s="55">
        <v>1</v>
      </c>
      <c r="K768" s="55">
        <v>0</v>
      </c>
      <c r="L768" s="55">
        <v>0</v>
      </c>
      <c r="M768" s="55">
        <v>0</v>
      </c>
      <c r="N768" s="56">
        <v>2</v>
      </c>
      <c r="O768" s="56">
        <v>0</v>
      </c>
      <c r="P768" s="56">
        <v>2</v>
      </c>
      <c r="Q768" s="55">
        <v>767</v>
      </c>
      <c r="R768" s="55" t="s">
        <v>309</v>
      </c>
      <c r="S768" s="55">
        <v>42</v>
      </c>
      <c r="T768" s="57">
        <f t="shared" si="11"/>
        <v>1</v>
      </c>
    </row>
    <row r="769" spans="1:20" s="55" customFormat="1" x14ac:dyDescent="0.3">
      <c r="A769" s="55" t="s">
        <v>2239</v>
      </c>
      <c r="B769" s="55">
        <v>0</v>
      </c>
      <c r="C769" s="55">
        <v>1</v>
      </c>
      <c r="D769" s="55">
        <v>1</v>
      </c>
      <c r="E769" s="55">
        <v>0</v>
      </c>
      <c r="F769" s="55">
        <v>0</v>
      </c>
      <c r="G769" s="55">
        <v>0</v>
      </c>
      <c r="H769" s="55">
        <v>0</v>
      </c>
      <c r="I769" s="55">
        <v>0</v>
      </c>
      <c r="J769" s="55">
        <v>1</v>
      </c>
      <c r="K769" s="55">
        <v>1</v>
      </c>
      <c r="L769" s="55">
        <v>0</v>
      </c>
      <c r="M769" s="55">
        <v>0</v>
      </c>
      <c r="N769" s="56">
        <v>2</v>
      </c>
      <c r="O769" s="56">
        <v>2</v>
      </c>
      <c r="P769" s="56">
        <v>4</v>
      </c>
      <c r="Q769" s="55">
        <v>768</v>
      </c>
      <c r="R769" s="55" t="s">
        <v>309</v>
      </c>
      <c r="S769" s="55">
        <v>42</v>
      </c>
      <c r="T769" s="57">
        <f t="shared" si="11"/>
        <v>2</v>
      </c>
    </row>
    <row r="770" spans="1:20" s="55" customFormat="1" x14ac:dyDescent="0.3">
      <c r="A770" s="55" t="s">
        <v>2239</v>
      </c>
      <c r="B770" s="55">
        <v>0</v>
      </c>
      <c r="C770" s="55">
        <v>0</v>
      </c>
      <c r="D770" s="55">
        <v>0</v>
      </c>
      <c r="E770" s="55">
        <v>1</v>
      </c>
      <c r="F770" s="55">
        <v>2</v>
      </c>
      <c r="G770" s="55">
        <v>1</v>
      </c>
      <c r="H770" s="55">
        <v>3</v>
      </c>
      <c r="I770" s="55">
        <v>2</v>
      </c>
      <c r="J770" s="55">
        <v>1</v>
      </c>
      <c r="K770" s="55">
        <v>2</v>
      </c>
      <c r="L770" s="55">
        <v>1</v>
      </c>
      <c r="M770" s="55">
        <v>0</v>
      </c>
      <c r="N770" s="56">
        <v>7</v>
      </c>
      <c r="O770" s="56">
        <v>6</v>
      </c>
      <c r="P770" s="56">
        <v>13</v>
      </c>
      <c r="Q770" s="55">
        <v>769</v>
      </c>
      <c r="R770" s="55" t="s">
        <v>309</v>
      </c>
      <c r="S770" s="55">
        <v>42</v>
      </c>
      <c r="T770" s="57">
        <f t="shared" si="11"/>
        <v>9</v>
      </c>
    </row>
    <row r="771" spans="1:20" s="55" customFormat="1" x14ac:dyDescent="0.3">
      <c r="A771" s="55" t="s">
        <v>2239</v>
      </c>
      <c r="B771" s="55">
        <v>0</v>
      </c>
      <c r="C771" s="55">
        <v>0</v>
      </c>
      <c r="D771" s="55">
        <v>0</v>
      </c>
      <c r="E771" s="55">
        <v>1</v>
      </c>
      <c r="F771" s="55">
        <v>1</v>
      </c>
      <c r="G771" s="55">
        <v>2</v>
      </c>
      <c r="H771" s="55">
        <v>0</v>
      </c>
      <c r="I771" s="55">
        <v>0</v>
      </c>
      <c r="J771" s="55">
        <v>1</v>
      </c>
      <c r="K771" s="55">
        <v>1</v>
      </c>
      <c r="L771" s="55">
        <v>0</v>
      </c>
      <c r="M771" s="55">
        <v>0</v>
      </c>
      <c r="N771" s="56">
        <v>2</v>
      </c>
      <c r="O771" s="56">
        <v>4</v>
      </c>
      <c r="P771" s="56">
        <v>6</v>
      </c>
      <c r="Q771" s="55">
        <v>770</v>
      </c>
      <c r="R771" s="55" t="s">
        <v>309</v>
      </c>
      <c r="S771" s="55">
        <v>43</v>
      </c>
      <c r="T771" s="57">
        <f t="shared" ref="T771:T834" si="12">SUM(B771:I771)</f>
        <v>4</v>
      </c>
    </row>
    <row r="772" spans="1:20" s="55" customFormat="1" x14ac:dyDescent="0.3">
      <c r="A772" s="55" t="s">
        <v>2239</v>
      </c>
      <c r="B772" s="55">
        <v>1</v>
      </c>
      <c r="C772" s="55">
        <v>0</v>
      </c>
      <c r="D772" s="55">
        <v>0</v>
      </c>
      <c r="E772" s="55">
        <v>0</v>
      </c>
      <c r="F772" s="55">
        <v>0</v>
      </c>
      <c r="G772" s="55">
        <v>0</v>
      </c>
      <c r="H772" s="55">
        <v>0</v>
      </c>
      <c r="I772" s="55">
        <v>0</v>
      </c>
      <c r="J772" s="55">
        <v>1</v>
      </c>
      <c r="K772" s="55">
        <v>1</v>
      </c>
      <c r="L772" s="55">
        <v>0</v>
      </c>
      <c r="M772" s="55">
        <v>1</v>
      </c>
      <c r="N772" s="56">
        <v>2</v>
      </c>
      <c r="O772" s="56">
        <v>2</v>
      </c>
      <c r="P772" s="56">
        <v>4</v>
      </c>
      <c r="Q772" s="55">
        <v>771</v>
      </c>
      <c r="R772" s="55" t="s">
        <v>309</v>
      </c>
      <c r="S772" s="55">
        <v>43</v>
      </c>
      <c r="T772" s="57">
        <f t="shared" si="12"/>
        <v>1</v>
      </c>
    </row>
    <row r="773" spans="1:20" s="55" customFormat="1" x14ac:dyDescent="0.3">
      <c r="A773" s="55" t="s">
        <v>2239</v>
      </c>
      <c r="B773" s="55">
        <v>1</v>
      </c>
      <c r="C773" s="55">
        <v>0</v>
      </c>
      <c r="D773" s="55">
        <v>1</v>
      </c>
      <c r="E773" s="55">
        <v>1</v>
      </c>
      <c r="F773" s="55">
        <v>0</v>
      </c>
      <c r="G773" s="55">
        <v>0</v>
      </c>
      <c r="H773" s="55">
        <v>0</v>
      </c>
      <c r="I773" s="55">
        <v>0</v>
      </c>
      <c r="J773" s="55">
        <v>2</v>
      </c>
      <c r="K773" s="55">
        <v>1</v>
      </c>
      <c r="L773" s="55">
        <v>1</v>
      </c>
      <c r="M773" s="55">
        <v>0</v>
      </c>
      <c r="N773" s="56">
        <v>5</v>
      </c>
      <c r="O773" s="56">
        <v>2</v>
      </c>
      <c r="P773" s="56">
        <v>7</v>
      </c>
      <c r="Q773" s="55">
        <v>772</v>
      </c>
      <c r="R773" s="55" t="s">
        <v>309</v>
      </c>
      <c r="S773" s="55">
        <v>43</v>
      </c>
      <c r="T773" s="57">
        <f t="shared" si="12"/>
        <v>3</v>
      </c>
    </row>
    <row r="774" spans="1:20" s="55" customFormat="1" x14ac:dyDescent="0.3">
      <c r="A774" s="55" t="s">
        <v>2239</v>
      </c>
      <c r="B774" s="55">
        <v>0</v>
      </c>
      <c r="C774" s="55">
        <v>0</v>
      </c>
      <c r="D774" s="55">
        <v>0</v>
      </c>
      <c r="E774" s="55">
        <v>2</v>
      </c>
      <c r="F774" s="55">
        <v>1</v>
      </c>
      <c r="G774" s="55">
        <v>0</v>
      </c>
      <c r="H774" s="55">
        <v>2</v>
      </c>
      <c r="I774" s="55">
        <v>0</v>
      </c>
      <c r="J774" s="55">
        <v>0</v>
      </c>
      <c r="K774" s="55">
        <v>1</v>
      </c>
      <c r="L774" s="55">
        <v>1</v>
      </c>
      <c r="M774" s="55">
        <v>1</v>
      </c>
      <c r="N774" s="56">
        <v>4</v>
      </c>
      <c r="O774" s="56">
        <v>4</v>
      </c>
      <c r="P774" s="56">
        <v>8</v>
      </c>
      <c r="Q774" s="55">
        <v>773</v>
      </c>
      <c r="R774" s="55" t="s">
        <v>309</v>
      </c>
      <c r="S774" s="55">
        <v>43</v>
      </c>
      <c r="T774" s="57">
        <f t="shared" si="12"/>
        <v>5</v>
      </c>
    </row>
    <row r="775" spans="1:20" s="55" customFormat="1" x14ac:dyDescent="0.3">
      <c r="A775" s="55" t="s">
        <v>2239</v>
      </c>
      <c r="B775" s="55">
        <v>0</v>
      </c>
      <c r="C775" s="55">
        <v>0</v>
      </c>
      <c r="D775" s="55">
        <v>1</v>
      </c>
      <c r="E775" s="55">
        <v>1</v>
      </c>
      <c r="F775" s="55">
        <v>1</v>
      </c>
      <c r="G775" s="55">
        <v>1</v>
      </c>
      <c r="H775" s="55">
        <v>1</v>
      </c>
      <c r="I775" s="55">
        <v>2</v>
      </c>
      <c r="J775" s="55">
        <v>1</v>
      </c>
      <c r="K775" s="55">
        <v>1</v>
      </c>
      <c r="L775" s="55">
        <v>0</v>
      </c>
      <c r="M775" s="55">
        <v>0</v>
      </c>
      <c r="N775" s="56">
        <v>4</v>
      </c>
      <c r="O775" s="56">
        <v>5</v>
      </c>
      <c r="P775" s="56">
        <v>9</v>
      </c>
      <c r="Q775" s="55">
        <v>774</v>
      </c>
      <c r="R775" s="55" t="s">
        <v>309</v>
      </c>
      <c r="S775" s="55">
        <v>43</v>
      </c>
      <c r="T775" s="57">
        <f t="shared" si="12"/>
        <v>7</v>
      </c>
    </row>
    <row r="776" spans="1:20" s="55" customFormat="1" x14ac:dyDescent="0.3">
      <c r="A776" s="55" t="s">
        <v>2239</v>
      </c>
      <c r="B776" s="55">
        <v>0</v>
      </c>
      <c r="C776" s="55">
        <v>0</v>
      </c>
      <c r="D776" s="55">
        <v>0</v>
      </c>
      <c r="E776" s="55">
        <v>0</v>
      </c>
      <c r="F776" s="55">
        <v>0</v>
      </c>
      <c r="G776" s="55">
        <v>0</v>
      </c>
      <c r="H776" s="55">
        <v>0</v>
      </c>
      <c r="I776" s="55">
        <v>0</v>
      </c>
      <c r="J776" s="55">
        <v>0</v>
      </c>
      <c r="K776" s="55">
        <v>0</v>
      </c>
      <c r="L776" s="55">
        <v>1</v>
      </c>
      <c r="M776" s="55">
        <v>0</v>
      </c>
      <c r="N776" s="56">
        <v>1</v>
      </c>
      <c r="O776" s="56">
        <v>0</v>
      </c>
      <c r="P776" s="56">
        <v>1</v>
      </c>
      <c r="Q776" s="55">
        <v>775</v>
      </c>
      <c r="R776" s="55" t="s">
        <v>309</v>
      </c>
      <c r="S776" s="55">
        <v>43</v>
      </c>
      <c r="T776" s="57">
        <f t="shared" si="12"/>
        <v>0</v>
      </c>
    </row>
    <row r="777" spans="1:20" s="55" customFormat="1" x14ac:dyDescent="0.3">
      <c r="A777" s="55" t="s">
        <v>2239</v>
      </c>
      <c r="B777" s="55">
        <v>0</v>
      </c>
      <c r="C777" s="55">
        <v>0</v>
      </c>
      <c r="D777" s="55">
        <v>2</v>
      </c>
      <c r="E777" s="55">
        <v>1</v>
      </c>
      <c r="F777" s="55">
        <v>1</v>
      </c>
      <c r="G777" s="55">
        <v>0</v>
      </c>
      <c r="H777" s="55">
        <v>0</v>
      </c>
      <c r="I777" s="55">
        <v>2</v>
      </c>
      <c r="J777" s="55">
        <v>2</v>
      </c>
      <c r="K777" s="55">
        <v>2</v>
      </c>
      <c r="L777" s="55">
        <v>1</v>
      </c>
      <c r="M777" s="55">
        <v>0</v>
      </c>
      <c r="N777" s="56">
        <v>6</v>
      </c>
      <c r="O777" s="56">
        <v>5</v>
      </c>
      <c r="P777" s="56">
        <v>11</v>
      </c>
      <c r="Q777" s="55">
        <v>776</v>
      </c>
      <c r="R777" s="55" t="s">
        <v>309</v>
      </c>
      <c r="S777" s="55">
        <v>43</v>
      </c>
      <c r="T777" s="57">
        <f t="shared" si="12"/>
        <v>6</v>
      </c>
    </row>
    <row r="778" spans="1:20" s="55" customFormat="1" x14ac:dyDescent="0.3">
      <c r="A778" s="55" t="s">
        <v>2239</v>
      </c>
      <c r="B778" s="55">
        <v>0</v>
      </c>
      <c r="C778" s="55">
        <v>1</v>
      </c>
      <c r="D778" s="55">
        <v>1</v>
      </c>
      <c r="E778" s="55">
        <v>0</v>
      </c>
      <c r="F778" s="55">
        <v>0</v>
      </c>
      <c r="G778" s="55">
        <v>0</v>
      </c>
      <c r="H778" s="55">
        <v>0</v>
      </c>
      <c r="I778" s="55">
        <v>0</v>
      </c>
      <c r="J778" s="55">
        <v>0</v>
      </c>
      <c r="K778" s="55">
        <v>1</v>
      </c>
      <c r="L778" s="55">
        <v>1</v>
      </c>
      <c r="M778" s="55">
        <v>0</v>
      </c>
      <c r="N778" s="56">
        <v>2</v>
      </c>
      <c r="O778" s="56">
        <v>2</v>
      </c>
      <c r="P778" s="56">
        <v>4</v>
      </c>
      <c r="Q778" s="55">
        <v>777</v>
      </c>
      <c r="R778" s="55" t="s">
        <v>309</v>
      </c>
      <c r="S778" s="55">
        <v>43</v>
      </c>
      <c r="T778" s="57">
        <f t="shared" si="12"/>
        <v>2</v>
      </c>
    </row>
    <row r="779" spans="1:20" s="55" customFormat="1" x14ac:dyDescent="0.3">
      <c r="A779" s="55" t="s">
        <v>2239</v>
      </c>
      <c r="B779" s="55">
        <v>1</v>
      </c>
      <c r="C779" s="55">
        <v>0</v>
      </c>
      <c r="D779" s="55">
        <v>0</v>
      </c>
      <c r="E779" s="55">
        <v>2</v>
      </c>
      <c r="F779" s="55">
        <v>1</v>
      </c>
      <c r="G779" s="55">
        <v>0</v>
      </c>
      <c r="H779" s="55">
        <v>0</v>
      </c>
      <c r="I779" s="55">
        <v>2</v>
      </c>
      <c r="J779" s="55">
        <v>1</v>
      </c>
      <c r="K779" s="55">
        <v>1</v>
      </c>
      <c r="L779" s="55">
        <v>0</v>
      </c>
      <c r="M779" s="55">
        <v>0</v>
      </c>
      <c r="N779" s="56">
        <v>3</v>
      </c>
      <c r="O779" s="56">
        <v>5</v>
      </c>
      <c r="P779" s="56">
        <v>8</v>
      </c>
      <c r="Q779" s="55">
        <v>778</v>
      </c>
      <c r="R779" s="55" t="s">
        <v>309</v>
      </c>
      <c r="S779" s="55">
        <v>43</v>
      </c>
      <c r="T779" s="57">
        <f t="shared" si="12"/>
        <v>6</v>
      </c>
    </row>
    <row r="780" spans="1:20" s="55" customFormat="1" x14ac:dyDescent="0.3">
      <c r="A780" s="55" t="s">
        <v>2239</v>
      </c>
      <c r="B780" s="55">
        <v>1</v>
      </c>
      <c r="C780" s="55">
        <v>0</v>
      </c>
      <c r="D780" s="55">
        <v>0</v>
      </c>
      <c r="E780" s="55">
        <v>0</v>
      </c>
      <c r="F780" s="55">
        <v>1</v>
      </c>
      <c r="G780" s="55">
        <v>0</v>
      </c>
      <c r="H780" s="55">
        <v>0</v>
      </c>
      <c r="I780" s="55">
        <v>0</v>
      </c>
      <c r="J780" s="55">
        <v>1</v>
      </c>
      <c r="K780" s="55">
        <v>1</v>
      </c>
      <c r="L780" s="55">
        <v>0</v>
      </c>
      <c r="M780" s="55">
        <v>0</v>
      </c>
      <c r="N780" s="56">
        <v>3</v>
      </c>
      <c r="O780" s="56">
        <v>1</v>
      </c>
      <c r="P780" s="56">
        <v>4</v>
      </c>
      <c r="Q780" s="55">
        <v>779</v>
      </c>
      <c r="R780" s="55" t="s">
        <v>309</v>
      </c>
      <c r="S780" s="55">
        <v>43</v>
      </c>
      <c r="T780" s="57">
        <f t="shared" si="12"/>
        <v>2</v>
      </c>
    </row>
    <row r="781" spans="1:20" s="55" customFormat="1" x14ac:dyDescent="0.3">
      <c r="A781" s="55" t="s">
        <v>2239</v>
      </c>
      <c r="B781" s="55">
        <v>1</v>
      </c>
      <c r="C781" s="55">
        <v>0</v>
      </c>
      <c r="D781" s="55">
        <v>0</v>
      </c>
      <c r="E781" s="55">
        <v>1</v>
      </c>
      <c r="F781" s="55">
        <v>1</v>
      </c>
      <c r="G781" s="55">
        <v>0</v>
      </c>
      <c r="H781" s="55">
        <v>0</v>
      </c>
      <c r="I781" s="55">
        <v>0</v>
      </c>
      <c r="J781" s="55">
        <v>0</v>
      </c>
      <c r="K781" s="55">
        <v>0</v>
      </c>
      <c r="L781" s="55">
        <v>0</v>
      </c>
      <c r="M781" s="55">
        <v>1</v>
      </c>
      <c r="N781" s="56">
        <v>2</v>
      </c>
      <c r="O781" s="56">
        <v>2</v>
      </c>
      <c r="P781" s="56">
        <v>4</v>
      </c>
      <c r="Q781" s="55">
        <v>780</v>
      </c>
      <c r="R781" s="55" t="s">
        <v>309</v>
      </c>
      <c r="S781" s="55">
        <v>43</v>
      </c>
      <c r="T781" s="57">
        <f t="shared" si="12"/>
        <v>3</v>
      </c>
    </row>
    <row r="782" spans="1:20" s="55" customFormat="1" x14ac:dyDescent="0.3">
      <c r="A782" s="55" t="s">
        <v>2239</v>
      </c>
      <c r="B782" s="55">
        <v>0</v>
      </c>
      <c r="C782" s="55">
        <v>0</v>
      </c>
      <c r="D782" s="55">
        <v>0</v>
      </c>
      <c r="E782" s="55">
        <v>0</v>
      </c>
      <c r="F782" s="55">
        <v>3</v>
      </c>
      <c r="G782" s="55">
        <v>2</v>
      </c>
      <c r="H782" s="55">
        <v>0</v>
      </c>
      <c r="I782" s="55">
        <v>0</v>
      </c>
      <c r="J782" s="55">
        <v>1</v>
      </c>
      <c r="K782" s="55">
        <v>0</v>
      </c>
      <c r="L782" s="55">
        <v>0</v>
      </c>
      <c r="M782" s="55">
        <v>1</v>
      </c>
      <c r="N782" s="56">
        <v>4</v>
      </c>
      <c r="O782" s="56">
        <v>3</v>
      </c>
      <c r="P782" s="56">
        <v>7</v>
      </c>
      <c r="Q782" s="55">
        <v>781</v>
      </c>
      <c r="R782" s="55" t="s">
        <v>309</v>
      </c>
      <c r="S782" s="55">
        <v>43</v>
      </c>
      <c r="T782" s="57">
        <f t="shared" si="12"/>
        <v>5</v>
      </c>
    </row>
    <row r="783" spans="1:20" s="55" customFormat="1" x14ac:dyDescent="0.3">
      <c r="A783" s="55" t="s">
        <v>2239</v>
      </c>
      <c r="B783" s="55">
        <v>0</v>
      </c>
      <c r="C783" s="55">
        <v>0</v>
      </c>
      <c r="D783" s="55">
        <v>1</v>
      </c>
      <c r="E783" s="55">
        <v>1</v>
      </c>
      <c r="F783" s="55">
        <v>0</v>
      </c>
      <c r="G783" s="55">
        <v>1</v>
      </c>
      <c r="H783" s="55">
        <v>0</v>
      </c>
      <c r="I783" s="55">
        <v>0</v>
      </c>
      <c r="J783" s="55">
        <v>2</v>
      </c>
      <c r="K783" s="55">
        <v>2</v>
      </c>
      <c r="L783" s="55">
        <v>1</v>
      </c>
      <c r="M783" s="55">
        <v>0</v>
      </c>
      <c r="N783" s="56">
        <v>4</v>
      </c>
      <c r="O783" s="56">
        <v>4</v>
      </c>
      <c r="P783" s="56">
        <v>8</v>
      </c>
      <c r="Q783" s="55">
        <v>782</v>
      </c>
      <c r="R783" s="55" t="s">
        <v>309</v>
      </c>
      <c r="S783" s="55">
        <v>43</v>
      </c>
      <c r="T783" s="57">
        <f t="shared" si="12"/>
        <v>3</v>
      </c>
    </row>
    <row r="784" spans="1:20" s="55" customFormat="1" x14ac:dyDescent="0.3">
      <c r="A784" s="55" t="s">
        <v>2239</v>
      </c>
      <c r="B784" s="55">
        <v>1</v>
      </c>
      <c r="C784" s="55">
        <v>0</v>
      </c>
      <c r="D784" s="55">
        <v>0</v>
      </c>
      <c r="E784" s="55">
        <v>0</v>
      </c>
      <c r="F784" s="55">
        <v>0</v>
      </c>
      <c r="G784" s="55">
        <v>0</v>
      </c>
      <c r="H784" s="55">
        <v>0</v>
      </c>
      <c r="I784" s="55">
        <v>0</v>
      </c>
      <c r="J784" s="55">
        <v>1</v>
      </c>
      <c r="K784" s="55">
        <v>1</v>
      </c>
      <c r="L784" s="55">
        <v>0</v>
      </c>
      <c r="M784" s="55">
        <v>0</v>
      </c>
      <c r="N784" s="56">
        <v>2</v>
      </c>
      <c r="O784" s="56">
        <v>1</v>
      </c>
      <c r="P784" s="56">
        <v>3</v>
      </c>
      <c r="Q784" s="55">
        <v>783</v>
      </c>
      <c r="R784" s="55" t="s">
        <v>309</v>
      </c>
      <c r="S784" s="55">
        <v>43</v>
      </c>
      <c r="T784" s="57">
        <f t="shared" si="12"/>
        <v>1</v>
      </c>
    </row>
    <row r="785" spans="1:20" s="55" customFormat="1" x14ac:dyDescent="0.3">
      <c r="A785" s="55" t="s">
        <v>2239</v>
      </c>
      <c r="B785" s="55">
        <v>1</v>
      </c>
      <c r="C785" s="55">
        <v>0</v>
      </c>
      <c r="D785" s="55">
        <v>0</v>
      </c>
      <c r="E785" s="55">
        <v>2</v>
      </c>
      <c r="F785" s="55">
        <v>1</v>
      </c>
      <c r="G785" s="55">
        <v>2</v>
      </c>
      <c r="H785" s="55">
        <v>1</v>
      </c>
      <c r="I785" s="55">
        <v>0</v>
      </c>
      <c r="J785" s="55">
        <v>1</v>
      </c>
      <c r="K785" s="55">
        <v>1</v>
      </c>
      <c r="L785" s="55">
        <v>1</v>
      </c>
      <c r="M785" s="55">
        <v>0</v>
      </c>
      <c r="N785" s="56">
        <v>5</v>
      </c>
      <c r="O785" s="56">
        <v>5</v>
      </c>
      <c r="P785" s="56">
        <v>10</v>
      </c>
      <c r="Q785" s="55">
        <v>784</v>
      </c>
      <c r="R785" s="55" t="s">
        <v>309</v>
      </c>
      <c r="S785" s="55">
        <v>43</v>
      </c>
      <c r="T785" s="57">
        <f t="shared" si="12"/>
        <v>7</v>
      </c>
    </row>
    <row r="786" spans="1:20" s="55" customFormat="1" x14ac:dyDescent="0.3">
      <c r="A786" s="55" t="s">
        <v>2239</v>
      </c>
      <c r="B786" s="55">
        <v>0</v>
      </c>
      <c r="C786" s="55">
        <v>0</v>
      </c>
      <c r="D786" s="55">
        <v>0</v>
      </c>
      <c r="E786" s="55">
        <v>1</v>
      </c>
      <c r="F786" s="55">
        <v>2</v>
      </c>
      <c r="G786" s="55">
        <v>1</v>
      </c>
      <c r="H786" s="55">
        <v>0</v>
      </c>
      <c r="I786" s="55">
        <v>0</v>
      </c>
      <c r="J786" s="55">
        <v>1</v>
      </c>
      <c r="K786" s="55">
        <v>1</v>
      </c>
      <c r="L786" s="55">
        <v>0</v>
      </c>
      <c r="M786" s="55">
        <v>0</v>
      </c>
      <c r="N786" s="56">
        <v>3</v>
      </c>
      <c r="O786" s="56">
        <v>3</v>
      </c>
      <c r="P786" s="56">
        <v>6</v>
      </c>
      <c r="Q786" s="55">
        <v>785</v>
      </c>
      <c r="R786" s="55" t="s">
        <v>309</v>
      </c>
      <c r="S786" s="55">
        <v>44</v>
      </c>
      <c r="T786" s="57">
        <f t="shared" si="12"/>
        <v>4</v>
      </c>
    </row>
    <row r="787" spans="1:20" s="55" customFormat="1" x14ac:dyDescent="0.3">
      <c r="A787" s="55" t="s">
        <v>2239</v>
      </c>
      <c r="B787" s="55">
        <v>0</v>
      </c>
      <c r="C787" s="55">
        <v>0</v>
      </c>
      <c r="D787" s="55">
        <v>0</v>
      </c>
      <c r="E787" s="55">
        <v>1</v>
      </c>
      <c r="F787" s="55">
        <v>1</v>
      </c>
      <c r="G787" s="55">
        <v>3</v>
      </c>
      <c r="H787" s="55">
        <v>2</v>
      </c>
      <c r="I787" s="55">
        <v>0</v>
      </c>
      <c r="J787" s="55">
        <v>2</v>
      </c>
      <c r="K787" s="55">
        <v>0</v>
      </c>
      <c r="L787" s="55">
        <v>1</v>
      </c>
      <c r="M787" s="55">
        <v>0</v>
      </c>
      <c r="N787" s="56">
        <v>6</v>
      </c>
      <c r="O787" s="56">
        <v>4</v>
      </c>
      <c r="P787" s="56">
        <v>10</v>
      </c>
      <c r="Q787" s="55">
        <v>786</v>
      </c>
      <c r="R787" s="55" t="s">
        <v>309</v>
      </c>
      <c r="S787" s="55">
        <v>44</v>
      </c>
      <c r="T787" s="57">
        <f t="shared" si="12"/>
        <v>7</v>
      </c>
    </row>
    <row r="788" spans="1:20" s="55" customFormat="1" x14ac:dyDescent="0.3">
      <c r="A788" s="55" t="s">
        <v>2239</v>
      </c>
      <c r="B788" s="55">
        <v>0</v>
      </c>
      <c r="C788" s="55">
        <v>0</v>
      </c>
      <c r="D788" s="55">
        <v>0</v>
      </c>
      <c r="E788" s="55">
        <v>0</v>
      </c>
      <c r="F788" s="55">
        <v>1</v>
      </c>
      <c r="G788" s="55">
        <v>0</v>
      </c>
      <c r="H788" s="55">
        <v>0</v>
      </c>
      <c r="I788" s="55">
        <v>3</v>
      </c>
      <c r="J788" s="55">
        <v>1</v>
      </c>
      <c r="K788" s="55">
        <v>1</v>
      </c>
      <c r="L788" s="55">
        <v>0</v>
      </c>
      <c r="M788" s="55">
        <v>0</v>
      </c>
      <c r="N788" s="56">
        <v>2</v>
      </c>
      <c r="O788" s="56">
        <v>4</v>
      </c>
      <c r="P788" s="56">
        <v>6</v>
      </c>
      <c r="Q788" s="55">
        <v>787</v>
      </c>
      <c r="R788" s="55" t="s">
        <v>309</v>
      </c>
      <c r="S788" s="55">
        <v>44</v>
      </c>
      <c r="T788" s="57">
        <f t="shared" si="12"/>
        <v>4</v>
      </c>
    </row>
    <row r="789" spans="1:20" s="55" customFormat="1" x14ac:dyDescent="0.3">
      <c r="A789" s="55" t="s">
        <v>2239</v>
      </c>
      <c r="B789" s="55">
        <v>0</v>
      </c>
      <c r="C789" s="55">
        <v>0</v>
      </c>
      <c r="D789" s="55">
        <v>0</v>
      </c>
      <c r="E789" s="55">
        <v>0</v>
      </c>
      <c r="F789" s="55">
        <v>0</v>
      </c>
      <c r="G789" s="55">
        <v>0</v>
      </c>
      <c r="H789" s="55">
        <v>1</v>
      </c>
      <c r="I789" s="55">
        <v>3</v>
      </c>
      <c r="J789" s="55">
        <v>1</v>
      </c>
      <c r="K789" s="55">
        <v>1</v>
      </c>
      <c r="L789" s="55">
        <v>0</v>
      </c>
      <c r="M789" s="55">
        <v>0</v>
      </c>
      <c r="N789" s="56">
        <v>2</v>
      </c>
      <c r="O789" s="56">
        <v>4</v>
      </c>
      <c r="P789" s="56">
        <v>6</v>
      </c>
      <c r="Q789" s="55">
        <v>788</v>
      </c>
      <c r="R789" s="55" t="s">
        <v>309</v>
      </c>
      <c r="S789" s="55">
        <v>44</v>
      </c>
      <c r="T789" s="57">
        <f t="shared" si="12"/>
        <v>4</v>
      </c>
    </row>
    <row r="790" spans="1:20" s="55" customFormat="1" x14ac:dyDescent="0.3">
      <c r="A790" s="55" t="s">
        <v>2239</v>
      </c>
      <c r="B790" s="55">
        <v>0</v>
      </c>
      <c r="C790" s="55">
        <v>0</v>
      </c>
      <c r="D790" s="55">
        <v>0</v>
      </c>
      <c r="E790" s="55">
        <v>0</v>
      </c>
      <c r="F790" s="55">
        <v>0</v>
      </c>
      <c r="G790" s="55">
        <v>2</v>
      </c>
      <c r="H790" s="55">
        <v>1</v>
      </c>
      <c r="I790" s="55">
        <v>2</v>
      </c>
      <c r="J790" s="55">
        <v>0</v>
      </c>
      <c r="K790" s="55">
        <v>0</v>
      </c>
      <c r="L790" s="55">
        <v>1</v>
      </c>
      <c r="M790" s="55">
        <v>1</v>
      </c>
      <c r="N790" s="56">
        <v>2</v>
      </c>
      <c r="O790" s="56">
        <v>5</v>
      </c>
      <c r="P790" s="56">
        <v>7</v>
      </c>
      <c r="Q790" s="55">
        <v>789</v>
      </c>
      <c r="R790" s="55" t="s">
        <v>309</v>
      </c>
      <c r="S790" s="55">
        <v>44</v>
      </c>
      <c r="T790" s="57">
        <f t="shared" si="12"/>
        <v>5</v>
      </c>
    </row>
    <row r="791" spans="1:20" s="55" customFormat="1" x14ac:dyDescent="0.3">
      <c r="A791" s="55" t="s">
        <v>2239</v>
      </c>
      <c r="B791" s="55">
        <v>0</v>
      </c>
      <c r="C791" s="55">
        <v>0</v>
      </c>
      <c r="D791" s="55">
        <v>0</v>
      </c>
      <c r="E791" s="55">
        <v>0</v>
      </c>
      <c r="F791" s="55">
        <v>0</v>
      </c>
      <c r="G791" s="55">
        <v>0</v>
      </c>
      <c r="H791" s="55">
        <v>0</v>
      </c>
      <c r="I791" s="55">
        <v>0</v>
      </c>
      <c r="J791" s="55">
        <v>1</v>
      </c>
      <c r="K791" s="55">
        <v>1</v>
      </c>
      <c r="L791" s="55">
        <v>0</v>
      </c>
      <c r="M791" s="55">
        <v>0</v>
      </c>
      <c r="N791" s="56">
        <v>1</v>
      </c>
      <c r="O791" s="56">
        <v>1</v>
      </c>
      <c r="P791" s="56">
        <v>2</v>
      </c>
      <c r="Q791" s="55">
        <v>790</v>
      </c>
      <c r="R791" s="55" t="s">
        <v>309</v>
      </c>
      <c r="S791" s="55">
        <v>44</v>
      </c>
      <c r="T791" s="57">
        <f t="shared" si="12"/>
        <v>0</v>
      </c>
    </row>
    <row r="792" spans="1:20" s="55" customFormat="1" x14ac:dyDescent="0.3">
      <c r="A792" s="55" t="s">
        <v>2240</v>
      </c>
      <c r="B792" s="55">
        <v>0</v>
      </c>
      <c r="C792" s="55">
        <v>0</v>
      </c>
      <c r="D792" s="55">
        <v>0</v>
      </c>
      <c r="E792" s="55">
        <v>1</v>
      </c>
      <c r="F792" s="55">
        <v>0</v>
      </c>
      <c r="G792" s="55">
        <v>0</v>
      </c>
      <c r="H792" s="55">
        <v>0</v>
      </c>
      <c r="I792" s="55">
        <v>0</v>
      </c>
      <c r="J792" s="55">
        <v>1</v>
      </c>
      <c r="K792" s="55">
        <v>1</v>
      </c>
      <c r="L792" s="55">
        <v>9</v>
      </c>
      <c r="M792" s="55">
        <v>0</v>
      </c>
      <c r="N792" s="56">
        <v>10</v>
      </c>
      <c r="O792" s="56">
        <v>2</v>
      </c>
      <c r="P792" s="56">
        <v>12</v>
      </c>
      <c r="Q792" s="55">
        <v>791</v>
      </c>
      <c r="R792" s="55" t="s">
        <v>309</v>
      </c>
      <c r="S792" s="55">
        <v>44</v>
      </c>
      <c r="T792" s="57">
        <f t="shared" si="12"/>
        <v>1</v>
      </c>
    </row>
    <row r="793" spans="1:20" s="55" customFormat="1" x14ac:dyDescent="0.3">
      <c r="A793" s="55" t="s">
        <v>2239</v>
      </c>
      <c r="B793" s="55">
        <v>0</v>
      </c>
      <c r="C793" s="55">
        <v>1</v>
      </c>
      <c r="D793" s="55">
        <v>0</v>
      </c>
      <c r="E793" s="55">
        <v>1</v>
      </c>
      <c r="F793" s="55">
        <v>0</v>
      </c>
      <c r="G793" s="55">
        <v>0</v>
      </c>
      <c r="H793" s="55">
        <v>0</v>
      </c>
      <c r="I793" s="55">
        <v>0</v>
      </c>
      <c r="J793" s="55">
        <v>1</v>
      </c>
      <c r="K793" s="55">
        <v>1</v>
      </c>
      <c r="L793" s="55">
        <v>0</v>
      </c>
      <c r="M793" s="55">
        <v>0</v>
      </c>
      <c r="N793" s="56">
        <v>1</v>
      </c>
      <c r="O793" s="56">
        <v>3</v>
      </c>
      <c r="P793" s="56">
        <v>4</v>
      </c>
      <c r="Q793" s="55">
        <v>792</v>
      </c>
      <c r="R793" s="55" t="s">
        <v>309</v>
      </c>
      <c r="S793" s="55">
        <v>44</v>
      </c>
      <c r="T793" s="57">
        <f t="shared" si="12"/>
        <v>2</v>
      </c>
    </row>
    <row r="794" spans="1:20" s="55" customFormat="1" x14ac:dyDescent="0.3">
      <c r="A794" s="55" t="s">
        <v>2239</v>
      </c>
      <c r="B794" s="55">
        <v>0</v>
      </c>
      <c r="C794" s="55">
        <v>0</v>
      </c>
      <c r="D794" s="55">
        <v>0</v>
      </c>
      <c r="E794" s="55">
        <v>0</v>
      </c>
      <c r="F794" s="55">
        <v>90</v>
      </c>
      <c r="G794" s="55">
        <v>1</v>
      </c>
      <c r="H794" s="55">
        <v>1</v>
      </c>
      <c r="I794" s="55">
        <v>2</v>
      </c>
      <c r="J794" s="55">
        <v>1</v>
      </c>
      <c r="K794" s="55">
        <v>1</v>
      </c>
      <c r="L794" s="55">
        <v>0</v>
      </c>
      <c r="M794" s="55">
        <v>0</v>
      </c>
      <c r="N794" s="56">
        <v>92</v>
      </c>
      <c r="O794" s="56">
        <v>4</v>
      </c>
      <c r="P794" s="56">
        <v>96</v>
      </c>
      <c r="Q794" s="55">
        <v>793</v>
      </c>
      <c r="R794" s="55" t="s">
        <v>309</v>
      </c>
      <c r="S794" s="55">
        <v>44</v>
      </c>
      <c r="T794" s="57">
        <f t="shared" si="12"/>
        <v>94</v>
      </c>
    </row>
    <row r="795" spans="1:20" s="55" customFormat="1" x14ac:dyDescent="0.3">
      <c r="A795" s="55" t="s">
        <v>2239</v>
      </c>
      <c r="B795" s="55">
        <v>0</v>
      </c>
      <c r="C795" s="55">
        <v>0</v>
      </c>
      <c r="D795" s="55">
        <v>1</v>
      </c>
      <c r="E795" s="55">
        <v>1</v>
      </c>
      <c r="F795" s="55">
        <v>1</v>
      </c>
      <c r="G795" s="55">
        <v>1</v>
      </c>
      <c r="H795" s="55">
        <v>1</v>
      </c>
      <c r="I795" s="55">
        <v>0</v>
      </c>
      <c r="J795" s="55">
        <v>1</v>
      </c>
      <c r="K795" s="55">
        <v>1</v>
      </c>
      <c r="L795" s="55">
        <v>0</v>
      </c>
      <c r="M795" s="55">
        <v>0</v>
      </c>
      <c r="N795" s="56">
        <v>4</v>
      </c>
      <c r="O795" s="56">
        <v>3</v>
      </c>
      <c r="P795" s="56">
        <v>7</v>
      </c>
      <c r="Q795" s="55">
        <v>794</v>
      </c>
      <c r="R795" s="55" t="s">
        <v>309</v>
      </c>
      <c r="S795" s="55">
        <v>44</v>
      </c>
      <c r="T795" s="57">
        <f t="shared" si="12"/>
        <v>5</v>
      </c>
    </row>
    <row r="796" spans="1:20" s="55" customFormat="1" x14ac:dyDescent="0.3">
      <c r="A796" s="55" t="s">
        <v>2239</v>
      </c>
      <c r="B796" s="55">
        <v>0</v>
      </c>
      <c r="C796" s="55">
        <v>0</v>
      </c>
      <c r="D796" s="55">
        <v>0</v>
      </c>
      <c r="E796" s="55">
        <v>2</v>
      </c>
      <c r="F796" s="55">
        <v>1</v>
      </c>
      <c r="G796" s="55">
        <v>1</v>
      </c>
      <c r="H796" s="55">
        <v>0</v>
      </c>
      <c r="I796" s="55">
        <v>0</v>
      </c>
      <c r="J796" s="55">
        <v>1</v>
      </c>
      <c r="K796" s="55">
        <v>1</v>
      </c>
      <c r="L796" s="55">
        <v>0</v>
      </c>
      <c r="M796" s="55">
        <v>0</v>
      </c>
      <c r="N796" s="56">
        <v>2</v>
      </c>
      <c r="O796" s="56">
        <v>4</v>
      </c>
      <c r="P796" s="56">
        <v>6</v>
      </c>
      <c r="Q796" s="55">
        <v>795</v>
      </c>
      <c r="R796" s="55" t="s">
        <v>309</v>
      </c>
      <c r="S796" s="55">
        <v>44</v>
      </c>
      <c r="T796" s="57">
        <f t="shared" si="12"/>
        <v>4</v>
      </c>
    </row>
    <row r="797" spans="1:20" s="55" customFormat="1" x14ac:dyDescent="0.3">
      <c r="A797" s="55" t="s">
        <v>2239</v>
      </c>
      <c r="B797" s="55">
        <v>0</v>
      </c>
      <c r="C797" s="55">
        <v>0</v>
      </c>
      <c r="D797" s="55">
        <v>0</v>
      </c>
      <c r="E797" s="55">
        <v>1</v>
      </c>
      <c r="F797" s="55">
        <v>0</v>
      </c>
      <c r="G797" s="55">
        <v>0</v>
      </c>
      <c r="H797" s="55">
        <v>0</v>
      </c>
      <c r="I797" s="55">
        <v>0</v>
      </c>
      <c r="J797" s="55">
        <v>1</v>
      </c>
      <c r="K797" s="55">
        <v>1</v>
      </c>
      <c r="L797" s="55">
        <v>0</v>
      </c>
      <c r="M797" s="55">
        <v>0</v>
      </c>
      <c r="N797" s="56">
        <v>1</v>
      </c>
      <c r="O797" s="56">
        <v>2</v>
      </c>
      <c r="P797" s="56">
        <v>3</v>
      </c>
      <c r="Q797" s="55">
        <v>796</v>
      </c>
      <c r="R797" s="55" t="s">
        <v>309</v>
      </c>
      <c r="S797" s="55">
        <v>44</v>
      </c>
      <c r="T797" s="57">
        <f t="shared" si="12"/>
        <v>1</v>
      </c>
    </row>
    <row r="798" spans="1:20" s="55" customFormat="1" x14ac:dyDescent="0.3">
      <c r="A798" s="55" t="s">
        <v>2239</v>
      </c>
      <c r="B798" s="55">
        <v>0</v>
      </c>
      <c r="C798" s="55">
        <v>1</v>
      </c>
      <c r="D798" s="55">
        <v>0</v>
      </c>
      <c r="E798" s="55">
        <v>1</v>
      </c>
      <c r="F798" s="55">
        <v>1</v>
      </c>
      <c r="G798" s="55">
        <v>0</v>
      </c>
      <c r="H798" s="55">
        <v>0</v>
      </c>
      <c r="I798" s="55">
        <v>0</v>
      </c>
      <c r="J798" s="55">
        <v>1</v>
      </c>
      <c r="K798" s="55">
        <v>1</v>
      </c>
      <c r="L798" s="55">
        <v>0</v>
      </c>
      <c r="M798" s="55">
        <v>0</v>
      </c>
      <c r="N798" s="56">
        <v>2</v>
      </c>
      <c r="O798" s="56">
        <v>3</v>
      </c>
      <c r="P798" s="56">
        <v>5</v>
      </c>
      <c r="Q798" s="55">
        <v>797</v>
      </c>
      <c r="R798" s="55" t="s">
        <v>309</v>
      </c>
      <c r="S798" s="55">
        <v>44</v>
      </c>
      <c r="T798" s="57">
        <f t="shared" si="12"/>
        <v>3</v>
      </c>
    </row>
    <row r="799" spans="1:20" s="55" customFormat="1" x14ac:dyDescent="0.3">
      <c r="A799" s="55" t="s">
        <v>2239</v>
      </c>
      <c r="B799" s="55">
        <v>0</v>
      </c>
      <c r="C799" s="55">
        <v>0</v>
      </c>
      <c r="D799" s="55">
        <v>0</v>
      </c>
      <c r="E799" s="55">
        <v>0</v>
      </c>
      <c r="F799" s="55">
        <v>1</v>
      </c>
      <c r="G799" s="55">
        <v>1</v>
      </c>
      <c r="H799" s="55">
        <v>0</v>
      </c>
      <c r="I799" s="55">
        <v>0</v>
      </c>
      <c r="J799" s="55">
        <v>1</v>
      </c>
      <c r="K799" s="55">
        <v>1</v>
      </c>
      <c r="L799" s="55">
        <v>0</v>
      </c>
      <c r="M799" s="55">
        <v>0</v>
      </c>
      <c r="N799" s="56">
        <v>2</v>
      </c>
      <c r="O799" s="56">
        <v>2</v>
      </c>
      <c r="P799" s="56">
        <v>4</v>
      </c>
      <c r="Q799" s="55">
        <v>798</v>
      </c>
      <c r="R799" s="55" t="s">
        <v>309</v>
      </c>
      <c r="S799" s="55">
        <v>44</v>
      </c>
      <c r="T799" s="57">
        <f t="shared" si="12"/>
        <v>2</v>
      </c>
    </row>
    <row r="800" spans="1:20" s="55" customFormat="1" x14ac:dyDescent="0.3">
      <c r="A800" s="55" t="s">
        <v>2239</v>
      </c>
      <c r="B800" s="55">
        <v>0</v>
      </c>
      <c r="C800" s="55">
        <v>0</v>
      </c>
      <c r="D800" s="55">
        <v>0</v>
      </c>
      <c r="E800" s="55">
        <v>1</v>
      </c>
      <c r="F800" s="55">
        <v>0</v>
      </c>
      <c r="G800" s="55">
        <v>0</v>
      </c>
      <c r="H800" s="55">
        <v>0</v>
      </c>
      <c r="I800" s="55">
        <v>0</v>
      </c>
      <c r="J800" s="55">
        <v>1</v>
      </c>
      <c r="K800" s="55">
        <v>1</v>
      </c>
      <c r="L800" s="55">
        <v>0</v>
      </c>
      <c r="M800" s="55">
        <v>0</v>
      </c>
      <c r="N800" s="56">
        <v>1</v>
      </c>
      <c r="O800" s="56">
        <v>2</v>
      </c>
      <c r="P800" s="56">
        <v>3</v>
      </c>
      <c r="Q800" s="55">
        <v>799</v>
      </c>
      <c r="R800" s="55" t="s">
        <v>309</v>
      </c>
      <c r="S800" s="55">
        <v>44</v>
      </c>
      <c r="T800" s="57">
        <f t="shared" si="12"/>
        <v>1</v>
      </c>
    </row>
    <row r="801" spans="1:20" s="55" customFormat="1" x14ac:dyDescent="0.3">
      <c r="A801" s="55" t="s">
        <v>2239</v>
      </c>
      <c r="B801" s="55">
        <v>1</v>
      </c>
      <c r="C801" s="55">
        <v>0</v>
      </c>
      <c r="D801" s="55">
        <v>0</v>
      </c>
      <c r="E801" s="55">
        <v>1</v>
      </c>
      <c r="F801" s="55">
        <v>0</v>
      </c>
      <c r="G801" s="55">
        <v>0</v>
      </c>
      <c r="H801" s="55">
        <v>0</v>
      </c>
      <c r="I801" s="55">
        <v>0</v>
      </c>
      <c r="J801" s="55">
        <v>1</v>
      </c>
      <c r="K801" s="55">
        <v>1</v>
      </c>
      <c r="L801" s="55">
        <v>0</v>
      </c>
      <c r="M801" s="55">
        <v>0</v>
      </c>
      <c r="N801" s="56">
        <v>2</v>
      </c>
      <c r="O801" s="56">
        <v>2</v>
      </c>
      <c r="P801" s="56">
        <v>4</v>
      </c>
      <c r="Q801" s="55">
        <v>800</v>
      </c>
      <c r="R801" s="55" t="s">
        <v>309</v>
      </c>
      <c r="S801" s="55">
        <v>44</v>
      </c>
      <c r="T801" s="57">
        <f t="shared" si="12"/>
        <v>2</v>
      </c>
    </row>
    <row r="802" spans="1:20" s="55" customFormat="1" x14ac:dyDescent="0.3">
      <c r="A802" s="55" t="s">
        <v>2239</v>
      </c>
      <c r="B802" s="55">
        <v>0</v>
      </c>
      <c r="C802" s="55">
        <v>0</v>
      </c>
      <c r="D802" s="55">
        <v>0</v>
      </c>
      <c r="E802" s="55">
        <v>0</v>
      </c>
      <c r="F802" s="55">
        <v>0</v>
      </c>
      <c r="G802" s="55">
        <v>1</v>
      </c>
      <c r="H802" s="55">
        <v>0</v>
      </c>
      <c r="I802" s="55">
        <v>0</v>
      </c>
      <c r="J802" s="55">
        <v>0</v>
      </c>
      <c r="K802" s="55">
        <v>1</v>
      </c>
      <c r="L802" s="55">
        <v>0</v>
      </c>
      <c r="M802" s="55">
        <v>0</v>
      </c>
      <c r="N802" s="56">
        <v>0</v>
      </c>
      <c r="O802" s="56">
        <v>2</v>
      </c>
      <c r="P802" s="56">
        <v>2</v>
      </c>
      <c r="Q802" s="55">
        <v>801</v>
      </c>
      <c r="R802" s="55" t="s">
        <v>309</v>
      </c>
      <c r="S802" s="55">
        <v>44</v>
      </c>
      <c r="T802" s="57">
        <f t="shared" si="12"/>
        <v>1</v>
      </c>
    </row>
    <row r="803" spans="1:20" s="55" customFormat="1" x14ac:dyDescent="0.3">
      <c r="A803" s="55" t="s">
        <v>2239</v>
      </c>
      <c r="B803" s="55">
        <v>0</v>
      </c>
      <c r="C803" s="55">
        <v>1</v>
      </c>
      <c r="D803" s="55">
        <v>1</v>
      </c>
      <c r="E803" s="55">
        <v>0</v>
      </c>
      <c r="F803" s="55">
        <v>0</v>
      </c>
      <c r="G803" s="55">
        <v>0</v>
      </c>
      <c r="H803" s="55">
        <v>0</v>
      </c>
      <c r="I803" s="55">
        <v>0</v>
      </c>
      <c r="J803" s="55">
        <v>1</v>
      </c>
      <c r="K803" s="55">
        <v>1</v>
      </c>
      <c r="L803" s="55">
        <v>0</v>
      </c>
      <c r="M803" s="55">
        <v>0</v>
      </c>
      <c r="N803" s="56">
        <v>2</v>
      </c>
      <c r="O803" s="56">
        <v>2</v>
      </c>
      <c r="P803" s="56">
        <v>4</v>
      </c>
      <c r="Q803" s="55">
        <v>802</v>
      </c>
      <c r="R803" s="55" t="s">
        <v>309</v>
      </c>
      <c r="S803" s="55">
        <v>44</v>
      </c>
      <c r="T803" s="57">
        <f t="shared" si="12"/>
        <v>2</v>
      </c>
    </row>
    <row r="804" spans="1:20" s="55" customFormat="1" x14ac:dyDescent="0.3">
      <c r="A804" s="55" t="s">
        <v>2239</v>
      </c>
      <c r="B804" s="55">
        <v>0</v>
      </c>
      <c r="C804" s="55">
        <v>0</v>
      </c>
      <c r="D804" s="55">
        <v>0</v>
      </c>
      <c r="E804" s="55">
        <v>1</v>
      </c>
      <c r="F804" s="55">
        <v>0</v>
      </c>
      <c r="G804" s="55">
        <v>0</v>
      </c>
      <c r="H804" s="55">
        <v>0</v>
      </c>
      <c r="I804" s="55">
        <v>0</v>
      </c>
      <c r="J804" s="55">
        <v>1</v>
      </c>
      <c r="K804" s="55">
        <v>1</v>
      </c>
      <c r="L804" s="55">
        <v>0</v>
      </c>
      <c r="M804" s="55">
        <v>0</v>
      </c>
      <c r="N804" s="56">
        <v>1</v>
      </c>
      <c r="O804" s="56">
        <v>2</v>
      </c>
      <c r="P804" s="56">
        <v>3</v>
      </c>
      <c r="Q804" s="55">
        <v>803</v>
      </c>
      <c r="R804" s="55" t="s">
        <v>309</v>
      </c>
      <c r="S804" s="55">
        <v>44</v>
      </c>
      <c r="T804" s="57">
        <f t="shared" si="12"/>
        <v>1</v>
      </c>
    </row>
    <row r="805" spans="1:20" s="55" customFormat="1" x14ac:dyDescent="0.3">
      <c r="A805" s="55" t="s">
        <v>2239</v>
      </c>
      <c r="B805" s="55">
        <v>2</v>
      </c>
      <c r="C805" s="55">
        <v>0</v>
      </c>
      <c r="D805" s="55">
        <v>1</v>
      </c>
      <c r="E805" s="55">
        <v>1</v>
      </c>
      <c r="F805" s="55">
        <v>0</v>
      </c>
      <c r="G805" s="55">
        <v>2</v>
      </c>
      <c r="H805" s="55">
        <v>1</v>
      </c>
      <c r="I805" s="55">
        <v>1</v>
      </c>
      <c r="J805" s="55">
        <v>1</v>
      </c>
      <c r="K805" s="55">
        <v>1</v>
      </c>
      <c r="L805" s="55">
        <v>0</v>
      </c>
      <c r="M805" s="55">
        <v>0</v>
      </c>
      <c r="N805" s="56">
        <v>5</v>
      </c>
      <c r="O805" s="56">
        <v>5</v>
      </c>
      <c r="P805" s="56">
        <v>10</v>
      </c>
      <c r="Q805" s="55">
        <v>804</v>
      </c>
      <c r="R805" s="55" t="s">
        <v>309</v>
      </c>
      <c r="S805" s="55">
        <v>44</v>
      </c>
      <c r="T805" s="57">
        <f t="shared" si="12"/>
        <v>8</v>
      </c>
    </row>
    <row r="806" spans="1:20" s="55" customFormat="1" x14ac:dyDescent="0.3">
      <c r="A806" s="55" t="s">
        <v>2239</v>
      </c>
      <c r="B806" s="55">
        <v>1</v>
      </c>
      <c r="C806" s="55">
        <v>0</v>
      </c>
      <c r="D806" s="55">
        <v>0</v>
      </c>
      <c r="E806" s="55">
        <v>0</v>
      </c>
      <c r="F806" s="55">
        <v>1</v>
      </c>
      <c r="G806" s="55">
        <v>1</v>
      </c>
      <c r="H806" s="55">
        <v>1</v>
      </c>
      <c r="I806" s="55">
        <v>0</v>
      </c>
      <c r="J806" s="55">
        <v>1</v>
      </c>
      <c r="K806" s="55">
        <v>2</v>
      </c>
      <c r="L806" s="55">
        <v>0</v>
      </c>
      <c r="M806" s="55">
        <v>0</v>
      </c>
      <c r="N806" s="56">
        <v>4</v>
      </c>
      <c r="O806" s="56">
        <v>3</v>
      </c>
      <c r="P806" s="56">
        <v>7</v>
      </c>
      <c r="Q806" s="55">
        <v>805</v>
      </c>
      <c r="R806" s="55" t="s">
        <v>309</v>
      </c>
      <c r="S806" s="55">
        <v>45</v>
      </c>
      <c r="T806" s="57">
        <f t="shared" si="12"/>
        <v>4</v>
      </c>
    </row>
    <row r="807" spans="1:20" s="55" customFormat="1" x14ac:dyDescent="0.3">
      <c r="A807" s="55" t="s">
        <v>2239</v>
      </c>
      <c r="B807" s="55">
        <v>1</v>
      </c>
      <c r="C807" s="55">
        <v>1</v>
      </c>
      <c r="D807" s="55">
        <v>1</v>
      </c>
      <c r="E807" s="55">
        <v>0</v>
      </c>
      <c r="F807" s="55">
        <v>0</v>
      </c>
      <c r="G807" s="55">
        <v>0</v>
      </c>
      <c r="H807" s="55">
        <v>0</v>
      </c>
      <c r="I807" s="55">
        <v>0</v>
      </c>
      <c r="J807" s="55">
        <v>1</v>
      </c>
      <c r="K807" s="55">
        <v>2</v>
      </c>
      <c r="L807" s="55">
        <v>0</v>
      </c>
      <c r="M807" s="55">
        <v>0</v>
      </c>
      <c r="N807" s="56">
        <v>3</v>
      </c>
      <c r="O807" s="56">
        <v>3</v>
      </c>
      <c r="P807" s="56">
        <v>6</v>
      </c>
      <c r="Q807" s="55">
        <v>806</v>
      </c>
      <c r="R807" s="55" t="s">
        <v>309</v>
      </c>
      <c r="S807" s="55">
        <v>45</v>
      </c>
      <c r="T807" s="57">
        <f t="shared" si="12"/>
        <v>3</v>
      </c>
    </row>
    <row r="808" spans="1:20" s="55" customFormat="1" x14ac:dyDescent="0.3">
      <c r="A808" s="55" t="s">
        <v>2239</v>
      </c>
      <c r="B808" s="55">
        <v>2</v>
      </c>
      <c r="C808" s="55">
        <v>3</v>
      </c>
      <c r="D808" s="55">
        <v>1</v>
      </c>
      <c r="E808" s="55">
        <v>0</v>
      </c>
      <c r="F808" s="55">
        <v>2</v>
      </c>
      <c r="G808" s="55">
        <v>2</v>
      </c>
      <c r="H808" s="55">
        <v>0</v>
      </c>
      <c r="I808" s="55">
        <v>3</v>
      </c>
      <c r="J808" s="55">
        <v>1</v>
      </c>
      <c r="K808" s="55">
        <v>3</v>
      </c>
      <c r="L808" s="55">
        <v>1</v>
      </c>
      <c r="M808" s="55">
        <v>0</v>
      </c>
      <c r="N808" s="56">
        <v>7</v>
      </c>
      <c r="O808" s="56">
        <v>11</v>
      </c>
      <c r="P808" s="56">
        <v>18</v>
      </c>
      <c r="Q808" s="55">
        <v>807</v>
      </c>
      <c r="R808" s="55" t="s">
        <v>309</v>
      </c>
      <c r="S808" s="55">
        <v>45</v>
      </c>
      <c r="T808" s="57">
        <f t="shared" si="12"/>
        <v>13</v>
      </c>
    </row>
    <row r="809" spans="1:20" s="55" customFormat="1" x14ac:dyDescent="0.3">
      <c r="A809" s="55" t="s">
        <v>2239</v>
      </c>
      <c r="B809" s="55">
        <v>0</v>
      </c>
      <c r="C809" s="55">
        <v>1</v>
      </c>
      <c r="D809" s="55">
        <v>0</v>
      </c>
      <c r="E809" s="55">
        <v>1</v>
      </c>
      <c r="F809" s="55">
        <v>0</v>
      </c>
      <c r="G809" s="55">
        <v>1</v>
      </c>
      <c r="H809" s="55">
        <v>1</v>
      </c>
      <c r="I809" s="55">
        <v>0</v>
      </c>
      <c r="J809" s="55">
        <v>1</v>
      </c>
      <c r="K809" s="55">
        <v>2</v>
      </c>
      <c r="L809" s="55">
        <v>0</v>
      </c>
      <c r="M809" s="55">
        <v>0</v>
      </c>
      <c r="N809" s="56">
        <v>2</v>
      </c>
      <c r="O809" s="56">
        <v>5</v>
      </c>
      <c r="P809" s="56">
        <v>7</v>
      </c>
      <c r="Q809" s="55">
        <v>808</v>
      </c>
      <c r="R809" s="55" t="s">
        <v>309</v>
      </c>
      <c r="S809" s="55">
        <v>45</v>
      </c>
      <c r="T809" s="57">
        <f t="shared" si="12"/>
        <v>4</v>
      </c>
    </row>
    <row r="810" spans="1:20" s="55" customFormat="1" x14ac:dyDescent="0.3">
      <c r="A810" s="55" t="s">
        <v>2240</v>
      </c>
      <c r="B810" s="55">
        <v>0</v>
      </c>
      <c r="C810" s="55">
        <v>0</v>
      </c>
      <c r="D810" s="55">
        <v>0</v>
      </c>
      <c r="E810" s="55">
        <v>1</v>
      </c>
      <c r="F810" s="55">
        <v>1</v>
      </c>
      <c r="G810" s="55">
        <v>0</v>
      </c>
      <c r="H810" s="55">
        <v>0</v>
      </c>
      <c r="I810" s="55">
        <v>0</v>
      </c>
      <c r="J810" s="55">
        <v>0</v>
      </c>
      <c r="K810" s="55">
        <v>1</v>
      </c>
      <c r="L810" s="55">
        <v>0</v>
      </c>
      <c r="M810" s="55">
        <v>0</v>
      </c>
      <c r="N810" s="56">
        <v>1</v>
      </c>
      <c r="O810" s="56">
        <v>2</v>
      </c>
      <c r="P810" s="56">
        <v>3</v>
      </c>
      <c r="Q810" s="55">
        <v>809</v>
      </c>
      <c r="R810" s="55" t="s">
        <v>309</v>
      </c>
      <c r="S810" s="55">
        <v>45</v>
      </c>
      <c r="T810" s="57">
        <f t="shared" si="12"/>
        <v>2</v>
      </c>
    </row>
    <row r="811" spans="1:20" s="55" customFormat="1" x14ac:dyDescent="0.3">
      <c r="A811" s="55" t="s">
        <v>2239</v>
      </c>
      <c r="B811" s="55">
        <v>1</v>
      </c>
      <c r="C811" s="55">
        <v>0</v>
      </c>
      <c r="D811" s="55">
        <v>0</v>
      </c>
      <c r="E811" s="55">
        <v>2</v>
      </c>
      <c r="F811" s="55">
        <v>0</v>
      </c>
      <c r="G811" s="55">
        <v>2</v>
      </c>
      <c r="H811" s="55">
        <v>1</v>
      </c>
      <c r="I811" s="55">
        <v>3</v>
      </c>
      <c r="J811" s="55">
        <v>1</v>
      </c>
      <c r="K811" s="55">
        <v>1</v>
      </c>
      <c r="L811" s="55">
        <v>0</v>
      </c>
      <c r="M811" s="55">
        <v>0</v>
      </c>
      <c r="N811" s="56">
        <v>3</v>
      </c>
      <c r="O811" s="56">
        <v>8</v>
      </c>
      <c r="P811" s="56">
        <v>11</v>
      </c>
      <c r="Q811" s="55">
        <v>810</v>
      </c>
      <c r="R811" s="55" t="s">
        <v>309</v>
      </c>
      <c r="S811" s="55">
        <v>45</v>
      </c>
      <c r="T811" s="57">
        <f t="shared" si="12"/>
        <v>9</v>
      </c>
    </row>
    <row r="812" spans="1:20" s="55" customFormat="1" x14ac:dyDescent="0.3">
      <c r="A812" s="55" t="s">
        <v>2240</v>
      </c>
      <c r="B812" s="55">
        <v>1</v>
      </c>
      <c r="C812" s="55">
        <v>0</v>
      </c>
      <c r="D812" s="55">
        <v>2</v>
      </c>
      <c r="E812" s="55">
        <v>0</v>
      </c>
      <c r="F812" s="55">
        <v>0</v>
      </c>
      <c r="G812" s="55">
        <v>1</v>
      </c>
      <c r="H812" s="55">
        <v>0</v>
      </c>
      <c r="I812" s="55">
        <v>0</v>
      </c>
      <c r="J812" s="55">
        <v>1</v>
      </c>
      <c r="K812" s="55">
        <v>1</v>
      </c>
      <c r="L812" s="55">
        <v>0</v>
      </c>
      <c r="M812" s="55">
        <v>0</v>
      </c>
      <c r="N812" s="56">
        <v>4</v>
      </c>
      <c r="O812" s="56">
        <v>2</v>
      </c>
      <c r="P812" s="56">
        <v>6</v>
      </c>
      <c r="Q812" s="55">
        <v>811</v>
      </c>
      <c r="R812" s="55" t="s">
        <v>309</v>
      </c>
      <c r="S812" s="55">
        <v>45</v>
      </c>
      <c r="T812" s="57">
        <f t="shared" si="12"/>
        <v>4</v>
      </c>
    </row>
    <row r="813" spans="1:20" s="55" customFormat="1" x14ac:dyDescent="0.3">
      <c r="A813" s="55" t="s">
        <v>2240</v>
      </c>
      <c r="B813" s="55">
        <v>0</v>
      </c>
      <c r="C813" s="55">
        <v>0</v>
      </c>
      <c r="D813" s="55">
        <v>1</v>
      </c>
      <c r="E813" s="55">
        <v>0</v>
      </c>
      <c r="F813" s="55">
        <v>0</v>
      </c>
      <c r="G813" s="55">
        <v>3</v>
      </c>
      <c r="H813" s="55">
        <v>0</v>
      </c>
      <c r="I813" s="55">
        <v>0</v>
      </c>
      <c r="J813" s="55">
        <v>0</v>
      </c>
      <c r="K813" s="55">
        <v>1</v>
      </c>
      <c r="L813" s="55">
        <v>0</v>
      </c>
      <c r="M813" s="55">
        <v>0</v>
      </c>
      <c r="N813" s="56">
        <v>1</v>
      </c>
      <c r="O813" s="56">
        <v>4</v>
      </c>
      <c r="P813" s="56">
        <v>5</v>
      </c>
      <c r="Q813" s="55">
        <v>812</v>
      </c>
      <c r="R813" s="55" t="s">
        <v>309</v>
      </c>
      <c r="S813" s="55">
        <v>45</v>
      </c>
      <c r="T813" s="57">
        <f t="shared" si="12"/>
        <v>4</v>
      </c>
    </row>
    <row r="814" spans="1:20" s="55" customFormat="1" x14ac:dyDescent="0.3">
      <c r="A814" s="55" t="s">
        <v>2240</v>
      </c>
      <c r="B814" s="55">
        <v>1</v>
      </c>
      <c r="C814" s="55">
        <v>0</v>
      </c>
      <c r="D814" s="55">
        <v>0</v>
      </c>
      <c r="E814" s="55">
        <v>0</v>
      </c>
      <c r="F814" s="55">
        <v>0</v>
      </c>
      <c r="G814" s="55">
        <v>2</v>
      </c>
      <c r="H814" s="55">
        <v>0</v>
      </c>
      <c r="I814" s="55">
        <v>0</v>
      </c>
      <c r="J814" s="55">
        <v>0</v>
      </c>
      <c r="K814" s="55">
        <v>1</v>
      </c>
      <c r="L814" s="55">
        <v>0</v>
      </c>
      <c r="M814" s="55">
        <v>0</v>
      </c>
      <c r="N814" s="56">
        <v>1</v>
      </c>
      <c r="O814" s="56">
        <v>3</v>
      </c>
      <c r="P814" s="56">
        <v>4</v>
      </c>
      <c r="Q814" s="55">
        <v>813</v>
      </c>
      <c r="R814" s="55" t="s">
        <v>309</v>
      </c>
      <c r="S814" s="55">
        <v>45</v>
      </c>
      <c r="T814" s="57">
        <f t="shared" si="12"/>
        <v>3</v>
      </c>
    </row>
    <row r="815" spans="1:20" s="55" customFormat="1" x14ac:dyDescent="0.3">
      <c r="A815" s="55" t="s">
        <v>2239</v>
      </c>
      <c r="B815" s="55">
        <v>0</v>
      </c>
      <c r="C815" s="55">
        <v>0</v>
      </c>
      <c r="D815" s="55">
        <v>0</v>
      </c>
      <c r="E815" s="55">
        <v>1</v>
      </c>
      <c r="F815" s="55">
        <v>0</v>
      </c>
      <c r="G815" s="55">
        <v>1</v>
      </c>
      <c r="H815" s="55">
        <v>1</v>
      </c>
      <c r="I815" s="55">
        <v>0</v>
      </c>
      <c r="J815" s="55">
        <v>0</v>
      </c>
      <c r="K815" s="55">
        <v>0</v>
      </c>
      <c r="L815" s="55">
        <v>0</v>
      </c>
      <c r="M815" s="55">
        <v>1</v>
      </c>
      <c r="N815" s="56">
        <v>1</v>
      </c>
      <c r="O815" s="56">
        <v>3</v>
      </c>
      <c r="P815" s="56">
        <v>4</v>
      </c>
      <c r="Q815" s="55">
        <v>814</v>
      </c>
      <c r="R815" s="55" t="s">
        <v>309</v>
      </c>
      <c r="S815" s="55">
        <v>45</v>
      </c>
      <c r="T815" s="57">
        <f t="shared" si="12"/>
        <v>3</v>
      </c>
    </row>
    <row r="816" spans="1:20" s="55" customFormat="1" x14ac:dyDescent="0.3">
      <c r="A816" s="55" t="s">
        <v>2239</v>
      </c>
      <c r="B816" s="55">
        <v>0</v>
      </c>
      <c r="C816" s="55">
        <v>0</v>
      </c>
      <c r="D816" s="55">
        <v>0</v>
      </c>
      <c r="E816" s="55">
        <v>1</v>
      </c>
      <c r="F816" s="55">
        <v>0</v>
      </c>
      <c r="G816" s="55">
        <v>3</v>
      </c>
      <c r="H816" s="55">
        <v>0</v>
      </c>
      <c r="I816" s="55">
        <v>0</v>
      </c>
      <c r="J816" s="55">
        <v>0</v>
      </c>
      <c r="K816" s="55">
        <v>0</v>
      </c>
      <c r="L816" s="55">
        <v>0</v>
      </c>
      <c r="M816" s="55">
        <v>1</v>
      </c>
      <c r="N816" s="56">
        <v>0</v>
      </c>
      <c r="O816" s="56">
        <v>5</v>
      </c>
      <c r="P816" s="56">
        <v>5</v>
      </c>
      <c r="Q816" s="55">
        <v>815</v>
      </c>
      <c r="R816" s="55" t="s">
        <v>309</v>
      </c>
      <c r="S816" s="55">
        <v>45</v>
      </c>
      <c r="T816" s="57">
        <f t="shared" si="12"/>
        <v>4</v>
      </c>
    </row>
    <row r="817" spans="1:20" s="55" customFormat="1" x14ac:dyDescent="0.3">
      <c r="A817" s="55" t="s">
        <v>2239</v>
      </c>
      <c r="B817" s="55">
        <v>0</v>
      </c>
      <c r="C817" s="55">
        <v>1</v>
      </c>
      <c r="D817" s="55">
        <v>0</v>
      </c>
      <c r="E817" s="55">
        <v>1</v>
      </c>
      <c r="F817" s="55">
        <v>0</v>
      </c>
      <c r="G817" s="55">
        <v>2</v>
      </c>
      <c r="H817" s="55">
        <v>2</v>
      </c>
      <c r="I817" s="55">
        <v>0</v>
      </c>
      <c r="J817" s="55">
        <v>1</v>
      </c>
      <c r="K817" s="55">
        <v>1</v>
      </c>
      <c r="L817" s="55">
        <v>0</v>
      </c>
      <c r="M817" s="55">
        <v>0</v>
      </c>
      <c r="N817" s="56">
        <v>3</v>
      </c>
      <c r="O817" s="56">
        <v>5</v>
      </c>
      <c r="P817" s="56">
        <v>8</v>
      </c>
      <c r="Q817" s="55">
        <v>816</v>
      </c>
      <c r="R817" s="55" t="s">
        <v>309</v>
      </c>
      <c r="S817" s="55">
        <v>45</v>
      </c>
      <c r="T817" s="57">
        <f t="shared" si="12"/>
        <v>6</v>
      </c>
    </row>
    <row r="818" spans="1:20" s="55" customFormat="1" x14ac:dyDescent="0.3">
      <c r="A818" s="55" t="s">
        <v>2239</v>
      </c>
      <c r="B818" s="55">
        <v>1</v>
      </c>
      <c r="C818" s="55">
        <v>0</v>
      </c>
      <c r="D818" s="55">
        <v>1</v>
      </c>
      <c r="E818" s="55">
        <v>1</v>
      </c>
      <c r="F818" s="55">
        <v>1</v>
      </c>
      <c r="G818" s="55">
        <v>1</v>
      </c>
      <c r="H818" s="55">
        <v>0</v>
      </c>
      <c r="I818" s="55">
        <v>0</v>
      </c>
      <c r="J818" s="55">
        <v>1</v>
      </c>
      <c r="K818" s="55">
        <v>1</v>
      </c>
      <c r="L818" s="55">
        <v>0</v>
      </c>
      <c r="M818" s="55">
        <v>0</v>
      </c>
      <c r="N818" s="56">
        <v>4</v>
      </c>
      <c r="O818" s="56">
        <v>3</v>
      </c>
      <c r="P818" s="56">
        <v>7</v>
      </c>
      <c r="Q818" s="55">
        <v>817</v>
      </c>
      <c r="R818" s="55" t="s">
        <v>309</v>
      </c>
      <c r="S818" s="55">
        <v>45</v>
      </c>
      <c r="T818" s="57">
        <f t="shared" si="12"/>
        <v>5</v>
      </c>
    </row>
    <row r="819" spans="1:20" s="55" customFormat="1" x14ac:dyDescent="0.3">
      <c r="A819" s="55" t="s">
        <v>2239</v>
      </c>
      <c r="B819" s="55">
        <v>0</v>
      </c>
      <c r="C819" s="55">
        <v>1</v>
      </c>
      <c r="D819" s="55">
        <v>1</v>
      </c>
      <c r="E819" s="55">
        <v>0</v>
      </c>
      <c r="F819" s="55">
        <v>1</v>
      </c>
      <c r="G819" s="55">
        <v>0</v>
      </c>
      <c r="H819" s="55">
        <v>0</v>
      </c>
      <c r="I819" s="55">
        <v>0</v>
      </c>
      <c r="J819" s="55">
        <v>0</v>
      </c>
      <c r="K819" s="55">
        <v>1</v>
      </c>
      <c r="L819" s="55">
        <v>0</v>
      </c>
      <c r="M819" s="55">
        <v>0</v>
      </c>
      <c r="N819" s="56">
        <v>2</v>
      </c>
      <c r="O819" s="56">
        <v>2</v>
      </c>
      <c r="P819" s="56">
        <v>4</v>
      </c>
      <c r="Q819" s="55">
        <v>818</v>
      </c>
      <c r="R819" s="55" t="s">
        <v>309</v>
      </c>
      <c r="S819" s="55">
        <v>45</v>
      </c>
      <c r="T819" s="57">
        <f t="shared" si="12"/>
        <v>3</v>
      </c>
    </row>
    <row r="820" spans="1:20" s="55" customFormat="1" x14ac:dyDescent="0.3">
      <c r="A820" s="55" t="s">
        <v>2239</v>
      </c>
      <c r="B820" s="55">
        <v>0</v>
      </c>
      <c r="C820" s="55">
        <v>0</v>
      </c>
      <c r="D820" s="55">
        <v>0</v>
      </c>
      <c r="E820" s="55">
        <v>0</v>
      </c>
      <c r="F820" s="55">
        <v>1</v>
      </c>
      <c r="G820" s="55">
        <v>0</v>
      </c>
      <c r="H820" s="55">
        <v>2</v>
      </c>
      <c r="I820" s="55">
        <v>1</v>
      </c>
      <c r="J820" s="55">
        <v>0</v>
      </c>
      <c r="K820" s="55">
        <v>0</v>
      </c>
      <c r="L820" s="55">
        <v>0</v>
      </c>
      <c r="M820" s="55">
        <v>1</v>
      </c>
      <c r="N820" s="56">
        <v>3</v>
      </c>
      <c r="O820" s="56">
        <v>2</v>
      </c>
      <c r="P820" s="56">
        <v>5</v>
      </c>
      <c r="Q820" s="55">
        <v>819</v>
      </c>
      <c r="R820" s="55" t="s">
        <v>309</v>
      </c>
      <c r="S820" s="55">
        <v>45</v>
      </c>
      <c r="T820" s="57">
        <f t="shared" si="12"/>
        <v>4</v>
      </c>
    </row>
    <row r="821" spans="1:20" s="55" customFormat="1" x14ac:dyDescent="0.3">
      <c r="A821" s="55" t="s">
        <v>2239</v>
      </c>
      <c r="B821" s="55">
        <v>0</v>
      </c>
      <c r="C821" s="55">
        <v>0</v>
      </c>
      <c r="D821" s="55">
        <v>1</v>
      </c>
      <c r="E821" s="55">
        <v>1</v>
      </c>
      <c r="F821" s="55">
        <v>2</v>
      </c>
      <c r="G821" s="55">
        <v>0</v>
      </c>
      <c r="H821" s="55">
        <v>0</v>
      </c>
      <c r="I821" s="55">
        <v>0</v>
      </c>
      <c r="J821" s="55">
        <v>0</v>
      </c>
      <c r="K821" s="55">
        <v>1</v>
      </c>
      <c r="L821" s="55">
        <v>1</v>
      </c>
      <c r="M821" s="55">
        <v>0</v>
      </c>
      <c r="N821" s="56">
        <v>4</v>
      </c>
      <c r="O821" s="56">
        <v>2</v>
      </c>
      <c r="P821" s="56">
        <v>6</v>
      </c>
      <c r="Q821" s="55">
        <v>820</v>
      </c>
      <c r="R821" s="55" t="s">
        <v>309</v>
      </c>
      <c r="S821" s="55">
        <v>45</v>
      </c>
      <c r="T821" s="57">
        <f t="shared" si="12"/>
        <v>4</v>
      </c>
    </row>
    <row r="822" spans="1:20" s="55" customFormat="1" x14ac:dyDescent="0.3">
      <c r="A822" s="55" t="s">
        <v>2239</v>
      </c>
      <c r="B822" s="55">
        <v>0</v>
      </c>
      <c r="C822" s="55">
        <v>1</v>
      </c>
      <c r="D822" s="55">
        <v>1</v>
      </c>
      <c r="E822" s="55">
        <v>0</v>
      </c>
      <c r="F822" s="55">
        <v>1</v>
      </c>
      <c r="G822" s="55">
        <v>2</v>
      </c>
      <c r="H822" s="55">
        <v>0</v>
      </c>
      <c r="I822" s="55">
        <v>1</v>
      </c>
      <c r="J822" s="55">
        <v>0</v>
      </c>
      <c r="K822" s="55">
        <v>1</v>
      </c>
      <c r="L822" s="55">
        <v>1</v>
      </c>
      <c r="M822" s="55">
        <v>0</v>
      </c>
      <c r="N822" s="56">
        <v>3</v>
      </c>
      <c r="O822" s="56">
        <v>5</v>
      </c>
      <c r="P822" s="56">
        <v>8</v>
      </c>
      <c r="Q822" s="55">
        <v>821</v>
      </c>
      <c r="R822" s="55" t="s">
        <v>309</v>
      </c>
      <c r="S822" s="55">
        <v>45</v>
      </c>
      <c r="T822" s="57">
        <f t="shared" si="12"/>
        <v>6</v>
      </c>
    </row>
    <row r="823" spans="1:20" s="55" customFormat="1" x14ac:dyDescent="0.3">
      <c r="A823" s="55" t="s">
        <v>2239</v>
      </c>
      <c r="B823" s="55">
        <v>1</v>
      </c>
      <c r="C823" s="55">
        <v>1</v>
      </c>
      <c r="D823" s="55">
        <v>0</v>
      </c>
      <c r="E823" s="55">
        <v>1</v>
      </c>
      <c r="F823" s="55">
        <v>1</v>
      </c>
      <c r="G823" s="55">
        <v>1</v>
      </c>
      <c r="H823" s="55">
        <v>0</v>
      </c>
      <c r="I823" s="55">
        <v>1</v>
      </c>
      <c r="J823" s="55">
        <v>0</v>
      </c>
      <c r="K823" s="55">
        <v>1</v>
      </c>
      <c r="L823" s="55">
        <v>1</v>
      </c>
      <c r="M823" s="55">
        <v>0</v>
      </c>
      <c r="N823" s="56">
        <v>3</v>
      </c>
      <c r="O823" s="56">
        <v>5</v>
      </c>
      <c r="P823" s="56">
        <v>8</v>
      </c>
      <c r="Q823" s="55">
        <v>822</v>
      </c>
      <c r="R823" s="55" t="s">
        <v>309</v>
      </c>
      <c r="S823" s="55">
        <v>45</v>
      </c>
      <c r="T823" s="57">
        <f t="shared" si="12"/>
        <v>6</v>
      </c>
    </row>
    <row r="824" spans="1:20" s="55" customFormat="1" x14ac:dyDescent="0.3">
      <c r="A824" s="55" t="s">
        <v>2239</v>
      </c>
      <c r="B824" s="55">
        <v>1</v>
      </c>
      <c r="C824" s="55">
        <v>0</v>
      </c>
      <c r="D824" s="55">
        <v>0</v>
      </c>
      <c r="E824" s="55">
        <v>2</v>
      </c>
      <c r="F824" s="55">
        <v>3</v>
      </c>
      <c r="G824" s="55">
        <v>0</v>
      </c>
      <c r="H824" s="55">
        <v>2</v>
      </c>
      <c r="I824" s="55">
        <v>0</v>
      </c>
      <c r="J824" s="55">
        <v>0</v>
      </c>
      <c r="K824" s="55">
        <v>1</v>
      </c>
      <c r="L824" s="55">
        <v>1</v>
      </c>
      <c r="M824" s="55">
        <v>0</v>
      </c>
      <c r="N824" s="56">
        <v>7</v>
      </c>
      <c r="O824" s="56">
        <v>3</v>
      </c>
      <c r="P824" s="56">
        <v>10</v>
      </c>
      <c r="Q824" s="55">
        <v>823</v>
      </c>
      <c r="R824" s="55" t="s">
        <v>309</v>
      </c>
      <c r="S824" s="55">
        <v>45</v>
      </c>
      <c r="T824" s="57">
        <f t="shared" si="12"/>
        <v>8</v>
      </c>
    </row>
    <row r="825" spans="1:20" s="55" customFormat="1" x14ac:dyDescent="0.3">
      <c r="A825" s="55" t="s">
        <v>2239</v>
      </c>
      <c r="B825" s="55">
        <v>0</v>
      </c>
      <c r="C825" s="55">
        <v>1</v>
      </c>
      <c r="D825" s="55">
        <v>0</v>
      </c>
      <c r="E825" s="55">
        <v>1</v>
      </c>
      <c r="F825" s="55">
        <v>1</v>
      </c>
      <c r="G825" s="55">
        <v>1</v>
      </c>
      <c r="H825" s="55">
        <v>0</v>
      </c>
      <c r="I825" s="55">
        <v>0</v>
      </c>
      <c r="J825" s="55">
        <v>1</v>
      </c>
      <c r="K825" s="55">
        <v>1</v>
      </c>
      <c r="L825" s="55">
        <v>0</v>
      </c>
      <c r="M825" s="55">
        <v>0</v>
      </c>
      <c r="N825" s="56">
        <v>2</v>
      </c>
      <c r="O825" s="56">
        <v>4</v>
      </c>
      <c r="P825" s="56">
        <v>6</v>
      </c>
      <c r="Q825" s="55">
        <v>824</v>
      </c>
      <c r="R825" s="55" t="s">
        <v>309</v>
      </c>
      <c r="S825" s="55">
        <v>45</v>
      </c>
      <c r="T825" s="57">
        <f t="shared" si="12"/>
        <v>4</v>
      </c>
    </row>
    <row r="826" spans="1:20" s="55" customFormat="1" x14ac:dyDescent="0.3">
      <c r="A826" s="55" t="s">
        <v>2239</v>
      </c>
      <c r="B826" s="55">
        <v>0</v>
      </c>
      <c r="C826" s="55">
        <v>0</v>
      </c>
      <c r="D826" s="55">
        <v>2</v>
      </c>
      <c r="E826" s="55">
        <v>1</v>
      </c>
      <c r="F826" s="55">
        <v>2</v>
      </c>
      <c r="G826" s="55">
        <v>3</v>
      </c>
      <c r="H826" s="55">
        <v>1</v>
      </c>
      <c r="I826" s="55">
        <v>1</v>
      </c>
      <c r="J826" s="55">
        <v>2</v>
      </c>
      <c r="K826" s="55">
        <v>2</v>
      </c>
      <c r="L826" s="55">
        <v>1</v>
      </c>
      <c r="M826" s="55">
        <v>0</v>
      </c>
      <c r="N826" s="56">
        <v>8</v>
      </c>
      <c r="O826" s="56">
        <v>7</v>
      </c>
      <c r="P826" s="56">
        <v>15</v>
      </c>
      <c r="Q826" s="55">
        <v>825</v>
      </c>
      <c r="R826" s="55" t="s">
        <v>309</v>
      </c>
      <c r="S826" s="55">
        <v>46</v>
      </c>
      <c r="T826" s="57">
        <f t="shared" si="12"/>
        <v>10</v>
      </c>
    </row>
    <row r="827" spans="1:20" s="55" customFormat="1" x14ac:dyDescent="0.3">
      <c r="A827" s="55" t="s">
        <v>2239</v>
      </c>
      <c r="B827" s="55">
        <v>0</v>
      </c>
      <c r="C827" s="55">
        <v>0</v>
      </c>
      <c r="D827" s="55">
        <v>1</v>
      </c>
      <c r="E827" s="55">
        <v>0</v>
      </c>
      <c r="F827" s="55">
        <v>0</v>
      </c>
      <c r="G827" s="55">
        <v>0</v>
      </c>
      <c r="H827" s="55">
        <v>0</v>
      </c>
      <c r="I827" s="55">
        <v>0</v>
      </c>
      <c r="J827" s="55">
        <v>0</v>
      </c>
      <c r="K827" s="55">
        <v>1</v>
      </c>
      <c r="L827" s="55">
        <v>0</v>
      </c>
      <c r="M827" s="55">
        <v>0</v>
      </c>
      <c r="N827" s="56">
        <v>1</v>
      </c>
      <c r="O827" s="56">
        <v>1</v>
      </c>
      <c r="P827" s="56">
        <v>2</v>
      </c>
      <c r="Q827" s="55">
        <v>826</v>
      </c>
      <c r="R827" s="55" t="s">
        <v>309</v>
      </c>
      <c r="S827" s="55">
        <v>46</v>
      </c>
      <c r="T827" s="57">
        <f t="shared" si="12"/>
        <v>1</v>
      </c>
    </row>
    <row r="828" spans="1:20" s="55" customFormat="1" x14ac:dyDescent="0.3">
      <c r="A828" s="55" t="s">
        <v>2239</v>
      </c>
      <c r="B828" s="55">
        <v>0</v>
      </c>
      <c r="C828" s="55">
        <v>0</v>
      </c>
      <c r="D828" s="55">
        <v>0</v>
      </c>
      <c r="E828" s="55">
        <v>0</v>
      </c>
      <c r="F828" s="55">
        <v>0</v>
      </c>
      <c r="G828" s="55">
        <v>3</v>
      </c>
      <c r="H828" s="55">
        <v>0</v>
      </c>
      <c r="I828" s="55">
        <v>2</v>
      </c>
      <c r="J828" s="55">
        <v>0</v>
      </c>
      <c r="K828" s="55">
        <v>0</v>
      </c>
      <c r="L828" s="55">
        <v>0</v>
      </c>
      <c r="M828" s="55">
        <v>1</v>
      </c>
      <c r="N828" s="56">
        <v>0</v>
      </c>
      <c r="O828" s="56">
        <v>6</v>
      </c>
      <c r="P828" s="56">
        <v>6</v>
      </c>
      <c r="Q828" s="55">
        <v>827</v>
      </c>
      <c r="R828" s="55" t="s">
        <v>309</v>
      </c>
      <c r="S828" s="55">
        <v>46</v>
      </c>
      <c r="T828" s="57">
        <f t="shared" si="12"/>
        <v>5</v>
      </c>
    </row>
    <row r="829" spans="1:20" s="55" customFormat="1" x14ac:dyDescent="0.3">
      <c r="A829" s="55" t="s">
        <v>2239</v>
      </c>
      <c r="B829" s="55">
        <v>0</v>
      </c>
      <c r="C829" s="55">
        <v>0</v>
      </c>
      <c r="D829" s="55">
        <v>2</v>
      </c>
      <c r="E829" s="55">
        <v>0</v>
      </c>
      <c r="F829" s="55">
        <v>1</v>
      </c>
      <c r="G829" s="55">
        <v>0</v>
      </c>
      <c r="H829" s="55">
        <v>0</v>
      </c>
      <c r="I829" s="55">
        <v>3</v>
      </c>
      <c r="J829" s="55">
        <v>1</v>
      </c>
      <c r="K829" s="55">
        <v>2</v>
      </c>
      <c r="L829" s="55">
        <v>0</v>
      </c>
      <c r="M829" s="55">
        <v>1</v>
      </c>
      <c r="N829" s="56">
        <v>4</v>
      </c>
      <c r="O829" s="56">
        <v>6</v>
      </c>
      <c r="P829" s="56">
        <v>10</v>
      </c>
      <c r="Q829" s="55">
        <v>828</v>
      </c>
      <c r="R829" s="55" t="s">
        <v>309</v>
      </c>
      <c r="S829" s="55">
        <v>46</v>
      </c>
      <c r="T829" s="57">
        <f t="shared" si="12"/>
        <v>6</v>
      </c>
    </row>
    <row r="830" spans="1:20" s="55" customFormat="1" x14ac:dyDescent="0.3">
      <c r="A830" s="55" t="s">
        <v>2239</v>
      </c>
      <c r="B830" s="55">
        <v>1</v>
      </c>
      <c r="C830" s="55">
        <v>0</v>
      </c>
      <c r="D830" s="55">
        <v>0</v>
      </c>
      <c r="E830" s="55">
        <v>2</v>
      </c>
      <c r="F830" s="55">
        <v>1</v>
      </c>
      <c r="G830" s="55">
        <v>0</v>
      </c>
      <c r="H830" s="55">
        <v>0</v>
      </c>
      <c r="I830" s="55">
        <v>1</v>
      </c>
      <c r="J830" s="55">
        <v>1</v>
      </c>
      <c r="K830" s="55">
        <v>1</v>
      </c>
      <c r="L830" s="55">
        <v>0</v>
      </c>
      <c r="M830" s="55">
        <v>0</v>
      </c>
      <c r="N830" s="56">
        <v>3</v>
      </c>
      <c r="O830" s="56">
        <v>4</v>
      </c>
      <c r="P830" s="56">
        <v>7</v>
      </c>
      <c r="Q830" s="55">
        <v>829</v>
      </c>
      <c r="R830" s="55" t="s">
        <v>309</v>
      </c>
      <c r="S830" s="55">
        <v>46</v>
      </c>
      <c r="T830" s="57">
        <f t="shared" si="12"/>
        <v>5</v>
      </c>
    </row>
    <row r="831" spans="1:20" s="55" customFormat="1" x14ac:dyDescent="0.3">
      <c r="A831" s="55" t="s">
        <v>2239</v>
      </c>
      <c r="B831" s="55">
        <v>0</v>
      </c>
      <c r="C831" s="55">
        <v>0</v>
      </c>
      <c r="D831" s="55">
        <v>1</v>
      </c>
      <c r="E831" s="55">
        <v>0</v>
      </c>
      <c r="F831" s="55">
        <v>2</v>
      </c>
      <c r="G831" s="55">
        <v>0</v>
      </c>
      <c r="H831" s="55">
        <v>0</v>
      </c>
      <c r="I831" s="55">
        <v>3</v>
      </c>
      <c r="J831" s="55">
        <v>1</v>
      </c>
      <c r="K831" s="55">
        <v>0</v>
      </c>
      <c r="L831" s="55">
        <v>0</v>
      </c>
      <c r="M831" s="55">
        <v>1</v>
      </c>
      <c r="N831" s="56">
        <v>4</v>
      </c>
      <c r="O831" s="56">
        <v>4</v>
      </c>
      <c r="P831" s="56">
        <v>8</v>
      </c>
      <c r="Q831" s="55">
        <v>830</v>
      </c>
      <c r="R831" s="55" t="s">
        <v>309</v>
      </c>
      <c r="S831" s="55">
        <v>46</v>
      </c>
      <c r="T831" s="57">
        <f t="shared" si="12"/>
        <v>6</v>
      </c>
    </row>
    <row r="832" spans="1:20" s="55" customFormat="1" x14ac:dyDescent="0.3">
      <c r="A832" s="55" t="s">
        <v>2239</v>
      </c>
      <c r="B832" s="55">
        <v>0</v>
      </c>
      <c r="C832" s="55">
        <v>1</v>
      </c>
      <c r="D832" s="55">
        <v>1</v>
      </c>
      <c r="E832" s="55">
        <v>1</v>
      </c>
      <c r="F832" s="55">
        <v>0</v>
      </c>
      <c r="G832" s="55">
        <v>0</v>
      </c>
      <c r="H832" s="55">
        <v>0</v>
      </c>
      <c r="I832" s="55">
        <v>0</v>
      </c>
      <c r="J832" s="55">
        <v>0</v>
      </c>
      <c r="K832" s="55">
        <v>1</v>
      </c>
      <c r="L832" s="55">
        <v>1</v>
      </c>
      <c r="M832" s="55">
        <v>0</v>
      </c>
      <c r="N832" s="56">
        <v>2</v>
      </c>
      <c r="O832" s="56">
        <v>3</v>
      </c>
      <c r="P832" s="56">
        <v>5</v>
      </c>
      <c r="Q832" s="55">
        <v>831</v>
      </c>
      <c r="R832" s="55" t="s">
        <v>309</v>
      </c>
      <c r="S832" s="55">
        <v>46</v>
      </c>
      <c r="T832" s="57">
        <f t="shared" si="12"/>
        <v>3</v>
      </c>
    </row>
    <row r="833" spans="1:20" s="55" customFormat="1" x14ac:dyDescent="0.3">
      <c r="A833" s="55" t="s">
        <v>2239</v>
      </c>
      <c r="B833" s="55">
        <v>0</v>
      </c>
      <c r="C833" s="55">
        <v>0</v>
      </c>
      <c r="D833" s="55">
        <v>1</v>
      </c>
      <c r="E833" s="55">
        <v>0</v>
      </c>
      <c r="F833" s="55">
        <v>0</v>
      </c>
      <c r="G833" s="55">
        <v>2</v>
      </c>
      <c r="H833" s="55">
        <v>0</v>
      </c>
      <c r="I833" s="55">
        <v>0</v>
      </c>
      <c r="J833" s="55">
        <v>1</v>
      </c>
      <c r="K833" s="55">
        <v>1</v>
      </c>
      <c r="L833" s="55">
        <v>0</v>
      </c>
      <c r="M833" s="55">
        <v>0</v>
      </c>
      <c r="N833" s="56">
        <v>2</v>
      </c>
      <c r="O833" s="56">
        <v>3</v>
      </c>
      <c r="P833" s="56">
        <v>5</v>
      </c>
      <c r="Q833" s="55">
        <v>832</v>
      </c>
      <c r="R833" s="55" t="s">
        <v>309</v>
      </c>
      <c r="S833" s="55">
        <v>46</v>
      </c>
      <c r="T833" s="57">
        <f t="shared" si="12"/>
        <v>3</v>
      </c>
    </row>
    <row r="834" spans="1:20" s="55" customFormat="1" x14ac:dyDescent="0.3">
      <c r="A834" s="55" t="s">
        <v>2239</v>
      </c>
      <c r="B834" s="55">
        <v>0</v>
      </c>
      <c r="C834" s="55">
        <v>0</v>
      </c>
      <c r="D834" s="55">
        <v>0</v>
      </c>
      <c r="E834" s="55">
        <v>0</v>
      </c>
      <c r="F834" s="55">
        <v>0</v>
      </c>
      <c r="G834" s="55">
        <v>2</v>
      </c>
      <c r="H834" s="55">
        <v>0</v>
      </c>
      <c r="I834" s="55">
        <v>3</v>
      </c>
      <c r="J834" s="55">
        <v>0</v>
      </c>
      <c r="K834" s="55">
        <v>0</v>
      </c>
      <c r="L834" s="55">
        <v>0</v>
      </c>
      <c r="M834" s="55">
        <v>1</v>
      </c>
      <c r="N834" s="56">
        <v>0</v>
      </c>
      <c r="O834" s="56">
        <v>6</v>
      </c>
      <c r="P834" s="56">
        <v>6</v>
      </c>
      <c r="Q834" s="55">
        <v>833</v>
      </c>
      <c r="R834" s="55" t="s">
        <v>309</v>
      </c>
      <c r="S834" s="55">
        <v>46</v>
      </c>
      <c r="T834" s="57">
        <f t="shared" si="12"/>
        <v>5</v>
      </c>
    </row>
    <row r="835" spans="1:20" s="55" customFormat="1" x14ac:dyDescent="0.3">
      <c r="A835" s="55" t="s">
        <v>2239</v>
      </c>
      <c r="B835" s="55">
        <v>1</v>
      </c>
      <c r="C835" s="55">
        <v>1</v>
      </c>
      <c r="D835" s="55">
        <v>0</v>
      </c>
      <c r="E835" s="55">
        <v>1</v>
      </c>
      <c r="F835" s="55">
        <v>0</v>
      </c>
      <c r="G835" s="55">
        <v>0</v>
      </c>
      <c r="H835" s="55">
        <v>0</v>
      </c>
      <c r="I835" s="55">
        <v>0</v>
      </c>
      <c r="J835" s="55">
        <v>1</v>
      </c>
      <c r="K835" s="55">
        <v>1</v>
      </c>
      <c r="L835" s="55">
        <v>0</v>
      </c>
      <c r="M835" s="55">
        <v>0</v>
      </c>
      <c r="N835" s="56">
        <v>2</v>
      </c>
      <c r="O835" s="56">
        <v>3</v>
      </c>
      <c r="P835" s="56">
        <v>5</v>
      </c>
      <c r="Q835" s="55">
        <v>834</v>
      </c>
      <c r="R835" s="55" t="s">
        <v>309</v>
      </c>
      <c r="S835" s="55">
        <v>46</v>
      </c>
      <c r="T835" s="57">
        <f t="shared" ref="T835:T898" si="13">SUM(B835:I835)</f>
        <v>3</v>
      </c>
    </row>
    <row r="836" spans="1:20" s="55" customFormat="1" x14ac:dyDescent="0.3">
      <c r="A836" s="55" t="s">
        <v>2239</v>
      </c>
      <c r="B836" s="55">
        <v>0</v>
      </c>
      <c r="C836" s="55">
        <v>0</v>
      </c>
      <c r="D836" s="55">
        <v>2</v>
      </c>
      <c r="E836" s="55">
        <v>1</v>
      </c>
      <c r="F836" s="55">
        <v>0</v>
      </c>
      <c r="G836" s="55">
        <v>0</v>
      </c>
      <c r="H836" s="55">
        <v>0</v>
      </c>
      <c r="I836" s="55">
        <v>0</v>
      </c>
      <c r="J836" s="55">
        <v>1</v>
      </c>
      <c r="K836" s="55">
        <v>0</v>
      </c>
      <c r="L836" s="55">
        <v>0</v>
      </c>
      <c r="M836" s="55">
        <v>0</v>
      </c>
      <c r="N836" s="56">
        <v>3</v>
      </c>
      <c r="O836" s="56">
        <v>1</v>
      </c>
      <c r="P836" s="56">
        <v>4</v>
      </c>
      <c r="Q836" s="55">
        <v>835</v>
      </c>
      <c r="R836" s="55" t="s">
        <v>309</v>
      </c>
      <c r="S836" s="55">
        <v>46</v>
      </c>
      <c r="T836" s="57">
        <f t="shared" si="13"/>
        <v>3</v>
      </c>
    </row>
    <row r="837" spans="1:20" s="55" customFormat="1" x14ac:dyDescent="0.3">
      <c r="A837" s="55" t="s">
        <v>2239</v>
      </c>
      <c r="B837" s="55">
        <v>1</v>
      </c>
      <c r="C837" s="55">
        <v>0</v>
      </c>
      <c r="D837" s="55">
        <v>0</v>
      </c>
      <c r="E837" s="55">
        <v>0</v>
      </c>
      <c r="F837" s="55">
        <v>0</v>
      </c>
      <c r="G837" s="55">
        <v>0</v>
      </c>
      <c r="H837" s="55">
        <v>0</v>
      </c>
      <c r="I837" s="55">
        <v>1</v>
      </c>
      <c r="J837" s="55">
        <v>1</v>
      </c>
      <c r="K837" s="55">
        <v>0</v>
      </c>
      <c r="L837" s="55">
        <v>0</v>
      </c>
      <c r="M837" s="55">
        <v>0</v>
      </c>
      <c r="N837" s="56">
        <v>2</v>
      </c>
      <c r="O837" s="56">
        <v>1</v>
      </c>
      <c r="P837" s="56">
        <v>3</v>
      </c>
      <c r="Q837" s="55">
        <v>836</v>
      </c>
      <c r="R837" s="55" t="s">
        <v>309</v>
      </c>
      <c r="S837" s="55">
        <v>46</v>
      </c>
      <c r="T837" s="57">
        <f t="shared" si="13"/>
        <v>2</v>
      </c>
    </row>
    <row r="838" spans="1:20" s="55" customFormat="1" x14ac:dyDescent="0.3">
      <c r="A838" s="55" t="s">
        <v>2239</v>
      </c>
      <c r="B838" s="55">
        <v>0</v>
      </c>
      <c r="C838" s="55">
        <v>1</v>
      </c>
      <c r="D838" s="55">
        <v>1</v>
      </c>
      <c r="E838" s="55">
        <v>1</v>
      </c>
      <c r="F838" s="55">
        <v>2</v>
      </c>
      <c r="G838" s="55">
        <v>3</v>
      </c>
      <c r="H838" s="55">
        <v>0</v>
      </c>
      <c r="I838" s="55">
        <v>1</v>
      </c>
      <c r="J838" s="55">
        <v>2</v>
      </c>
      <c r="K838" s="55">
        <v>3</v>
      </c>
      <c r="L838" s="55">
        <v>1</v>
      </c>
      <c r="M838" s="55">
        <v>0</v>
      </c>
      <c r="N838" s="56">
        <v>6</v>
      </c>
      <c r="O838" s="56">
        <v>9</v>
      </c>
      <c r="P838" s="56">
        <v>15</v>
      </c>
      <c r="Q838" s="55">
        <v>837</v>
      </c>
      <c r="R838" s="55" t="s">
        <v>309</v>
      </c>
      <c r="S838" s="55">
        <v>46</v>
      </c>
      <c r="T838" s="57">
        <f t="shared" si="13"/>
        <v>9</v>
      </c>
    </row>
    <row r="839" spans="1:20" s="55" customFormat="1" x14ac:dyDescent="0.3">
      <c r="A839" s="55" t="s">
        <v>2239</v>
      </c>
      <c r="B839" s="55">
        <v>0</v>
      </c>
      <c r="C839" s="55">
        <v>1</v>
      </c>
      <c r="D839" s="55">
        <v>0</v>
      </c>
      <c r="E839" s="55">
        <v>0</v>
      </c>
      <c r="F839" s="55">
        <v>0</v>
      </c>
      <c r="G839" s="55">
        <v>1</v>
      </c>
      <c r="H839" s="55">
        <v>1</v>
      </c>
      <c r="I839" s="55">
        <v>2</v>
      </c>
      <c r="J839" s="55">
        <v>1</v>
      </c>
      <c r="K839" s="55">
        <v>1</v>
      </c>
      <c r="L839" s="55">
        <v>0</v>
      </c>
      <c r="M839" s="55">
        <v>0</v>
      </c>
      <c r="N839" s="56">
        <v>2</v>
      </c>
      <c r="O839" s="56">
        <v>5</v>
      </c>
      <c r="P839" s="56">
        <v>7</v>
      </c>
      <c r="Q839" s="55">
        <v>838</v>
      </c>
      <c r="R839" s="55" t="s">
        <v>309</v>
      </c>
      <c r="S839" s="55">
        <v>46</v>
      </c>
      <c r="T839" s="57">
        <f t="shared" si="13"/>
        <v>5</v>
      </c>
    </row>
    <row r="840" spans="1:20" s="55" customFormat="1" x14ac:dyDescent="0.3">
      <c r="A840" s="55" t="s">
        <v>2239</v>
      </c>
      <c r="B840" s="55">
        <v>0</v>
      </c>
      <c r="C840" s="55">
        <v>0</v>
      </c>
      <c r="D840" s="55">
        <v>0</v>
      </c>
      <c r="E840" s="55">
        <v>0</v>
      </c>
      <c r="F840" s="55">
        <v>0</v>
      </c>
      <c r="G840" s="55">
        <v>1</v>
      </c>
      <c r="H840" s="55">
        <v>1</v>
      </c>
      <c r="I840" s="55">
        <v>0</v>
      </c>
      <c r="J840" s="55">
        <v>0</v>
      </c>
      <c r="K840" s="55">
        <v>1</v>
      </c>
      <c r="L840" s="55">
        <v>0</v>
      </c>
      <c r="M840" s="55">
        <v>0</v>
      </c>
      <c r="N840" s="56">
        <v>1</v>
      </c>
      <c r="O840" s="56">
        <v>2</v>
      </c>
      <c r="P840" s="56">
        <v>3</v>
      </c>
      <c r="Q840" s="55">
        <v>839</v>
      </c>
      <c r="R840" s="55" t="s">
        <v>309</v>
      </c>
      <c r="S840" s="55">
        <v>46</v>
      </c>
      <c r="T840" s="57">
        <f t="shared" si="13"/>
        <v>2</v>
      </c>
    </row>
    <row r="841" spans="1:20" s="55" customFormat="1" x14ac:dyDescent="0.3">
      <c r="A841" s="55" t="s">
        <v>2239</v>
      </c>
      <c r="B841" s="55">
        <v>1</v>
      </c>
      <c r="C841" s="55">
        <v>1</v>
      </c>
      <c r="D841" s="55">
        <v>0</v>
      </c>
      <c r="E841" s="55">
        <v>0</v>
      </c>
      <c r="F841" s="55">
        <v>2</v>
      </c>
      <c r="G841" s="55">
        <v>0</v>
      </c>
      <c r="H841" s="55">
        <v>0</v>
      </c>
      <c r="I841" s="55">
        <v>0</v>
      </c>
      <c r="J841" s="55">
        <v>1</v>
      </c>
      <c r="K841" s="55">
        <v>1</v>
      </c>
      <c r="L841" s="55">
        <v>0</v>
      </c>
      <c r="M841" s="55">
        <v>0</v>
      </c>
      <c r="N841" s="56">
        <v>4</v>
      </c>
      <c r="O841" s="56">
        <v>2</v>
      </c>
      <c r="P841" s="56">
        <v>6</v>
      </c>
      <c r="Q841" s="55">
        <v>840</v>
      </c>
      <c r="R841" s="55" t="s">
        <v>309</v>
      </c>
      <c r="S841" s="55">
        <v>46</v>
      </c>
      <c r="T841" s="57">
        <f t="shared" si="13"/>
        <v>4</v>
      </c>
    </row>
    <row r="842" spans="1:20" s="55" customFormat="1" x14ac:dyDescent="0.3">
      <c r="A842" s="55" t="s">
        <v>2239</v>
      </c>
      <c r="B842" s="55">
        <v>0</v>
      </c>
      <c r="C842" s="55">
        <v>0</v>
      </c>
      <c r="D842" s="55">
        <v>1</v>
      </c>
      <c r="E842" s="55">
        <v>1</v>
      </c>
      <c r="F842" s="55">
        <v>1</v>
      </c>
      <c r="G842" s="55">
        <v>1</v>
      </c>
      <c r="H842" s="55">
        <v>0</v>
      </c>
      <c r="I842" s="55">
        <v>0</v>
      </c>
      <c r="J842" s="55">
        <v>1</v>
      </c>
      <c r="K842" s="55">
        <v>2</v>
      </c>
      <c r="L842" s="55">
        <v>0</v>
      </c>
      <c r="M842" s="55">
        <v>0</v>
      </c>
      <c r="N842" s="56">
        <v>3</v>
      </c>
      <c r="O842" s="56">
        <v>4</v>
      </c>
      <c r="P842" s="56">
        <v>7</v>
      </c>
      <c r="Q842" s="55">
        <v>841</v>
      </c>
      <c r="R842" s="55" t="s">
        <v>309</v>
      </c>
      <c r="S842" s="55">
        <v>46</v>
      </c>
      <c r="T842" s="57">
        <f t="shared" si="13"/>
        <v>4</v>
      </c>
    </row>
    <row r="843" spans="1:20" s="55" customFormat="1" x14ac:dyDescent="0.3">
      <c r="A843" s="55" t="s">
        <v>2239</v>
      </c>
      <c r="B843" s="55">
        <v>1</v>
      </c>
      <c r="C843" s="55">
        <v>0</v>
      </c>
      <c r="D843" s="55">
        <v>0</v>
      </c>
      <c r="E843" s="55">
        <v>0</v>
      </c>
      <c r="F843" s="55">
        <v>3</v>
      </c>
      <c r="G843" s="55">
        <v>2</v>
      </c>
      <c r="H843" s="55">
        <v>0</v>
      </c>
      <c r="I843" s="55">
        <v>2</v>
      </c>
      <c r="J843" s="55">
        <v>1</v>
      </c>
      <c r="K843" s="55">
        <v>1</v>
      </c>
      <c r="L843" s="55">
        <v>0</v>
      </c>
      <c r="M843" s="55">
        <v>0</v>
      </c>
      <c r="N843" s="56">
        <v>5</v>
      </c>
      <c r="O843" s="56">
        <v>5</v>
      </c>
      <c r="P843" s="56">
        <v>10</v>
      </c>
      <c r="Q843" s="55">
        <v>842</v>
      </c>
      <c r="R843" s="55" t="s">
        <v>309</v>
      </c>
      <c r="S843" s="55">
        <v>46</v>
      </c>
      <c r="T843" s="57">
        <f t="shared" si="13"/>
        <v>8</v>
      </c>
    </row>
    <row r="844" spans="1:20" s="55" customFormat="1" x14ac:dyDescent="0.3">
      <c r="A844" s="55" t="s">
        <v>2239</v>
      </c>
      <c r="B844" s="55">
        <v>0</v>
      </c>
      <c r="C844" s="55">
        <v>1</v>
      </c>
      <c r="D844" s="55">
        <v>2</v>
      </c>
      <c r="E844" s="55">
        <v>0</v>
      </c>
      <c r="F844" s="55">
        <v>1</v>
      </c>
      <c r="G844" s="55">
        <v>0</v>
      </c>
      <c r="H844" s="55">
        <v>0</v>
      </c>
      <c r="I844" s="55">
        <v>2</v>
      </c>
      <c r="J844" s="55">
        <v>1</v>
      </c>
      <c r="K844" s="55">
        <v>2</v>
      </c>
      <c r="L844" s="55">
        <v>0</v>
      </c>
      <c r="M844" s="55">
        <v>0</v>
      </c>
      <c r="N844" s="56">
        <v>4</v>
      </c>
      <c r="O844" s="56">
        <v>5</v>
      </c>
      <c r="P844" s="56">
        <v>9</v>
      </c>
      <c r="Q844" s="55">
        <v>843</v>
      </c>
      <c r="R844" s="55" t="s">
        <v>309</v>
      </c>
      <c r="S844" s="55">
        <v>46</v>
      </c>
      <c r="T844" s="57">
        <f t="shared" si="13"/>
        <v>6</v>
      </c>
    </row>
    <row r="845" spans="1:20" s="55" customFormat="1" x14ac:dyDescent="0.3">
      <c r="A845" s="55" t="s">
        <v>2239</v>
      </c>
      <c r="B845" s="55">
        <v>0</v>
      </c>
      <c r="C845" s="55">
        <v>0</v>
      </c>
      <c r="D845" s="55">
        <v>0</v>
      </c>
      <c r="E845" s="55">
        <v>0</v>
      </c>
      <c r="F845" s="55">
        <v>0</v>
      </c>
      <c r="G845" s="55">
        <v>0</v>
      </c>
      <c r="H845" s="55">
        <v>0</v>
      </c>
      <c r="I845" s="55">
        <v>3</v>
      </c>
      <c r="J845" s="55">
        <v>0</v>
      </c>
      <c r="K845" s="55">
        <v>0</v>
      </c>
      <c r="L845" s="55">
        <v>0</v>
      </c>
      <c r="M845" s="55">
        <v>1</v>
      </c>
      <c r="N845" s="56">
        <v>0</v>
      </c>
      <c r="O845" s="56">
        <v>4</v>
      </c>
      <c r="P845" s="56">
        <v>4</v>
      </c>
      <c r="Q845" s="55">
        <v>844</v>
      </c>
      <c r="R845" s="55" t="s">
        <v>309</v>
      </c>
      <c r="S845" s="55">
        <v>46</v>
      </c>
      <c r="T845" s="57">
        <f t="shared" si="13"/>
        <v>3</v>
      </c>
    </row>
    <row r="846" spans="1:20" s="55" customFormat="1" x14ac:dyDescent="0.3">
      <c r="A846" s="55" t="s">
        <v>2239</v>
      </c>
      <c r="B846" s="55">
        <v>0</v>
      </c>
      <c r="C846" s="55">
        <v>0</v>
      </c>
      <c r="D846" s="55">
        <v>1</v>
      </c>
      <c r="E846" s="55">
        <v>1</v>
      </c>
      <c r="F846" s="55">
        <v>0</v>
      </c>
      <c r="G846" s="55">
        <v>2</v>
      </c>
      <c r="H846" s="55">
        <v>0</v>
      </c>
      <c r="I846" s="55">
        <v>0</v>
      </c>
      <c r="J846" s="55">
        <v>1</v>
      </c>
      <c r="K846" s="55">
        <v>1</v>
      </c>
      <c r="L846" s="55">
        <v>0</v>
      </c>
      <c r="M846" s="55">
        <v>0</v>
      </c>
      <c r="N846" s="56">
        <v>2</v>
      </c>
      <c r="O846" s="56">
        <v>4</v>
      </c>
      <c r="P846" s="56">
        <v>6</v>
      </c>
      <c r="Q846" s="55">
        <v>845</v>
      </c>
      <c r="R846" s="55" t="s">
        <v>309</v>
      </c>
      <c r="S846" s="55">
        <v>47</v>
      </c>
      <c r="T846" s="57">
        <f t="shared" si="13"/>
        <v>4</v>
      </c>
    </row>
    <row r="847" spans="1:20" s="55" customFormat="1" x14ac:dyDescent="0.3">
      <c r="A847" s="55" t="s">
        <v>2239</v>
      </c>
      <c r="B847" s="55">
        <v>1</v>
      </c>
      <c r="C847" s="55">
        <v>0</v>
      </c>
      <c r="D847" s="55">
        <v>0</v>
      </c>
      <c r="E847" s="55">
        <v>2</v>
      </c>
      <c r="F847" s="55">
        <v>1</v>
      </c>
      <c r="G847" s="55">
        <v>0</v>
      </c>
      <c r="H847" s="55">
        <v>0</v>
      </c>
      <c r="I847" s="55">
        <v>0</v>
      </c>
      <c r="J847" s="55">
        <v>1</v>
      </c>
      <c r="K847" s="55">
        <v>1</v>
      </c>
      <c r="L847" s="55">
        <v>0</v>
      </c>
      <c r="M847" s="55">
        <v>0</v>
      </c>
      <c r="N847" s="56">
        <v>3</v>
      </c>
      <c r="O847" s="56">
        <v>3</v>
      </c>
      <c r="P847" s="56">
        <v>6</v>
      </c>
      <c r="Q847" s="55">
        <v>846</v>
      </c>
      <c r="R847" s="55" t="s">
        <v>309</v>
      </c>
      <c r="S847" s="55">
        <v>47</v>
      </c>
      <c r="T847" s="57">
        <f t="shared" si="13"/>
        <v>4</v>
      </c>
    </row>
    <row r="848" spans="1:20" s="55" customFormat="1" x14ac:dyDescent="0.3">
      <c r="A848" s="55" t="s">
        <v>2239</v>
      </c>
      <c r="B848" s="55">
        <v>0</v>
      </c>
      <c r="C848" s="55">
        <v>0</v>
      </c>
      <c r="D848" s="55">
        <v>2</v>
      </c>
      <c r="E848" s="55">
        <v>0</v>
      </c>
      <c r="F848" s="55">
        <v>0</v>
      </c>
      <c r="G848" s="55">
        <v>2</v>
      </c>
      <c r="H848" s="55">
        <v>0</v>
      </c>
      <c r="I848" s="55">
        <v>0</v>
      </c>
      <c r="J848" s="55">
        <v>1</v>
      </c>
      <c r="K848" s="55">
        <v>1</v>
      </c>
      <c r="L848" s="55">
        <v>0</v>
      </c>
      <c r="M848" s="55">
        <v>0</v>
      </c>
      <c r="N848" s="56">
        <v>3</v>
      </c>
      <c r="O848" s="56">
        <v>3</v>
      </c>
      <c r="P848" s="56">
        <v>6</v>
      </c>
      <c r="Q848" s="55">
        <v>847</v>
      </c>
      <c r="R848" s="55" t="s">
        <v>309</v>
      </c>
      <c r="S848" s="55">
        <v>47</v>
      </c>
      <c r="T848" s="57">
        <f t="shared" si="13"/>
        <v>4</v>
      </c>
    </row>
    <row r="849" spans="1:20" s="55" customFormat="1" x14ac:dyDescent="0.3">
      <c r="A849" s="55" t="s">
        <v>2239</v>
      </c>
      <c r="B849" s="55">
        <v>0</v>
      </c>
      <c r="C849" s="55">
        <v>0</v>
      </c>
      <c r="D849" s="55">
        <v>0</v>
      </c>
      <c r="E849" s="55">
        <v>1</v>
      </c>
      <c r="F849" s="55">
        <v>1</v>
      </c>
      <c r="G849" s="55">
        <v>0</v>
      </c>
      <c r="H849" s="55">
        <v>1</v>
      </c>
      <c r="I849" s="55">
        <v>1</v>
      </c>
      <c r="J849" s="55">
        <v>1</v>
      </c>
      <c r="K849" s="55">
        <v>1</v>
      </c>
      <c r="L849" s="55">
        <v>0</v>
      </c>
      <c r="M849" s="55">
        <v>0</v>
      </c>
      <c r="N849" s="56">
        <v>3</v>
      </c>
      <c r="O849" s="56">
        <v>3</v>
      </c>
      <c r="P849" s="56">
        <v>6</v>
      </c>
      <c r="Q849" s="55">
        <v>848</v>
      </c>
      <c r="R849" s="55" t="s">
        <v>309</v>
      </c>
      <c r="S849" s="55">
        <v>47</v>
      </c>
      <c r="T849" s="57">
        <f t="shared" si="13"/>
        <v>4</v>
      </c>
    </row>
    <row r="850" spans="1:20" s="55" customFormat="1" x14ac:dyDescent="0.3">
      <c r="A850" s="55" t="s">
        <v>2239</v>
      </c>
      <c r="B850" s="55">
        <v>0</v>
      </c>
      <c r="C850" s="55">
        <v>0</v>
      </c>
      <c r="D850" s="55">
        <v>0</v>
      </c>
      <c r="E850" s="55">
        <v>1</v>
      </c>
      <c r="F850" s="55">
        <v>1</v>
      </c>
      <c r="G850" s="55">
        <v>1</v>
      </c>
      <c r="H850" s="55">
        <v>0</v>
      </c>
      <c r="I850" s="55">
        <v>0</v>
      </c>
      <c r="J850" s="55">
        <v>1</v>
      </c>
      <c r="K850" s="55">
        <v>1</v>
      </c>
      <c r="L850" s="55">
        <v>0</v>
      </c>
      <c r="M850" s="55">
        <v>0</v>
      </c>
      <c r="N850" s="56">
        <v>2</v>
      </c>
      <c r="O850" s="56">
        <v>3</v>
      </c>
      <c r="P850" s="56">
        <v>5</v>
      </c>
      <c r="Q850" s="55">
        <v>849</v>
      </c>
      <c r="R850" s="55" t="s">
        <v>309</v>
      </c>
      <c r="S850" s="55">
        <v>47</v>
      </c>
      <c r="T850" s="57">
        <f t="shared" si="13"/>
        <v>3</v>
      </c>
    </row>
    <row r="851" spans="1:20" s="55" customFormat="1" x14ac:dyDescent="0.3">
      <c r="A851" s="55" t="s">
        <v>2239</v>
      </c>
      <c r="B851" s="55">
        <v>0</v>
      </c>
      <c r="C851" s="55">
        <v>0</v>
      </c>
      <c r="D851" s="55">
        <v>1</v>
      </c>
      <c r="E851" s="55">
        <v>0</v>
      </c>
      <c r="F851" s="55">
        <v>1</v>
      </c>
      <c r="G851" s="55">
        <v>1</v>
      </c>
      <c r="H851" s="55">
        <v>1</v>
      </c>
      <c r="I851" s="55">
        <v>0</v>
      </c>
      <c r="J851" s="55">
        <v>1</v>
      </c>
      <c r="K851" s="55">
        <v>1</v>
      </c>
      <c r="L851" s="55">
        <v>0</v>
      </c>
      <c r="M851" s="55">
        <v>0</v>
      </c>
      <c r="N851" s="56">
        <v>4</v>
      </c>
      <c r="O851" s="56">
        <v>2</v>
      </c>
      <c r="P851" s="56">
        <v>6</v>
      </c>
      <c r="Q851" s="55">
        <v>850</v>
      </c>
      <c r="R851" s="55" t="s">
        <v>309</v>
      </c>
      <c r="S851" s="55">
        <v>47</v>
      </c>
      <c r="T851" s="57">
        <f t="shared" si="13"/>
        <v>4</v>
      </c>
    </row>
    <row r="852" spans="1:20" s="55" customFormat="1" x14ac:dyDescent="0.3">
      <c r="A852" s="55" t="s">
        <v>2239</v>
      </c>
      <c r="B852" s="55">
        <v>0</v>
      </c>
      <c r="C852" s="55">
        <v>0</v>
      </c>
      <c r="D852" s="55">
        <v>0</v>
      </c>
      <c r="E852" s="55">
        <v>0</v>
      </c>
      <c r="F852" s="55">
        <v>2</v>
      </c>
      <c r="G852" s="55">
        <v>1</v>
      </c>
      <c r="H852" s="55">
        <v>0</v>
      </c>
      <c r="I852" s="55">
        <v>1</v>
      </c>
      <c r="J852" s="55">
        <v>1</v>
      </c>
      <c r="K852" s="55">
        <v>1</v>
      </c>
      <c r="L852" s="55">
        <v>0</v>
      </c>
      <c r="M852" s="55">
        <v>0</v>
      </c>
      <c r="N852" s="56">
        <v>3</v>
      </c>
      <c r="O852" s="56">
        <v>3</v>
      </c>
      <c r="P852" s="56">
        <v>6</v>
      </c>
      <c r="Q852" s="55">
        <v>851</v>
      </c>
      <c r="R852" s="55" t="s">
        <v>309</v>
      </c>
      <c r="S852" s="55">
        <v>47</v>
      </c>
      <c r="T852" s="57">
        <f t="shared" si="13"/>
        <v>4</v>
      </c>
    </row>
    <row r="853" spans="1:20" s="55" customFormat="1" x14ac:dyDescent="0.3">
      <c r="A853" s="55" t="s">
        <v>2239</v>
      </c>
      <c r="B853" s="55">
        <v>0</v>
      </c>
      <c r="C853" s="55">
        <v>0</v>
      </c>
      <c r="D853" s="55">
        <v>0</v>
      </c>
      <c r="E853" s="55">
        <v>0</v>
      </c>
      <c r="F853" s="55">
        <v>1</v>
      </c>
      <c r="G853" s="55">
        <v>2</v>
      </c>
      <c r="H853" s="55">
        <v>0</v>
      </c>
      <c r="I853" s="55">
        <v>0</v>
      </c>
      <c r="J853" s="55">
        <v>1</v>
      </c>
      <c r="K853" s="55">
        <v>1</v>
      </c>
      <c r="L853" s="55">
        <v>0</v>
      </c>
      <c r="M853" s="55">
        <v>0</v>
      </c>
      <c r="N853" s="56">
        <v>2</v>
      </c>
      <c r="O853" s="56">
        <v>3</v>
      </c>
      <c r="P853" s="56">
        <v>5</v>
      </c>
      <c r="Q853" s="55">
        <v>852</v>
      </c>
      <c r="R853" s="55" t="s">
        <v>309</v>
      </c>
      <c r="S853" s="55">
        <v>47</v>
      </c>
      <c r="T853" s="57">
        <f t="shared" si="13"/>
        <v>3</v>
      </c>
    </row>
    <row r="854" spans="1:20" s="55" customFormat="1" x14ac:dyDescent="0.3">
      <c r="A854" s="55" t="s">
        <v>2239</v>
      </c>
      <c r="B854" s="55">
        <v>0</v>
      </c>
      <c r="C854" s="55">
        <v>0</v>
      </c>
      <c r="D854" s="55">
        <v>0</v>
      </c>
      <c r="E854" s="55">
        <v>0</v>
      </c>
      <c r="F854" s="55">
        <v>1</v>
      </c>
      <c r="G854" s="55">
        <v>1</v>
      </c>
      <c r="H854" s="55">
        <v>2</v>
      </c>
      <c r="I854" s="55">
        <v>0</v>
      </c>
      <c r="J854" s="55">
        <v>0</v>
      </c>
      <c r="K854" s="55">
        <v>1</v>
      </c>
      <c r="L854" s="55">
        <v>1</v>
      </c>
      <c r="M854" s="55">
        <v>0</v>
      </c>
      <c r="N854" s="56">
        <v>4</v>
      </c>
      <c r="O854" s="56">
        <v>2</v>
      </c>
      <c r="P854" s="56">
        <v>6</v>
      </c>
      <c r="Q854" s="55">
        <v>853</v>
      </c>
      <c r="R854" s="55" t="s">
        <v>309</v>
      </c>
      <c r="S854" s="55">
        <v>47</v>
      </c>
      <c r="T854" s="57">
        <f t="shared" si="13"/>
        <v>4</v>
      </c>
    </row>
    <row r="855" spans="1:20" s="55" customFormat="1" x14ac:dyDescent="0.3">
      <c r="A855" s="55" t="s">
        <v>2239</v>
      </c>
      <c r="B855" s="55">
        <v>0</v>
      </c>
      <c r="C855" s="55">
        <v>0</v>
      </c>
      <c r="D855" s="55">
        <v>0</v>
      </c>
      <c r="E855" s="55">
        <v>0</v>
      </c>
      <c r="F855" s="55">
        <v>1</v>
      </c>
      <c r="G855" s="55">
        <v>1</v>
      </c>
      <c r="H855" s="55">
        <v>0</v>
      </c>
      <c r="I855" s="55">
        <v>2</v>
      </c>
      <c r="J855" s="55">
        <v>1</v>
      </c>
      <c r="K855" s="55">
        <v>1</v>
      </c>
      <c r="L855" s="55">
        <v>0</v>
      </c>
      <c r="M855" s="55">
        <v>0</v>
      </c>
      <c r="N855" s="56">
        <v>2</v>
      </c>
      <c r="O855" s="56">
        <v>4</v>
      </c>
      <c r="P855" s="56">
        <v>6</v>
      </c>
      <c r="Q855" s="55">
        <v>854</v>
      </c>
      <c r="R855" s="55" t="s">
        <v>309</v>
      </c>
      <c r="S855" s="55">
        <v>47</v>
      </c>
      <c r="T855" s="57">
        <f t="shared" si="13"/>
        <v>4</v>
      </c>
    </row>
    <row r="856" spans="1:20" s="55" customFormat="1" x14ac:dyDescent="0.3">
      <c r="A856" s="55" t="s">
        <v>2239</v>
      </c>
      <c r="B856" s="55">
        <v>0</v>
      </c>
      <c r="C856" s="55">
        <v>1</v>
      </c>
      <c r="D856" s="55">
        <v>0</v>
      </c>
      <c r="E856" s="55">
        <v>1</v>
      </c>
      <c r="F856" s="55">
        <v>2</v>
      </c>
      <c r="G856" s="55">
        <v>0</v>
      </c>
      <c r="H856" s="55">
        <v>0</v>
      </c>
      <c r="I856" s="55">
        <v>0</v>
      </c>
      <c r="J856" s="55">
        <v>1</v>
      </c>
      <c r="K856" s="55">
        <v>1</v>
      </c>
      <c r="L856" s="55">
        <v>0</v>
      </c>
      <c r="M856" s="55">
        <v>0</v>
      </c>
      <c r="N856" s="56">
        <v>3</v>
      </c>
      <c r="O856" s="56">
        <v>3</v>
      </c>
      <c r="P856" s="56">
        <v>6</v>
      </c>
      <c r="Q856" s="55">
        <v>855</v>
      </c>
      <c r="R856" s="55" t="s">
        <v>309</v>
      </c>
      <c r="S856" s="55">
        <v>47</v>
      </c>
      <c r="T856" s="57">
        <f t="shared" si="13"/>
        <v>4</v>
      </c>
    </row>
    <row r="857" spans="1:20" s="55" customFormat="1" x14ac:dyDescent="0.3">
      <c r="A857" s="55" t="s">
        <v>2239</v>
      </c>
      <c r="B857" s="55">
        <v>0</v>
      </c>
      <c r="C857" s="55">
        <v>0</v>
      </c>
      <c r="D857" s="55">
        <v>0</v>
      </c>
      <c r="E857" s="55">
        <v>1</v>
      </c>
      <c r="F857" s="55">
        <v>1</v>
      </c>
      <c r="G857" s="55">
        <v>1</v>
      </c>
      <c r="H857" s="55">
        <v>0</v>
      </c>
      <c r="I857" s="55">
        <v>1</v>
      </c>
      <c r="J857" s="55">
        <v>1</v>
      </c>
      <c r="K857" s="55">
        <v>1</v>
      </c>
      <c r="L857" s="55">
        <v>0</v>
      </c>
      <c r="M857" s="55">
        <v>0</v>
      </c>
      <c r="N857" s="56">
        <v>2</v>
      </c>
      <c r="O857" s="56">
        <v>4</v>
      </c>
      <c r="P857" s="56">
        <v>6</v>
      </c>
      <c r="Q857" s="55">
        <v>856</v>
      </c>
      <c r="R857" s="55" t="s">
        <v>309</v>
      </c>
      <c r="S857" s="55">
        <v>47</v>
      </c>
      <c r="T857" s="57">
        <f t="shared" si="13"/>
        <v>4</v>
      </c>
    </row>
    <row r="858" spans="1:20" s="55" customFormat="1" x14ac:dyDescent="0.3">
      <c r="A858" s="55" t="s">
        <v>2239</v>
      </c>
      <c r="B858" s="55">
        <v>0</v>
      </c>
      <c r="C858" s="55">
        <v>0</v>
      </c>
      <c r="D858" s="55">
        <v>1</v>
      </c>
      <c r="E858" s="55">
        <v>0</v>
      </c>
      <c r="F858" s="55">
        <v>1</v>
      </c>
      <c r="G858" s="55">
        <v>1</v>
      </c>
      <c r="H858" s="55">
        <v>0</v>
      </c>
      <c r="I858" s="55">
        <v>0</v>
      </c>
      <c r="J858" s="55">
        <v>1</v>
      </c>
      <c r="K858" s="55">
        <v>1</v>
      </c>
      <c r="L858" s="55">
        <v>0</v>
      </c>
      <c r="M858" s="55">
        <v>1</v>
      </c>
      <c r="N858" s="56">
        <v>3</v>
      </c>
      <c r="O858" s="56">
        <v>3</v>
      </c>
      <c r="P858" s="56">
        <v>6</v>
      </c>
      <c r="Q858" s="55">
        <v>857</v>
      </c>
      <c r="R858" s="55" t="s">
        <v>309</v>
      </c>
      <c r="S858" s="55">
        <v>47</v>
      </c>
      <c r="T858" s="57">
        <f t="shared" si="13"/>
        <v>3</v>
      </c>
    </row>
    <row r="859" spans="1:20" s="55" customFormat="1" x14ac:dyDescent="0.3">
      <c r="A859" s="55" t="s">
        <v>2239</v>
      </c>
      <c r="B859" s="55">
        <v>1</v>
      </c>
      <c r="C859" s="55">
        <v>0</v>
      </c>
      <c r="D859" s="55">
        <v>0</v>
      </c>
      <c r="E859" s="55">
        <v>1</v>
      </c>
      <c r="F859" s="55">
        <v>1</v>
      </c>
      <c r="G859" s="55">
        <v>0</v>
      </c>
      <c r="H859" s="55">
        <v>0</v>
      </c>
      <c r="I859" s="55">
        <v>0</v>
      </c>
      <c r="J859" s="55">
        <v>1</v>
      </c>
      <c r="K859" s="55">
        <v>1</v>
      </c>
      <c r="L859" s="55">
        <v>0</v>
      </c>
      <c r="M859" s="55">
        <v>0</v>
      </c>
      <c r="N859" s="56">
        <v>3</v>
      </c>
      <c r="O859" s="56">
        <v>2</v>
      </c>
      <c r="P859" s="56">
        <v>5</v>
      </c>
      <c r="Q859" s="55">
        <v>858</v>
      </c>
      <c r="R859" s="55" t="s">
        <v>309</v>
      </c>
      <c r="S859" s="55">
        <v>47</v>
      </c>
      <c r="T859" s="57">
        <f t="shared" si="13"/>
        <v>3</v>
      </c>
    </row>
    <row r="860" spans="1:20" s="55" customFormat="1" x14ac:dyDescent="0.3">
      <c r="A860" s="55" t="s">
        <v>2239</v>
      </c>
      <c r="B860" s="55">
        <v>1</v>
      </c>
      <c r="C860" s="55">
        <v>0</v>
      </c>
      <c r="D860" s="55">
        <v>0</v>
      </c>
      <c r="E860" s="55">
        <v>0</v>
      </c>
      <c r="F860" s="55">
        <v>2</v>
      </c>
      <c r="G860" s="55">
        <v>1</v>
      </c>
      <c r="H860" s="55">
        <v>0</v>
      </c>
      <c r="I860" s="55">
        <v>1</v>
      </c>
      <c r="J860" s="55">
        <v>0</v>
      </c>
      <c r="K860" s="55">
        <v>1</v>
      </c>
      <c r="L860" s="55">
        <v>1</v>
      </c>
      <c r="M860" s="55">
        <v>0</v>
      </c>
      <c r="N860" s="56">
        <v>4</v>
      </c>
      <c r="O860" s="56">
        <v>3</v>
      </c>
      <c r="P860" s="56">
        <v>7</v>
      </c>
      <c r="Q860" s="55">
        <v>859</v>
      </c>
      <c r="R860" s="55" t="s">
        <v>309</v>
      </c>
      <c r="S860" s="55">
        <v>47</v>
      </c>
      <c r="T860" s="57">
        <f t="shared" si="13"/>
        <v>5</v>
      </c>
    </row>
    <row r="861" spans="1:20" s="55" customFormat="1" x14ac:dyDescent="0.3">
      <c r="A861" s="55" t="s">
        <v>2240</v>
      </c>
      <c r="B861" s="55">
        <v>0</v>
      </c>
      <c r="C861" s="55">
        <v>0</v>
      </c>
      <c r="D861" s="55">
        <v>0</v>
      </c>
      <c r="E861" s="55">
        <v>1</v>
      </c>
      <c r="F861" s="55">
        <v>0</v>
      </c>
      <c r="G861" s="55">
        <v>2</v>
      </c>
      <c r="H861" s="55">
        <v>1</v>
      </c>
      <c r="I861" s="55">
        <v>0</v>
      </c>
      <c r="J861" s="55">
        <v>1</v>
      </c>
      <c r="K861" s="55">
        <v>1</v>
      </c>
      <c r="L861" s="55">
        <v>0</v>
      </c>
      <c r="M861" s="55">
        <v>0</v>
      </c>
      <c r="N861" s="56">
        <v>2</v>
      </c>
      <c r="O861" s="56">
        <v>4</v>
      </c>
      <c r="P861" s="56">
        <v>6</v>
      </c>
      <c r="Q861" s="55">
        <v>860</v>
      </c>
      <c r="R861" s="55" t="s">
        <v>309</v>
      </c>
      <c r="S861" s="55">
        <v>47</v>
      </c>
      <c r="T861" s="57">
        <f t="shared" si="13"/>
        <v>4</v>
      </c>
    </row>
    <row r="862" spans="1:20" s="55" customFormat="1" x14ac:dyDescent="0.3">
      <c r="A862" s="55" t="s">
        <v>2240</v>
      </c>
      <c r="B862" s="55">
        <v>1</v>
      </c>
      <c r="C862" s="55">
        <v>0</v>
      </c>
      <c r="D862" s="55">
        <v>1</v>
      </c>
      <c r="E862" s="55">
        <v>0</v>
      </c>
      <c r="F862" s="55">
        <v>0</v>
      </c>
      <c r="G862" s="55">
        <v>2</v>
      </c>
      <c r="H862" s="55">
        <v>1</v>
      </c>
      <c r="I862" s="55">
        <v>0</v>
      </c>
      <c r="J862" s="55">
        <v>1</v>
      </c>
      <c r="K862" s="55">
        <v>1</v>
      </c>
      <c r="L862" s="55">
        <v>0</v>
      </c>
      <c r="M862" s="55">
        <v>0</v>
      </c>
      <c r="N862" s="56">
        <v>4</v>
      </c>
      <c r="O862" s="56">
        <v>3</v>
      </c>
      <c r="P862" s="56">
        <v>7</v>
      </c>
      <c r="Q862" s="55">
        <v>861</v>
      </c>
      <c r="R862" s="55" t="s">
        <v>309</v>
      </c>
      <c r="S862" s="55">
        <v>47</v>
      </c>
      <c r="T862" s="57">
        <f t="shared" si="13"/>
        <v>5</v>
      </c>
    </row>
    <row r="863" spans="1:20" s="55" customFormat="1" x14ac:dyDescent="0.3">
      <c r="A863" s="55" t="s">
        <v>2240</v>
      </c>
      <c r="B863" s="55">
        <v>1</v>
      </c>
      <c r="C863" s="55">
        <v>0</v>
      </c>
      <c r="D863" s="55">
        <v>1</v>
      </c>
      <c r="E863" s="55">
        <v>0</v>
      </c>
      <c r="F863" s="55">
        <v>0</v>
      </c>
      <c r="G863" s="55">
        <v>2</v>
      </c>
      <c r="H863" s="55">
        <v>0</v>
      </c>
      <c r="I863" s="55">
        <v>1</v>
      </c>
      <c r="J863" s="55">
        <v>1</v>
      </c>
      <c r="K863" s="55">
        <v>1</v>
      </c>
      <c r="L863" s="55">
        <v>0</v>
      </c>
      <c r="M863" s="55">
        <v>0</v>
      </c>
      <c r="N863" s="56">
        <v>3</v>
      </c>
      <c r="O863" s="56">
        <v>4</v>
      </c>
      <c r="P863" s="56">
        <v>7</v>
      </c>
      <c r="Q863" s="55">
        <v>862</v>
      </c>
      <c r="R863" s="55" t="s">
        <v>309</v>
      </c>
      <c r="S863" s="55">
        <v>47</v>
      </c>
      <c r="T863" s="57">
        <f t="shared" si="13"/>
        <v>5</v>
      </c>
    </row>
    <row r="864" spans="1:20" s="55" customFormat="1" x14ac:dyDescent="0.3">
      <c r="A864" s="55" t="s">
        <v>2240</v>
      </c>
      <c r="B864" s="55">
        <v>0</v>
      </c>
      <c r="C864" s="55">
        <v>0</v>
      </c>
      <c r="D864" s="55">
        <v>0</v>
      </c>
      <c r="E864" s="55">
        <v>0</v>
      </c>
      <c r="F864" s="55">
        <v>1</v>
      </c>
      <c r="G864" s="55">
        <v>2</v>
      </c>
      <c r="H864" s="55">
        <v>1</v>
      </c>
      <c r="I864" s="55">
        <v>0</v>
      </c>
      <c r="J864" s="55">
        <v>1</v>
      </c>
      <c r="K864" s="55">
        <v>1</v>
      </c>
      <c r="L864" s="55">
        <v>0</v>
      </c>
      <c r="M864" s="55">
        <v>0</v>
      </c>
      <c r="N864" s="56">
        <v>3</v>
      </c>
      <c r="O864" s="56">
        <v>3</v>
      </c>
      <c r="P864" s="56">
        <v>6</v>
      </c>
      <c r="Q864" s="55">
        <v>863</v>
      </c>
      <c r="R864" s="55" t="s">
        <v>309</v>
      </c>
      <c r="S864" s="55">
        <v>47</v>
      </c>
      <c r="T864" s="57">
        <f t="shared" si="13"/>
        <v>4</v>
      </c>
    </row>
    <row r="865" spans="1:20" s="55" customFormat="1" x14ac:dyDescent="0.3">
      <c r="A865" s="55" t="s">
        <v>2240</v>
      </c>
      <c r="B865" s="55">
        <v>0</v>
      </c>
      <c r="C865" s="55">
        <v>0</v>
      </c>
      <c r="D865" s="55">
        <v>1</v>
      </c>
      <c r="E865" s="55">
        <v>0</v>
      </c>
      <c r="F865" s="55">
        <v>1</v>
      </c>
      <c r="G865" s="55">
        <v>1</v>
      </c>
      <c r="H865" s="55">
        <v>1</v>
      </c>
      <c r="I865" s="55">
        <v>1</v>
      </c>
      <c r="J865" s="55">
        <v>1</v>
      </c>
      <c r="K865" s="55">
        <v>1</v>
      </c>
      <c r="L865" s="55">
        <v>0</v>
      </c>
      <c r="M865" s="55">
        <v>0</v>
      </c>
      <c r="N865" s="56">
        <v>4</v>
      </c>
      <c r="O865" s="56">
        <v>3</v>
      </c>
      <c r="P865" s="56">
        <v>7</v>
      </c>
      <c r="Q865" s="55">
        <v>864</v>
      </c>
      <c r="R865" s="55" t="s">
        <v>309</v>
      </c>
      <c r="S865" s="55">
        <v>47</v>
      </c>
      <c r="T865" s="57">
        <f t="shared" si="13"/>
        <v>5</v>
      </c>
    </row>
    <row r="866" spans="1:20" s="55" customFormat="1" x14ac:dyDescent="0.3">
      <c r="A866" s="55" t="s">
        <v>2240</v>
      </c>
      <c r="B866" s="55">
        <v>0</v>
      </c>
      <c r="C866" s="55">
        <v>1</v>
      </c>
      <c r="D866" s="55">
        <v>2</v>
      </c>
      <c r="E866" s="55">
        <v>0</v>
      </c>
      <c r="F866" s="55">
        <v>1</v>
      </c>
      <c r="G866" s="55">
        <v>1</v>
      </c>
      <c r="H866" s="55">
        <v>2</v>
      </c>
      <c r="I866" s="55">
        <v>1</v>
      </c>
      <c r="J866" s="55">
        <v>1</v>
      </c>
      <c r="K866" s="55">
        <v>1</v>
      </c>
      <c r="L866" s="55">
        <v>0</v>
      </c>
      <c r="M866" s="55">
        <v>0</v>
      </c>
      <c r="N866" s="56">
        <v>6</v>
      </c>
      <c r="O866" s="56">
        <v>4</v>
      </c>
      <c r="P866" s="56">
        <v>10</v>
      </c>
      <c r="Q866" s="55">
        <v>865</v>
      </c>
      <c r="R866" s="55" t="s">
        <v>309</v>
      </c>
      <c r="S866" s="55">
        <v>48</v>
      </c>
      <c r="T866" s="57">
        <f t="shared" si="13"/>
        <v>8</v>
      </c>
    </row>
    <row r="867" spans="1:20" s="55" customFormat="1" x14ac:dyDescent="0.3">
      <c r="A867" s="55" t="s">
        <v>2240</v>
      </c>
      <c r="B867" s="55">
        <v>0</v>
      </c>
      <c r="C867" s="55">
        <v>0</v>
      </c>
      <c r="D867" s="55">
        <v>0</v>
      </c>
      <c r="E867" s="55">
        <v>1</v>
      </c>
      <c r="F867" s="55">
        <v>1</v>
      </c>
      <c r="G867" s="55">
        <v>2</v>
      </c>
      <c r="H867" s="55">
        <v>1</v>
      </c>
      <c r="I867" s="55">
        <v>0</v>
      </c>
      <c r="J867" s="55">
        <v>1</v>
      </c>
      <c r="K867" s="55">
        <v>1</v>
      </c>
      <c r="L867" s="55">
        <v>1</v>
      </c>
      <c r="M867" s="55">
        <v>0</v>
      </c>
      <c r="N867" s="56">
        <v>4</v>
      </c>
      <c r="O867" s="56">
        <v>4</v>
      </c>
      <c r="P867" s="56">
        <v>8</v>
      </c>
      <c r="Q867" s="55">
        <v>866</v>
      </c>
      <c r="R867" s="55" t="s">
        <v>309</v>
      </c>
      <c r="S867" s="55">
        <v>48</v>
      </c>
      <c r="T867" s="57">
        <f t="shared" si="13"/>
        <v>5</v>
      </c>
    </row>
    <row r="868" spans="1:20" s="55" customFormat="1" x14ac:dyDescent="0.3">
      <c r="A868" s="55" t="s">
        <v>2240</v>
      </c>
      <c r="B868" s="55">
        <v>0</v>
      </c>
      <c r="C868" s="55">
        <v>1</v>
      </c>
      <c r="D868" s="55">
        <v>1</v>
      </c>
      <c r="E868" s="55">
        <v>0</v>
      </c>
      <c r="F868" s="55">
        <v>0</v>
      </c>
      <c r="G868" s="55">
        <v>0</v>
      </c>
      <c r="H868" s="55">
        <v>0</v>
      </c>
      <c r="I868" s="55">
        <v>0</v>
      </c>
      <c r="J868" s="55">
        <v>1</v>
      </c>
      <c r="K868" s="55">
        <v>1</v>
      </c>
      <c r="L868" s="55">
        <v>0</v>
      </c>
      <c r="M868" s="55">
        <v>0</v>
      </c>
      <c r="N868" s="56">
        <v>2</v>
      </c>
      <c r="O868" s="56">
        <v>2</v>
      </c>
      <c r="P868" s="56">
        <v>4</v>
      </c>
      <c r="Q868" s="55">
        <v>867</v>
      </c>
      <c r="R868" s="55" t="s">
        <v>309</v>
      </c>
      <c r="S868" s="55">
        <v>48</v>
      </c>
      <c r="T868" s="57">
        <f t="shared" si="13"/>
        <v>2</v>
      </c>
    </row>
    <row r="869" spans="1:20" s="55" customFormat="1" x14ac:dyDescent="0.3">
      <c r="A869" s="55" t="s">
        <v>2240</v>
      </c>
      <c r="B869" s="55">
        <v>0</v>
      </c>
      <c r="C869" s="55">
        <v>1</v>
      </c>
      <c r="D869" s="55">
        <v>1</v>
      </c>
      <c r="E869" s="55">
        <v>0</v>
      </c>
      <c r="F869" s="55">
        <v>2</v>
      </c>
      <c r="G869" s="55">
        <v>0</v>
      </c>
      <c r="H869" s="55">
        <v>1</v>
      </c>
      <c r="I869" s="55">
        <v>1</v>
      </c>
      <c r="J869" s="55">
        <v>1</v>
      </c>
      <c r="K869" s="55">
        <v>1</v>
      </c>
      <c r="L869" s="55">
        <v>0</v>
      </c>
      <c r="M869" s="55">
        <v>0</v>
      </c>
      <c r="N869" s="56">
        <v>5</v>
      </c>
      <c r="O869" s="56">
        <v>3</v>
      </c>
      <c r="P869" s="56">
        <v>8</v>
      </c>
      <c r="Q869" s="55">
        <v>868</v>
      </c>
      <c r="R869" s="55" t="s">
        <v>309</v>
      </c>
      <c r="S869" s="55">
        <v>48</v>
      </c>
      <c r="T869" s="57">
        <f t="shared" si="13"/>
        <v>6</v>
      </c>
    </row>
    <row r="870" spans="1:20" s="55" customFormat="1" x14ac:dyDescent="0.3">
      <c r="A870" s="55" t="s">
        <v>2240</v>
      </c>
      <c r="B870" s="55">
        <v>1</v>
      </c>
      <c r="C870" s="55">
        <v>0</v>
      </c>
      <c r="D870" s="55">
        <v>0</v>
      </c>
      <c r="E870" s="55">
        <v>1</v>
      </c>
      <c r="F870" s="55">
        <v>0</v>
      </c>
      <c r="G870" s="55">
        <v>1</v>
      </c>
      <c r="H870" s="55">
        <v>0</v>
      </c>
      <c r="I870" s="55">
        <v>0</v>
      </c>
      <c r="J870" s="55">
        <v>1</v>
      </c>
      <c r="K870" s="55">
        <v>1</v>
      </c>
      <c r="L870" s="55">
        <v>0</v>
      </c>
      <c r="M870" s="55">
        <v>0</v>
      </c>
      <c r="N870" s="56">
        <v>2</v>
      </c>
      <c r="O870" s="56">
        <v>3</v>
      </c>
      <c r="P870" s="56">
        <v>5</v>
      </c>
      <c r="Q870" s="55">
        <v>869</v>
      </c>
      <c r="R870" s="55" t="s">
        <v>309</v>
      </c>
      <c r="S870" s="55">
        <v>48</v>
      </c>
      <c r="T870" s="57">
        <f t="shared" si="13"/>
        <v>3</v>
      </c>
    </row>
    <row r="871" spans="1:20" s="55" customFormat="1" x14ac:dyDescent="0.3">
      <c r="A871" s="55" t="s">
        <v>2240</v>
      </c>
      <c r="B871" s="55">
        <v>1</v>
      </c>
      <c r="C871" s="55">
        <v>0</v>
      </c>
      <c r="D871" s="55">
        <v>1</v>
      </c>
      <c r="E871" s="55">
        <v>1</v>
      </c>
      <c r="F871" s="55">
        <v>0</v>
      </c>
      <c r="G871" s="55">
        <v>2</v>
      </c>
      <c r="H871" s="55">
        <v>0</v>
      </c>
      <c r="I871" s="55">
        <v>0</v>
      </c>
      <c r="J871" s="55">
        <v>1</v>
      </c>
      <c r="K871" s="55">
        <v>1</v>
      </c>
      <c r="L871" s="55">
        <v>0</v>
      </c>
      <c r="M871" s="55">
        <v>0</v>
      </c>
      <c r="N871" s="56">
        <v>3</v>
      </c>
      <c r="O871" s="56">
        <v>4</v>
      </c>
      <c r="P871" s="56">
        <v>7</v>
      </c>
      <c r="Q871" s="55">
        <v>870</v>
      </c>
      <c r="R871" s="55" t="s">
        <v>309</v>
      </c>
      <c r="S871" s="55">
        <v>48</v>
      </c>
      <c r="T871" s="57">
        <f t="shared" si="13"/>
        <v>5</v>
      </c>
    </row>
    <row r="872" spans="1:20" s="55" customFormat="1" x14ac:dyDescent="0.3">
      <c r="A872" s="55" t="s">
        <v>2240</v>
      </c>
      <c r="B872" s="55">
        <v>0</v>
      </c>
      <c r="C872" s="55">
        <v>0</v>
      </c>
      <c r="D872" s="55">
        <v>1</v>
      </c>
      <c r="E872" s="55">
        <v>1</v>
      </c>
      <c r="F872" s="55">
        <v>0</v>
      </c>
      <c r="G872" s="55">
        <v>2</v>
      </c>
      <c r="H872" s="55">
        <v>1</v>
      </c>
      <c r="I872" s="55">
        <v>1</v>
      </c>
      <c r="J872" s="55">
        <v>0</v>
      </c>
      <c r="K872" s="55">
        <v>1</v>
      </c>
      <c r="L872" s="55">
        <v>1</v>
      </c>
      <c r="M872" s="55">
        <v>0</v>
      </c>
      <c r="N872" s="56">
        <v>3</v>
      </c>
      <c r="O872" s="56">
        <v>5</v>
      </c>
      <c r="P872" s="56">
        <v>8</v>
      </c>
      <c r="Q872" s="55">
        <v>871</v>
      </c>
      <c r="R872" s="55" t="s">
        <v>309</v>
      </c>
      <c r="S872" s="55">
        <v>48</v>
      </c>
      <c r="T872" s="57">
        <f t="shared" si="13"/>
        <v>6</v>
      </c>
    </row>
    <row r="873" spans="1:20" s="55" customFormat="1" x14ac:dyDescent="0.3">
      <c r="A873" s="55" t="s">
        <v>2240</v>
      </c>
      <c r="B873" s="55">
        <v>1</v>
      </c>
      <c r="C873" s="55">
        <v>0</v>
      </c>
      <c r="D873" s="55">
        <v>1</v>
      </c>
      <c r="E873" s="55">
        <v>1</v>
      </c>
      <c r="F873" s="55">
        <v>2</v>
      </c>
      <c r="G873" s="55">
        <v>2</v>
      </c>
      <c r="H873" s="55">
        <v>0</v>
      </c>
      <c r="I873" s="55">
        <v>0</v>
      </c>
      <c r="J873" s="55">
        <v>0</v>
      </c>
      <c r="K873" s="55">
        <v>1</v>
      </c>
      <c r="L873" s="55">
        <v>1</v>
      </c>
      <c r="M873" s="55">
        <v>0</v>
      </c>
      <c r="N873" s="56">
        <v>5</v>
      </c>
      <c r="O873" s="56">
        <v>4</v>
      </c>
      <c r="P873" s="56">
        <v>9</v>
      </c>
      <c r="Q873" s="55">
        <v>872</v>
      </c>
      <c r="R873" s="55" t="s">
        <v>309</v>
      </c>
      <c r="S873" s="55">
        <v>48</v>
      </c>
      <c r="T873" s="57">
        <f t="shared" si="13"/>
        <v>7</v>
      </c>
    </row>
    <row r="874" spans="1:20" s="55" customFormat="1" x14ac:dyDescent="0.3">
      <c r="A874" s="55" t="s">
        <v>2240</v>
      </c>
      <c r="B874" s="55">
        <v>0</v>
      </c>
      <c r="C874" s="55">
        <v>0</v>
      </c>
      <c r="D874" s="55">
        <v>2</v>
      </c>
      <c r="E874" s="55">
        <v>0</v>
      </c>
      <c r="F874" s="55">
        <v>0</v>
      </c>
      <c r="G874" s="55">
        <v>2</v>
      </c>
      <c r="H874" s="55">
        <v>0</v>
      </c>
      <c r="I874" s="55">
        <v>0</v>
      </c>
      <c r="J874" s="55">
        <v>1</v>
      </c>
      <c r="K874" s="55">
        <v>1</v>
      </c>
      <c r="L874" s="55">
        <v>0</v>
      </c>
      <c r="M874" s="55">
        <v>0</v>
      </c>
      <c r="N874" s="56">
        <v>3</v>
      </c>
      <c r="O874" s="56">
        <v>3</v>
      </c>
      <c r="P874" s="56">
        <v>6</v>
      </c>
      <c r="Q874" s="55">
        <v>873</v>
      </c>
      <c r="R874" s="55" t="s">
        <v>309</v>
      </c>
      <c r="S874" s="55">
        <v>48</v>
      </c>
      <c r="T874" s="57">
        <f t="shared" si="13"/>
        <v>4</v>
      </c>
    </row>
    <row r="875" spans="1:20" s="55" customFormat="1" x14ac:dyDescent="0.3">
      <c r="A875" s="55" t="s">
        <v>2240</v>
      </c>
      <c r="B875" s="55">
        <v>1</v>
      </c>
      <c r="C875" s="55">
        <v>0</v>
      </c>
      <c r="D875" s="55">
        <v>1</v>
      </c>
      <c r="E875" s="55">
        <v>0</v>
      </c>
      <c r="F875" s="55">
        <v>1</v>
      </c>
      <c r="G875" s="55">
        <v>1</v>
      </c>
      <c r="H875" s="55">
        <v>0</v>
      </c>
      <c r="I875" s="55">
        <v>2</v>
      </c>
      <c r="J875" s="55">
        <v>1</v>
      </c>
      <c r="K875" s="55">
        <v>1</v>
      </c>
      <c r="L875" s="55">
        <v>0</v>
      </c>
      <c r="M875" s="55">
        <v>0</v>
      </c>
      <c r="N875" s="56">
        <v>4</v>
      </c>
      <c r="O875" s="56">
        <v>4</v>
      </c>
      <c r="P875" s="56">
        <v>8</v>
      </c>
      <c r="Q875" s="55">
        <v>874</v>
      </c>
      <c r="R875" s="55" t="s">
        <v>309</v>
      </c>
      <c r="S875" s="55">
        <v>48</v>
      </c>
      <c r="T875" s="57">
        <f t="shared" si="13"/>
        <v>6</v>
      </c>
    </row>
    <row r="876" spans="1:20" s="55" customFormat="1" x14ac:dyDescent="0.3">
      <c r="A876" s="55" t="s">
        <v>2240</v>
      </c>
      <c r="B876" s="55">
        <v>0</v>
      </c>
      <c r="C876" s="55">
        <v>1</v>
      </c>
      <c r="D876" s="55">
        <v>1</v>
      </c>
      <c r="E876" s="55">
        <v>0</v>
      </c>
      <c r="F876" s="55">
        <v>2</v>
      </c>
      <c r="G876" s="55">
        <v>1</v>
      </c>
      <c r="H876" s="55">
        <v>0</v>
      </c>
      <c r="I876" s="55">
        <v>1</v>
      </c>
      <c r="J876" s="55">
        <v>1</v>
      </c>
      <c r="K876" s="55">
        <v>1</v>
      </c>
      <c r="L876" s="55">
        <v>0</v>
      </c>
      <c r="M876" s="55">
        <v>0</v>
      </c>
      <c r="N876" s="56">
        <v>4</v>
      </c>
      <c r="O876" s="56">
        <v>4</v>
      </c>
      <c r="P876" s="56">
        <v>8</v>
      </c>
      <c r="Q876" s="55">
        <v>875</v>
      </c>
      <c r="R876" s="55" t="s">
        <v>309</v>
      </c>
      <c r="S876" s="55">
        <v>48</v>
      </c>
      <c r="T876" s="57">
        <f t="shared" si="13"/>
        <v>6</v>
      </c>
    </row>
    <row r="877" spans="1:20" s="55" customFormat="1" x14ac:dyDescent="0.3">
      <c r="A877" s="55" t="s">
        <v>2240</v>
      </c>
      <c r="B877" s="55">
        <v>0</v>
      </c>
      <c r="C877" s="55">
        <v>1</v>
      </c>
      <c r="D877" s="55">
        <v>1</v>
      </c>
      <c r="E877" s="55">
        <v>0</v>
      </c>
      <c r="F877" s="55">
        <v>0</v>
      </c>
      <c r="G877" s="55">
        <v>1</v>
      </c>
      <c r="H877" s="55">
        <v>0</v>
      </c>
      <c r="I877" s="55">
        <v>0</v>
      </c>
      <c r="J877" s="55">
        <v>1</v>
      </c>
      <c r="K877" s="55">
        <v>1</v>
      </c>
      <c r="L877" s="55">
        <v>0</v>
      </c>
      <c r="M877" s="55">
        <v>0</v>
      </c>
      <c r="N877" s="56">
        <v>2</v>
      </c>
      <c r="O877" s="56">
        <v>3</v>
      </c>
      <c r="P877" s="56">
        <v>5</v>
      </c>
      <c r="Q877" s="55">
        <v>876</v>
      </c>
      <c r="R877" s="55" t="s">
        <v>309</v>
      </c>
      <c r="S877" s="55">
        <v>48</v>
      </c>
      <c r="T877" s="57">
        <f t="shared" si="13"/>
        <v>3</v>
      </c>
    </row>
    <row r="878" spans="1:20" s="55" customFormat="1" x14ac:dyDescent="0.3">
      <c r="A878" s="55" t="s">
        <v>2240</v>
      </c>
      <c r="B878" s="55">
        <v>0</v>
      </c>
      <c r="C878" s="55">
        <v>0</v>
      </c>
      <c r="D878" s="55">
        <v>1</v>
      </c>
      <c r="E878" s="55">
        <v>0</v>
      </c>
      <c r="F878" s="55">
        <v>0</v>
      </c>
      <c r="G878" s="55">
        <v>1</v>
      </c>
      <c r="H878" s="55">
        <v>1</v>
      </c>
      <c r="I878" s="55">
        <v>0</v>
      </c>
      <c r="J878" s="55">
        <v>1</v>
      </c>
      <c r="K878" s="55">
        <v>1</v>
      </c>
      <c r="L878" s="55">
        <v>0</v>
      </c>
      <c r="M878" s="55">
        <v>0</v>
      </c>
      <c r="N878" s="56">
        <v>3</v>
      </c>
      <c r="O878" s="56">
        <v>2</v>
      </c>
      <c r="P878" s="56">
        <v>5</v>
      </c>
      <c r="Q878" s="55">
        <v>877</v>
      </c>
      <c r="R878" s="55" t="s">
        <v>309</v>
      </c>
      <c r="S878" s="55">
        <v>48</v>
      </c>
      <c r="T878" s="57">
        <f t="shared" si="13"/>
        <v>3</v>
      </c>
    </row>
    <row r="879" spans="1:20" s="55" customFormat="1" x14ac:dyDescent="0.3">
      <c r="A879" s="55" t="s">
        <v>2240</v>
      </c>
      <c r="B879" s="55">
        <v>0</v>
      </c>
      <c r="C879" s="55">
        <v>1</v>
      </c>
      <c r="D879" s="55">
        <v>0</v>
      </c>
      <c r="E879" s="55">
        <v>1</v>
      </c>
      <c r="F879" s="55">
        <v>2</v>
      </c>
      <c r="G879" s="55">
        <v>1</v>
      </c>
      <c r="H879" s="55">
        <v>2</v>
      </c>
      <c r="I879" s="55">
        <v>1</v>
      </c>
      <c r="J879" s="55">
        <v>1</v>
      </c>
      <c r="K879" s="55">
        <v>1</v>
      </c>
      <c r="L879" s="55">
        <v>0</v>
      </c>
      <c r="M879" s="55">
        <v>0</v>
      </c>
      <c r="N879" s="56">
        <v>5</v>
      </c>
      <c r="O879" s="56">
        <v>5</v>
      </c>
      <c r="P879" s="56">
        <v>10</v>
      </c>
      <c r="Q879" s="55">
        <v>878</v>
      </c>
      <c r="R879" s="55" t="s">
        <v>309</v>
      </c>
      <c r="S879" s="55">
        <v>48</v>
      </c>
      <c r="T879" s="57">
        <f t="shared" si="13"/>
        <v>8</v>
      </c>
    </row>
    <row r="880" spans="1:20" s="55" customFormat="1" x14ac:dyDescent="0.3">
      <c r="A880" s="55" t="s">
        <v>2240</v>
      </c>
      <c r="B880" s="55">
        <v>1</v>
      </c>
      <c r="C880" s="55">
        <v>0</v>
      </c>
      <c r="D880" s="55">
        <v>0</v>
      </c>
      <c r="E880" s="55">
        <v>1</v>
      </c>
      <c r="F880" s="55">
        <v>1</v>
      </c>
      <c r="G880" s="55">
        <v>2</v>
      </c>
      <c r="H880" s="55">
        <v>2</v>
      </c>
      <c r="I880" s="55">
        <v>0</v>
      </c>
      <c r="J880" s="55">
        <v>1</v>
      </c>
      <c r="K880" s="55">
        <v>1</v>
      </c>
      <c r="L880" s="55">
        <v>0</v>
      </c>
      <c r="M880" s="55">
        <v>0</v>
      </c>
      <c r="N880" s="56">
        <v>5</v>
      </c>
      <c r="O880" s="56">
        <v>4</v>
      </c>
      <c r="P880" s="56">
        <v>9</v>
      </c>
      <c r="Q880" s="55">
        <v>879</v>
      </c>
      <c r="R880" s="55" t="s">
        <v>309</v>
      </c>
      <c r="S880" s="55">
        <v>48</v>
      </c>
      <c r="T880" s="57">
        <f t="shared" si="13"/>
        <v>7</v>
      </c>
    </row>
    <row r="881" spans="1:20" s="55" customFormat="1" x14ac:dyDescent="0.3">
      <c r="A881" s="55" t="s">
        <v>2239</v>
      </c>
      <c r="B881" s="55">
        <v>1</v>
      </c>
      <c r="C881" s="55">
        <v>0</v>
      </c>
      <c r="D881" s="55">
        <v>0</v>
      </c>
      <c r="E881" s="55">
        <v>1</v>
      </c>
      <c r="F881" s="55">
        <v>1</v>
      </c>
      <c r="G881" s="55">
        <v>2</v>
      </c>
      <c r="H881" s="55">
        <v>0</v>
      </c>
      <c r="I881" s="55">
        <v>1</v>
      </c>
      <c r="J881" s="55">
        <v>1</v>
      </c>
      <c r="K881" s="55">
        <v>1</v>
      </c>
      <c r="L881" s="55">
        <v>0</v>
      </c>
      <c r="M881" s="55">
        <v>0</v>
      </c>
      <c r="N881" s="56">
        <v>3</v>
      </c>
      <c r="O881" s="56">
        <v>5</v>
      </c>
      <c r="P881" s="56">
        <v>8</v>
      </c>
      <c r="Q881" s="55">
        <v>880</v>
      </c>
      <c r="R881" s="55" t="s">
        <v>309</v>
      </c>
      <c r="S881" s="55">
        <v>48</v>
      </c>
      <c r="T881" s="57">
        <f t="shared" si="13"/>
        <v>6</v>
      </c>
    </row>
    <row r="882" spans="1:20" s="55" customFormat="1" x14ac:dyDescent="0.3">
      <c r="A882" s="55" t="s">
        <v>2239</v>
      </c>
      <c r="B882" s="55">
        <v>1</v>
      </c>
      <c r="C882" s="55">
        <v>0</v>
      </c>
      <c r="D882" s="55">
        <v>0</v>
      </c>
      <c r="E882" s="55">
        <v>1</v>
      </c>
      <c r="F882" s="55">
        <v>1</v>
      </c>
      <c r="G882" s="55">
        <v>1</v>
      </c>
      <c r="H882" s="55">
        <v>1</v>
      </c>
      <c r="I882" s="55">
        <v>1</v>
      </c>
      <c r="J882" s="55">
        <v>1</v>
      </c>
      <c r="K882" s="55">
        <v>1</v>
      </c>
      <c r="L882" s="55">
        <v>0</v>
      </c>
      <c r="M882" s="55">
        <v>0</v>
      </c>
      <c r="N882" s="56">
        <v>4</v>
      </c>
      <c r="O882" s="56">
        <v>4</v>
      </c>
      <c r="P882" s="56">
        <v>8</v>
      </c>
      <c r="Q882" s="55">
        <v>881</v>
      </c>
      <c r="R882" s="55" t="s">
        <v>309</v>
      </c>
      <c r="S882" s="55">
        <v>48</v>
      </c>
      <c r="T882" s="57">
        <f t="shared" si="13"/>
        <v>6</v>
      </c>
    </row>
    <row r="883" spans="1:20" s="55" customFormat="1" x14ac:dyDescent="0.3">
      <c r="A883" s="55" t="s">
        <v>2239</v>
      </c>
      <c r="B883" s="55">
        <v>1</v>
      </c>
      <c r="C883" s="55">
        <v>0</v>
      </c>
      <c r="D883" s="55">
        <v>0</v>
      </c>
      <c r="E883" s="55">
        <v>1</v>
      </c>
      <c r="F883" s="55">
        <v>1</v>
      </c>
      <c r="G883" s="55">
        <v>1</v>
      </c>
      <c r="H883" s="55">
        <v>0</v>
      </c>
      <c r="I883" s="55">
        <v>1</v>
      </c>
      <c r="J883" s="55">
        <v>1</v>
      </c>
      <c r="K883" s="55">
        <v>1</v>
      </c>
      <c r="L883" s="55">
        <v>0</v>
      </c>
      <c r="M883" s="55">
        <v>0</v>
      </c>
      <c r="N883" s="56">
        <v>3</v>
      </c>
      <c r="O883" s="56">
        <v>4</v>
      </c>
      <c r="P883" s="56">
        <v>7</v>
      </c>
      <c r="Q883" s="55">
        <v>882</v>
      </c>
      <c r="R883" s="55" t="s">
        <v>309</v>
      </c>
      <c r="S883" s="55">
        <v>48</v>
      </c>
      <c r="T883" s="57">
        <f t="shared" si="13"/>
        <v>5</v>
      </c>
    </row>
    <row r="884" spans="1:20" s="55" customFormat="1" x14ac:dyDescent="0.3">
      <c r="A884" s="55" t="s">
        <v>2239</v>
      </c>
      <c r="B884" s="55">
        <v>0</v>
      </c>
      <c r="C884" s="55">
        <v>1</v>
      </c>
      <c r="D884" s="55">
        <v>0</v>
      </c>
      <c r="E884" s="55">
        <v>1</v>
      </c>
      <c r="F884" s="55">
        <v>1</v>
      </c>
      <c r="G884" s="55">
        <v>2</v>
      </c>
      <c r="H884" s="55">
        <v>1</v>
      </c>
      <c r="I884" s="55">
        <v>1</v>
      </c>
      <c r="J884" s="55">
        <v>1</v>
      </c>
      <c r="K884" s="55">
        <v>1</v>
      </c>
      <c r="L884" s="55">
        <v>0</v>
      </c>
      <c r="M884" s="55">
        <v>0</v>
      </c>
      <c r="N884" s="56">
        <v>3</v>
      </c>
      <c r="O884" s="56">
        <v>6</v>
      </c>
      <c r="P884" s="56">
        <v>9</v>
      </c>
      <c r="Q884" s="55">
        <v>883</v>
      </c>
      <c r="R884" s="55" t="s">
        <v>309</v>
      </c>
      <c r="S884" s="55">
        <v>48</v>
      </c>
      <c r="T884" s="57">
        <f t="shared" si="13"/>
        <v>7</v>
      </c>
    </row>
    <row r="885" spans="1:20" s="55" customFormat="1" x14ac:dyDescent="0.3">
      <c r="A885" s="55" t="s">
        <v>2239</v>
      </c>
      <c r="B885" s="55">
        <v>0</v>
      </c>
      <c r="C885" s="55">
        <v>0</v>
      </c>
      <c r="D885" s="55">
        <v>1</v>
      </c>
      <c r="E885" s="55">
        <v>1</v>
      </c>
      <c r="F885" s="55">
        <v>0</v>
      </c>
      <c r="G885" s="55">
        <v>1</v>
      </c>
      <c r="H885" s="55">
        <v>1</v>
      </c>
      <c r="I885" s="55">
        <v>1</v>
      </c>
      <c r="J885" s="55">
        <v>1</v>
      </c>
      <c r="K885" s="55">
        <v>1</v>
      </c>
      <c r="L885" s="55">
        <v>0</v>
      </c>
      <c r="M885" s="55">
        <v>0</v>
      </c>
      <c r="N885" s="56">
        <v>3</v>
      </c>
      <c r="O885" s="56">
        <v>4</v>
      </c>
      <c r="P885" s="56">
        <v>7</v>
      </c>
      <c r="Q885" s="55">
        <v>884</v>
      </c>
      <c r="R885" s="55" t="s">
        <v>309</v>
      </c>
      <c r="S885" s="55">
        <v>48</v>
      </c>
      <c r="T885" s="57">
        <f t="shared" si="13"/>
        <v>5</v>
      </c>
    </row>
    <row r="886" spans="1:20" s="55" customFormat="1" x14ac:dyDescent="0.3">
      <c r="A886" s="55" t="s">
        <v>2239</v>
      </c>
      <c r="B886" s="55">
        <v>0</v>
      </c>
      <c r="C886" s="55">
        <v>1</v>
      </c>
      <c r="D886" s="55">
        <v>0</v>
      </c>
      <c r="E886" s="55">
        <v>0</v>
      </c>
      <c r="F886" s="55">
        <v>0</v>
      </c>
      <c r="G886" s="55">
        <v>0</v>
      </c>
      <c r="H886" s="55">
        <v>0</v>
      </c>
      <c r="I886" s="55">
        <v>0</v>
      </c>
      <c r="J886" s="55">
        <v>1</v>
      </c>
      <c r="K886" s="55">
        <v>1</v>
      </c>
      <c r="L886" s="55">
        <v>0</v>
      </c>
      <c r="M886" s="55">
        <v>1</v>
      </c>
      <c r="N886" s="56">
        <v>1</v>
      </c>
      <c r="O886" s="56">
        <v>3</v>
      </c>
      <c r="P886" s="56">
        <v>4</v>
      </c>
      <c r="Q886" s="55">
        <v>885</v>
      </c>
      <c r="R886" s="55" t="s">
        <v>309</v>
      </c>
      <c r="S886" s="55">
        <v>49</v>
      </c>
      <c r="T886" s="57">
        <f t="shared" si="13"/>
        <v>1</v>
      </c>
    </row>
    <row r="887" spans="1:20" s="55" customFormat="1" x14ac:dyDescent="0.3">
      <c r="A887" s="55" t="s">
        <v>2239</v>
      </c>
      <c r="B887" s="55">
        <v>1</v>
      </c>
      <c r="C887" s="55">
        <v>0</v>
      </c>
      <c r="D887" s="55">
        <v>0</v>
      </c>
      <c r="E887" s="55">
        <v>1</v>
      </c>
      <c r="F887" s="55">
        <v>0</v>
      </c>
      <c r="G887" s="55">
        <v>1</v>
      </c>
      <c r="H887" s="55">
        <v>0</v>
      </c>
      <c r="I887" s="55">
        <v>1</v>
      </c>
      <c r="J887" s="55">
        <v>1</v>
      </c>
      <c r="K887" s="55">
        <v>1</v>
      </c>
      <c r="L887" s="55">
        <v>1</v>
      </c>
      <c r="M887" s="55">
        <v>0</v>
      </c>
      <c r="N887" s="56">
        <v>3</v>
      </c>
      <c r="O887" s="56">
        <v>4</v>
      </c>
      <c r="P887" s="56">
        <v>7</v>
      </c>
      <c r="Q887" s="55">
        <v>886</v>
      </c>
      <c r="R887" s="55" t="s">
        <v>309</v>
      </c>
      <c r="S887" s="55">
        <v>49</v>
      </c>
      <c r="T887" s="57">
        <f t="shared" si="13"/>
        <v>4</v>
      </c>
    </row>
    <row r="888" spans="1:20" s="55" customFormat="1" x14ac:dyDescent="0.3">
      <c r="A888" s="55" t="s">
        <v>2239</v>
      </c>
      <c r="B888" s="55">
        <v>1</v>
      </c>
      <c r="C888" s="55">
        <v>0</v>
      </c>
      <c r="D888" s="55">
        <v>1</v>
      </c>
      <c r="E888" s="55">
        <v>1</v>
      </c>
      <c r="F888" s="55">
        <v>0</v>
      </c>
      <c r="G888" s="55">
        <v>1</v>
      </c>
      <c r="H888" s="55">
        <v>0</v>
      </c>
      <c r="I888" s="55">
        <v>1</v>
      </c>
      <c r="J888" s="55">
        <v>1</v>
      </c>
      <c r="K888" s="55">
        <v>1</v>
      </c>
      <c r="L888" s="55">
        <v>0</v>
      </c>
      <c r="M888" s="55">
        <v>0</v>
      </c>
      <c r="N888" s="56">
        <v>3</v>
      </c>
      <c r="O888" s="56">
        <v>4</v>
      </c>
      <c r="P888" s="56">
        <v>7</v>
      </c>
      <c r="Q888" s="55">
        <v>887</v>
      </c>
      <c r="R888" s="55" t="s">
        <v>309</v>
      </c>
      <c r="S888" s="55">
        <v>49</v>
      </c>
      <c r="T888" s="57">
        <f t="shared" si="13"/>
        <v>5</v>
      </c>
    </row>
    <row r="889" spans="1:20" s="55" customFormat="1" x14ac:dyDescent="0.3">
      <c r="A889" s="55" t="s">
        <v>2239</v>
      </c>
      <c r="B889" s="55">
        <v>1</v>
      </c>
      <c r="C889" s="55">
        <v>1</v>
      </c>
      <c r="D889" s="55">
        <v>0</v>
      </c>
      <c r="E889" s="55">
        <v>1</v>
      </c>
      <c r="F889" s="55">
        <v>0</v>
      </c>
      <c r="G889" s="55">
        <v>1</v>
      </c>
      <c r="H889" s="55">
        <v>0</v>
      </c>
      <c r="I889" s="55">
        <v>1</v>
      </c>
      <c r="J889" s="55">
        <v>1</v>
      </c>
      <c r="K889" s="55">
        <v>1</v>
      </c>
      <c r="L889" s="55">
        <v>0</v>
      </c>
      <c r="M889" s="55">
        <v>0</v>
      </c>
      <c r="N889" s="56">
        <v>2</v>
      </c>
      <c r="O889" s="56">
        <v>5</v>
      </c>
      <c r="P889" s="56">
        <v>7</v>
      </c>
      <c r="Q889" s="55">
        <v>888</v>
      </c>
      <c r="R889" s="55" t="s">
        <v>309</v>
      </c>
      <c r="S889" s="55">
        <v>49</v>
      </c>
      <c r="T889" s="57">
        <f t="shared" si="13"/>
        <v>5</v>
      </c>
    </row>
    <row r="890" spans="1:20" s="55" customFormat="1" x14ac:dyDescent="0.3">
      <c r="A890" s="55" t="s">
        <v>2239</v>
      </c>
      <c r="B890" s="55">
        <v>0</v>
      </c>
      <c r="C890" s="55">
        <v>1</v>
      </c>
      <c r="D890" s="55">
        <v>0</v>
      </c>
      <c r="E890" s="55">
        <v>1</v>
      </c>
      <c r="F890" s="55">
        <v>0</v>
      </c>
      <c r="G890" s="55">
        <v>1</v>
      </c>
      <c r="H890" s="55">
        <v>0</v>
      </c>
      <c r="I890" s="55">
        <v>0</v>
      </c>
      <c r="J890" s="55">
        <v>1</v>
      </c>
      <c r="K890" s="55">
        <v>1</v>
      </c>
      <c r="L890" s="55">
        <v>0</v>
      </c>
      <c r="M890" s="55">
        <v>0</v>
      </c>
      <c r="N890" s="56">
        <v>1</v>
      </c>
      <c r="O890" s="56">
        <v>4</v>
      </c>
      <c r="P890" s="56">
        <v>5</v>
      </c>
      <c r="Q890" s="55">
        <v>889</v>
      </c>
      <c r="R890" s="55" t="s">
        <v>309</v>
      </c>
      <c r="S890" s="55">
        <v>49</v>
      </c>
      <c r="T890" s="57">
        <f t="shared" si="13"/>
        <v>3</v>
      </c>
    </row>
    <row r="891" spans="1:20" s="55" customFormat="1" x14ac:dyDescent="0.3">
      <c r="A891" s="55" t="s">
        <v>2239</v>
      </c>
      <c r="B891" s="55">
        <v>0</v>
      </c>
      <c r="C891" s="55">
        <v>0</v>
      </c>
      <c r="D891" s="55">
        <v>0</v>
      </c>
      <c r="E891" s="55">
        <v>1</v>
      </c>
      <c r="F891" s="55">
        <v>0</v>
      </c>
      <c r="G891" s="55">
        <v>1</v>
      </c>
      <c r="H891" s="55">
        <v>0</v>
      </c>
      <c r="I891" s="55">
        <v>1</v>
      </c>
      <c r="J891" s="55">
        <v>1</v>
      </c>
      <c r="K891" s="55">
        <v>1</v>
      </c>
      <c r="L891" s="55">
        <v>1</v>
      </c>
      <c r="M891" s="55">
        <v>0</v>
      </c>
      <c r="N891" s="56">
        <v>2</v>
      </c>
      <c r="O891" s="56">
        <v>4</v>
      </c>
      <c r="P891" s="56">
        <v>6</v>
      </c>
      <c r="Q891" s="55">
        <v>890</v>
      </c>
      <c r="R891" s="55" t="s">
        <v>309</v>
      </c>
      <c r="S891" s="55">
        <v>49</v>
      </c>
      <c r="T891" s="57">
        <f t="shared" si="13"/>
        <v>3</v>
      </c>
    </row>
    <row r="892" spans="1:20" s="55" customFormat="1" x14ac:dyDescent="0.3">
      <c r="A892" s="55" t="s">
        <v>2239</v>
      </c>
      <c r="B892" s="55">
        <v>1</v>
      </c>
      <c r="C892" s="55">
        <v>0</v>
      </c>
      <c r="D892" s="55">
        <v>1</v>
      </c>
      <c r="E892" s="55">
        <v>1</v>
      </c>
      <c r="F892" s="55">
        <v>0</v>
      </c>
      <c r="G892" s="55">
        <v>1</v>
      </c>
      <c r="H892" s="55">
        <v>1</v>
      </c>
      <c r="I892" s="55">
        <v>0</v>
      </c>
      <c r="J892" s="55">
        <v>1</v>
      </c>
      <c r="K892" s="55">
        <v>1</v>
      </c>
      <c r="L892" s="55">
        <v>1</v>
      </c>
      <c r="M892" s="55">
        <v>0</v>
      </c>
      <c r="N892" s="56">
        <v>5</v>
      </c>
      <c r="O892" s="56">
        <v>3</v>
      </c>
      <c r="P892" s="56">
        <v>8</v>
      </c>
      <c r="Q892" s="55">
        <v>891</v>
      </c>
      <c r="R892" s="55" t="s">
        <v>309</v>
      </c>
      <c r="S892" s="55">
        <v>49</v>
      </c>
      <c r="T892" s="57">
        <f t="shared" si="13"/>
        <v>5</v>
      </c>
    </row>
    <row r="893" spans="1:20" s="55" customFormat="1" x14ac:dyDescent="0.3">
      <c r="A893" s="55" t="s">
        <v>2239</v>
      </c>
      <c r="B893" s="55">
        <v>1</v>
      </c>
      <c r="C893" s="55">
        <v>0</v>
      </c>
      <c r="D893" s="55">
        <v>1</v>
      </c>
      <c r="E893" s="55">
        <v>0</v>
      </c>
      <c r="F893" s="55">
        <v>1</v>
      </c>
      <c r="G893" s="55">
        <v>0</v>
      </c>
      <c r="H893" s="55">
        <v>1</v>
      </c>
      <c r="I893" s="55">
        <v>0</v>
      </c>
      <c r="J893" s="55">
        <v>2</v>
      </c>
      <c r="K893" s="55">
        <v>1</v>
      </c>
      <c r="L893" s="55">
        <v>0</v>
      </c>
      <c r="M893" s="55">
        <v>0</v>
      </c>
      <c r="N893" s="56">
        <v>6</v>
      </c>
      <c r="O893" s="56">
        <v>1</v>
      </c>
      <c r="P893" s="56">
        <v>7</v>
      </c>
      <c r="Q893" s="55">
        <v>892</v>
      </c>
      <c r="R893" s="55" t="s">
        <v>309</v>
      </c>
      <c r="S893" s="55">
        <v>49</v>
      </c>
      <c r="T893" s="57">
        <f t="shared" si="13"/>
        <v>4</v>
      </c>
    </row>
    <row r="894" spans="1:20" s="55" customFormat="1" x14ac:dyDescent="0.3">
      <c r="A894" s="55" t="s">
        <v>2239</v>
      </c>
      <c r="B894" s="55">
        <v>1</v>
      </c>
      <c r="C894" s="55">
        <v>0</v>
      </c>
      <c r="D894" s="55">
        <v>0</v>
      </c>
      <c r="E894" s="55">
        <v>1</v>
      </c>
      <c r="F894" s="55">
        <v>0</v>
      </c>
      <c r="G894" s="55">
        <v>1</v>
      </c>
      <c r="H894" s="55">
        <v>1</v>
      </c>
      <c r="I894" s="55">
        <v>0</v>
      </c>
      <c r="J894" s="55">
        <v>1</v>
      </c>
      <c r="K894" s="55">
        <v>1</v>
      </c>
      <c r="L894" s="55">
        <v>0</v>
      </c>
      <c r="M894" s="55">
        <v>0</v>
      </c>
      <c r="N894" s="56">
        <v>3</v>
      </c>
      <c r="O894" s="56">
        <v>3</v>
      </c>
      <c r="P894" s="56">
        <v>6</v>
      </c>
      <c r="Q894" s="55">
        <v>893</v>
      </c>
      <c r="R894" s="55" t="s">
        <v>309</v>
      </c>
      <c r="S894" s="55">
        <v>49</v>
      </c>
      <c r="T894" s="57">
        <f t="shared" si="13"/>
        <v>4</v>
      </c>
    </row>
    <row r="895" spans="1:20" s="55" customFormat="1" x14ac:dyDescent="0.3">
      <c r="A895" s="55" t="s">
        <v>2239</v>
      </c>
      <c r="B895" s="55">
        <v>0</v>
      </c>
      <c r="C895" s="55">
        <v>1</v>
      </c>
      <c r="D895" s="55">
        <v>0</v>
      </c>
      <c r="E895" s="55">
        <v>1</v>
      </c>
      <c r="F895" s="55">
        <v>0</v>
      </c>
      <c r="G895" s="55">
        <v>1</v>
      </c>
      <c r="H895" s="55">
        <v>0</v>
      </c>
      <c r="I895" s="55">
        <v>0</v>
      </c>
      <c r="J895" s="55">
        <v>1</v>
      </c>
      <c r="K895" s="55">
        <v>1</v>
      </c>
      <c r="L895" s="55">
        <v>0</v>
      </c>
      <c r="M895" s="55">
        <v>0</v>
      </c>
      <c r="N895" s="56">
        <v>1</v>
      </c>
      <c r="O895" s="56">
        <v>4</v>
      </c>
      <c r="P895" s="56">
        <v>5</v>
      </c>
      <c r="Q895" s="55">
        <v>894</v>
      </c>
      <c r="R895" s="55" t="s">
        <v>309</v>
      </c>
      <c r="S895" s="55">
        <v>49</v>
      </c>
      <c r="T895" s="57">
        <f t="shared" si="13"/>
        <v>3</v>
      </c>
    </row>
    <row r="896" spans="1:20" s="55" customFormat="1" x14ac:dyDescent="0.3">
      <c r="A896" s="55" t="s">
        <v>2239</v>
      </c>
      <c r="B896" s="55">
        <v>1</v>
      </c>
      <c r="C896" s="55">
        <v>0</v>
      </c>
      <c r="D896" s="55">
        <v>1</v>
      </c>
      <c r="E896" s="55">
        <v>0</v>
      </c>
      <c r="F896" s="55">
        <v>1</v>
      </c>
      <c r="G896" s="55">
        <v>1</v>
      </c>
      <c r="H896" s="55">
        <v>0</v>
      </c>
      <c r="I896" s="55">
        <v>1</v>
      </c>
      <c r="J896" s="55">
        <v>2</v>
      </c>
      <c r="K896" s="55">
        <v>3</v>
      </c>
      <c r="L896" s="55">
        <v>0</v>
      </c>
      <c r="M896" s="55">
        <v>1</v>
      </c>
      <c r="N896" s="56">
        <v>5</v>
      </c>
      <c r="O896" s="56">
        <v>6</v>
      </c>
      <c r="P896" s="56">
        <v>11</v>
      </c>
      <c r="Q896" s="55">
        <v>895</v>
      </c>
      <c r="R896" s="55" t="s">
        <v>309</v>
      </c>
      <c r="S896" s="55">
        <v>49</v>
      </c>
      <c r="T896" s="57">
        <f t="shared" si="13"/>
        <v>5</v>
      </c>
    </row>
    <row r="897" spans="1:20" s="55" customFormat="1" x14ac:dyDescent="0.3">
      <c r="A897" s="55" t="s">
        <v>2239</v>
      </c>
      <c r="B897" s="55">
        <v>1</v>
      </c>
      <c r="C897" s="55">
        <v>1</v>
      </c>
      <c r="D897" s="55">
        <v>0</v>
      </c>
      <c r="E897" s="55">
        <v>1</v>
      </c>
      <c r="F897" s="55">
        <v>0</v>
      </c>
      <c r="G897" s="55">
        <v>0</v>
      </c>
      <c r="H897" s="55">
        <v>0</v>
      </c>
      <c r="I897" s="55">
        <v>0</v>
      </c>
      <c r="J897" s="55">
        <v>1</v>
      </c>
      <c r="K897" s="55">
        <v>1</v>
      </c>
      <c r="L897" s="55">
        <v>0</v>
      </c>
      <c r="M897" s="55">
        <v>1</v>
      </c>
      <c r="N897" s="56">
        <v>2</v>
      </c>
      <c r="O897" s="56">
        <v>4</v>
      </c>
      <c r="P897" s="56">
        <v>6</v>
      </c>
      <c r="Q897" s="55">
        <v>896</v>
      </c>
      <c r="R897" s="55" t="s">
        <v>309</v>
      </c>
      <c r="S897" s="55">
        <v>49</v>
      </c>
      <c r="T897" s="57">
        <f t="shared" si="13"/>
        <v>3</v>
      </c>
    </row>
    <row r="898" spans="1:20" s="55" customFormat="1" x14ac:dyDescent="0.3">
      <c r="A898" s="55" t="s">
        <v>2239</v>
      </c>
      <c r="B898" s="55">
        <v>1</v>
      </c>
      <c r="C898" s="55">
        <v>0</v>
      </c>
      <c r="D898" s="55">
        <v>1</v>
      </c>
      <c r="E898" s="55">
        <v>0</v>
      </c>
      <c r="F898" s="55">
        <v>1</v>
      </c>
      <c r="G898" s="55">
        <v>1</v>
      </c>
      <c r="H898" s="55">
        <v>0</v>
      </c>
      <c r="I898" s="55">
        <v>0</v>
      </c>
      <c r="J898" s="55">
        <v>1</v>
      </c>
      <c r="K898" s="55">
        <v>1</v>
      </c>
      <c r="L898" s="55">
        <v>0</v>
      </c>
      <c r="M898" s="55">
        <v>0</v>
      </c>
      <c r="N898" s="56">
        <v>4</v>
      </c>
      <c r="O898" s="56">
        <v>2</v>
      </c>
      <c r="P898" s="56">
        <v>6</v>
      </c>
      <c r="Q898" s="55">
        <v>897</v>
      </c>
      <c r="R898" s="55" t="s">
        <v>309</v>
      </c>
      <c r="S898" s="55">
        <v>49</v>
      </c>
      <c r="T898" s="57">
        <f t="shared" si="13"/>
        <v>4</v>
      </c>
    </row>
    <row r="899" spans="1:20" s="55" customFormat="1" x14ac:dyDescent="0.3">
      <c r="A899" s="55" t="s">
        <v>2239</v>
      </c>
      <c r="B899" s="55">
        <v>0</v>
      </c>
      <c r="C899" s="55">
        <v>0</v>
      </c>
      <c r="D899" s="55">
        <v>1</v>
      </c>
      <c r="E899" s="55">
        <v>1</v>
      </c>
      <c r="F899" s="55">
        <v>0</v>
      </c>
      <c r="G899" s="55">
        <v>1</v>
      </c>
      <c r="H899" s="55">
        <v>0</v>
      </c>
      <c r="I899" s="55">
        <v>1</v>
      </c>
      <c r="J899" s="55">
        <v>1</v>
      </c>
      <c r="K899" s="55">
        <v>1</v>
      </c>
      <c r="L899" s="55">
        <v>0</v>
      </c>
      <c r="M899" s="55">
        <v>0</v>
      </c>
      <c r="N899" s="56">
        <v>2</v>
      </c>
      <c r="O899" s="56">
        <v>4</v>
      </c>
      <c r="P899" s="56">
        <v>6</v>
      </c>
      <c r="Q899" s="55">
        <v>898</v>
      </c>
      <c r="R899" s="55" t="s">
        <v>309</v>
      </c>
      <c r="S899" s="55">
        <v>49</v>
      </c>
      <c r="T899" s="57">
        <f t="shared" ref="T899:T962" si="14">SUM(B899:I899)</f>
        <v>4</v>
      </c>
    </row>
    <row r="900" spans="1:20" s="55" customFormat="1" x14ac:dyDescent="0.3">
      <c r="A900" s="55" t="s">
        <v>2239</v>
      </c>
      <c r="B900" s="55">
        <v>1</v>
      </c>
      <c r="C900" s="55">
        <v>0</v>
      </c>
      <c r="D900" s="55">
        <v>0</v>
      </c>
      <c r="E900" s="55">
        <v>1</v>
      </c>
      <c r="F900" s="55">
        <v>0</v>
      </c>
      <c r="G900" s="55">
        <v>1</v>
      </c>
      <c r="H900" s="55">
        <v>1</v>
      </c>
      <c r="I900" s="55">
        <v>0</v>
      </c>
      <c r="J900" s="55">
        <v>1</v>
      </c>
      <c r="K900" s="55">
        <v>1</v>
      </c>
      <c r="L900" s="55">
        <v>0</v>
      </c>
      <c r="M900" s="55">
        <v>0</v>
      </c>
      <c r="N900" s="56">
        <v>3</v>
      </c>
      <c r="O900" s="56">
        <v>3</v>
      </c>
      <c r="P900" s="56">
        <v>6</v>
      </c>
      <c r="Q900" s="55">
        <v>899</v>
      </c>
      <c r="R900" s="55" t="s">
        <v>309</v>
      </c>
      <c r="S900" s="55">
        <v>49</v>
      </c>
      <c r="T900" s="57">
        <f t="shared" si="14"/>
        <v>4</v>
      </c>
    </row>
    <row r="901" spans="1:20" s="55" customFormat="1" x14ac:dyDescent="0.3">
      <c r="A901" s="55" t="s">
        <v>2239</v>
      </c>
      <c r="B901" s="55">
        <v>1</v>
      </c>
      <c r="C901" s="55">
        <v>0</v>
      </c>
      <c r="D901" s="55">
        <v>1</v>
      </c>
      <c r="E901" s="55">
        <v>1</v>
      </c>
      <c r="F901" s="55">
        <v>0</v>
      </c>
      <c r="G901" s="55">
        <v>1</v>
      </c>
      <c r="H901" s="55">
        <v>0</v>
      </c>
      <c r="I901" s="55">
        <v>1</v>
      </c>
      <c r="J901" s="55">
        <v>1</v>
      </c>
      <c r="K901" s="55">
        <v>1</v>
      </c>
      <c r="L901" s="55">
        <v>1</v>
      </c>
      <c r="M901" s="55">
        <v>0</v>
      </c>
      <c r="N901" s="56">
        <v>4</v>
      </c>
      <c r="O901" s="56">
        <v>4</v>
      </c>
      <c r="P901" s="56">
        <v>8</v>
      </c>
      <c r="Q901" s="55">
        <v>900</v>
      </c>
      <c r="R901" s="55" t="s">
        <v>309</v>
      </c>
      <c r="S901" s="55">
        <v>49</v>
      </c>
      <c r="T901" s="57">
        <f t="shared" si="14"/>
        <v>5</v>
      </c>
    </row>
    <row r="902" spans="1:20" s="55" customFormat="1" x14ac:dyDescent="0.3">
      <c r="A902" s="55" t="s">
        <v>2239</v>
      </c>
      <c r="B902" s="55">
        <v>1</v>
      </c>
      <c r="C902" s="55">
        <v>0</v>
      </c>
      <c r="D902" s="55">
        <v>1</v>
      </c>
      <c r="E902" s="55">
        <v>0</v>
      </c>
      <c r="F902" s="55">
        <v>1</v>
      </c>
      <c r="G902" s="55">
        <v>0</v>
      </c>
      <c r="H902" s="55">
        <v>1</v>
      </c>
      <c r="I902" s="55">
        <v>0</v>
      </c>
      <c r="J902" s="55">
        <v>1</v>
      </c>
      <c r="K902" s="55">
        <v>1</v>
      </c>
      <c r="L902" s="55">
        <v>0</v>
      </c>
      <c r="M902" s="55">
        <v>0</v>
      </c>
      <c r="N902" s="56">
        <v>5</v>
      </c>
      <c r="O902" s="56">
        <v>1</v>
      </c>
      <c r="P902" s="56">
        <v>6</v>
      </c>
      <c r="Q902" s="55">
        <v>901</v>
      </c>
      <c r="R902" s="55" t="s">
        <v>309</v>
      </c>
      <c r="S902" s="55">
        <v>49</v>
      </c>
      <c r="T902" s="57">
        <f t="shared" si="14"/>
        <v>4</v>
      </c>
    </row>
    <row r="903" spans="1:20" s="55" customFormat="1" x14ac:dyDescent="0.3">
      <c r="A903" s="55" t="s">
        <v>2239</v>
      </c>
      <c r="B903" s="55">
        <v>0</v>
      </c>
      <c r="C903" s="55">
        <v>0</v>
      </c>
      <c r="D903" s="55">
        <v>0</v>
      </c>
      <c r="E903" s="55">
        <v>1</v>
      </c>
      <c r="F903" s="55">
        <v>1</v>
      </c>
      <c r="G903" s="55">
        <v>0</v>
      </c>
      <c r="H903" s="55">
        <v>0</v>
      </c>
      <c r="I903" s="55">
        <v>0</v>
      </c>
      <c r="J903" s="55">
        <v>1</v>
      </c>
      <c r="K903" s="55">
        <v>1</v>
      </c>
      <c r="L903" s="55">
        <v>0</v>
      </c>
      <c r="M903" s="55">
        <v>1</v>
      </c>
      <c r="N903" s="56">
        <v>2</v>
      </c>
      <c r="O903" s="56">
        <v>3</v>
      </c>
      <c r="P903" s="56">
        <v>5</v>
      </c>
      <c r="Q903" s="55">
        <v>902</v>
      </c>
      <c r="R903" s="55" t="s">
        <v>309</v>
      </c>
      <c r="S903" s="55">
        <v>49</v>
      </c>
      <c r="T903" s="57">
        <f t="shared" si="14"/>
        <v>2</v>
      </c>
    </row>
    <row r="904" spans="1:20" s="55" customFormat="1" x14ac:dyDescent="0.3">
      <c r="A904" s="55" t="s">
        <v>2239</v>
      </c>
      <c r="B904" s="55">
        <v>1</v>
      </c>
      <c r="C904" s="55">
        <v>0</v>
      </c>
      <c r="D904" s="55">
        <v>1</v>
      </c>
      <c r="E904" s="55">
        <v>0</v>
      </c>
      <c r="F904" s="55">
        <v>1</v>
      </c>
      <c r="G904" s="55">
        <v>0</v>
      </c>
      <c r="H904" s="55">
        <v>1</v>
      </c>
      <c r="I904" s="55">
        <v>1</v>
      </c>
      <c r="J904" s="55">
        <v>1</v>
      </c>
      <c r="K904" s="55">
        <v>1</v>
      </c>
      <c r="L904" s="55">
        <v>0</v>
      </c>
      <c r="M904" s="55">
        <v>0</v>
      </c>
      <c r="N904" s="56">
        <v>5</v>
      </c>
      <c r="O904" s="56">
        <v>2</v>
      </c>
      <c r="P904" s="56">
        <v>7</v>
      </c>
      <c r="Q904" s="55">
        <v>903</v>
      </c>
      <c r="R904" s="55" t="s">
        <v>309</v>
      </c>
      <c r="S904" s="55">
        <v>49</v>
      </c>
      <c r="T904" s="57">
        <f t="shared" si="14"/>
        <v>5</v>
      </c>
    </row>
    <row r="905" spans="1:20" s="55" customFormat="1" x14ac:dyDescent="0.3">
      <c r="A905" s="55" t="s">
        <v>2239</v>
      </c>
      <c r="B905" s="55">
        <v>1</v>
      </c>
      <c r="C905" s="55">
        <v>1</v>
      </c>
      <c r="D905" s="55">
        <v>0</v>
      </c>
      <c r="E905" s="55">
        <v>1</v>
      </c>
      <c r="F905" s="55">
        <v>0</v>
      </c>
      <c r="G905" s="55">
        <v>0</v>
      </c>
      <c r="H905" s="55">
        <v>1</v>
      </c>
      <c r="I905" s="55">
        <v>0</v>
      </c>
      <c r="J905" s="55">
        <v>1</v>
      </c>
      <c r="K905" s="55">
        <v>1</v>
      </c>
      <c r="L905" s="55">
        <v>1</v>
      </c>
      <c r="M905" s="55">
        <v>0</v>
      </c>
      <c r="N905" s="56">
        <v>4</v>
      </c>
      <c r="O905" s="56">
        <v>3</v>
      </c>
      <c r="P905" s="56">
        <v>7</v>
      </c>
      <c r="Q905" s="55">
        <v>904</v>
      </c>
      <c r="R905" s="55" t="s">
        <v>309</v>
      </c>
      <c r="S905" s="55">
        <v>49</v>
      </c>
      <c r="T905" s="57">
        <f t="shared" si="14"/>
        <v>4</v>
      </c>
    </row>
    <row r="906" spans="1:20" s="55" customFormat="1" x14ac:dyDescent="0.3">
      <c r="A906" s="55" t="s">
        <v>2239</v>
      </c>
      <c r="B906" s="55">
        <v>0</v>
      </c>
      <c r="C906" s="55">
        <v>1</v>
      </c>
      <c r="D906" s="55">
        <v>1</v>
      </c>
      <c r="E906" s="55">
        <v>0</v>
      </c>
      <c r="F906" s="55">
        <v>0</v>
      </c>
      <c r="G906" s="55">
        <v>1</v>
      </c>
      <c r="H906" s="55">
        <v>0</v>
      </c>
      <c r="I906" s="55">
        <v>0</v>
      </c>
      <c r="J906" s="55">
        <v>1</v>
      </c>
      <c r="K906" s="55">
        <v>1</v>
      </c>
      <c r="L906" s="55">
        <v>0</v>
      </c>
      <c r="M906" s="55">
        <v>0</v>
      </c>
      <c r="N906" s="56">
        <v>2</v>
      </c>
      <c r="O906" s="56">
        <v>3</v>
      </c>
      <c r="P906" s="56">
        <v>5</v>
      </c>
      <c r="Q906" s="55">
        <v>905</v>
      </c>
      <c r="R906" s="55" t="s">
        <v>309</v>
      </c>
      <c r="S906" s="55">
        <v>50</v>
      </c>
      <c r="T906" s="57">
        <f t="shared" si="14"/>
        <v>3</v>
      </c>
    </row>
    <row r="907" spans="1:20" s="55" customFormat="1" x14ac:dyDescent="0.3">
      <c r="A907" s="55" t="s">
        <v>2239</v>
      </c>
      <c r="B907" s="55">
        <v>0</v>
      </c>
      <c r="C907" s="55">
        <v>0</v>
      </c>
      <c r="D907" s="55">
        <v>0</v>
      </c>
      <c r="E907" s="55">
        <v>1</v>
      </c>
      <c r="F907" s="55">
        <v>1</v>
      </c>
      <c r="G907" s="55">
        <v>1</v>
      </c>
      <c r="H907" s="55">
        <v>1</v>
      </c>
      <c r="I907" s="55">
        <v>0</v>
      </c>
      <c r="J907" s="55">
        <v>0</v>
      </c>
      <c r="K907" s="55">
        <v>1</v>
      </c>
      <c r="L907" s="55">
        <v>1</v>
      </c>
      <c r="M907" s="55">
        <v>0</v>
      </c>
      <c r="N907" s="56">
        <v>3</v>
      </c>
      <c r="O907" s="56">
        <v>3</v>
      </c>
      <c r="P907" s="56">
        <v>6</v>
      </c>
      <c r="Q907" s="55">
        <v>906</v>
      </c>
      <c r="R907" s="55" t="s">
        <v>309</v>
      </c>
      <c r="S907" s="55">
        <v>50</v>
      </c>
      <c r="T907" s="57">
        <f t="shared" si="14"/>
        <v>4</v>
      </c>
    </row>
    <row r="908" spans="1:20" s="55" customFormat="1" x14ac:dyDescent="0.3">
      <c r="A908" s="55" t="s">
        <v>2239</v>
      </c>
      <c r="B908" s="55">
        <v>1</v>
      </c>
      <c r="C908" s="55">
        <v>0</v>
      </c>
      <c r="D908" s="55">
        <v>1</v>
      </c>
      <c r="E908" s="55">
        <v>1</v>
      </c>
      <c r="F908" s="55">
        <v>0</v>
      </c>
      <c r="G908" s="55">
        <v>0</v>
      </c>
      <c r="H908" s="55">
        <v>0</v>
      </c>
      <c r="I908" s="55">
        <v>0</v>
      </c>
      <c r="J908" s="55">
        <v>1</v>
      </c>
      <c r="K908" s="55">
        <v>1</v>
      </c>
      <c r="L908" s="55">
        <v>0</v>
      </c>
      <c r="M908" s="55">
        <v>0</v>
      </c>
      <c r="N908" s="56">
        <v>3</v>
      </c>
      <c r="O908" s="56">
        <v>2</v>
      </c>
      <c r="P908" s="56">
        <v>5</v>
      </c>
      <c r="Q908" s="55">
        <v>907</v>
      </c>
      <c r="R908" s="55" t="s">
        <v>309</v>
      </c>
      <c r="S908" s="55">
        <v>50</v>
      </c>
      <c r="T908" s="57">
        <f t="shared" si="14"/>
        <v>3</v>
      </c>
    </row>
    <row r="909" spans="1:20" s="55" customFormat="1" x14ac:dyDescent="0.3">
      <c r="A909" s="55" t="s">
        <v>2239</v>
      </c>
      <c r="B909" s="55">
        <v>1</v>
      </c>
      <c r="C909" s="55">
        <v>0</v>
      </c>
      <c r="D909" s="55">
        <v>1</v>
      </c>
      <c r="E909" s="55">
        <v>1</v>
      </c>
      <c r="F909" s="55">
        <v>1</v>
      </c>
      <c r="G909" s="55">
        <v>2</v>
      </c>
      <c r="H909" s="55">
        <v>1</v>
      </c>
      <c r="I909" s="55">
        <v>0</v>
      </c>
      <c r="J909" s="55">
        <v>0</v>
      </c>
      <c r="K909" s="55">
        <v>1</v>
      </c>
      <c r="L909" s="55">
        <v>1</v>
      </c>
      <c r="M909" s="55">
        <v>0</v>
      </c>
      <c r="N909" s="56">
        <v>5</v>
      </c>
      <c r="O909" s="56">
        <v>4</v>
      </c>
      <c r="P909" s="56">
        <v>9</v>
      </c>
      <c r="Q909" s="55">
        <v>908</v>
      </c>
      <c r="R909" s="55" t="s">
        <v>309</v>
      </c>
      <c r="S909" s="55">
        <v>50</v>
      </c>
      <c r="T909" s="57">
        <f t="shared" si="14"/>
        <v>7</v>
      </c>
    </row>
    <row r="910" spans="1:20" s="55" customFormat="1" x14ac:dyDescent="0.3">
      <c r="A910" s="55" t="s">
        <v>2239</v>
      </c>
      <c r="B910" s="55">
        <v>1</v>
      </c>
      <c r="C910" s="55">
        <v>0</v>
      </c>
      <c r="D910" s="55">
        <v>1</v>
      </c>
      <c r="E910" s="55">
        <v>1</v>
      </c>
      <c r="F910" s="55">
        <v>0</v>
      </c>
      <c r="G910" s="55">
        <v>0</v>
      </c>
      <c r="H910" s="55">
        <v>0</v>
      </c>
      <c r="I910" s="55">
        <v>0</v>
      </c>
      <c r="J910" s="55">
        <v>1</v>
      </c>
      <c r="K910" s="55">
        <v>1</v>
      </c>
      <c r="L910" s="55">
        <v>0</v>
      </c>
      <c r="M910" s="55">
        <v>0</v>
      </c>
      <c r="N910" s="56">
        <v>3</v>
      </c>
      <c r="O910" s="56">
        <v>2</v>
      </c>
      <c r="P910" s="56">
        <v>5</v>
      </c>
      <c r="Q910" s="55">
        <v>909</v>
      </c>
      <c r="R910" s="55" t="s">
        <v>309</v>
      </c>
      <c r="S910" s="55">
        <v>50</v>
      </c>
      <c r="T910" s="57">
        <f t="shared" si="14"/>
        <v>3</v>
      </c>
    </row>
    <row r="911" spans="1:20" s="55" customFormat="1" x14ac:dyDescent="0.3">
      <c r="A911" s="55" t="s">
        <v>2239</v>
      </c>
      <c r="B911" s="55">
        <v>0</v>
      </c>
      <c r="C911" s="55">
        <v>1</v>
      </c>
      <c r="D911" s="55">
        <v>1</v>
      </c>
      <c r="E911" s="55">
        <v>1</v>
      </c>
      <c r="F911" s="55">
        <v>0</v>
      </c>
      <c r="G911" s="55">
        <v>0</v>
      </c>
      <c r="H911" s="55">
        <v>0</v>
      </c>
      <c r="I911" s="55">
        <v>0</v>
      </c>
      <c r="J911" s="55">
        <v>1</v>
      </c>
      <c r="K911" s="55">
        <v>1</v>
      </c>
      <c r="L911" s="55">
        <v>0</v>
      </c>
      <c r="M911" s="55">
        <v>0</v>
      </c>
      <c r="N911" s="56">
        <v>2</v>
      </c>
      <c r="O911" s="56">
        <v>3</v>
      </c>
      <c r="P911" s="56">
        <v>5</v>
      </c>
      <c r="Q911" s="55">
        <v>910</v>
      </c>
      <c r="R911" s="55" t="s">
        <v>309</v>
      </c>
      <c r="S911" s="55">
        <v>50</v>
      </c>
      <c r="T911" s="57">
        <f t="shared" si="14"/>
        <v>3</v>
      </c>
    </row>
    <row r="912" spans="1:20" s="55" customFormat="1" x14ac:dyDescent="0.3">
      <c r="A912" s="55" t="s">
        <v>2239</v>
      </c>
      <c r="B912" s="55">
        <v>1</v>
      </c>
      <c r="C912" s="55">
        <v>0</v>
      </c>
      <c r="D912" s="55">
        <v>1</v>
      </c>
      <c r="E912" s="55">
        <v>1</v>
      </c>
      <c r="F912" s="55">
        <v>0</v>
      </c>
      <c r="G912" s="55">
        <v>0</v>
      </c>
      <c r="H912" s="55">
        <v>1</v>
      </c>
      <c r="I912" s="55">
        <v>0</v>
      </c>
      <c r="J912" s="55">
        <v>1</v>
      </c>
      <c r="K912" s="55">
        <v>1</v>
      </c>
      <c r="L912" s="55">
        <v>0</v>
      </c>
      <c r="M912" s="55">
        <v>0</v>
      </c>
      <c r="N912" s="56">
        <v>4</v>
      </c>
      <c r="O912" s="56">
        <v>2</v>
      </c>
      <c r="P912" s="56">
        <v>6</v>
      </c>
      <c r="Q912" s="55">
        <v>911</v>
      </c>
      <c r="R912" s="55" t="s">
        <v>309</v>
      </c>
      <c r="S912" s="55">
        <v>50</v>
      </c>
      <c r="T912" s="57">
        <f t="shared" si="14"/>
        <v>4</v>
      </c>
    </row>
    <row r="913" spans="1:20" s="55" customFormat="1" x14ac:dyDescent="0.3">
      <c r="A913" s="55" t="s">
        <v>2239</v>
      </c>
      <c r="B913" s="55">
        <v>0</v>
      </c>
      <c r="C913" s="55">
        <v>1</v>
      </c>
      <c r="D913" s="55">
        <v>0</v>
      </c>
      <c r="E913" s="55">
        <v>2</v>
      </c>
      <c r="F913" s="55">
        <v>0</v>
      </c>
      <c r="G913" s="55">
        <v>0</v>
      </c>
      <c r="H913" s="55">
        <v>0</v>
      </c>
      <c r="I913" s="55">
        <v>0</v>
      </c>
      <c r="J913" s="55">
        <v>1</v>
      </c>
      <c r="K913" s="55">
        <v>1</v>
      </c>
      <c r="L913" s="55">
        <v>0</v>
      </c>
      <c r="M913" s="55">
        <v>0</v>
      </c>
      <c r="N913" s="56">
        <v>1</v>
      </c>
      <c r="O913" s="56">
        <v>4</v>
      </c>
      <c r="P913" s="56">
        <v>5</v>
      </c>
      <c r="Q913" s="55">
        <v>912</v>
      </c>
      <c r="R913" s="55" t="s">
        <v>309</v>
      </c>
      <c r="S913" s="55">
        <v>50</v>
      </c>
      <c r="T913" s="57">
        <f t="shared" si="14"/>
        <v>3</v>
      </c>
    </row>
    <row r="914" spans="1:20" s="55" customFormat="1" x14ac:dyDescent="0.3">
      <c r="A914" s="55" t="s">
        <v>2239</v>
      </c>
      <c r="B914" s="55">
        <v>0</v>
      </c>
      <c r="C914" s="55">
        <v>1</v>
      </c>
      <c r="D914" s="55">
        <v>1</v>
      </c>
      <c r="E914" s="55">
        <v>0</v>
      </c>
      <c r="F914" s="55">
        <v>1</v>
      </c>
      <c r="G914" s="55">
        <v>0</v>
      </c>
      <c r="H914" s="55">
        <v>0</v>
      </c>
      <c r="I914" s="55">
        <v>0</v>
      </c>
      <c r="J914" s="55">
        <v>1</v>
      </c>
      <c r="K914" s="55">
        <v>1</v>
      </c>
      <c r="L914" s="55">
        <v>0</v>
      </c>
      <c r="M914" s="55">
        <v>0</v>
      </c>
      <c r="N914" s="56">
        <v>3</v>
      </c>
      <c r="O914" s="56">
        <v>2</v>
      </c>
      <c r="P914" s="56">
        <v>5</v>
      </c>
      <c r="Q914" s="55">
        <v>913</v>
      </c>
      <c r="R914" s="55" t="s">
        <v>309</v>
      </c>
      <c r="S914" s="55">
        <v>50</v>
      </c>
      <c r="T914" s="57">
        <f t="shared" si="14"/>
        <v>3</v>
      </c>
    </row>
    <row r="915" spans="1:20" s="55" customFormat="1" x14ac:dyDescent="0.3">
      <c r="A915" s="55" t="s">
        <v>2239</v>
      </c>
      <c r="B915" s="55">
        <v>0</v>
      </c>
      <c r="C915" s="55">
        <v>1</v>
      </c>
      <c r="D915" s="55">
        <v>1</v>
      </c>
      <c r="E915" s="55">
        <v>1</v>
      </c>
      <c r="F915" s="55">
        <v>0</v>
      </c>
      <c r="G915" s="55">
        <v>0</v>
      </c>
      <c r="H915" s="55">
        <v>0</v>
      </c>
      <c r="I915" s="55">
        <v>0</v>
      </c>
      <c r="J915" s="55">
        <v>1</v>
      </c>
      <c r="K915" s="55">
        <v>1</v>
      </c>
      <c r="L915" s="55">
        <v>0</v>
      </c>
      <c r="M915" s="55">
        <v>0</v>
      </c>
      <c r="N915" s="56">
        <v>2</v>
      </c>
      <c r="O915" s="56">
        <v>3</v>
      </c>
      <c r="P915" s="56">
        <v>5</v>
      </c>
      <c r="Q915" s="55">
        <v>914</v>
      </c>
      <c r="R915" s="55" t="s">
        <v>309</v>
      </c>
      <c r="S915" s="55">
        <v>50</v>
      </c>
      <c r="T915" s="57">
        <f t="shared" si="14"/>
        <v>3</v>
      </c>
    </row>
    <row r="916" spans="1:20" s="55" customFormat="1" x14ac:dyDescent="0.3">
      <c r="A916" s="55" t="s">
        <v>2239</v>
      </c>
      <c r="B916" s="55">
        <v>1</v>
      </c>
      <c r="C916" s="55">
        <v>0</v>
      </c>
      <c r="D916" s="55">
        <v>1</v>
      </c>
      <c r="E916" s="55">
        <v>1</v>
      </c>
      <c r="F916" s="55">
        <v>0</v>
      </c>
      <c r="G916" s="55">
        <v>0</v>
      </c>
      <c r="H916" s="55">
        <v>0</v>
      </c>
      <c r="I916" s="55">
        <v>0</v>
      </c>
      <c r="J916" s="55">
        <v>1</v>
      </c>
      <c r="K916" s="55">
        <v>1</v>
      </c>
      <c r="L916" s="55">
        <v>0</v>
      </c>
      <c r="M916" s="55">
        <v>0</v>
      </c>
      <c r="N916" s="56">
        <v>3</v>
      </c>
      <c r="O916" s="56">
        <v>2</v>
      </c>
      <c r="P916" s="56">
        <v>5</v>
      </c>
      <c r="Q916" s="55">
        <v>915</v>
      </c>
      <c r="R916" s="55" t="s">
        <v>309</v>
      </c>
      <c r="S916" s="55">
        <v>50</v>
      </c>
      <c r="T916" s="57">
        <f t="shared" si="14"/>
        <v>3</v>
      </c>
    </row>
    <row r="917" spans="1:20" s="55" customFormat="1" x14ac:dyDescent="0.3">
      <c r="A917" s="55" t="s">
        <v>2239</v>
      </c>
      <c r="B917" s="55">
        <v>0</v>
      </c>
      <c r="C917" s="55">
        <v>1</v>
      </c>
      <c r="D917" s="55">
        <v>0</v>
      </c>
      <c r="E917" s="55">
        <v>2</v>
      </c>
      <c r="F917" s="55">
        <v>1</v>
      </c>
      <c r="G917" s="55">
        <v>1</v>
      </c>
      <c r="H917" s="55">
        <v>0</v>
      </c>
      <c r="I917" s="55">
        <v>0</v>
      </c>
      <c r="J917" s="55">
        <v>1</v>
      </c>
      <c r="K917" s="55">
        <v>1</v>
      </c>
      <c r="L917" s="55">
        <v>0</v>
      </c>
      <c r="M917" s="55">
        <v>0</v>
      </c>
      <c r="N917" s="56">
        <v>2</v>
      </c>
      <c r="O917" s="56">
        <v>5</v>
      </c>
      <c r="P917" s="56">
        <v>7</v>
      </c>
      <c r="Q917" s="55">
        <v>916</v>
      </c>
      <c r="R917" s="55" t="s">
        <v>309</v>
      </c>
      <c r="S917" s="55">
        <v>50</v>
      </c>
      <c r="T917" s="57">
        <f t="shared" si="14"/>
        <v>5</v>
      </c>
    </row>
    <row r="918" spans="1:20" s="55" customFormat="1" x14ac:dyDescent="0.3">
      <c r="A918" s="55" t="s">
        <v>2239</v>
      </c>
      <c r="B918" s="55">
        <v>1</v>
      </c>
      <c r="C918" s="55">
        <v>0</v>
      </c>
      <c r="D918" s="55">
        <v>0</v>
      </c>
      <c r="E918" s="55">
        <v>1</v>
      </c>
      <c r="F918" s="55">
        <v>3</v>
      </c>
      <c r="G918" s="55">
        <v>0</v>
      </c>
      <c r="H918" s="55">
        <v>2</v>
      </c>
      <c r="I918" s="55">
        <v>1</v>
      </c>
      <c r="J918" s="55">
        <v>2</v>
      </c>
      <c r="K918" s="55">
        <v>1</v>
      </c>
      <c r="L918" s="55">
        <v>0</v>
      </c>
      <c r="M918" s="55">
        <v>0</v>
      </c>
      <c r="N918" s="56">
        <v>8</v>
      </c>
      <c r="O918" s="56">
        <v>3</v>
      </c>
      <c r="P918" s="56">
        <v>11</v>
      </c>
      <c r="Q918" s="55">
        <v>917</v>
      </c>
      <c r="R918" s="55" t="s">
        <v>309</v>
      </c>
      <c r="S918" s="55">
        <v>51</v>
      </c>
      <c r="T918" s="57">
        <f t="shared" si="14"/>
        <v>8</v>
      </c>
    </row>
    <row r="919" spans="1:20" s="55" customFormat="1" x14ac:dyDescent="0.3">
      <c r="A919" s="55" t="s">
        <v>2239</v>
      </c>
      <c r="B919" s="55">
        <v>0</v>
      </c>
      <c r="C919" s="55">
        <v>0</v>
      </c>
      <c r="D919" s="55">
        <v>1</v>
      </c>
      <c r="E919" s="55">
        <v>1</v>
      </c>
      <c r="F919" s="55">
        <v>1</v>
      </c>
      <c r="G919" s="55">
        <v>2</v>
      </c>
      <c r="H919" s="55">
        <v>0</v>
      </c>
      <c r="I919" s="55">
        <v>0</v>
      </c>
      <c r="J919" s="55">
        <v>1</v>
      </c>
      <c r="K919" s="55">
        <v>1</v>
      </c>
      <c r="L919" s="55">
        <v>0</v>
      </c>
      <c r="M919" s="55">
        <v>0</v>
      </c>
      <c r="N919" s="56">
        <v>3</v>
      </c>
      <c r="O919" s="56">
        <v>4</v>
      </c>
      <c r="P919" s="56">
        <v>7</v>
      </c>
      <c r="Q919" s="55">
        <v>918</v>
      </c>
      <c r="R919" s="55" t="s">
        <v>309</v>
      </c>
      <c r="S919" s="55">
        <v>51</v>
      </c>
      <c r="T919" s="57">
        <f t="shared" si="14"/>
        <v>5</v>
      </c>
    </row>
    <row r="920" spans="1:20" s="55" customFormat="1" x14ac:dyDescent="0.3">
      <c r="A920" s="55" t="s">
        <v>2239</v>
      </c>
      <c r="B920" s="55">
        <v>0</v>
      </c>
      <c r="C920" s="55">
        <v>0</v>
      </c>
      <c r="D920" s="55">
        <v>1</v>
      </c>
      <c r="E920" s="55">
        <v>1</v>
      </c>
      <c r="F920" s="55">
        <v>2</v>
      </c>
      <c r="G920" s="55">
        <v>1</v>
      </c>
      <c r="H920" s="55">
        <v>1</v>
      </c>
      <c r="I920" s="55">
        <v>1</v>
      </c>
      <c r="J920" s="55">
        <v>1</v>
      </c>
      <c r="K920" s="55">
        <v>1</v>
      </c>
      <c r="L920" s="55">
        <v>0</v>
      </c>
      <c r="M920" s="55">
        <v>0</v>
      </c>
      <c r="N920" s="56">
        <v>5</v>
      </c>
      <c r="O920" s="56">
        <v>4</v>
      </c>
      <c r="P920" s="56">
        <v>9</v>
      </c>
      <c r="Q920" s="55">
        <v>919</v>
      </c>
      <c r="R920" s="55" t="s">
        <v>309</v>
      </c>
      <c r="S920" s="55">
        <v>51</v>
      </c>
      <c r="T920" s="57">
        <f t="shared" si="14"/>
        <v>7</v>
      </c>
    </row>
    <row r="921" spans="1:20" s="55" customFormat="1" x14ac:dyDescent="0.3">
      <c r="A921" s="55" t="s">
        <v>2239</v>
      </c>
      <c r="B921" s="55">
        <v>0</v>
      </c>
      <c r="C921" s="55">
        <v>0</v>
      </c>
      <c r="D921" s="55">
        <v>0</v>
      </c>
      <c r="E921" s="55">
        <v>2</v>
      </c>
      <c r="F921" s="55">
        <v>2</v>
      </c>
      <c r="G921" s="55">
        <v>1</v>
      </c>
      <c r="H921" s="55">
        <v>2</v>
      </c>
      <c r="I921" s="55">
        <v>1</v>
      </c>
      <c r="J921" s="55">
        <v>0</v>
      </c>
      <c r="K921" s="55">
        <v>1</v>
      </c>
      <c r="L921" s="55">
        <v>1</v>
      </c>
      <c r="M921" s="55">
        <v>0</v>
      </c>
      <c r="N921" s="56">
        <v>5</v>
      </c>
      <c r="O921" s="56">
        <v>5</v>
      </c>
      <c r="P921" s="56">
        <v>10</v>
      </c>
      <c r="Q921" s="55">
        <v>920</v>
      </c>
      <c r="R921" s="55" t="s">
        <v>309</v>
      </c>
      <c r="S921" s="55">
        <v>51</v>
      </c>
      <c r="T921" s="57">
        <f t="shared" si="14"/>
        <v>8</v>
      </c>
    </row>
    <row r="922" spans="1:20" s="55" customFormat="1" x14ac:dyDescent="0.3">
      <c r="A922" s="55" t="s">
        <v>2239</v>
      </c>
      <c r="B922" s="55">
        <v>1</v>
      </c>
      <c r="C922" s="55">
        <v>0</v>
      </c>
      <c r="D922" s="55">
        <v>0</v>
      </c>
      <c r="E922" s="55">
        <v>2</v>
      </c>
      <c r="F922" s="55">
        <v>2</v>
      </c>
      <c r="G922" s="55">
        <v>1</v>
      </c>
      <c r="H922" s="55">
        <v>1</v>
      </c>
      <c r="I922" s="55">
        <v>2</v>
      </c>
      <c r="J922" s="55">
        <v>1</v>
      </c>
      <c r="K922" s="55">
        <v>1</v>
      </c>
      <c r="L922" s="55">
        <v>0</v>
      </c>
      <c r="M922" s="55">
        <v>0</v>
      </c>
      <c r="N922" s="56">
        <v>5</v>
      </c>
      <c r="O922" s="56">
        <v>6</v>
      </c>
      <c r="P922" s="56">
        <v>11</v>
      </c>
      <c r="Q922" s="55">
        <v>921</v>
      </c>
      <c r="R922" s="55" t="s">
        <v>309</v>
      </c>
      <c r="S922" s="55">
        <v>51</v>
      </c>
      <c r="T922" s="57">
        <f t="shared" si="14"/>
        <v>9</v>
      </c>
    </row>
    <row r="923" spans="1:20" s="55" customFormat="1" x14ac:dyDescent="0.3">
      <c r="A923" s="55" t="s">
        <v>2239</v>
      </c>
      <c r="B923" s="55">
        <v>0</v>
      </c>
      <c r="C923" s="55">
        <v>1</v>
      </c>
      <c r="D923" s="55">
        <v>1</v>
      </c>
      <c r="E923" s="55">
        <v>0</v>
      </c>
      <c r="F923" s="55">
        <v>1</v>
      </c>
      <c r="G923" s="55">
        <v>2</v>
      </c>
      <c r="H923" s="55">
        <v>2</v>
      </c>
      <c r="I923" s="55">
        <v>1</v>
      </c>
      <c r="J923" s="55">
        <v>1</v>
      </c>
      <c r="K923" s="55">
        <v>1</v>
      </c>
      <c r="L923" s="55">
        <v>1</v>
      </c>
      <c r="M923" s="55">
        <v>0</v>
      </c>
      <c r="N923" s="56">
        <v>6</v>
      </c>
      <c r="O923" s="56">
        <v>5</v>
      </c>
      <c r="P923" s="56">
        <v>11</v>
      </c>
      <c r="Q923" s="55">
        <v>922</v>
      </c>
      <c r="R923" s="55" t="s">
        <v>309</v>
      </c>
      <c r="S923" s="55">
        <v>51</v>
      </c>
      <c r="T923" s="57">
        <f t="shared" si="14"/>
        <v>8</v>
      </c>
    </row>
    <row r="924" spans="1:20" s="55" customFormat="1" x14ac:dyDescent="0.3">
      <c r="A924" s="55" t="s">
        <v>2239</v>
      </c>
      <c r="B924" s="55">
        <v>1</v>
      </c>
      <c r="C924" s="55">
        <v>0</v>
      </c>
      <c r="D924" s="55">
        <v>1</v>
      </c>
      <c r="E924" s="55">
        <v>1</v>
      </c>
      <c r="F924" s="55">
        <v>2</v>
      </c>
      <c r="G924" s="55">
        <v>1</v>
      </c>
      <c r="H924" s="55">
        <v>1</v>
      </c>
      <c r="I924" s="55">
        <v>2</v>
      </c>
      <c r="J924" s="55">
        <v>1</v>
      </c>
      <c r="K924" s="55">
        <v>1</v>
      </c>
      <c r="L924" s="55">
        <v>0</v>
      </c>
      <c r="M924" s="55">
        <v>0</v>
      </c>
      <c r="N924" s="56">
        <v>6</v>
      </c>
      <c r="O924" s="56">
        <v>5</v>
      </c>
      <c r="P924" s="56">
        <v>11</v>
      </c>
      <c r="Q924" s="55">
        <v>923</v>
      </c>
      <c r="R924" s="55" t="s">
        <v>309</v>
      </c>
      <c r="S924" s="55">
        <v>51</v>
      </c>
      <c r="T924" s="57">
        <f t="shared" si="14"/>
        <v>9</v>
      </c>
    </row>
    <row r="925" spans="1:20" s="55" customFormat="1" x14ac:dyDescent="0.3">
      <c r="A925" s="55" t="s">
        <v>2239</v>
      </c>
      <c r="B925" s="55">
        <v>1</v>
      </c>
      <c r="C925" s="55">
        <v>1</v>
      </c>
      <c r="D925" s="55">
        <v>1</v>
      </c>
      <c r="E925" s="55">
        <v>0</v>
      </c>
      <c r="F925" s="55">
        <v>0</v>
      </c>
      <c r="G925" s="55">
        <v>0</v>
      </c>
      <c r="H925" s="55">
        <v>0</v>
      </c>
      <c r="I925" s="55">
        <v>0</v>
      </c>
      <c r="J925" s="55">
        <v>1</v>
      </c>
      <c r="K925" s="55">
        <v>1</v>
      </c>
      <c r="L925" s="55">
        <v>0</v>
      </c>
      <c r="M925" s="55">
        <v>0</v>
      </c>
      <c r="N925" s="56">
        <v>3</v>
      </c>
      <c r="O925" s="56">
        <v>2</v>
      </c>
      <c r="P925" s="56">
        <v>5</v>
      </c>
      <c r="Q925" s="55">
        <v>924</v>
      </c>
      <c r="R925" s="55" t="s">
        <v>309</v>
      </c>
      <c r="S925" s="55">
        <v>51</v>
      </c>
      <c r="T925" s="57">
        <f t="shared" si="14"/>
        <v>3</v>
      </c>
    </row>
    <row r="926" spans="1:20" s="55" customFormat="1" x14ac:dyDescent="0.3">
      <c r="A926" s="55" t="s">
        <v>2239</v>
      </c>
      <c r="B926" s="55">
        <v>0</v>
      </c>
      <c r="C926" s="55">
        <v>1</v>
      </c>
      <c r="D926" s="55">
        <v>1</v>
      </c>
      <c r="E926" s="55">
        <v>1</v>
      </c>
      <c r="F926" s="55">
        <v>1</v>
      </c>
      <c r="G926" s="55">
        <v>2</v>
      </c>
      <c r="H926" s="55">
        <v>2</v>
      </c>
      <c r="I926" s="55">
        <v>1</v>
      </c>
      <c r="J926" s="55">
        <v>0</v>
      </c>
      <c r="K926" s="55">
        <v>1</v>
      </c>
      <c r="L926" s="55">
        <v>1</v>
      </c>
      <c r="M926" s="55">
        <v>0</v>
      </c>
      <c r="N926" s="56">
        <v>5</v>
      </c>
      <c r="O926" s="56">
        <v>6</v>
      </c>
      <c r="P926" s="56">
        <v>11</v>
      </c>
      <c r="Q926" s="55">
        <v>925</v>
      </c>
      <c r="R926" s="55" t="s">
        <v>309</v>
      </c>
      <c r="S926" s="55">
        <v>51</v>
      </c>
      <c r="T926" s="57">
        <f t="shared" si="14"/>
        <v>9</v>
      </c>
    </row>
    <row r="927" spans="1:20" s="55" customFormat="1" x14ac:dyDescent="0.3">
      <c r="A927" s="55" t="s">
        <v>2239</v>
      </c>
      <c r="B927" s="55">
        <v>0</v>
      </c>
      <c r="C927" s="55">
        <v>0</v>
      </c>
      <c r="D927" s="55">
        <v>1</v>
      </c>
      <c r="E927" s="55">
        <v>0</v>
      </c>
      <c r="F927" s="55">
        <v>2</v>
      </c>
      <c r="G927" s="55">
        <v>1</v>
      </c>
      <c r="H927" s="55">
        <v>1</v>
      </c>
      <c r="I927" s="55">
        <v>0</v>
      </c>
      <c r="J927" s="55">
        <v>0</v>
      </c>
      <c r="K927" s="55">
        <v>1</v>
      </c>
      <c r="L927" s="55">
        <v>0</v>
      </c>
      <c r="M927" s="55">
        <v>0</v>
      </c>
      <c r="N927" s="56">
        <v>4</v>
      </c>
      <c r="O927" s="56">
        <v>2</v>
      </c>
      <c r="P927" s="56">
        <v>6</v>
      </c>
      <c r="Q927" s="55">
        <v>926</v>
      </c>
      <c r="R927" s="55" t="s">
        <v>309</v>
      </c>
      <c r="S927" s="55">
        <v>51</v>
      </c>
      <c r="T927" s="57">
        <f t="shared" si="14"/>
        <v>5</v>
      </c>
    </row>
    <row r="928" spans="1:20" s="55" customFormat="1" x14ac:dyDescent="0.3">
      <c r="A928" s="55" t="s">
        <v>2239</v>
      </c>
      <c r="B928" s="55">
        <v>0</v>
      </c>
      <c r="C928" s="55">
        <v>0</v>
      </c>
      <c r="D928" s="55">
        <v>1</v>
      </c>
      <c r="E928" s="55">
        <v>0</v>
      </c>
      <c r="F928" s="55">
        <v>2</v>
      </c>
      <c r="G928" s="55">
        <v>1</v>
      </c>
      <c r="H928" s="55">
        <v>1</v>
      </c>
      <c r="I928" s="55">
        <v>0</v>
      </c>
      <c r="J928" s="55">
        <v>0</v>
      </c>
      <c r="K928" s="55">
        <v>1</v>
      </c>
      <c r="L928" s="55">
        <v>1</v>
      </c>
      <c r="M928" s="55">
        <v>0</v>
      </c>
      <c r="N928" s="56">
        <v>5</v>
      </c>
      <c r="O928" s="56">
        <v>2</v>
      </c>
      <c r="P928" s="56">
        <v>7</v>
      </c>
      <c r="Q928" s="55">
        <v>927</v>
      </c>
      <c r="R928" s="55" t="s">
        <v>309</v>
      </c>
      <c r="S928" s="55">
        <v>51</v>
      </c>
      <c r="T928" s="57">
        <f t="shared" si="14"/>
        <v>5</v>
      </c>
    </row>
    <row r="929" spans="1:20" s="55" customFormat="1" x14ac:dyDescent="0.3">
      <c r="A929" s="55" t="s">
        <v>2239</v>
      </c>
      <c r="B929" s="55">
        <v>0</v>
      </c>
      <c r="C929" s="55">
        <v>1</v>
      </c>
      <c r="D929" s="55">
        <v>1</v>
      </c>
      <c r="E929" s="55">
        <v>1</v>
      </c>
      <c r="F929" s="55">
        <v>1</v>
      </c>
      <c r="G929" s="55">
        <v>1</v>
      </c>
      <c r="H929" s="55">
        <v>0</v>
      </c>
      <c r="I929" s="55">
        <v>1</v>
      </c>
      <c r="J929" s="55">
        <v>1</v>
      </c>
      <c r="K929" s="55">
        <v>1</v>
      </c>
      <c r="L929" s="55">
        <v>0</v>
      </c>
      <c r="M929" s="55">
        <v>0</v>
      </c>
      <c r="N929" s="56">
        <v>3</v>
      </c>
      <c r="O929" s="56">
        <v>5</v>
      </c>
      <c r="P929" s="56">
        <v>8</v>
      </c>
      <c r="Q929" s="55">
        <v>928</v>
      </c>
      <c r="R929" s="55" t="s">
        <v>309</v>
      </c>
      <c r="S929" s="55">
        <v>51</v>
      </c>
      <c r="T929" s="57">
        <f t="shared" si="14"/>
        <v>6</v>
      </c>
    </row>
    <row r="930" spans="1:20" s="55" customFormat="1" x14ac:dyDescent="0.3">
      <c r="A930" s="55" t="s">
        <v>2239</v>
      </c>
      <c r="B930" s="55">
        <v>0</v>
      </c>
      <c r="C930" s="55">
        <v>1</v>
      </c>
      <c r="D930" s="55">
        <v>1</v>
      </c>
      <c r="E930" s="55">
        <v>1</v>
      </c>
      <c r="F930" s="55">
        <v>1</v>
      </c>
      <c r="G930" s="55">
        <v>2</v>
      </c>
      <c r="H930" s="55">
        <v>2</v>
      </c>
      <c r="I930" s="55">
        <v>0</v>
      </c>
      <c r="J930" s="55">
        <v>0</v>
      </c>
      <c r="K930" s="55">
        <v>1</v>
      </c>
      <c r="L930" s="55">
        <v>0</v>
      </c>
      <c r="M930" s="55">
        <v>0</v>
      </c>
      <c r="N930" s="56">
        <v>4</v>
      </c>
      <c r="O930" s="56">
        <v>5</v>
      </c>
      <c r="P930" s="56">
        <v>9</v>
      </c>
      <c r="Q930" s="55">
        <v>929</v>
      </c>
      <c r="R930" s="55" t="s">
        <v>309</v>
      </c>
      <c r="S930" s="55">
        <v>51</v>
      </c>
      <c r="T930" s="57">
        <f t="shared" si="14"/>
        <v>8</v>
      </c>
    </row>
    <row r="931" spans="1:20" s="55" customFormat="1" x14ac:dyDescent="0.3">
      <c r="A931" s="55" t="s">
        <v>2239</v>
      </c>
      <c r="B931" s="55">
        <v>0</v>
      </c>
      <c r="C931" s="55">
        <v>1</v>
      </c>
      <c r="D931" s="55">
        <v>0</v>
      </c>
      <c r="E931" s="55">
        <v>2</v>
      </c>
      <c r="F931" s="55">
        <v>1</v>
      </c>
      <c r="G931" s="55">
        <v>2</v>
      </c>
      <c r="H931" s="55">
        <v>1</v>
      </c>
      <c r="I931" s="55">
        <v>0</v>
      </c>
      <c r="J931" s="55">
        <v>1</v>
      </c>
      <c r="K931" s="55">
        <v>1</v>
      </c>
      <c r="L931" s="55">
        <v>0</v>
      </c>
      <c r="M931" s="55">
        <v>0</v>
      </c>
      <c r="N931" s="56">
        <v>3</v>
      </c>
      <c r="O931" s="56">
        <v>6</v>
      </c>
      <c r="P931" s="56">
        <v>9</v>
      </c>
      <c r="Q931" s="55">
        <v>930</v>
      </c>
      <c r="R931" s="55" t="s">
        <v>309</v>
      </c>
      <c r="S931" s="55">
        <v>51</v>
      </c>
      <c r="T931" s="57">
        <f t="shared" si="14"/>
        <v>7</v>
      </c>
    </row>
    <row r="932" spans="1:20" s="55" customFormat="1" x14ac:dyDescent="0.3">
      <c r="A932" s="55" t="s">
        <v>2239</v>
      </c>
      <c r="B932" s="55">
        <v>0</v>
      </c>
      <c r="C932" s="55">
        <v>1</v>
      </c>
      <c r="D932" s="55">
        <v>1</v>
      </c>
      <c r="E932" s="55">
        <v>1</v>
      </c>
      <c r="F932" s="55">
        <v>0</v>
      </c>
      <c r="G932" s="55">
        <v>3</v>
      </c>
      <c r="H932" s="55">
        <v>0</v>
      </c>
      <c r="I932" s="55">
        <v>2</v>
      </c>
      <c r="J932" s="55">
        <v>1</v>
      </c>
      <c r="K932" s="55">
        <v>1</v>
      </c>
      <c r="L932" s="55">
        <v>0</v>
      </c>
      <c r="M932" s="55">
        <v>0</v>
      </c>
      <c r="N932" s="56">
        <v>2</v>
      </c>
      <c r="O932" s="56">
        <v>8</v>
      </c>
      <c r="P932" s="56">
        <v>10</v>
      </c>
      <c r="Q932" s="55">
        <v>931</v>
      </c>
      <c r="R932" s="55" t="s">
        <v>309</v>
      </c>
      <c r="S932" s="55">
        <v>51</v>
      </c>
      <c r="T932" s="57">
        <f t="shared" si="14"/>
        <v>8</v>
      </c>
    </row>
    <row r="933" spans="1:20" s="55" customFormat="1" x14ac:dyDescent="0.3">
      <c r="A933" s="55" t="s">
        <v>2239</v>
      </c>
      <c r="B933" s="55">
        <v>1</v>
      </c>
      <c r="C933" s="55">
        <v>0</v>
      </c>
      <c r="D933" s="55">
        <v>1</v>
      </c>
      <c r="E933" s="55">
        <v>1</v>
      </c>
      <c r="F933" s="55">
        <v>1</v>
      </c>
      <c r="G933" s="55">
        <v>1</v>
      </c>
      <c r="H933" s="55">
        <v>0</v>
      </c>
      <c r="I933" s="55">
        <v>0</v>
      </c>
      <c r="J933" s="55">
        <v>0</v>
      </c>
      <c r="K933" s="55">
        <v>1</v>
      </c>
      <c r="L933" s="55">
        <v>0</v>
      </c>
      <c r="M933" s="55">
        <v>0</v>
      </c>
      <c r="N933" s="56">
        <v>3</v>
      </c>
      <c r="O933" s="56">
        <v>3</v>
      </c>
      <c r="P933" s="56">
        <v>6</v>
      </c>
      <c r="Q933" s="55">
        <v>932</v>
      </c>
      <c r="R933" s="55" t="s">
        <v>309</v>
      </c>
      <c r="S933" s="55">
        <v>51</v>
      </c>
      <c r="T933" s="57">
        <f t="shared" si="14"/>
        <v>5</v>
      </c>
    </row>
    <row r="934" spans="1:20" s="55" customFormat="1" x14ac:dyDescent="0.3">
      <c r="A934" s="55" t="s">
        <v>2239</v>
      </c>
      <c r="B934" s="55">
        <v>1</v>
      </c>
      <c r="C934" s="55">
        <v>0</v>
      </c>
      <c r="D934" s="55">
        <v>0</v>
      </c>
      <c r="E934" s="55">
        <v>2</v>
      </c>
      <c r="F934" s="55">
        <v>1</v>
      </c>
      <c r="G934" s="55">
        <v>2</v>
      </c>
      <c r="H934" s="55">
        <v>1</v>
      </c>
      <c r="I934" s="55">
        <v>1</v>
      </c>
      <c r="J934" s="55">
        <v>1</v>
      </c>
      <c r="K934" s="55">
        <v>1</v>
      </c>
      <c r="L934" s="55">
        <v>0</v>
      </c>
      <c r="M934" s="55">
        <v>0</v>
      </c>
      <c r="N934" s="56">
        <v>4</v>
      </c>
      <c r="O934" s="56">
        <v>6</v>
      </c>
      <c r="P934" s="56">
        <v>10</v>
      </c>
      <c r="Q934" s="55">
        <v>933</v>
      </c>
      <c r="R934" s="55" t="s">
        <v>309</v>
      </c>
      <c r="S934" s="55">
        <v>51</v>
      </c>
      <c r="T934" s="57">
        <f t="shared" si="14"/>
        <v>8</v>
      </c>
    </row>
    <row r="935" spans="1:20" s="55" customFormat="1" x14ac:dyDescent="0.3">
      <c r="A935" s="55" t="s">
        <v>2239</v>
      </c>
      <c r="B935" s="55">
        <v>1</v>
      </c>
      <c r="C935" s="55">
        <v>0</v>
      </c>
      <c r="D935" s="55">
        <v>2</v>
      </c>
      <c r="E935" s="55">
        <v>0</v>
      </c>
      <c r="F935" s="55">
        <v>0</v>
      </c>
      <c r="G935" s="55">
        <v>2</v>
      </c>
      <c r="H935" s="55">
        <v>0</v>
      </c>
      <c r="I935" s="55">
        <v>0</v>
      </c>
      <c r="J935" s="55">
        <v>0</v>
      </c>
      <c r="K935" s="55">
        <v>1</v>
      </c>
      <c r="L935" s="55">
        <v>0</v>
      </c>
      <c r="M935" s="55">
        <v>0</v>
      </c>
      <c r="N935" s="56">
        <v>3</v>
      </c>
      <c r="O935" s="56">
        <v>3</v>
      </c>
      <c r="P935" s="56">
        <v>6</v>
      </c>
      <c r="Q935" s="55">
        <v>934</v>
      </c>
      <c r="R935" s="55" t="s">
        <v>309</v>
      </c>
      <c r="S935" s="55">
        <v>51</v>
      </c>
      <c r="T935" s="57">
        <f t="shared" si="14"/>
        <v>5</v>
      </c>
    </row>
    <row r="936" spans="1:20" s="55" customFormat="1" x14ac:dyDescent="0.3">
      <c r="A936" s="55" t="s">
        <v>2239</v>
      </c>
      <c r="B936" s="55">
        <v>1</v>
      </c>
      <c r="C936" s="55">
        <v>0</v>
      </c>
      <c r="D936" s="55">
        <v>0</v>
      </c>
      <c r="E936" s="55">
        <v>1</v>
      </c>
      <c r="F936" s="55">
        <v>1</v>
      </c>
      <c r="G936" s="55">
        <v>2</v>
      </c>
      <c r="H936" s="55">
        <v>0</v>
      </c>
      <c r="I936" s="55">
        <v>0</v>
      </c>
      <c r="J936" s="55">
        <v>1</v>
      </c>
      <c r="K936" s="55">
        <v>1</v>
      </c>
      <c r="L936" s="55">
        <v>0</v>
      </c>
      <c r="M936" s="55">
        <v>0</v>
      </c>
      <c r="N936" s="56">
        <v>3</v>
      </c>
      <c r="O936" s="56">
        <v>4</v>
      </c>
      <c r="P936" s="56">
        <v>7</v>
      </c>
      <c r="Q936" s="55">
        <v>935</v>
      </c>
      <c r="R936" s="55" t="s">
        <v>309</v>
      </c>
      <c r="S936" s="55">
        <v>51</v>
      </c>
      <c r="T936" s="57">
        <f t="shared" si="14"/>
        <v>5</v>
      </c>
    </row>
    <row r="937" spans="1:20" s="55" customFormat="1" x14ac:dyDescent="0.3">
      <c r="A937" s="55" t="s">
        <v>2239</v>
      </c>
      <c r="B937" s="55">
        <v>0</v>
      </c>
      <c r="C937" s="55">
        <v>1</v>
      </c>
      <c r="D937" s="55">
        <v>1</v>
      </c>
      <c r="E937" s="55">
        <v>1</v>
      </c>
      <c r="F937" s="55">
        <v>1</v>
      </c>
      <c r="G937" s="55">
        <v>0</v>
      </c>
      <c r="H937" s="55">
        <v>0</v>
      </c>
      <c r="I937" s="55">
        <v>0</v>
      </c>
      <c r="J937" s="55">
        <v>0</v>
      </c>
      <c r="K937" s="55">
        <v>1</v>
      </c>
      <c r="L937" s="55">
        <v>0</v>
      </c>
      <c r="M937" s="55">
        <v>0</v>
      </c>
      <c r="N937" s="56">
        <v>2</v>
      </c>
      <c r="O937" s="56">
        <v>3</v>
      </c>
      <c r="P937" s="56">
        <v>5</v>
      </c>
      <c r="Q937" s="55">
        <v>936</v>
      </c>
      <c r="R937" s="55" t="s">
        <v>309</v>
      </c>
      <c r="S937" s="55">
        <v>51</v>
      </c>
      <c r="T937" s="57">
        <f t="shared" si="14"/>
        <v>4</v>
      </c>
    </row>
    <row r="938" spans="1:20" s="55" customFormat="1" x14ac:dyDescent="0.3">
      <c r="A938" s="55" t="s">
        <v>2239</v>
      </c>
      <c r="B938" s="55">
        <v>0</v>
      </c>
      <c r="C938" s="55">
        <v>0</v>
      </c>
      <c r="D938" s="55">
        <v>1</v>
      </c>
      <c r="E938" s="55">
        <v>0</v>
      </c>
      <c r="F938" s="55">
        <v>3</v>
      </c>
      <c r="G938" s="55">
        <v>0</v>
      </c>
      <c r="H938" s="55">
        <v>2</v>
      </c>
      <c r="I938" s="55">
        <v>1</v>
      </c>
      <c r="J938" s="55">
        <v>3</v>
      </c>
      <c r="K938" s="55">
        <v>1</v>
      </c>
      <c r="L938" s="55">
        <v>0</v>
      </c>
      <c r="M938" s="55">
        <v>1</v>
      </c>
      <c r="N938" s="56">
        <v>9</v>
      </c>
      <c r="O938" s="56">
        <v>3</v>
      </c>
      <c r="P938" s="56">
        <v>12</v>
      </c>
      <c r="Q938" s="55">
        <v>937</v>
      </c>
      <c r="R938" s="55" t="s">
        <v>309</v>
      </c>
      <c r="S938" s="55">
        <v>52</v>
      </c>
      <c r="T938" s="57">
        <f t="shared" si="14"/>
        <v>7</v>
      </c>
    </row>
    <row r="939" spans="1:20" s="55" customFormat="1" x14ac:dyDescent="0.3">
      <c r="A939" s="55" t="s">
        <v>2239</v>
      </c>
      <c r="B939" s="55">
        <v>0</v>
      </c>
      <c r="C939" s="55">
        <v>0</v>
      </c>
      <c r="D939" s="55">
        <v>1</v>
      </c>
      <c r="E939" s="55">
        <v>1</v>
      </c>
      <c r="F939" s="55">
        <v>2</v>
      </c>
      <c r="G939" s="55">
        <v>1</v>
      </c>
      <c r="H939" s="55">
        <v>2</v>
      </c>
      <c r="I939" s="55">
        <v>1</v>
      </c>
      <c r="J939" s="55">
        <v>2</v>
      </c>
      <c r="K939" s="55">
        <v>0</v>
      </c>
      <c r="L939" s="55">
        <v>1</v>
      </c>
      <c r="M939" s="55">
        <v>0</v>
      </c>
      <c r="N939" s="56">
        <v>8</v>
      </c>
      <c r="O939" s="56">
        <v>3</v>
      </c>
      <c r="P939" s="56">
        <v>11</v>
      </c>
      <c r="Q939" s="55">
        <v>938</v>
      </c>
      <c r="R939" s="55" t="s">
        <v>309</v>
      </c>
      <c r="S939" s="55">
        <v>52</v>
      </c>
      <c r="T939" s="57">
        <f t="shared" si="14"/>
        <v>8</v>
      </c>
    </row>
    <row r="940" spans="1:20" s="55" customFormat="1" x14ac:dyDescent="0.3">
      <c r="A940" s="55" t="s">
        <v>2239</v>
      </c>
      <c r="B940" s="55">
        <v>1</v>
      </c>
      <c r="C940" s="55">
        <v>0</v>
      </c>
      <c r="D940" s="55">
        <v>2</v>
      </c>
      <c r="E940" s="55">
        <v>0</v>
      </c>
      <c r="F940" s="55">
        <v>0</v>
      </c>
      <c r="G940" s="55">
        <v>3</v>
      </c>
      <c r="H940" s="55">
        <v>2</v>
      </c>
      <c r="I940" s="55">
        <v>0</v>
      </c>
      <c r="J940" s="55">
        <v>0</v>
      </c>
      <c r="K940" s="55">
        <v>4</v>
      </c>
      <c r="L940" s="55">
        <v>1</v>
      </c>
      <c r="M940" s="55">
        <v>0</v>
      </c>
      <c r="N940" s="56">
        <v>6</v>
      </c>
      <c r="O940" s="56">
        <v>7</v>
      </c>
      <c r="P940" s="56">
        <v>13</v>
      </c>
      <c r="Q940" s="55">
        <v>939</v>
      </c>
      <c r="R940" s="55" t="s">
        <v>309</v>
      </c>
      <c r="S940" s="55">
        <v>52</v>
      </c>
      <c r="T940" s="57">
        <f t="shared" si="14"/>
        <v>8</v>
      </c>
    </row>
    <row r="941" spans="1:20" s="55" customFormat="1" x14ac:dyDescent="0.3">
      <c r="A941" s="55" t="s">
        <v>2239</v>
      </c>
      <c r="B941" s="55">
        <v>1</v>
      </c>
      <c r="C941" s="55">
        <v>0</v>
      </c>
      <c r="D941" s="55">
        <v>2</v>
      </c>
      <c r="E941" s="55">
        <v>0</v>
      </c>
      <c r="F941" s="55">
        <v>2</v>
      </c>
      <c r="G941" s="55">
        <v>1</v>
      </c>
      <c r="H941" s="55">
        <v>1</v>
      </c>
      <c r="I941" s="55">
        <v>2</v>
      </c>
      <c r="J941" s="55">
        <v>0</v>
      </c>
      <c r="K941" s="55">
        <v>1</v>
      </c>
      <c r="L941" s="55">
        <v>1</v>
      </c>
      <c r="M941" s="55">
        <v>0</v>
      </c>
      <c r="N941" s="56">
        <v>7</v>
      </c>
      <c r="O941" s="56">
        <v>4</v>
      </c>
      <c r="P941" s="56">
        <v>11</v>
      </c>
      <c r="Q941" s="55">
        <v>940</v>
      </c>
      <c r="R941" s="55" t="s">
        <v>309</v>
      </c>
      <c r="S941" s="55">
        <v>52</v>
      </c>
      <c r="T941" s="57">
        <f t="shared" si="14"/>
        <v>9</v>
      </c>
    </row>
    <row r="942" spans="1:20" s="55" customFormat="1" x14ac:dyDescent="0.3">
      <c r="A942" s="55" t="s">
        <v>2239</v>
      </c>
      <c r="B942" s="55">
        <v>1</v>
      </c>
      <c r="C942" s="55">
        <v>0</v>
      </c>
      <c r="D942" s="55">
        <v>1</v>
      </c>
      <c r="E942" s="55">
        <v>1</v>
      </c>
      <c r="F942" s="55">
        <v>2</v>
      </c>
      <c r="G942" s="55">
        <v>1</v>
      </c>
      <c r="H942" s="55">
        <v>2</v>
      </c>
      <c r="I942" s="55">
        <v>2</v>
      </c>
      <c r="J942" s="55">
        <v>0</v>
      </c>
      <c r="K942" s="55">
        <v>1</v>
      </c>
      <c r="L942" s="55">
        <v>1</v>
      </c>
      <c r="M942" s="55">
        <v>0</v>
      </c>
      <c r="N942" s="56">
        <v>7</v>
      </c>
      <c r="O942" s="56">
        <v>5</v>
      </c>
      <c r="P942" s="56">
        <v>12</v>
      </c>
      <c r="Q942" s="55">
        <v>941</v>
      </c>
      <c r="R942" s="55" t="s">
        <v>309</v>
      </c>
      <c r="S942" s="55">
        <v>52</v>
      </c>
      <c r="T942" s="57">
        <f t="shared" si="14"/>
        <v>10</v>
      </c>
    </row>
    <row r="943" spans="1:20" s="55" customFormat="1" x14ac:dyDescent="0.3">
      <c r="A943" s="55" t="s">
        <v>2239</v>
      </c>
      <c r="B943" s="55">
        <v>1</v>
      </c>
      <c r="C943" s="55">
        <v>0</v>
      </c>
      <c r="D943" s="55">
        <v>2</v>
      </c>
      <c r="E943" s="55">
        <v>0</v>
      </c>
      <c r="F943" s="55">
        <v>1</v>
      </c>
      <c r="G943" s="55">
        <v>2</v>
      </c>
      <c r="H943" s="55">
        <v>2</v>
      </c>
      <c r="I943" s="55">
        <v>0</v>
      </c>
      <c r="J943" s="55">
        <v>1</v>
      </c>
      <c r="K943" s="55">
        <v>2</v>
      </c>
      <c r="L943" s="55">
        <v>0</v>
      </c>
      <c r="M943" s="55">
        <v>0</v>
      </c>
      <c r="N943" s="56">
        <v>7</v>
      </c>
      <c r="O943" s="56">
        <v>4</v>
      </c>
      <c r="P943" s="56">
        <v>11</v>
      </c>
      <c r="Q943" s="55">
        <v>942</v>
      </c>
      <c r="R943" s="55" t="s">
        <v>309</v>
      </c>
      <c r="S943" s="55">
        <v>52</v>
      </c>
      <c r="T943" s="57">
        <f t="shared" si="14"/>
        <v>8</v>
      </c>
    </row>
    <row r="944" spans="1:20" s="55" customFormat="1" x14ac:dyDescent="0.3">
      <c r="A944" s="55" t="s">
        <v>2239</v>
      </c>
      <c r="B944" s="55">
        <v>1</v>
      </c>
      <c r="C944" s="55">
        <v>0</v>
      </c>
      <c r="D944" s="55">
        <v>2</v>
      </c>
      <c r="E944" s="55">
        <v>0</v>
      </c>
      <c r="F944" s="55">
        <v>1</v>
      </c>
      <c r="G944" s="55">
        <v>2</v>
      </c>
      <c r="H944" s="55">
        <v>2</v>
      </c>
      <c r="I944" s="55">
        <v>0</v>
      </c>
      <c r="J944" s="55">
        <v>0</v>
      </c>
      <c r="K944" s="55">
        <v>1</v>
      </c>
      <c r="L944" s="55">
        <v>1</v>
      </c>
      <c r="M944" s="55">
        <v>0</v>
      </c>
      <c r="N944" s="56">
        <v>7</v>
      </c>
      <c r="O944" s="56">
        <v>3</v>
      </c>
      <c r="P944" s="56">
        <v>10</v>
      </c>
      <c r="Q944" s="55">
        <v>943</v>
      </c>
      <c r="R944" s="55" t="s">
        <v>309</v>
      </c>
      <c r="S944" s="55">
        <v>52</v>
      </c>
      <c r="T944" s="57">
        <f t="shared" si="14"/>
        <v>8</v>
      </c>
    </row>
    <row r="945" spans="1:20" s="55" customFormat="1" x14ac:dyDescent="0.3">
      <c r="A945" s="55" t="s">
        <v>2239</v>
      </c>
      <c r="B945" s="55">
        <v>1</v>
      </c>
      <c r="C945" s="55">
        <v>0</v>
      </c>
      <c r="D945" s="55">
        <v>2</v>
      </c>
      <c r="E945" s="55">
        <v>1</v>
      </c>
      <c r="F945" s="55">
        <v>1</v>
      </c>
      <c r="G945" s="55">
        <v>0</v>
      </c>
      <c r="H945" s="55">
        <v>0</v>
      </c>
      <c r="I945" s="55">
        <v>0</v>
      </c>
      <c r="J945" s="55">
        <v>1</v>
      </c>
      <c r="K945" s="55">
        <v>1</v>
      </c>
      <c r="L945" s="55">
        <v>0</v>
      </c>
      <c r="M945" s="55">
        <v>0</v>
      </c>
      <c r="N945" s="56">
        <v>5</v>
      </c>
      <c r="O945" s="56">
        <v>2</v>
      </c>
      <c r="P945" s="56">
        <v>7</v>
      </c>
      <c r="Q945" s="55">
        <v>944</v>
      </c>
      <c r="R945" s="55" t="s">
        <v>309</v>
      </c>
      <c r="S945" s="55">
        <v>52</v>
      </c>
      <c r="T945" s="57">
        <f t="shared" si="14"/>
        <v>5</v>
      </c>
    </row>
    <row r="946" spans="1:20" s="55" customFormat="1" x14ac:dyDescent="0.3">
      <c r="A946" s="55" t="s">
        <v>2239</v>
      </c>
      <c r="B946" s="55">
        <v>1</v>
      </c>
      <c r="C946" s="55">
        <v>0</v>
      </c>
      <c r="D946" s="55">
        <v>2</v>
      </c>
      <c r="E946" s="55">
        <v>0</v>
      </c>
      <c r="F946" s="55">
        <v>2</v>
      </c>
      <c r="G946" s="55">
        <v>1</v>
      </c>
      <c r="H946" s="55">
        <v>1</v>
      </c>
      <c r="I946" s="55">
        <v>1</v>
      </c>
      <c r="J946" s="55">
        <v>0</v>
      </c>
      <c r="K946" s="55">
        <v>1</v>
      </c>
      <c r="L946" s="55">
        <v>0</v>
      </c>
      <c r="M946" s="55">
        <v>0</v>
      </c>
      <c r="N946" s="56">
        <v>6</v>
      </c>
      <c r="O946" s="56">
        <v>3</v>
      </c>
      <c r="P946" s="56">
        <v>9</v>
      </c>
      <c r="Q946" s="55">
        <v>945</v>
      </c>
      <c r="R946" s="55" t="s">
        <v>309</v>
      </c>
      <c r="S946" s="55">
        <v>52</v>
      </c>
      <c r="T946" s="57">
        <f t="shared" si="14"/>
        <v>8</v>
      </c>
    </row>
    <row r="947" spans="1:20" s="55" customFormat="1" x14ac:dyDescent="0.3">
      <c r="A947" s="55" t="s">
        <v>2239</v>
      </c>
      <c r="B947" s="55">
        <v>1</v>
      </c>
      <c r="C947" s="55">
        <v>0</v>
      </c>
      <c r="D947" s="55">
        <v>0</v>
      </c>
      <c r="E947" s="55">
        <v>2</v>
      </c>
      <c r="F947" s="55">
        <v>0</v>
      </c>
      <c r="G947" s="55">
        <v>0</v>
      </c>
      <c r="H947" s="55">
        <v>0</v>
      </c>
      <c r="I947" s="55">
        <v>0</v>
      </c>
      <c r="J947" s="55">
        <v>1</v>
      </c>
      <c r="K947" s="55">
        <v>1</v>
      </c>
      <c r="L947" s="55">
        <v>0</v>
      </c>
      <c r="M947" s="55">
        <v>0</v>
      </c>
      <c r="N947" s="56">
        <v>2</v>
      </c>
      <c r="O947" s="56">
        <v>3</v>
      </c>
      <c r="P947" s="56">
        <v>5</v>
      </c>
      <c r="Q947" s="55">
        <v>946</v>
      </c>
      <c r="R947" s="55" t="s">
        <v>309</v>
      </c>
      <c r="S947" s="55">
        <v>52</v>
      </c>
      <c r="T947" s="57">
        <f t="shared" si="14"/>
        <v>3</v>
      </c>
    </row>
    <row r="948" spans="1:20" s="55" customFormat="1" x14ac:dyDescent="0.3">
      <c r="A948" s="55" t="s">
        <v>2239</v>
      </c>
      <c r="B948" s="55">
        <v>1</v>
      </c>
      <c r="C948" s="55">
        <v>0</v>
      </c>
      <c r="D948" s="55">
        <v>2</v>
      </c>
      <c r="E948" s="55">
        <v>1</v>
      </c>
      <c r="F948" s="55">
        <v>0</v>
      </c>
      <c r="G948" s="55">
        <v>0</v>
      </c>
      <c r="H948" s="55">
        <v>0</v>
      </c>
      <c r="I948" s="55">
        <v>0</v>
      </c>
      <c r="J948" s="55">
        <v>1</v>
      </c>
      <c r="K948" s="55">
        <v>1</v>
      </c>
      <c r="L948" s="55">
        <v>0</v>
      </c>
      <c r="M948" s="55">
        <v>0</v>
      </c>
      <c r="N948" s="56">
        <v>4</v>
      </c>
      <c r="O948" s="56">
        <v>2</v>
      </c>
      <c r="P948" s="56">
        <v>6</v>
      </c>
      <c r="Q948" s="55">
        <v>947</v>
      </c>
      <c r="R948" s="55" t="s">
        <v>309</v>
      </c>
      <c r="S948" s="55">
        <v>52</v>
      </c>
      <c r="T948" s="57">
        <f t="shared" si="14"/>
        <v>4</v>
      </c>
    </row>
    <row r="949" spans="1:20" s="55" customFormat="1" x14ac:dyDescent="0.3">
      <c r="A949" s="55" t="s">
        <v>2239</v>
      </c>
      <c r="B949" s="55">
        <v>0</v>
      </c>
      <c r="C949" s="55">
        <v>0</v>
      </c>
      <c r="D949" s="55">
        <v>1</v>
      </c>
      <c r="E949" s="55">
        <v>1</v>
      </c>
      <c r="F949" s="55">
        <v>2</v>
      </c>
      <c r="G949" s="55">
        <v>1</v>
      </c>
      <c r="H949" s="55">
        <v>0</v>
      </c>
      <c r="I949" s="55">
        <v>2</v>
      </c>
      <c r="J949" s="55">
        <v>1</v>
      </c>
      <c r="K949" s="55">
        <v>1</v>
      </c>
      <c r="L949" s="55">
        <v>0</v>
      </c>
      <c r="M949" s="55">
        <v>0</v>
      </c>
      <c r="N949" s="56">
        <v>4</v>
      </c>
      <c r="O949" s="56">
        <v>5</v>
      </c>
      <c r="P949" s="56">
        <v>9</v>
      </c>
      <c r="Q949" s="55">
        <v>948</v>
      </c>
      <c r="R949" s="55" t="s">
        <v>309</v>
      </c>
      <c r="S949" s="55">
        <v>52</v>
      </c>
      <c r="T949" s="57">
        <f t="shared" si="14"/>
        <v>7</v>
      </c>
    </row>
    <row r="950" spans="1:20" s="55" customFormat="1" x14ac:dyDescent="0.3">
      <c r="A950" s="55" t="s">
        <v>2239</v>
      </c>
      <c r="B950" s="55">
        <v>1</v>
      </c>
      <c r="C950" s="55">
        <v>0</v>
      </c>
      <c r="D950" s="55">
        <v>1</v>
      </c>
      <c r="E950" s="55">
        <v>1</v>
      </c>
      <c r="F950" s="55">
        <v>1</v>
      </c>
      <c r="G950" s="55">
        <v>2</v>
      </c>
      <c r="H950" s="55">
        <v>0</v>
      </c>
      <c r="I950" s="55">
        <v>0</v>
      </c>
      <c r="J950" s="55">
        <v>1</v>
      </c>
      <c r="K950" s="55">
        <v>1</v>
      </c>
      <c r="L950" s="55">
        <v>0</v>
      </c>
      <c r="M950" s="55">
        <v>0</v>
      </c>
      <c r="N950" s="56">
        <v>4</v>
      </c>
      <c r="O950" s="56">
        <v>4</v>
      </c>
      <c r="P950" s="56">
        <v>8</v>
      </c>
      <c r="Q950" s="55">
        <v>949</v>
      </c>
      <c r="R950" s="55" t="s">
        <v>309</v>
      </c>
      <c r="S950" s="55">
        <v>52</v>
      </c>
      <c r="T950" s="57">
        <f t="shared" si="14"/>
        <v>6</v>
      </c>
    </row>
    <row r="951" spans="1:20" s="55" customFormat="1" x14ac:dyDescent="0.3">
      <c r="A951" s="55" t="s">
        <v>2239</v>
      </c>
      <c r="B951" s="55">
        <v>1</v>
      </c>
      <c r="C951" s="55">
        <v>0</v>
      </c>
      <c r="D951" s="55">
        <v>2</v>
      </c>
      <c r="E951" s="55">
        <v>1</v>
      </c>
      <c r="F951" s="55">
        <v>1</v>
      </c>
      <c r="G951" s="55">
        <v>1</v>
      </c>
      <c r="H951" s="55">
        <v>2</v>
      </c>
      <c r="I951" s="55">
        <v>1</v>
      </c>
      <c r="J951" s="55">
        <v>1</v>
      </c>
      <c r="K951" s="55">
        <v>1</v>
      </c>
      <c r="L951" s="55">
        <v>0</v>
      </c>
      <c r="M951" s="55">
        <v>0</v>
      </c>
      <c r="N951" s="56">
        <v>7</v>
      </c>
      <c r="O951" s="56">
        <v>4</v>
      </c>
      <c r="P951" s="56">
        <v>11</v>
      </c>
      <c r="Q951" s="55">
        <v>950</v>
      </c>
      <c r="R951" s="55" t="s">
        <v>309</v>
      </c>
      <c r="S951" s="55">
        <v>52</v>
      </c>
      <c r="T951" s="57">
        <f t="shared" si="14"/>
        <v>9</v>
      </c>
    </row>
    <row r="952" spans="1:20" s="55" customFormat="1" x14ac:dyDescent="0.3">
      <c r="A952" s="55" t="s">
        <v>2239</v>
      </c>
      <c r="B952" s="55">
        <v>1</v>
      </c>
      <c r="C952" s="55">
        <v>0</v>
      </c>
      <c r="D952" s="55">
        <v>1</v>
      </c>
      <c r="E952" s="55">
        <v>0</v>
      </c>
      <c r="F952" s="55">
        <v>0</v>
      </c>
      <c r="G952" s="55">
        <v>1</v>
      </c>
      <c r="H952" s="55">
        <v>0</v>
      </c>
      <c r="I952" s="55">
        <v>0</v>
      </c>
      <c r="J952" s="55">
        <v>1</v>
      </c>
      <c r="K952" s="55">
        <v>1</v>
      </c>
      <c r="L952" s="55">
        <v>0</v>
      </c>
      <c r="M952" s="55">
        <v>0</v>
      </c>
      <c r="N952" s="56">
        <v>3</v>
      </c>
      <c r="O952" s="56">
        <v>2</v>
      </c>
      <c r="P952" s="56">
        <v>5</v>
      </c>
      <c r="Q952" s="55">
        <v>951</v>
      </c>
      <c r="R952" s="55" t="s">
        <v>309</v>
      </c>
      <c r="S952" s="55">
        <v>52</v>
      </c>
      <c r="T952" s="57">
        <f t="shared" si="14"/>
        <v>3</v>
      </c>
    </row>
    <row r="953" spans="1:20" s="55" customFormat="1" x14ac:dyDescent="0.3">
      <c r="A953" s="55" t="s">
        <v>2239</v>
      </c>
      <c r="B953" s="55">
        <v>1</v>
      </c>
      <c r="C953" s="55">
        <v>0</v>
      </c>
      <c r="D953" s="55">
        <v>2</v>
      </c>
      <c r="E953" s="55">
        <v>1</v>
      </c>
      <c r="F953" s="55">
        <v>0</v>
      </c>
      <c r="G953" s="55">
        <v>2</v>
      </c>
      <c r="H953" s="55">
        <v>0</v>
      </c>
      <c r="I953" s="55">
        <v>2</v>
      </c>
      <c r="J953" s="55">
        <v>1</v>
      </c>
      <c r="K953" s="55">
        <v>1</v>
      </c>
      <c r="L953" s="55">
        <v>0</v>
      </c>
      <c r="M953" s="55">
        <v>0</v>
      </c>
      <c r="N953" s="56">
        <v>4</v>
      </c>
      <c r="O953" s="56">
        <v>6</v>
      </c>
      <c r="P953" s="56">
        <v>10</v>
      </c>
      <c r="Q953" s="55">
        <v>952</v>
      </c>
      <c r="R953" s="55" t="s">
        <v>309</v>
      </c>
      <c r="S953" s="55">
        <v>52</v>
      </c>
      <c r="T953" s="57">
        <f t="shared" si="14"/>
        <v>8</v>
      </c>
    </row>
    <row r="954" spans="1:20" s="55" customFormat="1" x14ac:dyDescent="0.3">
      <c r="A954" s="55" t="s">
        <v>2239</v>
      </c>
      <c r="B954" s="55">
        <v>1</v>
      </c>
      <c r="C954" s="55">
        <v>0</v>
      </c>
      <c r="D954" s="55">
        <v>0</v>
      </c>
      <c r="E954" s="55">
        <v>2</v>
      </c>
      <c r="F954" s="55">
        <v>0</v>
      </c>
      <c r="G954" s="55">
        <v>0</v>
      </c>
      <c r="H954" s="55">
        <v>0</v>
      </c>
      <c r="I954" s="55">
        <v>0</v>
      </c>
      <c r="J954" s="55">
        <v>1</v>
      </c>
      <c r="K954" s="55">
        <v>1</v>
      </c>
      <c r="L954" s="55">
        <v>0</v>
      </c>
      <c r="M954" s="55">
        <v>0</v>
      </c>
      <c r="N954" s="56">
        <v>2</v>
      </c>
      <c r="O954" s="56">
        <v>3</v>
      </c>
      <c r="P954" s="56">
        <v>5</v>
      </c>
      <c r="Q954" s="55">
        <v>953</v>
      </c>
      <c r="R954" s="55" t="s">
        <v>309</v>
      </c>
      <c r="S954" s="55">
        <v>52</v>
      </c>
      <c r="T954" s="57">
        <f t="shared" si="14"/>
        <v>3</v>
      </c>
    </row>
    <row r="955" spans="1:20" s="55" customFormat="1" x14ac:dyDescent="0.3">
      <c r="A955" s="55" t="s">
        <v>2239</v>
      </c>
      <c r="B955" s="55">
        <v>0</v>
      </c>
      <c r="C955" s="55">
        <v>1</v>
      </c>
      <c r="D955" s="55">
        <v>2</v>
      </c>
      <c r="E955" s="55">
        <v>0</v>
      </c>
      <c r="F955" s="55">
        <v>1</v>
      </c>
      <c r="G955" s="55">
        <v>0</v>
      </c>
      <c r="H955" s="55">
        <v>0</v>
      </c>
      <c r="I955" s="55">
        <v>0</v>
      </c>
      <c r="J955" s="55">
        <v>1</v>
      </c>
      <c r="K955" s="55">
        <v>1</v>
      </c>
      <c r="L955" s="55">
        <v>0</v>
      </c>
      <c r="M955" s="55">
        <v>0</v>
      </c>
      <c r="N955" s="56">
        <v>4</v>
      </c>
      <c r="O955" s="56">
        <v>2</v>
      </c>
      <c r="P955" s="56">
        <v>6</v>
      </c>
      <c r="Q955" s="55">
        <v>954</v>
      </c>
      <c r="R955" s="55" t="s">
        <v>309</v>
      </c>
      <c r="S955" s="55">
        <v>52</v>
      </c>
      <c r="T955" s="57">
        <f t="shared" si="14"/>
        <v>4</v>
      </c>
    </row>
    <row r="956" spans="1:20" s="55" customFormat="1" x14ac:dyDescent="0.3">
      <c r="A956" s="55" t="s">
        <v>2239</v>
      </c>
      <c r="B956" s="55">
        <v>0</v>
      </c>
      <c r="C956" s="55">
        <v>1</v>
      </c>
      <c r="D956" s="55">
        <v>1</v>
      </c>
      <c r="E956" s="55">
        <v>1</v>
      </c>
      <c r="F956" s="55">
        <v>1</v>
      </c>
      <c r="G956" s="55">
        <v>0</v>
      </c>
      <c r="H956" s="55">
        <v>0</v>
      </c>
      <c r="I956" s="55">
        <v>0</v>
      </c>
      <c r="J956" s="55">
        <v>1</v>
      </c>
      <c r="K956" s="55">
        <v>1</v>
      </c>
      <c r="L956" s="55">
        <v>0</v>
      </c>
      <c r="M956" s="55">
        <v>0</v>
      </c>
      <c r="N956" s="56">
        <v>3</v>
      </c>
      <c r="O956" s="56">
        <v>3</v>
      </c>
      <c r="P956" s="56">
        <v>6</v>
      </c>
      <c r="Q956" s="55">
        <v>955</v>
      </c>
      <c r="R956" s="55" t="s">
        <v>309</v>
      </c>
      <c r="S956" s="55">
        <v>52</v>
      </c>
      <c r="T956" s="57">
        <f t="shared" si="14"/>
        <v>4</v>
      </c>
    </row>
    <row r="957" spans="1:20" s="55" customFormat="1" x14ac:dyDescent="0.3">
      <c r="A957" s="55" t="s">
        <v>2239</v>
      </c>
      <c r="B957" s="55">
        <v>0</v>
      </c>
      <c r="C957" s="55">
        <v>1</v>
      </c>
      <c r="D957" s="55">
        <v>2</v>
      </c>
      <c r="E957" s="55">
        <v>0</v>
      </c>
      <c r="F957" s="55">
        <v>0</v>
      </c>
      <c r="G957" s="55">
        <v>0</v>
      </c>
      <c r="H957" s="55">
        <v>0</v>
      </c>
      <c r="I957" s="55">
        <v>0</v>
      </c>
      <c r="J957" s="55">
        <v>1</v>
      </c>
      <c r="K957" s="55">
        <v>1</v>
      </c>
      <c r="L957" s="55">
        <v>0</v>
      </c>
      <c r="M957" s="55">
        <v>0</v>
      </c>
      <c r="N957" s="56">
        <v>3</v>
      </c>
      <c r="O957" s="56">
        <v>2</v>
      </c>
      <c r="P957" s="56">
        <v>5</v>
      </c>
      <c r="Q957" s="55">
        <v>956</v>
      </c>
      <c r="R957" s="55" t="s">
        <v>309</v>
      </c>
      <c r="S957" s="55">
        <v>52</v>
      </c>
      <c r="T957" s="57">
        <f t="shared" si="14"/>
        <v>3</v>
      </c>
    </row>
    <row r="958" spans="1:20" s="55" customFormat="1" x14ac:dyDescent="0.3">
      <c r="A958" s="55" t="s">
        <v>2239</v>
      </c>
      <c r="B958" s="55">
        <v>0</v>
      </c>
      <c r="C958" s="55">
        <v>0</v>
      </c>
      <c r="D958" s="55">
        <v>2</v>
      </c>
      <c r="E958" s="55">
        <v>1</v>
      </c>
      <c r="F958" s="55">
        <v>0</v>
      </c>
      <c r="G958" s="55">
        <v>2</v>
      </c>
      <c r="H958" s="55">
        <v>0</v>
      </c>
      <c r="I958" s="55">
        <v>0</v>
      </c>
      <c r="J958" s="55">
        <v>1</v>
      </c>
      <c r="K958" s="55">
        <v>2</v>
      </c>
      <c r="L958" s="55">
        <v>0</v>
      </c>
      <c r="M958" s="55">
        <v>0</v>
      </c>
      <c r="N958" s="56">
        <v>3</v>
      </c>
      <c r="O958" s="56">
        <v>5</v>
      </c>
      <c r="P958" s="56">
        <v>8</v>
      </c>
      <c r="Q958" s="55">
        <v>957</v>
      </c>
      <c r="R958" s="55" t="s">
        <v>309</v>
      </c>
      <c r="S958" s="55">
        <v>53</v>
      </c>
      <c r="T958" s="57">
        <f t="shared" si="14"/>
        <v>5</v>
      </c>
    </row>
    <row r="959" spans="1:20" s="55" customFormat="1" x14ac:dyDescent="0.3">
      <c r="A959" s="55" t="s">
        <v>2240</v>
      </c>
      <c r="B959" s="55">
        <v>1</v>
      </c>
      <c r="C959" s="55">
        <v>0</v>
      </c>
      <c r="D959" s="55">
        <v>1</v>
      </c>
      <c r="E959" s="55">
        <v>1</v>
      </c>
      <c r="F959" s="55">
        <v>3</v>
      </c>
      <c r="G959" s="55">
        <v>1</v>
      </c>
      <c r="H959" s="55">
        <v>0</v>
      </c>
      <c r="I959" s="55">
        <v>0</v>
      </c>
      <c r="J959" s="55">
        <v>1</v>
      </c>
      <c r="K959" s="55">
        <v>3</v>
      </c>
      <c r="L959" s="55">
        <v>0</v>
      </c>
      <c r="M959" s="55">
        <v>0</v>
      </c>
      <c r="N959" s="56">
        <v>6</v>
      </c>
      <c r="O959" s="56">
        <v>5</v>
      </c>
      <c r="P959" s="56">
        <v>11</v>
      </c>
      <c r="Q959" s="55">
        <v>958</v>
      </c>
      <c r="R959" s="55" t="s">
        <v>309</v>
      </c>
      <c r="S959" s="55">
        <v>53</v>
      </c>
      <c r="T959" s="57">
        <f t="shared" si="14"/>
        <v>7</v>
      </c>
    </row>
    <row r="960" spans="1:20" s="55" customFormat="1" x14ac:dyDescent="0.3">
      <c r="A960" s="55" t="s">
        <v>2239</v>
      </c>
      <c r="B960" s="55">
        <v>1</v>
      </c>
      <c r="C960" s="55">
        <v>0</v>
      </c>
      <c r="D960" s="55">
        <v>0</v>
      </c>
      <c r="E960" s="55">
        <v>2</v>
      </c>
      <c r="F960" s="55">
        <v>1</v>
      </c>
      <c r="G960" s="55">
        <v>2</v>
      </c>
      <c r="H960" s="55">
        <v>1</v>
      </c>
      <c r="I960" s="55">
        <v>0</v>
      </c>
      <c r="J960" s="55">
        <v>1</v>
      </c>
      <c r="K960" s="55">
        <v>2</v>
      </c>
      <c r="L960" s="55">
        <v>0</v>
      </c>
      <c r="M960" s="55">
        <v>0</v>
      </c>
      <c r="N960" s="56">
        <v>4</v>
      </c>
      <c r="O960" s="56">
        <v>6</v>
      </c>
      <c r="P960" s="56">
        <v>10</v>
      </c>
      <c r="Q960" s="55">
        <v>959</v>
      </c>
      <c r="R960" s="55" t="s">
        <v>309</v>
      </c>
      <c r="S960" s="55">
        <v>53</v>
      </c>
      <c r="T960" s="57">
        <f t="shared" si="14"/>
        <v>7</v>
      </c>
    </row>
    <row r="961" spans="1:20" s="55" customFormat="1" x14ac:dyDescent="0.3">
      <c r="A961" s="55" t="s">
        <v>2239</v>
      </c>
      <c r="B961" s="55">
        <v>0</v>
      </c>
      <c r="C961" s="55">
        <v>0</v>
      </c>
      <c r="D961" s="55">
        <v>0</v>
      </c>
      <c r="E961" s="55">
        <v>0</v>
      </c>
      <c r="F961" s="55">
        <v>1</v>
      </c>
      <c r="G961" s="55">
        <v>1</v>
      </c>
      <c r="H961" s="55">
        <v>2</v>
      </c>
      <c r="I961" s="55">
        <v>0</v>
      </c>
      <c r="J961" s="55">
        <v>1</v>
      </c>
      <c r="K961" s="55">
        <v>2</v>
      </c>
      <c r="L961" s="55">
        <v>0</v>
      </c>
      <c r="M961" s="55">
        <v>0</v>
      </c>
      <c r="N961" s="56">
        <v>4</v>
      </c>
      <c r="O961" s="56">
        <v>3</v>
      </c>
      <c r="P961" s="56">
        <v>7</v>
      </c>
      <c r="Q961" s="55">
        <v>960</v>
      </c>
      <c r="R961" s="55" t="s">
        <v>309</v>
      </c>
      <c r="S961" s="55">
        <v>53</v>
      </c>
      <c r="T961" s="57">
        <f t="shared" si="14"/>
        <v>4</v>
      </c>
    </row>
    <row r="962" spans="1:20" s="55" customFormat="1" x14ac:dyDescent="0.3">
      <c r="A962" s="55" t="s">
        <v>2239</v>
      </c>
      <c r="B962" s="55">
        <v>0</v>
      </c>
      <c r="C962" s="55">
        <v>1</v>
      </c>
      <c r="D962" s="55">
        <v>1</v>
      </c>
      <c r="E962" s="55">
        <v>0</v>
      </c>
      <c r="F962" s="55">
        <v>0</v>
      </c>
      <c r="G962" s="55">
        <v>1</v>
      </c>
      <c r="H962" s="55">
        <v>1</v>
      </c>
      <c r="I962" s="55">
        <v>1</v>
      </c>
      <c r="J962" s="55">
        <v>1</v>
      </c>
      <c r="K962" s="55">
        <v>3</v>
      </c>
      <c r="L962" s="55">
        <v>0</v>
      </c>
      <c r="M962" s="55">
        <v>1</v>
      </c>
      <c r="N962" s="56">
        <v>3</v>
      </c>
      <c r="O962" s="56">
        <v>7</v>
      </c>
      <c r="P962" s="56">
        <v>10</v>
      </c>
      <c r="Q962" s="55">
        <v>961</v>
      </c>
      <c r="R962" s="55" t="s">
        <v>309</v>
      </c>
      <c r="S962" s="55">
        <v>53</v>
      </c>
      <c r="T962" s="57">
        <f t="shared" si="14"/>
        <v>5</v>
      </c>
    </row>
    <row r="963" spans="1:20" s="55" customFormat="1" x14ac:dyDescent="0.3">
      <c r="A963" s="55" t="s">
        <v>2239</v>
      </c>
      <c r="B963" s="55">
        <v>1</v>
      </c>
      <c r="C963" s="55">
        <v>2</v>
      </c>
      <c r="D963" s="55">
        <v>0</v>
      </c>
      <c r="E963" s="55">
        <v>3</v>
      </c>
      <c r="F963" s="55">
        <v>2</v>
      </c>
      <c r="G963" s="55">
        <v>4</v>
      </c>
      <c r="H963" s="55">
        <v>1</v>
      </c>
      <c r="I963" s="55">
        <v>1</v>
      </c>
      <c r="J963" s="55">
        <v>0</v>
      </c>
      <c r="K963" s="55">
        <v>3</v>
      </c>
      <c r="L963" s="55">
        <v>1</v>
      </c>
      <c r="M963" s="55">
        <v>0</v>
      </c>
      <c r="N963" s="56">
        <v>5</v>
      </c>
      <c r="O963" s="56">
        <v>13</v>
      </c>
      <c r="P963" s="56">
        <v>18</v>
      </c>
      <c r="Q963" s="55">
        <v>962</v>
      </c>
      <c r="R963" s="55" t="s">
        <v>309</v>
      </c>
      <c r="S963" s="55">
        <v>53</v>
      </c>
      <c r="T963" s="57">
        <f t="shared" ref="T963:T1026" si="15">SUM(B963:I963)</f>
        <v>14</v>
      </c>
    </row>
    <row r="964" spans="1:20" s="55" customFormat="1" x14ac:dyDescent="0.3">
      <c r="A964" s="55" t="s">
        <v>2239</v>
      </c>
      <c r="B964" s="55">
        <v>0</v>
      </c>
      <c r="C964" s="55">
        <v>0</v>
      </c>
      <c r="D964" s="55">
        <v>0</v>
      </c>
      <c r="E964" s="55">
        <v>1</v>
      </c>
      <c r="F964" s="55">
        <v>1</v>
      </c>
      <c r="G964" s="55">
        <v>1</v>
      </c>
      <c r="H964" s="55">
        <v>0</v>
      </c>
      <c r="I964" s="55">
        <v>0</v>
      </c>
      <c r="J964" s="55">
        <v>1</v>
      </c>
      <c r="K964" s="55">
        <v>1</v>
      </c>
      <c r="L964" s="55">
        <v>0</v>
      </c>
      <c r="M964" s="55">
        <v>0</v>
      </c>
      <c r="N964" s="56">
        <v>2</v>
      </c>
      <c r="O964" s="56">
        <v>3</v>
      </c>
      <c r="P964" s="56">
        <v>5</v>
      </c>
      <c r="Q964" s="55">
        <v>963</v>
      </c>
      <c r="R964" s="55" t="s">
        <v>309</v>
      </c>
      <c r="S964" s="55">
        <v>53</v>
      </c>
      <c r="T964" s="57">
        <f t="shared" si="15"/>
        <v>3</v>
      </c>
    </row>
    <row r="965" spans="1:20" s="55" customFormat="1" x14ac:dyDescent="0.3">
      <c r="A965" s="55" t="s">
        <v>2239</v>
      </c>
      <c r="B965" s="55">
        <v>1</v>
      </c>
      <c r="C965" s="55">
        <v>1</v>
      </c>
      <c r="D965" s="55">
        <v>0</v>
      </c>
      <c r="E965" s="55">
        <v>2</v>
      </c>
      <c r="F965" s="55">
        <v>1</v>
      </c>
      <c r="G965" s="55">
        <v>0</v>
      </c>
      <c r="H965" s="55">
        <v>1</v>
      </c>
      <c r="I965" s="55">
        <v>1</v>
      </c>
      <c r="J965" s="55">
        <v>1</v>
      </c>
      <c r="K965" s="55">
        <v>2</v>
      </c>
      <c r="L965" s="55">
        <v>0</v>
      </c>
      <c r="M965" s="55">
        <v>0</v>
      </c>
      <c r="N965" s="56">
        <v>4</v>
      </c>
      <c r="O965" s="56">
        <v>6</v>
      </c>
      <c r="P965" s="56">
        <v>10</v>
      </c>
      <c r="Q965" s="55">
        <v>964</v>
      </c>
      <c r="R965" s="55" t="s">
        <v>309</v>
      </c>
      <c r="S965" s="55">
        <v>53</v>
      </c>
      <c r="T965" s="57">
        <f t="shared" si="15"/>
        <v>7</v>
      </c>
    </row>
    <row r="966" spans="1:20" s="55" customFormat="1" x14ac:dyDescent="0.3">
      <c r="A966" s="55" t="s">
        <v>2239</v>
      </c>
      <c r="B966" s="55">
        <v>1</v>
      </c>
      <c r="C966" s="55">
        <v>1</v>
      </c>
      <c r="D966" s="55">
        <v>1</v>
      </c>
      <c r="E966" s="55">
        <v>1</v>
      </c>
      <c r="F966" s="55">
        <v>2</v>
      </c>
      <c r="G966" s="55">
        <v>1</v>
      </c>
      <c r="H966" s="55">
        <v>0</v>
      </c>
      <c r="I966" s="55">
        <v>0</v>
      </c>
      <c r="J966" s="55">
        <v>1</v>
      </c>
      <c r="K966" s="55">
        <v>1</v>
      </c>
      <c r="L966" s="55">
        <v>1</v>
      </c>
      <c r="M966" s="55">
        <v>0</v>
      </c>
      <c r="N966" s="56">
        <v>6</v>
      </c>
      <c r="O966" s="56">
        <v>4</v>
      </c>
      <c r="P966" s="56">
        <v>10</v>
      </c>
      <c r="Q966" s="55">
        <v>965</v>
      </c>
      <c r="R966" s="55" t="s">
        <v>309</v>
      </c>
      <c r="S966" s="55">
        <v>53</v>
      </c>
      <c r="T966" s="57">
        <f t="shared" si="15"/>
        <v>7</v>
      </c>
    </row>
    <row r="967" spans="1:20" s="55" customFormat="1" x14ac:dyDescent="0.3">
      <c r="A967" s="55" t="s">
        <v>2239</v>
      </c>
      <c r="B967" s="55">
        <v>0</v>
      </c>
      <c r="C967" s="55">
        <v>0</v>
      </c>
      <c r="D967" s="55">
        <v>0</v>
      </c>
      <c r="E967" s="55">
        <v>0</v>
      </c>
      <c r="F967" s="55">
        <v>0</v>
      </c>
      <c r="G967" s="55">
        <v>0</v>
      </c>
      <c r="H967" s="55">
        <v>1</v>
      </c>
      <c r="I967" s="55">
        <v>0</v>
      </c>
      <c r="J967" s="55">
        <v>0</v>
      </c>
      <c r="K967" s="55">
        <v>1</v>
      </c>
      <c r="L967" s="55">
        <v>1</v>
      </c>
      <c r="M967" s="55">
        <v>0</v>
      </c>
      <c r="N967" s="56">
        <v>2</v>
      </c>
      <c r="O967" s="56">
        <v>1</v>
      </c>
      <c r="P967" s="56">
        <v>3</v>
      </c>
      <c r="Q967" s="55">
        <v>966</v>
      </c>
      <c r="R967" s="55" t="s">
        <v>309</v>
      </c>
      <c r="S967" s="55">
        <v>53</v>
      </c>
      <c r="T967" s="57">
        <f t="shared" si="15"/>
        <v>1</v>
      </c>
    </row>
    <row r="968" spans="1:20" s="55" customFormat="1" x14ac:dyDescent="0.3">
      <c r="A968" s="55" t="s">
        <v>2239</v>
      </c>
      <c r="B968" s="55">
        <v>2</v>
      </c>
      <c r="C968" s="55">
        <v>2</v>
      </c>
      <c r="D968" s="55">
        <v>1</v>
      </c>
      <c r="E968" s="55">
        <v>1</v>
      </c>
      <c r="F968" s="55">
        <v>2</v>
      </c>
      <c r="G968" s="55">
        <v>3</v>
      </c>
      <c r="H968" s="55">
        <v>1</v>
      </c>
      <c r="I968" s="55">
        <v>1</v>
      </c>
      <c r="J968" s="55">
        <v>0</v>
      </c>
      <c r="K968" s="55">
        <v>2</v>
      </c>
      <c r="L968" s="55">
        <v>1</v>
      </c>
      <c r="M968" s="55">
        <v>1</v>
      </c>
      <c r="N968" s="56">
        <v>7</v>
      </c>
      <c r="O968" s="56">
        <v>10</v>
      </c>
      <c r="P968" s="56">
        <v>17</v>
      </c>
      <c r="Q968" s="55">
        <v>967</v>
      </c>
      <c r="R968" s="55" t="s">
        <v>309</v>
      </c>
      <c r="S968" s="55">
        <v>53</v>
      </c>
      <c r="T968" s="57">
        <f t="shared" si="15"/>
        <v>13</v>
      </c>
    </row>
    <row r="969" spans="1:20" s="55" customFormat="1" x14ac:dyDescent="0.3">
      <c r="A969" s="55" t="s">
        <v>2239</v>
      </c>
      <c r="B969" s="55">
        <v>0</v>
      </c>
      <c r="C969" s="55">
        <v>0</v>
      </c>
      <c r="D969" s="55">
        <v>0</v>
      </c>
      <c r="E969" s="55">
        <v>2</v>
      </c>
      <c r="F969" s="55">
        <v>1</v>
      </c>
      <c r="G969" s="55">
        <v>2</v>
      </c>
      <c r="H969" s="55">
        <v>0</v>
      </c>
      <c r="I969" s="55">
        <v>0</v>
      </c>
      <c r="J969" s="55">
        <v>1</v>
      </c>
      <c r="K969" s="55">
        <v>2</v>
      </c>
      <c r="L969" s="55">
        <v>0</v>
      </c>
      <c r="M969" s="55">
        <v>1</v>
      </c>
      <c r="N969" s="56">
        <v>2</v>
      </c>
      <c r="O969" s="56">
        <v>7</v>
      </c>
      <c r="P969" s="56">
        <v>9</v>
      </c>
      <c r="Q969" s="55">
        <v>968</v>
      </c>
      <c r="R969" s="55" t="s">
        <v>309</v>
      </c>
      <c r="S969" s="55">
        <v>53</v>
      </c>
      <c r="T969" s="57">
        <f t="shared" si="15"/>
        <v>5</v>
      </c>
    </row>
    <row r="970" spans="1:20" s="55" customFormat="1" x14ac:dyDescent="0.3">
      <c r="A970" s="55" t="s">
        <v>2239</v>
      </c>
      <c r="B970" s="55">
        <v>0</v>
      </c>
      <c r="C970" s="55">
        <v>0</v>
      </c>
      <c r="D970" s="55">
        <v>0</v>
      </c>
      <c r="E970" s="55">
        <v>0</v>
      </c>
      <c r="F970" s="55">
        <v>1</v>
      </c>
      <c r="G970" s="55">
        <v>1</v>
      </c>
      <c r="H970" s="55">
        <v>0</v>
      </c>
      <c r="I970" s="55">
        <v>0</v>
      </c>
      <c r="J970" s="55">
        <v>1</v>
      </c>
      <c r="K970" s="55">
        <v>1</v>
      </c>
      <c r="L970" s="55">
        <v>0</v>
      </c>
      <c r="M970" s="55">
        <v>0</v>
      </c>
      <c r="N970" s="56">
        <v>2</v>
      </c>
      <c r="O970" s="56">
        <v>2</v>
      </c>
      <c r="P970" s="56">
        <v>4</v>
      </c>
      <c r="Q970" s="55">
        <v>969</v>
      </c>
      <c r="R970" s="55" t="s">
        <v>309</v>
      </c>
      <c r="S970" s="55">
        <v>53</v>
      </c>
      <c r="T970" s="57">
        <f t="shared" si="15"/>
        <v>2</v>
      </c>
    </row>
    <row r="971" spans="1:20" s="55" customFormat="1" x14ac:dyDescent="0.3">
      <c r="A971" s="55" t="s">
        <v>2239</v>
      </c>
      <c r="B971" s="55">
        <v>1</v>
      </c>
      <c r="C971" s="55">
        <v>1</v>
      </c>
      <c r="D971" s="55">
        <v>2</v>
      </c>
      <c r="E971" s="55">
        <v>4</v>
      </c>
      <c r="F971" s="55">
        <v>1</v>
      </c>
      <c r="G971" s="55">
        <v>2</v>
      </c>
      <c r="H971" s="55">
        <v>1</v>
      </c>
      <c r="I971" s="55">
        <v>2</v>
      </c>
      <c r="J971" s="55">
        <v>0</v>
      </c>
      <c r="K971" s="55">
        <v>3</v>
      </c>
      <c r="L971" s="55">
        <v>1</v>
      </c>
      <c r="M971" s="55">
        <v>1</v>
      </c>
      <c r="N971" s="56">
        <v>6</v>
      </c>
      <c r="O971" s="56">
        <v>13</v>
      </c>
      <c r="P971" s="56">
        <v>19</v>
      </c>
      <c r="Q971" s="55">
        <v>970</v>
      </c>
      <c r="R971" s="55" t="s">
        <v>309</v>
      </c>
      <c r="S971" s="55">
        <v>53</v>
      </c>
      <c r="T971" s="57">
        <f t="shared" si="15"/>
        <v>14</v>
      </c>
    </row>
    <row r="972" spans="1:20" s="55" customFormat="1" x14ac:dyDescent="0.3">
      <c r="A972" s="55" t="s">
        <v>2239</v>
      </c>
      <c r="B972" s="55">
        <v>2</v>
      </c>
      <c r="C972" s="55">
        <v>0</v>
      </c>
      <c r="D972" s="55">
        <v>1</v>
      </c>
      <c r="E972" s="55">
        <v>1</v>
      </c>
      <c r="F972" s="55">
        <v>1</v>
      </c>
      <c r="G972" s="55">
        <v>1</v>
      </c>
      <c r="H972" s="55">
        <v>1</v>
      </c>
      <c r="I972" s="55">
        <v>1</v>
      </c>
      <c r="J972" s="55">
        <v>1</v>
      </c>
      <c r="K972" s="55">
        <v>2</v>
      </c>
      <c r="L972" s="55">
        <v>0</v>
      </c>
      <c r="M972" s="55">
        <v>0</v>
      </c>
      <c r="N972" s="56">
        <v>6</v>
      </c>
      <c r="O972" s="56">
        <v>5</v>
      </c>
      <c r="P972" s="56">
        <v>11</v>
      </c>
      <c r="Q972" s="55">
        <v>971</v>
      </c>
      <c r="R972" s="55" t="s">
        <v>309</v>
      </c>
      <c r="S972" s="55">
        <v>53</v>
      </c>
      <c r="T972" s="57">
        <f t="shared" si="15"/>
        <v>8</v>
      </c>
    </row>
    <row r="973" spans="1:20" s="55" customFormat="1" x14ac:dyDescent="0.3">
      <c r="A973" s="55" t="s">
        <v>2239</v>
      </c>
      <c r="B973" s="55">
        <v>0</v>
      </c>
      <c r="C973" s="55">
        <v>0</v>
      </c>
      <c r="D973" s="55">
        <v>0</v>
      </c>
      <c r="E973" s="55">
        <v>1</v>
      </c>
      <c r="F973" s="55">
        <v>1</v>
      </c>
      <c r="G973" s="55">
        <v>2</v>
      </c>
      <c r="H973" s="55">
        <v>1</v>
      </c>
      <c r="I973" s="55">
        <v>1</v>
      </c>
      <c r="J973" s="55">
        <v>1</v>
      </c>
      <c r="K973" s="55">
        <v>2</v>
      </c>
      <c r="L973" s="55">
        <v>0</v>
      </c>
      <c r="M973" s="55">
        <v>0</v>
      </c>
      <c r="N973" s="56">
        <v>3</v>
      </c>
      <c r="O973" s="56">
        <v>6</v>
      </c>
      <c r="P973" s="56">
        <v>9</v>
      </c>
      <c r="Q973" s="55">
        <v>972</v>
      </c>
      <c r="R973" s="55" t="s">
        <v>309</v>
      </c>
      <c r="S973" s="55">
        <v>53</v>
      </c>
      <c r="T973" s="57">
        <f t="shared" si="15"/>
        <v>6</v>
      </c>
    </row>
    <row r="974" spans="1:20" s="55" customFormat="1" x14ac:dyDescent="0.3">
      <c r="A974" s="55" t="s">
        <v>2239</v>
      </c>
      <c r="B974" s="55">
        <v>0</v>
      </c>
      <c r="C974" s="55">
        <v>1</v>
      </c>
      <c r="D974" s="55">
        <v>1</v>
      </c>
      <c r="E974" s="55">
        <v>2</v>
      </c>
      <c r="F974" s="55">
        <v>0</v>
      </c>
      <c r="G974" s="55">
        <v>1</v>
      </c>
      <c r="H974" s="55">
        <v>1</v>
      </c>
      <c r="I974" s="55">
        <v>1</v>
      </c>
      <c r="J974" s="55">
        <v>0</v>
      </c>
      <c r="K974" s="55">
        <v>2</v>
      </c>
      <c r="L974" s="55">
        <v>1</v>
      </c>
      <c r="M974" s="55">
        <v>0</v>
      </c>
      <c r="N974" s="56">
        <v>3</v>
      </c>
      <c r="O974" s="56">
        <v>7</v>
      </c>
      <c r="P974" s="56">
        <v>10</v>
      </c>
      <c r="Q974" s="55">
        <v>973</v>
      </c>
      <c r="R974" s="55" t="s">
        <v>309</v>
      </c>
      <c r="S974" s="55">
        <v>53</v>
      </c>
      <c r="T974" s="57">
        <f t="shared" si="15"/>
        <v>7</v>
      </c>
    </row>
    <row r="975" spans="1:20" s="55" customFormat="1" x14ac:dyDescent="0.3">
      <c r="A975" s="55" t="s">
        <v>2239</v>
      </c>
      <c r="B975" s="55">
        <v>0</v>
      </c>
      <c r="C975" s="55">
        <v>0</v>
      </c>
      <c r="D975" s="55">
        <v>1</v>
      </c>
      <c r="E975" s="55">
        <v>2</v>
      </c>
      <c r="F975" s="55">
        <v>0</v>
      </c>
      <c r="G975" s="55">
        <v>1</v>
      </c>
      <c r="H975" s="55">
        <v>1</v>
      </c>
      <c r="I975" s="55">
        <v>1</v>
      </c>
      <c r="J975" s="55">
        <v>1</v>
      </c>
      <c r="K975" s="55">
        <v>1</v>
      </c>
      <c r="L975" s="55">
        <v>0</v>
      </c>
      <c r="M975" s="55">
        <v>0</v>
      </c>
      <c r="N975" s="56">
        <v>3</v>
      </c>
      <c r="O975" s="56">
        <v>5</v>
      </c>
      <c r="P975" s="56">
        <v>8</v>
      </c>
      <c r="Q975" s="55">
        <v>974</v>
      </c>
      <c r="R975" s="55" t="s">
        <v>309</v>
      </c>
      <c r="S975" s="55">
        <v>53</v>
      </c>
      <c r="T975" s="57">
        <f t="shared" si="15"/>
        <v>6</v>
      </c>
    </row>
    <row r="976" spans="1:20" s="55" customFormat="1" x14ac:dyDescent="0.3">
      <c r="A976" s="55" t="s">
        <v>2239</v>
      </c>
      <c r="B976" s="55">
        <v>1</v>
      </c>
      <c r="C976" s="55">
        <v>0</v>
      </c>
      <c r="D976" s="55">
        <v>1</v>
      </c>
      <c r="E976" s="55">
        <v>2</v>
      </c>
      <c r="F976" s="55">
        <v>2</v>
      </c>
      <c r="G976" s="55">
        <v>1</v>
      </c>
      <c r="H976" s="55">
        <v>1</v>
      </c>
      <c r="I976" s="55">
        <v>0</v>
      </c>
      <c r="J976" s="55">
        <v>1</v>
      </c>
      <c r="K976" s="55">
        <v>1</v>
      </c>
      <c r="L976" s="55">
        <v>0</v>
      </c>
      <c r="M976" s="55">
        <v>1</v>
      </c>
      <c r="N976" s="56">
        <v>6</v>
      </c>
      <c r="O976" s="56">
        <v>5</v>
      </c>
      <c r="P976" s="56">
        <v>11</v>
      </c>
      <c r="Q976" s="55">
        <v>975</v>
      </c>
      <c r="R976" s="55" t="s">
        <v>309</v>
      </c>
      <c r="S976" s="55">
        <v>53</v>
      </c>
      <c r="T976" s="57">
        <f t="shared" si="15"/>
        <v>8</v>
      </c>
    </row>
    <row r="977" spans="1:20" s="55" customFormat="1" x14ac:dyDescent="0.3">
      <c r="A977" s="55" t="s">
        <v>2240</v>
      </c>
      <c r="B977" s="55">
        <v>0</v>
      </c>
      <c r="C977" s="55">
        <v>0</v>
      </c>
      <c r="D977" s="55">
        <v>1</v>
      </c>
      <c r="E977" s="55">
        <v>1</v>
      </c>
      <c r="F977" s="55">
        <v>1</v>
      </c>
      <c r="G977" s="55">
        <v>1</v>
      </c>
      <c r="H977" s="55">
        <v>2</v>
      </c>
      <c r="I977" s="55">
        <v>1</v>
      </c>
      <c r="J977" s="55">
        <v>1</v>
      </c>
      <c r="K977" s="55">
        <v>2</v>
      </c>
      <c r="L977" s="55">
        <v>1</v>
      </c>
      <c r="M977" s="55">
        <v>1</v>
      </c>
      <c r="N977" s="56">
        <v>6</v>
      </c>
      <c r="O977" s="56">
        <v>6</v>
      </c>
      <c r="P977" s="56">
        <v>12</v>
      </c>
      <c r="Q977" s="55">
        <v>976</v>
      </c>
      <c r="R977" s="55" t="s">
        <v>309</v>
      </c>
      <c r="S977" s="55">
        <v>53</v>
      </c>
      <c r="T977" s="57">
        <f t="shared" si="15"/>
        <v>7</v>
      </c>
    </row>
    <row r="978" spans="1:20" s="55" customFormat="1" x14ac:dyDescent="0.3">
      <c r="A978" s="55" t="s">
        <v>2239</v>
      </c>
      <c r="B978" s="55">
        <v>2</v>
      </c>
      <c r="C978" s="55">
        <v>0</v>
      </c>
      <c r="D978" s="55">
        <v>0</v>
      </c>
      <c r="E978" s="55">
        <v>1</v>
      </c>
      <c r="F978" s="55">
        <v>0</v>
      </c>
      <c r="G978" s="55">
        <v>1</v>
      </c>
      <c r="H978" s="55">
        <v>0</v>
      </c>
      <c r="I978" s="55">
        <v>0</v>
      </c>
      <c r="J978" s="55">
        <v>1</v>
      </c>
      <c r="K978" s="55">
        <v>1</v>
      </c>
      <c r="L978" s="55">
        <v>0</v>
      </c>
      <c r="M978" s="55">
        <v>0</v>
      </c>
      <c r="N978" s="56">
        <v>3</v>
      </c>
      <c r="O978" s="56">
        <v>3</v>
      </c>
      <c r="P978" s="56">
        <v>6</v>
      </c>
      <c r="Q978" s="55">
        <v>977</v>
      </c>
      <c r="R978" s="55" t="s">
        <v>309</v>
      </c>
      <c r="S978" s="55">
        <v>54</v>
      </c>
      <c r="T978" s="57">
        <f t="shared" si="15"/>
        <v>4</v>
      </c>
    </row>
    <row r="979" spans="1:20" s="55" customFormat="1" x14ac:dyDescent="0.3">
      <c r="A979" s="55" t="s">
        <v>2240</v>
      </c>
      <c r="B979" s="55">
        <v>0</v>
      </c>
      <c r="C979" s="55">
        <v>0</v>
      </c>
      <c r="D979" s="55">
        <v>1</v>
      </c>
      <c r="E979" s="55">
        <v>0</v>
      </c>
      <c r="F979" s="55">
        <v>1</v>
      </c>
      <c r="G979" s="55">
        <v>1</v>
      </c>
      <c r="H979" s="55">
        <v>0</v>
      </c>
      <c r="I979" s="55">
        <v>0</v>
      </c>
      <c r="J979" s="55">
        <v>1</v>
      </c>
      <c r="K979" s="55">
        <v>1</v>
      </c>
      <c r="L979" s="55">
        <v>0</v>
      </c>
      <c r="M979" s="55">
        <v>0</v>
      </c>
      <c r="N979" s="56">
        <v>3</v>
      </c>
      <c r="O979" s="56">
        <v>2</v>
      </c>
      <c r="P979" s="56">
        <v>5</v>
      </c>
      <c r="Q979" s="55">
        <v>978</v>
      </c>
      <c r="R979" s="55" t="s">
        <v>309</v>
      </c>
      <c r="S979" s="55">
        <v>54</v>
      </c>
      <c r="T979" s="57">
        <f t="shared" si="15"/>
        <v>3</v>
      </c>
    </row>
    <row r="980" spans="1:20" s="55" customFormat="1" x14ac:dyDescent="0.3">
      <c r="A980" s="55" t="s">
        <v>2240</v>
      </c>
      <c r="B980" s="55">
        <v>1</v>
      </c>
      <c r="C980" s="55">
        <v>1</v>
      </c>
      <c r="D980" s="55">
        <v>1</v>
      </c>
      <c r="E980" s="55">
        <v>2</v>
      </c>
      <c r="F980" s="55">
        <v>2</v>
      </c>
      <c r="G980" s="55">
        <v>1</v>
      </c>
      <c r="H980" s="55">
        <v>1</v>
      </c>
      <c r="I980" s="55">
        <v>0</v>
      </c>
      <c r="J980" s="55">
        <v>0</v>
      </c>
      <c r="K980" s="55">
        <v>2</v>
      </c>
      <c r="L980" s="55">
        <v>1</v>
      </c>
      <c r="M980" s="55">
        <v>0</v>
      </c>
      <c r="N980" s="56">
        <v>6</v>
      </c>
      <c r="O980" s="56">
        <v>6</v>
      </c>
      <c r="P980" s="56">
        <v>12</v>
      </c>
      <c r="Q980" s="55">
        <v>979</v>
      </c>
      <c r="R980" s="55" t="s">
        <v>309</v>
      </c>
      <c r="S980" s="55">
        <v>54</v>
      </c>
      <c r="T980" s="57">
        <f t="shared" si="15"/>
        <v>9</v>
      </c>
    </row>
    <row r="981" spans="1:20" s="55" customFormat="1" x14ac:dyDescent="0.3">
      <c r="A981" s="55" t="s">
        <v>2240</v>
      </c>
      <c r="B981" s="55">
        <v>0</v>
      </c>
      <c r="C981" s="55">
        <v>0</v>
      </c>
      <c r="D981" s="55">
        <v>0</v>
      </c>
      <c r="E981" s="55">
        <v>0</v>
      </c>
      <c r="F981" s="55">
        <v>0</v>
      </c>
      <c r="G981" s="55">
        <v>1</v>
      </c>
      <c r="H981" s="55">
        <v>2</v>
      </c>
      <c r="I981" s="55">
        <v>1</v>
      </c>
      <c r="J981" s="55">
        <v>0</v>
      </c>
      <c r="K981" s="55">
        <v>1</v>
      </c>
      <c r="L981" s="55">
        <v>1</v>
      </c>
      <c r="M981" s="55">
        <v>0</v>
      </c>
      <c r="N981" s="56">
        <v>3</v>
      </c>
      <c r="O981" s="56">
        <v>3</v>
      </c>
      <c r="P981" s="56">
        <v>6</v>
      </c>
      <c r="Q981" s="55">
        <v>980</v>
      </c>
      <c r="R981" s="55" t="s">
        <v>309</v>
      </c>
      <c r="S981" s="55">
        <v>54</v>
      </c>
      <c r="T981" s="57">
        <f t="shared" si="15"/>
        <v>4</v>
      </c>
    </row>
    <row r="982" spans="1:20" s="55" customFormat="1" x14ac:dyDescent="0.3">
      <c r="A982" s="55" t="s">
        <v>2240</v>
      </c>
      <c r="B982" s="55">
        <v>0</v>
      </c>
      <c r="C982" s="55">
        <v>0</v>
      </c>
      <c r="D982" s="55">
        <v>2</v>
      </c>
      <c r="E982" s="55">
        <v>1</v>
      </c>
      <c r="F982" s="55">
        <v>2</v>
      </c>
      <c r="G982" s="55">
        <v>1</v>
      </c>
      <c r="H982" s="55">
        <v>2</v>
      </c>
      <c r="I982" s="55">
        <v>1</v>
      </c>
      <c r="J982" s="55">
        <v>0</v>
      </c>
      <c r="K982" s="55">
        <v>2</v>
      </c>
      <c r="L982" s="55">
        <v>1</v>
      </c>
      <c r="M982" s="55">
        <v>0</v>
      </c>
      <c r="N982" s="56">
        <v>7</v>
      </c>
      <c r="O982" s="56">
        <v>5</v>
      </c>
      <c r="P982" s="56">
        <v>12</v>
      </c>
      <c r="Q982" s="55">
        <v>981</v>
      </c>
      <c r="R982" s="55" t="s">
        <v>309</v>
      </c>
      <c r="S982" s="55">
        <v>54</v>
      </c>
      <c r="T982" s="57">
        <f t="shared" si="15"/>
        <v>9</v>
      </c>
    </row>
    <row r="983" spans="1:20" s="55" customFormat="1" x14ac:dyDescent="0.3">
      <c r="A983" s="55" t="s">
        <v>2239</v>
      </c>
      <c r="B983" s="55">
        <v>2</v>
      </c>
      <c r="C983" s="55">
        <v>0</v>
      </c>
      <c r="D983" s="55">
        <v>1</v>
      </c>
      <c r="E983" s="55">
        <v>0</v>
      </c>
      <c r="F983" s="55">
        <v>0</v>
      </c>
      <c r="G983" s="55">
        <v>0</v>
      </c>
      <c r="H983" s="55">
        <v>0</v>
      </c>
      <c r="I983" s="55">
        <v>0</v>
      </c>
      <c r="J983" s="55">
        <v>1</v>
      </c>
      <c r="K983" s="55">
        <v>1</v>
      </c>
      <c r="L983" s="55">
        <v>0</v>
      </c>
      <c r="M983" s="55">
        <v>1</v>
      </c>
      <c r="N983" s="56">
        <v>4</v>
      </c>
      <c r="O983" s="56">
        <v>2</v>
      </c>
      <c r="P983" s="56">
        <v>6</v>
      </c>
      <c r="Q983" s="55">
        <v>982</v>
      </c>
      <c r="R983" s="55" t="s">
        <v>309</v>
      </c>
      <c r="S983" s="55">
        <v>54</v>
      </c>
      <c r="T983" s="57">
        <f t="shared" si="15"/>
        <v>3</v>
      </c>
    </row>
    <row r="984" spans="1:20" s="55" customFormat="1" x14ac:dyDescent="0.3">
      <c r="A984" s="55" t="s">
        <v>2240</v>
      </c>
      <c r="B984" s="55">
        <v>0</v>
      </c>
      <c r="C984" s="55">
        <v>0</v>
      </c>
      <c r="D984" s="55">
        <v>1</v>
      </c>
      <c r="E984" s="55">
        <v>0</v>
      </c>
      <c r="F984" s="55">
        <v>2</v>
      </c>
      <c r="G984" s="55">
        <v>1</v>
      </c>
      <c r="H984" s="55">
        <v>2</v>
      </c>
      <c r="I984" s="55">
        <v>3</v>
      </c>
      <c r="J984" s="55">
        <v>1</v>
      </c>
      <c r="K984" s="55">
        <v>1</v>
      </c>
      <c r="L984" s="55">
        <v>0</v>
      </c>
      <c r="M984" s="55">
        <v>0</v>
      </c>
      <c r="N984" s="56">
        <v>6</v>
      </c>
      <c r="O984" s="56">
        <v>5</v>
      </c>
      <c r="P984" s="56">
        <v>11</v>
      </c>
      <c r="Q984" s="55">
        <v>983</v>
      </c>
      <c r="R984" s="55" t="s">
        <v>309</v>
      </c>
      <c r="S984" s="55">
        <v>54</v>
      </c>
      <c r="T984" s="57">
        <f t="shared" si="15"/>
        <v>9</v>
      </c>
    </row>
    <row r="985" spans="1:20" s="55" customFormat="1" x14ac:dyDescent="0.3">
      <c r="A985" s="55" t="s">
        <v>2239</v>
      </c>
      <c r="B985" s="55">
        <v>1</v>
      </c>
      <c r="C985" s="55">
        <v>0</v>
      </c>
      <c r="D985" s="55">
        <v>3</v>
      </c>
      <c r="E985" s="55">
        <v>0</v>
      </c>
      <c r="F985" s="55">
        <v>2</v>
      </c>
      <c r="G985" s="55">
        <v>2</v>
      </c>
      <c r="H985" s="55">
        <v>0</v>
      </c>
      <c r="I985" s="55">
        <v>0</v>
      </c>
      <c r="J985" s="55">
        <v>1</v>
      </c>
      <c r="K985" s="55">
        <v>1</v>
      </c>
      <c r="L985" s="55">
        <v>0</v>
      </c>
      <c r="M985" s="55">
        <v>0</v>
      </c>
      <c r="N985" s="56">
        <v>7</v>
      </c>
      <c r="O985" s="56">
        <v>3</v>
      </c>
      <c r="P985" s="56">
        <v>10</v>
      </c>
      <c r="Q985" s="55">
        <v>984</v>
      </c>
      <c r="R985" s="55" t="s">
        <v>309</v>
      </c>
      <c r="S985" s="55">
        <v>54</v>
      </c>
      <c r="T985" s="57">
        <f t="shared" si="15"/>
        <v>8</v>
      </c>
    </row>
    <row r="986" spans="1:20" s="55" customFormat="1" x14ac:dyDescent="0.3">
      <c r="A986" s="55" t="s">
        <v>2239</v>
      </c>
      <c r="B986" s="55">
        <v>0</v>
      </c>
      <c r="C986" s="55">
        <v>0</v>
      </c>
      <c r="D986" s="55">
        <v>1</v>
      </c>
      <c r="E986" s="55">
        <v>0</v>
      </c>
      <c r="F986" s="55">
        <v>2</v>
      </c>
      <c r="G986" s="55">
        <v>2</v>
      </c>
      <c r="H986" s="55">
        <v>0</v>
      </c>
      <c r="I986" s="55">
        <v>1</v>
      </c>
      <c r="J986" s="55">
        <v>1</v>
      </c>
      <c r="K986" s="55">
        <v>1</v>
      </c>
      <c r="L986" s="55">
        <v>0</v>
      </c>
      <c r="M986" s="55">
        <v>0</v>
      </c>
      <c r="N986" s="56">
        <v>4</v>
      </c>
      <c r="O986" s="56">
        <v>4</v>
      </c>
      <c r="P986" s="56">
        <v>8</v>
      </c>
      <c r="Q986" s="55">
        <v>985</v>
      </c>
      <c r="R986" s="55" t="s">
        <v>309</v>
      </c>
      <c r="S986" s="55">
        <v>54</v>
      </c>
      <c r="T986" s="57">
        <f t="shared" si="15"/>
        <v>6</v>
      </c>
    </row>
    <row r="987" spans="1:20" s="55" customFormat="1" x14ac:dyDescent="0.3">
      <c r="A987" s="55" t="s">
        <v>2240</v>
      </c>
      <c r="B987" s="55">
        <v>1</v>
      </c>
      <c r="C987" s="55">
        <v>0</v>
      </c>
      <c r="D987" s="55">
        <v>0</v>
      </c>
      <c r="E987" s="55">
        <v>1</v>
      </c>
      <c r="F987" s="55">
        <v>0</v>
      </c>
      <c r="G987" s="55">
        <v>0</v>
      </c>
      <c r="H987" s="55">
        <v>0</v>
      </c>
      <c r="I987" s="55">
        <v>0</v>
      </c>
      <c r="J987" s="55">
        <v>1</v>
      </c>
      <c r="K987" s="55">
        <v>1</v>
      </c>
      <c r="L987" s="55">
        <v>0</v>
      </c>
      <c r="M987" s="55">
        <v>0</v>
      </c>
      <c r="N987" s="56">
        <v>2</v>
      </c>
      <c r="O987" s="56">
        <v>2</v>
      </c>
      <c r="P987" s="56">
        <v>4</v>
      </c>
      <c r="Q987" s="55">
        <v>986</v>
      </c>
      <c r="R987" s="55" t="s">
        <v>309</v>
      </c>
      <c r="S987" s="55">
        <v>54</v>
      </c>
      <c r="T987" s="57">
        <f t="shared" si="15"/>
        <v>2</v>
      </c>
    </row>
    <row r="988" spans="1:20" s="55" customFormat="1" x14ac:dyDescent="0.3">
      <c r="A988" s="55" t="s">
        <v>2239</v>
      </c>
      <c r="B988" s="55">
        <v>0</v>
      </c>
      <c r="C988" s="55">
        <v>0</v>
      </c>
      <c r="D988" s="55">
        <v>1</v>
      </c>
      <c r="E988" s="55">
        <v>1</v>
      </c>
      <c r="F988" s="55">
        <v>0</v>
      </c>
      <c r="G988" s="55">
        <v>0</v>
      </c>
      <c r="H988" s="55">
        <v>0</v>
      </c>
      <c r="I988" s="55">
        <v>0</v>
      </c>
      <c r="J988" s="55">
        <v>0</v>
      </c>
      <c r="K988" s="55">
        <v>0</v>
      </c>
      <c r="L988" s="55">
        <v>0</v>
      </c>
      <c r="M988" s="55">
        <v>1</v>
      </c>
      <c r="N988" s="56">
        <v>1</v>
      </c>
      <c r="O988" s="56">
        <v>2</v>
      </c>
      <c r="P988" s="56">
        <v>3</v>
      </c>
      <c r="Q988" s="55">
        <v>987</v>
      </c>
      <c r="R988" s="55" t="s">
        <v>309</v>
      </c>
      <c r="S988" s="55">
        <v>54</v>
      </c>
      <c r="T988" s="57">
        <f t="shared" si="15"/>
        <v>2</v>
      </c>
    </row>
    <row r="989" spans="1:20" s="55" customFormat="1" x14ac:dyDescent="0.3">
      <c r="A989" s="55" t="s">
        <v>2240</v>
      </c>
      <c r="B989" s="55">
        <v>1</v>
      </c>
      <c r="C989" s="55">
        <v>0</v>
      </c>
      <c r="D989" s="55">
        <v>1</v>
      </c>
      <c r="E989" s="55">
        <v>0</v>
      </c>
      <c r="F989" s="55">
        <v>1</v>
      </c>
      <c r="G989" s="55">
        <v>1</v>
      </c>
      <c r="H989" s="55">
        <v>0</v>
      </c>
      <c r="I989" s="55">
        <v>0</v>
      </c>
      <c r="J989" s="55">
        <v>1</v>
      </c>
      <c r="K989" s="55">
        <v>1</v>
      </c>
      <c r="L989" s="55">
        <v>0</v>
      </c>
      <c r="M989" s="55">
        <v>0</v>
      </c>
      <c r="N989" s="56">
        <v>4</v>
      </c>
      <c r="O989" s="56">
        <v>2</v>
      </c>
      <c r="P989" s="56">
        <v>6</v>
      </c>
      <c r="Q989" s="55">
        <v>988</v>
      </c>
      <c r="R989" s="55" t="s">
        <v>309</v>
      </c>
      <c r="S989" s="55">
        <v>54</v>
      </c>
      <c r="T989" s="57">
        <f t="shared" si="15"/>
        <v>4</v>
      </c>
    </row>
    <row r="990" spans="1:20" s="55" customFormat="1" x14ac:dyDescent="0.3">
      <c r="A990" s="55" t="s">
        <v>2239</v>
      </c>
      <c r="B990" s="55">
        <v>1</v>
      </c>
      <c r="C990" s="55">
        <v>1</v>
      </c>
      <c r="D990" s="55">
        <v>0</v>
      </c>
      <c r="E990" s="55">
        <v>0</v>
      </c>
      <c r="F990" s="55">
        <v>1</v>
      </c>
      <c r="G990" s="55">
        <v>1</v>
      </c>
      <c r="H990" s="55">
        <v>0</v>
      </c>
      <c r="I990" s="55">
        <v>0</v>
      </c>
      <c r="J990" s="55">
        <v>1</v>
      </c>
      <c r="K990" s="55">
        <v>1</v>
      </c>
      <c r="L990" s="55">
        <v>0</v>
      </c>
      <c r="M990" s="55">
        <v>0</v>
      </c>
      <c r="N990" s="56">
        <v>3</v>
      </c>
      <c r="O990" s="56">
        <v>3</v>
      </c>
      <c r="P990" s="56">
        <v>6</v>
      </c>
      <c r="Q990" s="55">
        <v>989</v>
      </c>
      <c r="R990" s="55" t="s">
        <v>309</v>
      </c>
      <c r="S990" s="55">
        <v>54</v>
      </c>
      <c r="T990" s="57">
        <f t="shared" si="15"/>
        <v>4</v>
      </c>
    </row>
    <row r="991" spans="1:20" s="55" customFormat="1" x14ac:dyDescent="0.3">
      <c r="A991" s="55" t="s">
        <v>2239</v>
      </c>
      <c r="B991" s="55">
        <v>1</v>
      </c>
      <c r="C991" s="55">
        <v>1</v>
      </c>
      <c r="D991" s="55">
        <v>1</v>
      </c>
      <c r="E991" s="55">
        <v>0</v>
      </c>
      <c r="F991" s="55">
        <v>2</v>
      </c>
      <c r="G991" s="55">
        <v>1</v>
      </c>
      <c r="H991" s="55">
        <v>0</v>
      </c>
      <c r="I991" s="55">
        <v>0</v>
      </c>
      <c r="J991" s="55">
        <v>1</v>
      </c>
      <c r="K991" s="55">
        <v>1</v>
      </c>
      <c r="L991" s="55">
        <v>0</v>
      </c>
      <c r="M991" s="55">
        <v>0</v>
      </c>
      <c r="N991" s="56">
        <v>5</v>
      </c>
      <c r="O991" s="56">
        <v>3</v>
      </c>
      <c r="P991" s="56">
        <v>8</v>
      </c>
      <c r="Q991" s="55">
        <v>990</v>
      </c>
      <c r="R991" s="55" t="s">
        <v>309</v>
      </c>
      <c r="S991" s="55">
        <v>54</v>
      </c>
      <c r="T991" s="57">
        <f t="shared" si="15"/>
        <v>6</v>
      </c>
    </row>
    <row r="992" spans="1:20" s="55" customFormat="1" x14ac:dyDescent="0.3">
      <c r="A992" s="55" t="s">
        <v>2239</v>
      </c>
      <c r="B992" s="55">
        <v>1</v>
      </c>
      <c r="C992" s="55">
        <v>0</v>
      </c>
      <c r="D992" s="55">
        <v>0</v>
      </c>
      <c r="E992" s="55">
        <v>2</v>
      </c>
      <c r="F992" s="55">
        <v>1</v>
      </c>
      <c r="G992" s="55">
        <v>0</v>
      </c>
      <c r="H992" s="55">
        <v>0</v>
      </c>
      <c r="I992" s="55">
        <v>0</v>
      </c>
      <c r="J992" s="55">
        <v>1</v>
      </c>
      <c r="K992" s="55">
        <v>1</v>
      </c>
      <c r="L992" s="55">
        <v>0</v>
      </c>
      <c r="M992" s="55">
        <v>0</v>
      </c>
      <c r="N992" s="56">
        <v>3</v>
      </c>
      <c r="O992" s="56">
        <v>3</v>
      </c>
      <c r="P992" s="56">
        <v>6</v>
      </c>
      <c r="Q992" s="55">
        <v>991</v>
      </c>
      <c r="R992" s="55" t="s">
        <v>309</v>
      </c>
      <c r="S992" s="55">
        <v>54</v>
      </c>
      <c r="T992" s="57">
        <f t="shared" si="15"/>
        <v>4</v>
      </c>
    </row>
    <row r="993" spans="1:20" s="55" customFormat="1" x14ac:dyDescent="0.3">
      <c r="A993" s="55" t="s">
        <v>2239</v>
      </c>
      <c r="B993" s="55">
        <v>0</v>
      </c>
      <c r="C993" s="55">
        <v>0</v>
      </c>
      <c r="D993" s="55">
        <v>1</v>
      </c>
      <c r="E993" s="55">
        <v>1</v>
      </c>
      <c r="F993" s="55">
        <v>2</v>
      </c>
      <c r="G993" s="55">
        <v>1</v>
      </c>
      <c r="H993" s="55">
        <v>1</v>
      </c>
      <c r="I993" s="55">
        <v>1</v>
      </c>
      <c r="J993" s="55">
        <v>1</v>
      </c>
      <c r="K993" s="55">
        <v>1</v>
      </c>
      <c r="L993" s="55">
        <v>0</v>
      </c>
      <c r="M993" s="55">
        <v>0</v>
      </c>
      <c r="N993" s="56">
        <v>5</v>
      </c>
      <c r="O993" s="56">
        <v>4</v>
      </c>
      <c r="P993" s="56">
        <v>9</v>
      </c>
      <c r="Q993" s="55">
        <v>992</v>
      </c>
      <c r="R993" s="55" t="s">
        <v>309</v>
      </c>
      <c r="S993" s="55">
        <v>54</v>
      </c>
      <c r="T993" s="57">
        <f t="shared" si="15"/>
        <v>7</v>
      </c>
    </row>
    <row r="994" spans="1:20" s="55" customFormat="1" x14ac:dyDescent="0.3">
      <c r="A994" s="55" t="s">
        <v>2240</v>
      </c>
      <c r="B994" s="55">
        <v>1</v>
      </c>
      <c r="C994" s="55">
        <v>2</v>
      </c>
      <c r="D994" s="55">
        <v>3</v>
      </c>
      <c r="E994" s="55">
        <v>1</v>
      </c>
      <c r="F994" s="55">
        <v>3</v>
      </c>
      <c r="G994" s="55">
        <v>0</v>
      </c>
      <c r="H994" s="55">
        <v>0</v>
      </c>
      <c r="I994" s="55">
        <v>0</v>
      </c>
      <c r="J994" s="55">
        <v>1</v>
      </c>
      <c r="K994" s="55">
        <v>1</v>
      </c>
      <c r="L994" s="55">
        <v>0</v>
      </c>
      <c r="M994" s="55">
        <v>0</v>
      </c>
      <c r="N994" s="56">
        <v>8</v>
      </c>
      <c r="O994" s="56">
        <v>4</v>
      </c>
      <c r="P994" s="56">
        <v>12</v>
      </c>
      <c r="Q994" s="55">
        <v>993</v>
      </c>
      <c r="R994" s="55" t="s">
        <v>309</v>
      </c>
      <c r="S994" s="55">
        <v>54</v>
      </c>
      <c r="T994" s="57">
        <f t="shared" si="15"/>
        <v>10</v>
      </c>
    </row>
    <row r="995" spans="1:20" s="55" customFormat="1" x14ac:dyDescent="0.3">
      <c r="A995" s="55" t="s">
        <v>2239</v>
      </c>
      <c r="B995" s="55">
        <v>1</v>
      </c>
      <c r="C995" s="55">
        <v>1</v>
      </c>
      <c r="D995" s="55">
        <v>0</v>
      </c>
      <c r="E995" s="55">
        <v>1</v>
      </c>
      <c r="F995" s="55">
        <v>0</v>
      </c>
      <c r="G995" s="55">
        <v>0</v>
      </c>
      <c r="H995" s="55">
        <v>0</v>
      </c>
      <c r="I995" s="55">
        <v>0</v>
      </c>
      <c r="J995" s="55">
        <v>1</v>
      </c>
      <c r="K995" s="55">
        <v>1</v>
      </c>
      <c r="L995" s="55">
        <v>0</v>
      </c>
      <c r="M995" s="55">
        <v>0</v>
      </c>
      <c r="N995" s="56">
        <v>2</v>
      </c>
      <c r="O995" s="56">
        <v>3</v>
      </c>
      <c r="P995" s="56">
        <v>5</v>
      </c>
      <c r="Q995" s="55">
        <v>994</v>
      </c>
      <c r="R995" s="55" t="s">
        <v>309</v>
      </c>
      <c r="S995" s="55">
        <v>54</v>
      </c>
      <c r="T995" s="57">
        <f t="shared" si="15"/>
        <v>3</v>
      </c>
    </row>
    <row r="996" spans="1:20" s="55" customFormat="1" x14ac:dyDescent="0.3">
      <c r="A996" s="55" t="s">
        <v>2239</v>
      </c>
      <c r="B996" s="55">
        <v>1</v>
      </c>
      <c r="C996" s="55">
        <v>1</v>
      </c>
      <c r="D996" s="55">
        <v>1</v>
      </c>
      <c r="E996" s="55">
        <v>0</v>
      </c>
      <c r="F996" s="55">
        <v>1</v>
      </c>
      <c r="G996" s="55">
        <v>2</v>
      </c>
      <c r="H996" s="55">
        <v>0</v>
      </c>
      <c r="I996" s="55">
        <v>0</v>
      </c>
      <c r="J996" s="55">
        <v>1</v>
      </c>
      <c r="K996" s="55">
        <v>1</v>
      </c>
      <c r="L996" s="55">
        <v>0</v>
      </c>
      <c r="M996" s="55">
        <v>0</v>
      </c>
      <c r="N996" s="56">
        <v>4</v>
      </c>
      <c r="O996" s="56">
        <v>4</v>
      </c>
      <c r="P996" s="56">
        <v>8</v>
      </c>
      <c r="Q996" s="55">
        <v>995</v>
      </c>
      <c r="R996" s="55" t="s">
        <v>309</v>
      </c>
      <c r="S996" s="55">
        <v>54</v>
      </c>
      <c r="T996" s="57">
        <f t="shared" si="15"/>
        <v>6</v>
      </c>
    </row>
    <row r="997" spans="1:20" s="55" customFormat="1" x14ac:dyDescent="0.3">
      <c r="A997" s="55" t="s">
        <v>2240</v>
      </c>
      <c r="B997" s="55">
        <v>1</v>
      </c>
      <c r="C997" s="55">
        <v>0</v>
      </c>
      <c r="D997" s="55">
        <v>1</v>
      </c>
      <c r="E997" s="55">
        <v>0</v>
      </c>
      <c r="F997" s="55">
        <v>1</v>
      </c>
      <c r="G997" s="55">
        <v>2</v>
      </c>
      <c r="H997" s="55">
        <v>2</v>
      </c>
      <c r="I997" s="55">
        <v>0</v>
      </c>
      <c r="J997" s="55">
        <v>0</v>
      </c>
      <c r="K997" s="55">
        <v>1</v>
      </c>
      <c r="L997" s="55">
        <v>1</v>
      </c>
      <c r="M997" s="55">
        <v>0</v>
      </c>
      <c r="N997" s="56">
        <v>6</v>
      </c>
      <c r="O997" s="56">
        <v>3</v>
      </c>
      <c r="P997" s="56">
        <v>9</v>
      </c>
      <c r="Q997" s="55">
        <v>996</v>
      </c>
      <c r="R997" s="55" t="s">
        <v>309</v>
      </c>
      <c r="S997" s="55">
        <v>54</v>
      </c>
      <c r="T997" s="57">
        <f t="shared" si="15"/>
        <v>7</v>
      </c>
    </row>
    <row r="998" spans="1:20" s="55" customFormat="1" x14ac:dyDescent="0.3">
      <c r="A998" s="55" t="s">
        <v>2239</v>
      </c>
      <c r="B998" s="55">
        <v>0</v>
      </c>
      <c r="C998" s="55">
        <v>0</v>
      </c>
      <c r="D998" s="55">
        <v>0</v>
      </c>
      <c r="E998" s="55">
        <v>0</v>
      </c>
      <c r="F998" s="55">
        <v>1</v>
      </c>
      <c r="G998" s="55">
        <v>1</v>
      </c>
      <c r="H998" s="55">
        <v>3</v>
      </c>
      <c r="I998" s="55">
        <v>2</v>
      </c>
      <c r="J998" s="55">
        <v>2</v>
      </c>
      <c r="K998" s="55">
        <v>3</v>
      </c>
      <c r="L998" s="55">
        <v>1</v>
      </c>
      <c r="M998" s="55">
        <v>1</v>
      </c>
      <c r="N998" s="56">
        <v>7</v>
      </c>
      <c r="O998" s="56">
        <v>7</v>
      </c>
      <c r="P998" s="56">
        <v>14</v>
      </c>
      <c r="Q998" s="55">
        <v>997</v>
      </c>
      <c r="R998" s="55" t="s">
        <v>309</v>
      </c>
      <c r="S998" s="55">
        <v>55</v>
      </c>
      <c r="T998" s="57">
        <f t="shared" si="15"/>
        <v>7</v>
      </c>
    </row>
    <row r="999" spans="1:20" s="55" customFormat="1" x14ac:dyDescent="0.3">
      <c r="A999" s="55" t="s">
        <v>2239</v>
      </c>
      <c r="B999" s="55">
        <v>1</v>
      </c>
      <c r="C999" s="55">
        <v>0</v>
      </c>
      <c r="D999" s="55">
        <v>2</v>
      </c>
      <c r="E999" s="55">
        <v>0</v>
      </c>
      <c r="F999" s="55">
        <v>2</v>
      </c>
      <c r="G999" s="55">
        <v>1</v>
      </c>
      <c r="H999" s="55">
        <v>0</v>
      </c>
      <c r="I999" s="55">
        <v>0</v>
      </c>
      <c r="J999" s="55">
        <v>1</v>
      </c>
      <c r="K999" s="55">
        <v>2</v>
      </c>
      <c r="L999" s="55">
        <v>0</v>
      </c>
      <c r="M999" s="55">
        <v>0</v>
      </c>
      <c r="N999" s="56">
        <v>6</v>
      </c>
      <c r="O999" s="56">
        <v>3</v>
      </c>
      <c r="P999" s="56">
        <v>9</v>
      </c>
      <c r="Q999" s="55">
        <v>998</v>
      </c>
      <c r="R999" s="55" t="s">
        <v>309</v>
      </c>
      <c r="S999" s="55">
        <v>55</v>
      </c>
      <c r="T999" s="57">
        <f t="shared" si="15"/>
        <v>6</v>
      </c>
    </row>
    <row r="1000" spans="1:20" s="55" customFormat="1" x14ac:dyDescent="0.3">
      <c r="A1000" s="55" t="s">
        <v>2239</v>
      </c>
      <c r="B1000" s="55">
        <v>2</v>
      </c>
      <c r="C1000" s="55">
        <v>0</v>
      </c>
      <c r="D1000" s="55">
        <v>1</v>
      </c>
      <c r="E1000" s="55">
        <v>0</v>
      </c>
      <c r="F1000" s="55">
        <v>1</v>
      </c>
      <c r="G1000" s="55">
        <v>0</v>
      </c>
      <c r="H1000" s="55">
        <v>0</v>
      </c>
      <c r="I1000" s="55">
        <v>1</v>
      </c>
      <c r="J1000" s="55">
        <v>3</v>
      </c>
      <c r="K1000" s="55">
        <v>2</v>
      </c>
      <c r="L1000" s="55">
        <v>0</v>
      </c>
      <c r="M1000" s="55">
        <v>0</v>
      </c>
      <c r="N1000" s="56">
        <v>7</v>
      </c>
      <c r="O1000" s="56">
        <v>3</v>
      </c>
      <c r="P1000" s="56">
        <v>10</v>
      </c>
      <c r="Q1000" s="55">
        <v>999</v>
      </c>
      <c r="R1000" s="55" t="s">
        <v>309</v>
      </c>
      <c r="S1000" s="55">
        <v>55</v>
      </c>
      <c r="T1000" s="57">
        <f t="shared" si="15"/>
        <v>5</v>
      </c>
    </row>
    <row r="1001" spans="1:20" s="55" customFormat="1" x14ac:dyDescent="0.3">
      <c r="A1001" s="55" t="s">
        <v>2239</v>
      </c>
      <c r="B1001" s="55">
        <v>0</v>
      </c>
      <c r="C1001" s="55">
        <v>0</v>
      </c>
      <c r="D1001" s="55">
        <v>0</v>
      </c>
      <c r="E1001" s="55">
        <v>0</v>
      </c>
      <c r="F1001" s="55">
        <v>0</v>
      </c>
      <c r="G1001" s="55">
        <v>0</v>
      </c>
      <c r="H1001" s="55">
        <v>0</v>
      </c>
      <c r="I1001" s="55">
        <v>1</v>
      </c>
      <c r="J1001" s="55">
        <v>1</v>
      </c>
      <c r="K1001" s="55">
        <v>5</v>
      </c>
      <c r="L1001" s="55">
        <v>1</v>
      </c>
      <c r="M1001" s="55">
        <v>0</v>
      </c>
      <c r="N1001" s="56">
        <v>2</v>
      </c>
      <c r="O1001" s="56">
        <v>6</v>
      </c>
      <c r="P1001" s="56">
        <v>8</v>
      </c>
      <c r="Q1001" s="55">
        <v>1000</v>
      </c>
      <c r="R1001" s="55" t="s">
        <v>309</v>
      </c>
      <c r="S1001" s="55">
        <v>55</v>
      </c>
      <c r="T1001" s="57">
        <f t="shared" si="15"/>
        <v>1</v>
      </c>
    </row>
    <row r="1002" spans="1:20" s="55" customFormat="1" x14ac:dyDescent="0.3">
      <c r="A1002" s="55" t="s">
        <v>2239</v>
      </c>
      <c r="B1002" s="55">
        <v>1</v>
      </c>
      <c r="C1002" s="55">
        <v>1</v>
      </c>
      <c r="D1002" s="55">
        <v>0</v>
      </c>
      <c r="E1002" s="55">
        <v>0</v>
      </c>
      <c r="F1002" s="55">
        <v>0</v>
      </c>
      <c r="G1002" s="55">
        <v>0</v>
      </c>
      <c r="H1002" s="55">
        <v>0</v>
      </c>
      <c r="I1002" s="55">
        <v>0</v>
      </c>
      <c r="J1002" s="55">
        <v>1</v>
      </c>
      <c r="K1002" s="55">
        <v>1</v>
      </c>
      <c r="L1002" s="55">
        <v>0</v>
      </c>
      <c r="M1002" s="55">
        <v>0</v>
      </c>
      <c r="N1002" s="56">
        <v>2</v>
      </c>
      <c r="O1002" s="56">
        <v>2</v>
      </c>
      <c r="P1002" s="56">
        <v>4</v>
      </c>
      <c r="Q1002" s="55">
        <v>1001</v>
      </c>
      <c r="R1002" s="55" t="s">
        <v>309</v>
      </c>
      <c r="S1002" s="55">
        <v>55</v>
      </c>
      <c r="T1002" s="57">
        <f t="shared" si="15"/>
        <v>2</v>
      </c>
    </row>
    <row r="1003" spans="1:20" s="55" customFormat="1" x14ac:dyDescent="0.3">
      <c r="A1003" s="55" t="s">
        <v>2239</v>
      </c>
      <c r="B1003" s="55">
        <v>0</v>
      </c>
      <c r="C1003" s="55">
        <v>2</v>
      </c>
      <c r="D1003" s="55">
        <v>1</v>
      </c>
      <c r="E1003" s="55">
        <v>0</v>
      </c>
      <c r="F1003" s="55">
        <v>0</v>
      </c>
      <c r="G1003" s="55">
        <v>1</v>
      </c>
      <c r="H1003" s="55">
        <v>0</v>
      </c>
      <c r="I1003" s="55">
        <v>0</v>
      </c>
      <c r="J1003" s="55">
        <v>1</v>
      </c>
      <c r="K1003" s="55">
        <v>1</v>
      </c>
      <c r="L1003" s="55">
        <v>0</v>
      </c>
      <c r="M1003" s="55">
        <v>0</v>
      </c>
      <c r="N1003" s="56">
        <v>2</v>
      </c>
      <c r="O1003" s="56">
        <v>4</v>
      </c>
      <c r="P1003" s="56">
        <v>6</v>
      </c>
      <c r="Q1003" s="55">
        <v>1002</v>
      </c>
      <c r="R1003" s="55" t="s">
        <v>309</v>
      </c>
      <c r="S1003" s="55">
        <v>55</v>
      </c>
      <c r="T1003" s="57">
        <f t="shared" si="15"/>
        <v>4</v>
      </c>
    </row>
    <row r="1004" spans="1:20" s="55" customFormat="1" x14ac:dyDescent="0.3">
      <c r="A1004" s="55" t="s">
        <v>2239</v>
      </c>
      <c r="B1004" s="55">
        <v>1</v>
      </c>
      <c r="C1004" s="55">
        <v>0</v>
      </c>
      <c r="D1004" s="55">
        <v>0</v>
      </c>
      <c r="E1004" s="55">
        <v>0</v>
      </c>
      <c r="F1004" s="55">
        <v>1</v>
      </c>
      <c r="G1004" s="55">
        <v>1</v>
      </c>
      <c r="H1004" s="55">
        <v>1</v>
      </c>
      <c r="I1004" s="55">
        <v>0</v>
      </c>
      <c r="J1004" s="55">
        <v>0</v>
      </c>
      <c r="K1004" s="55">
        <v>3</v>
      </c>
      <c r="L1004" s="55">
        <v>1</v>
      </c>
      <c r="M1004" s="55">
        <v>0</v>
      </c>
      <c r="N1004" s="56">
        <v>4</v>
      </c>
      <c r="O1004" s="56">
        <v>4</v>
      </c>
      <c r="P1004" s="56">
        <v>8</v>
      </c>
      <c r="Q1004" s="55">
        <v>1003</v>
      </c>
      <c r="R1004" s="55" t="s">
        <v>309</v>
      </c>
      <c r="S1004" s="55">
        <v>55</v>
      </c>
      <c r="T1004" s="57">
        <f t="shared" si="15"/>
        <v>4</v>
      </c>
    </row>
    <row r="1005" spans="1:20" s="55" customFormat="1" x14ac:dyDescent="0.3">
      <c r="A1005" s="55" t="s">
        <v>2239</v>
      </c>
      <c r="B1005" s="55">
        <v>0</v>
      </c>
      <c r="C1005" s="55">
        <v>0</v>
      </c>
      <c r="D1005" s="55">
        <v>0</v>
      </c>
      <c r="E1005" s="55">
        <v>1</v>
      </c>
      <c r="F1005" s="55">
        <v>0</v>
      </c>
      <c r="G1005" s="55">
        <v>0</v>
      </c>
      <c r="H1005" s="55">
        <v>2</v>
      </c>
      <c r="I1005" s="55">
        <v>0</v>
      </c>
      <c r="J1005" s="55">
        <v>0</v>
      </c>
      <c r="K1005" s="55">
        <v>1</v>
      </c>
      <c r="L1005" s="55">
        <v>1</v>
      </c>
      <c r="M1005" s="55">
        <v>0</v>
      </c>
      <c r="N1005" s="56">
        <v>3</v>
      </c>
      <c r="O1005" s="56">
        <v>2</v>
      </c>
      <c r="P1005" s="56">
        <v>5</v>
      </c>
      <c r="Q1005" s="55">
        <v>1004</v>
      </c>
      <c r="R1005" s="55" t="s">
        <v>309</v>
      </c>
      <c r="S1005" s="55">
        <v>55</v>
      </c>
      <c r="T1005" s="57">
        <f t="shared" si="15"/>
        <v>3</v>
      </c>
    </row>
    <row r="1006" spans="1:20" s="55" customFormat="1" x14ac:dyDescent="0.3">
      <c r="A1006" s="55" t="s">
        <v>2239</v>
      </c>
      <c r="B1006" s="55">
        <v>0</v>
      </c>
      <c r="C1006" s="55">
        <v>0</v>
      </c>
      <c r="D1006" s="55">
        <v>0</v>
      </c>
      <c r="E1006" s="55">
        <v>0</v>
      </c>
      <c r="F1006" s="55">
        <v>0</v>
      </c>
      <c r="G1006" s="55">
        <v>2</v>
      </c>
      <c r="H1006" s="55">
        <v>2</v>
      </c>
      <c r="I1006" s="55">
        <v>0</v>
      </c>
      <c r="J1006" s="55">
        <v>0</v>
      </c>
      <c r="K1006" s="55">
        <v>3</v>
      </c>
      <c r="L1006" s="55">
        <v>0</v>
      </c>
      <c r="M1006" s="55">
        <v>0</v>
      </c>
      <c r="N1006" s="56">
        <v>2</v>
      </c>
      <c r="O1006" s="56">
        <v>5</v>
      </c>
      <c r="P1006" s="56">
        <v>7</v>
      </c>
      <c r="Q1006" s="55">
        <v>1005</v>
      </c>
      <c r="R1006" s="55" t="s">
        <v>309</v>
      </c>
      <c r="S1006" s="55">
        <v>55</v>
      </c>
      <c r="T1006" s="57">
        <f t="shared" si="15"/>
        <v>4</v>
      </c>
    </row>
    <row r="1007" spans="1:20" s="55" customFormat="1" x14ac:dyDescent="0.3">
      <c r="A1007" s="55" t="s">
        <v>2239</v>
      </c>
      <c r="B1007" s="55">
        <v>0</v>
      </c>
      <c r="C1007" s="55">
        <v>0</v>
      </c>
      <c r="D1007" s="55">
        <v>0</v>
      </c>
      <c r="E1007" s="55">
        <v>0</v>
      </c>
      <c r="F1007" s="55">
        <v>1</v>
      </c>
      <c r="G1007" s="55">
        <v>2</v>
      </c>
      <c r="H1007" s="55">
        <v>1</v>
      </c>
      <c r="I1007" s="55">
        <v>1</v>
      </c>
      <c r="J1007" s="55">
        <v>0</v>
      </c>
      <c r="K1007" s="55">
        <v>1</v>
      </c>
      <c r="L1007" s="55">
        <v>1</v>
      </c>
      <c r="M1007" s="55">
        <v>0</v>
      </c>
      <c r="N1007" s="56">
        <v>3</v>
      </c>
      <c r="O1007" s="56">
        <v>4</v>
      </c>
      <c r="P1007" s="56">
        <v>7</v>
      </c>
      <c r="Q1007" s="55">
        <v>1006</v>
      </c>
      <c r="R1007" s="55" t="s">
        <v>309</v>
      </c>
      <c r="S1007" s="55">
        <v>55</v>
      </c>
      <c r="T1007" s="57">
        <f t="shared" si="15"/>
        <v>5</v>
      </c>
    </row>
    <row r="1008" spans="1:20" s="55" customFormat="1" x14ac:dyDescent="0.3">
      <c r="A1008" s="55" t="s">
        <v>2239</v>
      </c>
      <c r="B1008" s="55">
        <v>0</v>
      </c>
      <c r="C1008" s="55">
        <v>0</v>
      </c>
      <c r="D1008" s="55">
        <v>0</v>
      </c>
      <c r="E1008" s="55">
        <v>0</v>
      </c>
      <c r="F1008" s="55">
        <v>2</v>
      </c>
      <c r="G1008" s="55">
        <v>1</v>
      </c>
      <c r="H1008" s="55">
        <v>1</v>
      </c>
      <c r="I1008" s="55">
        <v>0</v>
      </c>
      <c r="J1008" s="55">
        <v>3</v>
      </c>
      <c r="K1008" s="55">
        <v>2</v>
      </c>
      <c r="L1008" s="55">
        <v>1</v>
      </c>
      <c r="M1008" s="55">
        <v>0</v>
      </c>
      <c r="N1008" s="56">
        <v>7</v>
      </c>
      <c r="O1008" s="56">
        <v>3</v>
      </c>
      <c r="P1008" s="56">
        <v>10</v>
      </c>
      <c r="Q1008" s="55">
        <v>1007</v>
      </c>
      <c r="R1008" s="55" t="s">
        <v>309</v>
      </c>
      <c r="S1008" s="55">
        <v>55</v>
      </c>
      <c r="T1008" s="57">
        <f t="shared" si="15"/>
        <v>4</v>
      </c>
    </row>
    <row r="1009" spans="1:20" s="55" customFormat="1" x14ac:dyDescent="0.3">
      <c r="A1009" s="55" t="s">
        <v>2239</v>
      </c>
      <c r="B1009" s="55">
        <v>0</v>
      </c>
      <c r="C1009" s="55">
        <v>0</v>
      </c>
      <c r="D1009" s="55">
        <v>0</v>
      </c>
      <c r="E1009" s="55">
        <v>0</v>
      </c>
      <c r="F1009" s="55">
        <v>0</v>
      </c>
      <c r="G1009" s="55">
        <v>1</v>
      </c>
      <c r="H1009" s="55">
        <v>2</v>
      </c>
      <c r="I1009" s="55">
        <v>0</v>
      </c>
      <c r="J1009" s="55">
        <v>3</v>
      </c>
      <c r="K1009" s="55">
        <v>1</v>
      </c>
      <c r="L1009" s="55">
        <v>1</v>
      </c>
      <c r="M1009" s="55">
        <v>0</v>
      </c>
      <c r="N1009" s="56">
        <v>6</v>
      </c>
      <c r="O1009" s="56">
        <v>2</v>
      </c>
      <c r="P1009" s="56">
        <v>8</v>
      </c>
      <c r="Q1009" s="55">
        <v>1008</v>
      </c>
      <c r="R1009" s="55" t="s">
        <v>309</v>
      </c>
      <c r="S1009" s="55">
        <v>55</v>
      </c>
      <c r="T1009" s="57">
        <f t="shared" si="15"/>
        <v>3</v>
      </c>
    </row>
    <row r="1010" spans="1:20" s="55" customFormat="1" x14ac:dyDescent="0.3">
      <c r="A1010" s="55" t="s">
        <v>2239</v>
      </c>
      <c r="B1010" s="55">
        <v>0</v>
      </c>
      <c r="C1010" s="55">
        <v>0</v>
      </c>
      <c r="D1010" s="55">
        <v>0</v>
      </c>
      <c r="E1010" s="55">
        <v>0</v>
      </c>
      <c r="F1010" s="55">
        <v>0</v>
      </c>
      <c r="G1010" s="55">
        <v>0</v>
      </c>
      <c r="H1010" s="55">
        <v>1</v>
      </c>
      <c r="I1010" s="55">
        <v>1</v>
      </c>
      <c r="J1010" s="55">
        <v>2</v>
      </c>
      <c r="K1010" s="55">
        <v>1</v>
      </c>
      <c r="L1010" s="55">
        <v>0</v>
      </c>
      <c r="M1010" s="55">
        <v>0</v>
      </c>
      <c r="N1010" s="56">
        <v>3</v>
      </c>
      <c r="O1010" s="56">
        <v>2</v>
      </c>
      <c r="P1010" s="56">
        <v>5</v>
      </c>
      <c r="Q1010" s="55">
        <v>1009</v>
      </c>
      <c r="R1010" s="55" t="s">
        <v>309</v>
      </c>
      <c r="S1010" s="55">
        <v>55</v>
      </c>
      <c r="T1010" s="57">
        <f t="shared" si="15"/>
        <v>2</v>
      </c>
    </row>
    <row r="1011" spans="1:20" s="55" customFormat="1" x14ac:dyDescent="0.3">
      <c r="A1011" s="55" t="s">
        <v>2239</v>
      </c>
      <c r="B1011" s="55">
        <v>1</v>
      </c>
      <c r="C1011" s="55">
        <v>1</v>
      </c>
      <c r="D1011" s="55">
        <v>1</v>
      </c>
      <c r="E1011" s="55">
        <v>0</v>
      </c>
      <c r="F1011" s="55">
        <v>1</v>
      </c>
      <c r="G1011" s="55">
        <v>0</v>
      </c>
      <c r="H1011" s="55">
        <v>0</v>
      </c>
      <c r="I1011" s="55">
        <v>0</v>
      </c>
      <c r="J1011" s="55">
        <v>1</v>
      </c>
      <c r="K1011" s="55">
        <v>1</v>
      </c>
      <c r="L1011" s="55">
        <v>0</v>
      </c>
      <c r="M1011" s="55">
        <v>0</v>
      </c>
      <c r="N1011" s="56">
        <v>4</v>
      </c>
      <c r="O1011" s="56">
        <v>2</v>
      </c>
      <c r="P1011" s="56">
        <v>6</v>
      </c>
      <c r="Q1011" s="55">
        <v>1010</v>
      </c>
      <c r="R1011" s="55" t="s">
        <v>309</v>
      </c>
      <c r="S1011" s="55">
        <v>55</v>
      </c>
      <c r="T1011" s="57">
        <f t="shared" si="15"/>
        <v>4</v>
      </c>
    </row>
    <row r="1012" spans="1:20" s="55" customFormat="1" x14ac:dyDescent="0.3">
      <c r="A1012" s="55" t="s">
        <v>2239</v>
      </c>
      <c r="B1012" s="55">
        <v>0</v>
      </c>
      <c r="C1012" s="55">
        <v>0</v>
      </c>
      <c r="D1012" s="55">
        <v>0</v>
      </c>
      <c r="E1012" s="55">
        <v>0</v>
      </c>
      <c r="F1012" s="55">
        <v>0</v>
      </c>
      <c r="G1012" s="55">
        <v>0</v>
      </c>
      <c r="H1012" s="55">
        <v>0</v>
      </c>
      <c r="I1012" s="55">
        <v>1</v>
      </c>
      <c r="J1012" s="55">
        <v>5</v>
      </c>
      <c r="K1012" s="55">
        <v>4</v>
      </c>
      <c r="L1012" s="55">
        <v>1</v>
      </c>
      <c r="M1012" s="55">
        <v>0</v>
      </c>
      <c r="N1012" s="56">
        <v>6</v>
      </c>
      <c r="O1012" s="56">
        <v>5</v>
      </c>
      <c r="P1012" s="56">
        <v>11</v>
      </c>
      <c r="Q1012" s="55">
        <v>1011</v>
      </c>
      <c r="R1012" s="55" t="s">
        <v>309</v>
      </c>
      <c r="S1012" s="55">
        <v>55</v>
      </c>
      <c r="T1012" s="57">
        <f t="shared" si="15"/>
        <v>1</v>
      </c>
    </row>
    <row r="1013" spans="1:20" s="55" customFormat="1" x14ac:dyDescent="0.3">
      <c r="A1013" s="55" t="s">
        <v>2239</v>
      </c>
      <c r="B1013" s="55">
        <v>0</v>
      </c>
      <c r="C1013" s="55">
        <v>0</v>
      </c>
      <c r="D1013" s="55">
        <v>0</v>
      </c>
      <c r="E1013" s="55">
        <v>0</v>
      </c>
      <c r="F1013" s="55">
        <v>0</v>
      </c>
      <c r="G1013" s="55">
        <v>0</v>
      </c>
      <c r="H1013" s="55">
        <v>1</v>
      </c>
      <c r="I1013" s="55">
        <v>0</v>
      </c>
      <c r="J1013" s="55">
        <v>5</v>
      </c>
      <c r="K1013" s="55">
        <v>3</v>
      </c>
      <c r="L1013" s="55">
        <v>1</v>
      </c>
      <c r="M1013" s="55">
        <v>1</v>
      </c>
      <c r="N1013" s="56">
        <v>7</v>
      </c>
      <c r="O1013" s="56">
        <v>4</v>
      </c>
      <c r="P1013" s="56">
        <v>11</v>
      </c>
      <c r="Q1013" s="55">
        <v>1012</v>
      </c>
      <c r="R1013" s="55" t="s">
        <v>309</v>
      </c>
      <c r="S1013" s="55">
        <v>55</v>
      </c>
      <c r="T1013" s="57">
        <f t="shared" si="15"/>
        <v>1</v>
      </c>
    </row>
    <row r="1014" spans="1:20" s="55" customFormat="1" x14ac:dyDescent="0.3">
      <c r="A1014" s="55" t="s">
        <v>2239</v>
      </c>
      <c r="B1014" s="55">
        <v>0</v>
      </c>
      <c r="C1014" s="55">
        <v>0</v>
      </c>
      <c r="D1014" s="55">
        <v>1</v>
      </c>
      <c r="E1014" s="55">
        <v>0</v>
      </c>
      <c r="F1014" s="55">
        <v>1</v>
      </c>
      <c r="G1014" s="55">
        <v>1</v>
      </c>
      <c r="H1014" s="55">
        <v>1</v>
      </c>
      <c r="I1014" s="55">
        <v>1</v>
      </c>
      <c r="J1014" s="55">
        <v>1</v>
      </c>
      <c r="K1014" s="55">
        <v>2</v>
      </c>
      <c r="L1014" s="55">
        <v>1</v>
      </c>
      <c r="M1014" s="55">
        <v>0</v>
      </c>
      <c r="N1014" s="56">
        <v>5</v>
      </c>
      <c r="O1014" s="56">
        <v>4</v>
      </c>
      <c r="P1014" s="56">
        <v>9</v>
      </c>
      <c r="Q1014" s="55">
        <v>1013</v>
      </c>
      <c r="R1014" s="55" t="s">
        <v>309</v>
      </c>
      <c r="S1014" s="55">
        <v>55</v>
      </c>
      <c r="T1014" s="57">
        <f t="shared" si="15"/>
        <v>5</v>
      </c>
    </row>
    <row r="1015" spans="1:20" s="55" customFormat="1" x14ac:dyDescent="0.3">
      <c r="A1015" s="55" t="s">
        <v>2239</v>
      </c>
      <c r="B1015" s="55">
        <v>0</v>
      </c>
      <c r="C1015" s="55">
        <v>0</v>
      </c>
      <c r="D1015" s="55">
        <v>0</v>
      </c>
      <c r="E1015" s="55">
        <v>0</v>
      </c>
      <c r="F1015" s="55">
        <v>0</v>
      </c>
      <c r="G1015" s="55">
        <v>0</v>
      </c>
      <c r="H1015" s="55">
        <v>1</v>
      </c>
      <c r="I1015" s="55">
        <v>1</v>
      </c>
      <c r="J1015" s="55">
        <v>2</v>
      </c>
      <c r="K1015" s="55">
        <v>3</v>
      </c>
      <c r="L1015" s="55">
        <v>0</v>
      </c>
      <c r="M1015" s="55">
        <v>1</v>
      </c>
      <c r="N1015" s="56">
        <v>3</v>
      </c>
      <c r="O1015" s="56">
        <v>5</v>
      </c>
      <c r="P1015" s="56">
        <v>8</v>
      </c>
      <c r="Q1015" s="55">
        <v>1014</v>
      </c>
      <c r="R1015" s="55" t="s">
        <v>309</v>
      </c>
      <c r="S1015" s="55">
        <v>55</v>
      </c>
      <c r="T1015" s="57">
        <f t="shared" si="15"/>
        <v>2</v>
      </c>
    </row>
    <row r="1016" spans="1:20" s="55" customFormat="1" x14ac:dyDescent="0.3">
      <c r="A1016" s="55" t="s">
        <v>2239</v>
      </c>
      <c r="B1016" s="55">
        <v>1</v>
      </c>
      <c r="C1016" s="55">
        <v>0</v>
      </c>
      <c r="D1016" s="55">
        <v>3</v>
      </c>
      <c r="E1016" s="55">
        <v>0</v>
      </c>
      <c r="F1016" s="55">
        <v>2</v>
      </c>
      <c r="G1016" s="55">
        <v>2</v>
      </c>
      <c r="H1016" s="55">
        <v>1</v>
      </c>
      <c r="I1016" s="55">
        <v>1</v>
      </c>
      <c r="J1016" s="55">
        <v>2</v>
      </c>
      <c r="K1016" s="55">
        <v>2</v>
      </c>
      <c r="L1016" s="55">
        <v>1</v>
      </c>
      <c r="M1016" s="55">
        <v>0</v>
      </c>
      <c r="N1016" s="56">
        <v>10</v>
      </c>
      <c r="O1016" s="56">
        <v>5</v>
      </c>
      <c r="P1016" s="56">
        <v>15</v>
      </c>
      <c r="Q1016" s="55">
        <v>1015</v>
      </c>
      <c r="R1016" s="55" t="s">
        <v>309</v>
      </c>
      <c r="S1016" s="55">
        <v>55</v>
      </c>
      <c r="T1016" s="57">
        <f t="shared" si="15"/>
        <v>10</v>
      </c>
    </row>
    <row r="1017" spans="1:20" s="55" customFormat="1" x14ac:dyDescent="0.3">
      <c r="A1017" s="55" t="s">
        <v>2239</v>
      </c>
      <c r="B1017" s="55">
        <v>1</v>
      </c>
      <c r="C1017" s="55">
        <v>0</v>
      </c>
      <c r="D1017" s="55">
        <v>0</v>
      </c>
      <c r="E1017" s="55">
        <v>0</v>
      </c>
      <c r="F1017" s="55">
        <v>0</v>
      </c>
      <c r="G1017" s="55">
        <v>0</v>
      </c>
      <c r="H1017" s="55">
        <v>0</v>
      </c>
      <c r="I1017" s="55">
        <v>0</v>
      </c>
      <c r="J1017" s="55">
        <v>1</v>
      </c>
      <c r="K1017" s="55">
        <v>1</v>
      </c>
      <c r="L1017" s="55">
        <v>0</v>
      </c>
      <c r="M1017" s="55">
        <v>0</v>
      </c>
      <c r="N1017" s="56">
        <v>2</v>
      </c>
      <c r="O1017" s="56">
        <v>1</v>
      </c>
      <c r="P1017" s="56">
        <v>3</v>
      </c>
      <c r="Q1017" s="55">
        <v>1016</v>
      </c>
      <c r="R1017" s="55" t="s">
        <v>309</v>
      </c>
      <c r="S1017" s="55">
        <v>55</v>
      </c>
      <c r="T1017" s="57">
        <f t="shared" si="15"/>
        <v>1</v>
      </c>
    </row>
    <row r="1018" spans="1:20" s="55" customFormat="1" x14ac:dyDescent="0.3">
      <c r="A1018" s="55" t="s">
        <v>2239</v>
      </c>
      <c r="B1018" s="55">
        <v>1</v>
      </c>
      <c r="C1018" s="55">
        <v>0</v>
      </c>
      <c r="D1018" s="55">
        <v>0</v>
      </c>
      <c r="E1018" s="55">
        <v>0</v>
      </c>
      <c r="F1018" s="55">
        <v>2</v>
      </c>
      <c r="G1018" s="55">
        <v>2</v>
      </c>
      <c r="H1018" s="55">
        <v>1</v>
      </c>
      <c r="I1018" s="55">
        <v>2</v>
      </c>
      <c r="J1018" s="55">
        <v>4</v>
      </c>
      <c r="K1018" s="55">
        <v>2</v>
      </c>
      <c r="L1018" s="55">
        <v>0</v>
      </c>
      <c r="M1018" s="55">
        <v>0</v>
      </c>
      <c r="N1018" s="56">
        <v>8</v>
      </c>
      <c r="O1018" s="56">
        <v>6</v>
      </c>
      <c r="P1018" s="56">
        <v>14</v>
      </c>
      <c r="Q1018" s="55">
        <v>1017</v>
      </c>
      <c r="R1018" s="55" t="s">
        <v>309</v>
      </c>
      <c r="S1018" s="55">
        <v>56</v>
      </c>
      <c r="T1018" s="57">
        <f t="shared" si="15"/>
        <v>8</v>
      </c>
    </row>
    <row r="1019" spans="1:20" s="55" customFormat="1" x14ac:dyDescent="0.3">
      <c r="A1019" s="55" t="s">
        <v>2239</v>
      </c>
      <c r="B1019" s="55">
        <v>0</v>
      </c>
      <c r="C1019" s="55">
        <v>1</v>
      </c>
      <c r="D1019" s="55">
        <v>0</v>
      </c>
      <c r="E1019" s="55">
        <v>1</v>
      </c>
      <c r="F1019" s="55">
        <v>0</v>
      </c>
      <c r="G1019" s="55">
        <v>3</v>
      </c>
      <c r="H1019" s="55">
        <v>1</v>
      </c>
      <c r="I1019" s="55">
        <v>2</v>
      </c>
      <c r="J1019" s="55">
        <v>4</v>
      </c>
      <c r="K1019" s="55">
        <v>2</v>
      </c>
      <c r="L1019" s="55">
        <v>0</v>
      </c>
      <c r="M1019" s="55">
        <v>0</v>
      </c>
      <c r="N1019" s="56">
        <v>5</v>
      </c>
      <c r="O1019" s="56">
        <v>9</v>
      </c>
      <c r="P1019" s="56">
        <v>14</v>
      </c>
      <c r="Q1019" s="55">
        <v>1018</v>
      </c>
      <c r="R1019" s="55" t="s">
        <v>309</v>
      </c>
      <c r="S1019" s="55">
        <v>56</v>
      </c>
      <c r="T1019" s="57">
        <f t="shared" si="15"/>
        <v>8</v>
      </c>
    </row>
    <row r="1020" spans="1:20" s="55" customFormat="1" x14ac:dyDescent="0.3">
      <c r="A1020" s="55" t="s">
        <v>2239</v>
      </c>
      <c r="B1020" s="55">
        <v>0</v>
      </c>
      <c r="C1020" s="55">
        <v>1</v>
      </c>
      <c r="D1020" s="55">
        <v>0</v>
      </c>
      <c r="E1020" s="55">
        <v>1</v>
      </c>
      <c r="F1020" s="55">
        <v>0</v>
      </c>
      <c r="G1020" s="55">
        <v>2</v>
      </c>
      <c r="H1020" s="55">
        <v>1</v>
      </c>
      <c r="I1020" s="55">
        <v>1</v>
      </c>
      <c r="J1020" s="55">
        <v>1</v>
      </c>
      <c r="K1020" s="55">
        <v>1</v>
      </c>
      <c r="L1020" s="55">
        <v>0</v>
      </c>
      <c r="M1020" s="55">
        <v>0</v>
      </c>
      <c r="N1020" s="56">
        <v>2</v>
      </c>
      <c r="O1020" s="56">
        <v>6</v>
      </c>
      <c r="P1020" s="56">
        <v>8</v>
      </c>
      <c r="Q1020" s="55">
        <v>1019</v>
      </c>
      <c r="R1020" s="55" t="s">
        <v>309</v>
      </c>
      <c r="S1020" s="55">
        <v>56</v>
      </c>
      <c r="T1020" s="57">
        <f t="shared" si="15"/>
        <v>6</v>
      </c>
    </row>
    <row r="1021" spans="1:20" s="55" customFormat="1" x14ac:dyDescent="0.3">
      <c r="A1021" s="55" t="s">
        <v>2239</v>
      </c>
      <c r="B1021" s="55">
        <v>0</v>
      </c>
      <c r="C1021" s="55">
        <v>0</v>
      </c>
      <c r="D1021" s="55">
        <v>0</v>
      </c>
      <c r="E1021" s="55">
        <v>1</v>
      </c>
      <c r="F1021" s="55">
        <v>1</v>
      </c>
      <c r="G1021" s="55">
        <v>1</v>
      </c>
      <c r="H1021" s="55">
        <v>0</v>
      </c>
      <c r="I1021" s="55">
        <v>1</v>
      </c>
      <c r="J1021" s="55">
        <v>1</v>
      </c>
      <c r="K1021" s="55">
        <v>1</v>
      </c>
      <c r="L1021" s="55">
        <v>0</v>
      </c>
      <c r="M1021" s="55">
        <v>0</v>
      </c>
      <c r="N1021" s="56">
        <v>2</v>
      </c>
      <c r="O1021" s="56">
        <v>4</v>
      </c>
      <c r="P1021" s="56">
        <v>6</v>
      </c>
      <c r="Q1021" s="55">
        <v>1020</v>
      </c>
      <c r="R1021" s="55" t="s">
        <v>309</v>
      </c>
      <c r="S1021" s="55">
        <v>56</v>
      </c>
      <c r="T1021" s="57">
        <f t="shared" si="15"/>
        <v>4</v>
      </c>
    </row>
    <row r="1022" spans="1:20" s="55" customFormat="1" x14ac:dyDescent="0.3">
      <c r="A1022" s="55" t="s">
        <v>2239</v>
      </c>
      <c r="B1022" s="55">
        <v>1</v>
      </c>
      <c r="C1022" s="55">
        <v>0</v>
      </c>
      <c r="D1022" s="55">
        <v>1</v>
      </c>
      <c r="E1022" s="55">
        <v>1</v>
      </c>
      <c r="F1022" s="55">
        <v>1</v>
      </c>
      <c r="G1022" s="55">
        <v>1</v>
      </c>
      <c r="H1022" s="55">
        <v>1</v>
      </c>
      <c r="I1022" s="55">
        <v>2</v>
      </c>
      <c r="J1022" s="55">
        <v>3</v>
      </c>
      <c r="K1022" s="55">
        <v>3</v>
      </c>
      <c r="L1022" s="55">
        <v>0</v>
      </c>
      <c r="M1022" s="55">
        <v>0</v>
      </c>
      <c r="N1022" s="56">
        <v>7</v>
      </c>
      <c r="O1022" s="56">
        <v>7</v>
      </c>
      <c r="P1022" s="56">
        <v>14</v>
      </c>
      <c r="Q1022" s="55">
        <v>1021</v>
      </c>
      <c r="R1022" s="55" t="s">
        <v>309</v>
      </c>
      <c r="S1022" s="55">
        <v>56</v>
      </c>
      <c r="T1022" s="57">
        <f t="shared" si="15"/>
        <v>8</v>
      </c>
    </row>
    <row r="1023" spans="1:20" s="55" customFormat="1" x14ac:dyDescent="0.3">
      <c r="A1023" s="55" t="s">
        <v>2239</v>
      </c>
      <c r="B1023" s="55">
        <v>0</v>
      </c>
      <c r="C1023" s="55">
        <v>1</v>
      </c>
      <c r="D1023" s="55">
        <v>0</v>
      </c>
      <c r="E1023" s="55">
        <v>1</v>
      </c>
      <c r="F1023" s="55">
        <v>0</v>
      </c>
      <c r="G1023" s="55">
        <v>1</v>
      </c>
      <c r="H1023" s="55">
        <v>1</v>
      </c>
      <c r="I1023" s="55">
        <v>1</v>
      </c>
      <c r="J1023" s="55">
        <v>2</v>
      </c>
      <c r="K1023" s="55">
        <v>2</v>
      </c>
      <c r="L1023" s="55">
        <v>1</v>
      </c>
      <c r="M1023" s="55">
        <v>0</v>
      </c>
      <c r="N1023" s="56">
        <v>4</v>
      </c>
      <c r="O1023" s="56">
        <v>6</v>
      </c>
      <c r="P1023" s="56">
        <v>10</v>
      </c>
      <c r="Q1023" s="55">
        <v>1022</v>
      </c>
      <c r="R1023" s="55" t="s">
        <v>309</v>
      </c>
      <c r="S1023" s="55">
        <v>56</v>
      </c>
      <c r="T1023" s="57">
        <f t="shared" si="15"/>
        <v>5</v>
      </c>
    </row>
    <row r="1024" spans="1:20" s="55" customFormat="1" x14ac:dyDescent="0.3">
      <c r="A1024" s="55" t="s">
        <v>2239</v>
      </c>
      <c r="B1024" s="55">
        <v>0</v>
      </c>
      <c r="C1024" s="55">
        <v>1</v>
      </c>
      <c r="D1024" s="55">
        <v>0</v>
      </c>
      <c r="E1024" s="55">
        <v>1</v>
      </c>
      <c r="F1024" s="55">
        <v>2</v>
      </c>
      <c r="G1024" s="55">
        <v>2</v>
      </c>
      <c r="H1024" s="55">
        <v>1</v>
      </c>
      <c r="I1024" s="55">
        <v>2</v>
      </c>
      <c r="J1024" s="55">
        <v>4</v>
      </c>
      <c r="K1024" s="55">
        <v>3</v>
      </c>
      <c r="L1024" s="55">
        <v>1</v>
      </c>
      <c r="M1024" s="55">
        <v>0</v>
      </c>
      <c r="N1024" s="56">
        <v>8</v>
      </c>
      <c r="O1024" s="56">
        <v>9</v>
      </c>
      <c r="P1024" s="56">
        <v>17</v>
      </c>
      <c r="Q1024" s="55">
        <v>1023</v>
      </c>
      <c r="R1024" s="55" t="s">
        <v>309</v>
      </c>
      <c r="S1024" s="55">
        <v>56</v>
      </c>
      <c r="T1024" s="57">
        <f t="shared" si="15"/>
        <v>9</v>
      </c>
    </row>
    <row r="1025" spans="1:20" s="55" customFormat="1" x14ac:dyDescent="0.3">
      <c r="A1025" s="55" t="s">
        <v>2239</v>
      </c>
      <c r="B1025" s="55">
        <v>0</v>
      </c>
      <c r="C1025" s="55">
        <v>0</v>
      </c>
      <c r="D1025" s="55">
        <v>0</v>
      </c>
      <c r="E1025" s="55">
        <v>0</v>
      </c>
      <c r="F1025" s="55">
        <v>0</v>
      </c>
      <c r="G1025" s="55">
        <v>1</v>
      </c>
      <c r="H1025" s="55">
        <v>1</v>
      </c>
      <c r="I1025" s="55">
        <v>2</v>
      </c>
      <c r="J1025" s="55">
        <v>3</v>
      </c>
      <c r="K1025" s="55">
        <v>2</v>
      </c>
      <c r="L1025" s="55">
        <v>0</v>
      </c>
      <c r="M1025" s="55">
        <v>1</v>
      </c>
      <c r="N1025" s="56">
        <v>4</v>
      </c>
      <c r="O1025" s="56">
        <v>6</v>
      </c>
      <c r="P1025" s="56">
        <v>10</v>
      </c>
      <c r="Q1025" s="55">
        <v>1024</v>
      </c>
      <c r="R1025" s="55" t="s">
        <v>309</v>
      </c>
      <c r="S1025" s="55">
        <v>56</v>
      </c>
      <c r="T1025" s="57">
        <f t="shared" si="15"/>
        <v>4</v>
      </c>
    </row>
    <row r="1026" spans="1:20" s="55" customFormat="1" x14ac:dyDescent="0.3">
      <c r="A1026" s="55" t="s">
        <v>2239</v>
      </c>
      <c r="B1026" s="55">
        <v>0</v>
      </c>
      <c r="C1026" s="55">
        <v>1</v>
      </c>
      <c r="D1026" s="55">
        <v>0</v>
      </c>
      <c r="E1026" s="55">
        <v>1</v>
      </c>
      <c r="F1026" s="55">
        <v>2</v>
      </c>
      <c r="G1026" s="55">
        <v>0</v>
      </c>
      <c r="H1026" s="55">
        <v>1</v>
      </c>
      <c r="I1026" s="55">
        <v>1</v>
      </c>
      <c r="J1026" s="55">
        <v>1</v>
      </c>
      <c r="K1026" s="55">
        <v>1</v>
      </c>
      <c r="L1026" s="55">
        <v>0</v>
      </c>
      <c r="M1026" s="55">
        <v>0</v>
      </c>
      <c r="N1026" s="56">
        <v>4</v>
      </c>
      <c r="O1026" s="56">
        <v>4</v>
      </c>
      <c r="P1026" s="56">
        <v>8</v>
      </c>
      <c r="Q1026" s="55">
        <v>1025</v>
      </c>
      <c r="R1026" s="55" t="s">
        <v>309</v>
      </c>
      <c r="S1026" s="55">
        <v>56</v>
      </c>
      <c r="T1026" s="57">
        <f t="shared" si="15"/>
        <v>6</v>
      </c>
    </row>
    <row r="1027" spans="1:20" s="55" customFormat="1" x14ac:dyDescent="0.3">
      <c r="A1027" s="55" t="s">
        <v>2239</v>
      </c>
      <c r="B1027" s="55">
        <v>0</v>
      </c>
      <c r="C1027" s="55">
        <v>0</v>
      </c>
      <c r="D1027" s="55">
        <v>0</v>
      </c>
      <c r="E1027" s="55">
        <v>1</v>
      </c>
      <c r="F1027" s="55">
        <v>2</v>
      </c>
      <c r="G1027" s="55">
        <v>1</v>
      </c>
      <c r="H1027" s="55">
        <v>0</v>
      </c>
      <c r="I1027" s="55">
        <v>2</v>
      </c>
      <c r="J1027" s="55">
        <v>3</v>
      </c>
      <c r="K1027" s="55">
        <v>2</v>
      </c>
      <c r="L1027" s="55">
        <v>0</v>
      </c>
      <c r="M1027" s="55">
        <v>0</v>
      </c>
      <c r="N1027" s="56">
        <v>5</v>
      </c>
      <c r="O1027" s="56">
        <v>6</v>
      </c>
      <c r="P1027" s="56">
        <v>11</v>
      </c>
      <c r="Q1027" s="55">
        <v>1026</v>
      </c>
      <c r="R1027" s="55" t="s">
        <v>309</v>
      </c>
      <c r="S1027" s="55">
        <v>56</v>
      </c>
      <c r="T1027" s="57">
        <f t="shared" ref="T1027:T1090" si="16">SUM(B1027:I1027)</f>
        <v>6</v>
      </c>
    </row>
    <row r="1028" spans="1:20" s="55" customFormat="1" x14ac:dyDescent="0.3">
      <c r="A1028" s="55" t="s">
        <v>2239</v>
      </c>
      <c r="B1028" s="55">
        <v>1</v>
      </c>
      <c r="C1028" s="55">
        <v>1</v>
      </c>
      <c r="D1028" s="55">
        <v>0</v>
      </c>
      <c r="E1028" s="55">
        <v>1</v>
      </c>
      <c r="F1028" s="55">
        <v>2</v>
      </c>
      <c r="G1028" s="55">
        <v>1</v>
      </c>
      <c r="H1028" s="55">
        <v>0</v>
      </c>
      <c r="I1028" s="55">
        <v>0</v>
      </c>
      <c r="J1028" s="55">
        <v>1</v>
      </c>
      <c r="K1028" s="55">
        <v>1</v>
      </c>
      <c r="L1028" s="55">
        <v>0</v>
      </c>
      <c r="M1028" s="55">
        <v>0</v>
      </c>
      <c r="N1028" s="56">
        <v>4</v>
      </c>
      <c r="O1028" s="56">
        <v>4</v>
      </c>
      <c r="P1028" s="56">
        <v>8</v>
      </c>
      <c r="Q1028" s="55">
        <v>1027</v>
      </c>
      <c r="R1028" s="55" t="s">
        <v>309</v>
      </c>
      <c r="S1028" s="55">
        <v>56</v>
      </c>
      <c r="T1028" s="57">
        <f t="shared" si="16"/>
        <v>6</v>
      </c>
    </row>
    <row r="1029" spans="1:20" s="55" customFormat="1" x14ac:dyDescent="0.3">
      <c r="A1029" s="55" t="s">
        <v>2239</v>
      </c>
      <c r="B1029" s="55">
        <v>0</v>
      </c>
      <c r="C1029" s="55">
        <v>2</v>
      </c>
      <c r="D1029" s="55">
        <v>0</v>
      </c>
      <c r="E1029" s="55">
        <v>1</v>
      </c>
      <c r="F1029" s="55">
        <v>1</v>
      </c>
      <c r="G1029" s="55">
        <v>0</v>
      </c>
      <c r="H1029" s="55">
        <v>0</v>
      </c>
      <c r="I1029" s="55">
        <v>0</v>
      </c>
      <c r="J1029" s="55">
        <v>1</v>
      </c>
      <c r="K1029" s="55">
        <v>1</v>
      </c>
      <c r="L1029" s="55">
        <v>0</v>
      </c>
      <c r="M1029" s="55">
        <v>0</v>
      </c>
      <c r="N1029" s="56">
        <v>2</v>
      </c>
      <c r="O1029" s="56">
        <v>4</v>
      </c>
      <c r="P1029" s="56">
        <v>6</v>
      </c>
      <c r="Q1029" s="55">
        <v>1028</v>
      </c>
      <c r="R1029" s="55" t="s">
        <v>309</v>
      </c>
      <c r="S1029" s="55">
        <v>56</v>
      </c>
      <c r="T1029" s="57">
        <f t="shared" si="16"/>
        <v>4</v>
      </c>
    </row>
    <row r="1030" spans="1:20" s="55" customFormat="1" x14ac:dyDescent="0.3">
      <c r="A1030" s="55" t="s">
        <v>2239</v>
      </c>
      <c r="B1030" s="55">
        <v>0</v>
      </c>
      <c r="C1030" s="55">
        <v>1</v>
      </c>
      <c r="D1030" s="55">
        <v>1</v>
      </c>
      <c r="E1030" s="55">
        <v>0</v>
      </c>
      <c r="F1030" s="55">
        <v>1</v>
      </c>
      <c r="G1030" s="55">
        <v>2</v>
      </c>
      <c r="H1030" s="55">
        <v>1</v>
      </c>
      <c r="I1030" s="55">
        <v>1</v>
      </c>
      <c r="J1030" s="55">
        <v>0</v>
      </c>
      <c r="K1030" s="55">
        <v>1</v>
      </c>
      <c r="L1030" s="55">
        <v>1</v>
      </c>
      <c r="M1030" s="55">
        <v>0</v>
      </c>
      <c r="N1030" s="56">
        <v>4</v>
      </c>
      <c r="O1030" s="56">
        <v>5</v>
      </c>
      <c r="P1030" s="56">
        <v>9</v>
      </c>
      <c r="Q1030" s="55">
        <v>1029</v>
      </c>
      <c r="R1030" s="55" t="s">
        <v>309</v>
      </c>
      <c r="S1030" s="55">
        <v>56</v>
      </c>
      <c r="T1030" s="57">
        <f t="shared" si="16"/>
        <v>7</v>
      </c>
    </row>
    <row r="1031" spans="1:20" s="55" customFormat="1" x14ac:dyDescent="0.3">
      <c r="A1031" s="55" t="s">
        <v>2239</v>
      </c>
      <c r="B1031" s="55">
        <v>0</v>
      </c>
      <c r="C1031" s="55">
        <v>0</v>
      </c>
      <c r="D1031" s="55">
        <v>1</v>
      </c>
      <c r="E1031" s="55">
        <v>2</v>
      </c>
      <c r="F1031" s="55">
        <v>1</v>
      </c>
      <c r="G1031" s="55">
        <v>1</v>
      </c>
      <c r="H1031" s="55">
        <v>0</v>
      </c>
      <c r="I1031" s="55">
        <v>1</v>
      </c>
      <c r="J1031" s="55">
        <v>1</v>
      </c>
      <c r="K1031" s="55">
        <v>1</v>
      </c>
      <c r="L1031" s="55">
        <v>0</v>
      </c>
      <c r="M1031" s="55">
        <v>0</v>
      </c>
      <c r="N1031" s="56">
        <v>3</v>
      </c>
      <c r="O1031" s="56">
        <v>5</v>
      </c>
      <c r="P1031" s="56">
        <v>8</v>
      </c>
      <c r="Q1031" s="55">
        <v>1030</v>
      </c>
      <c r="R1031" s="55" t="s">
        <v>309</v>
      </c>
      <c r="S1031" s="55">
        <v>56</v>
      </c>
      <c r="T1031" s="57">
        <f t="shared" si="16"/>
        <v>6</v>
      </c>
    </row>
    <row r="1032" spans="1:20" s="55" customFormat="1" x14ac:dyDescent="0.3">
      <c r="A1032" s="55" t="s">
        <v>2239</v>
      </c>
      <c r="B1032" s="55">
        <v>0</v>
      </c>
      <c r="C1032" s="55">
        <v>1</v>
      </c>
      <c r="D1032" s="55">
        <v>1</v>
      </c>
      <c r="E1032" s="55">
        <v>1</v>
      </c>
      <c r="F1032" s="55">
        <v>0</v>
      </c>
      <c r="G1032" s="55">
        <v>0</v>
      </c>
      <c r="H1032" s="55">
        <v>0</v>
      </c>
      <c r="I1032" s="55">
        <v>0</v>
      </c>
      <c r="J1032" s="55">
        <v>1</v>
      </c>
      <c r="K1032" s="55">
        <v>1</v>
      </c>
      <c r="L1032" s="55">
        <v>0</v>
      </c>
      <c r="M1032" s="55">
        <v>0</v>
      </c>
      <c r="N1032" s="56">
        <v>2</v>
      </c>
      <c r="O1032" s="56">
        <v>3</v>
      </c>
      <c r="P1032" s="56">
        <v>5</v>
      </c>
      <c r="Q1032" s="55">
        <v>1031</v>
      </c>
      <c r="R1032" s="55" t="s">
        <v>309</v>
      </c>
      <c r="S1032" s="55">
        <v>56</v>
      </c>
      <c r="T1032" s="57">
        <f t="shared" si="16"/>
        <v>3</v>
      </c>
    </row>
    <row r="1033" spans="1:20" s="55" customFormat="1" x14ac:dyDescent="0.3">
      <c r="A1033" s="55" t="s">
        <v>2239</v>
      </c>
      <c r="B1033" s="55">
        <v>0</v>
      </c>
      <c r="C1033" s="55">
        <v>1</v>
      </c>
      <c r="D1033" s="55">
        <v>0</v>
      </c>
      <c r="E1033" s="55">
        <v>1</v>
      </c>
      <c r="F1033" s="55">
        <v>0</v>
      </c>
      <c r="G1033" s="55">
        <v>3</v>
      </c>
      <c r="H1033" s="55">
        <v>2</v>
      </c>
      <c r="I1033" s="55">
        <v>0</v>
      </c>
      <c r="J1033" s="55">
        <v>1</v>
      </c>
      <c r="K1033" s="55">
        <v>1</v>
      </c>
      <c r="L1033" s="55">
        <v>0</v>
      </c>
      <c r="M1033" s="55">
        <v>0</v>
      </c>
      <c r="N1033" s="56">
        <v>3</v>
      </c>
      <c r="O1033" s="56">
        <v>6</v>
      </c>
      <c r="P1033" s="56">
        <v>9</v>
      </c>
      <c r="Q1033" s="55">
        <v>1032</v>
      </c>
      <c r="R1033" s="55" t="s">
        <v>309</v>
      </c>
      <c r="S1033" s="55">
        <v>56</v>
      </c>
      <c r="T1033" s="57">
        <f t="shared" si="16"/>
        <v>7</v>
      </c>
    </row>
    <row r="1034" spans="1:20" s="55" customFormat="1" x14ac:dyDescent="0.3">
      <c r="A1034" s="55" t="s">
        <v>2239</v>
      </c>
      <c r="B1034" s="55">
        <v>1</v>
      </c>
      <c r="C1034" s="55">
        <v>0</v>
      </c>
      <c r="D1034" s="55">
        <v>0</v>
      </c>
      <c r="E1034" s="55">
        <v>1</v>
      </c>
      <c r="F1034" s="55">
        <v>1</v>
      </c>
      <c r="G1034" s="55">
        <v>2</v>
      </c>
      <c r="H1034" s="55">
        <v>0</v>
      </c>
      <c r="I1034" s="55">
        <v>0</v>
      </c>
      <c r="J1034" s="55">
        <v>1</v>
      </c>
      <c r="K1034" s="55">
        <v>1</v>
      </c>
      <c r="L1034" s="55">
        <v>0</v>
      </c>
      <c r="M1034" s="55">
        <v>0</v>
      </c>
      <c r="N1034" s="56">
        <v>3</v>
      </c>
      <c r="O1034" s="56">
        <v>4</v>
      </c>
      <c r="P1034" s="56">
        <v>7</v>
      </c>
      <c r="Q1034" s="55">
        <v>1033</v>
      </c>
      <c r="R1034" s="55" t="s">
        <v>309</v>
      </c>
      <c r="S1034" s="55">
        <v>56</v>
      </c>
      <c r="T1034" s="57">
        <f t="shared" si="16"/>
        <v>5</v>
      </c>
    </row>
    <row r="1035" spans="1:20" s="55" customFormat="1" x14ac:dyDescent="0.3">
      <c r="A1035" s="55" t="s">
        <v>2239</v>
      </c>
      <c r="B1035" s="55">
        <v>1</v>
      </c>
      <c r="C1035" s="55">
        <v>0</v>
      </c>
      <c r="D1035" s="55">
        <v>0</v>
      </c>
      <c r="E1035" s="55">
        <v>1</v>
      </c>
      <c r="F1035" s="55">
        <v>1</v>
      </c>
      <c r="G1035" s="55">
        <v>1</v>
      </c>
      <c r="H1035" s="55">
        <v>0</v>
      </c>
      <c r="I1035" s="55">
        <v>0</v>
      </c>
      <c r="J1035" s="55">
        <v>1</v>
      </c>
      <c r="K1035" s="55">
        <v>1</v>
      </c>
      <c r="L1035" s="55">
        <v>0</v>
      </c>
      <c r="M1035" s="55">
        <v>0</v>
      </c>
      <c r="N1035" s="56">
        <v>3</v>
      </c>
      <c r="O1035" s="56">
        <v>3</v>
      </c>
      <c r="P1035" s="56">
        <v>6</v>
      </c>
      <c r="Q1035" s="55">
        <v>1034</v>
      </c>
      <c r="R1035" s="55" t="s">
        <v>309</v>
      </c>
      <c r="S1035" s="55">
        <v>56</v>
      </c>
      <c r="T1035" s="57">
        <f t="shared" si="16"/>
        <v>4</v>
      </c>
    </row>
    <row r="1036" spans="1:20" s="55" customFormat="1" x14ac:dyDescent="0.3">
      <c r="A1036" s="55" t="s">
        <v>2239</v>
      </c>
      <c r="B1036" s="55">
        <v>0</v>
      </c>
      <c r="C1036" s="55">
        <v>1</v>
      </c>
      <c r="D1036" s="55">
        <v>0</v>
      </c>
      <c r="E1036" s="55">
        <v>2</v>
      </c>
      <c r="F1036" s="55">
        <v>0</v>
      </c>
      <c r="G1036" s="55">
        <v>1</v>
      </c>
      <c r="H1036" s="55">
        <v>0</v>
      </c>
      <c r="I1036" s="55">
        <v>0</v>
      </c>
      <c r="J1036" s="55">
        <v>1</v>
      </c>
      <c r="K1036" s="55">
        <v>1</v>
      </c>
      <c r="L1036" s="55">
        <v>0</v>
      </c>
      <c r="M1036" s="55">
        <v>0</v>
      </c>
      <c r="N1036" s="56">
        <v>1</v>
      </c>
      <c r="O1036" s="56">
        <v>5</v>
      </c>
      <c r="P1036" s="56">
        <v>6</v>
      </c>
      <c r="Q1036" s="55">
        <v>1035</v>
      </c>
      <c r="R1036" s="55" t="s">
        <v>309</v>
      </c>
      <c r="S1036" s="55">
        <v>56</v>
      </c>
      <c r="T1036" s="57">
        <f t="shared" si="16"/>
        <v>4</v>
      </c>
    </row>
    <row r="1037" spans="1:20" s="55" customFormat="1" x14ac:dyDescent="0.3">
      <c r="A1037" s="55" t="s">
        <v>2239</v>
      </c>
      <c r="B1037" s="55">
        <v>0</v>
      </c>
      <c r="C1037" s="55">
        <v>0</v>
      </c>
      <c r="D1037" s="55">
        <v>0</v>
      </c>
      <c r="E1037" s="55">
        <v>0</v>
      </c>
      <c r="F1037" s="55">
        <v>2</v>
      </c>
      <c r="G1037" s="55">
        <v>3</v>
      </c>
      <c r="H1037" s="55">
        <v>1</v>
      </c>
      <c r="I1037" s="55">
        <v>2</v>
      </c>
      <c r="J1037" s="55">
        <v>3</v>
      </c>
      <c r="K1037" s="55">
        <v>1</v>
      </c>
      <c r="L1037" s="55">
        <v>1</v>
      </c>
      <c r="M1037" s="55">
        <v>0</v>
      </c>
      <c r="N1037" s="56">
        <v>7</v>
      </c>
      <c r="O1037" s="56">
        <v>6</v>
      </c>
      <c r="P1037" s="56">
        <v>13</v>
      </c>
      <c r="Q1037" s="55">
        <v>1036</v>
      </c>
      <c r="R1037" s="55" t="s">
        <v>309</v>
      </c>
      <c r="S1037" s="55">
        <v>56</v>
      </c>
      <c r="T1037" s="57">
        <f t="shared" si="16"/>
        <v>8</v>
      </c>
    </row>
    <row r="1038" spans="1:20" s="55" customFormat="1" x14ac:dyDescent="0.3">
      <c r="A1038" s="55" t="s">
        <v>2239</v>
      </c>
      <c r="B1038" s="55">
        <v>0</v>
      </c>
      <c r="C1038" s="55">
        <v>1</v>
      </c>
      <c r="D1038" s="55">
        <v>1</v>
      </c>
      <c r="E1038" s="55">
        <v>0</v>
      </c>
      <c r="F1038" s="55">
        <v>1</v>
      </c>
      <c r="G1038" s="55">
        <v>2</v>
      </c>
      <c r="H1038" s="55">
        <v>0</v>
      </c>
      <c r="I1038" s="55">
        <v>2</v>
      </c>
      <c r="J1038" s="55">
        <v>1</v>
      </c>
      <c r="K1038" s="55">
        <v>1</v>
      </c>
      <c r="L1038" s="55">
        <v>0</v>
      </c>
      <c r="M1038" s="55">
        <v>0</v>
      </c>
      <c r="N1038" s="56">
        <v>3</v>
      </c>
      <c r="O1038" s="56">
        <v>6</v>
      </c>
      <c r="P1038" s="56">
        <v>9</v>
      </c>
      <c r="Q1038" s="55">
        <v>1037</v>
      </c>
      <c r="R1038" s="55" t="s">
        <v>309</v>
      </c>
      <c r="S1038" s="55">
        <v>57</v>
      </c>
      <c r="T1038" s="57">
        <f t="shared" si="16"/>
        <v>7</v>
      </c>
    </row>
    <row r="1039" spans="1:20" s="55" customFormat="1" x14ac:dyDescent="0.3">
      <c r="A1039" s="55" t="s">
        <v>2239</v>
      </c>
      <c r="B1039" s="55">
        <v>0</v>
      </c>
      <c r="C1039" s="55">
        <v>1</v>
      </c>
      <c r="D1039" s="55">
        <v>0</v>
      </c>
      <c r="E1039" s="55">
        <v>0</v>
      </c>
      <c r="F1039" s="55">
        <v>0</v>
      </c>
      <c r="G1039" s="55">
        <v>90</v>
      </c>
      <c r="H1039" s="55">
        <v>0</v>
      </c>
      <c r="I1039" s="55">
        <v>0</v>
      </c>
      <c r="J1039" s="55">
        <v>1</v>
      </c>
      <c r="K1039" s="55">
        <v>1</v>
      </c>
      <c r="L1039" s="55">
        <v>0</v>
      </c>
      <c r="M1039" s="55">
        <v>0</v>
      </c>
      <c r="N1039" s="56">
        <v>1</v>
      </c>
      <c r="O1039" s="56">
        <v>92</v>
      </c>
      <c r="P1039" s="56">
        <v>93</v>
      </c>
      <c r="Q1039" s="55">
        <v>1038</v>
      </c>
      <c r="R1039" s="55" t="s">
        <v>309</v>
      </c>
      <c r="S1039" s="55">
        <v>57</v>
      </c>
      <c r="T1039" s="57">
        <f t="shared" si="16"/>
        <v>91</v>
      </c>
    </row>
    <row r="1040" spans="1:20" s="55" customFormat="1" x14ac:dyDescent="0.3">
      <c r="A1040" s="55" t="s">
        <v>2239</v>
      </c>
      <c r="B1040" s="55">
        <v>0</v>
      </c>
      <c r="C1040" s="55">
        <v>0</v>
      </c>
      <c r="D1040" s="55">
        <v>0</v>
      </c>
      <c r="E1040" s="55">
        <v>1</v>
      </c>
      <c r="F1040" s="55">
        <v>0</v>
      </c>
      <c r="G1040" s="55">
        <v>2</v>
      </c>
      <c r="H1040" s="55">
        <v>3</v>
      </c>
      <c r="I1040" s="55">
        <v>0</v>
      </c>
      <c r="J1040" s="55">
        <v>1</v>
      </c>
      <c r="K1040" s="55">
        <v>1</v>
      </c>
      <c r="L1040" s="55">
        <v>0</v>
      </c>
      <c r="M1040" s="55">
        <v>0</v>
      </c>
      <c r="N1040" s="56">
        <v>4</v>
      </c>
      <c r="O1040" s="56">
        <v>4</v>
      </c>
      <c r="P1040" s="56">
        <v>8</v>
      </c>
      <c r="Q1040" s="55">
        <v>1039</v>
      </c>
      <c r="R1040" s="55" t="s">
        <v>309</v>
      </c>
      <c r="S1040" s="55">
        <v>57</v>
      </c>
      <c r="T1040" s="57">
        <f t="shared" si="16"/>
        <v>6</v>
      </c>
    </row>
    <row r="1041" spans="1:20" s="55" customFormat="1" x14ac:dyDescent="0.3">
      <c r="A1041" s="55" t="s">
        <v>2239</v>
      </c>
      <c r="B1041" s="55">
        <v>0</v>
      </c>
      <c r="C1041" s="55">
        <v>0</v>
      </c>
      <c r="D1041" s="55">
        <v>1</v>
      </c>
      <c r="E1041" s="55">
        <v>1</v>
      </c>
      <c r="F1041" s="55">
        <v>2</v>
      </c>
      <c r="G1041" s="55">
        <v>0</v>
      </c>
      <c r="H1041" s="55">
        <v>1</v>
      </c>
      <c r="I1041" s="55">
        <v>1</v>
      </c>
      <c r="J1041" s="55">
        <v>1</v>
      </c>
      <c r="K1041" s="55">
        <v>1</v>
      </c>
      <c r="L1041" s="55">
        <v>0</v>
      </c>
      <c r="M1041" s="55">
        <v>0</v>
      </c>
      <c r="N1041" s="56">
        <v>5</v>
      </c>
      <c r="O1041" s="56">
        <v>3</v>
      </c>
      <c r="P1041" s="56">
        <v>8</v>
      </c>
      <c r="Q1041" s="55">
        <v>1040</v>
      </c>
      <c r="R1041" s="55" t="s">
        <v>309</v>
      </c>
      <c r="S1041" s="55">
        <v>57</v>
      </c>
      <c r="T1041" s="57">
        <f t="shared" si="16"/>
        <v>6</v>
      </c>
    </row>
    <row r="1042" spans="1:20" s="55" customFormat="1" x14ac:dyDescent="0.3">
      <c r="A1042" s="55" t="s">
        <v>2239</v>
      </c>
      <c r="B1042" s="55">
        <v>1</v>
      </c>
      <c r="C1042" s="55">
        <v>0</v>
      </c>
      <c r="D1042" s="55">
        <v>0</v>
      </c>
      <c r="E1042" s="55">
        <v>0</v>
      </c>
      <c r="F1042" s="55">
        <v>1</v>
      </c>
      <c r="G1042" s="55">
        <v>1</v>
      </c>
      <c r="H1042" s="55">
        <v>0</v>
      </c>
      <c r="I1042" s="55">
        <v>1</v>
      </c>
      <c r="J1042" s="55">
        <v>3</v>
      </c>
      <c r="K1042" s="55">
        <v>1</v>
      </c>
      <c r="L1042" s="55">
        <v>0</v>
      </c>
      <c r="M1042" s="55">
        <v>0</v>
      </c>
      <c r="N1042" s="56">
        <v>5</v>
      </c>
      <c r="O1042" s="56">
        <v>3</v>
      </c>
      <c r="P1042" s="56">
        <v>8</v>
      </c>
      <c r="Q1042" s="55">
        <v>1041</v>
      </c>
      <c r="R1042" s="55" t="s">
        <v>309</v>
      </c>
      <c r="S1042" s="55">
        <v>57</v>
      </c>
      <c r="T1042" s="57">
        <f t="shared" si="16"/>
        <v>4</v>
      </c>
    </row>
    <row r="1043" spans="1:20" s="55" customFormat="1" x14ac:dyDescent="0.3">
      <c r="A1043" s="55" t="s">
        <v>2239</v>
      </c>
      <c r="B1043" s="55">
        <v>0</v>
      </c>
      <c r="C1043" s="55">
        <v>1</v>
      </c>
      <c r="D1043" s="55">
        <v>1</v>
      </c>
      <c r="E1043" s="55">
        <v>1</v>
      </c>
      <c r="F1043" s="55">
        <v>0</v>
      </c>
      <c r="G1043" s="55">
        <v>0</v>
      </c>
      <c r="H1043" s="55">
        <v>0</v>
      </c>
      <c r="I1043" s="55">
        <v>0</v>
      </c>
      <c r="J1043" s="55">
        <v>1</v>
      </c>
      <c r="K1043" s="55">
        <v>1</v>
      </c>
      <c r="L1043" s="55">
        <v>0</v>
      </c>
      <c r="M1043" s="55">
        <v>0</v>
      </c>
      <c r="N1043" s="56">
        <v>2</v>
      </c>
      <c r="O1043" s="56">
        <v>3</v>
      </c>
      <c r="P1043" s="56">
        <v>5</v>
      </c>
      <c r="Q1043" s="55">
        <v>1042</v>
      </c>
      <c r="R1043" s="55" t="s">
        <v>309</v>
      </c>
      <c r="S1043" s="55">
        <v>57</v>
      </c>
      <c r="T1043" s="57">
        <f t="shared" si="16"/>
        <v>3</v>
      </c>
    </row>
    <row r="1044" spans="1:20" s="55" customFormat="1" x14ac:dyDescent="0.3">
      <c r="A1044" s="55" t="s">
        <v>2239</v>
      </c>
      <c r="B1044" s="55">
        <v>0</v>
      </c>
      <c r="C1044" s="55">
        <v>1</v>
      </c>
      <c r="D1044" s="55">
        <v>1</v>
      </c>
      <c r="E1044" s="55">
        <v>0</v>
      </c>
      <c r="F1044" s="55">
        <v>0</v>
      </c>
      <c r="G1044" s="55">
        <v>0</v>
      </c>
      <c r="H1044" s="55">
        <v>0</v>
      </c>
      <c r="I1044" s="55">
        <v>0</v>
      </c>
      <c r="J1044" s="55">
        <v>1</v>
      </c>
      <c r="K1044" s="55">
        <v>1</v>
      </c>
      <c r="L1044" s="55">
        <v>0</v>
      </c>
      <c r="M1044" s="55">
        <v>0</v>
      </c>
      <c r="N1044" s="56">
        <v>2</v>
      </c>
      <c r="O1044" s="56">
        <v>2</v>
      </c>
      <c r="P1044" s="56">
        <v>4</v>
      </c>
      <c r="Q1044" s="55">
        <v>1043</v>
      </c>
      <c r="R1044" s="55" t="s">
        <v>309</v>
      </c>
      <c r="S1044" s="55">
        <v>57</v>
      </c>
      <c r="T1044" s="57">
        <f t="shared" si="16"/>
        <v>2</v>
      </c>
    </row>
    <row r="1045" spans="1:20" s="55" customFormat="1" x14ac:dyDescent="0.3">
      <c r="A1045" s="55" t="s">
        <v>2239</v>
      </c>
      <c r="B1045" s="55">
        <v>0</v>
      </c>
      <c r="C1045" s="55">
        <v>0</v>
      </c>
      <c r="D1045" s="55">
        <v>0</v>
      </c>
      <c r="E1045" s="55">
        <v>0</v>
      </c>
      <c r="F1045" s="55">
        <v>1</v>
      </c>
      <c r="G1045" s="55">
        <v>1</v>
      </c>
      <c r="H1045" s="55">
        <v>1</v>
      </c>
      <c r="I1045" s="55">
        <v>1</v>
      </c>
      <c r="J1045" s="55">
        <v>1</v>
      </c>
      <c r="K1045" s="55">
        <v>1</v>
      </c>
      <c r="L1045" s="55">
        <v>0</v>
      </c>
      <c r="M1045" s="55">
        <v>0</v>
      </c>
      <c r="N1045" s="56">
        <v>3</v>
      </c>
      <c r="O1045" s="56">
        <v>3</v>
      </c>
      <c r="P1045" s="56">
        <v>6</v>
      </c>
      <c r="Q1045" s="55">
        <v>1044</v>
      </c>
      <c r="R1045" s="55" t="s">
        <v>309</v>
      </c>
      <c r="S1045" s="55">
        <v>57</v>
      </c>
      <c r="T1045" s="57">
        <f t="shared" si="16"/>
        <v>4</v>
      </c>
    </row>
    <row r="1046" spans="1:20" s="55" customFormat="1" x14ac:dyDescent="0.3">
      <c r="A1046" s="55" t="s">
        <v>2239</v>
      </c>
      <c r="B1046" s="55">
        <v>0</v>
      </c>
      <c r="C1046" s="55">
        <v>0</v>
      </c>
      <c r="D1046" s="55">
        <v>0</v>
      </c>
      <c r="E1046" s="55">
        <v>0</v>
      </c>
      <c r="F1046" s="55">
        <v>2</v>
      </c>
      <c r="G1046" s="55">
        <v>1</v>
      </c>
      <c r="H1046" s="55">
        <v>2</v>
      </c>
      <c r="I1046" s="55">
        <v>2</v>
      </c>
      <c r="J1046" s="55">
        <v>1</v>
      </c>
      <c r="K1046" s="55">
        <v>1</v>
      </c>
      <c r="L1046" s="55">
        <v>0</v>
      </c>
      <c r="M1046" s="55">
        <v>0</v>
      </c>
      <c r="N1046" s="56">
        <v>5</v>
      </c>
      <c r="O1046" s="56">
        <v>4</v>
      </c>
      <c r="P1046" s="56">
        <v>9</v>
      </c>
      <c r="Q1046" s="55">
        <v>1045</v>
      </c>
      <c r="R1046" s="55" t="s">
        <v>309</v>
      </c>
      <c r="S1046" s="55">
        <v>57</v>
      </c>
      <c r="T1046" s="57">
        <f t="shared" si="16"/>
        <v>7</v>
      </c>
    </row>
    <row r="1047" spans="1:20" s="55" customFormat="1" x14ac:dyDescent="0.3">
      <c r="A1047" s="55" t="s">
        <v>2239</v>
      </c>
      <c r="B1047" s="55">
        <v>1</v>
      </c>
      <c r="C1047" s="55">
        <v>0</v>
      </c>
      <c r="D1047" s="55">
        <v>0</v>
      </c>
      <c r="E1047" s="55">
        <v>0</v>
      </c>
      <c r="F1047" s="55">
        <v>0</v>
      </c>
      <c r="G1047" s="55">
        <v>0</v>
      </c>
      <c r="H1047" s="55">
        <v>0</v>
      </c>
      <c r="I1047" s="55">
        <v>0</v>
      </c>
      <c r="J1047" s="55">
        <v>1</v>
      </c>
      <c r="K1047" s="55">
        <v>1</v>
      </c>
      <c r="L1047" s="55">
        <v>0</v>
      </c>
      <c r="M1047" s="55">
        <v>0</v>
      </c>
      <c r="N1047" s="56">
        <v>2</v>
      </c>
      <c r="O1047" s="56">
        <v>1</v>
      </c>
      <c r="P1047" s="56">
        <v>3</v>
      </c>
      <c r="Q1047" s="55">
        <v>1046</v>
      </c>
      <c r="R1047" s="55" t="s">
        <v>309</v>
      </c>
      <c r="S1047" s="55">
        <v>57</v>
      </c>
      <c r="T1047" s="57">
        <f t="shared" si="16"/>
        <v>1</v>
      </c>
    </row>
    <row r="1048" spans="1:20" s="55" customFormat="1" x14ac:dyDescent="0.3">
      <c r="A1048" s="55" t="s">
        <v>2239</v>
      </c>
      <c r="B1048" s="55">
        <v>0</v>
      </c>
      <c r="C1048" s="55">
        <v>1</v>
      </c>
      <c r="D1048" s="55">
        <v>1</v>
      </c>
      <c r="E1048" s="55">
        <v>0</v>
      </c>
      <c r="F1048" s="55">
        <v>1</v>
      </c>
      <c r="G1048" s="55">
        <v>1</v>
      </c>
      <c r="H1048" s="55">
        <v>0</v>
      </c>
      <c r="I1048" s="55">
        <v>1</v>
      </c>
      <c r="J1048" s="55">
        <v>1</v>
      </c>
      <c r="K1048" s="55">
        <v>1</v>
      </c>
      <c r="L1048" s="55">
        <v>0</v>
      </c>
      <c r="M1048" s="55">
        <v>0</v>
      </c>
      <c r="N1048" s="56">
        <v>3</v>
      </c>
      <c r="O1048" s="56">
        <v>4</v>
      </c>
      <c r="P1048" s="56">
        <v>7</v>
      </c>
      <c r="Q1048" s="55">
        <v>1047</v>
      </c>
      <c r="R1048" s="55" t="s">
        <v>309</v>
      </c>
      <c r="S1048" s="55">
        <v>57</v>
      </c>
      <c r="T1048" s="57">
        <f t="shared" si="16"/>
        <v>5</v>
      </c>
    </row>
    <row r="1049" spans="1:20" s="55" customFormat="1" x14ac:dyDescent="0.3">
      <c r="A1049" s="55" t="s">
        <v>2239</v>
      </c>
      <c r="B1049" s="55">
        <v>0</v>
      </c>
      <c r="C1049" s="55">
        <v>0</v>
      </c>
      <c r="D1049" s="55">
        <v>0</v>
      </c>
      <c r="E1049" s="55">
        <v>0</v>
      </c>
      <c r="F1049" s="55">
        <v>0</v>
      </c>
      <c r="G1049" s="55">
        <v>1</v>
      </c>
      <c r="H1049" s="55">
        <v>1</v>
      </c>
      <c r="I1049" s="55">
        <v>2</v>
      </c>
      <c r="J1049" s="55">
        <v>0</v>
      </c>
      <c r="K1049" s="55">
        <v>0</v>
      </c>
      <c r="L1049" s="55">
        <v>0</v>
      </c>
      <c r="M1049" s="55">
        <v>1</v>
      </c>
      <c r="N1049" s="56">
        <v>1</v>
      </c>
      <c r="O1049" s="56">
        <v>4</v>
      </c>
      <c r="P1049" s="56">
        <v>5</v>
      </c>
      <c r="Q1049" s="55">
        <v>1048</v>
      </c>
      <c r="R1049" s="55" t="s">
        <v>309</v>
      </c>
      <c r="S1049" s="55">
        <v>57</v>
      </c>
      <c r="T1049" s="57">
        <f t="shared" si="16"/>
        <v>4</v>
      </c>
    </row>
    <row r="1050" spans="1:20" s="55" customFormat="1" x14ac:dyDescent="0.3">
      <c r="A1050" s="55" t="s">
        <v>2239</v>
      </c>
      <c r="B1050" s="55">
        <v>0</v>
      </c>
      <c r="C1050" s="55">
        <v>0</v>
      </c>
      <c r="D1050" s="55">
        <v>0</v>
      </c>
      <c r="E1050" s="55">
        <v>0</v>
      </c>
      <c r="F1050" s="55">
        <v>1</v>
      </c>
      <c r="G1050" s="55">
        <v>1</v>
      </c>
      <c r="H1050" s="55">
        <v>0</v>
      </c>
      <c r="I1050" s="55">
        <v>2</v>
      </c>
      <c r="J1050" s="55">
        <v>0</v>
      </c>
      <c r="K1050" s="55">
        <v>1</v>
      </c>
      <c r="L1050" s="55">
        <v>0</v>
      </c>
      <c r="M1050" s="55">
        <v>0</v>
      </c>
      <c r="N1050" s="56">
        <v>1</v>
      </c>
      <c r="O1050" s="56">
        <v>4</v>
      </c>
      <c r="P1050" s="56">
        <v>5</v>
      </c>
      <c r="Q1050" s="55">
        <v>1049</v>
      </c>
      <c r="R1050" s="55" t="s">
        <v>309</v>
      </c>
      <c r="S1050" s="55">
        <v>57</v>
      </c>
      <c r="T1050" s="57">
        <f t="shared" si="16"/>
        <v>4</v>
      </c>
    </row>
    <row r="1051" spans="1:20" s="55" customFormat="1" x14ac:dyDescent="0.3">
      <c r="A1051" s="55" t="s">
        <v>2239</v>
      </c>
      <c r="B1051" s="55">
        <v>0</v>
      </c>
      <c r="C1051" s="55">
        <v>1</v>
      </c>
      <c r="D1051" s="55">
        <v>0</v>
      </c>
      <c r="E1051" s="55">
        <v>1</v>
      </c>
      <c r="F1051" s="55">
        <v>1</v>
      </c>
      <c r="G1051" s="55">
        <v>2</v>
      </c>
      <c r="H1051" s="55">
        <v>0</v>
      </c>
      <c r="I1051" s="55">
        <v>0</v>
      </c>
      <c r="J1051" s="55">
        <v>1</v>
      </c>
      <c r="K1051" s="55">
        <v>1</v>
      </c>
      <c r="L1051" s="55">
        <v>0</v>
      </c>
      <c r="M1051" s="55">
        <v>0</v>
      </c>
      <c r="N1051" s="56">
        <v>2</v>
      </c>
      <c r="O1051" s="56">
        <v>5</v>
      </c>
      <c r="P1051" s="56">
        <v>7</v>
      </c>
      <c r="Q1051" s="55">
        <v>1050</v>
      </c>
      <c r="R1051" s="55" t="s">
        <v>309</v>
      </c>
      <c r="S1051" s="55">
        <v>57</v>
      </c>
      <c r="T1051" s="57">
        <f t="shared" si="16"/>
        <v>5</v>
      </c>
    </row>
    <row r="1052" spans="1:20" s="55" customFormat="1" x14ac:dyDescent="0.3">
      <c r="A1052" s="55" t="s">
        <v>2239</v>
      </c>
      <c r="B1052" s="55">
        <v>1</v>
      </c>
      <c r="C1052" s="55">
        <v>0</v>
      </c>
      <c r="D1052" s="55">
        <v>0</v>
      </c>
      <c r="E1052" s="55">
        <v>1</v>
      </c>
      <c r="F1052" s="55">
        <v>1</v>
      </c>
      <c r="G1052" s="55">
        <v>2</v>
      </c>
      <c r="H1052" s="55">
        <v>1</v>
      </c>
      <c r="I1052" s="55">
        <v>2</v>
      </c>
      <c r="J1052" s="55">
        <v>2</v>
      </c>
      <c r="K1052" s="55">
        <v>1</v>
      </c>
      <c r="L1052" s="55">
        <v>0</v>
      </c>
      <c r="M1052" s="55">
        <v>0</v>
      </c>
      <c r="N1052" s="56">
        <v>5</v>
      </c>
      <c r="O1052" s="56">
        <v>6</v>
      </c>
      <c r="P1052" s="56">
        <v>11</v>
      </c>
      <c r="Q1052" s="55">
        <v>1051</v>
      </c>
      <c r="R1052" s="55" t="s">
        <v>309</v>
      </c>
      <c r="S1052" s="55">
        <v>57</v>
      </c>
      <c r="T1052" s="57">
        <f t="shared" si="16"/>
        <v>8</v>
      </c>
    </row>
    <row r="1053" spans="1:20" s="55" customFormat="1" x14ac:dyDescent="0.3">
      <c r="A1053" s="55" t="s">
        <v>2239</v>
      </c>
      <c r="B1053" s="55">
        <v>0</v>
      </c>
      <c r="C1053" s="55">
        <v>1</v>
      </c>
      <c r="D1053" s="55">
        <v>1</v>
      </c>
      <c r="E1053" s="55">
        <v>0</v>
      </c>
      <c r="F1053" s="55">
        <v>0</v>
      </c>
      <c r="G1053" s="55">
        <v>0</v>
      </c>
      <c r="H1053" s="55">
        <v>0</v>
      </c>
      <c r="I1053" s="55">
        <v>0</v>
      </c>
      <c r="J1053" s="55">
        <v>1</v>
      </c>
      <c r="K1053" s="55">
        <v>1</v>
      </c>
      <c r="L1053" s="55">
        <v>0</v>
      </c>
      <c r="M1053" s="55">
        <v>0</v>
      </c>
      <c r="N1053" s="56">
        <v>2</v>
      </c>
      <c r="O1053" s="56">
        <v>2</v>
      </c>
      <c r="P1053" s="56">
        <v>4</v>
      </c>
      <c r="Q1053" s="55">
        <v>1052</v>
      </c>
      <c r="R1053" s="55" t="s">
        <v>309</v>
      </c>
      <c r="S1053" s="55">
        <v>57</v>
      </c>
      <c r="T1053" s="57">
        <f t="shared" si="16"/>
        <v>2</v>
      </c>
    </row>
    <row r="1054" spans="1:20" s="55" customFormat="1" x14ac:dyDescent="0.3">
      <c r="A1054" s="55" t="s">
        <v>2239</v>
      </c>
      <c r="B1054" s="55">
        <v>0</v>
      </c>
      <c r="C1054" s="55">
        <v>0</v>
      </c>
      <c r="D1054" s="55">
        <v>0</v>
      </c>
      <c r="E1054" s="55">
        <v>2</v>
      </c>
      <c r="F1054" s="55">
        <v>1</v>
      </c>
      <c r="G1054" s="55">
        <v>1</v>
      </c>
      <c r="H1054" s="55">
        <v>1</v>
      </c>
      <c r="I1054" s="55">
        <v>1</v>
      </c>
      <c r="J1054" s="55">
        <v>1</v>
      </c>
      <c r="K1054" s="55">
        <v>1</v>
      </c>
      <c r="L1054" s="55">
        <v>0</v>
      </c>
      <c r="M1054" s="55">
        <v>0</v>
      </c>
      <c r="N1054" s="56">
        <v>3</v>
      </c>
      <c r="O1054" s="56">
        <v>5</v>
      </c>
      <c r="P1054" s="56">
        <v>8</v>
      </c>
      <c r="Q1054" s="55">
        <v>1053</v>
      </c>
      <c r="R1054" s="55" t="s">
        <v>309</v>
      </c>
      <c r="S1054" s="55">
        <v>57</v>
      </c>
      <c r="T1054" s="57">
        <f t="shared" si="16"/>
        <v>6</v>
      </c>
    </row>
    <row r="1055" spans="1:20" s="55" customFormat="1" x14ac:dyDescent="0.3">
      <c r="A1055" s="55" t="s">
        <v>2239</v>
      </c>
      <c r="B1055" s="55">
        <v>0</v>
      </c>
      <c r="C1055" s="55">
        <v>1</v>
      </c>
      <c r="D1055" s="55">
        <v>1</v>
      </c>
      <c r="E1055" s="55">
        <v>0</v>
      </c>
      <c r="F1055" s="55">
        <v>0</v>
      </c>
      <c r="G1055" s="55">
        <v>0</v>
      </c>
      <c r="H1055" s="55">
        <v>0</v>
      </c>
      <c r="I1055" s="55">
        <v>0</v>
      </c>
      <c r="J1055" s="55">
        <v>1</v>
      </c>
      <c r="K1055" s="55">
        <v>1</v>
      </c>
      <c r="L1055" s="55">
        <v>0</v>
      </c>
      <c r="M1055" s="55">
        <v>0</v>
      </c>
      <c r="N1055" s="56">
        <v>2</v>
      </c>
      <c r="O1055" s="56">
        <v>2</v>
      </c>
      <c r="P1055" s="56">
        <v>4</v>
      </c>
      <c r="Q1055" s="55">
        <v>1054</v>
      </c>
      <c r="R1055" s="55" t="s">
        <v>309</v>
      </c>
      <c r="S1055" s="55">
        <v>57</v>
      </c>
      <c r="T1055" s="57">
        <f t="shared" si="16"/>
        <v>2</v>
      </c>
    </row>
    <row r="1056" spans="1:20" s="55" customFormat="1" x14ac:dyDescent="0.3">
      <c r="A1056" s="55" t="s">
        <v>2239</v>
      </c>
      <c r="B1056" s="55">
        <v>0</v>
      </c>
      <c r="C1056" s="55">
        <v>0</v>
      </c>
      <c r="D1056" s="55">
        <v>1</v>
      </c>
      <c r="E1056" s="55">
        <v>0</v>
      </c>
      <c r="F1056" s="55">
        <v>1</v>
      </c>
      <c r="G1056" s="55">
        <v>1</v>
      </c>
      <c r="H1056" s="55">
        <v>1</v>
      </c>
      <c r="I1056" s="55">
        <v>0</v>
      </c>
      <c r="J1056" s="55">
        <v>1</v>
      </c>
      <c r="K1056" s="55">
        <v>1</v>
      </c>
      <c r="L1056" s="55">
        <v>0</v>
      </c>
      <c r="M1056" s="55">
        <v>0</v>
      </c>
      <c r="N1056" s="56">
        <v>4</v>
      </c>
      <c r="O1056" s="56">
        <v>2</v>
      </c>
      <c r="P1056" s="56">
        <v>6</v>
      </c>
      <c r="Q1056" s="55">
        <v>1055</v>
      </c>
      <c r="R1056" s="55" t="s">
        <v>309</v>
      </c>
      <c r="S1056" s="55">
        <v>57</v>
      </c>
      <c r="T1056" s="57">
        <f t="shared" si="16"/>
        <v>4</v>
      </c>
    </row>
    <row r="1057" spans="1:20" s="55" customFormat="1" x14ac:dyDescent="0.3">
      <c r="A1057" s="55" t="s">
        <v>2239</v>
      </c>
      <c r="B1057" s="55">
        <v>0</v>
      </c>
      <c r="C1057" s="55">
        <v>1</v>
      </c>
      <c r="D1057" s="55">
        <v>0</v>
      </c>
      <c r="E1057" s="55">
        <v>0</v>
      </c>
      <c r="F1057" s="55">
        <v>0</v>
      </c>
      <c r="G1057" s="55">
        <v>0</v>
      </c>
      <c r="H1057" s="55">
        <v>0</v>
      </c>
      <c r="I1057" s="55">
        <v>0</v>
      </c>
      <c r="J1057" s="55">
        <v>1</v>
      </c>
      <c r="K1057" s="55">
        <v>1</v>
      </c>
      <c r="L1057" s="55">
        <v>0</v>
      </c>
      <c r="M1057" s="55">
        <v>0</v>
      </c>
      <c r="N1057" s="56">
        <v>1</v>
      </c>
      <c r="O1057" s="56">
        <v>2</v>
      </c>
      <c r="P1057" s="56">
        <v>3</v>
      </c>
      <c r="Q1057" s="55">
        <v>1056</v>
      </c>
      <c r="R1057" s="55" t="s">
        <v>309</v>
      </c>
      <c r="S1057" s="55">
        <v>57</v>
      </c>
      <c r="T1057" s="57">
        <f t="shared" si="16"/>
        <v>1</v>
      </c>
    </row>
    <row r="1058" spans="1:20" s="55" customFormat="1" x14ac:dyDescent="0.3">
      <c r="A1058" s="55" t="s">
        <v>2240</v>
      </c>
      <c r="B1058" s="55">
        <v>0</v>
      </c>
      <c r="C1058" s="55">
        <v>0</v>
      </c>
      <c r="D1058" s="55">
        <v>1</v>
      </c>
      <c r="E1058" s="55">
        <v>0</v>
      </c>
      <c r="F1058" s="55">
        <v>3</v>
      </c>
      <c r="G1058" s="55">
        <v>2</v>
      </c>
      <c r="H1058" s="55">
        <v>0</v>
      </c>
      <c r="I1058" s="55">
        <v>0</v>
      </c>
      <c r="J1058" s="55">
        <v>1</v>
      </c>
      <c r="K1058" s="55">
        <v>1</v>
      </c>
      <c r="L1058" s="55">
        <v>0</v>
      </c>
      <c r="M1058" s="55">
        <v>0</v>
      </c>
      <c r="N1058" s="56">
        <v>5</v>
      </c>
      <c r="O1058" s="56">
        <v>3</v>
      </c>
      <c r="P1058" s="56">
        <v>8</v>
      </c>
      <c r="Q1058" s="55">
        <v>1057</v>
      </c>
      <c r="R1058" s="55" t="s">
        <v>309</v>
      </c>
      <c r="S1058" s="55">
        <v>58</v>
      </c>
      <c r="T1058" s="57">
        <f t="shared" si="16"/>
        <v>6</v>
      </c>
    </row>
    <row r="1059" spans="1:20" s="55" customFormat="1" x14ac:dyDescent="0.3">
      <c r="A1059" s="55" t="s">
        <v>2240</v>
      </c>
      <c r="B1059" s="55">
        <v>0</v>
      </c>
      <c r="C1059" s="55">
        <v>2</v>
      </c>
      <c r="D1059" s="55">
        <v>0</v>
      </c>
      <c r="E1059" s="55">
        <v>1</v>
      </c>
      <c r="F1059" s="55">
        <v>2</v>
      </c>
      <c r="G1059" s="55">
        <v>0</v>
      </c>
      <c r="H1059" s="55">
        <v>0</v>
      </c>
      <c r="I1059" s="55">
        <v>0</v>
      </c>
      <c r="J1059" s="55">
        <v>0</v>
      </c>
      <c r="K1059" s="55">
        <v>1</v>
      </c>
      <c r="L1059" s="55">
        <v>0</v>
      </c>
      <c r="M1059" s="55">
        <v>0</v>
      </c>
      <c r="N1059" s="56">
        <v>2</v>
      </c>
      <c r="O1059" s="56">
        <v>4</v>
      </c>
      <c r="P1059" s="56">
        <v>6</v>
      </c>
      <c r="Q1059" s="55">
        <v>1058</v>
      </c>
      <c r="R1059" s="55" t="s">
        <v>309</v>
      </c>
      <c r="S1059" s="55">
        <v>58</v>
      </c>
      <c r="T1059" s="57">
        <f t="shared" si="16"/>
        <v>5</v>
      </c>
    </row>
    <row r="1060" spans="1:20" s="55" customFormat="1" x14ac:dyDescent="0.3">
      <c r="A1060" s="55" t="s">
        <v>2240</v>
      </c>
      <c r="B1060" s="55">
        <v>0</v>
      </c>
      <c r="C1060" s="55">
        <v>1</v>
      </c>
      <c r="D1060" s="55">
        <v>0</v>
      </c>
      <c r="E1060" s="55">
        <v>0</v>
      </c>
      <c r="F1060" s="55">
        <v>0</v>
      </c>
      <c r="G1060" s="55">
        <v>0</v>
      </c>
      <c r="H1060" s="55">
        <v>0</v>
      </c>
      <c r="I1060" s="55">
        <v>0</v>
      </c>
      <c r="J1060" s="55">
        <v>1</v>
      </c>
      <c r="K1060" s="55">
        <v>1</v>
      </c>
      <c r="L1060" s="55">
        <v>0</v>
      </c>
      <c r="M1060" s="55">
        <v>0</v>
      </c>
      <c r="N1060" s="56">
        <v>1</v>
      </c>
      <c r="O1060" s="56">
        <v>2</v>
      </c>
      <c r="P1060" s="56">
        <v>3</v>
      </c>
      <c r="Q1060" s="55">
        <v>1059</v>
      </c>
      <c r="R1060" s="55" t="s">
        <v>309</v>
      </c>
      <c r="S1060" s="55">
        <v>58</v>
      </c>
      <c r="T1060" s="57">
        <f t="shared" si="16"/>
        <v>1</v>
      </c>
    </row>
    <row r="1061" spans="1:20" s="55" customFormat="1" x14ac:dyDescent="0.3">
      <c r="A1061" s="55" t="s">
        <v>2240</v>
      </c>
      <c r="B1061" s="55">
        <v>0</v>
      </c>
      <c r="C1061" s="55">
        <v>0</v>
      </c>
      <c r="D1061" s="55">
        <v>0</v>
      </c>
      <c r="E1061" s="55">
        <v>0</v>
      </c>
      <c r="F1061" s="55">
        <v>1</v>
      </c>
      <c r="G1061" s="55">
        <v>2</v>
      </c>
      <c r="H1061" s="55">
        <v>0</v>
      </c>
      <c r="I1061" s="55">
        <v>0</v>
      </c>
      <c r="J1061" s="55">
        <v>2</v>
      </c>
      <c r="K1061" s="55">
        <v>0</v>
      </c>
      <c r="L1061" s="55">
        <v>1</v>
      </c>
      <c r="M1061" s="55">
        <v>1</v>
      </c>
      <c r="N1061" s="56">
        <v>4</v>
      </c>
      <c r="O1061" s="56">
        <v>3</v>
      </c>
      <c r="P1061" s="56">
        <v>7</v>
      </c>
      <c r="Q1061" s="55">
        <v>1060</v>
      </c>
      <c r="R1061" s="55" t="s">
        <v>309</v>
      </c>
      <c r="S1061" s="55">
        <v>58</v>
      </c>
      <c r="T1061" s="57">
        <f t="shared" si="16"/>
        <v>3</v>
      </c>
    </row>
    <row r="1062" spans="1:20" s="55" customFormat="1" x14ac:dyDescent="0.3">
      <c r="A1062" s="55" t="s">
        <v>2240</v>
      </c>
      <c r="B1062" s="55">
        <v>0</v>
      </c>
      <c r="C1062" s="55">
        <v>1</v>
      </c>
      <c r="D1062" s="55">
        <v>0</v>
      </c>
      <c r="E1062" s="55">
        <v>0</v>
      </c>
      <c r="F1062" s="55">
        <v>0</v>
      </c>
      <c r="G1062" s="55">
        <v>2</v>
      </c>
      <c r="H1062" s="55">
        <v>1</v>
      </c>
      <c r="I1062" s="55">
        <v>0</v>
      </c>
      <c r="J1062" s="55">
        <v>1</v>
      </c>
      <c r="K1062" s="55">
        <v>1</v>
      </c>
      <c r="L1062" s="55">
        <v>0</v>
      </c>
      <c r="M1062" s="55">
        <v>0</v>
      </c>
      <c r="N1062" s="56">
        <v>2</v>
      </c>
      <c r="O1062" s="56">
        <v>4</v>
      </c>
      <c r="P1062" s="56">
        <v>6</v>
      </c>
      <c r="Q1062" s="55">
        <v>1061</v>
      </c>
      <c r="R1062" s="55" t="s">
        <v>309</v>
      </c>
      <c r="S1062" s="55">
        <v>58</v>
      </c>
      <c r="T1062" s="57">
        <f t="shared" si="16"/>
        <v>4</v>
      </c>
    </row>
    <row r="1063" spans="1:20" s="55" customFormat="1" x14ac:dyDescent="0.3">
      <c r="A1063" s="55" t="s">
        <v>2240</v>
      </c>
      <c r="B1063" s="55">
        <v>0</v>
      </c>
      <c r="C1063" s="55">
        <v>0</v>
      </c>
      <c r="D1063" s="55">
        <v>1</v>
      </c>
      <c r="E1063" s="55">
        <v>1</v>
      </c>
      <c r="F1063" s="55">
        <v>2</v>
      </c>
      <c r="G1063" s="55">
        <v>2</v>
      </c>
      <c r="H1063" s="55">
        <v>0</v>
      </c>
      <c r="I1063" s="55">
        <v>0</v>
      </c>
      <c r="J1063" s="55">
        <v>1</v>
      </c>
      <c r="K1063" s="55">
        <v>1</v>
      </c>
      <c r="L1063" s="55">
        <v>0</v>
      </c>
      <c r="M1063" s="55">
        <v>0</v>
      </c>
      <c r="N1063" s="56">
        <v>4</v>
      </c>
      <c r="O1063" s="56">
        <v>4</v>
      </c>
      <c r="P1063" s="56">
        <v>8</v>
      </c>
      <c r="Q1063" s="55">
        <v>1062</v>
      </c>
      <c r="R1063" s="55" t="s">
        <v>309</v>
      </c>
      <c r="S1063" s="55">
        <v>58</v>
      </c>
      <c r="T1063" s="57">
        <f t="shared" si="16"/>
        <v>6</v>
      </c>
    </row>
    <row r="1064" spans="1:20" s="55" customFormat="1" x14ac:dyDescent="0.3">
      <c r="A1064" s="55" t="s">
        <v>2240</v>
      </c>
      <c r="B1064" s="55">
        <v>0</v>
      </c>
      <c r="C1064" s="55">
        <v>0</v>
      </c>
      <c r="D1064" s="55">
        <v>0</v>
      </c>
      <c r="E1064" s="55">
        <v>1</v>
      </c>
      <c r="F1064" s="55">
        <v>0</v>
      </c>
      <c r="G1064" s="55">
        <v>3</v>
      </c>
      <c r="H1064" s="55">
        <v>0</v>
      </c>
      <c r="I1064" s="55">
        <v>3</v>
      </c>
      <c r="J1064" s="55">
        <v>1</v>
      </c>
      <c r="K1064" s="55">
        <v>1</v>
      </c>
      <c r="L1064" s="55">
        <v>0</v>
      </c>
      <c r="M1064" s="55">
        <v>0</v>
      </c>
      <c r="N1064" s="56">
        <v>1</v>
      </c>
      <c r="O1064" s="56">
        <v>8</v>
      </c>
      <c r="P1064" s="56">
        <v>9</v>
      </c>
      <c r="Q1064" s="55">
        <v>1063</v>
      </c>
      <c r="R1064" s="55" t="s">
        <v>309</v>
      </c>
      <c r="S1064" s="55">
        <v>58</v>
      </c>
      <c r="T1064" s="57">
        <f t="shared" si="16"/>
        <v>7</v>
      </c>
    </row>
    <row r="1065" spans="1:20" s="55" customFormat="1" x14ac:dyDescent="0.3">
      <c r="A1065" s="55" t="s">
        <v>2240</v>
      </c>
      <c r="B1065" s="55">
        <v>1</v>
      </c>
      <c r="C1065" s="55">
        <v>0</v>
      </c>
      <c r="D1065" s="55">
        <v>1</v>
      </c>
      <c r="E1065" s="55">
        <v>0</v>
      </c>
      <c r="F1065" s="55">
        <v>0</v>
      </c>
      <c r="G1065" s="55">
        <v>0</v>
      </c>
      <c r="H1065" s="55">
        <v>0</v>
      </c>
      <c r="I1065" s="55">
        <v>0</v>
      </c>
      <c r="J1065" s="55">
        <v>1</v>
      </c>
      <c r="K1065" s="55">
        <v>1</v>
      </c>
      <c r="L1065" s="55">
        <v>0</v>
      </c>
      <c r="M1065" s="55">
        <v>0</v>
      </c>
      <c r="N1065" s="56">
        <v>3</v>
      </c>
      <c r="O1065" s="56">
        <v>1</v>
      </c>
      <c r="P1065" s="56">
        <v>4</v>
      </c>
      <c r="Q1065" s="55">
        <v>1064</v>
      </c>
      <c r="R1065" s="55" t="s">
        <v>309</v>
      </c>
      <c r="S1065" s="55">
        <v>58</v>
      </c>
      <c r="T1065" s="57">
        <f t="shared" si="16"/>
        <v>2</v>
      </c>
    </row>
    <row r="1066" spans="1:20" s="55" customFormat="1" x14ac:dyDescent="0.3">
      <c r="A1066" s="55" t="s">
        <v>2240</v>
      </c>
      <c r="B1066" s="55">
        <v>1</v>
      </c>
      <c r="C1066" s="55">
        <v>1</v>
      </c>
      <c r="D1066" s="55">
        <v>1</v>
      </c>
      <c r="E1066" s="55">
        <v>1</v>
      </c>
      <c r="F1066" s="55">
        <v>1</v>
      </c>
      <c r="G1066" s="55">
        <v>0</v>
      </c>
      <c r="H1066" s="55">
        <v>0</v>
      </c>
      <c r="I1066" s="55">
        <v>1</v>
      </c>
      <c r="J1066" s="55">
        <v>1</v>
      </c>
      <c r="K1066" s="55">
        <v>1</v>
      </c>
      <c r="L1066" s="55">
        <v>1</v>
      </c>
      <c r="M1066" s="55">
        <v>0</v>
      </c>
      <c r="N1066" s="56">
        <v>5</v>
      </c>
      <c r="O1066" s="56">
        <v>4</v>
      </c>
      <c r="P1066" s="56">
        <v>9</v>
      </c>
      <c r="Q1066" s="55">
        <v>1065</v>
      </c>
      <c r="R1066" s="55" t="s">
        <v>309</v>
      </c>
      <c r="S1066" s="55">
        <v>58</v>
      </c>
      <c r="T1066" s="57">
        <f t="shared" si="16"/>
        <v>6</v>
      </c>
    </row>
    <row r="1067" spans="1:20" s="55" customFormat="1" x14ac:dyDescent="0.3">
      <c r="A1067" s="55" t="s">
        <v>2240</v>
      </c>
      <c r="B1067" s="55">
        <v>1</v>
      </c>
      <c r="C1067" s="55">
        <v>0</v>
      </c>
      <c r="D1067" s="55">
        <v>1</v>
      </c>
      <c r="E1067" s="55">
        <v>1</v>
      </c>
      <c r="F1067" s="55">
        <v>2</v>
      </c>
      <c r="G1067" s="55">
        <v>0</v>
      </c>
      <c r="H1067" s="55">
        <v>0</v>
      </c>
      <c r="I1067" s="55">
        <v>2</v>
      </c>
      <c r="J1067" s="55">
        <v>1</v>
      </c>
      <c r="K1067" s="55">
        <v>1</v>
      </c>
      <c r="L1067" s="55">
        <v>0</v>
      </c>
      <c r="M1067" s="55">
        <v>0</v>
      </c>
      <c r="N1067" s="56">
        <v>5</v>
      </c>
      <c r="O1067" s="56">
        <v>4</v>
      </c>
      <c r="P1067" s="56">
        <v>9</v>
      </c>
      <c r="Q1067" s="55">
        <v>1066</v>
      </c>
      <c r="R1067" s="55" t="s">
        <v>309</v>
      </c>
      <c r="S1067" s="55">
        <v>58</v>
      </c>
      <c r="T1067" s="57">
        <f t="shared" si="16"/>
        <v>7</v>
      </c>
    </row>
    <row r="1068" spans="1:20" s="55" customFormat="1" x14ac:dyDescent="0.3">
      <c r="A1068" s="55" t="s">
        <v>2240</v>
      </c>
      <c r="B1068" s="55">
        <v>1</v>
      </c>
      <c r="C1068" s="55">
        <v>0</v>
      </c>
      <c r="D1068" s="55">
        <v>1</v>
      </c>
      <c r="E1068" s="55">
        <v>1</v>
      </c>
      <c r="F1068" s="55">
        <v>0</v>
      </c>
      <c r="G1068" s="55">
        <v>2</v>
      </c>
      <c r="H1068" s="55">
        <v>0</v>
      </c>
      <c r="I1068" s="55">
        <v>0</v>
      </c>
      <c r="J1068" s="55">
        <v>1</v>
      </c>
      <c r="K1068" s="55">
        <v>1</v>
      </c>
      <c r="L1068" s="55">
        <v>0</v>
      </c>
      <c r="M1068" s="55">
        <v>0</v>
      </c>
      <c r="N1068" s="56">
        <v>3</v>
      </c>
      <c r="O1068" s="56">
        <v>4</v>
      </c>
      <c r="P1068" s="56">
        <v>7</v>
      </c>
      <c r="Q1068" s="55">
        <v>1067</v>
      </c>
      <c r="R1068" s="55" t="s">
        <v>309</v>
      </c>
      <c r="S1068" s="55">
        <v>58</v>
      </c>
      <c r="T1068" s="57">
        <f t="shared" si="16"/>
        <v>5</v>
      </c>
    </row>
    <row r="1069" spans="1:20" s="55" customFormat="1" x14ac:dyDescent="0.3">
      <c r="A1069" s="55" t="s">
        <v>2240</v>
      </c>
      <c r="B1069" s="55">
        <v>0</v>
      </c>
      <c r="C1069" s="55">
        <v>1</v>
      </c>
      <c r="D1069" s="55">
        <v>1</v>
      </c>
      <c r="E1069" s="55">
        <v>1</v>
      </c>
      <c r="F1069" s="55">
        <v>1</v>
      </c>
      <c r="G1069" s="55">
        <v>2</v>
      </c>
      <c r="H1069" s="55">
        <v>0</v>
      </c>
      <c r="I1069" s="55">
        <v>1</v>
      </c>
      <c r="J1069" s="55">
        <v>1</v>
      </c>
      <c r="K1069" s="55">
        <v>1</v>
      </c>
      <c r="L1069" s="55">
        <v>0</v>
      </c>
      <c r="M1069" s="55">
        <v>0</v>
      </c>
      <c r="N1069" s="56">
        <v>3</v>
      </c>
      <c r="O1069" s="56">
        <v>6</v>
      </c>
      <c r="P1069" s="56">
        <v>9</v>
      </c>
      <c r="Q1069" s="55">
        <v>1068</v>
      </c>
      <c r="R1069" s="55" t="s">
        <v>309</v>
      </c>
      <c r="S1069" s="55">
        <v>58</v>
      </c>
      <c r="T1069" s="57">
        <f t="shared" si="16"/>
        <v>7</v>
      </c>
    </row>
    <row r="1070" spans="1:20" s="55" customFormat="1" x14ac:dyDescent="0.3">
      <c r="A1070" s="55" t="s">
        <v>2240</v>
      </c>
      <c r="B1070" s="55">
        <v>0</v>
      </c>
      <c r="C1070" s="55">
        <v>2</v>
      </c>
      <c r="D1070" s="55">
        <v>0</v>
      </c>
      <c r="E1070" s="55">
        <v>2</v>
      </c>
      <c r="F1070" s="55">
        <v>0</v>
      </c>
      <c r="G1070" s="55">
        <v>1</v>
      </c>
      <c r="H1070" s="55">
        <v>0</v>
      </c>
      <c r="I1070" s="55">
        <v>0</v>
      </c>
      <c r="J1070" s="55">
        <v>1</v>
      </c>
      <c r="K1070" s="55">
        <v>1</v>
      </c>
      <c r="L1070" s="55">
        <v>0</v>
      </c>
      <c r="M1070" s="55">
        <v>0</v>
      </c>
      <c r="N1070" s="56">
        <v>1</v>
      </c>
      <c r="O1070" s="56">
        <v>6</v>
      </c>
      <c r="P1070" s="56">
        <v>7</v>
      </c>
      <c r="Q1070" s="55">
        <v>1069</v>
      </c>
      <c r="R1070" s="55" t="s">
        <v>309</v>
      </c>
      <c r="S1070" s="55">
        <v>58</v>
      </c>
      <c r="T1070" s="57">
        <f t="shared" si="16"/>
        <v>5</v>
      </c>
    </row>
    <row r="1071" spans="1:20" s="55" customFormat="1" x14ac:dyDescent="0.3">
      <c r="A1071" s="55" t="s">
        <v>2240</v>
      </c>
      <c r="B1071" s="55">
        <v>0</v>
      </c>
      <c r="C1071" s="55">
        <v>0</v>
      </c>
      <c r="D1071" s="55">
        <v>1</v>
      </c>
      <c r="E1071" s="55">
        <v>0</v>
      </c>
      <c r="F1071" s="55">
        <v>2</v>
      </c>
      <c r="G1071" s="55">
        <v>1</v>
      </c>
      <c r="H1071" s="55">
        <v>0</v>
      </c>
      <c r="I1071" s="55">
        <v>0</v>
      </c>
      <c r="J1071" s="55">
        <v>0</v>
      </c>
      <c r="K1071" s="55">
        <v>1</v>
      </c>
      <c r="L1071" s="55">
        <v>0</v>
      </c>
      <c r="M1071" s="55">
        <v>0</v>
      </c>
      <c r="N1071" s="56">
        <v>3</v>
      </c>
      <c r="O1071" s="56">
        <v>2</v>
      </c>
      <c r="P1071" s="56">
        <v>5</v>
      </c>
      <c r="Q1071" s="55">
        <v>1070</v>
      </c>
      <c r="R1071" s="55" t="s">
        <v>309</v>
      </c>
      <c r="S1071" s="55">
        <v>58</v>
      </c>
      <c r="T1071" s="57">
        <f t="shared" si="16"/>
        <v>4</v>
      </c>
    </row>
    <row r="1072" spans="1:20" s="55" customFormat="1" x14ac:dyDescent="0.3">
      <c r="A1072" s="55" t="s">
        <v>2240</v>
      </c>
      <c r="B1072" s="55">
        <v>0</v>
      </c>
      <c r="C1072" s="55">
        <v>0</v>
      </c>
      <c r="D1072" s="55">
        <v>0</v>
      </c>
      <c r="E1072" s="55">
        <v>0</v>
      </c>
      <c r="F1072" s="55">
        <v>0</v>
      </c>
      <c r="G1072" s="55">
        <v>0</v>
      </c>
      <c r="H1072" s="55">
        <v>0</v>
      </c>
      <c r="I1072" s="55">
        <v>0</v>
      </c>
      <c r="J1072" s="55">
        <v>1</v>
      </c>
      <c r="K1072" s="55">
        <v>1</v>
      </c>
      <c r="L1072" s="55">
        <v>0</v>
      </c>
      <c r="M1072" s="55">
        <v>0</v>
      </c>
      <c r="N1072" s="56">
        <v>1</v>
      </c>
      <c r="O1072" s="56">
        <v>1</v>
      </c>
      <c r="P1072" s="56">
        <v>2</v>
      </c>
      <c r="Q1072" s="55">
        <v>1071</v>
      </c>
      <c r="R1072" s="55" t="s">
        <v>309</v>
      </c>
      <c r="S1072" s="55">
        <v>58</v>
      </c>
      <c r="T1072" s="57">
        <f t="shared" si="16"/>
        <v>0</v>
      </c>
    </row>
    <row r="1073" spans="1:20" s="55" customFormat="1" x14ac:dyDescent="0.3">
      <c r="A1073" s="55" t="s">
        <v>2240</v>
      </c>
      <c r="B1073" s="55">
        <v>0</v>
      </c>
      <c r="C1073" s="55">
        <v>0</v>
      </c>
      <c r="D1073" s="55">
        <v>1</v>
      </c>
      <c r="E1073" s="55">
        <v>1</v>
      </c>
      <c r="F1073" s="55">
        <v>2</v>
      </c>
      <c r="G1073" s="55">
        <v>1</v>
      </c>
      <c r="H1073" s="55">
        <v>1</v>
      </c>
      <c r="I1073" s="55">
        <v>0</v>
      </c>
      <c r="J1073" s="55">
        <v>1</v>
      </c>
      <c r="K1073" s="55">
        <v>1</v>
      </c>
      <c r="L1073" s="55">
        <v>1</v>
      </c>
      <c r="M1073" s="55">
        <v>0</v>
      </c>
      <c r="N1073" s="56">
        <v>6</v>
      </c>
      <c r="O1073" s="56">
        <v>3</v>
      </c>
      <c r="P1073" s="56">
        <v>9</v>
      </c>
      <c r="Q1073" s="55">
        <v>1072</v>
      </c>
      <c r="R1073" s="55" t="s">
        <v>309</v>
      </c>
      <c r="S1073" s="55">
        <v>58</v>
      </c>
      <c r="T1073" s="57">
        <f t="shared" si="16"/>
        <v>6</v>
      </c>
    </row>
    <row r="1074" spans="1:20" s="55" customFormat="1" x14ac:dyDescent="0.3">
      <c r="A1074" s="55" t="s">
        <v>2240</v>
      </c>
      <c r="B1074" s="55">
        <v>1</v>
      </c>
      <c r="C1074" s="55">
        <v>1</v>
      </c>
      <c r="D1074" s="55">
        <v>2</v>
      </c>
      <c r="E1074" s="55">
        <v>1</v>
      </c>
      <c r="F1074" s="55">
        <v>0</v>
      </c>
      <c r="G1074" s="55">
        <v>0</v>
      </c>
      <c r="H1074" s="55">
        <v>0</v>
      </c>
      <c r="I1074" s="55">
        <v>0</v>
      </c>
      <c r="J1074" s="55">
        <v>1</v>
      </c>
      <c r="K1074" s="55">
        <v>1</v>
      </c>
      <c r="L1074" s="55">
        <v>0</v>
      </c>
      <c r="M1074" s="55">
        <v>0</v>
      </c>
      <c r="N1074" s="56">
        <v>4</v>
      </c>
      <c r="O1074" s="56">
        <v>3</v>
      </c>
      <c r="P1074" s="56">
        <v>7</v>
      </c>
      <c r="Q1074" s="55">
        <v>1073</v>
      </c>
      <c r="R1074" s="55" t="s">
        <v>309</v>
      </c>
      <c r="S1074" s="55">
        <v>58</v>
      </c>
      <c r="T1074" s="57">
        <f t="shared" si="16"/>
        <v>5</v>
      </c>
    </row>
    <row r="1075" spans="1:20" s="55" customFormat="1" x14ac:dyDescent="0.3">
      <c r="A1075" s="55" t="s">
        <v>2240</v>
      </c>
      <c r="B1075" s="55">
        <v>0</v>
      </c>
      <c r="C1075" s="55">
        <v>0</v>
      </c>
      <c r="D1075" s="55">
        <v>1</v>
      </c>
      <c r="E1075" s="55">
        <v>1</v>
      </c>
      <c r="F1075" s="55">
        <v>0</v>
      </c>
      <c r="G1075" s="55">
        <v>1</v>
      </c>
      <c r="H1075" s="55">
        <v>0</v>
      </c>
      <c r="I1075" s="55">
        <v>0</v>
      </c>
      <c r="J1075" s="55">
        <v>1</v>
      </c>
      <c r="K1075" s="55">
        <v>2</v>
      </c>
      <c r="L1075" s="55">
        <v>0</v>
      </c>
      <c r="M1075" s="55">
        <v>0</v>
      </c>
      <c r="N1075" s="56">
        <v>2</v>
      </c>
      <c r="O1075" s="56">
        <v>4</v>
      </c>
      <c r="P1075" s="56">
        <v>6</v>
      </c>
      <c r="Q1075" s="55">
        <v>1074</v>
      </c>
      <c r="R1075" s="55" t="s">
        <v>309</v>
      </c>
      <c r="S1075" s="55">
        <v>58</v>
      </c>
      <c r="T1075" s="57">
        <f t="shared" si="16"/>
        <v>3</v>
      </c>
    </row>
    <row r="1076" spans="1:20" s="55" customFormat="1" x14ac:dyDescent="0.3">
      <c r="A1076" s="55" t="s">
        <v>2240</v>
      </c>
      <c r="B1076" s="55">
        <v>0</v>
      </c>
      <c r="C1076" s="55">
        <v>0</v>
      </c>
      <c r="D1076" s="55">
        <v>0</v>
      </c>
      <c r="E1076" s="55">
        <v>0</v>
      </c>
      <c r="F1076" s="55">
        <v>3</v>
      </c>
      <c r="G1076" s="55">
        <v>0</v>
      </c>
      <c r="H1076" s="55">
        <v>0</v>
      </c>
      <c r="I1076" s="55">
        <v>1</v>
      </c>
      <c r="J1076" s="55">
        <v>0</v>
      </c>
      <c r="K1076" s="55">
        <v>2</v>
      </c>
      <c r="L1076" s="55">
        <v>1</v>
      </c>
      <c r="M1076" s="55">
        <v>0</v>
      </c>
      <c r="N1076" s="56">
        <v>4</v>
      </c>
      <c r="O1076" s="56">
        <v>3</v>
      </c>
      <c r="P1076" s="56">
        <v>7</v>
      </c>
      <c r="Q1076" s="55">
        <v>1075</v>
      </c>
      <c r="R1076" s="55" t="s">
        <v>309</v>
      </c>
      <c r="S1076" s="55">
        <v>58</v>
      </c>
      <c r="T1076" s="57">
        <f t="shared" si="16"/>
        <v>4</v>
      </c>
    </row>
    <row r="1077" spans="1:20" s="55" customFormat="1" x14ac:dyDescent="0.3">
      <c r="A1077" s="55" t="s">
        <v>2240</v>
      </c>
      <c r="B1077" s="55">
        <v>1</v>
      </c>
      <c r="C1077" s="55">
        <v>0</v>
      </c>
      <c r="D1077" s="55">
        <v>0</v>
      </c>
      <c r="E1077" s="55">
        <v>2</v>
      </c>
      <c r="F1077" s="55">
        <v>1</v>
      </c>
      <c r="G1077" s="55">
        <v>1</v>
      </c>
      <c r="H1077" s="55">
        <v>0</v>
      </c>
      <c r="I1077" s="55">
        <v>0</v>
      </c>
      <c r="J1077" s="55">
        <v>0</v>
      </c>
      <c r="K1077" s="55">
        <v>1</v>
      </c>
      <c r="L1077" s="55">
        <v>1</v>
      </c>
      <c r="M1077" s="55">
        <v>0</v>
      </c>
      <c r="N1077" s="56">
        <v>3</v>
      </c>
      <c r="O1077" s="56">
        <v>4</v>
      </c>
      <c r="P1077" s="56">
        <v>7</v>
      </c>
      <c r="Q1077" s="55">
        <v>1076</v>
      </c>
      <c r="R1077" s="55" t="s">
        <v>309</v>
      </c>
      <c r="S1077" s="55">
        <v>58</v>
      </c>
      <c r="T1077" s="57">
        <f t="shared" si="16"/>
        <v>5</v>
      </c>
    </row>
    <row r="1078" spans="1:20" s="55" customFormat="1" x14ac:dyDescent="0.3">
      <c r="A1078" s="55" t="s">
        <v>2239</v>
      </c>
      <c r="B1078" s="55">
        <v>1</v>
      </c>
      <c r="C1078" s="55">
        <v>0</v>
      </c>
      <c r="D1078" s="55">
        <v>0</v>
      </c>
      <c r="E1078" s="55">
        <v>1</v>
      </c>
      <c r="F1078" s="55">
        <v>0</v>
      </c>
      <c r="G1078" s="55">
        <v>3</v>
      </c>
      <c r="H1078" s="55">
        <v>1</v>
      </c>
      <c r="I1078" s="55">
        <v>0</v>
      </c>
      <c r="J1078" s="55">
        <v>1</v>
      </c>
      <c r="K1078" s="55">
        <v>1</v>
      </c>
      <c r="L1078" s="55">
        <v>0</v>
      </c>
      <c r="M1078" s="55">
        <v>0</v>
      </c>
      <c r="N1078" s="56">
        <v>3</v>
      </c>
      <c r="O1078" s="56">
        <v>5</v>
      </c>
      <c r="P1078" s="56">
        <v>8</v>
      </c>
      <c r="Q1078" s="55">
        <v>1077</v>
      </c>
      <c r="R1078" s="55" t="s">
        <v>309</v>
      </c>
      <c r="S1078" s="55">
        <v>59</v>
      </c>
      <c r="T1078" s="57">
        <f t="shared" si="16"/>
        <v>6</v>
      </c>
    </row>
    <row r="1079" spans="1:20" s="55" customFormat="1" x14ac:dyDescent="0.3">
      <c r="A1079" s="55" t="s">
        <v>2239</v>
      </c>
      <c r="B1079" s="55">
        <v>2</v>
      </c>
      <c r="C1079" s="55">
        <v>0</v>
      </c>
      <c r="D1079" s="55">
        <v>0</v>
      </c>
      <c r="E1079" s="55">
        <v>0</v>
      </c>
      <c r="F1079" s="55">
        <v>1</v>
      </c>
      <c r="G1079" s="55">
        <v>1</v>
      </c>
      <c r="H1079" s="55">
        <v>3</v>
      </c>
      <c r="I1079" s="55">
        <v>0</v>
      </c>
      <c r="J1079" s="55">
        <v>2</v>
      </c>
      <c r="K1079" s="55">
        <v>1</v>
      </c>
      <c r="L1079" s="55">
        <v>0</v>
      </c>
      <c r="M1079" s="55">
        <v>0</v>
      </c>
      <c r="N1079" s="56">
        <v>8</v>
      </c>
      <c r="O1079" s="56">
        <v>2</v>
      </c>
      <c r="P1079" s="56">
        <v>10</v>
      </c>
      <c r="Q1079" s="55">
        <v>1078</v>
      </c>
      <c r="R1079" s="55" t="s">
        <v>309</v>
      </c>
      <c r="S1079" s="55">
        <v>59</v>
      </c>
      <c r="T1079" s="57">
        <f t="shared" si="16"/>
        <v>7</v>
      </c>
    </row>
    <row r="1080" spans="1:20" s="55" customFormat="1" x14ac:dyDescent="0.3">
      <c r="A1080" s="55" t="s">
        <v>2239</v>
      </c>
      <c r="B1080" s="55">
        <v>0</v>
      </c>
      <c r="C1080" s="55">
        <v>0</v>
      </c>
      <c r="D1080" s="55">
        <v>0</v>
      </c>
      <c r="E1080" s="55">
        <v>0</v>
      </c>
      <c r="F1080" s="55">
        <v>0</v>
      </c>
      <c r="G1080" s="55">
        <v>1</v>
      </c>
      <c r="H1080" s="55">
        <v>2</v>
      </c>
      <c r="I1080" s="55">
        <v>0</v>
      </c>
      <c r="J1080" s="55">
        <v>0</v>
      </c>
      <c r="K1080" s="55">
        <v>2</v>
      </c>
      <c r="L1080" s="55">
        <v>1</v>
      </c>
      <c r="M1080" s="55">
        <v>0</v>
      </c>
      <c r="N1080" s="56">
        <v>3</v>
      </c>
      <c r="O1080" s="56">
        <v>3</v>
      </c>
      <c r="P1080" s="56">
        <v>6</v>
      </c>
      <c r="Q1080" s="55">
        <v>1079</v>
      </c>
      <c r="R1080" s="55" t="s">
        <v>309</v>
      </c>
      <c r="S1080" s="55">
        <v>59</v>
      </c>
      <c r="T1080" s="57">
        <f t="shared" si="16"/>
        <v>3</v>
      </c>
    </row>
    <row r="1081" spans="1:20" s="55" customFormat="1" x14ac:dyDescent="0.3">
      <c r="A1081" s="55" t="s">
        <v>2239</v>
      </c>
      <c r="B1081" s="55">
        <v>0</v>
      </c>
      <c r="C1081" s="55">
        <v>0</v>
      </c>
      <c r="D1081" s="55">
        <v>1</v>
      </c>
      <c r="E1081" s="55">
        <v>1</v>
      </c>
      <c r="F1081" s="55">
        <v>1</v>
      </c>
      <c r="G1081" s="55">
        <v>1</v>
      </c>
      <c r="H1081" s="55">
        <v>0</v>
      </c>
      <c r="I1081" s="55">
        <v>0</v>
      </c>
      <c r="J1081" s="55">
        <v>1</v>
      </c>
      <c r="K1081" s="55">
        <v>1</v>
      </c>
      <c r="L1081" s="55">
        <v>0</v>
      </c>
      <c r="M1081" s="55">
        <v>0</v>
      </c>
      <c r="N1081" s="56">
        <v>3</v>
      </c>
      <c r="O1081" s="56">
        <v>3</v>
      </c>
      <c r="P1081" s="56">
        <v>6</v>
      </c>
      <c r="Q1081" s="55">
        <v>1080</v>
      </c>
      <c r="R1081" s="55" t="s">
        <v>309</v>
      </c>
      <c r="S1081" s="55">
        <v>59</v>
      </c>
      <c r="T1081" s="57">
        <f t="shared" si="16"/>
        <v>4</v>
      </c>
    </row>
    <row r="1082" spans="1:20" s="55" customFormat="1" x14ac:dyDescent="0.3">
      <c r="A1082" s="55" t="s">
        <v>2239</v>
      </c>
      <c r="B1082" s="55">
        <v>0</v>
      </c>
      <c r="C1082" s="55">
        <v>0</v>
      </c>
      <c r="D1082" s="55">
        <v>3</v>
      </c>
      <c r="E1082" s="55">
        <v>0</v>
      </c>
      <c r="F1082" s="55">
        <v>2</v>
      </c>
      <c r="G1082" s="55">
        <v>2</v>
      </c>
      <c r="H1082" s="55">
        <v>1</v>
      </c>
      <c r="I1082" s="55">
        <v>1</v>
      </c>
      <c r="J1082" s="55">
        <v>1</v>
      </c>
      <c r="K1082" s="55">
        <v>2</v>
      </c>
      <c r="L1082" s="55">
        <v>0</v>
      </c>
      <c r="M1082" s="55">
        <v>0</v>
      </c>
      <c r="N1082" s="56">
        <v>7</v>
      </c>
      <c r="O1082" s="56">
        <v>5</v>
      </c>
      <c r="P1082" s="56">
        <v>12</v>
      </c>
      <c r="Q1082" s="55">
        <v>1081</v>
      </c>
      <c r="R1082" s="55" t="s">
        <v>309</v>
      </c>
      <c r="S1082" s="55">
        <v>59</v>
      </c>
      <c r="T1082" s="57">
        <f t="shared" si="16"/>
        <v>9</v>
      </c>
    </row>
    <row r="1083" spans="1:20" s="55" customFormat="1" x14ac:dyDescent="0.3">
      <c r="A1083" s="55" t="s">
        <v>2239</v>
      </c>
      <c r="B1083" s="55">
        <v>0</v>
      </c>
      <c r="C1083" s="55">
        <v>0</v>
      </c>
      <c r="D1083" s="55">
        <v>0</v>
      </c>
      <c r="E1083" s="55">
        <v>0</v>
      </c>
      <c r="F1083" s="55">
        <v>1</v>
      </c>
      <c r="G1083" s="55">
        <v>2</v>
      </c>
      <c r="H1083" s="55">
        <v>1</v>
      </c>
      <c r="I1083" s="55">
        <v>2</v>
      </c>
      <c r="J1083" s="55">
        <v>1</v>
      </c>
      <c r="K1083" s="55">
        <v>1</v>
      </c>
      <c r="L1083" s="55">
        <v>0</v>
      </c>
      <c r="M1083" s="55">
        <v>0</v>
      </c>
      <c r="N1083" s="56">
        <v>3</v>
      </c>
      <c r="O1083" s="56">
        <v>5</v>
      </c>
      <c r="P1083" s="56">
        <v>8</v>
      </c>
      <c r="Q1083" s="55">
        <v>1082</v>
      </c>
      <c r="R1083" s="55" t="s">
        <v>309</v>
      </c>
      <c r="S1083" s="55">
        <v>59</v>
      </c>
      <c r="T1083" s="57">
        <f t="shared" si="16"/>
        <v>6</v>
      </c>
    </row>
    <row r="1084" spans="1:20" s="55" customFormat="1" x14ac:dyDescent="0.3">
      <c r="A1084" s="55" t="s">
        <v>2239</v>
      </c>
      <c r="B1084" s="55">
        <v>0</v>
      </c>
      <c r="C1084" s="55">
        <v>0</v>
      </c>
      <c r="D1084" s="55">
        <v>1</v>
      </c>
      <c r="E1084" s="55">
        <v>0</v>
      </c>
      <c r="F1084" s="55">
        <v>1</v>
      </c>
      <c r="G1084" s="55">
        <v>2</v>
      </c>
      <c r="H1084" s="55">
        <v>2</v>
      </c>
      <c r="I1084" s="55">
        <v>1</v>
      </c>
      <c r="J1084" s="55">
        <v>1</v>
      </c>
      <c r="K1084" s="55">
        <v>1</v>
      </c>
      <c r="L1084" s="55">
        <v>0</v>
      </c>
      <c r="M1084" s="55">
        <v>0</v>
      </c>
      <c r="N1084" s="56">
        <v>5</v>
      </c>
      <c r="O1084" s="56">
        <v>4</v>
      </c>
      <c r="P1084" s="56">
        <v>9</v>
      </c>
      <c r="Q1084" s="55">
        <v>1083</v>
      </c>
      <c r="R1084" s="55" t="s">
        <v>309</v>
      </c>
      <c r="S1084" s="55">
        <v>59</v>
      </c>
      <c r="T1084" s="57">
        <f t="shared" si="16"/>
        <v>7</v>
      </c>
    </row>
    <row r="1085" spans="1:20" s="55" customFormat="1" x14ac:dyDescent="0.3">
      <c r="A1085" s="55" t="s">
        <v>2239</v>
      </c>
      <c r="B1085" s="55">
        <v>0</v>
      </c>
      <c r="C1085" s="55">
        <v>0</v>
      </c>
      <c r="D1085" s="55">
        <v>1</v>
      </c>
      <c r="E1085" s="55">
        <v>1</v>
      </c>
      <c r="F1085" s="55">
        <v>2</v>
      </c>
      <c r="G1085" s="55">
        <v>1</v>
      </c>
      <c r="H1085" s="55">
        <v>1</v>
      </c>
      <c r="I1085" s="55">
        <v>0</v>
      </c>
      <c r="J1085" s="55">
        <v>1</v>
      </c>
      <c r="K1085" s="55">
        <v>1</v>
      </c>
      <c r="L1085" s="55">
        <v>0</v>
      </c>
      <c r="M1085" s="55">
        <v>0</v>
      </c>
      <c r="N1085" s="56">
        <v>5</v>
      </c>
      <c r="O1085" s="56">
        <v>3</v>
      </c>
      <c r="P1085" s="56">
        <v>8</v>
      </c>
      <c r="Q1085" s="55">
        <v>1084</v>
      </c>
      <c r="R1085" s="55" t="s">
        <v>309</v>
      </c>
      <c r="S1085" s="55">
        <v>59</v>
      </c>
      <c r="T1085" s="57">
        <f t="shared" si="16"/>
        <v>6</v>
      </c>
    </row>
    <row r="1086" spans="1:20" s="55" customFormat="1" x14ac:dyDescent="0.3">
      <c r="A1086" s="55" t="s">
        <v>2239</v>
      </c>
      <c r="B1086" s="55">
        <v>0</v>
      </c>
      <c r="C1086" s="55">
        <v>0</v>
      </c>
      <c r="D1086" s="55">
        <v>0</v>
      </c>
      <c r="E1086" s="55">
        <v>1</v>
      </c>
      <c r="F1086" s="55">
        <v>2</v>
      </c>
      <c r="G1086" s="55">
        <v>1</v>
      </c>
      <c r="H1086" s="55">
        <v>3</v>
      </c>
      <c r="I1086" s="55">
        <v>0</v>
      </c>
      <c r="J1086" s="55">
        <v>2</v>
      </c>
      <c r="K1086" s="55">
        <v>1</v>
      </c>
      <c r="L1086" s="55">
        <v>0</v>
      </c>
      <c r="M1086" s="55">
        <v>0</v>
      </c>
      <c r="N1086" s="56">
        <v>7</v>
      </c>
      <c r="O1086" s="56">
        <v>3</v>
      </c>
      <c r="P1086" s="56">
        <v>10</v>
      </c>
      <c r="Q1086" s="55">
        <v>1085</v>
      </c>
      <c r="R1086" s="55" t="s">
        <v>309</v>
      </c>
      <c r="S1086" s="55">
        <v>59</v>
      </c>
      <c r="T1086" s="57">
        <f t="shared" si="16"/>
        <v>7</v>
      </c>
    </row>
    <row r="1087" spans="1:20" s="55" customFormat="1" x14ac:dyDescent="0.3">
      <c r="A1087" s="55" t="s">
        <v>2239</v>
      </c>
      <c r="B1087" s="55">
        <v>1</v>
      </c>
      <c r="C1087" s="55">
        <v>0</v>
      </c>
      <c r="D1087" s="55">
        <v>1</v>
      </c>
      <c r="E1087" s="55">
        <v>0</v>
      </c>
      <c r="F1087" s="55">
        <v>1</v>
      </c>
      <c r="G1087" s="55">
        <v>0</v>
      </c>
      <c r="H1087" s="55">
        <v>0</v>
      </c>
      <c r="I1087" s="55">
        <v>0</v>
      </c>
      <c r="J1087" s="55">
        <v>0</v>
      </c>
      <c r="K1087" s="55">
        <v>1</v>
      </c>
      <c r="L1087" s="55">
        <v>0</v>
      </c>
      <c r="M1087" s="55">
        <v>0</v>
      </c>
      <c r="N1087" s="56">
        <v>3</v>
      </c>
      <c r="O1087" s="56">
        <v>1</v>
      </c>
      <c r="P1087" s="56">
        <v>4</v>
      </c>
      <c r="Q1087" s="55">
        <v>1086</v>
      </c>
      <c r="R1087" s="55" t="s">
        <v>309</v>
      </c>
      <c r="S1087" s="55">
        <v>59</v>
      </c>
      <c r="T1087" s="57">
        <f t="shared" si="16"/>
        <v>3</v>
      </c>
    </row>
    <row r="1088" spans="1:20" s="55" customFormat="1" x14ac:dyDescent="0.3">
      <c r="A1088" s="55" t="s">
        <v>2239</v>
      </c>
      <c r="B1088" s="55">
        <v>0</v>
      </c>
      <c r="C1088" s="55">
        <v>0</v>
      </c>
      <c r="D1088" s="55">
        <v>0</v>
      </c>
      <c r="E1088" s="55">
        <v>0</v>
      </c>
      <c r="F1088" s="55">
        <v>1</v>
      </c>
      <c r="G1088" s="55">
        <v>0</v>
      </c>
      <c r="H1088" s="55">
        <v>0</v>
      </c>
      <c r="I1088" s="55">
        <v>0</v>
      </c>
      <c r="J1088" s="55">
        <v>0</v>
      </c>
      <c r="K1088" s="55">
        <v>1</v>
      </c>
      <c r="L1088" s="55">
        <v>0</v>
      </c>
      <c r="M1088" s="55">
        <v>0</v>
      </c>
      <c r="N1088" s="56">
        <v>1</v>
      </c>
      <c r="O1088" s="56">
        <v>1</v>
      </c>
      <c r="P1088" s="56">
        <v>2</v>
      </c>
      <c r="Q1088" s="55">
        <v>1087</v>
      </c>
      <c r="R1088" s="55" t="s">
        <v>309</v>
      </c>
      <c r="S1088" s="55">
        <v>59</v>
      </c>
      <c r="T1088" s="57">
        <f t="shared" si="16"/>
        <v>1</v>
      </c>
    </row>
    <row r="1089" spans="1:20" s="55" customFormat="1" x14ac:dyDescent="0.3">
      <c r="A1089" s="55" t="s">
        <v>2239</v>
      </c>
      <c r="B1089" s="55">
        <v>0</v>
      </c>
      <c r="C1089" s="55">
        <v>0</v>
      </c>
      <c r="D1089" s="55">
        <v>0</v>
      </c>
      <c r="E1089" s="55">
        <v>0</v>
      </c>
      <c r="F1089" s="55">
        <v>1</v>
      </c>
      <c r="G1089" s="55">
        <v>1</v>
      </c>
      <c r="H1089" s="55">
        <v>1</v>
      </c>
      <c r="I1089" s="55">
        <v>2</v>
      </c>
      <c r="J1089" s="55">
        <v>1</v>
      </c>
      <c r="K1089" s="55">
        <v>1</v>
      </c>
      <c r="L1089" s="55">
        <v>0</v>
      </c>
      <c r="M1089" s="55">
        <v>0</v>
      </c>
      <c r="N1089" s="56">
        <v>3</v>
      </c>
      <c r="O1089" s="56">
        <v>4</v>
      </c>
      <c r="P1089" s="56">
        <v>7</v>
      </c>
      <c r="Q1089" s="55">
        <v>1088</v>
      </c>
      <c r="R1089" s="55" t="s">
        <v>309</v>
      </c>
      <c r="S1089" s="55">
        <v>59</v>
      </c>
      <c r="T1089" s="57">
        <f t="shared" si="16"/>
        <v>5</v>
      </c>
    </row>
    <row r="1090" spans="1:20" s="55" customFormat="1" x14ac:dyDescent="0.3">
      <c r="A1090" s="55" t="s">
        <v>2239</v>
      </c>
      <c r="B1090" s="55">
        <v>0</v>
      </c>
      <c r="C1090" s="55">
        <v>0</v>
      </c>
      <c r="D1090" s="55">
        <v>1</v>
      </c>
      <c r="E1090" s="55">
        <v>1</v>
      </c>
      <c r="F1090" s="55">
        <v>0</v>
      </c>
      <c r="G1090" s="55">
        <v>2</v>
      </c>
      <c r="H1090" s="55">
        <v>2</v>
      </c>
      <c r="I1090" s="55">
        <v>1</v>
      </c>
      <c r="J1090" s="55">
        <v>1</v>
      </c>
      <c r="K1090" s="55">
        <v>1</v>
      </c>
      <c r="L1090" s="55">
        <v>0</v>
      </c>
      <c r="M1090" s="55">
        <v>0</v>
      </c>
      <c r="N1090" s="56">
        <v>4</v>
      </c>
      <c r="O1090" s="56">
        <v>5</v>
      </c>
      <c r="P1090" s="56">
        <v>9</v>
      </c>
      <c r="Q1090" s="55">
        <v>1089</v>
      </c>
      <c r="R1090" s="55" t="s">
        <v>309</v>
      </c>
      <c r="S1090" s="55">
        <v>59</v>
      </c>
      <c r="T1090" s="57">
        <f t="shared" si="16"/>
        <v>7</v>
      </c>
    </row>
    <row r="1091" spans="1:20" s="55" customFormat="1" x14ac:dyDescent="0.3">
      <c r="A1091" s="55" t="s">
        <v>2239</v>
      </c>
      <c r="B1091" s="55">
        <v>0</v>
      </c>
      <c r="C1091" s="55">
        <v>1</v>
      </c>
      <c r="D1091" s="55">
        <v>0</v>
      </c>
      <c r="E1091" s="55">
        <v>1</v>
      </c>
      <c r="F1091" s="55">
        <v>1</v>
      </c>
      <c r="G1091" s="55">
        <v>2</v>
      </c>
      <c r="H1091" s="55">
        <v>0</v>
      </c>
      <c r="I1091" s="55">
        <v>2</v>
      </c>
      <c r="J1091" s="55">
        <v>0</v>
      </c>
      <c r="K1091" s="55">
        <v>1</v>
      </c>
      <c r="L1091" s="55">
        <v>1</v>
      </c>
      <c r="M1091" s="55">
        <v>0</v>
      </c>
      <c r="N1091" s="56">
        <v>2</v>
      </c>
      <c r="O1091" s="56">
        <v>7</v>
      </c>
      <c r="P1091" s="56">
        <v>9</v>
      </c>
      <c r="Q1091" s="55">
        <v>1090</v>
      </c>
      <c r="R1091" s="55" t="s">
        <v>309</v>
      </c>
      <c r="S1091" s="55">
        <v>59</v>
      </c>
      <c r="T1091" s="57">
        <f t="shared" ref="T1091:T1154" si="17">SUM(B1091:I1091)</f>
        <v>7</v>
      </c>
    </row>
    <row r="1092" spans="1:20" s="55" customFormat="1" x14ac:dyDescent="0.3">
      <c r="A1092" s="55" t="s">
        <v>2239</v>
      </c>
      <c r="B1092" s="55">
        <v>0</v>
      </c>
      <c r="C1092" s="55">
        <v>1</v>
      </c>
      <c r="D1092" s="55">
        <v>1</v>
      </c>
      <c r="E1092" s="55">
        <v>0</v>
      </c>
      <c r="F1092" s="55">
        <v>1</v>
      </c>
      <c r="G1092" s="55">
        <v>1</v>
      </c>
      <c r="H1092" s="55">
        <v>0</v>
      </c>
      <c r="I1092" s="55">
        <v>0</v>
      </c>
      <c r="J1092" s="55">
        <v>1</v>
      </c>
      <c r="K1092" s="55">
        <v>1</v>
      </c>
      <c r="L1092" s="55">
        <v>0</v>
      </c>
      <c r="M1092" s="55">
        <v>0</v>
      </c>
      <c r="N1092" s="56">
        <v>3</v>
      </c>
      <c r="O1092" s="56">
        <v>3</v>
      </c>
      <c r="P1092" s="56">
        <v>6</v>
      </c>
      <c r="Q1092" s="55">
        <v>1091</v>
      </c>
      <c r="R1092" s="55" t="s">
        <v>309</v>
      </c>
      <c r="S1092" s="55">
        <v>59</v>
      </c>
      <c r="T1092" s="57">
        <f t="shared" si="17"/>
        <v>4</v>
      </c>
    </row>
    <row r="1093" spans="1:20" s="55" customFormat="1" x14ac:dyDescent="0.3">
      <c r="A1093" s="55" t="s">
        <v>2239</v>
      </c>
      <c r="B1093" s="55">
        <v>0</v>
      </c>
      <c r="C1093" s="55">
        <v>0</v>
      </c>
      <c r="D1093" s="55">
        <v>0</v>
      </c>
      <c r="E1093" s="55">
        <v>0</v>
      </c>
      <c r="F1093" s="55">
        <v>0</v>
      </c>
      <c r="G1093" s="55">
        <v>0</v>
      </c>
      <c r="H1093" s="55">
        <v>2</v>
      </c>
      <c r="I1093" s="55">
        <v>0</v>
      </c>
      <c r="J1093" s="55">
        <v>1</v>
      </c>
      <c r="K1093" s="55">
        <v>1</v>
      </c>
      <c r="L1093" s="55">
        <v>0</v>
      </c>
      <c r="M1093" s="55">
        <v>0</v>
      </c>
      <c r="N1093" s="56">
        <v>3</v>
      </c>
      <c r="O1093" s="56">
        <v>1</v>
      </c>
      <c r="P1093" s="56">
        <v>4</v>
      </c>
      <c r="Q1093" s="55">
        <v>1092</v>
      </c>
      <c r="R1093" s="55" t="s">
        <v>309</v>
      </c>
      <c r="S1093" s="55">
        <v>59</v>
      </c>
      <c r="T1093" s="57">
        <f t="shared" si="17"/>
        <v>2</v>
      </c>
    </row>
    <row r="1094" spans="1:20" s="55" customFormat="1" x14ac:dyDescent="0.3">
      <c r="A1094" s="55" t="s">
        <v>2239</v>
      </c>
      <c r="B1094" s="55">
        <v>1</v>
      </c>
      <c r="C1094" s="55">
        <v>0</v>
      </c>
      <c r="D1094" s="55">
        <v>1</v>
      </c>
      <c r="E1094" s="55">
        <v>0</v>
      </c>
      <c r="F1094" s="55">
        <v>0</v>
      </c>
      <c r="G1094" s="55">
        <v>0</v>
      </c>
      <c r="H1094" s="55">
        <v>0</v>
      </c>
      <c r="I1094" s="55">
        <v>0</v>
      </c>
      <c r="J1094" s="55">
        <v>1</v>
      </c>
      <c r="K1094" s="55">
        <v>1</v>
      </c>
      <c r="L1094" s="55">
        <v>0</v>
      </c>
      <c r="M1094" s="55">
        <v>0</v>
      </c>
      <c r="N1094" s="56">
        <v>3</v>
      </c>
      <c r="O1094" s="56">
        <v>1</v>
      </c>
      <c r="P1094" s="56">
        <v>4</v>
      </c>
      <c r="Q1094" s="55">
        <v>1093</v>
      </c>
      <c r="R1094" s="55" t="s">
        <v>309</v>
      </c>
      <c r="S1094" s="55">
        <v>59</v>
      </c>
      <c r="T1094" s="57">
        <f t="shared" si="17"/>
        <v>2</v>
      </c>
    </row>
    <row r="1095" spans="1:20" s="55" customFormat="1" x14ac:dyDescent="0.3">
      <c r="A1095" s="55" t="s">
        <v>2239</v>
      </c>
      <c r="B1095" s="55">
        <v>1</v>
      </c>
      <c r="C1095" s="55">
        <v>0</v>
      </c>
      <c r="D1095" s="55">
        <v>0</v>
      </c>
      <c r="E1095" s="55">
        <v>1</v>
      </c>
      <c r="F1095" s="55">
        <v>1</v>
      </c>
      <c r="G1095" s="55">
        <v>1</v>
      </c>
      <c r="H1095" s="55">
        <v>0</v>
      </c>
      <c r="I1095" s="55">
        <v>0</v>
      </c>
      <c r="J1095" s="55">
        <v>1</v>
      </c>
      <c r="K1095" s="55">
        <v>1</v>
      </c>
      <c r="L1095" s="55">
        <v>0</v>
      </c>
      <c r="M1095" s="55">
        <v>0</v>
      </c>
      <c r="N1095" s="56">
        <v>3</v>
      </c>
      <c r="O1095" s="56">
        <v>3</v>
      </c>
      <c r="P1095" s="56">
        <v>6</v>
      </c>
      <c r="Q1095" s="55">
        <v>1094</v>
      </c>
      <c r="R1095" s="55" t="s">
        <v>309</v>
      </c>
      <c r="S1095" s="55">
        <v>59</v>
      </c>
      <c r="T1095" s="57">
        <f t="shared" si="17"/>
        <v>4</v>
      </c>
    </row>
    <row r="1096" spans="1:20" s="55" customFormat="1" x14ac:dyDescent="0.3">
      <c r="A1096" s="55" t="s">
        <v>2239</v>
      </c>
      <c r="B1096" s="55">
        <v>0</v>
      </c>
      <c r="C1096" s="55">
        <v>1</v>
      </c>
      <c r="D1096" s="55">
        <v>1</v>
      </c>
      <c r="E1096" s="55">
        <v>0</v>
      </c>
      <c r="F1096" s="55">
        <v>0</v>
      </c>
      <c r="G1096" s="55">
        <v>0</v>
      </c>
      <c r="H1096" s="55">
        <v>0</v>
      </c>
      <c r="I1096" s="55">
        <v>0</v>
      </c>
      <c r="J1096" s="55">
        <v>1</v>
      </c>
      <c r="K1096" s="55">
        <v>1</v>
      </c>
      <c r="L1096" s="55">
        <v>0</v>
      </c>
      <c r="M1096" s="55">
        <v>0</v>
      </c>
      <c r="N1096" s="56">
        <v>2</v>
      </c>
      <c r="O1096" s="56">
        <v>2</v>
      </c>
      <c r="P1096" s="56">
        <v>4</v>
      </c>
      <c r="Q1096" s="55">
        <v>1095</v>
      </c>
      <c r="R1096" s="55" t="s">
        <v>309</v>
      </c>
      <c r="S1096" s="55">
        <v>59</v>
      </c>
      <c r="T1096" s="57">
        <f t="shared" si="17"/>
        <v>2</v>
      </c>
    </row>
    <row r="1097" spans="1:20" s="55" customFormat="1" x14ac:dyDescent="0.3">
      <c r="A1097" s="55" t="s">
        <v>2239</v>
      </c>
      <c r="B1097" s="55">
        <v>0</v>
      </c>
      <c r="C1097" s="55">
        <v>0</v>
      </c>
      <c r="D1097" s="55">
        <v>1</v>
      </c>
      <c r="E1097" s="55">
        <v>0</v>
      </c>
      <c r="F1097" s="55">
        <v>2</v>
      </c>
      <c r="G1097" s="55">
        <v>0</v>
      </c>
      <c r="H1097" s="55">
        <v>2</v>
      </c>
      <c r="I1097" s="55">
        <v>0</v>
      </c>
      <c r="J1097" s="55">
        <v>1</v>
      </c>
      <c r="K1097" s="55">
        <v>1</v>
      </c>
      <c r="L1097" s="55">
        <v>0</v>
      </c>
      <c r="M1097" s="55">
        <v>0</v>
      </c>
      <c r="N1097" s="56">
        <v>6</v>
      </c>
      <c r="O1097" s="56">
        <v>1</v>
      </c>
      <c r="P1097" s="56">
        <v>7</v>
      </c>
      <c r="Q1097" s="55">
        <v>1096</v>
      </c>
      <c r="R1097" s="55" t="s">
        <v>309</v>
      </c>
      <c r="S1097" s="55">
        <v>59</v>
      </c>
      <c r="T1097" s="57">
        <f t="shared" si="17"/>
        <v>5</v>
      </c>
    </row>
    <row r="1098" spans="1:20" s="55" customFormat="1" x14ac:dyDescent="0.3">
      <c r="A1098" s="55" t="s">
        <v>2239</v>
      </c>
      <c r="B1098" s="55">
        <v>0</v>
      </c>
      <c r="C1098" s="55">
        <v>0</v>
      </c>
      <c r="D1098" s="55">
        <v>0</v>
      </c>
      <c r="E1098" s="55">
        <v>1</v>
      </c>
      <c r="F1098" s="55">
        <v>1</v>
      </c>
      <c r="G1098" s="55">
        <v>1</v>
      </c>
      <c r="H1098" s="55">
        <v>1</v>
      </c>
      <c r="I1098" s="55">
        <v>1</v>
      </c>
      <c r="J1098" s="55">
        <v>1</v>
      </c>
      <c r="K1098" s="55">
        <v>1</v>
      </c>
      <c r="L1098" s="55">
        <v>0</v>
      </c>
      <c r="M1098" s="55">
        <v>0</v>
      </c>
      <c r="N1098" s="56">
        <v>3</v>
      </c>
      <c r="O1098" s="56">
        <v>4</v>
      </c>
      <c r="P1098" s="56">
        <v>7</v>
      </c>
      <c r="Q1098" s="55">
        <v>1097</v>
      </c>
      <c r="R1098" s="55" t="s">
        <v>309</v>
      </c>
      <c r="S1098" s="55">
        <v>60</v>
      </c>
      <c r="T1098" s="57">
        <f t="shared" si="17"/>
        <v>5</v>
      </c>
    </row>
    <row r="1099" spans="1:20" s="55" customFormat="1" x14ac:dyDescent="0.3">
      <c r="A1099" s="55" t="s">
        <v>2239</v>
      </c>
      <c r="B1099" s="55">
        <v>0</v>
      </c>
      <c r="C1099" s="55">
        <v>1</v>
      </c>
      <c r="D1099" s="55">
        <v>0</v>
      </c>
      <c r="E1099" s="55">
        <v>0</v>
      </c>
      <c r="F1099" s="55">
        <v>2</v>
      </c>
      <c r="G1099" s="55">
        <v>1</v>
      </c>
      <c r="H1099" s="55">
        <v>0</v>
      </c>
      <c r="I1099" s="55">
        <v>1</v>
      </c>
      <c r="J1099" s="55">
        <v>1</v>
      </c>
      <c r="K1099" s="55">
        <v>1</v>
      </c>
      <c r="L1099" s="55">
        <v>0</v>
      </c>
      <c r="M1099" s="55">
        <v>0</v>
      </c>
      <c r="N1099" s="56">
        <v>3</v>
      </c>
      <c r="O1099" s="56">
        <v>4</v>
      </c>
      <c r="P1099" s="56">
        <v>7</v>
      </c>
      <c r="Q1099" s="55">
        <v>1098</v>
      </c>
      <c r="R1099" s="55" t="s">
        <v>309</v>
      </c>
      <c r="S1099" s="55">
        <v>60</v>
      </c>
      <c r="T1099" s="57">
        <f t="shared" si="17"/>
        <v>5</v>
      </c>
    </row>
    <row r="1100" spans="1:20" s="55" customFormat="1" x14ac:dyDescent="0.3">
      <c r="A1100" s="55" t="s">
        <v>2239</v>
      </c>
      <c r="B1100" s="55">
        <v>0</v>
      </c>
      <c r="C1100" s="55">
        <v>0</v>
      </c>
      <c r="D1100" s="55">
        <v>1</v>
      </c>
      <c r="E1100" s="55">
        <v>1</v>
      </c>
      <c r="F1100" s="55">
        <v>1</v>
      </c>
      <c r="G1100" s="55">
        <v>2</v>
      </c>
      <c r="H1100" s="55">
        <v>0</v>
      </c>
      <c r="I1100" s="55">
        <v>1</v>
      </c>
      <c r="J1100" s="55">
        <v>2</v>
      </c>
      <c r="K1100" s="55">
        <v>2</v>
      </c>
      <c r="L1100" s="55">
        <v>0</v>
      </c>
      <c r="M1100" s="55">
        <v>0</v>
      </c>
      <c r="N1100" s="56">
        <v>4</v>
      </c>
      <c r="O1100" s="56">
        <v>6</v>
      </c>
      <c r="P1100" s="56">
        <v>10</v>
      </c>
      <c r="Q1100" s="55">
        <v>1099</v>
      </c>
      <c r="R1100" s="55" t="s">
        <v>309</v>
      </c>
      <c r="S1100" s="55">
        <v>60</v>
      </c>
      <c r="T1100" s="57">
        <f t="shared" si="17"/>
        <v>6</v>
      </c>
    </row>
    <row r="1101" spans="1:20" s="55" customFormat="1" x14ac:dyDescent="0.3">
      <c r="A1101" s="55" t="s">
        <v>2239</v>
      </c>
      <c r="B1101" s="55">
        <v>0</v>
      </c>
      <c r="C1101" s="55">
        <v>0</v>
      </c>
      <c r="D1101" s="55">
        <v>1</v>
      </c>
      <c r="E1101" s="55">
        <v>0</v>
      </c>
      <c r="F1101" s="55">
        <v>2</v>
      </c>
      <c r="G1101" s="55">
        <v>0</v>
      </c>
      <c r="H1101" s="55">
        <v>0</v>
      </c>
      <c r="I1101" s="55">
        <v>0</v>
      </c>
      <c r="J1101" s="55">
        <v>1</v>
      </c>
      <c r="K1101" s="55">
        <v>1</v>
      </c>
      <c r="L1101" s="55">
        <v>0</v>
      </c>
      <c r="M1101" s="55">
        <v>0</v>
      </c>
      <c r="N1101" s="56">
        <v>4</v>
      </c>
      <c r="O1101" s="56">
        <v>1</v>
      </c>
      <c r="P1101" s="56">
        <v>5</v>
      </c>
      <c r="Q1101" s="55">
        <v>1100</v>
      </c>
      <c r="R1101" s="55" t="s">
        <v>309</v>
      </c>
      <c r="S1101" s="55">
        <v>60</v>
      </c>
      <c r="T1101" s="57">
        <f t="shared" si="17"/>
        <v>3</v>
      </c>
    </row>
    <row r="1102" spans="1:20" s="55" customFormat="1" x14ac:dyDescent="0.3">
      <c r="A1102" s="55" t="s">
        <v>2239</v>
      </c>
      <c r="B1102" s="55">
        <v>0</v>
      </c>
      <c r="C1102" s="55">
        <v>0</v>
      </c>
      <c r="D1102" s="55">
        <v>1</v>
      </c>
      <c r="E1102" s="55">
        <v>1</v>
      </c>
      <c r="F1102" s="55">
        <v>1</v>
      </c>
      <c r="G1102" s="55">
        <v>2</v>
      </c>
      <c r="H1102" s="55">
        <v>0</v>
      </c>
      <c r="I1102" s="55">
        <v>1</v>
      </c>
      <c r="J1102" s="55">
        <v>1</v>
      </c>
      <c r="K1102" s="55">
        <v>1</v>
      </c>
      <c r="L1102" s="55">
        <v>0</v>
      </c>
      <c r="M1102" s="55">
        <v>0</v>
      </c>
      <c r="N1102" s="56">
        <v>3</v>
      </c>
      <c r="O1102" s="56">
        <v>5</v>
      </c>
      <c r="P1102" s="56">
        <v>8</v>
      </c>
      <c r="Q1102" s="55">
        <v>1101</v>
      </c>
      <c r="R1102" s="55" t="s">
        <v>309</v>
      </c>
      <c r="S1102" s="55">
        <v>60</v>
      </c>
      <c r="T1102" s="57">
        <f t="shared" si="17"/>
        <v>6</v>
      </c>
    </row>
    <row r="1103" spans="1:20" s="55" customFormat="1" x14ac:dyDescent="0.3">
      <c r="A1103" s="55" t="s">
        <v>2239</v>
      </c>
      <c r="B1103" s="55">
        <v>3</v>
      </c>
      <c r="C1103" s="55">
        <v>0</v>
      </c>
      <c r="D1103" s="55">
        <v>1</v>
      </c>
      <c r="E1103" s="55">
        <v>0</v>
      </c>
      <c r="F1103" s="55">
        <v>1</v>
      </c>
      <c r="G1103" s="55">
        <v>1</v>
      </c>
      <c r="H1103" s="55">
        <v>1</v>
      </c>
      <c r="I1103" s="55">
        <v>2</v>
      </c>
      <c r="J1103" s="55">
        <v>2</v>
      </c>
      <c r="K1103" s="55">
        <v>1</v>
      </c>
      <c r="L1103" s="55">
        <v>0</v>
      </c>
      <c r="M1103" s="55">
        <v>0</v>
      </c>
      <c r="N1103" s="56">
        <v>8</v>
      </c>
      <c r="O1103" s="56">
        <v>4</v>
      </c>
      <c r="P1103" s="56">
        <v>12</v>
      </c>
      <c r="Q1103" s="55">
        <v>1102</v>
      </c>
      <c r="R1103" s="55" t="s">
        <v>309</v>
      </c>
      <c r="S1103" s="55">
        <v>60</v>
      </c>
      <c r="T1103" s="57">
        <f t="shared" si="17"/>
        <v>9</v>
      </c>
    </row>
    <row r="1104" spans="1:20" s="55" customFormat="1" x14ac:dyDescent="0.3">
      <c r="A1104" s="55" t="s">
        <v>2239</v>
      </c>
      <c r="B1104" s="55">
        <v>0</v>
      </c>
      <c r="C1104" s="55">
        <v>1</v>
      </c>
      <c r="D1104" s="55">
        <v>0</v>
      </c>
      <c r="E1104" s="55">
        <v>0</v>
      </c>
      <c r="F1104" s="55">
        <v>1</v>
      </c>
      <c r="G1104" s="55">
        <v>2</v>
      </c>
      <c r="H1104" s="55">
        <v>2</v>
      </c>
      <c r="I1104" s="55">
        <v>1</v>
      </c>
      <c r="J1104" s="55">
        <v>1</v>
      </c>
      <c r="K1104" s="55">
        <v>1</v>
      </c>
      <c r="L1104" s="55">
        <v>0</v>
      </c>
      <c r="M1104" s="55">
        <v>0</v>
      </c>
      <c r="N1104" s="56">
        <v>4</v>
      </c>
      <c r="O1104" s="56">
        <v>5</v>
      </c>
      <c r="P1104" s="56">
        <v>9</v>
      </c>
      <c r="Q1104" s="55">
        <v>1103</v>
      </c>
      <c r="R1104" s="55" t="s">
        <v>309</v>
      </c>
      <c r="S1104" s="55">
        <v>60</v>
      </c>
      <c r="T1104" s="57">
        <f t="shared" si="17"/>
        <v>7</v>
      </c>
    </row>
    <row r="1105" spans="1:20" s="55" customFormat="1" x14ac:dyDescent="0.3">
      <c r="A1105" s="55" t="s">
        <v>2239</v>
      </c>
      <c r="B1105" s="55">
        <v>1</v>
      </c>
      <c r="C1105" s="55">
        <v>0</v>
      </c>
      <c r="D1105" s="55">
        <v>0</v>
      </c>
      <c r="E1105" s="55">
        <v>1</v>
      </c>
      <c r="F1105" s="55">
        <v>1</v>
      </c>
      <c r="G1105" s="55">
        <v>0</v>
      </c>
      <c r="H1105" s="55">
        <v>0</v>
      </c>
      <c r="I1105" s="55">
        <v>0</v>
      </c>
      <c r="J1105" s="55">
        <v>1</v>
      </c>
      <c r="K1105" s="55">
        <v>1</v>
      </c>
      <c r="L1105" s="55">
        <v>0</v>
      </c>
      <c r="M1105" s="55">
        <v>0</v>
      </c>
      <c r="N1105" s="56">
        <v>3</v>
      </c>
      <c r="O1105" s="56">
        <v>2</v>
      </c>
      <c r="P1105" s="56">
        <v>5</v>
      </c>
      <c r="Q1105" s="55">
        <v>1104</v>
      </c>
      <c r="R1105" s="55" t="s">
        <v>309</v>
      </c>
      <c r="S1105" s="55">
        <v>60</v>
      </c>
      <c r="T1105" s="57">
        <f t="shared" si="17"/>
        <v>3</v>
      </c>
    </row>
    <row r="1106" spans="1:20" s="55" customFormat="1" x14ac:dyDescent="0.3">
      <c r="A1106" s="55" t="s">
        <v>2239</v>
      </c>
      <c r="B1106" s="55">
        <v>0</v>
      </c>
      <c r="C1106" s="55">
        <v>1</v>
      </c>
      <c r="D1106" s="55">
        <v>0</v>
      </c>
      <c r="E1106" s="55">
        <v>1</v>
      </c>
      <c r="F1106" s="55">
        <v>0</v>
      </c>
      <c r="G1106" s="55">
        <v>1</v>
      </c>
      <c r="H1106" s="55">
        <v>1</v>
      </c>
      <c r="I1106" s="55">
        <v>2</v>
      </c>
      <c r="J1106" s="55">
        <v>1</v>
      </c>
      <c r="K1106" s="55">
        <v>1</v>
      </c>
      <c r="L1106" s="55">
        <v>0</v>
      </c>
      <c r="M1106" s="55">
        <v>0</v>
      </c>
      <c r="N1106" s="56">
        <v>2</v>
      </c>
      <c r="O1106" s="56">
        <v>6</v>
      </c>
      <c r="P1106" s="56">
        <v>8</v>
      </c>
      <c r="Q1106" s="55">
        <v>1105</v>
      </c>
      <c r="R1106" s="55" t="s">
        <v>309</v>
      </c>
      <c r="S1106" s="55">
        <v>60</v>
      </c>
      <c r="T1106" s="57">
        <f t="shared" si="17"/>
        <v>6</v>
      </c>
    </row>
    <row r="1107" spans="1:20" s="55" customFormat="1" x14ac:dyDescent="0.3">
      <c r="A1107" s="55" t="s">
        <v>2239</v>
      </c>
      <c r="B1107" s="55">
        <v>0</v>
      </c>
      <c r="C1107" s="55">
        <v>1</v>
      </c>
      <c r="D1107" s="55">
        <v>2</v>
      </c>
      <c r="E1107" s="55">
        <v>0</v>
      </c>
      <c r="F1107" s="55">
        <v>1</v>
      </c>
      <c r="G1107" s="55">
        <v>1</v>
      </c>
      <c r="H1107" s="55">
        <v>0</v>
      </c>
      <c r="I1107" s="55">
        <v>0</v>
      </c>
      <c r="J1107" s="55">
        <v>0</v>
      </c>
      <c r="K1107" s="55">
        <v>1</v>
      </c>
      <c r="L1107" s="55">
        <v>1</v>
      </c>
      <c r="M1107" s="55">
        <v>0</v>
      </c>
      <c r="N1107" s="56">
        <v>4</v>
      </c>
      <c r="O1107" s="56">
        <v>3</v>
      </c>
      <c r="P1107" s="56">
        <v>7</v>
      </c>
      <c r="Q1107" s="55">
        <v>1106</v>
      </c>
      <c r="R1107" s="55" t="s">
        <v>309</v>
      </c>
      <c r="S1107" s="55">
        <v>60</v>
      </c>
      <c r="T1107" s="57">
        <f t="shared" si="17"/>
        <v>5</v>
      </c>
    </row>
    <row r="1108" spans="1:20" s="55" customFormat="1" x14ac:dyDescent="0.3">
      <c r="A1108" s="55" t="s">
        <v>2239</v>
      </c>
      <c r="B1108" s="55">
        <v>0</v>
      </c>
      <c r="C1108" s="55">
        <v>0</v>
      </c>
      <c r="D1108" s="55">
        <v>1</v>
      </c>
      <c r="E1108" s="55">
        <v>0</v>
      </c>
      <c r="F1108" s="55">
        <v>3</v>
      </c>
      <c r="G1108" s="55">
        <v>0</v>
      </c>
      <c r="H1108" s="55">
        <v>0</v>
      </c>
      <c r="I1108" s="55">
        <v>0</v>
      </c>
      <c r="J1108" s="55">
        <v>0</v>
      </c>
      <c r="K1108" s="55">
        <v>1</v>
      </c>
      <c r="L1108" s="55">
        <v>1</v>
      </c>
      <c r="M1108" s="55">
        <v>0</v>
      </c>
      <c r="N1108" s="56">
        <v>5</v>
      </c>
      <c r="O1108" s="56">
        <v>1</v>
      </c>
      <c r="P1108" s="56">
        <v>6</v>
      </c>
      <c r="Q1108" s="55">
        <v>1107</v>
      </c>
      <c r="R1108" s="55" t="s">
        <v>309</v>
      </c>
      <c r="S1108" s="55">
        <v>60</v>
      </c>
      <c r="T1108" s="57">
        <f t="shared" si="17"/>
        <v>4</v>
      </c>
    </row>
    <row r="1109" spans="1:20" s="55" customFormat="1" x14ac:dyDescent="0.3">
      <c r="A1109" s="55" t="s">
        <v>2239</v>
      </c>
      <c r="B1109" s="55">
        <v>0</v>
      </c>
      <c r="C1109" s="55">
        <v>1</v>
      </c>
      <c r="D1109" s="55">
        <v>0</v>
      </c>
      <c r="E1109" s="55">
        <v>1</v>
      </c>
      <c r="F1109" s="55">
        <v>0</v>
      </c>
      <c r="G1109" s="55">
        <v>3</v>
      </c>
      <c r="H1109" s="55">
        <v>0</v>
      </c>
      <c r="I1109" s="55">
        <v>0</v>
      </c>
      <c r="J1109" s="55">
        <v>1</v>
      </c>
      <c r="K1109" s="55">
        <v>1</v>
      </c>
      <c r="L1109" s="55">
        <v>0</v>
      </c>
      <c r="M1109" s="55">
        <v>0</v>
      </c>
      <c r="N1109" s="56">
        <v>1</v>
      </c>
      <c r="O1109" s="56">
        <v>6</v>
      </c>
      <c r="P1109" s="56">
        <v>7</v>
      </c>
      <c r="Q1109" s="55">
        <v>1108</v>
      </c>
      <c r="R1109" s="55" t="s">
        <v>309</v>
      </c>
      <c r="S1109" s="55">
        <v>60</v>
      </c>
      <c r="T1109" s="57">
        <f t="shared" si="17"/>
        <v>5</v>
      </c>
    </row>
    <row r="1110" spans="1:20" s="55" customFormat="1" x14ac:dyDescent="0.3">
      <c r="A1110" s="55" t="s">
        <v>2239</v>
      </c>
      <c r="B1110" s="55">
        <v>0</v>
      </c>
      <c r="C1110" s="55">
        <v>0</v>
      </c>
      <c r="D1110" s="55">
        <v>1</v>
      </c>
      <c r="E1110" s="55">
        <v>0</v>
      </c>
      <c r="F1110" s="55">
        <v>0</v>
      </c>
      <c r="G1110" s="55">
        <v>3</v>
      </c>
      <c r="H1110" s="55">
        <v>0</v>
      </c>
      <c r="I1110" s="55">
        <v>1</v>
      </c>
      <c r="J1110" s="55">
        <v>1</v>
      </c>
      <c r="K1110" s="55">
        <v>1</v>
      </c>
      <c r="L1110" s="55">
        <v>0</v>
      </c>
      <c r="M1110" s="55">
        <v>0</v>
      </c>
      <c r="N1110" s="56">
        <v>2</v>
      </c>
      <c r="O1110" s="56">
        <v>5</v>
      </c>
      <c r="P1110" s="56">
        <v>7</v>
      </c>
      <c r="Q1110" s="55">
        <v>1109</v>
      </c>
      <c r="R1110" s="55" t="s">
        <v>309</v>
      </c>
      <c r="S1110" s="55">
        <v>60</v>
      </c>
      <c r="T1110" s="57">
        <f t="shared" si="17"/>
        <v>5</v>
      </c>
    </row>
    <row r="1111" spans="1:20" s="55" customFormat="1" x14ac:dyDescent="0.3">
      <c r="A1111" s="55" t="s">
        <v>2239</v>
      </c>
      <c r="B1111" s="55">
        <v>1</v>
      </c>
      <c r="C1111" s="55">
        <v>0</v>
      </c>
      <c r="D1111" s="55">
        <v>1</v>
      </c>
      <c r="E1111" s="55">
        <v>0</v>
      </c>
      <c r="F1111" s="55">
        <v>1</v>
      </c>
      <c r="G1111" s="55">
        <v>2</v>
      </c>
      <c r="H1111" s="55">
        <v>0</v>
      </c>
      <c r="I1111" s="55">
        <v>2</v>
      </c>
      <c r="J1111" s="55">
        <v>1</v>
      </c>
      <c r="K1111" s="55">
        <v>1</v>
      </c>
      <c r="L1111" s="55">
        <v>0</v>
      </c>
      <c r="M1111" s="55">
        <v>0</v>
      </c>
      <c r="N1111" s="56">
        <v>4</v>
      </c>
      <c r="O1111" s="56">
        <v>5</v>
      </c>
      <c r="P1111" s="56">
        <v>9</v>
      </c>
      <c r="Q1111" s="55">
        <v>1110</v>
      </c>
      <c r="R1111" s="55" t="s">
        <v>309</v>
      </c>
      <c r="S1111" s="55">
        <v>60</v>
      </c>
      <c r="T1111" s="57">
        <f t="shared" si="17"/>
        <v>7</v>
      </c>
    </row>
    <row r="1112" spans="1:20" s="55" customFormat="1" x14ac:dyDescent="0.3">
      <c r="A1112" s="55" t="s">
        <v>2239</v>
      </c>
      <c r="B1112" s="55">
        <v>1</v>
      </c>
      <c r="C1112" s="55">
        <v>0</v>
      </c>
      <c r="D1112" s="55">
        <v>0</v>
      </c>
      <c r="E1112" s="55">
        <v>1</v>
      </c>
      <c r="F1112" s="55">
        <v>2</v>
      </c>
      <c r="G1112" s="55">
        <v>1</v>
      </c>
      <c r="H1112" s="55">
        <v>1</v>
      </c>
      <c r="I1112" s="55">
        <v>1</v>
      </c>
      <c r="J1112" s="55">
        <v>1</v>
      </c>
      <c r="K1112" s="55">
        <v>1</v>
      </c>
      <c r="L1112" s="55">
        <v>0</v>
      </c>
      <c r="M1112" s="55">
        <v>0</v>
      </c>
      <c r="N1112" s="56">
        <v>5</v>
      </c>
      <c r="O1112" s="56">
        <v>4</v>
      </c>
      <c r="P1112" s="56">
        <v>9</v>
      </c>
      <c r="Q1112" s="55">
        <v>1111</v>
      </c>
      <c r="R1112" s="55" t="s">
        <v>309</v>
      </c>
      <c r="S1112" s="55">
        <v>60</v>
      </c>
      <c r="T1112" s="57">
        <f t="shared" si="17"/>
        <v>7</v>
      </c>
    </row>
    <row r="1113" spans="1:20" s="55" customFormat="1" x14ac:dyDescent="0.3">
      <c r="A1113" s="55" t="s">
        <v>2239</v>
      </c>
      <c r="B1113" s="55">
        <v>0</v>
      </c>
      <c r="C1113" s="55">
        <v>0</v>
      </c>
      <c r="D1113" s="55">
        <v>0</v>
      </c>
      <c r="E1113" s="55">
        <v>0</v>
      </c>
      <c r="F1113" s="55">
        <v>0</v>
      </c>
      <c r="G1113" s="55">
        <v>0</v>
      </c>
      <c r="H1113" s="55">
        <v>2</v>
      </c>
      <c r="I1113" s="55">
        <v>2</v>
      </c>
      <c r="J1113" s="55">
        <v>2</v>
      </c>
      <c r="K1113" s="55">
        <v>2</v>
      </c>
      <c r="L1113" s="55">
        <v>0</v>
      </c>
      <c r="M1113" s="55">
        <v>0</v>
      </c>
      <c r="N1113" s="56">
        <v>4</v>
      </c>
      <c r="O1113" s="56">
        <v>4</v>
      </c>
      <c r="P1113" s="56">
        <v>8</v>
      </c>
      <c r="Q1113" s="55">
        <v>1112</v>
      </c>
      <c r="R1113" s="55" t="s">
        <v>309</v>
      </c>
      <c r="S1113" s="55">
        <v>60</v>
      </c>
      <c r="T1113" s="57">
        <f t="shared" si="17"/>
        <v>4</v>
      </c>
    </row>
    <row r="1114" spans="1:20" s="55" customFormat="1" x14ac:dyDescent="0.3">
      <c r="A1114" s="55" t="s">
        <v>2239</v>
      </c>
      <c r="B1114" s="55">
        <v>0</v>
      </c>
      <c r="C1114" s="55">
        <v>0</v>
      </c>
      <c r="D1114" s="55">
        <v>2</v>
      </c>
      <c r="E1114" s="55">
        <v>0</v>
      </c>
      <c r="F1114" s="55">
        <v>1</v>
      </c>
      <c r="G1114" s="55">
        <v>0</v>
      </c>
      <c r="H1114" s="55">
        <v>1</v>
      </c>
      <c r="I1114" s="55">
        <v>2</v>
      </c>
      <c r="J1114" s="55">
        <v>1</v>
      </c>
      <c r="K1114" s="55">
        <v>1</v>
      </c>
      <c r="L1114" s="55">
        <v>1</v>
      </c>
      <c r="M1114" s="55">
        <v>0</v>
      </c>
      <c r="N1114" s="56">
        <v>6</v>
      </c>
      <c r="O1114" s="56">
        <v>3</v>
      </c>
      <c r="P1114" s="56">
        <v>9</v>
      </c>
      <c r="Q1114" s="55">
        <v>1113</v>
      </c>
      <c r="R1114" s="55" t="s">
        <v>309</v>
      </c>
      <c r="S1114" s="55">
        <v>60</v>
      </c>
      <c r="T1114" s="57">
        <f t="shared" si="17"/>
        <v>6</v>
      </c>
    </row>
    <row r="1115" spans="1:20" s="55" customFormat="1" x14ac:dyDescent="0.3">
      <c r="A1115" s="55" t="s">
        <v>2239</v>
      </c>
      <c r="B1115" s="55">
        <v>1</v>
      </c>
      <c r="C1115" s="55">
        <v>0</v>
      </c>
      <c r="D1115" s="55">
        <v>1</v>
      </c>
      <c r="E1115" s="55">
        <v>0</v>
      </c>
      <c r="F1115" s="55">
        <v>1</v>
      </c>
      <c r="G1115" s="55">
        <v>1</v>
      </c>
      <c r="H1115" s="55">
        <v>1</v>
      </c>
      <c r="I1115" s="55">
        <v>1</v>
      </c>
      <c r="J1115" s="55">
        <v>1</v>
      </c>
      <c r="K1115" s="55">
        <v>1</v>
      </c>
      <c r="L1115" s="55">
        <v>0</v>
      </c>
      <c r="M1115" s="55">
        <v>0</v>
      </c>
      <c r="N1115" s="56">
        <v>5</v>
      </c>
      <c r="O1115" s="56">
        <v>3</v>
      </c>
      <c r="P1115" s="56">
        <v>8</v>
      </c>
      <c r="Q1115" s="55">
        <v>1114</v>
      </c>
      <c r="R1115" s="55" t="s">
        <v>309</v>
      </c>
      <c r="S1115" s="55">
        <v>60</v>
      </c>
      <c r="T1115" s="57">
        <f t="shared" si="17"/>
        <v>6</v>
      </c>
    </row>
    <row r="1116" spans="1:20" s="55" customFormat="1" x14ac:dyDescent="0.3">
      <c r="A1116" s="55" t="s">
        <v>2239</v>
      </c>
      <c r="B1116" s="55">
        <v>0</v>
      </c>
      <c r="C1116" s="55">
        <v>0</v>
      </c>
      <c r="D1116" s="55">
        <v>0</v>
      </c>
      <c r="E1116" s="55">
        <v>1</v>
      </c>
      <c r="F1116" s="55">
        <v>2</v>
      </c>
      <c r="G1116" s="55">
        <v>1</v>
      </c>
      <c r="H1116" s="55">
        <v>1</v>
      </c>
      <c r="I1116" s="55">
        <v>2</v>
      </c>
      <c r="J1116" s="55">
        <v>1</v>
      </c>
      <c r="K1116" s="55">
        <v>1</v>
      </c>
      <c r="L1116" s="55">
        <v>0</v>
      </c>
      <c r="M1116" s="55">
        <v>0</v>
      </c>
      <c r="N1116" s="56">
        <v>4</v>
      </c>
      <c r="O1116" s="56">
        <v>5</v>
      </c>
      <c r="P1116" s="56">
        <v>9</v>
      </c>
      <c r="Q1116" s="55">
        <v>1115</v>
      </c>
      <c r="R1116" s="55" t="s">
        <v>309</v>
      </c>
      <c r="S1116" s="55">
        <v>60</v>
      </c>
      <c r="T1116" s="57">
        <f t="shared" si="17"/>
        <v>7</v>
      </c>
    </row>
    <row r="1117" spans="1:20" s="55" customFormat="1" x14ac:dyDescent="0.3">
      <c r="A1117" s="55" t="s">
        <v>2239</v>
      </c>
      <c r="B1117" s="55">
        <v>0</v>
      </c>
      <c r="C1117" s="55">
        <v>1</v>
      </c>
      <c r="D1117" s="55">
        <v>1</v>
      </c>
      <c r="E1117" s="55">
        <v>0</v>
      </c>
      <c r="F1117" s="55">
        <v>1</v>
      </c>
      <c r="G1117" s="55">
        <v>3</v>
      </c>
      <c r="H1117" s="55">
        <v>2</v>
      </c>
      <c r="I1117" s="55">
        <v>0</v>
      </c>
      <c r="J1117" s="55">
        <v>1</v>
      </c>
      <c r="K1117" s="55">
        <v>1</v>
      </c>
      <c r="L1117" s="55">
        <v>0</v>
      </c>
      <c r="M1117" s="55">
        <v>0</v>
      </c>
      <c r="N1117" s="56">
        <v>5</v>
      </c>
      <c r="O1117" s="56">
        <v>5</v>
      </c>
      <c r="P1117" s="56">
        <v>10</v>
      </c>
      <c r="Q1117" s="55">
        <v>1116</v>
      </c>
      <c r="R1117" s="55" t="s">
        <v>309</v>
      </c>
      <c r="S1117" s="55">
        <v>60</v>
      </c>
      <c r="T1117" s="57">
        <f t="shared" si="17"/>
        <v>8</v>
      </c>
    </row>
    <row r="1118" spans="1:20" s="55" customFormat="1" x14ac:dyDescent="0.3">
      <c r="A1118" s="55" t="s">
        <v>2239</v>
      </c>
      <c r="B1118" s="55">
        <v>0</v>
      </c>
      <c r="C1118" s="55">
        <v>1</v>
      </c>
      <c r="D1118" s="55">
        <v>1</v>
      </c>
      <c r="E1118" s="55">
        <v>1</v>
      </c>
      <c r="F1118" s="55">
        <v>1</v>
      </c>
      <c r="G1118" s="55">
        <v>1</v>
      </c>
      <c r="H1118" s="55">
        <v>1</v>
      </c>
      <c r="I1118" s="55">
        <v>0</v>
      </c>
      <c r="J1118" s="55">
        <v>2</v>
      </c>
      <c r="K1118" s="55">
        <v>2</v>
      </c>
      <c r="L1118" s="55">
        <v>0</v>
      </c>
      <c r="M1118" s="55">
        <v>0</v>
      </c>
      <c r="N1118" s="56">
        <v>5</v>
      </c>
      <c r="O1118" s="56">
        <v>5</v>
      </c>
      <c r="P1118" s="56">
        <v>10</v>
      </c>
      <c r="Q1118" s="55">
        <v>1117</v>
      </c>
      <c r="R1118" s="55" t="s">
        <v>309</v>
      </c>
      <c r="S1118" s="55">
        <v>61</v>
      </c>
      <c r="T1118" s="57">
        <f t="shared" si="17"/>
        <v>6</v>
      </c>
    </row>
    <row r="1119" spans="1:20" s="55" customFormat="1" x14ac:dyDescent="0.3">
      <c r="A1119" s="55" t="s">
        <v>2239</v>
      </c>
      <c r="B1119" s="55">
        <v>0</v>
      </c>
      <c r="C1119" s="55">
        <v>0</v>
      </c>
      <c r="D1119" s="55">
        <v>1</v>
      </c>
      <c r="E1119" s="55">
        <v>1</v>
      </c>
      <c r="F1119" s="55">
        <v>1</v>
      </c>
      <c r="G1119" s="55">
        <v>1</v>
      </c>
      <c r="H1119" s="55">
        <v>0</v>
      </c>
      <c r="I1119" s="55">
        <v>2</v>
      </c>
      <c r="J1119" s="55">
        <v>2</v>
      </c>
      <c r="K1119" s="55">
        <v>1</v>
      </c>
      <c r="L1119" s="55">
        <v>0</v>
      </c>
      <c r="M1119" s="55">
        <v>0</v>
      </c>
      <c r="N1119" s="56">
        <v>4</v>
      </c>
      <c r="O1119" s="56">
        <v>5</v>
      </c>
      <c r="P1119" s="56">
        <v>9</v>
      </c>
      <c r="Q1119" s="55">
        <v>1118</v>
      </c>
      <c r="R1119" s="55" t="s">
        <v>309</v>
      </c>
      <c r="S1119" s="55">
        <v>61</v>
      </c>
      <c r="T1119" s="57">
        <f t="shared" si="17"/>
        <v>6</v>
      </c>
    </row>
    <row r="1120" spans="1:20" s="55" customFormat="1" x14ac:dyDescent="0.3">
      <c r="A1120" s="55" t="s">
        <v>2239</v>
      </c>
      <c r="B1120" s="55">
        <v>0</v>
      </c>
      <c r="C1120" s="55">
        <v>0</v>
      </c>
      <c r="D1120" s="55">
        <v>1</v>
      </c>
      <c r="E1120" s="55">
        <v>2</v>
      </c>
      <c r="F1120" s="55">
        <v>1</v>
      </c>
      <c r="G1120" s="55">
        <v>0</v>
      </c>
      <c r="H1120" s="55">
        <v>0</v>
      </c>
      <c r="I1120" s="55">
        <v>0</v>
      </c>
      <c r="J1120" s="55">
        <v>1</v>
      </c>
      <c r="K1120" s="55">
        <v>1</v>
      </c>
      <c r="L1120" s="55">
        <v>0</v>
      </c>
      <c r="M1120" s="55">
        <v>0</v>
      </c>
      <c r="N1120" s="56">
        <v>3</v>
      </c>
      <c r="O1120" s="56">
        <v>3</v>
      </c>
      <c r="P1120" s="56">
        <v>6</v>
      </c>
      <c r="Q1120" s="55">
        <v>1119</v>
      </c>
      <c r="R1120" s="55" t="s">
        <v>309</v>
      </c>
      <c r="S1120" s="55">
        <v>61</v>
      </c>
      <c r="T1120" s="57">
        <f t="shared" si="17"/>
        <v>4</v>
      </c>
    </row>
    <row r="1121" spans="1:20" s="55" customFormat="1" x14ac:dyDescent="0.3">
      <c r="A1121" s="55" t="s">
        <v>2239</v>
      </c>
      <c r="B1121" s="55">
        <v>0</v>
      </c>
      <c r="C1121" s="55">
        <v>0</v>
      </c>
      <c r="D1121" s="55">
        <v>1</v>
      </c>
      <c r="E1121" s="55">
        <v>0</v>
      </c>
      <c r="F1121" s="55">
        <v>0</v>
      </c>
      <c r="G1121" s="55">
        <v>3</v>
      </c>
      <c r="H1121" s="55">
        <v>2</v>
      </c>
      <c r="I1121" s="55">
        <v>0</v>
      </c>
      <c r="J1121" s="55">
        <v>2</v>
      </c>
      <c r="K1121" s="55">
        <v>1</v>
      </c>
      <c r="L1121" s="55">
        <v>0</v>
      </c>
      <c r="M1121" s="55">
        <v>0</v>
      </c>
      <c r="N1121" s="56">
        <v>5</v>
      </c>
      <c r="O1121" s="56">
        <v>4</v>
      </c>
      <c r="P1121" s="56">
        <v>9</v>
      </c>
      <c r="Q1121" s="55">
        <v>1120</v>
      </c>
      <c r="R1121" s="55" t="s">
        <v>309</v>
      </c>
      <c r="S1121" s="55">
        <v>61</v>
      </c>
      <c r="T1121" s="57">
        <f t="shared" si="17"/>
        <v>6</v>
      </c>
    </row>
    <row r="1122" spans="1:20" s="55" customFormat="1" x14ac:dyDescent="0.3">
      <c r="A1122" s="55" t="s">
        <v>2239</v>
      </c>
      <c r="B1122" s="55">
        <v>0</v>
      </c>
      <c r="C1122" s="55">
        <v>1</v>
      </c>
      <c r="D1122" s="55">
        <v>1</v>
      </c>
      <c r="E1122" s="55">
        <v>0</v>
      </c>
      <c r="F1122" s="55">
        <v>0</v>
      </c>
      <c r="G1122" s="55">
        <v>3</v>
      </c>
      <c r="H1122" s="55">
        <v>1</v>
      </c>
      <c r="I1122" s="55">
        <v>0</v>
      </c>
      <c r="J1122" s="55">
        <v>1</v>
      </c>
      <c r="K1122" s="55">
        <v>1</v>
      </c>
      <c r="L1122" s="55">
        <v>0</v>
      </c>
      <c r="M1122" s="55">
        <v>0</v>
      </c>
      <c r="N1122" s="56">
        <v>3</v>
      </c>
      <c r="O1122" s="56">
        <v>5</v>
      </c>
      <c r="P1122" s="56">
        <v>8</v>
      </c>
      <c r="Q1122" s="55">
        <v>1121</v>
      </c>
      <c r="R1122" s="55" t="s">
        <v>309</v>
      </c>
      <c r="S1122" s="55">
        <v>61</v>
      </c>
      <c r="T1122" s="57">
        <f t="shared" si="17"/>
        <v>6</v>
      </c>
    </row>
    <row r="1123" spans="1:20" s="55" customFormat="1" x14ac:dyDescent="0.3">
      <c r="A1123" s="55" t="s">
        <v>2239</v>
      </c>
      <c r="B1123" s="55">
        <v>1</v>
      </c>
      <c r="C1123" s="55">
        <v>0</v>
      </c>
      <c r="D1123" s="55">
        <v>1</v>
      </c>
      <c r="E1123" s="55">
        <v>0</v>
      </c>
      <c r="F1123" s="55">
        <v>0</v>
      </c>
      <c r="G1123" s="55">
        <v>1</v>
      </c>
      <c r="H1123" s="55">
        <v>0</v>
      </c>
      <c r="I1123" s="55">
        <v>0</v>
      </c>
      <c r="J1123" s="55">
        <v>1</v>
      </c>
      <c r="K1123" s="55">
        <v>1</v>
      </c>
      <c r="L1123" s="55">
        <v>0</v>
      </c>
      <c r="M1123" s="55">
        <v>0</v>
      </c>
      <c r="N1123" s="56">
        <v>3</v>
      </c>
      <c r="O1123" s="56">
        <v>2</v>
      </c>
      <c r="P1123" s="56">
        <v>5</v>
      </c>
      <c r="Q1123" s="55">
        <v>1122</v>
      </c>
      <c r="R1123" s="55" t="s">
        <v>309</v>
      </c>
      <c r="S1123" s="55">
        <v>61</v>
      </c>
      <c r="T1123" s="57">
        <f t="shared" si="17"/>
        <v>3</v>
      </c>
    </row>
    <row r="1124" spans="1:20" s="55" customFormat="1" x14ac:dyDescent="0.3">
      <c r="A1124" s="55" t="s">
        <v>2239</v>
      </c>
      <c r="B1124" s="55">
        <v>1</v>
      </c>
      <c r="C1124" s="55">
        <v>0</v>
      </c>
      <c r="D1124" s="55">
        <v>1</v>
      </c>
      <c r="E1124" s="55">
        <v>1</v>
      </c>
      <c r="F1124" s="55">
        <v>2</v>
      </c>
      <c r="G1124" s="55">
        <v>0</v>
      </c>
      <c r="H1124" s="55">
        <v>0</v>
      </c>
      <c r="I1124" s="55">
        <v>2</v>
      </c>
      <c r="J1124" s="55">
        <v>2</v>
      </c>
      <c r="K1124" s="55">
        <v>1</v>
      </c>
      <c r="L1124" s="55">
        <v>0</v>
      </c>
      <c r="M1124" s="55">
        <v>0</v>
      </c>
      <c r="N1124" s="56">
        <v>6</v>
      </c>
      <c r="O1124" s="56">
        <v>4</v>
      </c>
      <c r="P1124" s="56">
        <v>10</v>
      </c>
      <c r="Q1124" s="55">
        <v>1123</v>
      </c>
      <c r="R1124" s="55" t="s">
        <v>309</v>
      </c>
      <c r="S1124" s="55">
        <v>61</v>
      </c>
      <c r="T1124" s="57">
        <f t="shared" si="17"/>
        <v>7</v>
      </c>
    </row>
    <row r="1125" spans="1:20" s="55" customFormat="1" x14ac:dyDescent="0.3">
      <c r="A1125" s="55" t="s">
        <v>2239</v>
      </c>
      <c r="B1125" s="55">
        <v>0</v>
      </c>
      <c r="C1125" s="55">
        <v>1</v>
      </c>
      <c r="D1125" s="55">
        <v>1</v>
      </c>
      <c r="E1125" s="55">
        <v>0</v>
      </c>
      <c r="F1125" s="55">
        <v>1</v>
      </c>
      <c r="G1125" s="55">
        <v>1</v>
      </c>
      <c r="H1125" s="55">
        <v>0</v>
      </c>
      <c r="I1125" s="55">
        <v>0</v>
      </c>
      <c r="J1125" s="55">
        <v>1</v>
      </c>
      <c r="K1125" s="55">
        <v>1</v>
      </c>
      <c r="L1125" s="55">
        <v>0</v>
      </c>
      <c r="M1125" s="55">
        <v>0</v>
      </c>
      <c r="N1125" s="56">
        <v>3</v>
      </c>
      <c r="O1125" s="56">
        <v>3</v>
      </c>
      <c r="P1125" s="56">
        <v>6</v>
      </c>
      <c r="Q1125" s="55">
        <v>1124</v>
      </c>
      <c r="R1125" s="55" t="s">
        <v>309</v>
      </c>
      <c r="S1125" s="55">
        <v>61</v>
      </c>
      <c r="T1125" s="57">
        <f t="shared" si="17"/>
        <v>4</v>
      </c>
    </row>
    <row r="1126" spans="1:20" s="55" customFormat="1" x14ac:dyDescent="0.3">
      <c r="A1126" s="55" t="s">
        <v>2239</v>
      </c>
      <c r="B1126" s="55">
        <v>2</v>
      </c>
      <c r="C1126" s="55">
        <v>0</v>
      </c>
      <c r="D1126" s="55">
        <v>1</v>
      </c>
      <c r="E1126" s="55">
        <v>1</v>
      </c>
      <c r="F1126" s="55">
        <v>1</v>
      </c>
      <c r="G1126" s="55">
        <v>0</v>
      </c>
      <c r="H1126" s="55">
        <v>0</v>
      </c>
      <c r="I1126" s="55">
        <v>0</v>
      </c>
      <c r="J1126" s="55">
        <v>1</v>
      </c>
      <c r="K1126" s="55">
        <v>1</v>
      </c>
      <c r="L1126" s="55">
        <v>0</v>
      </c>
      <c r="M1126" s="55">
        <v>0</v>
      </c>
      <c r="N1126" s="56">
        <v>5</v>
      </c>
      <c r="O1126" s="56">
        <v>2</v>
      </c>
      <c r="P1126" s="56">
        <v>7</v>
      </c>
      <c r="Q1126" s="55">
        <v>1125</v>
      </c>
      <c r="R1126" s="55" t="s">
        <v>309</v>
      </c>
      <c r="S1126" s="55">
        <v>61</v>
      </c>
      <c r="T1126" s="57">
        <f t="shared" si="17"/>
        <v>5</v>
      </c>
    </row>
    <row r="1127" spans="1:20" s="55" customFormat="1" x14ac:dyDescent="0.3">
      <c r="A1127" s="55" t="s">
        <v>2239</v>
      </c>
      <c r="B1127" s="55">
        <v>1</v>
      </c>
      <c r="C1127" s="55">
        <v>0</v>
      </c>
      <c r="D1127" s="55">
        <v>0</v>
      </c>
      <c r="E1127" s="55">
        <v>1</v>
      </c>
      <c r="F1127" s="55">
        <v>1</v>
      </c>
      <c r="G1127" s="55">
        <v>1</v>
      </c>
      <c r="H1127" s="55">
        <v>0</v>
      </c>
      <c r="I1127" s="55">
        <v>1</v>
      </c>
      <c r="J1127" s="55">
        <v>1</v>
      </c>
      <c r="K1127" s="55">
        <v>1</v>
      </c>
      <c r="L1127" s="55">
        <v>0</v>
      </c>
      <c r="M1127" s="55">
        <v>0</v>
      </c>
      <c r="N1127" s="56">
        <v>3</v>
      </c>
      <c r="O1127" s="56">
        <v>4</v>
      </c>
      <c r="P1127" s="56">
        <v>7</v>
      </c>
      <c r="Q1127" s="55">
        <v>1126</v>
      </c>
      <c r="R1127" s="55" t="s">
        <v>309</v>
      </c>
      <c r="S1127" s="55">
        <v>61</v>
      </c>
      <c r="T1127" s="57">
        <f t="shared" si="17"/>
        <v>5</v>
      </c>
    </row>
    <row r="1128" spans="1:20" s="55" customFormat="1" x14ac:dyDescent="0.3">
      <c r="A1128" s="55" t="s">
        <v>2239</v>
      </c>
      <c r="B1128" s="55">
        <v>0</v>
      </c>
      <c r="C1128" s="55">
        <v>1</v>
      </c>
      <c r="D1128" s="55">
        <v>1</v>
      </c>
      <c r="E1128" s="55">
        <v>0</v>
      </c>
      <c r="F1128" s="55">
        <v>1</v>
      </c>
      <c r="G1128" s="55">
        <v>2</v>
      </c>
      <c r="H1128" s="55">
        <v>1</v>
      </c>
      <c r="I1128" s="55">
        <v>1</v>
      </c>
      <c r="J1128" s="55">
        <v>2</v>
      </c>
      <c r="K1128" s="55">
        <v>1</v>
      </c>
      <c r="L1128" s="55">
        <v>0</v>
      </c>
      <c r="M1128" s="55">
        <v>0</v>
      </c>
      <c r="N1128" s="56">
        <v>5</v>
      </c>
      <c r="O1128" s="56">
        <v>5</v>
      </c>
      <c r="P1128" s="56">
        <v>10</v>
      </c>
      <c r="Q1128" s="55">
        <v>1127</v>
      </c>
      <c r="R1128" s="55" t="s">
        <v>309</v>
      </c>
      <c r="S1128" s="55">
        <v>61</v>
      </c>
      <c r="T1128" s="57">
        <f t="shared" si="17"/>
        <v>7</v>
      </c>
    </row>
    <row r="1129" spans="1:20" s="55" customFormat="1" x14ac:dyDescent="0.3">
      <c r="A1129" s="55" t="s">
        <v>2239</v>
      </c>
      <c r="B1129" s="55">
        <v>0</v>
      </c>
      <c r="C1129" s="55">
        <v>0</v>
      </c>
      <c r="D1129" s="55">
        <v>1</v>
      </c>
      <c r="E1129" s="55">
        <v>1</v>
      </c>
      <c r="F1129" s="55">
        <v>1</v>
      </c>
      <c r="G1129" s="55">
        <v>1</v>
      </c>
      <c r="H1129" s="55">
        <v>0</v>
      </c>
      <c r="I1129" s="55">
        <v>2</v>
      </c>
      <c r="J1129" s="55">
        <v>2</v>
      </c>
      <c r="K1129" s="55">
        <v>0</v>
      </c>
      <c r="L1129" s="55">
        <v>1</v>
      </c>
      <c r="M1129" s="55">
        <v>1</v>
      </c>
      <c r="N1129" s="56">
        <v>5</v>
      </c>
      <c r="O1129" s="56">
        <v>5</v>
      </c>
      <c r="P1129" s="56">
        <v>10</v>
      </c>
      <c r="Q1129" s="55">
        <v>1128</v>
      </c>
      <c r="R1129" s="55" t="s">
        <v>309</v>
      </c>
      <c r="S1129" s="55">
        <v>61</v>
      </c>
      <c r="T1129" s="57">
        <f t="shared" si="17"/>
        <v>6</v>
      </c>
    </row>
    <row r="1130" spans="1:20" s="55" customFormat="1" x14ac:dyDescent="0.3">
      <c r="A1130" s="55" t="s">
        <v>2239</v>
      </c>
      <c r="B1130" s="55">
        <v>1</v>
      </c>
      <c r="C1130" s="55">
        <v>0</v>
      </c>
      <c r="D1130" s="55">
        <v>1</v>
      </c>
      <c r="E1130" s="55">
        <v>0</v>
      </c>
      <c r="F1130" s="55">
        <v>1</v>
      </c>
      <c r="G1130" s="55">
        <v>1</v>
      </c>
      <c r="H1130" s="55">
        <v>0</v>
      </c>
      <c r="I1130" s="55">
        <v>2</v>
      </c>
      <c r="J1130" s="55">
        <v>1</v>
      </c>
      <c r="K1130" s="55">
        <v>1</v>
      </c>
      <c r="L1130" s="55">
        <v>0</v>
      </c>
      <c r="M1130" s="55">
        <v>0</v>
      </c>
      <c r="N1130" s="56">
        <v>4</v>
      </c>
      <c r="O1130" s="56">
        <v>4</v>
      </c>
      <c r="P1130" s="56">
        <v>8</v>
      </c>
      <c r="Q1130" s="55">
        <v>1129</v>
      </c>
      <c r="R1130" s="55" t="s">
        <v>309</v>
      </c>
      <c r="S1130" s="55">
        <v>61</v>
      </c>
      <c r="T1130" s="57">
        <f t="shared" si="17"/>
        <v>6</v>
      </c>
    </row>
    <row r="1131" spans="1:20" s="55" customFormat="1" x14ac:dyDescent="0.3">
      <c r="A1131" s="55" t="s">
        <v>2239</v>
      </c>
      <c r="B1131" s="55">
        <v>0</v>
      </c>
      <c r="C1131" s="55">
        <v>1</v>
      </c>
      <c r="D1131" s="55">
        <v>1</v>
      </c>
      <c r="E1131" s="55">
        <v>0</v>
      </c>
      <c r="F1131" s="55">
        <v>2</v>
      </c>
      <c r="G1131" s="55">
        <v>1</v>
      </c>
      <c r="H1131" s="55">
        <v>0</v>
      </c>
      <c r="I1131" s="55">
        <v>1</v>
      </c>
      <c r="J1131" s="55">
        <v>1</v>
      </c>
      <c r="K1131" s="55">
        <v>1</v>
      </c>
      <c r="L1131" s="55">
        <v>0</v>
      </c>
      <c r="M1131" s="55">
        <v>0</v>
      </c>
      <c r="N1131" s="56">
        <v>4</v>
      </c>
      <c r="O1131" s="56">
        <v>4</v>
      </c>
      <c r="P1131" s="56">
        <v>8</v>
      </c>
      <c r="Q1131" s="55">
        <v>1130</v>
      </c>
      <c r="R1131" s="55" t="s">
        <v>309</v>
      </c>
      <c r="S1131" s="55">
        <v>61</v>
      </c>
      <c r="T1131" s="57">
        <f t="shared" si="17"/>
        <v>6</v>
      </c>
    </row>
    <row r="1132" spans="1:20" s="55" customFormat="1" x14ac:dyDescent="0.3">
      <c r="A1132" s="55" t="s">
        <v>2239</v>
      </c>
      <c r="B1132" s="55">
        <v>0</v>
      </c>
      <c r="C1132" s="55">
        <v>1</v>
      </c>
      <c r="D1132" s="55">
        <v>1</v>
      </c>
      <c r="E1132" s="55">
        <v>0</v>
      </c>
      <c r="F1132" s="55">
        <v>0</v>
      </c>
      <c r="G1132" s="55">
        <v>1</v>
      </c>
      <c r="H1132" s="55">
        <v>0</v>
      </c>
      <c r="I1132" s="55">
        <v>0</v>
      </c>
      <c r="J1132" s="55">
        <v>1</v>
      </c>
      <c r="K1132" s="55">
        <v>1</v>
      </c>
      <c r="L1132" s="55">
        <v>0</v>
      </c>
      <c r="M1132" s="55">
        <v>0</v>
      </c>
      <c r="N1132" s="56">
        <v>2</v>
      </c>
      <c r="O1132" s="56">
        <v>3</v>
      </c>
      <c r="P1132" s="56">
        <v>5</v>
      </c>
      <c r="Q1132" s="55">
        <v>1131</v>
      </c>
      <c r="R1132" s="55" t="s">
        <v>309</v>
      </c>
      <c r="S1132" s="55">
        <v>61</v>
      </c>
      <c r="T1132" s="57">
        <f t="shared" si="17"/>
        <v>3</v>
      </c>
    </row>
    <row r="1133" spans="1:20" s="55" customFormat="1" x14ac:dyDescent="0.3">
      <c r="A1133" s="55" t="s">
        <v>2239</v>
      </c>
      <c r="B1133" s="55">
        <v>0</v>
      </c>
      <c r="C1133" s="55">
        <v>0</v>
      </c>
      <c r="D1133" s="55">
        <v>1</v>
      </c>
      <c r="E1133" s="55">
        <v>0</v>
      </c>
      <c r="F1133" s="55">
        <v>1</v>
      </c>
      <c r="G1133" s="55">
        <v>1</v>
      </c>
      <c r="H1133" s="55">
        <v>1</v>
      </c>
      <c r="I1133" s="55">
        <v>0</v>
      </c>
      <c r="J1133" s="55">
        <v>1</v>
      </c>
      <c r="K1133" s="55">
        <v>1</v>
      </c>
      <c r="L1133" s="55">
        <v>0</v>
      </c>
      <c r="M1133" s="55">
        <v>0</v>
      </c>
      <c r="N1133" s="56">
        <v>4</v>
      </c>
      <c r="O1133" s="56">
        <v>2</v>
      </c>
      <c r="P1133" s="56">
        <v>6</v>
      </c>
      <c r="Q1133" s="55">
        <v>1132</v>
      </c>
      <c r="R1133" s="55" t="s">
        <v>309</v>
      </c>
      <c r="S1133" s="55">
        <v>61</v>
      </c>
      <c r="T1133" s="57">
        <f t="shared" si="17"/>
        <v>4</v>
      </c>
    </row>
    <row r="1134" spans="1:20" s="55" customFormat="1" x14ac:dyDescent="0.3">
      <c r="A1134" s="55" t="s">
        <v>2239</v>
      </c>
      <c r="B1134" s="55">
        <v>0</v>
      </c>
      <c r="C1134" s="55">
        <v>1</v>
      </c>
      <c r="D1134" s="55">
        <v>0</v>
      </c>
      <c r="E1134" s="55">
        <v>1</v>
      </c>
      <c r="F1134" s="55">
        <v>2</v>
      </c>
      <c r="G1134" s="55">
        <v>1</v>
      </c>
      <c r="H1134" s="55">
        <v>1</v>
      </c>
      <c r="I1134" s="55">
        <v>0</v>
      </c>
      <c r="J1134" s="55">
        <v>1</v>
      </c>
      <c r="K1134" s="55">
        <v>1</v>
      </c>
      <c r="L1134" s="55">
        <v>0</v>
      </c>
      <c r="M1134" s="55">
        <v>0</v>
      </c>
      <c r="N1134" s="56">
        <v>4</v>
      </c>
      <c r="O1134" s="56">
        <v>4</v>
      </c>
      <c r="P1134" s="56">
        <v>8</v>
      </c>
      <c r="Q1134" s="55">
        <v>1133</v>
      </c>
      <c r="R1134" s="55" t="s">
        <v>309</v>
      </c>
      <c r="S1134" s="55">
        <v>61</v>
      </c>
      <c r="T1134" s="57">
        <f t="shared" si="17"/>
        <v>6</v>
      </c>
    </row>
    <row r="1135" spans="1:20" s="55" customFormat="1" x14ac:dyDescent="0.3">
      <c r="A1135" s="55" t="s">
        <v>2239</v>
      </c>
      <c r="B1135" s="55">
        <v>0</v>
      </c>
      <c r="C1135" s="55">
        <v>0</v>
      </c>
      <c r="D1135" s="55">
        <v>1</v>
      </c>
      <c r="E1135" s="55">
        <v>1</v>
      </c>
      <c r="F1135" s="55">
        <v>0</v>
      </c>
      <c r="G1135" s="55">
        <v>1</v>
      </c>
      <c r="H1135" s="55">
        <v>0</v>
      </c>
      <c r="I1135" s="55">
        <v>2</v>
      </c>
      <c r="J1135" s="55">
        <v>1</v>
      </c>
      <c r="K1135" s="55">
        <v>1</v>
      </c>
      <c r="L1135" s="55">
        <v>0</v>
      </c>
      <c r="M1135" s="55">
        <v>1</v>
      </c>
      <c r="N1135" s="56">
        <v>2</v>
      </c>
      <c r="O1135" s="56">
        <v>6</v>
      </c>
      <c r="P1135" s="56">
        <v>8</v>
      </c>
      <c r="Q1135" s="55">
        <v>1134</v>
      </c>
      <c r="R1135" s="55" t="s">
        <v>309</v>
      </c>
      <c r="S1135" s="55">
        <v>61</v>
      </c>
      <c r="T1135" s="57">
        <f t="shared" si="17"/>
        <v>5</v>
      </c>
    </row>
    <row r="1136" spans="1:20" s="55" customFormat="1" x14ac:dyDescent="0.3">
      <c r="A1136" s="55" t="s">
        <v>2239</v>
      </c>
      <c r="B1136" s="55">
        <v>1</v>
      </c>
      <c r="C1136" s="55">
        <v>0</v>
      </c>
      <c r="D1136" s="55">
        <v>1</v>
      </c>
      <c r="E1136" s="55">
        <v>0</v>
      </c>
      <c r="F1136" s="55">
        <v>1</v>
      </c>
      <c r="G1136" s="55">
        <v>1</v>
      </c>
      <c r="H1136" s="55">
        <v>1</v>
      </c>
      <c r="I1136" s="55">
        <v>1</v>
      </c>
      <c r="J1136" s="55">
        <v>1</v>
      </c>
      <c r="K1136" s="55">
        <v>1</v>
      </c>
      <c r="L1136" s="55">
        <v>0</v>
      </c>
      <c r="M1136" s="55">
        <v>0</v>
      </c>
      <c r="N1136" s="56">
        <v>5</v>
      </c>
      <c r="O1136" s="56">
        <v>3</v>
      </c>
      <c r="P1136" s="56">
        <v>8</v>
      </c>
      <c r="Q1136" s="55">
        <v>1135</v>
      </c>
      <c r="R1136" s="55" t="s">
        <v>309</v>
      </c>
      <c r="S1136" s="55">
        <v>61</v>
      </c>
      <c r="T1136" s="57">
        <f t="shared" si="17"/>
        <v>6</v>
      </c>
    </row>
    <row r="1137" spans="1:20" s="55" customFormat="1" x14ac:dyDescent="0.3">
      <c r="A1137" s="55" t="s">
        <v>2239</v>
      </c>
      <c r="B1137" s="55">
        <v>1</v>
      </c>
      <c r="C1137" s="55">
        <v>0</v>
      </c>
      <c r="D1137" s="55">
        <v>0</v>
      </c>
      <c r="E1137" s="55">
        <v>1</v>
      </c>
      <c r="F1137" s="55">
        <v>1</v>
      </c>
      <c r="G1137" s="55">
        <v>1</v>
      </c>
      <c r="H1137" s="55">
        <v>0</v>
      </c>
      <c r="I1137" s="55">
        <v>1</v>
      </c>
      <c r="J1137" s="55">
        <v>1</v>
      </c>
      <c r="K1137" s="55">
        <v>1</v>
      </c>
      <c r="L1137" s="55">
        <v>0</v>
      </c>
      <c r="M1137" s="55">
        <v>0</v>
      </c>
      <c r="N1137" s="56">
        <v>3</v>
      </c>
      <c r="O1137" s="56">
        <v>4</v>
      </c>
      <c r="P1137" s="56">
        <v>7</v>
      </c>
      <c r="Q1137" s="55">
        <v>1136</v>
      </c>
      <c r="R1137" s="55" t="s">
        <v>309</v>
      </c>
      <c r="S1137" s="55">
        <v>61</v>
      </c>
      <c r="T1137" s="57">
        <f t="shared" si="17"/>
        <v>5</v>
      </c>
    </row>
    <row r="1138" spans="1:20" s="55" customFormat="1" x14ac:dyDescent="0.3">
      <c r="A1138" s="55" t="s">
        <v>2240</v>
      </c>
      <c r="B1138" s="55">
        <v>0</v>
      </c>
      <c r="C1138" s="55">
        <v>0</v>
      </c>
      <c r="D1138" s="55">
        <v>0</v>
      </c>
      <c r="E1138" s="55">
        <v>1</v>
      </c>
      <c r="F1138" s="55">
        <v>0</v>
      </c>
      <c r="G1138" s="55">
        <v>2</v>
      </c>
      <c r="H1138" s="55">
        <v>1</v>
      </c>
      <c r="I1138" s="55">
        <v>1</v>
      </c>
      <c r="J1138" s="55">
        <v>1</v>
      </c>
      <c r="K1138" s="55">
        <v>1</v>
      </c>
      <c r="L1138" s="55">
        <v>0</v>
      </c>
      <c r="M1138" s="55">
        <v>0</v>
      </c>
      <c r="N1138" s="56">
        <v>2</v>
      </c>
      <c r="O1138" s="56">
        <v>5</v>
      </c>
      <c r="P1138" s="56">
        <v>7</v>
      </c>
      <c r="Q1138" s="55">
        <v>1137</v>
      </c>
      <c r="R1138" s="55" t="s">
        <v>309</v>
      </c>
      <c r="S1138" s="55">
        <v>62</v>
      </c>
      <c r="T1138" s="57">
        <f t="shared" si="17"/>
        <v>5</v>
      </c>
    </row>
    <row r="1139" spans="1:20" s="55" customFormat="1" x14ac:dyDescent="0.3">
      <c r="A1139" s="55" t="s">
        <v>2240</v>
      </c>
      <c r="B1139" s="55">
        <v>0</v>
      </c>
      <c r="C1139" s="55">
        <v>0</v>
      </c>
      <c r="D1139" s="55">
        <v>1</v>
      </c>
      <c r="E1139" s="55">
        <v>0</v>
      </c>
      <c r="F1139" s="55">
        <v>2</v>
      </c>
      <c r="G1139" s="55">
        <v>1</v>
      </c>
      <c r="H1139" s="55">
        <v>2</v>
      </c>
      <c r="I1139" s="55">
        <v>1</v>
      </c>
      <c r="J1139" s="55">
        <v>1</v>
      </c>
      <c r="K1139" s="55">
        <v>1</v>
      </c>
      <c r="L1139" s="55">
        <v>0</v>
      </c>
      <c r="M1139" s="55">
        <v>0</v>
      </c>
      <c r="N1139" s="56">
        <v>6</v>
      </c>
      <c r="O1139" s="56">
        <v>3</v>
      </c>
      <c r="P1139" s="56">
        <v>9</v>
      </c>
      <c r="Q1139" s="55">
        <v>1138</v>
      </c>
      <c r="R1139" s="55" t="s">
        <v>309</v>
      </c>
      <c r="S1139" s="55">
        <v>62</v>
      </c>
      <c r="T1139" s="57">
        <f t="shared" si="17"/>
        <v>7</v>
      </c>
    </row>
    <row r="1140" spans="1:20" s="55" customFormat="1" x14ac:dyDescent="0.3">
      <c r="A1140" s="55" t="s">
        <v>2240</v>
      </c>
      <c r="B1140" s="55">
        <v>0</v>
      </c>
      <c r="C1140" s="55">
        <v>0</v>
      </c>
      <c r="D1140" s="55">
        <v>1</v>
      </c>
      <c r="E1140" s="55">
        <v>0</v>
      </c>
      <c r="F1140" s="55">
        <v>1</v>
      </c>
      <c r="G1140" s="55">
        <v>2</v>
      </c>
      <c r="H1140" s="55">
        <v>2</v>
      </c>
      <c r="I1140" s="55">
        <v>0</v>
      </c>
      <c r="J1140" s="55">
        <v>1</v>
      </c>
      <c r="K1140" s="55">
        <v>1</v>
      </c>
      <c r="L1140" s="55">
        <v>0</v>
      </c>
      <c r="M1140" s="55">
        <v>0</v>
      </c>
      <c r="N1140" s="56">
        <v>5</v>
      </c>
      <c r="O1140" s="56">
        <v>3</v>
      </c>
      <c r="P1140" s="56">
        <v>8</v>
      </c>
      <c r="Q1140" s="55">
        <v>1139</v>
      </c>
      <c r="R1140" s="55" t="s">
        <v>309</v>
      </c>
      <c r="S1140" s="55">
        <v>62</v>
      </c>
      <c r="T1140" s="57">
        <f t="shared" si="17"/>
        <v>6</v>
      </c>
    </row>
    <row r="1141" spans="1:20" s="55" customFormat="1" x14ac:dyDescent="0.3">
      <c r="A1141" s="55" t="s">
        <v>2239</v>
      </c>
      <c r="B1141" s="55">
        <v>1</v>
      </c>
      <c r="C1141" s="55">
        <v>0</v>
      </c>
      <c r="D1141" s="55">
        <v>1</v>
      </c>
      <c r="E1141" s="55">
        <v>0</v>
      </c>
      <c r="F1141" s="55">
        <v>0</v>
      </c>
      <c r="G1141" s="55">
        <v>2</v>
      </c>
      <c r="H1141" s="55">
        <v>1</v>
      </c>
      <c r="I1141" s="55">
        <v>1</v>
      </c>
      <c r="J1141" s="55">
        <v>1</v>
      </c>
      <c r="K1141" s="55">
        <v>0</v>
      </c>
      <c r="L1141" s="55">
        <v>0</v>
      </c>
      <c r="M1141" s="55">
        <v>0</v>
      </c>
      <c r="N1141" s="56">
        <v>4</v>
      </c>
      <c r="O1141" s="56">
        <v>3</v>
      </c>
      <c r="P1141" s="56">
        <v>7</v>
      </c>
      <c r="Q1141" s="55">
        <v>1140</v>
      </c>
      <c r="R1141" s="55" t="s">
        <v>309</v>
      </c>
      <c r="S1141" s="55">
        <v>62</v>
      </c>
      <c r="T1141" s="57">
        <f t="shared" si="17"/>
        <v>6</v>
      </c>
    </row>
    <row r="1142" spans="1:20" s="55" customFormat="1" x14ac:dyDescent="0.3">
      <c r="A1142" s="55" t="s">
        <v>2239</v>
      </c>
      <c r="B1142" s="55">
        <v>0</v>
      </c>
      <c r="C1142" s="55">
        <v>0</v>
      </c>
      <c r="D1142" s="55">
        <v>1</v>
      </c>
      <c r="E1142" s="55">
        <v>1</v>
      </c>
      <c r="F1142" s="55">
        <v>1</v>
      </c>
      <c r="G1142" s="55">
        <v>1</v>
      </c>
      <c r="H1142" s="55">
        <v>0</v>
      </c>
      <c r="I1142" s="55">
        <v>1</v>
      </c>
      <c r="J1142" s="55">
        <v>1</v>
      </c>
      <c r="K1142" s="55">
        <v>1</v>
      </c>
      <c r="L1142" s="55">
        <v>0</v>
      </c>
      <c r="M1142" s="55">
        <v>0</v>
      </c>
      <c r="N1142" s="56">
        <v>3</v>
      </c>
      <c r="O1142" s="56">
        <v>4</v>
      </c>
      <c r="P1142" s="56">
        <v>7</v>
      </c>
      <c r="Q1142" s="55">
        <v>1141</v>
      </c>
      <c r="R1142" s="55" t="s">
        <v>309</v>
      </c>
      <c r="S1142" s="55">
        <v>62</v>
      </c>
      <c r="T1142" s="57">
        <f t="shared" si="17"/>
        <v>5</v>
      </c>
    </row>
    <row r="1143" spans="1:20" s="55" customFormat="1" x14ac:dyDescent="0.3">
      <c r="A1143" s="55" t="s">
        <v>2240</v>
      </c>
      <c r="B1143" s="55">
        <v>0</v>
      </c>
      <c r="C1143" s="55">
        <v>0</v>
      </c>
      <c r="D1143" s="55">
        <v>1</v>
      </c>
      <c r="E1143" s="55">
        <v>1</v>
      </c>
      <c r="F1143" s="55">
        <v>3</v>
      </c>
      <c r="G1143" s="55">
        <v>0</v>
      </c>
      <c r="H1143" s="55">
        <v>0</v>
      </c>
      <c r="I1143" s="55">
        <v>1</v>
      </c>
      <c r="J1143" s="55">
        <v>1</v>
      </c>
      <c r="K1143" s="55">
        <v>1</v>
      </c>
      <c r="L1143" s="55">
        <v>0</v>
      </c>
      <c r="M1143" s="55">
        <v>0</v>
      </c>
      <c r="N1143" s="56">
        <v>5</v>
      </c>
      <c r="O1143" s="56">
        <v>3</v>
      </c>
      <c r="P1143" s="56">
        <v>8</v>
      </c>
      <c r="Q1143" s="55">
        <v>1142</v>
      </c>
      <c r="R1143" s="55" t="s">
        <v>309</v>
      </c>
      <c r="S1143" s="55">
        <v>62</v>
      </c>
      <c r="T1143" s="57">
        <f t="shared" si="17"/>
        <v>6</v>
      </c>
    </row>
    <row r="1144" spans="1:20" s="55" customFormat="1" x14ac:dyDescent="0.3">
      <c r="A1144" s="55" t="s">
        <v>2240</v>
      </c>
      <c r="B1144" s="55">
        <v>0</v>
      </c>
      <c r="C1144" s="55">
        <v>1</v>
      </c>
      <c r="D1144" s="55">
        <v>1</v>
      </c>
      <c r="E1144" s="55">
        <v>0</v>
      </c>
      <c r="F1144" s="55">
        <v>0</v>
      </c>
      <c r="G1144" s="55">
        <v>1</v>
      </c>
      <c r="H1144" s="55">
        <v>1</v>
      </c>
      <c r="I1144" s="55">
        <v>0</v>
      </c>
      <c r="J1144" s="55">
        <v>0</v>
      </c>
      <c r="K1144" s="55">
        <v>1</v>
      </c>
      <c r="L1144" s="55">
        <v>1</v>
      </c>
      <c r="M1144" s="55">
        <v>1</v>
      </c>
      <c r="N1144" s="56">
        <v>3</v>
      </c>
      <c r="O1144" s="56">
        <v>4</v>
      </c>
      <c r="P1144" s="56">
        <v>7</v>
      </c>
      <c r="Q1144" s="55">
        <v>1143</v>
      </c>
      <c r="R1144" s="55" t="s">
        <v>309</v>
      </c>
      <c r="S1144" s="55">
        <v>62</v>
      </c>
      <c r="T1144" s="57">
        <f t="shared" si="17"/>
        <v>4</v>
      </c>
    </row>
    <row r="1145" spans="1:20" s="55" customFormat="1" x14ac:dyDescent="0.3">
      <c r="A1145" s="55" t="s">
        <v>2240</v>
      </c>
      <c r="B1145" s="55">
        <v>0</v>
      </c>
      <c r="C1145" s="55">
        <v>0</v>
      </c>
      <c r="D1145" s="55">
        <v>0</v>
      </c>
      <c r="E1145" s="55">
        <v>0</v>
      </c>
      <c r="F1145" s="55">
        <v>1</v>
      </c>
      <c r="G1145" s="55">
        <v>1</v>
      </c>
      <c r="H1145" s="55">
        <v>0</v>
      </c>
      <c r="I1145" s="55">
        <v>1</v>
      </c>
      <c r="J1145" s="55">
        <v>3</v>
      </c>
      <c r="K1145" s="55">
        <v>1</v>
      </c>
      <c r="L1145" s="55">
        <v>0</v>
      </c>
      <c r="M1145" s="55">
        <v>0</v>
      </c>
      <c r="N1145" s="56">
        <v>4</v>
      </c>
      <c r="O1145" s="56">
        <v>3</v>
      </c>
      <c r="P1145" s="56">
        <v>7</v>
      </c>
      <c r="Q1145" s="55">
        <v>1144</v>
      </c>
      <c r="R1145" s="55" t="s">
        <v>309</v>
      </c>
      <c r="S1145" s="55">
        <v>62</v>
      </c>
      <c r="T1145" s="57">
        <f t="shared" si="17"/>
        <v>3</v>
      </c>
    </row>
    <row r="1146" spans="1:20" s="55" customFormat="1" x14ac:dyDescent="0.3">
      <c r="A1146" s="55" t="s">
        <v>2239</v>
      </c>
      <c r="B1146" s="55">
        <v>1</v>
      </c>
      <c r="C1146" s="55">
        <v>0</v>
      </c>
      <c r="D1146" s="55">
        <v>0</v>
      </c>
      <c r="E1146" s="55">
        <v>0</v>
      </c>
      <c r="F1146" s="55">
        <v>0</v>
      </c>
      <c r="G1146" s="55">
        <v>3</v>
      </c>
      <c r="H1146" s="55">
        <v>2</v>
      </c>
      <c r="I1146" s="55">
        <v>1</v>
      </c>
      <c r="J1146" s="55">
        <v>1</v>
      </c>
      <c r="K1146" s="55">
        <v>1</v>
      </c>
      <c r="L1146" s="55">
        <v>0</v>
      </c>
      <c r="M1146" s="55">
        <v>0</v>
      </c>
      <c r="N1146" s="56">
        <v>4</v>
      </c>
      <c r="O1146" s="56">
        <v>5</v>
      </c>
      <c r="P1146" s="56">
        <v>9</v>
      </c>
      <c r="Q1146" s="55">
        <v>1145</v>
      </c>
      <c r="R1146" s="55" t="s">
        <v>309</v>
      </c>
      <c r="S1146" s="55">
        <v>62</v>
      </c>
      <c r="T1146" s="57">
        <f t="shared" si="17"/>
        <v>7</v>
      </c>
    </row>
    <row r="1147" spans="1:20" s="55" customFormat="1" x14ac:dyDescent="0.3">
      <c r="A1147" s="55" t="s">
        <v>2240</v>
      </c>
      <c r="B1147" s="55">
        <v>0</v>
      </c>
      <c r="C1147" s="55">
        <v>1</v>
      </c>
      <c r="D1147" s="55">
        <v>0</v>
      </c>
      <c r="E1147" s="55">
        <v>1</v>
      </c>
      <c r="F1147" s="55">
        <v>2</v>
      </c>
      <c r="G1147" s="55">
        <v>1</v>
      </c>
      <c r="H1147" s="55">
        <v>1</v>
      </c>
      <c r="I1147" s="55">
        <v>0</v>
      </c>
      <c r="J1147" s="55">
        <v>1</v>
      </c>
      <c r="K1147" s="55">
        <v>1</v>
      </c>
      <c r="L1147" s="55">
        <v>0</v>
      </c>
      <c r="M1147" s="55">
        <v>0</v>
      </c>
      <c r="N1147" s="56">
        <v>4</v>
      </c>
      <c r="O1147" s="56">
        <v>4</v>
      </c>
      <c r="P1147" s="56">
        <v>8</v>
      </c>
      <c r="Q1147" s="55">
        <v>1146</v>
      </c>
      <c r="R1147" s="55" t="s">
        <v>309</v>
      </c>
      <c r="S1147" s="55">
        <v>62</v>
      </c>
      <c r="T1147" s="57">
        <f t="shared" si="17"/>
        <v>6</v>
      </c>
    </row>
    <row r="1148" spans="1:20" s="55" customFormat="1" x14ac:dyDescent="0.3">
      <c r="A1148" s="55" t="s">
        <v>2239</v>
      </c>
      <c r="B1148" s="55">
        <v>0</v>
      </c>
      <c r="C1148" s="55">
        <v>0</v>
      </c>
      <c r="D1148" s="55">
        <v>1</v>
      </c>
      <c r="E1148" s="55">
        <v>1</v>
      </c>
      <c r="F1148" s="55">
        <v>1</v>
      </c>
      <c r="G1148" s="55">
        <v>2</v>
      </c>
      <c r="H1148" s="55">
        <v>1</v>
      </c>
      <c r="I1148" s="55">
        <v>2</v>
      </c>
      <c r="J1148" s="55">
        <v>2</v>
      </c>
      <c r="K1148" s="55">
        <v>1</v>
      </c>
      <c r="L1148" s="55">
        <v>0</v>
      </c>
      <c r="M1148" s="55">
        <v>0</v>
      </c>
      <c r="N1148" s="56">
        <v>5</v>
      </c>
      <c r="O1148" s="56">
        <v>6</v>
      </c>
      <c r="P1148" s="56">
        <v>11</v>
      </c>
      <c r="Q1148" s="55">
        <v>1147</v>
      </c>
      <c r="R1148" s="55" t="s">
        <v>309</v>
      </c>
      <c r="S1148" s="55">
        <v>62</v>
      </c>
      <c r="T1148" s="57">
        <f t="shared" si="17"/>
        <v>8</v>
      </c>
    </row>
    <row r="1149" spans="1:20" s="55" customFormat="1" x14ac:dyDescent="0.3">
      <c r="A1149" s="55" t="s">
        <v>2239</v>
      </c>
      <c r="B1149" s="55">
        <v>0</v>
      </c>
      <c r="C1149" s="55">
        <v>0</v>
      </c>
      <c r="D1149" s="55">
        <v>0</v>
      </c>
      <c r="E1149" s="55">
        <v>0</v>
      </c>
      <c r="F1149" s="55">
        <v>1</v>
      </c>
      <c r="G1149" s="55">
        <v>2</v>
      </c>
      <c r="H1149" s="55">
        <v>0</v>
      </c>
      <c r="I1149" s="55">
        <v>1</v>
      </c>
      <c r="J1149" s="55">
        <v>1</v>
      </c>
      <c r="K1149" s="55">
        <v>1</v>
      </c>
      <c r="L1149" s="55">
        <v>0</v>
      </c>
      <c r="M1149" s="55">
        <v>0</v>
      </c>
      <c r="N1149" s="56">
        <v>2</v>
      </c>
      <c r="O1149" s="56">
        <v>4</v>
      </c>
      <c r="P1149" s="56">
        <v>6</v>
      </c>
      <c r="Q1149" s="55">
        <v>1148</v>
      </c>
      <c r="R1149" s="55" t="s">
        <v>309</v>
      </c>
      <c r="S1149" s="55">
        <v>62</v>
      </c>
      <c r="T1149" s="57">
        <f t="shared" si="17"/>
        <v>4</v>
      </c>
    </row>
    <row r="1150" spans="1:20" s="55" customFormat="1" x14ac:dyDescent="0.3">
      <c r="A1150" s="55" t="s">
        <v>2240</v>
      </c>
      <c r="B1150" s="55">
        <v>0</v>
      </c>
      <c r="C1150" s="55">
        <v>0</v>
      </c>
      <c r="D1150" s="55">
        <v>0</v>
      </c>
      <c r="E1150" s="55">
        <v>1</v>
      </c>
      <c r="F1150" s="55">
        <v>1</v>
      </c>
      <c r="G1150" s="55">
        <v>1</v>
      </c>
      <c r="H1150" s="55">
        <v>0</v>
      </c>
      <c r="I1150" s="55">
        <v>3</v>
      </c>
      <c r="J1150" s="55">
        <v>1</v>
      </c>
      <c r="K1150" s="55">
        <v>2</v>
      </c>
      <c r="L1150" s="55">
        <v>0</v>
      </c>
      <c r="M1150" s="55">
        <v>0</v>
      </c>
      <c r="N1150" s="56">
        <v>2</v>
      </c>
      <c r="O1150" s="56">
        <v>7</v>
      </c>
      <c r="P1150" s="56">
        <v>9</v>
      </c>
      <c r="Q1150" s="55">
        <v>1149</v>
      </c>
      <c r="R1150" s="55" t="s">
        <v>309</v>
      </c>
      <c r="S1150" s="55">
        <v>62</v>
      </c>
      <c r="T1150" s="57">
        <f t="shared" si="17"/>
        <v>6</v>
      </c>
    </row>
    <row r="1151" spans="1:20" s="55" customFormat="1" x14ac:dyDescent="0.3">
      <c r="A1151" s="55" t="s">
        <v>2240</v>
      </c>
      <c r="B1151" s="55">
        <v>0</v>
      </c>
      <c r="C1151" s="55">
        <v>0</v>
      </c>
      <c r="D1151" s="55">
        <v>2</v>
      </c>
      <c r="E1151" s="55">
        <v>1</v>
      </c>
      <c r="F1151" s="55">
        <v>1</v>
      </c>
      <c r="G1151" s="55">
        <v>0</v>
      </c>
      <c r="H1151" s="55">
        <v>1</v>
      </c>
      <c r="I1151" s="55">
        <v>2</v>
      </c>
      <c r="J1151" s="55">
        <v>2</v>
      </c>
      <c r="K1151" s="55">
        <v>1</v>
      </c>
      <c r="L1151" s="55">
        <v>0</v>
      </c>
      <c r="M1151" s="55">
        <v>0</v>
      </c>
      <c r="N1151" s="56">
        <v>6</v>
      </c>
      <c r="O1151" s="56">
        <v>4</v>
      </c>
      <c r="P1151" s="56">
        <v>10</v>
      </c>
      <c r="Q1151" s="55">
        <v>1150</v>
      </c>
      <c r="R1151" s="55" t="s">
        <v>309</v>
      </c>
      <c r="S1151" s="55">
        <v>62</v>
      </c>
      <c r="T1151" s="57">
        <f t="shared" si="17"/>
        <v>7</v>
      </c>
    </row>
    <row r="1152" spans="1:20" s="55" customFormat="1" x14ac:dyDescent="0.3">
      <c r="A1152" s="55" t="s">
        <v>2240</v>
      </c>
      <c r="B1152" s="55">
        <v>0</v>
      </c>
      <c r="C1152" s="55">
        <v>1</v>
      </c>
      <c r="D1152" s="55">
        <v>0</v>
      </c>
      <c r="E1152" s="55">
        <v>1</v>
      </c>
      <c r="F1152" s="55">
        <v>1</v>
      </c>
      <c r="G1152" s="55">
        <v>1</v>
      </c>
      <c r="H1152" s="55">
        <v>0</v>
      </c>
      <c r="I1152" s="55">
        <v>0</v>
      </c>
      <c r="J1152" s="55">
        <v>1</v>
      </c>
      <c r="K1152" s="55">
        <v>1</v>
      </c>
      <c r="L1152" s="55">
        <v>0</v>
      </c>
      <c r="M1152" s="55">
        <v>0</v>
      </c>
      <c r="N1152" s="56">
        <v>2</v>
      </c>
      <c r="O1152" s="56">
        <v>4</v>
      </c>
      <c r="P1152" s="56">
        <v>6</v>
      </c>
      <c r="Q1152" s="55">
        <v>1151</v>
      </c>
      <c r="R1152" s="55" t="s">
        <v>309</v>
      </c>
      <c r="S1152" s="55">
        <v>62</v>
      </c>
      <c r="T1152" s="57">
        <f t="shared" si="17"/>
        <v>4</v>
      </c>
    </row>
    <row r="1153" spans="1:20" s="55" customFormat="1" x14ac:dyDescent="0.3">
      <c r="A1153" s="55" t="s">
        <v>2240</v>
      </c>
      <c r="B1153" s="55">
        <v>0</v>
      </c>
      <c r="C1153" s="55">
        <v>0</v>
      </c>
      <c r="D1153" s="55">
        <v>2</v>
      </c>
      <c r="E1153" s="55">
        <v>0</v>
      </c>
      <c r="F1153" s="55">
        <v>2</v>
      </c>
      <c r="G1153" s="55">
        <v>0</v>
      </c>
      <c r="H1153" s="55">
        <v>0</v>
      </c>
      <c r="I1153" s="55">
        <v>0</v>
      </c>
      <c r="J1153" s="55">
        <v>1</v>
      </c>
      <c r="K1153" s="55">
        <v>1</v>
      </c>
      <c r="L1153" s="55">
        <v>0</v>
      </c>
      <c r="M1153" s="55">
        <v>0</v>
      </c>
      <c r="N1153" s="56">
        <v>5</v>
      </c>
      <c r="O1153" s="56">
        <v>1</v>
      </c>
      <c r="P1153" s="56">
        <v>6</v>
      </c>
      <c r="Q1153" s="55">
        <v>1152</v>
      </c>
      <c r="R1153" s="55" t="s">
        <v>309</v>
      </c>
      <c r="S1153" s="55">
        <v>62</v>
      </c>
      <c r="T1153" s="57">
        <f t="shared" si="17"/>
        <v>4</v>
      </c>
    </row>
    <row r="1154" spans="1:20" s="55" customFormat="1" x14ac:dyDescent="0.3">
      <c r="A1154" s="55" t="s">
        <v>2240</v>
      </c>
      <c r="B1154" s="55">
        <v>0</v>
      </c>
      <c r="C1154" s="55">
        <v>0</v>
      </c>
      <c r="D1154" s="55">
        <v>1</v>
      </c>
      <c r="E1154" s="55">
        <v>0</v>
      </c>
      <c r="F1154" s="55">
        <v>1</v>
      </c>
      <c r="G1154" s="55">
        <v>1</v>
      </c>
      <c r="H1154" s="55">
        <v>0</v>
      </c>
      <c r="I1154" s="55">
        <v>0</v>
      </c>
      <c r="J1154" s="55">
        <v>1</v>
      </c>
      <c r="K1154" s="55">
        <v>2</v>
      </c>
      <c r="L1154" s="55">
        <v>0</v>
      </c>
      <c r="M1154" s="55">
        <v>0</v>
      </c>
      <c r="N1154" s="56">
        <v>3</v>
      </c>
      <c r="O1154" s="56">
        <v>3</v>
      </c>
      <c r="P1154" s="56">
        <v>6</v>
      </c>
      <c r="Q1154" s="55">
        <v>1153</v>
      </c>
      <c r="R1154" s="55" t="s">
        <v>309</v>
      </c>
      <c r="S1154" s="55">
        <v>62</v>
      </c>
      <c r="T1154" s="57">
        <f t="shared" si="17"/>
        <v>3</v>
      </c>
    </row>
    <row r="1155" spans="1:20" s="55" customFormat="1" x14ac:dyDescent="0.3">
      <c r="A1155" s="55" t="s">
        <v>2240</v>
      </c>
      <c r="B1155" s="55">
        <v>0</v>
      </c>
      <c r="C1155" s="55">
        <v>0</v>
      </c>
      <c r="D1155" s="55">
        <v>1</v>
      </c>
      <c r="E1155" s="55">
        <v>0</v>
      </c>
      <c r="F1155" s="55">
        <v>0</v>
      </c>
      <c r="G1155" s="55">
        <v>1</v>
      </c>
      <c r="H1155" s="55">
        <v>0</v>
      </c>
      <c r="I1155" s="55">
        <v>0</v>
      </c>
      <c r="J1155" s="55">
        <v>1</v>
      </c>
      <c r="K1155" s="55">
        <v>1</v>
      </c>
      <c r="L1155" s="55">
        <v>0</v>
      </c>
      <c r="M1155" s="55">
        <v>0</v>
      </c>
      <c r="N1155" s="56">
        <v>2</v>
      </c>
      <c r="O1155" s="56">
        <v>2</v>
      </c>
      <c r="P1155" s="56">
        <v>4</v>
      </c>
      <c r="Q1155" s="55">
        <v>1154</v>
      </c>
      <c r="R1155" s="55" t="s">
        <v>309</v>
      </c>
      <c r="S1155" s="55">
        <v>62</v>
      </c>
      <c r="T1155" s="57">
        <f t="shared" ref="T1155:T1218" si="18">SUM(B1155:I1155)</f>
        <v>2</v>
      </c>
    </row>
    <row r="1156" spans="1:20" s="55" customFormat="1" x14ac:dyDescent="0.3">
      <c r="A1156" s="55" t="s">
        <v>2239</v>
      </c>
      <c r="B1156" s="55">
        <v>0</v>
      </c>
      <c r="C1156" s="55">
        <v>0</v>
      </c>
      <c r="D1156" s="55">
        <v>1</v>
      </c>
      <c r="E1156" s="55">
        <v>0</v>
      </c>
      <c r="F1156" s="55">
        <v>0</v>
      </c>
      <c r="G1156" s="55">
        <v>3</v>
      </c>
      <c r="H1156" s="55">
        <v>1</v>
      </c>
      <c r="I1156" s="55">
        <v>1</v>
      </c>
      <c r="J1156" s="55">
        <v>0</v>
      </c>
      <c r="K1156" s="55">
        <v>1</v>
      </c>
      <c r="L1156" s="55">
        <v>1</v>
      </c>
      <c r="M1156" s="55">
        <v>0</v>
      </c>
      <c r="N1156" s="56">
        <v>3</v>
      </c>
      <c r="O1156" s="56">
        <v>5</v>
      </c>
      <c r="P1156" s="56">
        <v>8</v>
      </c>
      <c r="Q1156" s="55">
        <v>1155</v>
      </c>
      <c r="R1156" s="55" t="s">
        <v>309</v>
      </c>
      <c r="S1156" s="55">
        <v>62</v>
      </c>
      <c r="T1156" s="57">
        <f t="shared" si="18"/>
        <v>6</v>
      </c>
    </row>
    <row r="1157" spans="1:20" s="55" customFormat="1" x14ac:dyDescent="0.3">
      <c r="A1157" s="55" t="s">
        <v>2239</v>
      </c>
      <c r="B1157" s="55">
        <v>1</v>
      </c>
      <c r="C1157" s="55">
        <v>0</v>
      </c>
      <c r="D1157" s="55">
        <v>1</v>
      </c>
      <c r="E1157" s="55">
        <v>0</v>
      </c>
      <c r="F1157" s="55">
        <v>1</v>
      </c>
      <c r="G1157" s="55">
        <v>0</v>
      </c>
      <c r="H1157" s="55">
        <v>1</v>
      </c>
      <c r="I1157" s="55">
        <v>1</v>
      </c>
      <c r="J1157" s="55">
        <v>2</v>
      </c>
      <c r="K1157" s="55">
        <v>1</v>
      </c>
      <c r="L1157" s="55">
        <v>0</v>
      </c>
      <c r="M1157" s="55">
        <v>0</v>
      </c>
      <c r="N1157" s="56">
        <v>6</v>
      </c>
      <c r="O1157" s="56">
        <v>2</v>
      </c>
      <c r="P1157" s="56">
        <v>8</v>
      </c>
      <c r="Q1157" s="55">
        <v>1156</v>
      </c>
      <c r="R1157" s="55" t="s">
        <v>309</v>
      </c>
      <c r="S1157" s="55">
        <v>62</v>
      </c>
      <c r="T1157" s="57">
        <f t="shared" si="18"/>
        <v>5</v>
      </c>
    </row>
    <row r="1158" spans="1:20" s="55" customFormat="1" x14ac:dyDescent="0.3">
      <c r="A1158" s="55" t="s">
        <v>2239</v>
      </c>
      <c r="B1158" s="55">
        <v>0</v>
      </c>
      <c r="C1158" s="55">
        <v>0</v>
      </c>
      <c r="D1158" s="55">
        <v>1</v>
      </c>
      <c r="E1158" s="55">
        <v>3</v>
      </c>
      <c r="F1158" s="55">
        <v>1</v>
      </c>
      <c r="G1158" s="55">
        <v>0</v>
      </c>
      <c r="H1158" s="55">
        <v>1</v>
      </c>
      <c r="I1158" s="55">
        <v>0</v>
      </c>
      <c r="J1158" s="55">
        <v>1</v>
      </c>
      <c r="K1158" s="55">
        <v>1</v>
      </c>
      <c r="L1158" s="55">
        <v>0</v>
      </c>
      <c r="M1158" s="55">
        <v>0</v>
      </c>
      <c r="N1158" s="56">
        <v>4</v>
      </c>
      <c r="O1158" s="56">
        <v>4</v>
      </c>
      <c r="P1158" s="56">
        <v>8</v>
      </c>
      <c r="Q1158" s="55">
        <v>1157</v>
      </c>
      <c r="R1158" s="55" t="s">
        <v>309</v>
      </c>
      <c r="S1158" s="55">
        <v>63</v>
      </c>
      <c r="T1158" s="57">
        <f t="shared" si="18"/>
        <v>6</v>
      </c>
    </row>
    <row r="1159" spans="1:20" s="55" customFormat="1" x14ac:dyDescent="0.3">
      <c r="A1159" s="55" t="s">
        <v>2239</v>
      </c>
      <c r="B1159" s="55">
        <v>0</v>
      </c>
      <c r="C1159" s="55">
        <v>0</v>
      </c>
      <c r="D1159" s="55">
        <v>0</v>
      </c>
      <c r="E1159" s="55">
        <v>2</v>
      </c>
      <c r="F1159" s="55">
        <v>1</v>
      </c>
      <c r="G1159" s="55">
        <v>1</v>
      </c>
      <c r="H1159" s="55">
        <v>0</v>
      </c>
      <c r="I1159" s="55">
        <v>0</v>
      </c>
      <c r="J1159" s="55">
        <v>2</v>
      </c>
      <c r="K1159" s="55">
        <v>1</v>
      </c>
      <c r="L1159" s="55">
        <v>1</v>
      </c>
      <c r="M1159" s="55">
        <v>0</v>
      </c>
      <c r="N1159" s="56">
        <v>4</v>
      </c>
      <c r="O1159" s="56">
        <v>4</v>
      </c>
      <c r="P1159" s="56">
        <v>8</v>
      </c>
      <c r="Q1159" s="55">
        <v>1158</v>
      </c>
      <c r="R1159" s="55" t="s">
        <v>309</v>
      </c>
      <c r="S1159" s="55">
        <v>63</v>
      </c>
      <c r="T1159" s="57">
        <f t="shared" si="18"/>
        <v>4</v>
      </c>
    </row>
    <row r="1160" spans="1:20" s="55" customFormat="1" x14ac:dyDescent="0.3">
      <c r="A1160" s="55" t="s">
        <v>2239</v>
      </c>
      <c r="B1160" s="55">
        <v>0</v>
      </c>
      <c r="C1160" s="55">
        <v>1</v>
      </c>
      <c r="D1160" s="55">
        <v>0</v>
      </c>
      <c r="E1160" s="55">
        <v>1</v>
      </c>
      <c r="F1160" s="55">
        <v>2</v>
      </c>
      <c r="G1160" s="55">
        <v>1</v>
      </c>
      <c r="H1160" s="55">
        <v>1</v>
      </c>
      <c r="I1160" s="55">
        <v>1</v>
      </c>
      <c r="J1160" s="55">
        <v>1</v>
      </c>
      <c r="K1160" s="55">
        <v>1</v>
      </c>
      <c r="L1160" s="55">
        <v>0</v>
      </c>
      <c r="M1160" s="55">
        <v>0</v>
      </c>
      <c r="N1160" s="56">
        <v>4</v>
      </c>
      <c r="O1160" s="56">
        <v>5</v>
      </c>
      <c r="P1160" s="56">
        <v>9</v>
      </c>
      <c r="Q1160" s="55">
        <v>1159</v>
      </c>
      <c r="R1160" s="55" t="s">
        <v>309</v>
      </c>
      <c r="S1160" s="55">
        <v>63</v>
      </c>
      <c r="T1160" s="57">
        <f t="shared" si="18"/>
        <v>7</v>
      </c>
    </row>
    <row r="1161" spans="1:20" s="55" customFormat="1" x14ac:dyDescent="0.3">
      <c r="A1161" s="55" t="s">
        <v>2239</v>
      </c>
      <c r="B1161" s="55">
        <v>1</v>
      </c>
      <c r="C1161" s="55">
        <v>0</v>
      </c>
      <c r="D1161" s="55">
        <v>1</v>
      </c>
      <c r="E1161" s="55">
        <v>1</v>
      </c>
      <c r="F1161" s="55">
        <v>0</v>
      </c>
      <c r="G1161" s="55">
        <v>0</v>
      </c>
      <c r="H1161" s="55">
        <v>0</v>
      </c>
      <c r="I1161" s="55">
        <v>0</v>
      </c>
      <c r="J1161" s="55">
        <v>1</v>
      </c>
      <c r="K1161" s="55">
        <v>1</v>
      </c>
      <c r="L1161" s="55">
        <v>0</v>
      </c>
      <c r="M1161" s="55">
        <v>0</v>
      </c>
      <c r="N1161" s="56">
        <v>3</v>
      </c>
      <c r="O1161" s="56">
        <v>2</v>
      </c>
      <c r="P1161" s="56">
        <v>5</v>
      </c>
      <c r="Q1161" s="55">
        <v>1160</v>
      </c>
      <c r="R1161" s="55" t="s">
        <v>309</v>
      </c>
      <c r="S1161" s="55">
        <v>63</v>
      </c>
      <c r="T1161" s="57">
        <f t="shared" si="18"/>
        <v>3</v>
      </c>
    </row>
    <row r="1162" spans="1:20" s="55" customFormat="1" x14ac:dyDescent="0.3">
      <c r="A1162" s="55" t="s">
        <v>2239</v>
      </c>
      <c r="B1162" s="55">
        <v>0</v>
      </c>
      <c r="C1162" s="55">
        <v>0</v>
      </c>
      <c r="D1162" s="55">
        <v>1</v>
      </c>
      <c r="E1162" s="55">
        <v>1</v>
      </c>
      <c r="F1162" s="55">
        <v>1</v>
      </c>
      <c r="G1162" s="55">
        <v>1</v>
      </c>
      <c r="H1162" s="55">
        <v>0</v>
      </c>
      <c r="I1162" s="55">
        <v>1</v>
      </c>
      <c r="J1162" s="55">
        <v>0</v>
      </c>
      <c r="K1162" s="55">
        <v>1</v>
      </c>
      <c r="L1162" s="55">
        <v>1</v>
      </c>
      <c r="M1162" s="55">
        <v>0</v>
      </c>
      <c r="N1162" s="56">
        <v>3</v>
      </c>
      <c r="O1162" s="56">
        <v>4</v>
      </c>
      <c r="P1162" s="56">
        <v>7</v>
      </c>
      <c r="Q1162" s="55">
        <v>1161</v>
      </c>
      <c r="R1162" s="55" t="s">
        <v>309</v>
      </c>
      <c r="S1162" s="55">
        <v>63</v>
      </c>
      <c r="T1162" s="57">
        <f t="shared" si="18"/>
        <v>5</v>
      </c>
    </row>
    <row r="1163" spans="1:20" s="55" customFormat="1" x14ac:dyDescent="0.3">
      <c r="A1163" s="55" t="s">
        <v>2239</v>
      </c>
      <c r="B1163" s="55">
        <v>0</v>
      </c>
      <c r="C1163" s="55">
        <v>1</v>
      </c>
      <c r="D1163" s="55">
        <v>1</v>
      </c>
      <c r="E1163" s="55">
        <v>0</v>
      </c>
      <c r="F1163" s="55">
        <v>0</v>
      </c>
      <c r="G1163" s="55">
        <v>1</v>
      </c>
      <c r="H1163" s="55">
        <v>0</v>
      </c>
      <c r="I1163" s="55">
        <v>0</v>
      </c>
      <c r="J1163" s="55">
        <v>1</v>
      </c>
      <c r="K1163" s="55">
        <v>1</v>
      </c>
      <c r="L1163" s="55">
        <v>0</v>
      </c>
      <c r="M1163" s="55">
        <v>0</v>
      </c>
      <c r="N1163" s="56">
        <v>2</v>
      </c>
      <c r="O1163" s="56">
        <v>3</v>
      </c>
      <c r="P1163" s="56">
        <v>5</v>
      </c>
      <c r="Q1163" s="55">
        <v>1162</v>
      </c>
      <c r="R1163" s="55" t="s">
        <v>309</v>
      </c>
      <c r="S1163" s="55">
        <v>63</v>
      </c>
      <c r="T1163" s="57">
        <f t="shared" si="18"/>
        <v>3</v>
      </c>
    </row>
    <row r="1164" spans="1:20" s="55" customFormat="1" x14ac:dyDescent="0.3">
      <c r="A1164" s="55" t="s">
        <v>2239</v>
      </c>
      <c r="B1164" s="55">
        <v>0</v>
      </c>
      <c r="C1164" s="55">
        <v>0</v>
      </c>
      <c r="D1164" s="55">
        <v>1</v>
      </c>
      <c r="E1164" s="55">
        <v>1</v>
      </c>
      <c r="F1164" s="55">
        <v>1</v>
      </c>
      <c r="G1164" s="55">
        <v>0</v>
      </c>
      <c r="H1164" s="55">
        <v>0</v>
      </c>
      <c r="I1164" s="55">
        <v>1</v>
      </c>
      <c r="J1164" s="55">
        <v>0</v>
      </c>
      <c r="K1164" s="55">
        <v>1</v>
      </c>
      <c r="L1164" s="55">
        <v>1</v>
      </c>
      <c r="M1164" s="55">
        <v>0</v>
      </c>
      <c r="N1164" s="56">
        <v>3</v>
      </c>
      <c r="O1164" s="56">
        <v>3</v>
      </c>
      <c r="P1164" s="56">
        <v>6</v>
      </c>
      <c r="Q1164" s="55">
        <v>1163</v>
      </c>
      <c r="R1164" s="55" t="s">
        <v>309</v>
      </c>
      <c r="S1164" s="55">
        <v>63</v>
      </c>
      <c r="T1164" s="57">
        <f t="shared" si="18"/>
        <v>4</v>
      </c>
    </row>
    <row r="1165" spans="1:20" s="55" customFormat="1" x14ac:dyDescent="0.3">
      <c r="A1165" s="55" t="s">
        <v>2239</v>
      </c>
      <c r="B1165" s="55">
        <v>0</v>
      </c>
      <c r="C1165" s="55">
        <v>1</v>
      </c>
      <c r="D1165" s="55">
        <v>2</v>
      </c>
      <c r="E1165" s="55">
        <v>0</v>
      </c>
      <c r="F1165" s="55">
        <v>0</v>
      </c>
      <c r="G1165" s="55">
        <v>0</v>
      </c>
      <c r="H1165" s="55">
        <v>0</v>
      </c>
      <c r="I1165" s="55">
        <v>0</v>
      </c>
      <c r="J1165" s="55">
        <v>1</v>
      </c>
      <c r="K1165" s="55">
        <v>1</v>
      </c>
      <c r="L1165" s="55">
        <v>0</v>
      </c>
      <c r="M1165" s="55">
        <v>0</v>
      </c>
      <c r="N1165" s="56">
        <v>3</v>
      </c>
      <c r="O1165" s="56">
        <v>2</v>
      </c>
      <c r="P1165" s="56">
        <v>5</v>
      </c>
      <c r="Q1165" s="55">
        <v>1164</v>
      </c>
      <c r="R1165" s="55" t="s">
        <v>309</v>
      </c>
      <c r="S1165" s="55">
        <v>63</v>
      </c>
      <c r="T1165" s="57">
        <f t="shared" si="18"/>
        <v>3</v>
      </c>
    </row>
    <row r="1166" spans="1:20" s="55" customFormat="1" x14ac:dyDescent="0.3">
      <c r="A1166" s="55" t="s">
        <v>2239</v>
      </c>
      <c r="B1166" s="55">
        <v>0</v>
      </c>
      <c r="C1166" s="55">
        <v>1</v>
      </c>
      <c r="D1166" s="55">
        <v>1</v>
      </c>
      <c r="E1166" s="55">
        <v>0</v>
      </c>
      <c r="F1166" s="55">
        <v>1</v>
      </c>
      <c r="G1166" s="55">
        <v>2</v>
      </c>
      <c r="H1166" s="55">
        <v>1</v>
      </c>
      <c r="I1166" s="55">
        <v>0</v>
      </c>
      <c r="J1166" s="55">
        <v>1</v>
      </c>
      <c r="K1166" s="55">
        <v>1</v>
      </c>
      <c r="L1166" s="55">
        <v>0</v>
      </c>
      <c r="M1166" s="55">
        <v>0</v>
      </c>
      <c r="N1166" s="56">
        <v>4</v>
      </c>
      <c r="O1166" s="56">
        <v>4</v>
      </c>
      <c r="P1166" s="56">
        <v>8</v>
      </c>
      <c r="Q1166" s="55">
        <v>1165</v>
      </c>
      <c r="R1166" s="55" t="s">
        <v>309</v>
      </c>
      <c r="S1166" s="55">
        <v>63</v>
      </c>
      <c r="T1166" s="57">
        <f t="shared" si="18"/>
        <v>6</v>
      </c>
    </row>
    <row r="1167" spans="1:20" s="55" customFormat="1" x14ac:dyDescent="0.3">
      <c r="A1167" s="55" t="s">
        <v>2239</v>
      </c>
      <c r="B1167" s="55">
        <v>0</v>
      </c>
      <c r="C1167" s="55">
        <v>0</v>
      </c>
      <c r="D1167" s="55">
        <v>1</v>
      </c>
      <c r="E1167" s="55">
        <v>0</v>
      </c>
      <c r="F1167" s="55">
        <v>0</v>
      </c>
      <c r="G1167" s="55">
        <v>1</v>
      </c>
      <c r="H1167" s="55">
        <v>2</v>
      </c>
      <c r="I1167" s="55">
        <v>2</v>
      </c>
      <c r="J1167" s="55">
        <v>1</v>
      </c>
      <c r="K1167" s="55">
        <v>1</v>
      </c>
      <c r="L1167" s="55">
        <v>0</v>
      </c>
      <c r="M1167" s="55">
        <v>0</v>
      </c>
      <c r="N1167" s="56">
        <v>4</v>
      </c>
      <c r="O1167" s="56">
        <v>4</v>
      </c>
      <c r="P1167" s="56">
        <v>8</v>
      </c>
      <c r="Q1167" s="55">
        <v>1166</v>
      </c>
      <c r="R1167" s="55" t="s">
        <v>309</v>
      </c>
      <c r="S1167" s="55">
        <v>63</v>
      </c>
      <c r="T1167" s="57">
        <f t="shared" si="18"/>
        <v>6</v>
      </c>
    </row>
    <row r="1168" spans="1:20" s="55" customFormat="1" x14ac:dyDescent="0.3">
      <c r="A1168" s="55" t="s">
        <v>2239</v>
      </c>
      <c r="B1168" s="55">
        <v>0</v>
      </c>
      <c r="C1168" s="55">
        <v>1</v>
      </c>
      <c r="D1168" s="55">
        <v>1</v>
      </c>
      <c r="E1168" s="55">
        <v>1</v>
      </c>
      <c r="F1168" s="55">
        <v>2</v>
      </c>
      <c r="G1168" s="55">
        <v>0</v>
      </c>
      <c r="H1168" s="55">
        <v>0</v>
      </c>
      <c r="I1168" s="55">
        <v>0</v>
      </c>
      <c r="J1168" s="55">
        <v>1</v>
      </c>
      <c r="K1168" s="55">
        <v>1</v>
      </c>
      <c r="L1168" s="55">
        <v>0</v>
      </c>
      <c r="M1168" s="55">
        <v>0</v>
      </c>
      <c r="N1168" s="56">
        <v>4</v>
      </c>
      <c r="O1168" s="56">
        <v>3</v>
      </c>
      <c r="P1168" s="56">
        <v>7</v>
      </c>
      <c r="Q1168" s="55">
        <v>1167</v>
      </c>
      <c r="R1168" s="55" t="s">
        <v>309</v>
      </c>
      <c r="S1168" s="55">
        <v>63</v>
      </c>
      <c r="T1168" s="57">
        <f t="shared" si="18"/>
        <v>5</v>
      </c>
    </row>
    <row r="1169" spans="1:20" s="55" customFormat="1" x14ac:dyDescent="0.3">
      <c r="A1169" s="55" t="s">
        <v>2239</v>
      </c>
      <c r="B1169" s="55">
        <v>1</v>
      </c>
      <c r="C1169" s="55">
        <v>0</v>
      </c>
      <c r="D1169" s="55">
        <v>0</v>
      </c>
      <c r="E1169" s="55">
        <v>2</v>
      </c>
      <c r="F1169" s="55">
        <v>1</v>
      </c>
      <c r="G1169" s="55">
        <v>1</v>
      </c>
      <c r="H1169" s="55">
        <v>0</v>
      </c>
      <c r="I1169" s="55">
        <v>0</v>
      </c>
      <c r="J1169" s="55">
        <v>1</v>
      </c>
      <c r="K1169" s="55">
        <v>1</v>
      </c>
      <c r="L1169" s="55">
        <v>0</v>
      </c>
      <c r="M1169" s="55">
        <v>0</v>
      </c>
      <c r="N1169" s="56">
        <v>3</v>
      </c>
      <c r="O1169" s="56">
        <v>4</v>
      </c>
      <c r="P1169" s="56">
        <v>7</v>
      </c>
      <c r="Q1169" s="55">
        <v>1168</v>
      </c>
      <c r="R1169" s="55" t="s">
        <v>309</v>
      </c>
      <c r="S1169" s="55">
        <v>63</v>
      </c>
      <c r="T1169" s="57">
        <f t="shared" si="18"/>
        <v>5</v>
      </c>
    </row>
    <row r="1170" spans="1:20" s="55" customFormat="1" x14ac:dyDescent="0.3">
      <c r="A1170" s="55" t="s">
        <v>2239</v>
      </c>
      <c r="B1170" s="55">
        <v>1</v>
      </c>
      <c r="C1170" s="55">
        <v>0</v>
      </c>
      <c r="D1170" s="55">
        <v>0</v>
      </c>
      <c r="E1170" s="55">
        <v>0</v>
      </c>
      <c r="F1170" s="55">
        <v>0</v>
      </c>
      <c r="G1170" s="55">
        <v>0</v>
      </c>
      <c r="H1170" s="55">
        <v>0</v>
      </c>
      <c r="I1170" s="55">
        <v>0</v>
      </c>
      <c r="J1170" s="55">
        <v>1</v>
      </c>
      <c r="K1170" s="55">
        <v>1</v>
      </c>
      <c r="L1170" s="55">
        <v>0</v>
      </c>
      <c r="M1170" s="55">
        <v>0</v>
      </c>
      <c r="N1170" s="56">
        <v>2</v>
      </c>
      <c r="O1170" s="56">
        <v>1</v>
      </c>
      <c r="P1170" s="56">
        <v>3</v>
      </c>
      <c r="Q1170" s="55">
        <v>1169</v>
      </c>
      <c r="R1170" s="55" t="s">
        <v>309</v>
      </c>
      <c r="S1170" s="55">
        <v>63</v>
      </c>
      <c r="T1170" s="57">
        <f t="shared" si="18"/>
        <v>1</v>
      </c>
    </row>
    <row r="1171" spans="1:20" s="55" customFormat="1" x14ac:dyDescent="0.3">
      <c r="A1171" s="55" t="s">
        <v>2239</v>
      </c>
      <c r="B1171" s="55">
        <v>1</v>
      </c>
      <c r="C1171" s="55">
        <v>0</v>
      </c>
      <c r="D1171" s="55">
        <v>1</v>
      </c>
      <c r="E1171" s="55">
        <v>1</v>
      </c>
      <c r="F1171" s="55">
        <v>0</v>
      </c>
      <c r="G1171" s="55">
        <v>0</v>
      </c>
      <c r="H1171" s="55">
        <v>0</v>
      </c>
      <c r="I1171" s="55">
        <v>0</v>
      </c>
      <c r="J1171" s="55">
        <v>1</v>
      </c>
      <c r="K1171" s="55">
        <v>1</v>
      </c>
      <c r="L1171" s="55">
        <v>0</v>
      </c>
      <c r="M1171" s="55">
        <v>0</v>
      </c>
      <c r="N1171" s="56">
        <v>3</v>
      </c>
      <c r="O1171" s="56">
        <v>2</v>
      </c>
      <c r="P1171" s="56">
        <v>5</v>
      </c>
      <c r="Q1171" s="55">
        <v>1170</v>
      </c>
      <c r="R1171" s="55" t="s">
        <v>309</v>
      </c>
      <c r="S1171" s="55">
        <v>63</v>
      </c>
      <c r="T1171" s="57">
        <f t="shared" si="18"/>
        <v>3</v>
      </c>
    </row>
    <row r="1172" spans="1:20" s="55" customFormat="1" x14ac:dyDescent="0.3">
      <c r="A1172" s="55" t="s">
        <v>2239</v>
      </c>
      <c r="B1172" s="55">
        <v>1</v>
      </c>
      <c r="C1172" s="55">
        <v>0</v>
      </c>
      <c r="D1172" s="55">
        <v>1</v>
      </c>
      <c r="E1172" s="55">
        <v>1</v>
      </c>
      <c r="F1172" s="55">
        <v>2</v>
      </c>
      <c r="G1172" s="55">
        <v>1</v>
      </c>
      <c r="H1172" s="55">
        <v>0</v>
      </c>
      <c r="I1172" s="55">
        <v>0</v>
      </c>
      <c r="J1172" s="55">
        <v>1</v>
      </c>
      <c r="K1172" s="55">
        <v>1</v>
      </c>
      <c r="L1172" s="55">
        <v>0</v>
      </c>
      <c r="M1172" s="55">
        <v>0</v>
      </c>
      <c r="N1172" s="56">
        <v>5</v>
      </c>
      <c r="O1172" s="56">
        <v>3</v>
      </c>
      <c r="P1172" s="56">
        <v>8</v>
      </c>
      <c r="Q1172" s="55">
        <v>1171</v>
      </c>
      <c r="R1172" s="55" t="s">
        <v>309</v>
      </c>
      <c r="S1172" s="55">
        <v>63</v>
      </c>
      <c r="T1172" s="57">
        <f t="shared" si="18"/>
        <v>6</v>
      </c>
    </row>
    <row r="1173" spans="1:20" s="55" customFormat="1" x14ac:dyDescent="0.3">
      <c r="A1173" s="55" t="s">
        <v>2239</v>
      </c>
      <c r="B1173" s="55">
        <v>0</v>
      </c>
      <c r="C1173" s="55">
        <v>1</v>
      </c>
      <c r="D1173" s="55">
        <v>1</v>
      </c>
      <c r="E1173" s="55">
        <v>0</v>
      </c>
      <c r="F1173" s="55">
        <v>1</v>
      </c>
      <c r="G1173" s="55">
        <v>0</v>
      </c>
      <c r="H1173" s="55">
        <v>0</v>
      </c>
      <c r="I1173" s="55">
        <v>0</v>
      </c>
      <c r="J1173" s="55">
        <v>1</v>
      </c>
      <c r="K1173" s="55">
        <v>1</v>
      </c>
      <c r="L1173" s="55">
        <v>0</v>
      </c>
      <c r="M1173" s="55">
        <v>0</v>
      </c>
      <c r="N1173" s="56">
        <v>3</v>
      </c>
      <c r="O1173" s="56">
        <v>2</v>
      </c>
      <c r="P1173" s="56">
        <v>5</v>
      </c>
      <c r="Q1173" s="55">
        <v>1172</v>
      </c>
      <c r="R1173" s="55" t="s">
        <v>309</v>
      </c>
      <c r="S1173" s="55">
        <v>63</v>
      </c>
      <c r="T1173" s="57">
        <f t="shared" si="18"/>
        <v>3</v>
      </c>
    </row>
    <row r="1174" spans="1:20" s="55" customFormat="1" x14ac:dyDescent="0.3">
      <c r="A1174" s="55" t="s">
        <v>2239</v>
      </c>
      <c r="B1174" s="55">
        <v>0</v>
      </c>
      <c r="C1174" s="55">
        <v>0</v>
      </c>
      <c r="D1174" s="55">
        <v>1</v>
      </c>
      <c r="E1174" s="55">
        <v>1</v>
      </c>
      <c r="F1174" s="55">
        <v>1</v>
      </c>
      <c r="G1174" s="55">
        <v>1</v>
      </c>
      <c r="H1174" s="55">
        <v>1</v>
      </c>
      <c r="I1174" s="55">
        <v>0</v>
      </c>
      <c r="J1174" s="55">
        <v>0</v>
      </c>
      <c r="K1174" s="55">
        <v>1</v>
      </c>
      <c r="L1174" s="55">
        <v>1</v>
      </c>
      <c r="M1174" s="55">
        <v>0</v>
      </c>
      <c r="N1174" s="56">
        <v>4</v>
      </c>
      <c r="O1174" s="56">
        <v>3</v>
      </c>
      <c r="P1174" s="56">
        <v>7</v>
      </c>
      <c r="Q1174" s="55">
        <v>1173</v>
      </c>
      <c r="R1174" s="55" t="s">
        <v>309</v>
      </c>
      <c r="S1174" s="55">
        <v>63</v>
      </c>
      <c r="T1174" s="57">
        <f t="shared" si="18"/>
        <v>5</v>
      </c>
    </row>
    <row r="1175" spans="1:20" s="55" customFormat="1" x14ac:dyDescent="0.3">
      <c r="A1175" s="55" t="s">
        <v>2239</v>
      </c>
      <c r="B1175" s="55">
        <v>0</v>
      </c>
      <c r="C1175" s="55">
        <v>1</v>
      </c>
      <c r="D1175" s="55">
        <v>2</v>
      </c>
      <c r="E1175" s="55">
        <v>0</v>
      </c>
      <c r="F1175" s="55">
        <v>1</v>
      </c>
      <c r="G1175" s="55">
        <v>2</v>
      </c>
      <c r="H1175" s="55">
        <v>1</v>
      </c>
      <c r="I1175" s="55">
        <v>2</v>
      </c>
      <c r="J1175" s="55">
        <v>1</v>
      </c>
      <c r="K1175" s="55">
        <v>1</v>
      </c>
      <c r="L1175" s="55">
        <v>1</v>
      </c>
      <c r="M1175" s="55">
        <v>0</v>
      </c>
      <c r="N1175" s="56">
        <v>6</v>
      </c>
      <c r="O1175" s="56">
        <v>6</v>
      </c>
      <c r="P1175" s="56">
        <v>12</v>
      </c>
      <c r="Q1175" s="55">
        <v>1174</v>
      </c>
      <c r="R1175" s="55" t="s">
        <v>309</v>
      </c>
      <c r="S1175" s="55">
        <v>63</v>
      </c>
      <c r="T1175" s="57">
        <f t="shared" si="18"/>
        <v>9</v>
      </c>
    </row>
    <row r="1176" spans="1:20" s="55" customFormat="1" x14ac:dyDescent="0.3">
      <c r="A1176" s="55" t="s">
        <v>2239</v>
      </c>
      <c r="B1176" s="55">
        <v>0</v>
      </c>
      <c r="C1176" s="55">
        <v>1</v>
      </c>
      <c r="D1176" s="55">
        <v>1</v>
      </c>
      <c r="E1176" s="55">
        <v>0</v>
      </c>
      <c r="F1176" s="55">
        <v>2</v>
      </c>
      <c r="G1176" s="55">
        <v>0</v>
      </c>
      <c r="H1176" s="55">
        <v>0</v>
      </c>
      <c r="I1176" s="55">
        <v>1</v>
      </c>
      <c r="J1176" s="55">
        <v>1</v>
      </c>
      <c r="K1176" s="55">
        <v>1</v>
      </c>
      <c r="L1176" s="55">
        <v>0</v>
      </c>
      <c r="M1176" s="55">
        <v>0</v>
      </c>
      <c r="N1176" s="56">
        <v>4</v>
      </c>
      <c r="O1176" s="56">
        <v>3</v>
      </c>
      <c r="P1176" s="56">
        <v>7</v>
      </c>
      <c r="Q1176" s="55">
        <v>1175</v>
      </c>
      <c r="R1176" s="55" t="s">
        <v>309</v>
      </c>
      <c r="S1176" s="55">
        <v>63</v>
      </c>
      <c r="T1176" s="57">
        <f t="shared" si="18"/>
        <v>5</v>
      </c>
    </row>
    <row r="1177" spans="1:20" s="55" customFormat="1" x14ac:dyDescent="0.3">
      <c r="A1177" s="55" t="s">
        <v>2239</v>
      </c>
      <c r="B1177" s="55">
        <v>0</v>
      </c>
      <c r="C1177" s="55">
        <v>0</v>
      </c>
      <c r="D1177" s="55">
        <v>0</v>
      </c>
      <c r="E1177" s="55">
        <v>0</v>
      </c>
      <c r="F1177" s="55">
        <v>0</v>
      </c>
      <c r="G1177" s="55">
        <v>0</v>
      </c>
      <c r="H1177" s="55">
        <v>0</v>
      </c>
      <c r="I1177" s="55">
        <v>0</v>
      </c>
      <c r="J1177" s="55">
        <v>3</v>
      </c>
      <c r="K1177" s="55">
        <v>3</v>
      </c>
      <c r="L1177" s="55">
        <v>0</v>
      </c>
      <c r="M1177" s="55">
        <v>0</v>
      </c>
      <c r="N1177" s="56">
        <v>3</v>
      </c>
      <c r="O1177" s="56">
        <v>3</v>
      </c>
      <c r="P1177" s="56">
        <v>6</v>
      </c>
      <c r="Q1177" s="55">
        <v>1176</v>
      </c>
      <c r="R1177" s="55" t="s">
        <v>309</v>
      </c>
      <c r="S1177" s="55">
        <v>63</v>
      </c>
      <c r="T1177" s="57">
        <f t="shared" si="18"/>
        <v>0</v>
      </c>
    </row>
    <row r="1178" spans="1:20" s="55" customFormat="1" x14ac:dyDescent="0.3">
      <c r="A1178" s="55" t="s">
        <v>2240</v>
      </c>
      <c r="B1178" s="55">
        <v>0</v>
      </c>
      <c r="C1178" s="55">
        <v>0</v>
      </c>
      <c r="D1178" s="55">
        <v>0</v>
      </c>
      <c r="E1178" s="55">
        <v>2</v>
      </c>
      <c r="F1178" s="55">
        <v>1</v>
      </c>
      <c r="G1178" s="55">
        <v>0</v>
      </c>
      <c r="H1178" s="55">
        <v>0</v>
      </c>
      <c r="I1178" s="55">
        <v>0</v>
      </c>
      <c r="J1178" s="55">
        <v>0</v>
      </c>
      <c r="K1178" s="55">
        <v>1</v>
      </c>
      <c r="L1178" s="55">
        <v>1</v>
      </c>
      <c r="M1178" s="55">
        <v>0</v>
      </c>
      <c r="N1178" s="56">
        <v>2</v>
      </c>
      <c r="O1178" s="56">
        <v>3</v>
      </c>
      <c r="P1178" s="56">
        <v>5</v>
      </c>
      <c r="Q1178" s="55">
        <v>1177</v>
      </c>
      <c r="R1178" s="55" t="s">
        <v>309</v>
      </c>
      <c r="S1178" s="55">
        <v>64</v>
      </c>
      <c r="T1178" s="57">
        <f t="shared" si="18"/>
        <v>3</v>
      </c>
    </row>
    <row r="1179" spans="1:20" s="55" customFormat="1" x14ac:dyDescent="0.3">
      <c r="A1179" s="55" t="s">
        <v>2240</v>
      </c>
      <c r="B1179" s="55">
        <v>1</v>
      </c>
      <c r="C1179" s="55">
        <v>1</v>
      </c>
      <c r="D1179" s="55">
        <v>0</v>
      </c>
      <c r="E1179" s="55">
        <v>1</v>
      </c>
      <c r="F1179" s="55">
        <v>0</v>
      </c>
      <c r="G1179" s="55">
        <v>0</v>
      </c>
      <c r="H1179" s="55">
        <v>0</v>
      </c>
      <c r="I1179" s="55">
        <v>0</v>
      </c>
      <c r="J1179" s="55">
        <v>1</v>
      </c>
      <c r="K1179" s="55">
        <v>1</v>
      </c>
      <c r="L1179" s="55">
        <v>0</v>
      </c>
      <c r="M1179" s="55">
        <v>0</v>
      </c>
      <c r="N1179" s="56">
        <v>2</v>
      </c>
      <c r="O1179" s="56">
        <v>3</v>
      </c>
      <c r="P1179" s="56">
        <v>5</v>
      </c>
      <c r="Q1179" s="55">
        <v>1178</v>
      </c>
      <c r="R1179" s="55" t="s">
        <v>309</v>
      </c>
      <c r="S1179" s="55">
        <v>64</v>
      </c>
      <c r="T1179" s="57">
        <f t="shared" si="18"/>
        <v>3</v>
      </c>
    </row>
    <row r="1180" spans="1:20" s="55" customFormat="1" x14ac:dyDescent="0.3">
      <c r="A1180" s="55" t="s">
        <v>2239</v>
      </c>
      <c r="B1180" s="55">
        <v>0</v>
      </c>
      <c r="C1180" s="55">
        <v>1</v>
      </c>
      <c r="D1180" s="55">
        <v>1</v>
      </c>
      <c r="E1180" s="55">
        <v>0</v>
      </c>
      <c r="F1180" s="55">
        <v>0</v>
      </c>
      <c r="G1180" s="55">
        <v>2</v>
      </c>
      <c r="H1180" s="55">
        <v>0</v>
      </c>
      <c r="I1180" s="55">
        <v>0</v>
      </c>
      <c r="J1180" s="55">
        <v>1</v>
      </c>
      <c r="K1180" s="55">
        <v>1</v>
      </c>
      <c r="L1180" s="55">
        <v>0</v>
      </c>
      <c r="M1180" s="55">
        <v>0</v>
      </c>
      <c r="N1180" s="56">
        <v>2</v>
      </c>
      <c r="O1180" s="56">
        <v>4</v>
      </c>
      <c r="P1180" s="56">
        <v>6</v>
      </c>
      <c r="Q1180" s="55">
        <v>1179</v>
      </c>
      <c r="R1180" s="55" t="s">
        <v>309</v>
      </c>
      <c r="S1180" s="55">
        <v>64</v>
      </c>
      <c r="T1180" s="57">
        <f t="shared" si="18"/>
        <v>4</v>
      </c>
    </row>
    <row r="1181" spans="1:20" s="55" customFormat="1" x14ac:dyDescent="0.3">
      <c r="A1181" s="55" t="s">
        <v>2239</v>
      </c>
      <c r="B1181" s="55">
        <v>0</v>
      </c>
      <c r="C1181" s="55">
        <v>0</v>
      </c>
      <c r="D1181" s="55">
        <v>0</v>
      </c>
      <c r="E1181" s="55">
        <v>1</v>
      </c>
      <c r="F1181" s="55">
        <v>1</v>
      </c>
      <c r="G1181" s="55">
        <v>1</v>
      </c>
      <c r="H1181" s="55">
        <v>0</v>
      </c>
      <c r="I1181" s="55">
        <v>0</v>
      </c>
      <c r="J1181" s="55">
        <v>1</v>
      </c>
      <c r="K1181" s="55">
        <v>1</v>
      </c>
      <c r="L1181" s="55">
        <v>0</v>
      </c>
      <c r="M1181" s="55">
        <v>0</v>
      </c>
      <c r="N1181" s="56">
        <v>2</v>
      </c>
      <c r="O1181" s="56">
        <v>3</v>
      </c>
      <c r="P1181" s="56">
        <v>5</v>
      </c>
      <c r="Q1181" s="55">
        <v>1180</v>
      </c>
      <c r="R1181" s="55" t="s">
        <v>309</v>
      </c>
      <c r="S1181" s="55">
        <v>64</v>
      </c>
      <c r="T1181" s="57">
        <f t="shared" si="18"/>
        <v>3</v>
      </c>
    </row>
    <row r="1182" spans="1:20" s="55" customFormat="1" x14ac:dyDescent="0.3">
      <c r="A1182" s="55" t="s">
        <v>2239</v>
      </c>
      <c r="B1182" s="55">
        <v>0</v>
      </c>
      <c r="C1182" s="55">
        <v>0</v>
      </c>
      <c r="D1182" s="55">
        <v>2</v>
      </c>
      <c r="E1182" s="55">
        <v>0</v>
      </c>
      <c r="F1182" s="55">
        <v>0</v>
      </c>
      <c r="G1182" s="55">
        <v>0</v>
      </c>
      <c r="H1182" s="55">
        <v>0</v>
      </c>
      <c r="I1182" s="55">
        <v>0</v>
      </c>
      <c r="J1182" s="55">
        <v>1</v>
      </c>
      <c r="K1182" s="55">
        <v>1</v>
      </c>
      <c r="L1182" s="55">
        <v>0</v>
      </c>
      <c r="M1182" s="55">
        <v>0</v>
      </c>
      <c r="N1182" s="56">
        <v>3</v>
      </c>
      <c r="O1182" s="56">
        <v>1</v>
      </c>
      <c r="P1182" s="56">
        <v>4</v>
      </c>
      <c r="Q1182" s="55">
        <v>1181</v>
      </c>
      <c r="R1182" s="55" t="s">
        <v>309</v>
      </c>
      <c r="S1182" s="55">
        <v>64</v>
      </c>
      <c r="T1182" s="57">
        <f t="shared" si="18"/>
        <v>2</v>
      </c>
    </row>
    <row r="1183" spans="1:20" s="55" customFormat="1" x14ac:dyDescent="0.3">
      <c r="A1183" s="55" t="s">
        <v>2240</v>
      </c>
      <c r="B1183" s="55">
        <v>0</v>
      </c>
      <c r="C1183" s="55">
        <v>1</v>
      </c>
      <c r="D1183" s="55">
        <v>1</v>
      </c>
      <c r="E1183" s="55">
        <v>1</v>
      </c>
      <c r="F1183" s="55">
        <v>0</v>
      </c>
      <c r="G1183" s="55">
        <v>2</v>
      </c>
      <c r="H1183" s="55">
        <v>1</v>
      </c>
      <c r="I1183" s="55">
        <v>0</v>
      </c>
      <c r="J1183" s="55">
        <v>2</v>
      </c>
      <c r="K1183" s="55">
        <v>2</v>
      </c>
      <c r="L1183" s="55">
        <v>1</v>
      </c>
      <c r="M1183" s="55">
        <v>0</v>
      </c>
      <c r="N1183" s="56">
        <v>5</v>
      </c>
      <c r="O1183" s="56">
        <v>6</v>
      </c>
      <c r="P1183" s="56">
        <v>11</v>
      </c>
      <c r="Q1183" s="55">
        <v>1182</v>
      </c>
      <c r="R1183" s="55" t="s">
        <v>309</v>
      </c>
      <c r="S1183" s="55">
        <v>64</v>
      </c>
      <c r="T1183" s="57">
        <f t="shared" si="18"/>
        <v>6</v>
      </c>
    </row>
    <row r="1184" spans="1:20" s="55" customFormat="1" x14ac:dyDescent="0.3">
      <c r="A1184" s="55" t="s">
        <v>2239</v>
      </c>
      <c r="B1184" s="55">
        <v>1</v>
      </c>
      <c r="C1184" s="55">
        <v>1</v>
      </c>
      <c r="D1184" s="55">
        <v>0</v>
      </c>
      <c r="E1184" s="55">
        <v>1</v>
      </c>
      <c r="F1184" s="55">
        <v>1</v>
      </c>
      <c r="G1184" s="55">
        <v>1</v>
      </c>
      <c r="H1184" s="55">
        <v>0</v>
      </c>
      <c r="I1184" s="55">
        <v>2</v>
      </c>
      <c r="J1184" s="55">
        <v>1</v>
      </c>
      <c r="K1184" s="55">
        <v>1</v>
      </c>
      <c r="L1184" s="55">
        <v>0</v>
      </c>
      <c r="M1184" s="55">
        <v>0</v>
      </c>
      <c r="N1184" s="56">
        <v>3</v>
      </c>
      <c r="O1184" s="56">
        <v>6</v>
      </c>
      <c r="P1184" s="56">
        <v>9</v>
      </c>
      <c r="Q1184" s="55">
        <v>1183</v>
      </c>
      <c r="R1184" s="55" t="s">
        <v>309</v>
      </c>
      <c r="S1184" s="55">
        <v>64</v>
      </c>
      <c r="T1184" s="57">
        <f t="shared" si="18"/>
        <v>7</v>
      </c>
    </row>
    <row r="1185" spans="1:20" s="55" customFormat="1" x14ac:dyDescent="0.3">
      <c r="A1185" s="55" t="s">
        <v>2239</v>
      </c>
      <c r="B1185" s="55">
        <v>0</v>
      </c>
      <c r="C1185" s="55">
        <v>0</v>
      </c>
      <c r="D1185" s="55">
        <v>0</v>
      </c>
      <c r="E1185" s="55">
        <v>0</v>
      </c>
      <c r="F1185" s="55">
        <v>0</v>
      </c>
      <c r="G1185" s="55">
        <v>0</v>
      </c>
      <c r="H1185" s="55">
        <v>0</v>
      </c>
      <c r="I1185" s="55">
        <v>0</v>
      </c>
      <c r="J1185" s="55">
        <v>1</v>
      </c>
      <c r="K1185" s="55">
        <v>1</v>
      </c>
      <c r="L1185" s="55">
        <v>0</v>
      </c>
      <c r="M1185" s="55">
        <v>0</v>
      </c>
      <c r="N1185" s="56">
        <v>1</v>
      </c>
      <c r="O1185" s="56">
        <v>1</v>
      </c>
      <c r="P1185" s="56">
        <v>2</v>
      </c>
      <c r="Q1185" s="55">
        <v>1184</v>
      </c>
      <c r="R1185" s="55" t="s">
        <v>309</v>
      </c>
      <c r="S1185" s="55">
        <v>64</v>
      </c>
      <c r="T1185" s="57">
        <f t="shared" si="18"/>
        <v>0</v>
      </c>
    </row>
    <row r="1186" spans="1:20" s="55" customFormat="1" x14ac:dyDescent="0.3">
      <c r="A1186" s="55" t="s">
        <v>2239</v>
      </c>
      <c r="B1186" s="55">
        <v>0</v>
      </c>
      <c r="C1186" s="55">
        <v>0</v>
      </c>
      <c r="D1186" s="55">
        <v>1</v>
      </c>
      <c r="E1186" s="55">
        <v>1</v>
      </c>
      <c r="F1186" s="55">
        <v>1</v>
      </c>
      <c r="G1186" s="55">
        <v>1</v>
      </c>
      <c r="H1186" s="55">
        <v>0</v>
      </c>
      <c r="I1186" s="55">
        <v>1</v>
      </c>
      <c r="J1186" s="55">
        <v>1</v>
      </c>
      <c r="K1186" s="55">
        <v>1</v>
      </c>
      <c r="L1186" s="55">
        <v>0</v>
      </c>
      <c r="M1186" s="55">
        <v>0</v>
      </c>
      <c r="N1186" s="56">
        <v>3</v>
      </c>
      <c r="O1186" s="56">
        <v>4</v>
      </c>
      <c r="P1186" s="56">
        <v>7</v>
      </c>
      <c r="Q1186" s="55">
        <v>1185</v>
      </c>
      <c r="R1186" s="55" t="s">
        <v>309</v>
      </c>
      <c r="S1186" s="55">
        <v>64</v>
      </c>
      <c r="T1186" s="57">
        <f t="shared" si="18"/>
        <v>5</v>
      </c>
    </row>
    <row r="1187" spans="1:20" s="55" customFormat="1" x14ac:dyDescent="0.3">
      <c r="A1187" s="55" t="s">
        <v>2239</v>
      </c>
      <c r="B1187" s="55">
        <v>0</v>
      </c>
      <c r="C1187" s="55">
        <v>0</v>
      </c>
      <c r="D1187" s="55">
        <v>0</v>
      </c>
      <c r="E1187" s="55">
        <v>1</v>
      </c>
      <c r="F1187" s="55">
        <v>1</v>
      </c>
      <c r="G1187" s="55">
        <v>1</v>
      </c>
      <c r="H1187" s="55">
        <v>0</v>
      </c>
      <c r="I1187" s="55">
        <v>0</v>
      </c>
      <c r="J1187" s="55">
        <v>0</v>
      </c>
      <c r="K1187" s="55">
        <v>1</v>
      </c>
      <c r="L1187" s="55">
        <v>0</v>
      </c>
      <c r="M1187" s="55">
        <v>0</v>
      </c>
      <c r="N1187" s="56">
        <v>1</v>
      </c>
      <c r="O1187" s="56">
        <v>3</v>
      </c>
      <c r="P1187" s="56">
        <v>4</v>
      </c>
      <c r="Q1187" s="55">
        <v>1186</v>
      </c>
      <c r="R1187" s="55" t="s">
        <v>309</v>
      </c>
      <c r="S1187" s="55">
        <v>64</v>
      </c>
      <c r="T1187" s="57">
        <f t="shared" si="18"/>
        <v>3</v>
      </c>
    </row>
    <row r="1188" spans="1:20" s="55" customFormat="1" x14ac:dyDescent="0.3">
      <c r="A1188" s="55" t="s">
        <v>2239</v>
      </c>
      <c r="B1188" s="55">
        <v>0</v>
      </c>
      <c r="C1188" s="55">
        <v>1</v>
      </c>
      <c r="D1188" s="55">
        <v>2</v>
      </c>
      <c r="E1188" s="55">
        <v>0</v>
      </c>
      <c r="F1188" s="55">
        <v>1</v>
      </c>
      <c r="G1188" s="55">
        <v>2</v>
      </c>
      <c r="H1188" s="55">
        <v>0</v>
      </c>
      <c r="I1188" s="55">
        <v>0</v>
      </c>
      <c r="J1188" s="55">
        <v>1</v>
      </c>
      <c r="K1188" s="55">
        <v>1</v>
      </c>
      <c r="L1188" s="55">
        <v>0</v>
      </c>
      <c r="M1188" s="55">
        <v>0</v>
      </c>
      <c r="N1188" s="56">
        <v>4</v>
      </c>
      <c r="O1188" s="56">
        <v>4</v>
      </c>
      <c r="P1188" s="56">
        <v>8</v>
      </c>
      <c r="Q1188" s="55">
        <v>1187</v>
      </c>
      <c r="R1188" s="55" t="s">
        <v>309</v>
      </c>
      <c r="S1188" s="55">
        <v>64</v>
      </c>
      <c r="T1188" s="57">
        <f t="shared" si="18"/>
        <v>6</v>
      </c>
    </row>
    <row r="1189" spans="1:20" s="55" customFormat="1" x14ac:dyDescent="0.3">
      <c r="A1189" s="55" t="s">
        <v>2239</v>
      </c>
      <c r="B1189" s="55">
        <v>1</v>
      </c>
      <c r="C1189" s="55">
        <v>0</v>
      </c>
      <c r="D1189" s="55">
        <v>1</v>
      </c>
      <c r="E1189" s="55">
        <v>0</v>
      </c>
      <c r="F1189" s="55">
        <v>0</v>
      </c>
      <c r="G1189" s="55">
        <v>0</v>
      </c>
      <c r="H1189" s="55">
        <v>0</v>
      </c>
      <c r="I1189" s="55">
        <v>0</v>
      </c>
      <c r="J1189" s="55">
        <v>1</v>
      </c>
      <c r="K1189" s="55">
        <v>1</v>
      </c>
      <c r="L1189" s="55">
        <v>0</v>
      </c>
      <c r="M1189" s="55">
        <v>0</v>
      </c>
      <c r="N1189" s="56">
        <v>3</v>
      </c>
      <c r="O1189" s="56">
        <v>1</v>
      </c>
      <c r="P1189" s="56">
        <v>4</v>
      </c>
      <c r="Q1189" s="55">
        <v>1188</v>
      </c>
      <c r="R1189" s="55" t="s">
        <v>309</v>
      </c>
      <c r="S1189" s="55">
        <v>64</v>
      </c>
      <c r="T1189" s="57">
        <f t="shared" si="18"/>
        <v>2</v>
      </c>
    </row>
    <row r="1190" spans="1:20" s="55" customFormat="1" x14ac:dyDescent="0.3">
      <c r="A1190" s="55" t="s">
        <v>2240</v>
      </c>
      <c r="B1190" s="55">
        <v>0</v>
      </c>
      <c r="C1190" s="55">
        <v>1</v>
      </c>
      <c r="D1190" s="55">
        <v>1</v>
      </c>
      <c r="E1190" s="55">
        <v>1</v>
      </c>
      <c r="F1190" s="55">
        <v>0</v>
      </c>
      <c r="G1190" s="55">
        <v>1</v>
      </c>
      <c r="H1190" s="55">
        <v>0</v>
      </c>
      <c r="I1190" s="55">
        <v>0</v>
      </c>
      <c r="J1190" s="55">
        <v>1</v>
      </c>
      <c r="K1190" s="55">
        <v>1</v>
      </c>
      <c r="L1190" s="55">
        <v>0</v>
      </c>
      <c r="M1190" s="55">
        <v>0</v>
      </c>
      <c r="N1190" s="56">
        <v>2</v>
      </c>
      <c r="O1190" s="56">
        <v>4</v>
      </c>
      <c r="P1190" s="56">
        <v>6</v>
      </c>
      <c r="Q1190" s="55">
        <v>1189</v>
      </c>
      <c r="R1190" s="55" t="s">
        <v>309</v>
      </c>
      <c r="S1190" s="55">
        <v>64</v>
      </c>
      <c r="T1190" s="57">
        <f t="shared" si="18"/>
        <v>4</v>
      </c>
    </row>
    <row r="1191" spans="1:20" s="55" customFormat="1" x14ac:dyDescent="0.3">
      <c r="A1191" s="55" t="s">
        <v>2239</v>
      </c>
      <c r="B1191" s="55">
        <v>0</v>
      </c>
      <c r="C1191" s="55">
        <v>0</v>
      </c>
      <c r="D1191" s="55">
        <v>0</v>
      </c>
      <c r="E1191" s="55">
        <v>0</v>
      </c>
      <c r="F1191" s="55">
        <v>2</v>
      </c>
      <c r="G1191" s="55">
        <v>1</v>
      </c>
      <c r="H1191" s="55">
        <v>0</v>
      </c>
      <c r="I1191" s="55">
        <v>0</v>
      </c>
      <c r="J1191" s="55">
        <v>1</v>
      </c>
      <c r="K1191" s="55">
        <v>1</v>
      </c>
      <c r="L1191" s="55">
        <v>0</v>
      </c>
      <c r="M1191" s="55">
        <v>0</v>
      </c>
      <c r="N1191" s="56">
        <v>3</v>
      </c>
      <c r="O1191" s="56">
        <v>2</v>
      </c>
      <c r="P1191" s="56">
        <v>5</v>
      </c>
      <c r="Q1191" s="55">
        <v>1190</v>
      </c>
      <c r="R1191" s="55" t="s">
        <v>309</v>
      </c>
      <c r="S1191" s="55">
        <v>64</v>
      </c>
      <c r="T1191" s="57">
        <f t="shared" si="18"/>
        <v>3</v>
      </c>
    </row>
    <row r="1192" spans="1:20" s="55" customFormat="1" x14ac:dyDescent="0.3">
      <c r="A1192" s="55" t="s">
        <v>2239</v>
      </c>
      <c r="B1192" s="55">
        <v>0</v>
      </c>
      <c r="C1192" s="55">
        <v>0</v>
      </c>
      <c r="D1192" s="55">
        <v>1</v>
      </c>
      <c r="E1192" s="55">
        <v>1</v>
      </c>
      <c r="F1192" s="55">
        <v>2</v>
      </c>
      <c r="G1192" s="55">
        <v>0</v>
      </c>
      <c r="H1192" s="55">
        <v>0</v>
      </c>
      <c r="I1192" s="55">
        <v>0</v>
      </c>
      <c r="J1192" s="55">
        <v>0</v>
      </c>
      <c r="K1192" s="55">
        <v>1</v>
      </c>
      <c r="L1192" s="55">
        <v>0</v>
      </c>
      <c r="M1192" s="55">
        <v>1</v>
      </c>
      <c r="N1192" s="56">
        <v>3</v>
      </c>
      <c r="O1192" s="56">
        <v>3</v>
      </c>
      <c r="P1192" s="56">
        <v>6</v>
      </c>
      <c r="Q1192" s="55">
        <v>1191</v>
      </c>
      <c r="R1192" s="55" t="s">
        <v>309</v>
      </c>
      <c r="S1192" s="55">
        <v>64</v>
      </c>
      <c r="T1192" s="57">
        <f t="shared" si="18"/>
        <v>4</v>
      </c>
    </row>
    <row r="1193" spans="1:20" s="55" customFormat="1" x14ac:dyDescent="0.3">
      <c r="A1193" s="55" t="s">
        <v>2239</v>
      </c>
      <c r="B1193" s="55">
        <v>0</v>
      </c>
      <c r="C1193" s="55">
        <v>0</v>
      </c>
      <c r="D1193" s="55">
        <v>0</v>
      </c>
      <c r="E1193" s="55">
        <v>0</v>
      </c>
      <c r="F1193" s="55">
        <v>0</v>
      </c>
      <c r="G1193" s="55">
        <v>0</v>
      </c>
      <c r="H1193" s="55">
        <v>0</v>
      </c>
      <c r="I1193" s="55">
        <v>0</v>
      </c>
      <c r="J1193" s="55">
        <v>0</v>
      </c>
      <c r="K1193" s="55">
        <v>0</v>
      </c>
      <c r="L1193" s="55">
        <v>1</v>
      </c>
      <c r="M1193" s="55">
        <v>1</v>
      </c>
      <c r="N1193" s="56">
        <v>1</v>
      </c>
      <c r="O1193" s="56">
        <v>1</v>
      </c>
      <c r="P1193" s="56">
        <v>2</v>
      </c>
      <c r="Q1193" s="55">
        <v>1192</v>
      </c>
      <c r="R1193" s="55" t="s">
        <v>309</v>
      </c>
      <c r="S1193" s="55">
        <v>64</v>
      </c>
      <c r="T1193" s="57">
        <f t="shared" si="18"/>
        <v>0</v>
      </c>
    </row>
    <row r="1194" spans="1:20" s="55" customFormat="1" x14ac:dyDescent="0.3">
      <c r="A1194" s="55" t="s">
        <v>2239</v>
      </c>
      <c r="B1194" s="55">
        <v>0</v>
      </c>
      <c r="C1194" s="55">
        <v>1</v>
      </c>
      <c r="D1194" s="55">
        <v>0</v>
      </c>
      <c r="E1194" s="55">
        <v>1</v>
      </c>
      <c r="F1194" s="55">
        <v>0</v>
      </c>
      <c r="G1194" s="55">
        <v>1</v>
      </c>
      <c r="H1194" s="55">
        <v>0</v>
      </c>
      <c r="I1194" s="55">
        <v>0</v>
      </c>
      <c r="J1194" s="55">
        <v>1</v>
      </c>
      <c r="K1194" s="55">
        <v>1</v>
      </c>
      <c r="L1194" s="55">
        <v>1</v>
      </c>
      <c r="M1194" s="55">
        <v>0</v>
      </c>
      <c r="N1194" s="56">
        <v>2</v>
      </c>
      <c r="O1194" s="56">
        <v>4</v>
      </c>
      <c r="P1194" s="56">
        <v>6</v>
      </c>
      <c r="Q1194" s="55">
        <v>1193</v>
      </c>
      <c r="R1194" s="55" t="s">
        <v>309</v>
      </c>
      <c r="S1194" s="55">
        <v>64</v>
      </c>
      <c r="T1194" s="57">
        <f t="shared" si="18"/>
        <v>3</v>
      </c>
    </row>
    <row r="1195" spans="1:20" s="55" customFormat="1" x14ac:dyDescent="0.3">
      <c r="A1195" s="55" t="s">
        <v>2239</v>
      </c>
      <c r="B1195" s="55">
        <v>0</v>
      </c>
      <c r="C1195" s="55">
        <v>0</v>
      </c>
      <c r="D1195" s="55">
        <v>0</v>
      </c>
      <c r="E1195" s="55">
        <v>1</v>
      </c>
      <c r="F1195" s="55">
        <v>2</v>
      </c>
      <c r="G1195" s="55">
        <v>3</v>
      </c>
      <c r="H1195" s="55">
        <v>1</v>
      </c>
      <c r="I1195" s="55">
        <v>0</v>
      </c>
      <c r="J1195" s="55">
        <v>1</v>
      </c>
      <c r="K1195" s="55">
        <v>2</v>
      </c>
      <c r="L1195" s="55">
        <v>1</v>
      </c>
      <c r="M1195" s="55">
        <v>0</v>
      </c>
      <c r="N1195" s="56">
        <v>5</v>
      </c>
      <c r="O1195" s="56">
        <v>6</v>
      </c>
      <c r="P1195" s="56">
        <v>11</v>
      </c>
      <c r="Q1195" s="55">
        <v>1194</v>
      </c>
      <c r="R1195" s="55" t="s">
        <v>309</v>
      </c>
      <c r="S1195" s="55">
        <v>64</v>
      </c>
      <c r="T1195" s="57">
        <f t="shared" si="18"/>
        <v>7</v>
      </c>
    </row>
    <row r="1196" spans="1:20" s="55" customFormat="1" x14ac:dyDescent="0.3">
      <c r="A1196" s="55" t="s">
        <v>2240</v>
      </c>
      <c r="B1196" s="55">
        <v>0</v>
      </c>
      <c r="C1196" s="55">
        <v>0</v>
      </c>
      <c r="D1196" s="55">
        <v>1</v>
      </c>
      <c r="E1196" s="55">
        <v>0</v>
      </c>
      <c r="F1196" s="55">
        <v>0</v>
      </c>
      <c r="G1196" s="55">
        <v>0</v>
      </c>
      <c r="H1196" s="55">
        <v>0</v>
      </c>
      <c r="I1196" s="55">
        <v>0</v>
      </c>
      <c r="J1196" s="55">
        <v>0</v>
      </c>
      <c r="K1196" s="55">
        <v>1</v>
      </c>
      <c r="L1196" s="55">
        <v>0</v>
      </c>
      <c r="M1196" s="55">
        <v>0</v>
      </c>
      <c r="N1196" s="56">
        <v>1</v>
      </c>
      <c r="O1196" s="56">
        <v>1</v>
      </c>
      <c r="P1196" s="56">
        <v>2</v>
      </c>
      <c r="Q1196" s="55">
        <v>1195</v>
      </c>
      <c r="R1196" s="55" t="s">
        <v>309</v>
      </c>
      <c r="S1196" s="55">
        <v>64</v>
      </c>
      <c r="T1196" s="57">
        <f t="shared" si="18"/>
        <v>1</v>
      </c>
    </row>
    <row r="1197" spans="1:20" s="55" customFormat="1" x14ac:dyDescent="0.3">
      <c r="A1197" s="55" t="s">
        <v>2239</v>
      </c>
      <c r="B1197" s="55">
        <v>1</v>
      </c>
      <c r="C1197" s="55">
        <v>0</v>
      </c>
      <c r="D1197" s="55">
        <v>1</v>
      </c>
      <c r="E1197" s="55">
        <v>1</v>
      </c>
      <c r="F1197" s="55">
        <v>2</v>
      </c>
      <c r="G1197" s="55">
        <v>1</v>
      </c>
      <c r="H1197" s="55">
        <v>1</v>
      </c>
      <c r="I1197" s="55">
        <v>1</v>
      </c>
      <c r="J1197" s="55">
        <v>1</v>
      </c>
      <c r="K1197" s="55">
        <v>2</v>
      </c>
      <c r="L1197" s="55">
        <v>0</v>
      </c>
      <c r="M1197" s="55">
        <v>0</v>
      </c>
      <c r="N1197" s="56">
        <v>6</v>
      </c>
      <c r="O1197" s="56">
        <v>5</v>
      </c>
      <c r="P1197" s="56">
        <v>11</v>
      </c>
      <c r="Q1197" s="55">
        <v>1196</v>
      </c>
      <c r="R1197" s="55" t="s">
        <v>309</v>
      </c>
      <c r="S1197" s="55">
        <v>64</v>
      </c>
      <c r="T1197" s="57">
        <f t="shared" si="18"/>
        <v>8</v>
      </c>
    </row>
    <row r="1198" spans="1:20" s="55" customFormat="1" x14ac:dyDescent="0.3">
      <c r="A1198" s="55" t="s">
        <v>2239</v>
      </c>
      <c r="B1198" s="55">
        <v>1</v>
      </c>
      <c r="C1198" s="55">
        <v>0</v>
      </c>
      <c r="D1198" s="55">
        <v>0</v>
      </c>
      <c r="E1198" s="55">
        <v>1</v>
      </c>
      <c r="F1198" s="55">
        <v>0</v>
      </c>
      <c r="G1198" s="55">
        <v>0</v>
      </c>
      <c r="H1198" s="55">
        <v>0</v>
      </c>
      <c r="I1198" s="55">
        <v>0</v>
      </c>
      <c r="J1198" s="55">
        <v>1</v>
      </c>
      <c r="K1198" s="55">
        <v>1</v>
      </c>
      <c r="L1198" s="55">
        <v>0</v>
      </c>
      <c r="M1198" s="55">
        <v>0</v>
      </c>
      <c r="N1198" s="56">
        <v>2</v>
      </c>
      <c r="O1198" s="56">
        <v>2</v>
      </c>
      <c r="P1198" s="56">
        <v>4</v>
      </c>
      <c r="Q1198" s="55">
        <v>1197</v>
      </c>
      <c r="R1198" s="55" t="s">
        <v>309</v>
      </c>
      <c r="S1198" s="55">
        <v>65</v>
      </c>
      <c r="T1198" s="57">
        <f t="shared" si="18"/>
        <v>2</v>
      </c>
    </row>
    <row r="1199" spans="1:20" s="55" customFormat="1" x14ac:dyDescent="0.3">
      <c r="A1199" s="55" t="s">
        <v>2239</v>
      </c>
      <c r="B1199" s="55">
        <v>0</v>
      </c>
      <c r="C1199" s="55">
        <v>0</v>
      </c>
      <c r="D1199" s="55">
        <v>0</v>
      </c>
      <c r="E1199" s="55">
        <v>0</v>
      </c>
      <c r="F1199" s="55">
        <v>2</v>
      </c>
      <c r="G1199" s="55">
        <v>1</v>
      </c>
      <c r="H1199" s="55">
        <v>2</v>
      </c>
      <c r="I1199" s="55">
        <v>1</v>
      </c>
      <c r="J1199" s="55">
        <v>2</v>
      </c>
      <c r="K1199" s="55">
        <v>1</v>
      </c>
      <c r="L1199" s="55">
        <v>0</v>
      </c>
      <c r="M1199" s="55">
        <v>1</v>
      </c>
      <c r="N1199" s="56">
        <v>6</v>
      </c>
      <c r="O1199" s="56">
        <v>4</v>
      </c>
      <c r="P1199" s="56">
        <v>10</v>
      </c>
      <c r="Q1199" s="55">
        <v>1198</v>
      </c>
      <c r="R1199" s="55" t="s">
        <v>309</v>
      </c>
      <c r="S1199" s="55">
        <v>65</v>
      </c>
      <c r="T1199" s="57">
        <f t="shared" si="18"/>
        <v>6</v>
      </c>
    </row>
    <row r="1200" spans="1:20" s="55" customFormat="1" x14ac:dyDescent="0.3">
      <c r="A1200" s="55" t="s">
        <v>2239</v>
      </c>
      <c r="B1200" s="55">
        <v>0</v>
      </c>
      <c r="C1200" s="55">
        <v>0</v>
      </c>
      <c r="D1200" s="55">
        <v>0</v>
      </c>
      <c r="E1200" s="55">
        <v>1</v>
      </c>
      <c r="F1200" s="55">
        <v>0</v>
      </c>
      <c r="G1200" s="55">
        <v>0</v>
      </c>
      <c r="H1200" s="55">
        <v>0</v>
      </c>
      <c r="I1200" s="55">
        <v>0</v>
      </c>
      <c r="J1200" s="55">
        <v>1</v>
      </c>
      <c r="K1200" s="55">
        <v>1</v>
      </c>
      <c r="L1200" s="55">
        <v>0</v>
      </c>
      <c r="M1200" s="55">
        <v>1</v>
      </c>
      <c r="N1200" s="56">
        <v>1</v>
      </c>
      <c r="O1200" s="56">
        <v>3</v>
      </c>
      <c r="P1200" s="56">
        <v>4</v>
      </c>
      <c r="Q1200" s="55">
        <v>1199</v>
      </c>
      <c r="R1200" s="55" t="s">
        <v>309</v>
      </c>
      <c r="S1200" s="55">
        <v>65</v>
      </c>
      <c r="T1200" s="57">
        <f t="shared" si="18"/>
        <v>1</v>
      </c>
    </row>
    <row r="1201" spans="1:20" s="55" customFormat="1" x14ac:dyDescent="0.3">
      <c r="A1201" s="55" t="s">
        <v>2239</v>
      </c>
      <c r="B1201" s="55">
        <v>0</v>
      </c>
      <c r="C1201" s="55">
        <v>1</v>
      </c>
      <c r="D1201" s="55">
        <v>0</v>
      </c>
      <c r="E1201" s="55">
        <v>0</v>
      </c>
      <c r="F1201" s="55">
        <v>0</v>
      </c>
      <c r="G1201" s="55">
        <v>1</v>
      </c>
      <c r="H1201" s="55">
        <v>0</v>
      </c>
      <c r="I1201" s="55">
        <v>0</v>
      </c>
      <c r="J1201" s="55">
        <v>1</v>
      </c>
      <c r="K1201" s="55">
        <v>1</v>
      </c>
      <c r="L1201" s="55">
        <v>1</v>
      </c>
      <c r="M1201" s="55">
        <v>0</v>
      </c>
      <c r="N1201" s="56">
        <v>2</v>
      </c>
      <c r="O1201" s="56">
        <v>3</v>
      </c>
      <c r="P1201" s="56">
        <v>5</v>
      </c>
      <c r="Q1201" s="55">
        <v>1200</v>
      </c>
      <c r="R1201" s="55" t="s">
        <v>309</v>
      </c>
      <c r="S1201" s="55">
        <v>65</v>
      </c>
      <c r="T1201" s="57">
        <f t="shared" si="18"/>
        <v>2</v>
      </c>
    </row>
    <row r="1202" spans="1:20" s="55" customFormat="1" x14ac:dyDescent="0.3">
      <c r="A1202" s="55" t="s">
        <v>2240</v>
      </c>
      <c r="B1202" s="55">
        <v>0</v>
      </c>
      <c r="C1202" s="55">
        <v>0</v>
      </c>
      <c r="D1202" s="55">
        <v>0</v>
      </c>
      <c r="E1202" s="55">
        <v>1</v>
      </c>
      <c r="F1202" s="55">
        <v>0</v>
      </c>
      <c r="G1202" s="55">
        <v>1</v>
      </c>
      <c r="H1202" s="55">
        <v>1</v>
      </c>
      <c r="I1202" s="55">
        <v>0</v>
      </c>
      <c r="J1202" s="55">
        <v>1</v>
      </c>
      <c r="K1202" s="55">
        <v>1</v>
      </c>
      <c r="L1202" s="55">
        <v>1</v>
      </c>
      <c r="M1202" s="55">
        <v>0</v>
      </c>
      <c r="N1202" s="56">
        <v>3</v>
      </c>
      <c r="O1202" s="56">
        <v>3</v>
      </c>
      <c r="P1202" s="56">
        <v>6</v>
      </c>
      <c r="Q1202" s="55">
        <v>1201</v>
      </c>
      <c r="R1202" s="55" t="s">
        <v>309</v>
      </c>
      <c r="S1202" s="55">
        <v>65</v>
      </c>
      <c r="T1202" s="57">
        <f t="shared" si="18"/>
        <v>3</v>
      </c>
    </row>
    <row r="1203" spans="1:20" s="55" customFormat="1" x14ac:dyDescent="0.3">
      <c r="A1203" s="55" t="s">
        <v>2239</v>
      </c>
      <c r="B1203" s="55">
        <v>0</v>
      </c>
      <c r="C1203" s="55">
        <v>0</v>
      </c>
      <c r="D1203" s="55">
        <v>0</v>
      </c>
      <c r="E1203" s="55">
        <v>0</v>
      </c>
      <c r="F1203" s="55">
        <v>0</v>
      </c>
      <c r="G1203" s="55">
        <v>1</v>
      </c>
      <c r="H1203" s="55">
        <v>2</v>
      </c>
      <c r="I1203" s="55">
        <v>0</v>
      </c>
      <c r="J1203" s="55">
        <v>1</v>
      </c>
      <c r="K1203" s="55">
        <v>1</v>
      </c>
      <c r="L1203" s="55">
        <v>0</v>
      </c>
      <c r="M1203" s="55">
        <v>1</v>
      </c>
      <c r="N1203" s="56">
        <v>3</v>
      </c>
      <c r="O1203" s="56">
        <v>3</v>
      </c>
      <c r="P1203" s="56">
        <v>6</v>
      </c>
      <c r="Q1203" s="55">
        <v>1202</v>
      </c>
      <c r="R1203" s="55" t="s">
        <v>309</v>
      </c>
      <c r="S1203" s="55">
        <v>65</v>
      </c>
      <c r="T1203" s="57">
        <f t="shared" si="18"/>
        <v>3</v>
      </c>
    </row>
    <row r="1204" spans="1:20" s="55" customFormat="1" x14ac:dyDescent="0.3">
      <c r="A1204" s="55" t="s">
        <v>2239</v>
      </c>
      <c r="B1204" s="55">
        <v>0</v>
      </c>
      <c r="C1204" s="55">
        <v>0</v>
      </c>
      <c r="D1204" s="55">
        <v>2</v>
      </c>
      <c r="E1204" s="55">
        <v>0</v>
      </c>
      <c r="F1204" s="55">
        <v>2</v>
      </c>
      <c r="G1204" s="55">
        <v>1</v>
      </c>
      <c r="H1204" s="55">
        <v>2</v>
      </c>
      <c r="I1204" s="55">
        <v>0</v>
      </c>
      <c r="J1204" s="55">
        <v>2</v>
      </c>
      <c r="K1204" s="55">
        <v>1</v>
      </c>
      <c r="L1204" s="55">
        <v>0</v>
      </c>
      <c r="M1204" s="55">
        <v>1</v>
      </c>
      <c r="N1204" s="56">
        <v>8</v>
      </c>
      <c r="O1204" s="56">
        <v>3</v>
      </c>
      <c r="P1204" s="56">
        <v>11</v>
      </c>
      <c r="Q1204" s="55">
        <v>1203</v>
      </c>
      <c r="R1204" s="55" t="s">
        <v>309</v>
      </c>
      <c r="S1204" s="55">
        <v>65</v>
      </c>
      <c r="T1204" s="57">
        <f t="shared" si="18"/>
        <v>7</v>
      </c>
    </row>
    <row r="1205" spans="1:20" s="55" customFormat="1" x14ac:dyDescent="0.3">
      <c r="A1205" s="55" t="s">
        <v>2239</v>
      </c>
      <c r="B1205" s="55">
        <v>0</v>
      </c>
      <c r="C1205" s="55">
        <v>0</v>
      </c>
      <c r="D1205" s="55">
        <v>0</v>
      </c>
      <c r="E1205" s="55">
        <v>2</v>
      </c>
      <c r="F1205" s="55">
        <v>0</v>
      </c>
      <c r="G1205" s="55">
        <v>2</v>
      </c>
      <c r="H1205" s="55">
        <v>1</v>
      </c>
      <c r="I1205" s="55">
        <v>1</v>
      </c>
      <c r="J1205" s="55">
        <v>0</v>
      </c>
      <c r="K1205" s="55">
        <v>1</v>
      </c>
      <c r="L1205" s="55">
        <v>0</v>
      </c>
      <c r="M1205" s="55">
        <v>1</v>
      </c>
      <c r="N1205" s="56">
        <v>1</v>
      </c>
      <c r="O1205" s="56">
        <v>7</v>
      </c>
      <c r="P1205" s="56">
        <v>8</v>
      </c>
      <c r="Q1205" s="55">
        <v>1204</v>
      </c>
      <c r="R1205" s="55" t="s">
        <v>309</v>
      </c>
      <c r="S1205" s="55">
        <v>65</v>
      </c>
      <c r="T1205" s="57">
        <f t="shared" si="18"/>
        <v>6</v>
      </c>
    </row>
    <row r="1206" spans="1:20" s="55" customFormat="1" x14ac:dyDescent="0.3">
      <c r="A1206" s="55" t="s">
        <v>2239</v>
      </c>
      <c r="B1206" s="55">
        <v>1</v>
      </c>
      <c r="C1206" s="55">
        <v>0</v>
      </c>
      <c r="D1206" s="55">
        <v>0</v>
      </c>
      <c r="E1206" s="55">
        <v>1</v>
      </c>
      <c r="F1206" s="55">
        <v>1</v>
      </c>
      <c r="G1206" s="55">
        <v>0</v>
      </c>
      <c r="H1206" s="55">
        <v>0</v>
      </c>
      <c r="I1206" s="55">
        <v>0</v>
      </c>
      <c r="J1206" s="55">
        <v>1</v>
      </c>
      <c r="K1206" s="55">
        <v>1</v>
      </c>
      <c r="L1206" s="55">
        <v>0</v>
      </c>
      <c r="M1206" s="55">
        <v>0</v>
      </c>
      <c r="N1206" s="56">
        <v>3</v>
      </c>
      <c r="O1206" s="56">
        <v>2</v>
      </c>
      <c r="P1206" s="56">
        <v>5</v>
      </c>
      <c r="Q1206" s="55">
        <v>1205</v>
      </c>
      <c r="R1206" s="55" t="s">
        <v>309</v>
      </c>
      <c r="S1206" s="55">
        <v>65</v>
      </c>
      <c r="T1206" s="57">
        <f t="shared" si="18"/>
        <v>3</v>
      </c>
    </row>
    <row r="1207" spans="1:20" s="55" customFormat="1" x14ac:dyDescent="0.3">
      <c r="A1207" s="55" t="s">
        <v>2239</v>
      </c>
      <c r="B1207" s="55">
        <v>1</v>
      </c>
      <c r="C1207" s="55">
        <v>1</v>
      </c>
      <c r="D1207" s="55">
        <v>1</v>
      </c>
      <c r="E1207" s="55">
        <v>1</v>
      </c>
      <c r="F1207" s="55">
        <v>0</v>
      </c>
      <c r="G1207" s="55">
        <v>0</v>
      </c>
      <c r="H1207" s="55">
        <v>0</v>
      </c>
      <c r="I1207" s="55">
        <v>0</v>
      </c>
      <c r="J1207" s="55">
        <v>1</v>
      </c>
      <c r="K1207" s="55">
        <v>1</v>
      </c>
      <c r="L1207" s="55">
        <v>0</v>
      </c>
      <c r="M1207" s="55">
        <v>0</v>
      </c>
      <c r="N1207" s="56">
        <v>3</v>
      </c>
      <c r="O1207" s="56">
        <v>3</v>
      </c>
      <c r="P1207" s="56">
        <v>6</v>
      </c>
      <c r="Q1207" s="55">
        <v>1206</v>
      </c>
      <c r="R1207" s="55" t="s">
        <v>309</v>
      </c>
      <c r="S1207" s="55">
        <v>65</v>
      </c>
      <c r="T1207" s="57">
        <f t="shared" si="18"/>
        <v>4</v>
      </c>
    </row>
    <row r="1208" spans="1:20" s="55" customFormat="1" x14ac:dyDescent="0.3">
      <c r="A1208" s="55" t="s">
        <v>2239</v>
      </c>
      <c r="B1208" s="55">
        <v>0</v>
      </c>
      <c r="C1208" s="55">
        <v>0</v>
      </c>
      <c r="D1208" s="55">
        <v>0</v>
      </c>
      <c r="E1208" s="55">
        <v>0</v>
      </c>
      <c r="F1208" s="55">
        <v>1</v>
      </c>
      <c r="G1208" s="55">
        <v>2</v>
      </c>
      <c r="H1208" s="55">
        <v>0</v>
      </c>
      <c r="I1208" s="55">
        <v>2</v>
      </c>
      <c r="J1208" s="55">
        <v>1</v>
      </c>
      <c r="K1208" s="55">
        <v>1</v>
      </c>
      <c r="L1208" s="55">
        <v>0</v>
      </c>
      <c r="M1208" s="55">
        <v>1</v>
      </c>
      <c r="N1208" s="56">
        <v>2</v>
      </c>
      <c r="O1208" s="56">
        <v>6</v>
      </c>
      <c r="P1208" s="56">
        <v>8</v>
      </c>
      <c r="Q1208" s="55">
        <v>1207</v>
      </c>
      <c r="R1208" s="55" t="s">
        <v>309</v>
      </c>
      <c r="S1208" s="55">
        <v>65</v>
      </c>
      <c r="T1208" s="57">
        <f t="shared" si="18"/>
        <v>5</v>
      </c>
    </row>
    <row r="1209" spans="1:20" s="55" customFormat="1" x14ac:dyDescent="0.3">
      <c r="A1209" s="55" t="s">
        <v>2239</v>
      </c>
      <c r="B1209" s="55">
        <v>0</v>
      </c>
      <c r="C1209" s="55">
        <v>0</v>
      </c>
      <c r="D1209" s="55">
        <v>0</v>
      </c>
      <c r="E1209" s="55">
        <v>0</v>
      </c>
      <c r="F1209" s="55">
        <v>0</v>
      </c>
      <c r="G1209" s="55">
        <v>0</v>
      </c>
      <c r="H1209" s="55">
        <v>1</v>
      </c>
      <c r="I1209" s="55">
        <v>1</v>
      </c>
      <c r="J1209" s="55">
        <v>0</v>
      </c>
      <c r="K1209" s="55">
        <v>1</v>
      </c>
      <c r="L1209" s="55">
        <v>0</v>
      </c>
      <c r="M1209" s="55">
        <v>1</v>
      </c>
      <c r="N1209" s="56">
        <v>1</v>
      </c>
      <c r="O1209" s="56">
        <v>3</v>
      </c>
      <c r="P1209" s="56">
        <v>4</v>
      </c>
      <c r="Q1209" s="55">
        <v>1208</v>
      </c>
      <c r="R1209" s="55" t="s">
        <v>309</v>
      </c>
      <c r="S1209" s="55">
        <v>65</v>
      </c>
      <c r="T1209" s="57">
        <f t="shared" si="18"/>
        <v>2</v>
      </c>
    </row>
    <row r="1210" spans="1:20" s="55" customFormat="1" x14ac:dyDescent="0.3">
      <c r="A1210" s="55" t="s">
        <v>2239</v>
      </c>
      <c r="B1210" s="55">
        <v>1</v>
      </c>
      <c r="C1210" s="55">
        <v>0</v>
      </c>
      <c r="D1210" s="55">
        <v>0</v>
      </c>
      <c r="E1210" s="55">
        <v>1</v>
      </c>
      <c r="F1210" s="55">
        <v>0</v>
      </c>
      <c r="G1210" s="55">
        <v>2</v>
      </c>
      <c r="H1210" s="55">
        <v>0</v>
      </c>
      <c r="I1210" s="55">
        <v>0</v>
      </c>
      <c r="J1210" s="55">
        <v>1</v>
      </c>
      <c r="K1210" s="55">
        <v>1</v>
      </c>
      <c r="L1210" s="55">
        <v>0</v>
      </c>
      <c r="M1210" s="55">
        <v>0</v>
      </c>
      <c r="N1210" s="56">
        <v>2</v>
      </c>
      <c r="O1210" s="56">
        <v>4</v>
      </c>
      <c r="P1210" s="56">
        <v>6</v>
      </c>
      <c r="Q1210" s="55">
        <v>1209</v>
      </c>
      <c r="R1210" s="55" t="s">
        <v>309</v>
      </c>
      <c r="S1210" s="55">
        <v>65</v>
      </c>
      <c r="T1210" s="57">
        <f t="shared" si="18"/>
        <v>4</v>
      </c>
    </row>
    <row r="1211" spans="1:20" s="55" customFormat="1" x14ac:dyDescent="0.3">
      <c r="A1211" s="55" t="s">
        <v>2239</v>
      </c>
      <c r="B1211" s="55">
        <v>0</v>
      </c>
      <c r="C1211" s="55">
        <v>0</v>
      </c>
      <c r="D1211" s="55">
        <v>0</v>
      </c>
      <c r="E1211" s="55">
        <v>1</v>
      </c>
      <c r="F1211" s="55">
        <v>0</v>
      </c>
      <c r="G1211" s="55">
        <v>1</v>
      </c>
      <c r="H1211" s="55">
        <v>0</v>
      </c>
      <c r="I1211" s="55">
        <v>1</v>
      </c>
      <c r="J1211" s="55">
        <v>1</v>
      </c>
      <c r="K1211" s="55">
        <v>1</v>
      </c>
      <c r="L1211" s="55">
        <v>0</v>
      </c>
      <c r="M1211" s="55">
        <v>0</v>
      </c>
      <c r="N1211" s="56">
        <v>1</v>
      </c>
      <c r="O1211" s="56">
        <v>4</v>
      </c>
      <c r="P1211" s="56">
        <v>5</v>
      </c>
      <c r="Q1211" s="55">
        <v>1210</v>
      </c>
      <c r="R1211" s="55" t="s">
        <v>309</v>
      </c>
      <c r="S1211" s="55">
        <v>65</v>
      </c>
      <c r="T1211" s="57">
        <f t="shared" si="18"/>
        <v>3</v>
      </c>
    </row>
    <row r="1212" spans="1:20" s="55" customFormat="1" x14ac:dyDescent="0.3">
      <c r="A1212" s="55" t="s">
        <v>2239</v>
      </c>
      <c r="B1212" s="55">
        <v>0</v>
      </c>
      <c r="C1212" s="55">
        <v>1</v>
      </c>
      <c r="D1212" s="55">
        <v>1</v>
      </c>
      <c r="E1212" s="55">
        <v>0</v>
      </c>
      <c r="F1212" s="55">
        <v>0</v>
      </c>
      <c r="G1212" s="55">
        <v>0</v>
      </c>
      <c r="H1212" s="55">
        <v>0</v>
      </c>
      <c r="I1212" s="55">
        <v>0</v>
      </c>
      <c r="J1212" s="55">
        <v>1</v>
      </c>
      <c r="K1212" s="55">
        <v>1</v>
      </c>
      <c r="L1212" s="55">
        <v>0</v>
      </c>
      <c r="M1212" s="55">
        <v>0</v>
      </c>
      <c r="N1212" s="56">
        <v>2</v>
      </c>
      <c r="O1212" s="56">
        <v>2</v>
      </c>
      <c r="P1212" s="56">
        <v>4</v>
      </c>
      <c r="Q1212" s="55">
        <v>1211</v>
      </c>
      <c r="R1212" s="55" t="s">
        <v>309</v>
      </c>
      <c r="S1212" s="55">
        <v>65</v>
      </c>
      <c r="T1212" s="57">
        <f t="shared" si="18"/>
        <v>2</v>
      </c>
    </row>
    <row r="1213" spans="1:20" s="55" customFormat="1" x14ac:dyDescent="0.3">
      <c r="A1213" s="55" t="s">
        <v>2239</v>
      </c>
      <c r="B1213" s="55">
        <v>1</v>
      </c>
      <c r="C1213" s="55">
        <v>0</v>
      </c>
      <c r="D1213" s="55">
        <v>0</v>
      </c>
      <c r="E1213" s="55">
        <v>2</v>
      </c>
      <c r="F1213" s="55">
        <v>0</v>
      </c>
      <c r="G1213" s="55">
        <v>0</v>
      </c>
      <c r="H1213" s="55">
        <v>0</v>
      </c>
      <c r="I1213" s="55">
        <v>0</v>
      </c>
      <c r="J1213" s="55">
        <v>1</v>
      </c>
      <c r="K1213" s="55">
        <v>1</v>
      </c>
      <c r="L1213" s="55">
        <v>0</v>
      </c>
      <c r="M1213" s="55">
        <v>0</v>
      </c>
      <c r="N1213" s="56">
        <v>2</v>
      </c>
      <c r="O1213" s="56">
        <v>3</v>
      </c>
      <c r="P1213" s="56">
        <v>5</v>
      </c>
      <c r="Q1213" s="55">
        <v>1212</v>
      </c>
      <c r="R1213" s="55" t="s">
        <v>309</v>
      </c>
      <c r="S1213" s="55">
        <v>65</v>
      </c>
      <c r="T1213" s="57">
        <f t="shared" si="18"/>
        <v>3</v>
      </c>
    </row>
    <row r="1214" spans="1:20" s="55" customFormat="1" x14ac:dyDescent="0.3">
      <c r="A1214" s="55" t="s">
        <v>2239</v>
      </c>
      <c r="B1214" s="55">
        <v>0</v>
      </c>
      <c r="C1214" s="55">
        <v>1</v>
      </c>
      <c r="D1214" s="55">
        <v>0</v>
      </c>
      <c r="E1214" s="55">
        <v>0</v>
      </c>
      <c r="F1214" s="55">
        <v>0</v>
      </c>
      <c r="G1214" s="55">
        <v>0</v>
      </c>
      <c r="H1214" s="55">
        <v>0</v>
      </c>
      <c r="I1214" s="55">
        <v>0</v>
      </c>
      <c r="J1214" s="55">
        <v>1</v>
      </c>
      <c r="K1214" s="55">
        <v>1</v>
      </c>
      <c r="L1214" s="55">
        <v>0</v>
      </c>
      <c r="M1214" s="55">
        <v>0</v>
      </c>
      <c r="N1214" s="56">
        <v>1</v>
      </c>
      <c r="O1214" s="56">
        <v>2</v>
      </c>
      <c r="P1214" s="56">
        <v>3</v>
      </c>
      <c r="Q1214" s="55">
        <v>1213</v>
      </c>
      <c r="R1214" s="55" t="s">
        <v>309</v>
      </c>
      <c r="S1214" s="55">
        <v>65</v>
      </c>
      <c r="T1214" s="57">
        <f t="shared" si="18"/>
        <v>1</v>
      </c>
    </row>
    <row r="1215" spans="1:20" s="55" customFormat="1" x14ac:dyDescent="0.3">
      <c r="A1215" s="55" t="s">
        <v>2239</v>
      </c>
      <c r="B1215" s="55">
        <v>1</v>
      </c>
      <c r="C1215" s="55">
        <v>0</v>
      </c>
      <c r="D1215" s="55">
        <v>0</v>
      </c>
      <c r="E1215" s="55">
        <v>1</v>
      </c>
      <c r="F1215" s="55">
        <v>0</v>
      </c>
      <c r="G1215" s="55">
        <v>1</v>
      </c>
      <c r="H1215" s="55">
        <v>0</v>
      </c>
      <c r="I1215" s="55">
        <v>1</v>
      </c>
      <c r="J1215" s="55">
        <v>1</v>
      </c>
      <c r="K1215" s="55">
        <v>1</v>
      </c>
      <c r="L1215" s="55">
        <v>0</v>
      </c>
      <c r="M1215" s="55">
        <v>0</v>
      </c>
      <c r="N1215" s="56">
        <v>2</v>
      </c>
      <c r="O1215" s="56">
        <v>4</v>
      </c>
      <c r="P1215" s="56">
        <v>6</v>
      </c>
      <c r="Q1215" s="55">
        <v>1214</v>
      </c>
      <c r="R1215" s="55" t="s">
        <v>309</v>
      </c>
      <c r="S1215" s="55">
        <v>65</v>
      </c>
      <c r="T1215" s="57">
        <f t="shared" si="18"/>
        <v>4</v>
      </c>
    </row>
    <row r="1216" spans="1:20" s="55" customFormat="1" x14ac:dyDescent="0.3">
      <c r="A1216" s="55" t="s">
        <v>2239</v>
      </c>
      <c r="B1216" s="55">
        <v>1</v>
      </c>
      <c r="C1216" s="55">
        <v>0</v>
      </c>
      <c r="D1216" s="55">
        <v>2</v>
      </c>
      <c r="E1216" s="55">
        <v>0</v>
      </c>
      <c r="F1216" s="55">
        <v>0</v>
      </c>
      <c r="G1216" s="55">
        <v>2</v>
      </c>
      <c r="H1216" s="55">
        <v>0</v>
      </c>
      <c r="I1216" s="55">
        <v>0</v>
      </c>
      <c r="J1216" s="55">
        <v>1</v>
      </c>
      <c r="K1216" s="55">
        <v>1</v>
      </c>
      <c r="L1216" s="55">
        <v>0</v>
      </c>
      <c r="M1216" s="55">
        <v>0</v>
      </c>
      <c r="N1216" s="56">
        <v>4</v>
      </c>
      <c r="O1216" s="56">
        <v>3</v>
      </c>
      <c r="P1216" s="56">
        <v>7</v>
      </c>
      <c r="Q1216" s="55">
        <v>1215</v>
      </c>
      <c r="R1216" s="55" t="s">
        <v>309</v>
      </c>
      <c r="S1216" s="55">
        <v>65</v>
      </c>
      <c r="T1216" s="57">
        <f t="shared" si="18"/>
        <v>5</v>
      </c>
    </row>
    <row r="1217" spans="1:20" s="55" customFormat="1" x14ac:dyDescent="0.3">
      <c r="A1217" s="55" t="s">
        <v>2239</v>
      </c>
      <c r="B1217" s="55">
        <v>0</v>
      </c>
      <c r="C1217" s="55">
        <v>0</v>
      </c>
      <c r="D1217" s="55">
        <v>0</v>
      </c>
      <c r="E1217" s="55">
        <v>2</v>
      </c>
      <c r="F1217" s="55">
        <v>0</v>
      </c>
      <c r="G1217" s="55">
        <v>1</v>
      </c>
      <c r="H1217" s="55">
        <v>0</v>
      </c>
      <c r="I1217" s="55">
        <v>1</v>
      </c>
      <c r="J1217" s="55">
        <v>1</v>
      </c>
      <c r="K1217" s="55">
        <v>1</v>
      </c>
      <c r="L1217" s="55">
        <v>0</v>
      </c>
      <c r="M1217" s="55">
        <v>0</v>
      </c>
      <c r="N1217" s="56">
        <v>1</v>
      </c>
      <c r="O1217" s="56">
        <v>5</v>
      </c>
      <c r="P1217" s="56">
        <v>6</v>
      </c>
      <c r="Q1217" s="55">
        <v>1216</v>
      </c>
      <c r="R1217" s="55" t="s">
        <v>309</v>
      </c>
      <c r="S1217" s="55">
        <v>65</v>
      </c>
      <c r="T1217" s="57">
        <f t="shared" si="18"/>
        <v>4</v>
      </c>
    </row>
    <row r="1218" spans="1:20" s="55" customFormat="1" x14ac:dyDescent="0.3">
      <c r="A1218" s="55" t="s">
        <v>2239</v>
      </c>
      <c r="B1218" s="55">
        <v>1</v>
      </c>
      <c r="C1218" s="55">
        <v>0</v>
      </c>
      <c r="D1218" s="55">
        <v>0</v>
      </c>
      <c r="E1218" s="55">
        <v>2</v>
      </c>
      <c r="F1218" s="55">
        <v>1</v>
      </c>
      <c r="G1218" s="55">
        <v>1</v>
      </c>
      <c r="H1218" s="55">
        <v>0</v>
      </c>
      <c r="I1218" s="55">
        <v>1</v>
      </c>
      <c r="J1218" s="55">
        <v>1</v>
      </c>
      <c r="K1218" s="55">
        <v>1</v>
      </c>
      <c r="L1218" s="55">
        <v>0</v>
      </c>
      <c r="M1218" s="55">
        <v>0</v>
      </c>
      <c r="N1218" s="56">
        <v>3</v>
      </c>
      <c r="O1218" s="56">
        <v>5</v>
      </c>
      <c r="P1218" s="56">
        <v>8</v>
      </c>
      <c r="Q1218" s="55">
        <v>1217</v>
      </c>
      <c r="R1218" s="55" t="s">
        <v>309</v>
      </c>
      <c r="S1218" s="55">
        <v>66</v>
      </c>
      <c r="T1218" s="57">
        <f t="shared" si="18"/>
        <v>6</v>
      </c>
    </row>
    <row r="1219" spans="1:20" s="55" customFormat="1" x14ac:dyDescent="0.3">
      <c r="A1219" s="55" t="s">
        <v>2239</v>
      </c>
      <c r="B1219" s="55">
        <v>0</v>
      </c>
      <c r="C1219" s="55">
        <v>1</v>
      </c>
      <c r="D1219" s="55">
        <v>1</v>
      </c>
      <c r="E1219" s="55">
        <v>0</v>
      </c>
      <c r="F1219" s="55">
        <v>0</v>
      </c>
      <c r="G1219" s="55">
        <v>3</v>
      </c>
      <c r="H1219" s="55">
        <v>1</v>
      </c>
      <c r="I1219" s="55">
        <v>1</v>
      </c>
      <c r="J1219" s="55">
        <v>1</v>
      </c>
      <c r="K1219" s="55">
        <v>0</v>
      </c>
      <c r="L1219" s="55">
        <v>0</v>
      </c>
      <c r="M1219" s="55">
        <v>0</v>
      </c>
      <c r="N1219" s="56">
        <v>3</v>
      </c>
      <c r="O1219" s="56">
        <v>5</v>
      </c>
      <c r="P1219" s="56">
        <v>8</v>
      </c>
      <c r="Q1219" s="55">
        <v>1218</v>
      </c>
      <c r="R1219" s="55" t="s">
        <v>309</v>
      </c>
      <c r="S1219" s="55">
        <v>66</v>
      </c>
      <c r="T1219" s="57">
        <f t="shared" ref="T1219:T1282" si="19">SUM(B1219:I1219)</f>
        <v>7</v>
      </c>
    </row>
    <row r="1220" spans="1:20" s="55" customFormat="1" x14ac:dyDescent="0.3">
      <c r="A1220" s="55" t="s">
        <v>2239</v>
      </c>
      <c r="B1220" s="55">
        <v>0</v>
      </c>
      <c r="C1220" s="55">
        <v>0</v>
      </c>
      <c r="D1220" s="55">
        <v>1</v>
      </c>
      <c r="E1220" s="55">
        <v>0</v>
      </c>
      <c r="F1220" s="55">
        <v>1</v>
      </c>
      <c r="G1220" s="55">
        <v>2</v>
      </c>
      <c r="H1220" s="55">
        <v>1</v>
      </c>
      <c r="I1220" s="55">
        <v>2</v>
      </c>
      <c r="J1220" s="55">
        <v>0</v>
      </c>
      <c r="K1220" s="55">
        <v>1</v>
      </c>
      <c r="L1220" s="55">
        <v>1</v>
      </c>
      <c r="M1220" s="55">
        <v>0</v>
      </c>
      <c r="N1220" s="56">
        <v>4</v>
      </c>
      <c r="O1220" s="56">
        <v>5</v>
      </c>
      <c r="P1220" s="56">
        <v>9</v>
      </c>
      <c r="Q1220" s="55">
        <v>1219</v>
      </c>
      <c r="R1220" s="55" t="s">
        <v>309</v>
      </c>
      <c r="S1220" s="55">
        <v>66</v>
      </c>
      <c r="T1220" s="57">
        <f t="shared" si="19"/>
        <v>7</v>
      </c>
    </row>
    <row r="1221" spans="1:20" s="55" customFormat="1" x14ac:dyDescent="0.3">
      <c r="A1221" s="55" t="s">
        <v>2239</v>
      </c>
      <c r="B1221" s="55">
        <v>1</v>
      </c>
      <c r="C1221" s="55">
        <v>0</v>
      </c>
      <c r="D1221" s="55">
        <v>1</v>
      </c>
      <c r="E1221" s="55">
        <v>0</v>
      </c>
      <c r="F1221" s="55">
        <v>0</v>
      </c>
      <c r="G1221" s="55">
        <v>3</v>
      </c>
      <c r="H1221" s="55">
        <v>0</v>
      </c>
      <c r="I1221" s="55">
        <v>0</v>
      </c>
      <c r="J1221" s="55">
        <v>1</v>
      </c>
      <c r="K1221" s="55">
        <v>2</v>
      </c>
      <c r="L1221" s="55">
        <v>0</v>
      </c>
      <c r="M1221" s="55">
        <v>0</v>
      </c>
      <c r="N1221" s="56">
        <v>3</v>
      </c>
      <c r="O1221" s="56">
        <v>5</v>
      </c>
      <c r="P1221" s="56">
        <v>8</v>
      </c>
      <c r="Q1221" s="55">
        <v>1220</v>
      </c>
      <c r="R1221" s="55" t="s">
        <v>309</v>
      </c>
      <c r="S1221" s="55">
        <v>66</v>
      </c>
      <c r="T1221" s="57">
        <f t="shared" si="19"/>
        <v>5</v>
      </c>
    </row>
    <row r="1222" spans="1:20" s="55" customFormat="1" x14ac:dyDescent="0.3">
      <c r="A1222" s="55" t="s">
        <v>2239</v>
      </c>
      <c r="B1222" s="55">
        <v>1</v>
      </c>
      <c r="C1222" s="55">
        <v>0</v>
      </c>
      <c r="D1222" s="55">
        <v>1</v>
      </c>
      <c r="E1222" s="55">
        <v>0</v>
      </c>
      <c r="F1222" s="55">
        <v>1</v>
      </c>
      <c r="G1222" s="55">
        <v>2</v>
      </c>
      <c r="H1222" s="55">
        <v>0</v>
      </c>
      <c r="I1222" s="55">
        <v>0</v>
      </c>
      <c r="J1222" s="55">
        <v>1</v>
      </c>
      <c r="K1222" s="55">
        <v>1</v>
      </c>
      <c r="L1222" s="55">
        <v>0</v>
      </c>
      <c r="M1222" s="55">
        <v>0</v>
      </c>
      <c r="N1222" s="56">
        <v>4</v>
      </c>
      <c r="O1222" s="56">
        <v>3</v>
      </c>
      <c r="P1222" s="56">
        <v>7</v>
      </c>
      <c r="Q1222" s="55">
        <v>1221</v>
      </c>
      <c r="R1222" s="55" t="s">
        <v>309</v>
      </c>
      <c r="S1222" s="55">
        <v>66</v>
      </c>
      <c r="T1222" s="57">
        <f t="shared" si="19"/>
        <v>5</v>
      </c>
    </row>
    <row r="1223" spans="1:20" s="55" customFormat="1" x14ac:dyDescent="0.3">
      <c r="A1223" s="55" t="s">
        <v>2239</v>
      </c>
      <c r="B1223" s="55">
        <v>0</v>
      </c>
      <c r="C1223" s="55">
        <v>0</v>
      </c>
      <c r="D1223" s="55">
        <v>1</v>
      </c>
      <c r="E1223" s="55">
        <v>0</v>
      </c>
      <c r="F1223" s="55">
        <v>2</v>
      </c>
      <c r="G1223" s="55">
        <v>1</v>
      </c>
      <c r="H1223" s="55">
        <v>1</v>
      </c>
      <c r="I1223" s="55">
        <v>3</v>
      </c>
      <c r="J1223" s="55">
        <v>0</v>
      </c>
      <c r="K1223" s="55">
        <v>1</v>
      </c>
      <c r="L1223" s="55">
        <v>1</v>
      </c>
      <c r="M1223" s="55">
        <v>0</v>
      </c>
      <c r="N1223" s="56">
        <v>5</v>
      </c>
      <c r="O1223" s="56">
        <v>5</v>
      </c>
      <c r="P1223" s="56">
        <v>10</v>
      </c>
      <c r="Q1223" s="55">
        <v>1222</v>
      </c>
      <c r="R1223" s="55" t="s">
        <v>309</v>
      </c>
      <c r="S1223" s="55">
        <v>66</v>
      </c>
      <c r="T1223" s="57">
        <f t="shared" si="19"/>
        <v>8</v>
      </c>
    </row>
    <row r="1224" spans="1:20" s="55" customFormat="1" x14ac:dyDescent="0.3">
      <c r="A1224" s="55" t="s">
        <v>2239</v>
      </c>
      <c r="B1224" s="55">
        <v>1</v>
      </c>
      <c r="C1224" s="55">
        <v>1</v>
      </c>
      <c r="D1224" s="55">
        <v>0</v>
      </c>
      <c r="E1224" s="55">
        <v>1</v>
      </c>
      <c r="F1224" s="55">
        <v>2</v>
      </c>
      <c r="G1224" s="55">
        <v>0</v>
      </c>
      <c r="H1224" s="55">
        <v>0</v>
      </c>
      <c r="I1224" s="55">
        <v>0</v>
      </c>
      <c r="J1224" s="55">
        <v>1</v>
      </c>
      <c r="K1224" s="55">
        <v>2</v>
      </c>
      <c r="L1224" s="55">
        <v>0</v>
      </c>
      <c r="M1224" s="55">
        <v>0</v>
      </c>
      <c r="N1224" s="56">
        <v>4</v>
      </c>
      <c r="O1224" s="56">
        <v>4</v>
      </c>
      <c r="P1224" s="56">
        <v>8</v>
      </c>
      <c r="Q1224" s="55">
        <v>1223</v>
      </c>
      <c r="R1224" s="55" t="s">
        <v>309</v>
      </c>
      <c r="S1224" s="55">
        <v>66</v>
      </c>
      <c r="T1224" s="57">
        <f t="shared" si="19"/>
        <v>5</v>
      </c>
    </row>
    <row r="1225" spans="1:20" s="55" customFormat="1" x14ac:dyDescent="0.3">
      <c r="A1225" s="55" t="s">
        <v>2239</v>
      </c>
      <c r="B1225" s="55">
        <v>0</v>
      </c>
      <c r="C1225" s="55">
        <v>2</v>
      </c>
      <c r="D1225" s="55">
        <v>0</v>
      </c>
      <c r="E1225" s="55">
        <v>1</v>
      </c>
      <c r="F1225" s="55">
        <v>2</v>
      </c>
      <c r="G1225" s="55">
        <v>2</v>
      </c>
      <c r="H1225" s="55">
        <v>0</v>
      </c>
      <c r="I1225" s="55">
        <v>0</v>
      </c>
      <c r="J1225" s="55">
        <v>1</v>
      </c>
      <c r="K1225" s="55">
        <v>2</v>
      </c>
      <c r="L1225" s="55">
        <v>0</v>
      </c>
      <c r="M1225" s="55">
        <v>0</v>
      </c>
      <c r="N1225" s="56">
        <v>3</v>
      </c>
      <c r="O1225" s="56">
        <v>7</v>
      </c>
      <c r="P1225" s="56">
        <v>10</v>
      </c>
      <c r="Q1225" s="55">
        <v>1224</v>
      </c>
      <c r="R1225" s="55" t="s">
        <v>309</v>
      </c>
      <c r="S1225" s="55">
        <v>66</v>
      </c>
      <c r="T1225" s="57">
        <f t="shared" si="19"/>
        <v>7</v>
      </c>
    </row>
    <row r="1226" spans="1:20" s="55" customFormat="1" x14ac:dyDescent="0.3">
      <c r="A1226" s="55" t="s">
        <v>2239</v>
      </c>
      <c r="B1226" s="55">
        <v>0</v>
      </c>
      <c r="C1226" s="55">
        <v>0</v>
      </c>
      <c r="D1226" s="55">
        <v>1</v>
      </c>
      <c r="E1226" s="55">
        <v>1</v>
      </c>
      <c r="F1226" s="55">
        <v>2</v>
      </c>
      <c r="G1226" s="55">
        <v>1</v>
      </c>
      <c r="H1226" s="55">
        <v>0</v>
      </c>
      <c r="I1226" s="55">
        <v>0</v>
      </c>
      <c r="J1226" s="55">
        <v>0</v>
      </c>
      <c r="K1226" s="55">
        <v>1</v>
      </c>
      <c r="L1226" s="55">
        <v>1</v>
      </c>
      <c r="M1226" s="55">
        <v>0</v>
      </c>
      <c r="N1226" s="56">
        <v>4</v>
      </c>
      <c r="O1226" s="56">
        <v>3</v>
      </c>
      <c r="P1226" s="56">
        <v>7</v>
      </c>
      <c r="Q1226" s="55">
        <v>1225</v>
      </c>
      <c r="R1226" s="55" t="s">
        <v>309</v>
      </c>
      <c r="S1226" s="55">
        <v>66</v>
      </c>
      <c r="T1226" s="57">
        <f t="shared" si="19"/>
        <v>5</v>
      </c>
    </row>
    <row r="1227" spans="1:20" s="55" customFormat="1" x14ac:dyDescent="0.3">
      <c r="A1227" s="55" t="s">
        <v>2239</v>
      </c>
      <c r="B1227" s="55">
        <v>1</v>
      </c>
      <c r="C1227" s="55">
        <v>1</v>
      </c>
      <c r="D1227" s="55">
        <v>1</v>
      </c>
      <c r="E1227" s="55">
        <v>0</v>
      </c>
      <c r="F1227" s="55">
        <v>0</v>
      </c>
      <c r="G1227" s="55">
        <v>2</v>
      </c>
      <c r="H1227" s="55">
        <v>0</v>
      </c>
      <c r="I1227" s="55">
        <v>0</v>
      </c>
      <c r="J1227" s="55">
        <v>1</v>
      </c>
      <c r="K1227" s="55">
        <v>2</v>
      </c>
      <c r="L1227" s="55">
        <v>0</v>
      </c>
      <c r="M1227" s="55">
        <v>0</v>
      </c>
      <c r="N1227" s="56">
        <v>3</v>
      </c>
      <c r="O1227" s="56">
        <v>5</v>
      </c>
      <c r="P1227" s="56">
        <v>8</v>
      </c>
      <c r="Q1227" s="55">
        <v>1226</v>
      </c>
      <c r="R1227" s="55" t="s">
        <v>309</v>
      </c>
      <c r="S1227" s="55">
        <v>66</v>
      </c>
      <c r="T1227" s="57">
        <f t="shared" si="19"/>
        <v>5</v>
      </c>
    </row>
    <row r="1228" spans="1:20" s="55" customFormat="1" x14ac:dyDescent="0.3">
      <c r="A1228" s="55" t="s">
        <v>2239</v>
      </c>
      <c r="B1228" s="55">
        <v>0</v>
      </c>
      <c r="C1228" s="55">
        <v>0</v>
      </c>
      <c r="D1228" s="55">
        <v>0</v>
      </c>
      <c r="E1228" s="55">
        <v>0</v>
      </c>
      <c r="F1228" s="55">
        <v>0</v>
      </c>
      <c r="G1228" s="55">
        <v>0</v>
      </c>
      <c r="H1228" s="55">
        <v>0</v>
      </c>
      <c r="I1228" s="55">
        <v>0</v>
      </c>
      <c r="J1228" s="55">
        <v>0</v>
      </c>
      <c r="K1228" s="55">
        <v>0</v>
      </c>
      <c r="L1228" s="55">
        <v>1</v>
      </c>
      <c r="M1228" s="55">
        <v>2</v>
      </c>
      <c r="N1228" s="56">
        <v>1</v>
      </c>
      <c r="O1228" s="56">
        <v>2</v>
      </c>
      <c r="P1228" s="56">
        <v>3</v>
      </c>
      <c r="Q1228" s="55">
        <v>1227</v>
      </c>
      <c r="R1228" s="55" t="s">
        <v>309</v>
      </c>
      <c r="S1228" s="55">
        <v>66</v>
      </c>
      <c r="T1228" s="57">
        <f t="shared" si="19"/>
        <v>0</v>
      </c>
    </row>
    <row r="1229" spans="1:20" s="55" customFormat="1" x14ac:dyDescent="0.3">
      <c r="A1229" s="55" t="s">
        <v>2239</v>
      </c>
      <c r="B1229" s="55">
        <v>1</v>
      </c>
      <c r="C1229" s="55">
        <v>1</v>
      </c>
      <c r="D1229" s="55">
        <v>0</v>
      </c>
      <c r="E1229" s="55">
        <v>0</v>
      </c>
      <c r="F1229" s="55">
        <v>0</v>
      </c>
      <c r="G1229" s="55">
        <v>0</v>
      </c>
      <c r="H1229" s="55">
        <v>0</v>
      </c>
      <c r="I1229" s="55">
        <v>0</v>
      </c>
      <c r="J1229" s="55">
        <v>1</v>
      </c>
      <c r="K1229" s="55">
        <v>1</v>
      </c>
      <c r="L1229" s="55">
        <v>0</v>
      </c>
      <c r="M1229" s="55">
        <v>0</v>
      </c>
      <c r="N1229" s="56">
        <v>2</v>
      </c>
      <c r="O1229" s="56">
        <v>2</v>
      </c>
      <c r="P1229" s="56">
        <v>4</v>
      </c>
      <c r="Q1229" s="55">
        <v>1228</v>
      </c>
      <c r="R1229" s="55" t="s">
        <v>309</v>
      </c>
      <c r="S1229" s="55">
        <v>66</v>
      </c>
      <c r="T1229" s="57">
        <f t="shared" si="19"/>
        <v>2</v>
      </c>
    </row>
    <row r="1230" spans="1:20" s="55" customFormat="1" x14ac:dyDescent="0.3">
      <c r="A1230" s="55" t="s">
        <v>2239</v>
      </c>
      <c r="B1230" s="55">
        <v>1</v>
      </c>
      <c r="C1230" s="55">
        <v>1</v>
      </c>
      <c r="D1230" s="55">
        <v>0</v>
      </c>
      <c r="E1230" s="55">
        <v>0</v>
      </c>
      <c r="F1230" s="55">
        <v>0</v>
      </c>
      <c r="G1230" s="55">
        <v>0</v>
      </c>
      <c r="H1230" s="55">
        <v>0</v>
      </c>
      <c r="I1230" s="55">
        <v>0</v>
      </c>
      <c r="J1230" s="55">
        <v>1</v>
      </c>
      <c r="K1230" s="55">
        <v>1</v>
      </c>
      <c r="L1230" s="55">
        <v>0</v>
      </c>
      <c r="M1230" s="55">
        <v>0</v>
      </c>
      <c r="N1230" s="56">
        <v>2</v>
      </c>
      <c r="O1230" s="56">
        <v>2</v>
      </c>
      <c r="P1230" s="56">
        <v>4</v>
      </c>
      <c r="Q1230" s="55">
        <v>1229</v>
      </c>
      <c r="R1230" s="55" t="s">
        <v>309</v>
      </c>
      <c r="S1230" s="55">
        <v>66</v>
      </c>
      <c r="T1230" s="57">
        <f t="shared" si="19"/>
        <v>2</v>
      </c>
    </row>
    <row r="1231" spans="1:20" s="55" customFormat="1" x14ac:dyDescent="0.3">
      <c r="A1231" s="55" t="s">
        <v>2239</v>
      </c>
      <c r="B1231" s="55">
        <v>0</v>
      </c>
      <c r="C1231" s="55">
        <v>0</v>
      </c>
      <c r="D1231" s="55">
        <v>0</v>
      </c>
      <c r="E1231" s="55">
        <v>0</v>
      </c>
      <c r="F1231" s="55">
        <v>0</v>
      </c>
      <c r="G1231" s="55">
        <v>1</v>
      </c>
      <c r="H1231" s="55">
        <v>0</v>
      </c>
      <c r="I1231" s="55">
        <v>0</v>
      </c>
      <c r="J1231" s="55">
        <v>1</v>
      </c>
      <c r="K1231" s="55">
        <v>1</v>
      </c>
      <c r="L1231" s="55">
        <v>0</v>
      </c>
      <c r="M1231" s="55">
        <v>0</v>
      </c>
      <c r="N1231" s="56">
        <v>1</v>
      </c>
      <c r="O1231" s="56">
        <v>2</v>
      </c>
      <c r="P1231" s="56">
        <v>3</v>
      </c>
      <c r="Q1231" s="55">
        <v>1230</v>
      </c>
      <c r="R1231" s="55" t="s">
        <v>309</v>
      </c>
      <c r="S1231" s="55">
        <v>66</v>
      </c>
      <c r="T1231" s="57">
        <f t="shared" si="19"/>
        <v>1</v>
      </c>
    </row>
    <row r="1232" spans="1:20" s="55" customFormat="1" x14ac:dyDescent="0.3">
      <c r="A1232" s="55" t="s">
        <v>2239</v>
      </c>
      <c r="B1232" s="55">
        <v>0</v>
      </c>
      <c r="C1232" s="55">
        <v>0</v>
      </c>
      <c r="D1232" s="55">
        <v>0</v>
      </c>
      <c r="E1232" s="55">
        <v>0</v>
      </c>
      <c r="F1232" s="55">
        <v>0</v>
      </c>
      <c r="G1232" s="55">
        <v>0</v>
      </c>
      <c r="H1232" s="55">
        <v>0</v>
      </c>
      <c r="I1232" s="55">
        <v>0</v>
      </c>
      <c r="J1232" s="55">
        <v>0</v>
      </c>
      <c r="K1232" s="55">
        <v>0</v>
      </c>
      <c r="L1232" s="55">
        <v>1</v>
      </c>
      <c r="M1232" s="55">
        <v>2</v>
      </c>
      <c r="N1232" s="56">
        <v>1</v>
      </c>
      <c r="O1232" s="56">
        <v>2</v>
      </c>
      <c r="P1232" s="56">
        <v>3</v>
      </c>
      <c r="Q1232" s="55">
        <v>1231</v>
      </c>
      <c r="R1232" s="55" t="s">
        <v>309</v>
      </c>
      <c r="S1232" s="55">
        <v>66</v>
      </c>
      <c r="T1232" s="57">
        <f t="shared" si="19"/>
        <v>0</v>
      </c>
    </row>
    <row r="1233" spans="1:20" s="55" customFormat="1" x14ac:dyDescent="0.3">
      <c r="A1233" s="55" t="s">
        <v>2239</v>
      </c>
      <c r="B1233" s="55">
        <v>0</v>
      </c>
      <c r="C1233" s="55">
        <v>1</v>
      </c>
      <c r="D1233" s="55">
        <v>0</v>
      </c>
      <c r="E1233" s="55">
        <v>0</v>
      </c>
      <c r="F1233" s="55">
        <v>1</v>
      </c>
      <c r="G1233" s="55">
        <v>0</v>
      </c>
      <c r="H1233" s="55">
        <v>2</v>
      </c>
      <c r="I1233" s="55">
        <v>2</v>
      </c>
      <c r="J1233" s="55">
        <v>1</v>
      </c>
      <c r="K1233" s="55">
        <v>3</v>
      </c>
      <c r="L1233" s="55">
        <v>0</v>
      </c>
      <c r="M1233" s="55">
        <v>0</v>
      </c>
      <c r="N1233" s="56">
        <v>4</v>
      </c>
      <c r="O1233" s="56">
        <v>6</v>
      </c>
      <c r="P1233" s="56">
        <v>10</v>
      </c>
      <c r="Q1233" s="55">
        <v>1232</v>
      </c>
      <c r="R1233" s="55" t="s">
        <v>309</v>
      </c>
      <c r="S1233" s="55">
        <v>67</v>
      </c>
      <c r="T1233" s="57">
        <f t="shared" si="19"/>
        <v>6</v>
      </c>
    </row>
    <row r="1234" spans="1:20" s="55" customFormat="1" x14ac:dyDescent="0.3">
      <c r="A1234" s="55" t="s">
        <v>2239</v>
      </c>
      <c r="B1234" s="55">
        <v>0</v>
      </c>
      <c r="C1234" s="55">
        <v>1</v>
      </c>
      <c r="D1234" s="55">
        <v>0</v>
      </c>
      <c r="E1234" s="55">
        <v>1</v>
      </c>
      <c r="F1234" s="55">
        <v>0</v>
      </c>
      <c r="G1234" s="55">
        <v>1</v>
      </c>
      <c r="H1234" s="55">
        <v>0</v>
      </c>
      <c r="I1234" s="55">
        <v>0</v>
      </c>
      <c r="J1234" s="55">
        <v>1</v>
      </c>
      <c r="K1234" s="55">
        <v>1</v>
      </c>
      <c r="L1234" s="55">
        <v>0</v>
      </c>
      <c r="M1234" s="55">
        <v>0</v>
      </c>
      <c r="N1234" s="56">
        <v>1</v>
      </c>
      <c r="O1234" s="56">
        <v>4</v>
      </c>
      <c r="P1234" s="56">
        <v>5</v>
      </c>
      <c r="Q1234" s="55">
        <v>1233</v>
      </c>
      <c r="R1234" s="55" t="s">
        <v>309</v>
      </c>
      <c r="S1234" s="55">
        <v>67</v>
      </c>
      <c r="T1234" s="57">
        <f t="shared" si="19"/>
        <v>3</v>
      </c>
    </row>
    <row r="1235" spans="1:20" s="55" customFormat="1" x14ac:dyDescent="0.3">
      <c r="A1235" s="55" t="s">
        <v>2239</v>
      </c>
      <c r="B1235" s="55">
        <v>1</v>
      </c>
      <c r="C1235" s="55">
        <v>0</v>
      </c>
      <c r="D1235" s="55">
        <v>1</v>
      </c>
      <c r="E1235" s="55">
        <v>1</v>
      </c>
      <c r="F1235" s="55">
        <v>0</v>
      </c>
      <c r="G1235" s="55">
        <v>0</v>
      </c>
      <c r="H1235" s="55">
        <v>0</v>
      </c>
      <c r="I1235" s="55">
        <v>0</v>
      </c>
      <c r="J1235" s="55">
        <v>1</v>
      </c>
      <c r="K1235" s="55">
        <v>1</v>
      </c>
      <c r="L1235" s="55">
        <v>0</v>
      </c>
      <c r="M1235" s="55">
        <v>0</v>
      </c>
      <c r="N1235" s="56">
        <v>3</v>
      </c>
      <c r="O1235" s="56">
        <v>2</v>
      </c>
      <c r="P1235" s="56">
        <v>5</v>
      </c>
      <c r="Q1235" s="55">
        <v>1234</v>
      </c>
      <c r="R1235" s="55" t="s">
        <v>309</v>
      </c>
      <c r="S1235" s="55">
        <v>67</v>
      </c>
      <c r="T1235" s="57">
        <f t="shared" si="19"/>
        <v>3</v>
      </c>
    </row>
    <row r="1236" spans="1:20" s="55" customFormat="1" x14ac:dyDescent="0.3">
      <c r="A1236" s="55" t="s">
        <v>2239</v>
      </c>
      <c r="B1236" s="55">
        <v>0</v>
      </c>
      <c r="C1236" s="55">
        <v>1</v>
      </c>
      <c r="D1236" s="55">
        <v>1</v>
      </c>
      <c r="E1236" s="55">
        <v>1</v>
      </c>
      <c r="F1236" s="55">
        <v>1</v>
      </c>
      <c r="G1236" s="55">
        <v>0</v>
      </c>
      <c r="H1236" s="55">
        <v>0</v>
      </c>
      <c r="I1236" s="55">
        <v>0</v>
      </c>
      <c r="J1236" s="55">
        <v>1</v>
      </c>
      <c r="K1236" s="55">
        <v>1</v>
      </c>
      <c r="L1236" s="55">
        <v>0</v>
      </c>
      <c r="M1236" s="55">
        <v>0</v>
      </c>
      <c r="N1236" s="56">
        <v>3</v>
      </c>
      <c r="O1236" s="56">
        <v>3</v>
      </c>
      <c r="P1236" s="56">
        <v>6</v>
      </c>
      <c r="Q1236" s="55">
        <v>1235</v>
      </c>
      <c r="R1236" s="55" t="s">
        <v>309</v>
      </c>
      <c r="S1236" s="55">
        <v>67</v>
      </c>
      <c r="T1236" s="57">
        <f t="shared" si="19"/>
        <v>4</v>
      </c>
    </row>
    <row r="1237" spans="1:20" s="55" customFormat="1" x14ac:dyDescent="0.3">
      <c r="A1237" s="55" t="s">
        <v>2239</v>
      </c>
      <c r="B1237" s="55">
        <v>0</v>
      </c>
      <c r="C1237" s="55">
        <v>0</v>
      </c>
      <c r="D1237" s="55">
        <v>1</v>
      </c>
      <c r="E1237" s="55">
        <v>0</v>
      </c>
      <c r="F1237" s="55">
        <v>1</v>
      </c>
      <c r="G1237" s="55">
        <v>1</v>
      </c>
      <c r="H1237" s="55">
        <v>4</v>
      </c>
      <c r="I1237" s="55">
        <v>2</v>
      </c>
      <c r="J1237" s="55">
        <v>1</v>
      </c>
      <c r="K1237" s="55">
        <v>1</v>
      </c>
      <c r="L1237" s="55">
        <v>0</v>
      </c>
      <c r="M1237" s="55">
        <v>0</v>
      </c>
      <c r="N1237" s="56">
        <v>7</v>
      </c>
      <c r="O1237" s="56">
        <v>4</v>
      </c>
      <c r="P1237" s="56">
        <v>11</v>
      </c>
      <c r="Q1237" s="55">
        <v>1236</v>
      </c>
      <c r="R1237" s="55" t="s">
        <v>309</v>
      </c>
      <c r="S1237" s="55">
        <v>67</v>
      </c>
      <c r="T1237" s="57">
        <f t="shared" si="19"/>
        <v>9</v>
      </c>
    </row>
    <row r="1238" spans="1:20" s="55" customFormat="1" x14ac:dyDescent="0.3">
      <c r="A1238" s="55" t="s">
        <v>2239</v>
      </c>
      <c r="B1238" s="55">
        <v>1</v>
      </c>
      <c r="C1238" s="55">
        <v>0</v>
      </c>
      <c r="D1238" s="55">
        <v>0</v>
      </c>
      <c r="E1238" s="55">
        <v>0</v>
      </c>
      <c r="F1238" s="55">
        <v>2</v>
      </c>
      <c r="G1238" s="55">
        <v>2</v>
      </c>
      <c r="H1238" s="55">
        <v>0</v>
      </c>
      <c r="I1238" s="55">
        <v>1</v>
      </c>
      <c r="J1238" s="55">
        <v>1</v>
      </c>
      <c r="K1238" s="55">
        <v>1</v>
      </c>
      <c r="L1238" s="55">
        <v>0</v>
      </c>
      <c r="M1238" s="55">
        <v>0</v>
      </c>
      <c r="N1238" s="56">
        <v>4</v>
      </c>
      <c r="O1238" s="56">
        <v>4</v>
      </c>
      <c r="P1238" s="56">
        <v>8</v>
      </c>
      <c r="Q1238" s="55">
        <v>1237</v>
      </c>
      <c r="R1238" s="55" t="s">
        <v>309</v>
      </c>
      <c r="S1238" s="55">
        <v>67</v>
      </c>
      <c r="T1238" s="57">
        <f t="shared" si="19"/>
        <v>6</v>
      </c>
    </row>
    <row r="1239" spans="1:20" s="55" customFormat="1" x14ac:dyDescent="0.3">
      <c r="A1239" s="55" t="s">
        <v>2239</v>
      </c>
      <c r="B1239" s="55">
        <v>0</v>
      </c>
      <c r="C1239" s="55">
        <v>0</v>
      </c>
      <c r="D1239" s="55">
        <v>0</v>
      </c>
      <c r="E1239" s="55">
        <v>1</v>
      </c>
      <c r="F1239" s="55">
        <v>3</v>
      </c>
      <c r="G1239" s="55">
        <v>1</v>
      </c>
      <c r="H1239" s="55">
        <v>1</v>
      </c>
      <c r="I1239" s="55">
        <v>0</v>
      </c>
      <c r="J1239" s="55">
        <v>1</v>
      </c>
      <c r="K1239" s="55">
        <v>1</v>
      </c>
      <c r="L1239" s="55">
        <v>0</v>
      </c>
      <c r="M1239" s="55">
        <v>0</v>
      </c>
      <c r="N1239" s="56">
        <v>5</v>
      </c>
      <c r="O1239" s="56">
        <v>3</v>
      </c>
      <c r="P1239" s="56">
        <v>8</v>
      </c>
      <c r="Q1239" s="55">
        <v>1238</v>
      </c>
      <c r="R1239" s="55" t="s">
        <v>309</v>
      </c>
      <c r="S1239" s="55">
        <v>67</v>
      </c>
      <c r="T1239" s="57">
        <f t="shared" si="19"/>
        <v>6</v>
      </c>
    </row>
    <row r="1240" spans="1:20" s="55" customFormat="1" x14ac:dyDescent="0.3">
      <c r="A1240" s="55" t="s">
        <v>2239</v>
      </c>
      <c r="B1240" s="55">
        <v>0</v>
      </c>
      <c r="C1240" s="55">
        <v>1</v>
      </c>
      <c r="D1240" s="55">
        <v>1</v>
      </c>
      <c r="E1240" s="55">
        <v>1</v>
      </c>
      <c r="F1240" s="55">
        <v>3</v>
      </c>
      <c r="G1240" s="55">
        <v>0</v>
      </c>
      <c r="H1240" s="55">
        <v>0</v>
      </c>
      <c r="I1240" s="55">
        <v>0</v>
      </c>
      <c r="J1240" s="55">
        <v>1</v>
      </c>
      <c r="K1240" s="55">
        <v>1</v>
      </c>
      <c r="L1240" s="55">
        <v>0</v>
      </c>
      <c r="M1240" s="55">
        <v>0</v>
      </c>
      <c r="N1240" s="56">
        <v>5</v>
      </c>
      <c r="O1240" s="56">
        <v>3</v>
      </c>
      <c r="P1240" s="56">
        <v>8</v>
      </c>
      <c r="Q1240" s="55">
        <v>1239</v>
      </c>
      <c r="R1240" s="55" t="s">
        <v>309</v>
      </c>
      <c r="S1240" s="55">
        <v>67</v>
      </c>
      <c r="T1240" s="57">
        <f t="shared" si="19"/>
        <v>6</v>
      </c>
    </row>
    <row r="1241" spans="1:20" s="55" customFormat="1" x14ac:dyDescent="0.3">
      <c r="A1241" s="55" t="s">
        <v>2239</v>
      </c>
      <c r="B1241" s="55">
        <v>1</v>
      </c>
      <c r="C1241" s="55">
        <v>0</v>
      </c>
      <c r="D1241" s="55">
        <v>0</v>
      </c>
      <c r="E1241" s="55">
        <v>1</v>
      </c>
      <c r="F1241" s="55">
        <v>0</v>
      </c>
      <c r="G1241" s="55">
        <v>1</v>
      </c>
      <c r="H1241" s="55">
        <v>0</v>
      </c>
      <c r="I1241" s="55">
        <v>0</v>
      </c>
      <c r="J1241" s="55">
        <v>1</v>
      </c>
      <c r="K1241" s="55">
        <v>1</v>
      </c>
      <c r="L1241" s="55">
        <v>0</v>
      </c>
      <c r="M1241" s="55">
        <v>0</v>
      </c>
      <c r="N1241" s="56">
        <v>2</v>
      </c>
      <c r="O1241" s="56">
        <v>3</v>
      </c>
      <c r="P1241" s="56">
        <v>5</v>
      </c>
      <c r="Q1241" s="55">
        <v>1240</v>
      </c>
      <c r="R1241" s="55" t="s">
        <v>309</v>
      </c>
      <c r="S1241" s="55">
        <v>67</v>
      </c>
      <c r="T1241" s="57">
        <f t="shared" si="19"/>
        <v>3</v>
      </c>
    </row>
    <row r="1242" spans="1:20" s="55" customFormat="1" x14ac:dyDescent="0.3">
      <c r="A1242" s="55" t="s">
        <v>2239</v>
      </c>
      <c r="B1242" s="55">
        <v>0</v>
      </c>
      <c r="C1242" s="55">
        <v>1</v>
      </c>
      <c r="D1242" s="55">
        <v>0</v>
      </c>
      <c r="E1242" s="55">
        <v>1</v>
      </c>
      <c r="F1242" s="55">
        <v>1</v>
      </c>
      <c r="G1242" s="55">
        <v>1</v>
      </c>
      <c r="H1242" s="55">
        <v>1</v>
      </c>
      <c r="I1242" s="55">
        <v>0</v>
      </c>
      <c r="J1242" s="55">
        <v>1</v>
      </c>
      <c r="K1242" s="55">
        <v>1</v>
      </c>
      <c r="L1242" s="55">
        <v>0</v>
      </c>
      <c r="M1242" s="55">
        <v>0</v>
      </c>
      <c r="N1242" s="56">
        <v>3</v>
      </c>
      <c r="O1242" s="56">
        <v>4</v>
      </c>
      <c r="P1242" s="56">
        <v>7</v>
      </c>
      <c r="Q1242" s="55">
        <v>1241</v>
      </c>
      <c r="R1242" s="55" t="s">
        <v>309</v>
      </c>
      <c r="S1242" s="55">
        <v>67</v>
      </c>
      <c r="T1242" s="57">
        <f t="shared" si="19"/>
        <v>5</v>
      </c>
    </row>
    <row r="1243" spans="1:20" s="55" customFormat="1" x14ac:dyDescent="0.3">
      <c r="A1243" s="55" t="s">
        <v>2239</v>
      </c>
      <c r="B1243" s="55">
        <v>0</v>
      </c>
      <c r="C1243" s="55">
        <v>0</v>
      </c>
      <c r="D1243" s="55">
        <v>0</v>
      </c>
      <c r="E1243" s="55">
        <v>2</v>
      </c>
      <c r="F1243" s="55">
        <v>2</v>
      </c>
      <c r="G1243" s="55">
        <v>1</v>
      </c>
      <c r="H1243" s="55">
        <v>0</v>
      </c>
      <c r="I1243" s="55">
        <v>0</v>
      </c>
      <c r="J1243" s="55">
        <v>1</v>
      </c>
      <c r="K1243" s="55">
        <v>1</v>
      </c>
      <c r="L1243" s="55">
        <v>0</v>
      </c>
      <c r="M1243" s="55">
        <v>0</v>
      </c>
      <c r="N1243" s="56">
        <v>3</v>
      </c>
      <c r="O1243" s="56">
        <v>4</v>
      </c>
      <c r="P1243" s="56">
        <v>7</v>
      </c>
      <c r="Q1243" s="55">
        <v>1242</v>
      </c>
      <c r="R1243" s="55" t="s">
        <v>309</v>
      </c>
      <c r="S1243" s="55">
        <v>67</v>
      </c>
      <c r="T1243" s="57">
        <f t="shared" si="19"/>
        <v>5</v>
      </c>
    </row>
    <row r="1244" spans="1:20" s="55" customFormat="1" x14ac:dyDescent="0.3">
      <c r="A1244" s="55" t="s">
        <v>2239</v>
      </c>
      <c r="B1244" s="55">
        <v>0</v>
      </c>
      <c r="C1244" s="55">
        <v>0</v>
      </c>
      <c r="D1244" s="55">
        <v>1</v>
      </c>
      <c r="E1244" s="55">
        <v>0</v>
      </c>
      <c r="F1244" s="55">
        <v>2</v>
      </c>
      <c r="G1244" s="55">
        <v>3</v>
      </c>
      <c r="H1244" s="55">
        <v>0</v>
      </c>
      <c r="I1244" s="55">
        <v>0</v>
      </c>
      <c r="J1244" s="55">
        <v>1</v>
      </c>
      <c r="K1244" s="55">
        <v>1</v>
      </c>
      <c r="L1244" s="55">
        <v>0</v>
      </c>
      <c r="M1244" s="55">
        <v>0</v>
      </c>
      <c r="N1244" s="56">
        <v>4</v>
      </c>
      <c r="O1244" s="56">
        <v>4</v>
      </c>
      <c r="P1244" s="56">
        <v>8</v>
      </c>
      <c r="Q1244" s="55">
        <v>1243</v>
      </c>
      <c r="R1244" s="55" t="s">
        <v>309</v>
      </c>
      <c r="S1244" s="55">
        <v>67</v>
      </c>
      <c r="T1244" s="57">
        <f t="shared" si="19"/>
        <v>6</v>
      </c>
    </row>
    <row r="1245" spans="1:20" s="55" customFormat="1" x14ac:dyDescent="0.3">
      <c r="A1245" s="55" t="s">
        <v>2239</v>
      </c>
      <c r="B1245" s="55">
        <v>0</v>
      </c>
      <c r="C1245" s="55">
        <v>1</v>
      </c>
      <c r="D1245" s="55">
        <v>1</v>
      </c>
      <c r="E1245" s="55">
        <v>1</v>
      </c>
      <c r="F1245" s="55">
        <v>2</v>
      </c>
      <c r="G1245" s="55">
        <v>1</v>
      </c>
      <c r="H1245" s="55">
        <v>0</v>
      </c>
      <c r="I1245" s="55">
        <v>1</v>
      </c>
      <c r="J1245" s="55">
        <v>1</v>
      </c>
      <c r="K1245" s="55">
        <v>1</v>
      </c>
      <c r="L1245" s="55">
        <v>0</v>
      </c>
      <c r="M1245" s="55">
        <v>0</v>
      </c>
      <c r="N1245" s="56">
        <v>4</v>
      </c>
      <c r="O1245" s="56">
        <v>5</v>
      </c>
      <c r="P1245" s="56">
        <v>9</v>
      </c>
      <c r="Q1245" s="55">
        <v>1244</v>
      </c>
      <c r="R1245" s="55" t="s">
        <v>309</v>
      </c>
      <c r="S1245" s="55">
        <v>67</v>
      </c>
      <c r="T1245" s="57">
        <f t="shared" si="19"/>
        <v>7</v>
      </c>
    </row>
    <row r="1246" spans="1:20" s="55" customFormat="1" x14ac:dyDescent="0.3">
      <c r="A1246" s="55" t="s">
        <v>2239</v>
      </c>
      <c r="B1246" s="55">
        <v>1</v>
      </c>
      <c r="C1246" s="55">
        <v>0</v>
      </c>
      <c r="D1246" s="55">
        <v>0</v>
      </c>
      <c r="E1246" s="55">
        <v>1</v>
      </c>
      <c r="F1246" s="55">
        <v>2</v>
      </c>
      <c r="G1246" s="55">
        <v>1</v>
      </c>
      <c r="H1246" s="55">
        <v>0</v>
      </c>
      <c r="I1246" s="55">
        <v>2</v>
      </c>
      <c r="J1246" s="55">
        <v>1</v>
      </c>
      <c r="K1246" s="55">
        <v>1</v>
      </c>
      <c r="L1246" s="55">
        <v>0</v>
      </c>
      <c r="M1246" s="55">
        <v>0</v>
      </c>
      <c r="N1246" s="56">
        <v>4</v>
      </c>
      <c r="O1246" s="56">
        <v>5</v>
      </c>
      <c r="P1246" s="56">
        <v>9</v>
      </c>
      <c r="Q1246" s="55">
        <v>1245</v>
      </c>
      <c r="R1246" s="55" t="s">
        <v>309</v>
      </c>
      <c r="S1246" s="55">
        <v>67</v>
      </c>
      <c r="T1246" s="57">
        <f t="shared" si="19"/>
        <v>7</v>
      </c>
    </row>
    <row r="1247" spans="1:20" s="55" customFormat="1" x14ac:dyDescent="0.3">
      <c r="A1247" s="55" t="s">
        <v>2239</v>
      </c>
      <c r="B1247" s="55">
        <v>1</v>
      </c>
      <c r="C1247" s="55">
        <v>0</v>
      </c>
      <c r="D1247" s="55">
        <v>1</v>
      </c>
      <c r="E1247" s="55">
        <v>0</v>
      </c>
      <c r="F1247" s="55">
        <v>0</v>
      </c>
      <c r="G1247" s="55">
        <v>0</v>
      </c>
      <c r="H1247" s="55">
        <v>0</v>
      </c>
      <c r="I1247" s="55">
        <v>0</v>
      </c>
      <c r="J1247" s="55">
        <v>1</v>
      </c>
      <c r="K1247" s="55">
        <v>1</v>
      </c>
      <c r="L1247" s="55">
        <v>0</v>
      </c>
      <c r="M1247" s="55">
        <v>0</v>
      </c>
      <c r="N1247" s="56">
        <v>3</v>
      </c>
      <c r="O1247" s="56">
        <v>1</v>
      </c>
      <c r="P1247" s="56">
        <v>4</v>
      </c>
      <c r="Q1247" s="55">
        <v>1246</v>
      </c>
      <c r="R1247" s="55" t="s">
        <v>309</v>
      </c>
      <c r="S1247" s="55">
        <v>67</v>
      </c>
      <c r="T1247" s="57">
        <f t="shared" si="19"/>
        <v>2</v>
      </c>
    </row>
    <row r="1248" spans="1:20" s="55" customFormat="1" x14ac:dyDescent="0.3">
      <c r="A1248" s="55" t="s">
        <v>2239</v>
      </c>
      <c r="B1248" s="55">
        <v>0</v>
      </c>
      <c r="C1248" s="55">
        <v>1</v>
      </c>
      <c r="D1248" s="55">
        <v>1</v>
      </c>
      <c r="E1248" s="55">
        <v>0</v>
      </c>
      <c r="F1248" s="55">
        <v>0</v>
      </c>
      <c r="G1248" s="55">
        <v>2</v>
      </c>
      <c r="H1248" s="55">
        <v>0</v>
      </c>
      <c r="I1248" s="55">
        <v>0</v>
      </c>
      <c r="J1248" s="55">
        <v>1</v>
      </c>
      <c r="K1248" s="55">
        <v>1</v>
      </c>
      <c r="L1248" s="55">
        <v>0</v>
      </c>
      <c r="M1248" s="55">
        <v>0</v>
      </c>
      <c r="N1248" s="56">
        <v>2</v>
      </c>
      <c r="O1248" s="56">
        <v>4</v>
      </c>
      <c r="P1248" s="56">
        <v>6</v>
      </c>
      <c r="Q1248" s="55">
        <v>1247</v>
      </c>
      <c r="R1248" s="55" t="s">
        <v>309</v>
      </c>
      <c r="S1248" s="55">
        <v>67</v>
      </c>
      <c r="T1248" s="57">
        <f t="shared" si="19"/>
        <v>4</v>
      </c>
    </row>
    <row r="1249" spans="1:20" s="55" customFormat="1" x14ac:dyDescent="0.3">
      <c r="A1249" s="55" t="s">
        <v>2239</v>
      </c>
      <c r="B1249" s="55">
        <v>1</v>
      </c>
      <c r="C1249" s="55">
        <v>0</v>
      </c>
      <c r="D1249" s="55">
        <v>0</v>
      </c>
      <c r="E1249" s="55">
        <v>0</v>
      </c>
      <c r="F1249" s="55">
        <v>0</v>
      </c>
      <c r="G1249" s="55">
        <v>1</v>
      </c>
      <c r="H1249" s="55">
        <v>1</v>
      </c>
      <c r="I1249" s="55">
        <v>2</v>
      </c>
      <c r="J1249" s="55">
        <v>1</v>
      </c>
      <c r="K1249" s="55">
        <v>1</v>
      </c>
      <c r="L1249" s="55">
        <v>0</v>
      </c>
      <c r="M1249" s="55">
        <v>0</v>
      </c>
      <c r="N1249" s="56">
        <v>3</v>
      </c>
      <c r="O1249" s="56">
        <v>4</v>
      </c>
      <c r="P1249" s="56">
        <v>7</v>
      </c>
      <c r="Q1249" s="55">
        <v>1248</v>
      </c>
      <c r="R1249" s="55" t="s">
        <v>309</v>
      </c>
      <c r="S1249" s="55">
        <v>67</v>
      </c>
      <c r="T1249" s="57">
        <f t="shared" si="19"/>
        <v>5</v>
      </c>
    </row>
    <row r="1250" spans="1:20" s="55" customFormat="1" x14ac:dyDescent="0.3">
      <c r="A1250" s="55" t="s">
        <v>2239</v>
      </c>
      <c r="B1250" s="55">
        <v>0</v>
      </c>
      <c r="C1250" s="55">
        <v>1</v>
      </c>
      <c r="D1250" s="55">
        <v>1</v>
      </c>
      <c r="E1250" s="55">
        <v>1</v>
      </c>
      <c r="F1250" s="55">
        <v>0</v>
      </c>
      <c r="G1250" s="55">
        <v>1</v>
      </c>
      <c r="H1250" s="55">
        <v>0</v>
      </c>
      <c r="I1250" s="55">
        <v>0</v>
      </c>
      <c r="J1250" s="55">
        <v>1</v>
      </c>
      <c r="K1250" s="55">
        <v>1</v>
      </c>
      <c r="L1250" s="55">
        <v>0</v>
      </c>
      <c r="M1250" s="55">
        <v>0</v>
      </c>
      <c r="N1250" s="56">
        <v>2</v>
      </c>
      <c r="O1250" s="56">
        <v>4</v>
      </c>
      <c r="P1250" s="56">
        <v>6</v>
      </c>
      <c r="Q1250" s="55">
        <v>1249</v>
      </c>
      <c r="R1250" s="55" t="s">
        <v>309</v>
      </c>
      <c r="S1250" s="55">
        <v>68</v>
      </c>
      <c r="T1250" s="57">
        <f t="shared" si="19"/>
        <v>4</v>
      </c>
    </row>
    <row r="1251" spans="1:20" s="55" customFormat="1" x14ac:dyDescent="0.3">
      <c r="A1251" s="55" t="s">
        <v>2239</v>
      </c>
      <c r="B1251" s="55">
        <v>1</v>
      </c>
      <c r="C1251" s="55">
        <v>0</v>
      </c>
      <c r="D1251" s="55">
        <v>1</v>
      </c>
      <c r="E1251" s="55">
        <v>0</v>
      </c>
      <c r="F1251" s="55">
        <v>0</v>
      </c>
      <c r="G1251" s="55">
        <v>1</v>
      </c>
      <c r="H1251" s="55">
        <v>0</v>
      </c>
      <c r="I1251" s="55">
        <v>0</v>
      </c>
      <c r="J1251" s="55">
        <v>1</v>
      </c>
      <c r="K1251" s="55">
        <v>1</v>
      </c>
      <c r="L1251" s="55">
        <v>0</v>
      </c>
      <c r="M1251" s="55">
        <v>0</v>
      </c>
      <c r="N1251" s="56">
        <v>3</v>
      </c>
      <c r="O1251" s="56">
        <v>2</v>
      </c>
      <c r="P1251" s="56">
        <v>5</v>
      </c>
      <c r="Q1251" s="55">
        <v>1250</v>
      </c>
      <c r="R1251" s="55" t="s">
        <v>309</v>
      </c>
      <c r="S1251" s="55">
        <v>68</v>
      </c>
      <c r="T1251" s="57">
        <f t="shared" si="19"/>
        <v>3</v>
      </c>
    </row>
    <row r="1252" spans="1:20" s="55" customFormat="1" x14ac:dyDescent="0.3">
      <c r="A1252" s="55" t="s">
        <v>2239</v>
      </c>
      <c r="B1252" s="55">
        <v>0</v>
      </c>
      <c r="C1252" s="55">
        <v>0</v>
      </c>
      <c r="D1252" s="55">
        <v>0</v>
      </c>
      <c r="E1252" s="55">
        <v>1</v>
      </c>
      <c r="F1252" s="55">
        <v>1</v>
      </c>
      <c r="G1252" s="55">
        <v>1</v>
      </c>
      <c r="H1252" s="55">
        <v>0</v>
      </c>
      <c r="I1252" s="55">
        <v>0</v>
      </c>
      <c r="J1252" s="55">
        <v>1</v>
      </c>
      <c r="K1252" s="55">
        <v>1</v>
      </c>
      <c r="L1252" s="55">
        <v>0</v>
      </c>
      <c r="M1252" s="55">
        <v>0</v>
      </c>
      <c r="N1252" s="56">
        <v>2</v>
      </c>
      <c r="O1252" s="56">
        <v>3</v>
      </c>
      <c r="P1252" s="56">
        <v>5</v>
      </c>
      <c r="Q1252" s="55">
        <v>1251</v>
      </c>
      <c r="R1252" s="55" t="s">
        <v>309</v>
      </c>
      <c r="S1252" s="55">
        <v>68</v>
      </c>
      <c r="T1252" s="57">
        <f t="shared" si="19"/>
        <v>3</v>
      </c>
    </row>
    <row r="1253" spans="1:20" s="55" customFormat="1" x14ac:dyDescent="0.3">
      <c r="A1253" s="55" t="s">
        <v>2239</v>
      </c>
      <c r="B1253" s="55">
        <v>0</v>
      </c>
      <c r="C1253" s="55">
        <v>1</v>
      </c>
      <c r="D1253" s="55">
        <v>1</v>
      </c>
      <c r="E1253" s="55">
        <v>0</v>
      </c>
      <c r="F1253" s="55">
        <v>0</v>
      </c>
      <c r="G1253" s="55">
        <v>0</v>
      </c>
      <c r="H1253" s="55">
        <v>0</v>
      </c>
      <c r="I1253" s="55">
        <v>0</v>
      </c>
      <c r="J1253" s="55">
        <v>1</v>
      </c>
      <c r="K1253" s="55">
        <v>1</v>
      </c>
      <c r="L1253" s="55">
        <v>0</v>
      </c>
      <c r="M1253" s="55">
        <v>0</v>
      </c>
      <c r="N1253" s="56">
        <v>2</v>
      </c>
      <c r="O1253" s="56">
        <v>2</v>
      </c>
      <c r="P1253" s="56">
        <v>4</v>
      </c>
      <c r="Q1253" s="55">
        <v>1252</v>
      </c>
      <c r="R1253" s="55" t="s">
        <v>309</v>
      </c>
      <c r="S1253" s="55">
        <v>68</v>
      </c>
      <c r="T1253" s="57">
        <f t="shared" si="19"/>
        <v>2</v>
      </c>
    </row>
    <row r="1254" spans="1:20" s="55" customFormat="1" x14ac:dyDescent="0.3">
      <c r="A1254" s="55" t="s">
        <v>2239</v>
      </c>
      <c r="B1254" s="55">
        <v>0</v>
      </c>
      <c r="C1254" s="55">
        <v>1</v>
      </c>
      <c r="D1254" s="55">
        <v>1</v>
      </c>
      <c r="E1254" s="55">
        <v>1</v>
      </c>
      <c r="F1254" s="55">
        <v>1</v>
      </c>
      <c r="G1254" s="55">
        <v>0</v>
      </c>
      <c r="H1254" s="55">
        <v>0</v>
      </c>
      <c r="I1254" s="55">
        <v>0</v>
      </c>
      <c r="J1254" s="55">
        <v>1</v>
      </c>
      <c r="K1254" s="55">
        <v>1</v>
      </c>
      <c r="L1254" s="55">
        <v>0</v>
      </c>
      <c r="M1254" s="55">
        <v>0</v>
      </c>
      <c r="N1254" s="56">
        <v>3</v>
      </c>
      <c r="O1254" s="56">
        <v>3</v>
      </c>
      <c r="P1254" s="56">
        <v>6</v>
      </c>
      <c r="Q1254" s="55">
        <v>1253</v>
      </c>
      <c r="R1254" s="55" t="s">
        <v>309</v>
      </c>
      <c r="S1254" s="55">
        <v>68</v>
      </c>
      <c r="T1254" s="57">
        <f t="shared" si="19"/>
        <v>4</v>
      </c>
    </row>
    <row r="1255" spans="1:20" s="55" customFormat="1" x14ac:dyDescent="0.3">
      <c r="A1255" s="55" t="s">
        <v>2239</v>
      </c>
      <c r="B1255" s="55">
        <v>1</v>
      </c>
      <c r="C1255" s="55">
        <v>1</v>
      </c>
      <c r="D1255" s="55">
        <v>1</v>
      </c>
      <c r="E1255" s="55">
        <v>0</v>
      </c>
      <c r="F1255" s="55">
        <v>1</v>
      </c>
      <c r="G1255" s="55">
        <v>0</v>
      </c>
      <c r="H1255" s="55">
        <v>0</v>
      </c>
      <c r="I1255" s="55">
        <v>0</v>
      </c>
      <c r="J1255" s="55">
        <v>1</v>
      </c>
      <c r="K1255" s="55">
        <v>1</v>
      </c>
      <c r="L1255" s="55">
        <v>1</v>
      </c>
      <c r="M1255" s="55">
        <v>0</v>
      </c>
      <c r="N1255" s="56">
        <v>5</v>
      </c>
      <c r="O1255" s="56">
        <v>2</v>
      </c>
      <c r="P1255" s="56">
        <v>7</v>
      </c>
      <c r="Q1255" s="55">
        <v>1254</v>
      </c>
      <c r="R1255" s="55" t="s">
        <v>309</v>
      </c>
      <c r="S1255" s="55">
        <v>68</v>
      </c>
      <c r="T1255" s="57">
        <f t="shared" si="19"/>
        <v>4</v>
      </c>
    </row>
    <row r="1256" spans="1:20" s="55" customFormat="1" x14ac:dyDescent="0.3">
      <c r="A1256" s="55" t="s">
        <v>2239</v>
      </c>
      <c r="B1256" s="55">
        <v>0</v>
      </c>
      <c r="C1256" s="55">
        <v>0</v>
      </c>
      <c r="D1256" s="55">
        <v>2</v>
      </c>
      <c r="E1256" s="55">
        <v>1</v>
      </c>
      <c r="F1256" s="55">
        <v>0</v>
      </c>
      <c r="G1256" s="55">
        <v>2</v>
      </c>
      <c r="H1256" s="55">
        <v>0</v>
      </c>
      <c r="I1256" s="55">
        <v>0</v>
      </c>
      <c r="J1256" s="55">
        <v>1</v>
      </c>
      <c r="K1256" s="55">
        <v>1</v>
      </c>
      <c r="L1256" s="55">
        <v>1</v>
      </c>
      <c r="M1256" s="55">
        <v>0</v>
      </c>
      <c r="N1256" s="56">
        <v>4</v>
      </c>
      <c r="O1256" s="56">
        <v>4</v>
      </c>
      <c r="P1256" s="56">
        <v>8</v>
      </c>
      <c r="Q1256" s="55">
        <v>1255</v>
      </c>
      <c r="R1256" s="55" t="s">
        <v>309</v>
      </c>
      <c r="S1256" s="55">
        <v>68</v>
      </c>
      <c r="T1256" s="57">
        <f t="shared" si="19"/>
        <v>5</v>
      </c>
    </row>
    <row r="1257" spans="1:20" s="55" customFormat="1" x14ac:dyDescent="0.3">
      <c r="A1257" s="55" t="s">
        <v>2239</v>
      </c>
      <c r="B1257" s="55">
        <v>0</v>
      </c>
      <c r="C1257" s="55">
        <v>0</v>
      </c>
      <c r="D1257" s="55">
        <v>0</v>
      </c>
      <c r="E1257" s="55">
        <v>0</v>
      </c>
      <c r="F1257" s="55">
        <v>0</v>
      </c>
      <c r="G1257" s="55">
        <v>3</v>
      </c>
      <c r="H1257" s="55">
        <v>0</v>
      </c>
      <c r="I1257" s="55">
        <v>0</v>
      </c>
      <c r="J1257" s="55">
        <v>0</v>
      </c>
      <c r="K1257" s="55">
        <v>0</v>
      </c>
      <c r="L1257" s="55">
        <v>0</v>
      </c>
      <c r="M1257" s="55">
        <v>1</v>
      </c>
      <c r="N1257" s="56">
        <v>0</v>
      </c>
      <c r="O1257" s="56">
        <v>4</v>
      </c>
      <c r="P1257" s="56">
        <v>4</v>
      </c>
      <c r="Q1257" s="55">
        <v>1256</v>
      </c>
      <c r="R1257" s="55" t="s">
        <v>309</v>
      </c>
      <c r="S1257" s="55">
        <v>68</v>
      </c>
      <c r="T1257" s="57">
        <f t="shared" si="19"/>
        <v>3</v>
      </c>
    </row>
    <row r="1258" spans="1:20" s="55" customFormat="1" x14ac:dyDescent="0.3">
      <c r="A1258" s="55" t="s">
        <v>2239</v>
      </c>
      <c r="B1258" s="55">
        <v>0</v>
      </c>
      <c r="C1258" s="55">
        <v>0</v>
      </c>
      <c r="D1258" s="55">
        <v>1</v>
      </c>
      <c r="E1258" s="55">
        <v>0</v>
      </c>
      <c r="F1258" s="55">
        <v>0</v>
      </c>
      <c r="G1258" s="55">
        <v>0</v>
      </c>
      <c r="H1258" s="55">
        <v>0</v>
      </c>
      <c r="I1258" s="55">
        <v>0</v>
      </c>
      <c r="J1258" s="55">
        <v>1</v>
      </c>
      <c r="K1258" s="55">
        <v>1</v>
      </c>
      <c r="L1258" s="55">
        <v>0</v>
      </c>
      <c r="M1258" s="55">
        <v>0</v>
      </c>
      <c r="N1258" s="56">
        <v>2</v>
      </c>
      <c r="O1258" s="56">
        <v>1</v>
      </c>
      <c r="P1258" s="56">
        <v>3</v>
      </c>
      <c r="Q1258" s="55">
        <v>1257</v>
      </c>
      <c r="R1258" s="55" t="s">
        <v>309</v>
      </c>
      <c r="S1258" s="55">
        <v>68</v>
      </c>
      <c r="T1258" s="57">
        <f t="shared" si="19"/>
        <v>1</v>
      </c>
    </row>
    <row r="1259" spans="1:20" s="55" customFormat="1" x14ac:dyDescent="0.3">
      <c r="A1259" s="55" t="s">
        <v>2239</v>
      </c>
      <c r="B1259" s="55">
        <v>0</v>
      </c>
      <c r="C1259" s="55">
        <v>1</v>
      </c>
      <c r="D1259" s="55">
        <v>0</v>
      </c>
      <c r="E1259" s="55">
        <v>1</v>
      </c>
      <c r="F1259" s="55">
        <v>2</v>
      </c>
      <c r="G1259" s="55">
        <v>2</v>
      </c>
      <c r="H1259" s="55">
        <v>0</v>
      </c>
      <c r="I1259" s="55">
        <v>2</v>
      </c>
      <c r="J1259" s="55">
        <v>2</v>
      </c>
      <c r="K1259" s="55">
        <v>2</v>
      </c>
      <c r="L1259" s="55">
        <v>1</v>
      </c>
      <c r="M1259" s="55">
        <v>0</v>
      </c>
      <c r="N1259" s="56">
        <v>5</v>
      </c>
      <c r="O1259" s="56">
        <v>8</v>
      </c>
      <c r="P1259" s="56">
        <v>13</v>
      </c>
      <c r="Q1259" s="55">
        <v>1258</v>
      </c>
      <c r="R1259" s="55" t="s">
        <v>309</v>
      </c>
      <c r="S1259" s="55">
        <v>68</v>
      </c>
      <c r="T1259" s="57">
        <f t="shared" si="19"/>
        <v>8</v>
      </c>
    </row>
    <row r="1260" spans="1:20" s="55" customFormat="1" x14ac:dyDescent="0.3">
      <c r="A1260" s="55" t="s">
        <v>2239</v>
      </c>
      <c r="B1260" s="55">
        <v>0</v>
      </c>
      <c r="C1260" s="55">
        <v>0</v>
      </c>
      <c r="D1260" s="55">
        <v>0</v>
      </c>
      <c r="E1260" s="55">
        <v>1</v>
      </c>
      <c r="F1260" s="55">
        <v>1</v>
      </c>
      <c r="G1260" s="55">
        <v>1</v>
      </c>
      <c r="H1260" s="55">
        <v>0</v>
      </c>
      <c r="I1260" s="55">
        <v>0</v>
      </c>
      <c r="J1260" s="55">
        <v>1</v>
      </c>
      <c r="K1260" s="55">
        <v>1</v>
      </c>
      <c r="L1260" s="55">
        <v>0</v>
      </c>
      <c r="M1260" s="55">
        <v>0</v>
      </c>
      <c r="N1260" s="56">
        <v>2</v>
      </c>
      <c r="O1260" s="56">
        <v>3</v>
      </c>
      <c r="P1260" s="56">
        <v>5</v>
      </c>
      <c r="Q1260" s="55">
        <v>1259</v>
      </c>
      <c r="R1260" s="55" t="s">
        <v>309</v>
      </c>
      <c r="S1260" s="55">
        <v>69</v>
      </c>
      <c r="T1260" s="57">
        <f t="shared" si="19"/>
        <v>3</v>
      </c>
    </row>
    <row r="1261" spans="1:20" s="55" customFormat="1" x14ac:dyDescent="0.3">
      <c r="A1261" s="55" t="s">
        <v>2240</v>
      </c>
      <c r="B1261" s="55">
        <v>0</v>
      </c>
      <c r="C1261" s="55">
        <v>0</v>
      </c>
      <c r="D1261" s="55">
        <v>0</v>
      </c>
      <c r="E1261" s="55">
        <v>0</v>
      </c>
      <c r="F1261" s="55">
        <v>1</v>
      </c>
      <c r="G1261" s="55">
        <v>2</v>
      </c>
      <c r="H1261" s="55">
        <v>1</v>
      </c>
      <c r="I1261" s="55">
        <v>0</v>
      </c>
      <c r="J1261" s="55">
        <v>1</v>
      </c>
      <c r="K1261" s="55">
        <v>1</v>
      </c>
      <c r="L1261" s="55">
        <v>0</v>
      </c>
      <c r="M1261" s="55">
        <v>0</v>
      </c>
      <c r="N1261" s="56">
        <v>3</v>
      </c>
      <c r="O1261" s="56">
        <v>3</v>
      </c>
      <c r="P1261" s="56">
        <v>6</v>
      </c>
      <c r="Q1261" s="55">
        <v>1260</v>
      </c>
      <c r="R1261" s="55" t="s">
        <v>309</v>
      </c>
      <c r="S1261" s="55">
        <v>69</v>
      </c>
      <c r="T1261" s="57">
        <f t="shared" si="19"/>
        <v>4</v>
      </c>
    </row>
    <row r="1262" spans="1:20" s="55" customFormat="1" x14ac:dyDescent="0.3">
      <c r="A1262" s="55" t="s">
        <v>2239</v>
      </c>
      <c r="B1262" s="55">
        <v>0</v>
      </c>
      <c r="C1262" s="55">
        <v>0</v>
      </c>
      <c r="D1262" s="55">
        <v>2</v>
      </c>
      <c r="E1262" s="55">
        <v>0</v>
      </c>
      <c r="F1262" s="55">
        <v>0</v>
      </c>
      <c r="G1262" s="55">
        <v>1</v>
      </c>
      <c r="H1262" s="55">
        <v>0</v>
      </c>
      <c r="I1262" s="55">
        <v>1</v>
      </c>
      <c r="J1262" s="55">
        <v>1</v>
      </c>
      <c r="K1262" s="55">
        <v>2</v>
      </c>
      <c r="L1262" s="55">
        <v>1</v>
      </c>
      <c r="M1262" s="55">
        <v>0</v>
      </c>
      <c r="N1262" s="56">
        <v>4</v>
      </c>
      <c r="O1262" s="56">
        <v>4</v>
      </c>
      <c r="P1262" s="56">
        <v>8</v>
      </c>
      <c r="Q1262" s="55">
        <v>1261</v>
      </c>
      <c r="R1262" s="55" t="s">
        <v>309</v>
      </c>
      <c r="S1262" s="55">
        <v>69</v>
      </c>
      <c r="T1262" s="57">
        <f t="shared" si="19"/>
        <v>4</v>
      </c>
    </row>
    <row r="1263" spans="1:20" s="55" customFormat="1" x14ac:dyDescent="0.3">
      <c r="A1263" s="55" t="s">
        <v>2240</v>
      </c>
      <c r="B1263" s="55">
        <v>0</v>
      </c>
      <c r="C1263" s="55">
        <v>1</v>
      </c>
      <c r="D1263" s="55">
        <v>1</v>
      </c>
      <c r="E1263" s="55">
        <v>0</v>
      </c>
      <c r="F1263" s="55">
        <v>0</v>
      </c>
      <c r="G1263" s="55">
        <v>2</v>
      </c>
      <c r="H1263" s="55">
        <v>1</v>
      </c>
      <c r="I1263" s="55">
        <v>0</v>
      </c>
      <c r="J1263" s="55">
        <v>1</v>
      </c>
      <c r="K1263" s="55">
        <v>1</v>
      </c>
      <c r="L1263" s="55">
        <v>1</v>
      </c>
      <c r="M1263" s="55">
        <v>1</v>
      </c>
      <c r="N1263" s="56">
        <v>4</v>
      </c>
      <c r="O1263" s="56">
        <v>5</v>
      </c>
      <c r="P1263" s="56">
        <v>9</v>
      </c>
      <c r="Q1263" s="55">
        <v>1262</v>
      </c>
      <c r="R1263" s="55" t="s">
        <v>309</v>
      </c>
      <c r="S1263" s="55">
        <v>69</v>
      </c>
      <c r="T1263" s="57">
        <f t="shared" si="19"/>
        <v>5</v>
      </c>
    </row>
    <row r="1264" spans="1:20" s="55" customFormat="1" x14ac:dyDescent="0.3">
      <c r="A1264" s="55" t="s">
        <v>2240</v>
      </c>
      <c r="B1264" s="55">
        <v>0</v>
      </c>
      <c r="C1264" s="55">
        <v>0</v>
      </c>
      <c r="D1264" s="55">
        <v>0</v>
      </c>
      <c r="E1264" s="55">
        <v>1</v>
      </c>
      <c r="F1264" s="55">
        <v>2</v>
      </c>
      <c r="G1264" s="55">
        <v>0</v>
      </c>
      <c r="H1264" s="55">
        <v>0</v>
      </c>
      <c r="I1264" s="55">
        <v>0</v>
      </c>
      <c r="J1264" s="55">
        <v>1</v>
      </c>
      <c r="K1264" s="55">
        <v>1</v>
      </c>
      <c r="L1264" s="55">
        <v>0</v>
      </c>
      <c r="M1264" s="55">
        <v>0</v>
      </c>
      <c r="N1264" s="56">
        <v>3</v>
      </c>
      <c r="O1264" s="56">
        <v>2</v>
      </c>
      <c r="P1264" s="56">
        <v>5</v>
      </c>
      <c r="Q1264" s="55">
        <v>1263</v>
      </c>
      <c r="R1264" s="55" t="s">
        <v>309</v>
      </c>
      <c r="S1264" s="55">
        <v>69</v>
      </c>
      <c r="T1264" s="57">
        <f t="shared" si="19"/>
        <v>3</v>
      </c>
    </row>
    <row r="1265" spans="1:20" s="55" customFormat="1" x14ac:dyDescent="0.3">
      <c r="A1265" s="55" t="s">
        <v>2239</v>
      </c>
      <c r="B1265" s="55">
        <v>0</v>
      </c>
      <c r="C1265" s="55">
        <v>1</v>
      </c>
      <c r="D1265" s="55">
        <v>1</v>
      </c>
      <c r="E1265" s="55">
        <v>1</v>
      </c>
      <c r="F1265" s="55">
        <v>2</v>
      </c>
      <c r="G1265" s="55">
        <v>0</v>
      </c>
      <c r="H1265" s="55">
        <v>0</v>
      </c>
      <c r="I1265" s="55">
        <v>0</v>
      </c>
      <c r="J1265" s="55">
        <v>1</v>
      </c>
      <c r="K1265" s="55">
        <v>2</v>
      </c>
      <c r="L1265" s="55">
        <v>1</v>
      </c>
      <c r="M1265" s="55">
        <v>0</v>
      </c>
      <c r="N1265" s="56">
        <v>5</v>
      </c>
      <c r="O1265" s="56">
        <v>4</v>
      </c>
      <c r="P1265" s="56">
        <v>9</v>
      </c>
      <c r="Q1265" s="55">
        <v>1264</v>
      </c>
      <c r="R1265" s="55" t="s">
        <v>309</v>
      </c>
      <c r="S1265" s="55">
        <v>69</v>
      </c>
      <c r="T1265" s="57">
        <f t="shared" si="19"/>
        <v>5</v>
      </c>
    </row>
    <row r="1266" spans="1:20" s="55" customFormat="1" x14ac:dyDescent="0.3">
      <c r="A1266" s="55" t="s">
        <v>2239</v>
      </c>
      <c r="B1266" s="55">
        <v>0</v>
      </c>
      <c r="C1266" s="55">
        <v>1</v>
      </c>
      <c r="D1266" s="55">
        <v>0</v>
      </c>
      <c r="E1266" s="55">
        <v>0</v>
      </c>
      <c r="F1266" s="55">
        <v>3</v>
      </c>
      <c r="G1266" s="55">
        <v>2</v>
      </c>
      <c r="H1266" s="55">
        <v>0</v>
      </c>
      <c r="I1266" s="55">
        <v>0</v>
      </c>
      <c r="J1266" s="55">
        <v>1</v>
      </c>
      <c r="K1266" s="55">
        <v>1</v>
      </c>
      <c r="L1266" s="55">
        <v>0</v>
      </c>
      <c r="M1266" s="55">
        <v>0</v>
      </c>
      <c r="N1266" s="56">
        <v>4</v>
      </c>
      <c r="O1266" s="56">
        <v>4</v>
      </c>
      <c r="P1266" s="56">
        <v>8</v>
      </c>
      <c r="Q1266" s="55">
        <v>1265</v>
      </c>
      <c r="R1266" s="55" t="s">
        <v>309</v>
      </c>
      <c r="S1266" s="55">
        <v>69</v>
      </c>
      <c r="T1266" s="57">
        <f t="shared" si="19"/>
        <v>6</v>
      </c>
    </row>
    <row r="1267" spans="1:20" s="55" customFormat="1" x14ac:dyDescent="0.3">
      <c r="A1267" s="55" t="s">
        <v>2239</v>
      </c>
      <c r="B1267" s="55">
        <v>1</v>
      </c>
      <c r="C1267" s="55">
        <v>0</v>
      </c>
      <c r="D1267" s="55">
        <v>0</v>
      </c>
      <c r="E1267" s="55">
        <v>0</v>
      </c>
      <c r="F1267" s="55">
        <v>0</v>
      </c>
      <c r="G1267" s="55">
        <v>0</v>
      </c>
      <c r="H1267" s="55">
        <v>0</v>
      </c>
      <c r="I1267" s="55">
        <v>2</v>
      </c>
      <c r="J1267" s="55">
        <v>1</v>
      </c>
      <c r="K1267" s="55">
        <v>1</v>
      </c>
      <c r="L1267" s="55">
        <v>0</v>
      </c>
      <c r="M1267" s="55">
        <v>0</v>
      </c>
      <c r="N1267" s="56">
        <v>2</v>
      </c>
      <c r="O1267" s="56">
        <v>3</v>
      </c>
      <c r="P1267" s="56">
        <v>5</v>
      </c>
      <c r="Q1267" s="55">
        <v>1266</v>
      </c>
      <c r="R1267" s="55" t="s">
        <v>309</v>
      </c>
      <c r="S1267" s="55">
        <v>69</v>
      </c>
      <c r="T1267" s="57">
        <f t="shared" si="19"/>
        <v>3</v>
      </c>
    </row>
    <row r="1268" spans="1:20" s="55" customFormat="1" x14ac:dyDescent="0.3">
      <c r="A1268" s="55" t="s">
        <v>2239</v>
      </c>
      <c r="B1268" s="55">
        <v>0</v>
      </c>
      <c r="C1268" s="55">
        <v>0</v>
      </c>
      <c r="D1268" s="55">
        <v>0</v>
      </c>
      <c r="E1268" s="55">
        <v>0</v>
      </c>
      <c r="F1268" s="55">
        <v>0</v>
      </c>
      <c r="G1268" s="55">
        <v>3</v>
      </c>
      <c r="H1268" s="55">
        <v>0</v>
      </c>
      <c r="I1268" s="55">
        <v>1</v>
      </c>
      <c r="J1268" s="55">
        <v>0</v>
      </c>
      <c r="K1268" s="55">
        <v>0</v>
      </c>
      <c r="L1268" s="55">
        <v>0</v>
      </c>
      <c r="M1268" s="55">
        <v>1</v>
      </c>
      <c r="N1268" s="56">
        <v>0</v>
      </c>
      <c r="O1268" s="56">
        <v>5</v>
      </c>
      <c r="P1268" s="56">
        <v>5</v>
      </c>
      <c r="Q1268" s="55">
        <v>1267</v>
      </c>
      <c r="R1268" s="55" t="s">
        <v>309</v>
      </c>
      <c r="S1268" s="55">
        <v>69</v>
      </c>
      <c r="T1268" s="57">
        <f t="shared" si="19"/>
        <v>4</v>
      </c>
    </row>
    <row r="1269" spans="1:20" s="55" customFormat="1" x14ac:dyDescent="0.3">
      <c r="A1269" s="55" t="s">
        <v>2239</v>
      </c>
      <c r="B1269" s="55">
        <v>0</v>
      </c>
      <c r="C1269" s="55">
        <v>0</v>
      </c>
      <c r="D1269" s="55">
        <v>0</v>
      </c>
      <c r="E1269" s="55">
        <v>0</v>
      </c>
      <c r="F1269" s="55">
        <v>1</v>
      </c>
      <c r="G1269" s="55">
        <v>1</v>
      </c>
      <c r="H1269" s="55">
        <v>0</v>
      </c>
      <c r="I1269" s="55">
        <v>0</v>
      </c>
      <c r="J1269" s="55">
        <v>0</v>
      </c>
      <c r="K1269" s="55">
        <v>2</v>
      </c>
      <c r="L1269" s="55">
        <v>1</v>
      </c>
      <c r="M1269" s="55">
        <v>0</v>
      </c>
      <c r="N1269" s="56">
        <v>2</v>
      </c>
      <c r="O1269" s="56">
        <v>3</v>
      </c>
      <c r="P1269" s="56">
        <v>5</v>
      </c>
      <c r="Q1269" s="55">
        <v>1268</v>
      </c>
      <c r="R1269" s="55" t="s">
        <v>309</v>
      </c>
      <c r="S1269" s="55">
        <v>69</v>
      </c>
      <c r="T1269" s="57">
        <f t="shared" si="19"/>
        <v>2</v>
      </c>
    </row>
    <row r="1270" spans="1:20" s="55" customFormat="1" x14ac:dyDescent="0.3">
      <c r="A1270" s="55" t="s">
        <v>2239</v>
      </c>
      <c r="B1270" s="55">
        <v>0</v>
      </c>
      <c r="C1270" s="55">
        <v>1</v>
      </c>
      <c r="D1270" s="55">
        <v>1</v>
      </c>
      <c r="E1270" s="55">
        <v>1</v>
      </c>
      <c r="F1270" s="55">
        <v>0</v>
      </c>
      <c r="G1270" s="55">
        <v>0</v>
      </c>
      <c r="H1270" s="55">
        <v>0</v>
      </c>
      <c r="I1270" s="55">
        <v>0</v>
      </c>
      <c r="J1270" s="55">
        <v>0</v>
      </c>
      <c r="K1270" s="55">
        <v>1</v>
      </c>
      <c r="L1270" s="55">
        <v>0</v>
      </c>
      <c r="M1270" s="55">
        <v>0</v>
      </c>
      <c r="N1270" s="56">
        <v>1</v>
      </c>
      <c r="O1270" s="56">
        <v>3</v>
      </c>
      <c r="P1270" s="56">
        <v>4</v>
      </c>
      <c r="Q1270" s="55">
        <v>1269</v>
      </c>
      <c r="R1270" s="55" t="s">
        <v>309</v>
      </c>
      <c r="S1270" s="55">
        <v>69</v>
      </c>
      <c r="T1270" s="57">
        <f t="shared" si="19"/>
        <v>3</v>
      </c>
    </row>
    <row r="1271" spans="1:20" s="55" customFormat="1" x14ac:dyDescent="0.3">
      <c r="A1271" s="55" t="s">
        <v>2239</v>
      </c>
      <c r="B1271" s="55">
        <v>0</v>
      </c>
      <c r="C1271" s="55">
        <v>1</v>
      </c>
      <c r="D1271" s="55">
        <v>1</v>
      </c>
      <c r="E1271" s="55">
        <v>0</v>
      </c>
      <c r="F1271" s="55">
        <v>0</v>
      </c>
      <c r="G1271" s="55">
        <v>0</v>
      </c>
      <c r="H1271" s="55">
        <v>0</v>
      </c>
      <c r="I1271" s="55">
        <v>0</v>
      </c>
      <c r="J1271" s="55">
        <v>0</v>
      </c>
      <c r="K1271" s="55">
        <v>1</v>
      </c>
      <c r="L1271" s="55">
        <v>1</v>
      </c>
      <c r="M1271" s="55">
        <v>0</v>
      </c>
      <c r="N1271" s="56">
        <v>2</v>
      </c>
      <c r="O1271" s="56">
        <v>2</v>
      </c>
      <c r="P1271" s="56">
        <v>4</v>
      </c>
      <c r="Q1271" s="55">
        <v>1270</v>
      </c>
      <c r="R1271" s="55" t="s">
        <v>309</v>
      </c>
      <c r="S1271" s="55">
        <v>69</v>
      </c>
      <c r="T1271" s="57">
        <f t="shared" si="19"/>
        <v>2</v>
      </c>
    </row>
    <row r="1272" spans="1:20" s="55" customFormat="1" x14ac:dyDescent="0.3">
      <c r="A1272" s="55" t="s">
        <v>2239</v>
      </c>
      <c r="B1272" s="55">
        <v>0</v>
      </c>
      <c r="C1272" s="55">
        <v>0</v>
      </c>
      <c r="D1272" s="55">
        <v>0</v>
      </c>
      <c r="E1272" s="55">
        <v>0</v>
      </c>
      <c r="F1272" s="55">
        <v>0</v>
      </c>
      <c r="G1272" s="55">
        <v>0</v>
      </c>
      <c r="H1272" s="55">
        <v>0</v>
      </c>
      <c r="I1272" s="55">
        <v>0</v>
      </c>
      <c r="J1272" s="55">
        <v>1</v>
      </c>
      <c r="K1272" s="55">
        <v>1</v>
      </c>
      <c r="L1272" s="55">
        <v>0</v>
      </c>
      <c r="M1272" s="55">
        <v>0</v>
      </c>
      <c r="N1272" s="56">
        <v>1</v>
      </c>
      <c r="O1272" s="56">
        <v>1</v>
      </c>
      <c r="P1272" s="56">
        <v>2</v>
      </c>
      <c r="Q1272" s="55">
        <v>1271</v>
      </c>
      <c r="R1272" s="55" t="s">
        <v>309</v>
      </c>
      <c r="S1272" s="55">
        <v>69</v>
      </c>
      <c r="T1272" s="57">
        <f t="shared" si="19"/>
        <v>0</v>
      </c>
    </row>
    <row r="1273" spans="1:20" s="55" customFormat="1" x14ac:dyDescent="0.3">
      <c r="A1273" s="55" t="s">
        <v>2240</v>
      </c>
      <c r="B1273" s="55">
        <v>0</v>
      </c>
      <c r="C1273" s="55">
        <v>0</v>
      </c>
      <c r="D1273" s="55">
        <v>2</v>
      </c>
      <c r="E1273" s="55">
        <v>0</v>
      </c>
      <c r="F1273" s="55">
        <v>0</v>
      </c>
      <c r="G1273" s="55">
        <v>3</v>
      </c>
      <c r="H1273" s="55">
        <v>0</v>
      </c>
      <c r="I1273" s="55">
        <v>0</v>
      </c>
      <c r="J1273" s="55">
        <v>1</v>
      </c>
      <c r="K1273" s="55">
        <v>1</v>
      </c>
      <c r="L1273" s="55">
        <v>0</v>
      </c>
      <c r="M1273" s="55">
        <v>0</v>
      </c>
      <c r="N1273" s="56">
        <v>3</v>
      </c>
      <c r="O1273" s="56">
        <v>4</v>
      </c>
      <c r="P1273" s="56">
        <v>7</v>
      </c>
      <c r="Q1273" s="55">
        <v>1272</v>
      </c>
      <c r="R1273" s="55" t="s">
        <v>309</v>
      </c>
      <c r="S1273" s="55">
        <v>69</v>
      </c>
      <c r="T1273" s="57">
        <f t="shared" si="19"/>
        <v>5</v>
      </c>
    </row>
    <row r="1274" spans="1:20" s="55" customFormat="1" x14ac:dyDescent="0.3">
      <c r="A1274" s="55" t="s">
        <v>2239</v>
      </c>
      <c r="B1274" s="55">
        <v>0</v>
      </c>
      <c r="C1274" s="55">
        <v>0</v>
      </c>
      <c r="D1274" s="55">
        <v>1</v>
      </c>
      <c r="E1274" s="55">
        <v>1</v>
      </c>
      <c r="F1274" s="55">
        <v>0</v>
      </c>
      <c r="G1274" s="55">
        <v>2</v>
      </c>
      <c r="H1274" s="55">
        <v>0</v>
      </c>
      <c r="I1274" s="55">
        <v>0</v>
      </c>
      <c r="J1274" s="55">
        <v>0</v>
      </c>
      <c r="K1274" s="55">
        <v>0</v>
      </c>
      <c r="L1274" s="55">
        <v>1</v>
      </c>
      <c r="M1274" s="55">
        <v>1</v>
      </c>
      <c r="N1274" s="56">
        <v>2</v>
      </c>
      <c r="O1274" s="56">
        <v>4</v>
      </c>
      <c r="P1274" s="56">
        <v>6</v>
      </c>
      <c r="Q1274" s="55">
        <v>1273</v>
      </c>
      <c r="R1274" s="55" t="s">
        <v>309</v>
      </c>
      <c r="S1274" s="55">
        <v>69</v>
      </c>
      <c r="T1274" s="57">
        <f t="shared" si="19"/>
        <v>4</v>
      </c>
    </row>
    <row r="1275" spans="1:20" s="55" customFormat="1" x14ac:dyDescent="0.3">
      <c r="A1275" s="55" t="s">
        <v>2239</v>
      </c>
      <c r="B1275" s="55">
        <v>1</v>
      </c>
      <c r="C1275" s="55">
        <v>0</v>
      </c>
      <c r="D1275" s="55">
        <v>0</v>
      </c>
      <c r="E1275" s="55">
        <v>0</v>
      </c>
      <c r="F1275" s="55">
        <v>2</v>
      </c>
      <c r="G1275" s="55">
        <v>3</v>
      </c>
      <c r="H1275" s="55">
        <v>0</v>
      </c>
      <c r="I1275" s="55">
        <v>0</v>
      </c>
      <c r="J1275" s="55">
        <v>1</v>
      </c>
      <c r="K1275" s="55">
        <v>1</v>
      </c>
      <c r="L1275" s="55">
        <v>0</v>
      </c>
      <c r="M1275" s="55">
        <v>0</v>
      </c>
      <c r="N1275" s="56">
        <v>4</v>
      </c>
      <c r="O1275" s="56">
        <v>4</v>
      </c>
      <c r="P1275" s="56">
        <v>8</v>
      </c>
      <c r="Q1275" s="55">
        <v>1274</v>
      </c>
      <c r="R1275" s="55" t="s">
        <v>309</v>
      </c>
      <c r="S1275" s="55">
        <v>69</v>
      </c>
      <c r="T1275" s="57">
        <f t="shared" si="19"/>
        <v>6</v>
      </c>
    </row>
    <row r="1276" spans="1:20" s="55" customFormat="1" x14ac:dyDescent="0.3">
      <c r="A1276" s="55" t="s">
        <v>2240</v>
      </c>
      <c r="B1276" s="55">
        <v>0</v>
      </c>
      <c r="C1276" s="55">
        <v>0</v>
      </c>
      <c r="D1276" s="55">
        <v>0</v>
      </c>
      <c r="E1276" s="55">
        <v>1</v>
      </c>
      <c r="F1276" s="55">
        <v>1</v>
      </c>
      <c r="G1276" s="55">
        <v>0</v>
      </c>
      <c r="H1276" s="55">
        <v>0</v>
      </c>
      <c r="I1276" s="55">
        <v>1</v>
      </c>
      <c r="J1276" s="55">
        <v>1</v>
      </c>
      <c r="K1276" s="55">
        <v>1</v>
      </c>
      <c r="L1276" s="55">
        <v>0</v>
      </c>
      <c r="M1276" s="55">
        <v>1</v>
      </c>
      <c r="N1276" s="56">
        <v>2</v>
      </c>
      <c r="O1276" s="56">
        <v>4</v>
      </c>
      <c r="P1276" s="56">
        <v>6</v>
      </c>
      <c r="Q1276" s="55">
        <v>1275</v>
      </c>
      <c r="R1276" s="55" t="s">
        <v>309</v>
      </c>
      <c r="S1276" s="55">
        <v>69</v>
      </c>
      <c r="T1276" s="57">
        <f t="shared" si="19"/>
        <v>3</v>
      </c>
    </row>
    <row r="1277" spans="1:20" s="55" customFormat="1" x14ac:dyDescent="0.3">
      <c r="A1277" s="55" t="s">
        <v>2239</v>
      </c>
      <c r="B1277" s="55">
        <v>0</v>
      </c>
      <c r="C1277" s="55">
        <v>1</v>
      </c>
      <c r="D1277" s="55">
        <v>1</v>
      </c>
      <c r="E1277" s="55">
        <v>0</v>
      </c>
      <c r="F1277" s="55">
        <v>2</v>
      </c>
      <c r="G1277" s="55">
        <v>1</v>
      </c>
      <c r="H1277" s="55">
        <v>0</v>
      </c>
      <c r="I1277" s="55">
        <v>0</v>
      </c>
      <c r="J1277" s="55">
        <v>1</v>
      </c>
      <c r="K1277" s="55">
        <v>1</v>
      </c>
      <c r="L1277" s="55">
        <v>0</v>
      </c>
      <c r="M1277" s="55">
        <v>0</v>
      </c>
      <c r="N1277" s="56">
        <v>4</v>
      </c>
      <c r="O1277" s="56">
        <v>3</v>
      </c>
      <c r="P1277" s="56">
        <v>7</v>
      </c>
      <c r="Q1277" s="55">
        <v>1276</v>
      </c>
      <c r="R1277" s="55" t="s">
        <v>309</v>
      </c>
      <c r="S1277" s="55">
        <v>69</v>
      </c>
      <c r="T1277" s="57">
        <f t="shared" si="19"/>
        <v>5</v>
      </c>
    </row>
    <row r="1278" spans="1:20" s="55" customFormat="1" x14ac:dyDescent="0.3">
      <c r="A1278" s="55" t="s">
        <v>2240</v>
      </c>
      <c r="B1278" s="55">
        <v>0</v>
      </c>
      <c r="C1278" s="55">
        <v>0</v>
      </c>
      <c r="D1278" s="55">
        <v>0</v>
      </c>
      <c r="E1278" s="55">
        <v>1</v>
      </c>
      <c r="F1278" s="55">
        <v>1</v>
      </c>
      <c r="G1278" s="55">
        <v>0</v>
      </c>
      <c r="H1278" s="55">
        <v>2</v>
      </c>
      <c r="I1278" s="55">
        <v>0</v>
      </c>
      <c r="J1278" s="55">
        <v>1</v>
      </c>
      <c r="K1278" s="55">
        <v>1</v>
      </c>
      <c r="L1278" s="55">
        <v>0</v>
      </c>
      <c r="M1278" s="55">
        <v>0</v>
      </c>
      <c r="N1278" s="56">
        <v>4</v>
      </c>
      <c r="O1278" s="56">
        <v>2</v>
      </c>
      <c r="P1278" s="56">
        <v>6</v>
      </c>
      <c r="Q1278" s="55">
        <v>1277</v>
      </c>
      <c r="R1278" s="55" t="s">
        <v>309</v>
      </c>
      <c r="S1278" s="55">
        <v>69</v>
      </c>
      <c r="T1278" s="57">
        <f t="shared" si="19"/>
        <v>4</v>
      </c>
    </row>
    <row r="1279" spans="1:20" s="55" customFormat="1" x14ac:dyDescent="0.3">
      <c r="A1279" s="55" t="s">
        <v>2239</v>
      </c>
      <c r="B1279" s="55">
        <v>0</v>
      </c>
      <c r="C1279" s="55">
        <v>0</v>
      </c>
      <c r="D1279" s="55">
        <v>1</v>
      </c>
      <c r="E1279" s="55">
        <v>1</v>
      </c>
      <c r="F1279" s="55">
        <v>0</v>
      </c>
      <c r="G1279" s="55">
        <v>2</v>
      </c>
      <c r="H1279" s="55">
        <v>2</v>
      </c>
      <c r="I1279" s="55">
        <v>1</v>
      </c>
      <c r="J1279" s="55">
        <v>1</v>
      </c>
      <c r="K1279" s="55">
        <v>1</v>
      </c>
      <c r="L1279" s="55">
        <v>0</v>
      </c>
      <c r="M1279" s="55">
        <v>0</v>
      </c>
      <c r="N1279" s="56">
        <v>4</v>
      </c>
      <c r="O1279" s="56">
        <v>5</v>
      </c>
      <c r="P1279" s="56">
        <v>9</v>
      </c>
      <c r="Q1279" s="55">
        <v>1278</v>
      </c>
      <c r="R1279" s="55" t="s">
        <v>309</v>
      </c>
      <c r="S1279" s="55">
        <v>69</v>
      </c>
      <c r="T1279" s="57">
        <f t="shared" si="19"/>
        <v>7</v>
      </c>
    </row>
    <row r="1280" spans="1:20" s="55" customFormat="1" x14ac:dyDescent="0.3">
      <c r="A1280" s="55" t="s">
        <v>2239</v>
      </c>
      <c r="B1280" s="55">
        <v>0</v>
      </c>
      <c r="C1280" s="55">
        <v>0</v>
      </c>
      <c r="D1280" s="55">
        <v>0</v>
      </c>
      <c r="E1280" s="55">
        <v>1</v>
      </c>
      <c r="F1280" s="55">
        <v>0</v>
      </c>
      <c r="G1280" s="55">
        <v>1</v>
      </c>
      <c r="H1280" s="55">
        <v>0</v>
      </c>
      <c r="I1280" s="55">
        <v>1</v>
      </c>
      <c r="J1280" s="55">
        <v>1</v>
      </c>
      <c r="K1280" s="55">
        <v>1</v>
      </c>
      <c r="L1280" s="55">
        <v>0</v>
      </c>
      <c r="M1280" s="55">
        <v>1</v>
      </c>
      <c r="N1280" s="56">
        <v>1</v>
      </c>
      <c r="O1280" s="56">
        <v>5</v>
      </c>
      <c r="P1280" s="56">
        <v>6</v>
      </c>
      <c r="Q1280" s="55">
        <v>1279</v>
      </c>
      <c r="R1280" s="55" t="s">
        <v>309</v>
      </c>
      <c r="S1280" s="55">
        <v>70</v>
      </c>
      <c r="T1280" s="57">
        <f t="shared" si="19"/>
        <v>3</v>
      </c>
    </row>
    <row r="1281" spans="1:20" s="55" customFormat="1" x14ac:dyDescent="0.3">
      <c r="A1281" s="55" t="s">
        <v>2239</v>
      </c>
      <c r="B1281" s="55">
        <v>0</v>
      </c>
      <c r="C1281" s="55">
        <v>0</v>
      </c>
      <c r="D1281" s="55">
        <v>1</v>
      </c>
      <c r="E1281" s="55">
        <v>0</v>
      </c>
      <c r="F1281" s="55">
        <v>0</v>
      </c>
      <c r="G1281" s="55">
        <v>1</v>
      </c>
      <c r="H1281" s="55">
        <v>1</v>
      </c>
      <c r="I1281" s="55">
        <v>1</v>
      </c>
      <c r="J1281" s="55">
        <v>1</v>
      </c>
      <c r="K1281" s="55">
        <v>1</v>
      </c>
      <c r="L1281" s="55">
        <v>0</v>
      </c>
      <c r="M1281" s="55">
        <v>1</v>
      </c>
      <c r="N1281" s="56">
        <v>3</v>
      </c>
      <c r="O1281" s="56">
        <v>4</v>
      </c>
      <c r="P1281" s="56">
        <v>7</v>
      </c>
      <c r="Q1281" s="55">
        <v>1280</v>
      </c>
      <c r="R1281" s="55" t="s">
        <v>309</v>
      </c>
      <c r="S1281" s="55">
        <v>70</v>
      </c>
      <c r="T1281" s="57">
        <f t="shared" si="19"/>
        <v>4</v>
      </c>
    </row>
    <row r="1282" spans="1:20" s="55" customFormat="1" x14ac:dyDescent="0.3">
      <c r="A1282" s="55" t="s">
        <v>2239</v>
      </c>
      <c r="B1282" s="55">
        <v>0</v>
      </c>
      <c r="C1282" s="55">
        <v>0</v>
      </c>
      <c r="D1282" s="55">
        <v>0</v>
      </c>
      <c r="E1282" s="55">
        <v>0</v>
      </c>
      <c r="F1282" s="55">
        <v>0</v>
      </c>
      <c r="G1282" s="55">
        <v>0</v>
      </c>
      <c r="H1282" s="55">
        <v>0</v>
      </c>
      <c r="I1282" s="55">
        <v>0</v>
      </c>
      <c r="J1282" s="55">
        <v>1</v>
      </c>
      <c r="K1282" s="55">
        <v>1</v>
      </c>
      <c r="L1282" s="55">
        <v>0</v>
      </c>
      <c r="M1282" s="55">
        <v>0</v>
      </c>
      <c r="N1282" s="56">
        <v>1</v>
      </c>
      <c r="O1282" s="56">
        <v>1</v>
      </c>
      <c r="P1282" s="56">
        <v>2</v>
      </c>
      <c r="Q1282" s="55">
        <v>1281</v>
      </c>
      <c r="R1282" s="55" t="s">
        <v>309</v>
      </c>
      <c r="S1282" s="55">
        <v>70</v>
      </c>
      <c r="T1282" s="57">
        <f t="shared" si="19"/>
        <v>0</v>
      </c>
    </row>
    <row r="1283" spans="1:20" s="55" customFormat="1" x14ac:dyDescent="0.3">
      <c r="A1283" s="55" t="s">
        <v>2239</v>
      </c>
      <c r="B1283" s="55">
        <v>0</v>
      </c>
      <c r="C1283" s="55">
        <v>0</v>
      </c>
      <c r="D1283" s="55">
        <v>1</v>
      </c>
      <c r="E1283" s="55">
        <v>1</v>
      </c>
      <c r="F1283" s="55">
        <v>0</v>
      </c>
      <c r="G1283" s="55">
        <v>0</v>
      </c>
      <c r="H1283" s="55">
        <v>0</v>
      </c>
      <c r="I1283" s="55">
        <v>0</v>
      </c>
      <c r="J1283" s="55">
        <v>1</v>
      </c>
      <c r="K1283" s="55">
        <v>1</v>
      </c>
      <c r="L1283" s="55">
        <v>0</v>
      </c>
      <c r="M1283" s="55">
        <v>1</v>
      </c>
      <c r="N1283" s="56">
        <v>2</v>
      </c>
      <c r="O1283" s="56">
        <v>3</v>
      </c>
      <c r="P1283" s="56">
        <v>5</v>
      </c>
      <c r="Q1283" s="55">
        <v>1282</v>
      </c>
      <c r="R1283" s="55" t="s">
        <v>309</v>
      </c>
      <c r="S1283" s="55">
        <v>70</v>
      </c>
      <c r="T1283" s="57">
        <f t="shared" ref="T1283:T1346" si="20">SUM(B1283:I1283)</f>
        <v>2</v>
      </c>
    </row>
    <row r="1284" spans="1:20" s="55" customFormat="1" x14ac:dyDescent="0.3">
      <c r="A1284" s="55" t="s">
        <v>2239</v>
      </c>
      <c r="B1284" s="55">
        <v>0</v>
      </c>
      <c r="C1284" s="55">
        <v>0</v>
      </c>
      <c r="D1284" s="55">
        <v>0</v>
      </c>
      <c r="E1284" s="55">
        <v>1</v>
      </c>
      <c r="F1284" s="55">
        <v>1</v>
      </c>
      <c r="G1284" s="55">
        <v>1</v>
      </c>
      <c r="H1284" s="55">
        <v>0</v>
      </c>
      <c r="I1284" s="55">
        <v>0</v>
      </c>
      <c r="J1284" s="55">
        <v>1</v>
      </c>
      <c r="K1284" s="55">
        <v>1</v>
      </c>
      <c r="L1284" s="55">
        <v>0</v>
      </c>
      <c r="M1284" s="55">
        <v>0</v>
      </c>
      <c r="N1284" s="56">
        <v>2</v>
      </c>
      <c r="O1284" s="56">
        <v>3</v>
      </c>
      <c r="P1284" s="56">
        <v>5</v>
      </c>
      <c r="Q1284" s="55">
        <v>1283</v>
      </c>
      <c r="R1284" s="55" t="s">
        <v>309</v>
      </c>
      <c r="S1284" s="55">
        <v>70</v>
      </c>
      <c r="T1284" s="57">
        <f t="shared" si="20"/>
        <v>3</v>
      </c>
    </row>
    <row r="1285" spans="1:20" s="55" customFormat="1" x14ac:dyDescent="0.3">
      <c r="A1285" s="55" t="s">
        <v>2239</v>
      </c>
      <c r="B1285" s="55">
        <v>0</v>
      </c>
      <c r="C1285" s="55">
        <v>0</v>
      </c>
      <c r="D1285" s="55">
        <v>0</v>
      </c>
      <c r="E1285" s="55">
        <v>1</v>
      </c>
      <c r="F1285" s="55">
        <v>0</v>
      </c>
      <c r="G1285" s="55">
        <v>1</v>
      </c>
      <c r="H1285" s="55">
        <v>0</v>
      </c>
      <c r="I1285" s="55">
        <v>0</v>
      </c>
      <c r="J1285" s="55">
        <v>1</v>
      </c>
      <c r="K1285" s="55">
        <v>1</v>
      </c>
      <c r="L1285" s="55">
        <v>0</v>
      </c>
      <c r="M1285" s="55">
        <v>0</v>
      </c>
      <c r="N1285" s="56">
        <v>1</v>
      </c>
      <c r="O1285" s="56">
        <v>3</v>
      </c>
      <c r="P1285" s="56">
        <v>4</v>
      </c>
      <c r="Q1285" s="55">
        <v>1284</v>
      </c>
      <c r="R1285" s="55" t="s">
        <v>309</v>
      </c>
      <c r="S1285" s="55">
        <v>70</v>
      </c>
      <c r="T1285" s="57">
        <f t="shared" si="20"/>
        <v>2</v>
      </c>
    </row>
    <row r="1286" spans="1:20" s="55" customFormat="1" x14ac:dyDescent="0.3">
      <c r="A1286" s="55" t="s">
        <v>2239</v>
      </c>
      <c r="B1286" s="55">
        <v>0</v>
      </c>
      <c r="C1286" s="55">
        <v>0</v>
      </c>
      <c r="D1286" s="55">
        <v>0</v>
      </c>
      <c r="E1286" s="55">
        <v>0</v>
      </c>
      <c r="F1286" s="55">
        <v>0</v>
      </c>
      <c r="G1286" s="55">
        <v>2</v>
      </c>
      <c r="H1286" s="55">
        <v>0</v>
      </c>
      <c r="I1286" s="55">
        <v>2</v>
      </c>
      <c r="J1286" s="55">
        <v>1</v>
      </c>
      <c r="K1286" s="55">
        <v>1</v>
      </c>
      <c r="L1286" s="55">
        <v>0</v>
      </c>
      <c r="M1286" s="55">
        <v>0</v>
      </c>
      <c r="N1286" s="56">
        <v>1</v>
      </c>
      <c r="O1286" s="56">
        <v>5</v>
      </c>
      <c r="P1286" s="56">
        <v>6</v>
      </c>
      <c r="Q1286" s="55">
        <v>1285</v>
      </c>
      <c r="R1286" s="55" t="s">
        <v>309</v>
      </c>
      <c r="S1286" s="55">
        <v>70</v>
      </c>
      <c r="T1286" s="57">
        <f t="shared" si="20"/>
        <v>4</v>
      </c>
    </row>
    <row r="1287" spans="1:20" s="55" customFormat="1" x14ac:dyDescent="0.3">
      <c r="A1287" s="55" t="s">
        <v>2239</v>
      </c>
      <c r="B1287" s="55">
        <v>0</v>
      </c>
      <c r="C1287" s="55">
        <v>0</v>
      </c>
      <c r="D1287" s="55">
        <v>0</v>
      </c>
      <c r="E1287" s="55">
        <v>0</v>
      </c>
      <c r="F1287" s="55">
        <v>0</v>
      </c>
      <c r="G1287" s="55">
        <v>0</v>
      </c>
      <c r="H1287" s="55">
        <v>0</v>
      </c>
      <c r="I1287" s="55">
        <v>0</v>
      </c>
      <c r="J1287" s="55">
        <v>1</v>
      </c>
      <c r="K1287" s="55">
        <v>1</v>
      </c>
      <c r="L1287" s="55">
        <v>0</v>
      </c>
      <c r="M1287" s="55">
        <v>0</v>
      </c>
      <c r="N1287" s="56">
        <v>1</v>
      </c>
      <c r="O1287" s="56">
        <v>1</v>
      </c>
      <c r="P1287" s="56">
        <v>2</v>
      </c>
      <c r="Q1287" s="55">
        <v>1286</v>
      </c>
      <c r="R1287" s="55" t="s">
        <v>309</v>
      </c>
      <c r="S1287" s="55">
        <v>70</v>
      </c>
      <c r="T1287" s="57">
        <f t="shared" si="20"/>
        <v>0</v>
      </c>
    </row>
    <row r="1288" spans="1:20" s="55" customFormat="1" x14ac:dyDescent="0.3">
      <c r="A1288" s="55" t="s">
        <v>2239</v>
      </c>
      <c r="B1288" s="55">
        <v>0</v>
      </c>
      <c r="C1288" s="55">
        <v>1</v>
      </c>
      <c r="D1288" s="55">
        <v>0</v>
      </c>
      <c r="E1288" s="55">
        <v>2</v>
      </c>
      <c r="F1288" s="55">
        <v>0</v>
      </c>
      <c r="G1288" s="55">
        <v>0</v>
      </c>
      <c r="H1288" s="55">
        <v>1</v>
      </c>
      <c r="I1288" s="55">
        <v>1</v>
      </c>
      <c r="J1288" s="55">
        <v>1</v>
      </c>
      <c r="K1288" s="55">
        <v>1</v>
      </c>
      <c r="L1288" s="55">
        <v>0</v>
      </c>
      <c r="M1288" s="55">
        <v>0</v>
      </c>
      <c r="N1288" s="56">
        <v>2</v>
      </c>
      <c r="O1288" s="56">
        <v>5</v>
      </c>
      <c r="P1288" s="56">
        <v>7</v>
      </c>
      <c r="Q1288" s="55">
        <v>1287</v>
      </c>
      <c r="R1288" s="55" t="s">
        <v>309</v>
      </c>
      <c r="S1288" s="55">
        <v>70</v>
      </c>
      <c r="T1288" s="57">
        <f t="shared" si="20"/>
        <v>5</v>
      </c>
    </row>
    <row r="1289" spans="1:20" s="55" customFormat="1" x14ac:dyDescent="0.3">
      <c r="A1289" s="55" t="s">
        <v>2239</v>
      </c>
      <c r="B1289" s="55">
        <v>0</v>
      </c>
      <c r="C1289" s="55">
        <v>0</v>
      </c>
      <c r="D1289" s="55">
        <v>0</v>
      </c>
      <c r="E1289" s="55">
        <v>0</v>
      </c>
      <c r="F1289" s="55">
        <v>2</v>
      </c>
      <c r="G1289" s="55">
        <v>2</v>
      </c>
      <c r="H1289" s="55">
        <v>1</v>
      </c>
      <c r="I1289" s="55">
        <v>1</v>
      </c>
      <c r="J1289" s="55">
        <v>1</v>
      </c>
      <c r="K1289" s="55">
        <v>1</v>
      </c>
      <c r="L1289" s="55">
        <v>0</v>
      </c>
      <c r="M1289" s="55">
        <v>0</v>
      </c>
      <c r="N1289" s="56">
        <v>4</v>
      </c>
      <c r="O1289" s="56">
        <v>4</v>
      </c>
      <c r="P1289" s="56">
        <v>8</v>
      </c>
      <c r="Q1289" s="55">
        <v>1288</v>
      </c>
      <c r="R1289" s="55" t="s">
        <v>309</v>
      </c>
      <c r="S1289" s="55">
        <v>70</v>
      </c>
      <c r="T1289" s="57">
        <f t="shared" si="20"/>
        <v>6</v>
      </c>
    </row>
    <row r="1290" spans="1:20" s="55" customFormat="1" x14ac:dyDescent="0.3">
      <c r="A1290" s="55" t="s">
        <v>2239</v>
      </c>
      <c r="B1290" s="55">
        <v>0</v>
      </c>
      <c r="C1290" s="55">
        <v>0</v>
      </c>
      <c r="D1290" s="55">
        <v>0</v>
      </c>
      <c r="E1290" s="55">
        <v>0</v>
      </c>
      <c r="F1290" s="55">
        <v>0</v>
      </c>
      <c r="G1290" s="55">
        <v>0</v>
      </c>
      <c r="H1290" s="55">
        <v>0</v>
      </c>
      <c r="I1290" s="55">
        <v>0</v>
      </c>
      <c r="J1290" s="55">
        <v>1</v>
      </c>
      <c r="K1290" s="55">
        <v>1</v>
      </c>
      <c r="L1290" s="55">
        <v>0</v>
      </c>
      <c r="M1290" s="55">
        <v>0</v>
      </c>
      <c r="N1290" s="56">
        <v>1</v>
      </c>
      <c r="O1290" s="56">
        <v>1</v>
      </c>
      <c r="P1290" s="56">
        <v>2</v>
      </c>
      <c r="Q1290" s="55">
        <v>1289</v>
      </c>
      <c r="R1290" s="55" t="s">
        <v>309</v>
      </c>
      <c r="S1290" s="55">
        <v>70</v>
      </c>
      <c r="T1290" s="57">
        <f t="shared" si="20"/>
        <v>0</v>
      </c>
    </row>
    <row r="1291" spans="1:20" s="55" customFormat="1" x14ac:dyDescent="0.3">
      <c r="A1291" s="55" t="s">
        <v>2239</v>
      </c>
      <c r="B1291" s="55">
        <v>0</v>
      </c>
      <c r="C1291" s="55">
        <v>0</v>
      </c>
      <c r="D1291" s="55">
        <v>1</v>
      </c>
      <c r="E1291" s="55">
        <v>1</v>
      </c>
      <c r="F1291" s="55">
        <v>0</v>
      </c>
      <c r="G1291" s="55">
        <v>1</v>
      </c>
      <c r="H1291" s="55">
        <v>0</v>
      </c>
      <c r="I1291" s="55">
        <v>0</v>
      </c>
      <c r="J1291" s="55">
        <v>1</v>
      </c>
      <c r="K1291" s="55">
        <v>1</v>
      </c>
      <c r="L1291" s="55">
        <v>0</v>
      </c>
      <c r="M1291" s="55">
        <v>0</v>
      </c>
      <c r="N1291" s="56">
        <v>2</v>
      </c>
      <c r="O1291" s="56">
        <v>3</v>
      </c>
      <c r="P1291" s="56">
        <v>5</v>
      </c>
      <c r="Q1291" s="55">
        <v>1290</v>
      </c>
      <c r="R1291" s="55" t="s">
        <v>309</v>
      </c>
      <c r="S1291" s="55">
        <v>70</v>
      </c>
      <c r="T1291" s="57">
        <f t="shared" si="20"/>
        <v>3</v>
      </c>
    </row>
    <row r="1292" spans="1:20" s="55" customFormat="1" x14ac:dyDescent="0.3">
      <c r="A1292" s="55" t="s">
        <v>2239</v>
      </c>
      <c r="B1292" s="55">
        <v>1</v>
      </c>
      <c r="C1292" s="55">
        <v>0</v>
      </c>
      <c r="D1292" s="55">
        <v>0</v>
      </c>
      <c r="E1292" s="55">
        <v>0</v>
      </c>
      <c r="F1292" s="55">
        <v>1</v>
      </c>
      <c r="G1292" s="55">
        <v>0</v>
      </c>
      <c r="H1292" s="55">
        <v>0</v>
      </c>
      <c r="I1292" s="55">
        <v>0</v>
      </c>
      <c r="J1292" s="55">
        <v>1</v>
      </c>
      <c r="K1292" s="55">
        <v>1</v>
      </c>
      <c r="L1292" s="55">
        <v>0</v>
      </c>
      <c r="M1292" s="55">
        <v>0</v>
      </c>
      <c r="N1292" s="56">
        <v>3</v>
      </c>
      <c r="O1292" s="56">
        <v>1</v>
      </c>
      <c r="P1292" s="56">
        <v>4</v>
      </c>
      <c r="Q1292" s="55">
        <v>1291</v>
      </c>
      <c r="R1292" s="55" t="s">
        <v>309</v>
      </c>
      <c r="S1292" s="55">
        <v>70</v>
      </c>
      <c r="T1292" s="57">
        <f t="shared" si="20"/>
        <v>2</v>
      </c>
    </row>
    <row r="1293" spans="1:20" s="55" customFormat="1" x14ac:dyDescent="0.3">
      <c r="A1293" s="55" t="s">
        <v>2239</v>
      </c>
      <c r="B1293" s="55">
        <v>0</v>
      </c>
      <c r="C1293" s="55">
        <v>0</v>
      </c>
      <c r="D1293" s="55">
        <v>0</v>
      </c>
      <c r="E1293" s="55">
        <v>1</v>
      </c>
      <c r="F1293" s="55">
        <v>2</v>
      </c>
      <c r="G1293" s="55">
        <v>1</v>
      </c>
      <c r="H1293" s="55">
        <v>0</v>
      </c>
      <c r="I1293" s="55">
        <v>0</v>
      </c>
      <c r="J1293" s="55">
        <v>1</v>
      </c>
      <c r="K1293" s="55">
        <v>1</v>
      </c>
      <c r="L1293" s="55">
        <v>0</v>
      </c>
      <c r="M1293" s="55">
        <v>0</v>
      </c>
      <c r="N1293" s="56">
        <v>3</v>
      </c>
      <c r="O1293" s="56">
        <v>3</v>
      </c>
      <c r="P1293" s="56">
        <v>6</v>
      </c>
      <c r="Q1293" s="55">
        <v>1292</v>
      </c>
      <c r="R1293" s="55" t="s">
        <v>309</v>
      </c>
      <c r="S1293" s="55">
        <v>70</v>
      </c>
      <c r="T1293" s="57">
        <f t="shared" si="20"/>
        <v>4</v>
      </c>
    </row>
    <row r="1294" spans="1:20" s="55" customFormat="1" x14ac:dyDescent="0.3">
      <c r="A1294" s="55" t="s">
        <v>2239</v>
      </c>
      <c r="B1294" s="55">
        <v>1</v>
      </c>
      <c r="C1294" s="55">
        <v>0</v>
      </c>
      <c r="D1294" s="55">
        <v>1</v>
      </c>
      <c r="E1294" s="55">
        <v>1</v>
      </c>
      <c r="F1294" s="55">
        <v>1</v>
      </c>
      <c r="G1294" s="55">
        <v>0</v>
      </c>
      <c r="H1294" s="55">
        <v>0</v>
      </c>
      <c r="I1294" s="55">
        <v>0</v>
      </c>
      <c r="J1294" s="55">
        <v>1</v>
      </c>
      <c r="K1294" s="55">
        <v>1</v>
      </c>
      <c r="L1294" s="55">
        <v>0</v>
      </c>
      <c r="M1294" s="55">
        <v>1</v>
      </c>
      <c r="N1294" s="56">
        <v>4</v>
      </c>
      <c r="O1294" s="56">
        <v>3</v>
      </c>
      <c r="P1294" s="56">
        <v>7</v>
      </c>
      <c r="Q1294" s="55">
        <v>1293</v>
      </c>
      <c r="R1294" s="55" t="s">
        <v>309</v>
      </c>
      <c r="S1294" s="55">
        <v>70</v>
      </c>
      <c r="T1294" s="57">
        <f t="shared" si="20"/>
        <v>4</v>
      </c>
    </row>
    <row r="1295" spans="1:20" s="55" customFormat="1" x14ac:dyDescent="0.3">
      <c r="A1295" s="55" t="s">
        <v>2239</v>
      </c>
      <c r="B1295" s="55">
        <v>0</v>
      </c>
      <c r="C1295" s="55">
        <v>0</v>
      </c>
      <c r="D1295" s="55">
        <v>2</v>
      </c>
      <c r="E1295" s="55">
        <v>0</v>
      </c>
      <c r="F1295" s="55">
        <v>0</v>
      </c>
      <c r="G1295" s="55">
        <v>2</v>
      </c>
      <c r="H1295" s="55">
        <v>0</v>
      </c>
      <c r="I1295" s="55">
        <v>0</v>
      </c>
      <c r="J1295" s="55">
        <v>0</v>
      </c>
      <c r="K1295" s="55">
        <v>1</v>
      </c>
      <c r="L1295" s="55">
        <v>1</v>
      </c>
      <c r="M1295" s="55">
        <v>0</v>
      </c>
      <c r="N1295" s="56">
        <v>3</v>
      </c>
      <c r="O1295" s="56">
        <v>3</v>
      </c>
      <c r="P1295" s="56">
        <v>6</v>
      </c>
      <c r="Q1295" s="55">
        <v>1294</v>
      </c>
      <c r="R1295" s="55" t="s">
        <v>309</v>
      </c>
      <c r="S1295" s="55">
        <v>71</v>
      </c>
      <c r="T1295" s="57">
        <f t="shared" si="20"/>
        <v>4</v>
      </c>
    </row>
    <row r="1296" spans="1:20" s="55" customFormat="1" x14ac:dyDescent="0.3">
      <c r="A1296" s="55" t="s">
        <v>2239</v>
      </c>
      <c r="B1296" s="55">
        <v>0</v>
      </c>
      <c r="C1296" s="55">
        <v>0</v>
      </c>
      <c r="D1296" s="55">
        <v>0</v>
      </c>
      <c r="E1296" s="55">
        <v>0</v>
      </c>
      <c r="F1296" s="55">
        <v>2</v>
      </c>
      <c r="G1296" s="55">
        <v>0</v>
      </c>
      <c r="H1296" s="55">
        <v>0</v>
      </c>
      <c r="I1296" s="55">
        <v>1</v>
      </c>
      <c r="J1296" s="55">
        <v>0</v>
      </c>
      <c r="K1296" s="55">
        <v>1</v>
      </c>
      <c r="L1296" s="55">
        <v>0</v>
      </c>
      <c r="M1296" s="55">
        <v>0</v>
      </c>
      <c r="N1296" s="56">
        <v>2</v>
      </c>
      <c r="O1296" s="56">
        <v>2</v>
      </c>
      <c r="P1296" s="56">
        <v>4</v>
      </c>
      <c r="Q1296" s="55">
        <v>1295</v>
      </c>
      <c r="R1296" s="55" t="s">
        <v>309</v>
      </c>
      <c r="S1296" s="55">
        <v>71</v>
      </c>
      <c r="T1296" s="57">
        <f t="shared" si="20"/>
        <v>3</v>
      </c>
    </row>
    <row r="1297" spans="1:20" s="55" customFormat="1" x14ac:dyDescent="0.3">
      <c r="A1297" s="55" t="s">
        <v>2239</v>
      </c>
      <c r="B1297" s="55">
        <v>0</v>
      </c>
      <c r="C1297" s="55">
        <v>0</v>
      </c>
      <c r="D1297" s="55">
        <v>1</v>
      </c>
      <c r="E1297" s="55">
        <v>0</v>
      </c>
      <c r="F1297" s="55">
        <v>1</v>
      </c>
      <c r="G1297" s="55">
        <v>2</v>
      </c>
      <c r="H1297" s="55">
        <v>0</v>
      </c>
      <c r="I1297" s="55">
        <v>1</v>
      </c>
      <c r="J1297" s="55">
        <v>1</v>
      </c>
      <c r="K1297" s="55">
        <v>1</v>
      </c>
      <c r="L1297" s="55">
        <v>0</v>
      </c>
      <c r="M1297" s="55">
        <v>0</v>
      </c>
      <c r="N1297" s="56">
        <v>3</v>
      </c>
      <c r="O1297" s="56">
        <v>4</v>
      </c>
      <c r="P1297" s="56">
        <v>7</v>
      </c>
      <c r="Q1297" s="55">
        <v>1296</v>
      </c>
      <c r="R1297" s="55" t="s">
        <v>309</v>
      </c>
      <c r="S1297" s="55">
        <v>71</v>
      </c>
      <c r="T1297" s="57">
        <f t="shared" si="20"/>
        <v>5</v>
      </c>
    </row>
    <row r="1298" spans="1:20" s="55" customFormat="1" x14ac:dyDescent="0.3">
      <c r="A1298" s="55" t="s">
        <v>2239</v>
      </c>
      <c r="B1298" s="55">
        <v>0</v>
      </c>
      <c r="C1298" s="55">
        <v>0</v>
      </c>
      <c r="D1298" s="55">
        <v>0</v>
      </c>
      <c r="E1298" s="55">
        <v>0</v>
      </c>
      <c r="F1298" s="55">
        <v>1</v>
      </c>
      <c r="G1298" s="55">
        <v>2</v>
      </c>
      <c r="H1298" s="55">
        <v>2</v>
      </c>
      <c r="I1298" s="55">
        <v>0</v>
      </c>
      <c r="J1298" s="55">
        <v>1</v>
      </c>
      <c r="K1298" s="55">
        <v>1</v>
      </c>
      <c r="L1298" s="55">
        <v>0</v>
      </c>
      <c r="M1298" s="55">
        <v>0</v>
      </c>
      <c r="N1298" s="56">
        <v>4</v>
      </c>
      <c r="O1298" s="56">
        <v>3</v>
      </c>
      <c r="P1298" s="56">
        <v>7</v>
      </c>
      <c r="Q1298" s="55">
        <v>1297</v>
      </c>
      <c r="R1298" s="55" t="s">
        <v>309</v>
      </c>
      <c r="S1298" s="55">
        <v>71</v>
      </c>
      <c r="T1298" s="57">
        <f t="shared" si="20"/>
        <v>5</v>
      </c>
    </row>
    <row r="1299" spans="1:20" s="55" customFormat="1" x14ac:dyDescent="0.3">
      <c r="A1299" s="55" t="s">
        <v>2239</v>
      </c>
      <c r="B1299" s="55">
        <v>0</v>
      </c>
      <c r="C1299" s="55">
        <v>1</v>
      </c>
      <c r="D1299" s="55">
        <v>0</v>
      </c>
      <c r="E1299" s="55">
        <v>1</v>
      </c>
      <c r="F1299" s="55">
        <v>2</v>
      </c>
      <c r="G1299" s="55">
        <v>0</v>
      </c>
      <c r="H1299" s="55">
        <v>2</v>
      </c>
      <c r="I1299" s="55">
        <v>0</v>
      </c>
      <c r="J1299" s="55">
        <v>1</v>
      </c>
      <c r="K1299" s="55">
        <v>1</v>
      </c>
      <c r="L1299" s="55">
        <v>0</v>
      </c>
      <c r="M1299" s="55">
        <v>0</v>
      </c>
      <c r="N1299" s="56">
        <v>5</v>
      </c>
      <c r="O1299" s="56">
        <v>3</v>
      </c>
      <c r="P1299" s="56">
        <v>8</v>
      </c>
      <c r="Q1299" s="55">
        <v>1298</v>
      </c>
      <c r="R1299" s="55" t="s">
        <v>309</v>
      </c>
      <c r="S1299" s="55">
        <v>71</v>
      </c>
      <c r="T1299" s="57">
        <f t="shared" si="20"/>
        <v>6</v>
      </c>
    </row>
    <row r="1300" spans="1:20" s="55" customFormat="1" x14ac:dyDescent="0.3">
      <c r="A1300" s="55" t="s">
        <v>2239</v>
      </c>
      <c r="B1300" s="55">
        <v>0</v>
      </c>
      <c r="C1300" s="55">
        <v>0</v>
      </c>
      <c r="D1300" s="55">
        <v>0</v>
      </c>
      <c r="E1300" s="55">
        <v>0</v>
      </c>
      <c r="F1300" s="55">
        <v>0</v>
      </c>
      <c r="G1300" s="55">
        <v>0</v>
      </c>
      <c r="H1300" s="55">
        <v>0</v>
      </c>
      <c r="I1300" s="55">
        <v>0</v>
      </c>
      <c r="J1300" s="55">
        <v>1</v>
      </c>
      <c r="K1300" s="55">
        <v>1</v>
      </c>
      <c r="L1300" s="55">
        <v>0</v>
      </c>
      <c r="M1300" s="55">
        <v>0</v>
      </c>
      <c r="N1300" s="56">
        <v>1</v>
      </c>
      <c r="O1300" s="56">
        <v>1</v>
      </c>
      <c r="P1300" s="56">
        <v>2</v>
      </c>
      <c r="Q1300" s="55">
        <v>1299</v>
      </c>
      <c r="R1300" s="55" t="s">
        <v>309</v>
      </c>
      <c r="S1300" s="55">
        <v>71</v>
      </c>
      <c r="T1300" s="57">
        <f t="shared" si="20"/>
        <v>0</v>
      </c>
    </row>
    <row r="1301" spans="1:20" s="55" customFormat="1" x14ac:dyDescent="0.3">
      <c r="A1301" s="55" t="s">
        <v>2239</v>
      </c>
      <c r="B1301" s="55">
        <v>0</v>
      </c>
      <c r="C1301" s="55">
        <v>1</v>
      </c>
      <c r="D1301" s="55">
        <v>0</v>
      </c>
      <c r="E1301" s="55">
        <v>0</v>
      </c>
      <c r="F1301" s="55">
        <v>2</v>
      </c>
      <c r="G1301" s="55">
        <v>2</v>
      </c>
      <c r="H1301" s="55">
        <v>1</v>
      </c>
      <c r="I1301" s="55">
        <v>0</v>
      </c>
      <c r="J1301" s="55">
        <v>1</v>
      </c>
      <c r="K1301" s="55">
        <v>1</v>
      </c>
      <c r="L1301" s="55">
        <v>0</v>
      </c>
      <c r="M1301" s="55">
        <v>0</v>
      </c>
      <c r="N1301" s="56">
        <v>4</v>
      </c>
      <c r="O1301" s="56">
        <v>4</v>
      </c>
      <c r="P1301" s="56">
        <v>8</v>
      </c>
      <c r="Q1301" s="55">
        <v>1300</v>
      </c>
      <c r="R1301" s="55" t="s">
        <v>309</v>
      </c>
      <c r="S1301" s="55">
        <v>71</v>
      </c>
      <c r="T1301" s="57">
        <f t="shared" si="20"/>
        <v>6</v>
      </c>
    </row>
    <row r="1302" spans="1:20" s="55" customFormat="1" x14ac:dyDescent="0.3">
      <c r="A1302" s="55" t="s">
        <v>2239</v>
      </c>
      <c r="B1302" s="55">
        <v>0</v>
      </c>
      <c r="C1302" s="55">
        <v>0</v>
      </c>
      <c r="D1302" s="55">
        <v>1</v>
      </c>
      <c r="E1302" s="55">
        <v>0</v>
      </c>
      <c r="F1302" s="55">
        <v>1</v>
      </c>
      <c r="G1302" s="55">
        <v>2</v>
      </c>
      <c r="H1302" s="55">
        <v>0</v>
      </c>
      <c r="I1302" s="55">
        <v>1</v>
      </c>
      <c r="J1302" s="55">
        <v>1</v>
      </c>
      <c r="K1302" s="55">
        <v>1</v>
      </c>
      <c r="L1302" s="55">
        <v>0</v>
      </c>
      <c r="M1302" s="55">
        <v>0</v>
      </c>
      <c r="N1302" s="56">
        <v>3</v>
      </c>
      <c r="O1302" s="56">
        <v>4</v>
      </c>
      <c r="P1302" s="56">
        <v>7</v>
      </c>
      <c r="Q1302" s="55">
        <v>1301</v>
      </c>
      <c r="R1302" s="55" t="s">
        <v>309</v>
      </c>
      <c r="S1302" s="55">
        <v>71</v>
      </c>
      <c r="T1302" s="57">
        <f t="shared" si="20"/>
        <v>5</v>
      </c>
    </row>
    <row r="1303" spans="1:20" s="55" customFormat="1" x14ac:dyDescent="0.3">
      <c r="A1303" s="55" t="s">
        <v>2239</v>
      </c>
      <c r="B1303" s="55">
        <v>0</v>
      </c>
      <c r="C1303" s="55">
        <v>0</v>
      </c>
      <c r="D1303" s="55">
        <v>1</v>
      </c>
      <c r="E1303" s="55">
        <v>1</v>
      </c>
      <c r="F1303" s="55">
        <v>0</v>
      </c>
      <c r="G1303" s="55">
        <v>0</v>
      </c>
      <c r="H1303" s="55">
        <v>0</v>
      </c>
      <c r="I1303" s="55">
        <v>0</v>
      </c>
      <c r="J1303" s="55">
        <v>1</v>
      </c>
      <c r="K1303" s="55">
        <v>1</v>
      </c>
      <c r="L1303" s="55">
        <v>0</v>
      </c>
      <c r="M1303" s="55">
        <v>0</v>
      </c>
      <c r="N1303" s="56">
        <v>2</v>
      </c>
      <c r="O1303" s="56">
        <v>2</v>
      </c>
      <c r="P1303" s="56">
        <v>4</v>
      </c>
      <c r="Q1303" s="55">
        <v>1302</v>
      </c>
      <c r="R1303" s="55" t="s">
        <v>309</v>
      </c>
      <c r="S1303" s="55">
        <v>71</v>
      </c>
      <c r="T1303" s="57">
        <f t="shared" si="20"/>
        <v>2</v>
      </c>
    </row>
    <row r="1304" spans="1:20" s="55" customFormat="1" x14ac:dyDescent="0.3">
      <c r="A1304" s="55" t="s">
        <v>2239</v>
      </c>
      <c r="B1304" s="55">
        <v>0</v>
      </c>
      <c r="C1304" s="55">
        <v>0</v>
      </c>
      <c r="D1304" s="55">
        <v>0</v>
      </c>
      <c r="E1304" s="55">
        <v>1</v>
      </c>
      <c r="F1304" s="55">
        <v>1</v>
      </c>
      <c r="G1304" s="55">
        <v>1</v>
      </c>
      <c r="H1304" s="55">
        <v>0</v>
      </c>
      <c r="I1304" s="55">
        <v>0</v>
      </c>
      <c r="J1304" s="55">
        <v>1</v>
      </c>
      <c r="K1304" s="55">
        <v>1</v>
      </c>
      <c r="L1304" s="55">
        <v>0</v>
      </c>
      <c r="M1304" s="55">
        <v>0</v>
      </c>
      <c r="N1304" s="56">
        <v>2</v>
      </c>
      <c r="O1304" s="56">
        <v>3</v>
      </c>
      <c r="P1304" s="56">
        <v>5</v>
      </c>
      <c r="Q1304" s="55">
        <v>1303</v>
      </c>
      <c r="R1304" s="55" t="s">
        <v>309</v>
      </c>
      <c r="S1304" s="55">
        <v>71</v>
      </c>
      <c r="T1304" s="57">
        <f t="shared" si="20"/>
        <v>3</v>
      </c>
    </row>
    <row r="1305" spans="1:20" s="55" customFormat="1" x14ac:dyDescent="0.3">
      <c r="A1305" s="55" t="s">
        <v>2239</v>
      </c>
      <c r="B1305" s="55">
        <v>0</v>
      </c>
      <c r="C1305" s="55">
        <v>1</v>
      </c>
      <c r="D1305" s="55">
        <v>0</v>
      </c>
      <c r="E1305" s="55">
        <v>0</v>
      </c>
      <c r="F1305" s="55">
        <v>0</v>
      </c>
      <c r="G1305" s="55">
        <v>2</v>
      </c>
      <c r="H1305" s="55">
        <v>1</v>
      </c>
      <c r="I1305" s="55">
        <v>0</v>
      </c>
      <c r="J1305" s="55">
        <v>1</v>
      </c>
      <c r="K1305" s="55">
        <v>1</v>
      </c>
      <c r="L1305" s="55">
        <v>0</v>
      </c>
      <c r="M1305" s="55">
        <v>0</v>
      </c>
      <c r="N1305" s="56">
        <v>2</v>
      </c>
      <c r="O1305" s="56">
        <v>4</v>
      </c>
      <c r="P1305" s="56">
        <v>6</v>
      </c>
      <c r="Q1305" s="55">
        <v>1304</v>
      </c>
      <c r="R1305" s="55" t="s">
        <v>309</v>
      </c>
      <c r="S1305" s="55">
        <v>71</v>
      </c>
      <c r="T1305" s="57">
        <f t="shared" si="20"/>
        <v>4</v>
      </c>
    </row>
    <row r="1306" spans="1:20" s="55" customFormat="1" x14ac:dyDescent="0.3">
      <c r="A1306" s="55" t="s">
        <v>2239</v>
      </c>
      <c r="B1306" s="55">
        <v>0</v>
      </c>
      <c r="C1306" s="55">
        <v>1</v>
      </c>
      <c r="D1306" s="55">
        <v>1</v>
      </c>
      <c r="E1306" s="55">
        <v>0</v>
      </c>
      <c r="F1306" s="55">
        <v>0</v>
      </c>
      <c r="G1306" s="55">
        <v>0</v>
      </c>
      <c r="H1306" s="55">
        <v>0</v>
      </c>
      <c r="I1306" s="55">
        <v>0</v>
      </c>
      <c r="J1306" s="55">
        <v>1</v>
      </c>
      <c r="K1306" s="55">
        <v>1</v>
      </c>
      <c r="L1306" s="55">
        <v>0</v>
      </c>
      <c r="M1306" s="55">
        <v>0</v>
      </c>
      <c r="N1306" s="56">
        <v>2</v>
      </c>
      <c r="O1306" s="56">
        <v>2</v>
      </c>
      <c r="P1306" s="56">
        <v>4</v>
      </c>
      <c r="Q1306" s="55">
        <v>1305</v>
      </c>
      <c r="R1306" s="55" t="s">
        <v>309</v>
      </c>
      <c r="S1306" s="55">
        <v>71</v>
      </c>
      <c r="T1306" s="57">
        <f t="shared" si="20"/>
        <v>2</v>
      </c>
    </row>
    <row r="1307" spans="1:20" s="55" customFormat="1" x14ac:dyDescent="0.3">
      <c r="A1307" s="55" t="s">
        <v>2239</v>
      </c>
      <c r="B1307" s="55">
        <v>1</v>
      </c>
      <c r="C1307" s="55">
        <v>0</v>
      </c>
      <c r="D1307" s="55">
        <v>0</v>
      </c>
      <c r="E1307" s="55">
        <v>1</v>
      </c>
      <c r="F1307" s="55">
        <v>0</v>
      </c>
      <c r="G1307" s="55">
        <v>0</v>
      </c>
      <c r="H1307" s="55">
        <v>0</v>
      </c>
      <c r="I1307" s="55">
        <v>0</v>
      </c>
      <c r="J1307" s="55">
        <v>1</v>
      </c>
      <c r="K1307" s="55">
        <v>1</v>
      </c>
      <c r="L1307" s="55">
        <v>0</v>
      </c>
      <c r="M1307" s="55">
        <v>0</v>
      </c>
      <c r="N1307" s="56">
        <v>2</v>
      </c>
      <c r="O1307" s="56">
        <v>2</v>
      </c>
      <c r="P1307" s="56">
        <v>4</v>
      </c>
      <c r="Q1307" s="55">
        <v>1306</v>
      </c>
      <c r="R1307" s="55" t="s">
        <v>309</v>
      </c>
      <c r="S1307" s="55">
        <v>71</v>
      </c>
      <c r="T1307" s="57">
        <f t="shared" si="20"/>
        <v>2</v>
      </c>
    </row>
    <row r="1308" spans="1:20" s="55" customFormat="1" x14ac:dyDescent="0.3">
      <c r="A1308" s="55" t="s">
        <v>2239</v>
      </c>
      <c r="B1308" s="55">
        <v>0</v>
      </c>
      <c r="C1308" s="55">
        <v>1</v>
      </c>
      <c r="D1308" s="55">
        <v>1</v>
      </c>
      <c r="E1308" s="55">
        <v>0</v>
      </c>
      <c r="F1308" s="55">
        <v>0</v>
      </c>
      <c r="G1308" s="55">
        <v>0</v>
      </c>
      <c r="H1308" s="55">
        <v>0</v>
      </c>
      <c r="I1308" s="55">
        <v>0</v>
      </c>
      <c r="J1308" s="55">
        <v>1</v>
      </c>
      <c r="K1308" s="55">
        <v>1</v>
      </c>
      <c r="L1308" s="55">
        <v>0</v>
      </c>
      <c r="M1308" s="55">
        <v>0</v>
      </c>
      <c r="N1308" s="56">
        <v>2</v>
      </c>
      <c r="O1308" s="56">
        <v>2</v>
      </c>
      <c r="P1308" s="56">
        <v>4</v>
      </c>
      <c r="Q1308" s="55">
        <v>1307</v>
      </c>
      <c r="R1308" s="55" t="s">
        <v>309</v>
      </c>
      <c r="S1308" s="55">
        <v>71</v>
      </c>
      <c r="T1308" s="57">
        <f t="shared" si="20"/>
        <v>2</v>
      </c>
    </row>
    <row r="1309" spans="1:20" s="55" customFormat="1" x14ac:dyDescent="0.3">
      <c r="A1309" s="55" t="s">
        <v>2239</v>
      </c>
      <c r="B1309" s="55">
        <v>0</v>
      </c>
      <c r="C1309" s="55">
        <v>0</v>
      </c>
      <c r="D1309" s="55">
        <v>1</v>
      </c>
      <c r="E1309" s="55">
        <v>0</v>
      </c>
      <c r="F1309" s="55">
        <v>1</v>
      </c>
      <c r="G1309" s="55">
        <v>2</v>
      </c>
      <c r="H1309" s="55">
        <v>0</v>
      </c>
      <c r="I1309" s="55">
        <v>0</v>
      </c>
      <c r="J1309" s="55">
        <v>1</v>
      </c>
      <c r="K1309" s="55">
        <v>1</v>
      </c>
      <c r="L1309" s="55">
        <v>0</v>
      </c>
      <c r="M1309" s="55">
        <v>0</v>
      </c>
      <c r="N1309" s="56">
        <v>3</v>
      </c>
      <c r="O1309" s="56">
        <v>3</v>
      </c>
      <c r="P1309" s="56">
        <v>6</v>
      </c>
      <c r="Q1309" s="55">
        <v>1308</v>
      </c>
      <c r="R1309" s="55" t="s">
        <v>309</v>
      </c>
      <c r="S1309" s="55">
        <v>71</v>
      </c>
      <c r="T1309" s="57">
        <f t="shared" si="20"/>
        <v>4</v>
      </c>
    </row>
    <row r="1310" spans="1:20" s="55" customFormat="1" x14ac:dyDescent="0.3">
      <c r="A1310" s="55" t="s">
        <v>2239</v>
      </c>
      <c r="B1310" s="55">
        <v>1</v>
      </c>
      <c r="C1310" s="55">
        <v>0</v>
      </c>
      <c r="D1310" s="55">
        <v>0</v>
      </c>
      <c r="E1310" s="55">
        <v>0</v>
      </c>
      <c r="F1310" s="55">
        <v>1</v>
      </c>
      <c r="G1310" s="55">
        <v>0</v>
      </c>
      <c r="H1310" s="55">
        <v>0</v>
      </c>
      <c r="I1310" s="55">
        <v>0</v>
      </c>
      <c r="J1310" s="55">
        <v>1</v>
      </c>
      <c r="K1310" s="55">
        <v>1</v>
      </c>
      <c r="L1310" s="55">
        <v>0</v>
      </c>
      <c r="M1310" s="55">
        <v>0</v>
      </c>
      <c r="N1310" s="56">
        <v>3</v>
      </c>
      <c r="O1310" s="56">
        <v>1</v>
      </c>
      <c r="P1310" s="56">
        <v>4</v>
      </c>
      <c r="Q1310" s="55">
        <v>1309</v>
      </c>
      <c r="R1310" s="55" t="s">
        <v>309</v>
      </c>
      <c r="S1310" s="55">
        <v>71</v>
      </c>
      <c r="T1310" s="57">
        <f t="shared" si="20"/>
        <v>2</v>
      </c>
    </row>
    <row r="1311" spans="1:20" s="55" customFormat="1" x14ac:dyDescent="0.3">
      <c r="A1311" s="55" t="s">
        <v>2239</v>
      </c>
      <c r="B1311" s="55">
        <v>0</v>
      </c>
      <c r="C1311" s="55">
        <v>0</v>
      </c>
      <c r="D1311" s="55">
        <v>0</v>
      </c>
      <c r="E1311" s="55">
        <v>2</v>
      </c>
      <c r="F1311" s="55">
        <v>2</v>
      </c>
      <c r="G1311" s="55">
        <v>2</v>
      </c>
      <c r="H1311" s="55">
        <v>1</v>
      </c>
      <c r="I1311" s="55">
        <v>1</v>
      </c>
      <c r="J1311" s="55">
        <v>1</v>
      </c>
      <c r="K1311" s="55">
        <v>1</v>
      </c>
      <c r="L1311" s="55">
        <v>1</v>
      </c>
      <c r="M1311" s="55">
        <v>0</v>
      </c>
      <c r="N1311" s="56">
        <v>5</v>
      </c>
      <c r="O1311" s="56">
        <v>6</v>
      </c>
      <c r="P1311" s="56">
        <v>11</v>
      </c>
      <c r="Q1311" s="55">
        <v>1310</v>
      </c>
      <c r="R1311" s="55" t="s">
        <v>309</v>
      </c>
      <c r="S1311" s="55">
        <v>71</v>
      </c>
      <c r="T1311" s="57">
        <f t="shared" si="20"/>
        <v>8</v>
      </c>
    </row>
    <row r="1312" spans="1:20" s="55" customFormat="1" x14ac:dyDescent="0.3">
      <c r="A1312" s="55" t="s">
        <v>2239</v>
      </c>
      <c r="B1312" s="55">
        <v>0</v>
      </c>
      <c r="C1312" s="55">
        <v>2</v>
      </c>
      <c r="D1312" s="55">
        <v>1</v>
      </c>
      <c r="E1312" s="55">
        <v>0</v>
      </c>
      <c r="F1312" s="55">
        <v>0</v>
      </c>
      <c r="G1312" s="55">
        <v>1</v>
      </c>
      <c r="H1312" s="55">
        <v>0</v>
      </c>
      <c r="I1312" s="55">
        <v>0</v>
      </c>
      <c r="J1312" s="55">
        <v>1</v>
      </c>
      <c r="K1312" s="55">
        <v>1</v>
      </c>
      <c r="L1312" s="55">
        <v>0</v>
      </c>
      <c r="M1312" s="55">
        <v>0</v>
      </c>
      <c r="N1312" s="56">
        <v>2</v>
      </c>
      <c r="O1312" s="56">
        <v>4</v>
      </c>
      <c r="P1312" s="56">
        <v>6</v>
      </c>
      <c r="Q1312" s="55">
        <v>1311</v>
      </c>
      <c r="R1312" s="55" t="s">
        <v>309</v>
      </c>
      <c r="S1312" s="55">
        <v>71</v>
      </c>
      <c r="T1312" s="57">
        <f t="shared" si="20"/>
        <v>4</v>
      </c>
    </row>
    <row r="1313" spans="1:20" s="55" customFormat="1" x14ac:dyDescent="0.3">
      <c r="A1313" s="55" t="s">
        <v>2239</v>
      </c>
      <c r="B1313" s="55">
        <v>1</v>
      </c>
      <c r="C1313" s="55">
        <v>0</v>
      </c>
      <c r="D1313" s="55">
        <v>0</v>
      </c>
      <c r="E1313" s="55">
        <v>1</v>
      </c>
      <c r="F1313" s="55">
        <v>0</v>
      </c>
      <c r="G1313" s="55">
        <v>1</v>
      </c>
      <c r="H1313" s="55">
        <v>0</v>
      </c>
      <c r="I1313" s="55">
        <v>0</v>
      </c>
      <c r="J1313" s="55">
        <v>1</v>
      </c>
      <c r="K1313" s="55">
        <v>1</v>
      </c>
      <c r="L1313" s="55">
        <v>0</v>
      </c>
      <c r="M1313" s="55">
        <v>0</v>
      </c>
      <c r="N1313" s="56">
        <v>2</v>
      </c>
      <c r="O1313" s="56">
        <v>3</v>
      </c>
      <c r="P1313" s="56">
        <v>5</v>
      </c>
      <c r="Q1313" s="55">
        <v>1312</v>
      </c>
      <c r="R1313" s="55" t="s">
        <v>309</v>
      </c>
      <c r="S1313" s="55">
        <v>71</v>
      </c>
      <c r="T1313" s="57">
        <f t="shared" si="20"/>
        <v>3</v>
      </c>
    </row>
    <row r="1314" spans="1:20" s="55" customFormat="1" x14ac:dyDescent="0.3">
      <c r="A1314" s="55" t="s">
        <v>2239</v>
      </c>
      <c r="B1314" s="55">
        <v>1</v>
      </c>
      <c r="C1314" s="55">
        <v>1</v>
      </c>
      <c r="D1314" s="55">
        <v>0</v>
      </c>
      <c r="E1314" s="55">
        <v>1</v>
      </c>
      <c r="F1314" s="55">
        <v>0</v>
      </c>
      <c r="G1314" s="55">
        <v>1</v>
      </c>
      <c r="H1314" s="55">
        <v>0</v>
      </c>
      <c r="I1314" s="55">
        <v>0</v>
      </c>
      <c r="J1314" s="55">
        <v>0</v>
      </c>
      <c r="K1314" s="55">
        <v>1</v>
      </c>
      <c r="L1314" s="55">
        <v>0</v>
      </c>
      <c r="M1314" s="55">
        <v>0</v>
      </c>
      <c r="N1314" s="56">
        <v>1</v>
      </c>
      <c r="O1314" s="56">
        <v>4</v>
      </c>
      <c r="P1314" s="56">
        <v>5</v>
      </c>
      <c r="Q1314" s="55">
        <v>1313</v>
      </c>
      <c r="R1314" s="55" t="s">
        <v>309</v>
      </c>
      <c r="S1314" s="55">
        <v>71</v>
      </c>
      <c r="T1314" s="57">
        <f t="shared" si="20"/>
        <v>4</v>
      </c>
    </row>
    <row r="1315" spans="1:20" s="55" customFormat="1" x14ac:dyDescent="0.3">
      <c r="A1315" s="55" t="s">
        <v>2239</v>
      </c>
      <c r="B1315" s="55">
        <v>0</v>
      </c>
      <c r="C1315" s="55">
        <v>0</v>
      </c>
      <c r="D1315" s="55">
        <v>0</v>
      </c>
      <c r="E1315" s="55">
        <v>2</v>
      </c>
      <c r="F1315" s="55">
        <v>0</v>
      </c>
      <c r="G1315" s="55">
        <v>1</v>
      </c>
      <c r="H1315" s="55">
        <v>0</v>
      </c>
      <c r="I1315" s="55">
        <v>0</v>
      </c>
      <c r="J1315" s="55">
        <v>0</v>
      </c>
      <c r="K1315" s="55">
        <v>1</v>
      </c>
      <c r="L1315" s="55">
        <v>0</v>
      </c>
      <c r="M1315" s="55">
        <v>0</v>
      </c>
      <c r="N1315" s="56">
        <v>0</v>
      </c>
      <c r="O1315" s="56">
        <v>4</v>
      </c>
      <c r="P1315" s="56">
        <v>4</v>
      </c>
      <c r="Q1315" s="55">
        <v>1314</v>
      </c>
      <c r="R1315" s="55" t="s">
        <v>309</v>
      </c>
      <c r="S1315" s="55">
        <v>72</v>
      </c>
      <c r="T1315" s="57">
        <f t="shared" si="20"/>
        <v>3</v>
      </c>
    </row>
    <row r="1316" spans="1:20" s="55" customFormat="1" x14ac:dyDescent="0.3">
      <c r="A1316" s="55" t="s">
        <v>2239</v>
      </c>
      <c r="B1316" s="55">
        <v>0</v>
      </c>
      <c r="C1316" s="55">
        <v>0</v>
      </c>
      <c r="D1316" s="55">
        <v>0</v>
      </c>
      <c r="E1316" s="55">
        <v>0</v>
      </c>
      <c r="F1316" s="55">
        <v>0</v>
      </c>
      <c r="G1316" s="55">
        <v>0</v>
      </c>
      <c r="H1316" s="55">
        <v>0</v>
      </c>
      <c r="I1316" s="55">
        <v>0</v>
      </c>
      <c r="J1316" s="55">
        <v>1</v>
      </c>
      <c r="K1316" s="55">
        <v>1</v>
      </c>
      <c r="L1316" s="55">
        <v>0</v>
      </c>
      <c r="M1316" s="55">
        <v>0</v>
      </c>
      <c r="N1316" s="56">
        <v>1</v>
      </c>
      <c r="O1316" s="56">
        <v>1</v>
      </c>
      <c r="P1316" s="56">
        <v>2</v>
      </c>
      <c r="Q1316" s="55">
        <v>1315</v>
      </c>
      <c r="R1316" s="55" t="s">
        <v>309</v>
      </c>
      <c r="S1316" s="55">
        <v>72</v>
      </c>
      <c r="T1316" s="57">
        <f t="shared" si="20"/>
        <v>0</v>
      </c>
    </row>
    <row r="1317" spans="1:20" s="55" customFormat="1" x14ac:dyDescent="0.3">
      <c r="A1317" s="55" t="s">
        <v>2239</v>
      </c>
      <c r="B1317" s="55">
        <v>0</v>
      </c>
      <c r="C1317" s="55">
        <v>1</v>
      </c>
      <c r="D1317" s="55">
        <v>0</v>
      </c>
      <c r="E1317" s="55">
        <v>1</v>
      </c>
      <c r="F1317" s="55">
        <v>0</v>
      </c>
      <c r="G1317" s="55">
        <v>0</v>
      </c>
      <c r="H1317" s="55">
        <v>0</v>
      </c>
      <c r="I1317" s="55">
        <v>0</v>
      </c>
      <c r="J1317" s="55">
        <v>1</v>
      </c>
      <c r="K1317" s="55">
        <v>1</v>
      </c>
      <c r="L1317" s="55">
        <v>0</v>
      </c>
      <c r="M1317" s="55">
        <v>0</v>
      </c>
      <c r="N1317" s="56">
        <v>1</v>
      </c>
      <c r="O1317" s="56">
        <v>3</v>
      </c>
      <c r="P1317" s="56">
        <v>4</v>
      </c>
      <c r="Q1317" s="55">
        <v>1316</v>
      </c>
      <c r="R1317" s="55" t="s">
        <v>309</v>
      </c>
      <c r="S1317" s="55">
        <v>72</v>
      </c>
      <c r="T1317" s="57">
        <f t="shared" si="20"/>
        <v>2</v>
      </c>
    </row>
    <row r="1318" spans="1:20" s="55" customFormat="1" x14ac:dyDescent="0.3">
      <c r="A1318" s="55" t="s">
        <v>2239</v>
      </c>
      <c r="B1318" s="55">
        <v>0</v>
      </c>
      <c r="C1318" s="55">
        <v>0</v>
      </c>
      <c r="D1318" s="55">
        <v>1</v>
      </c>
      <c r="E1318" s="55">
        <v>0</v>
      </c>
      <c r="F1318" s="55">
        <v>1</v>
      </c>
      <c r="G1318" s="55">
        <v>2</v>
      </c>
      <c r="H1318" s="55">
        <v>0</v>
      </c>
      <c r="I1318" s="55">
        <v>0</v>
      </c>
      <c r="J1318" s="55">
        <v>1</v>
      </c>
      <c r="K1318" s="55">
        <v>1</v>
      </c>
      <c r="L1318" s="55">
        <v>0</v>
      </c>
      <c r="M1318" s="55">
        <v>0</v>
      </c>
      <c r="N1318" s="56">
        <v>3</v>
      </c>
      <c r="O1318" s="56">
        <v>3</v>
      </c>
      <c r="P1318" s="56">
        <v>6</v>
      </c>
      <c r="Q1318" s="55">
        <v>1317</v>
      </c>
      <c r="R1318" s="55" t="s">
        <v>309</v>
      </c>
      <c r="S1318" s="55">
        <v>72</v>
      </c>
      <c r="T1318" s="57">
        <f t="shared" si="20"/>
        <v>4</v>
      </c>
    </row>
    <row r="1319" spans="1:20" s="55" customFormat="1" x14ac:dyDescent="0.3">
      <c r="A1319" s="55" t="s">
        <v>2240</v>
      </c>
      <c r="B1319" s="55">
        <v>0</v>
      </c>
      <c r="C1319" s="55">
        <v>1</v>
      </c>
      <c r="D1319" s="55">
        <v>0</v>
      </c>
      <c r="E1319" s="55">
        <v>0</v>
      </c>
      <c r="F1319" s="55">
        <v>1</v>
      </c>
      <c r="G1319" s="55">
        <v>2</v>
      </c>
      <c r="H1319" s="55">
        <v>2</v>
      </c>
      <c r="I1319" s="55">
        <v>0</v>
      </c>
      <c r="J1319" s="55">
        <v>1</v>
      </c>
      <c r="K1319" s="55">
        <v>1</v>
      </c>
      <c r="L1319" s="55">
        <v>0</v>
      </c>
      <c r="M1319" s="55">
        <v>0</v>
      </c>
      <c r="N1319" s="56">
        <v>4</v>
      </c>
      <c r="O1319" s="56">
        <v>4</v>
      </c>
      <c r="P1319" s="56">
        <v>8</v>
      </c>
      <c r="Q1319" s="55">
        <v>1318</v>
      </c>
      <c r="R1319" s="55" t="s">
        <v>309</v>
      </c>
      <c r="S1319" s="55">
        <v>72</v>
      </c>
      <c r="T1319" s="57">
        <f t="shared" si="20"/>
        <v>6</v>
      </c>
    </row>
    <row r="1320" spans="1:20" s="55" customFormat="1" x14ac:dyDescent="0.3">
      <c r="A1320" s="55" t="s">
        <v>2239</v>
      </c>
      <c r="B1320" s="55">
        <v>1</v>
      </c>
      <c r="C1320" s="55">
        <v>0</v>
      </c>
      <c r="D1320" s="55">
        <v>0</v>
      </c>
      <c r="E1320" s="55">
        <v>0</v>
      </c>
      <c r="F1320" s="55">
        <v>1</v>
      </c>
      <c r="G1320" s="55">
        <v>1</v>
      </c>
      <c r="H1320" s="55">
        <v>1</v>
      </c>
      <c r="I1320" s="55">
        <v>0</v>
      </c>
      <c r="J1320" s="55">
        <v>1</v>
      </c>
      <c r="K1320" s="55">
        <v>1</v>
      </c>
      <c r="L1320" s="55">
        <v>0</v>
      </c>
      <c r="M1320" s="55">
        <v>0</v>
      </c>
      <c r="N1320" s="56">
        <v>4</v>
      </c>
      <c r="O1320" s="56">
        <v>2</v>
      </c>
      <c r="P1320" s="56">
        <v>6</v>
      </c>
      <c r="Q1320" s="55">
        <v>1319</v>
      </c>
      <c r="R1320" s="55" t="s">
        <v>309</v>
      </c>
      <c r="S1320" s="55">
        <v>72</v>
      </c>
      <c r="T1320" s="57">
        <f t="shared" si="20"/>
        <v>4</v>
      </c>
    </row>
    <row r="1321" spans="1:20" s="55" customFormat="1" x14ac:dyDescent="0.3">
      <c r="A1321" s="55" t="s">
        <v>2239</v>
      </c>
      <c r="B1321" s="55">
        <v>0</v>
      </c>
      <c r="C1321" s="55">
        <v>1</v>
      </c>
      <c r="D1321" s="55">
        <v>1</v>
      </c>
      <c r="E1321" s="55">
        <v>0</v>
      </c>
      <c r="F1321" s="55">
        <v>0</v>
      </c>
      <c r="G1321" s="55">
        <v>1</v>
      </c>
      <c r="H1321" s="55">
        <v>2</v>
      </c>
      <c r="I1321" s="55">
        <v>0</v>
      </c>
      <c r="J1321" s="55">
        <v>1</v>
      </c>
      <c r="K1321" s="55">
        <v>1</v>
      </c>
      <c r="L1321" s="55">
        <v>0</v>
      </c>
      <c r="M1321" s="55">
        <v>0</v>
      </c>
      <c r="N1321" s="56">
        <v>4</v>
      </c>
      <c r="O1321" s="56">
        <v>3</v>
      </c>
      <c r="P1321" s="56">
        <v>7</v>
      </c>
      <c r="Q1321" s="55">
        <v>1320</v>
      </c>
      <c r="R1321" s="55" t="s">
        <v>309</v>
      </c>
      <c r="S1321" s="55">
        <v>72</v>
      </c>
      <c r="T1321" s="57">
        <f t="shared" si="20"/>
        <v>5</v>
      </c>
    </row>
    <row r="1322" spans="1:20" s="55" customFormat="1" x14ac:dyDescent="0.3">
      <c r="A1322" s="55" t="s">
        <v>2239</v>
      </c>
      <c r="B1322" s="55">
        <v>1</v>
      </c>
      <c r="C1322" s="55">
        <v>0</v>
      </c>
      <c r="D1322" s="55">
        <v>1</v>
      </c>
      <c r="E1322" s="55">
        <v>0</v>
      </c>
      <c r="F1322" s="55">
        <v>0</v>
      </c>
      <c r="G1322" s="55">
        <v>3</v>
      </c>
      <c r="H1322" s="55">
        <v>0</v>
      </c>
      <c r="I1322" s="55">
        <v>0</v>
      </c>
      <c r="J1322" s="55">
        <v>0</v>
      </c>
      <c r="K1322" s="55">
        <v>1</v>
      </c>
      <c r="L1322" s="55">
        <v>1</v>
      </c>
      <c r="M1322" s="55">
        <v>0</v>
      </c>
      <c r="N1322" s="56">
        <v>3</v>
      </c>
      <c r="O1322" s="56">
        <v>4</v>
      </c>
      <c r="P1322" s="56">
        <v>7</v>
      </c>
      <c r="Q1322" s="55">
        <v>1321</v>
      </c>
      <c r="R1322" s="55" t="s">
        <v>309</v>
      </c>
      <c r="S1322" s="55">
        <v>72</v>
      </c>
      <c r="T1322" s="57">
        <f t="shared" si="20"/>
        <v>5</v>
      </c>
    </row>
    <row r="1323" spans="1:20" s="55" customFormat="1" x14ac:dyDescent="0.3">
      <c r="A1323" s="55" t="s">
        <v>2239</v>
      </c>
      <c r="B1323" s="55">
        <v>0</v>
      </c>
      <c r="C1323" s="55">
        <v>0</v>
      </c>
      <c r="D1323" s="55">
        <v>1</v>
      </c>
      <c r="E1323" s="55">
        <v>0</v>
      </c>
      <c r="F1323" s="55">
        <v>1</v>
      </c>
      <c r="G1323" s="55">
        <v>1</v>
      </c>
      <c r="H1323" s="55">
        <v>0</v>
      </c>
      <c r="I1323" s="55">
        <v>0</v>
      </c>
      <c r="J1323" s="55">
        <v>0</v>
      </c>
      <c r="K1323" s="55">
        <v>1</v>
      </c>
      <c r="L1323" s="55">
        <v>1</v>
      </c>
      <c r="M1323" s="55">
        <v>0</v>
      </c>
      <c r="N1323" s="56">
        <v>3</v>
      </c>
      <c r="O1323" s="56">
        <v>2</v>
      </c>
      <c r="P1323" s="56">
        <v>5</v>
      </c>
      <c r="Q1323" s="55">
        <v>1322</v>
      </c>
      <c r="R1323" s="55" t="s">
        <v>309</v>
      </c>
      <c r="S1323" s="55">
        <v>72</v>
      </c>
      <c r="T1323" s="57">
        <f t="shared" si="20"/>
        <v>3</v>
      </c>
    </row>
    <row r="1324" spans="1:20" s="55" customFormat="1" x14ac:dyDescent="0.3">
      <c r="A1324" s="55" t="s">
        <v>2239</v>
      </c>
      <c r="B1324" s="55">
        <v>0</v>
      </c>
      <c r="C1324" s="55">
        <v>0</v>
      </c>
      <c r="D1324" s="55">
        <v>1</v>
      </c>
      <c r="E1324" s="55">
        <v>0</v>
      </c>
      <c r="F1324" s="55">
        <v>1</v>
      </c>
      <c r="G1324" s="55">
        <v>2</v>
      </c>
      <c r="H1324" s="55">
        <v>0</v>
      </c>
      <c r="I1324" s="55">
        <v>1</v>
      </c>
      <c r="J1324" s="55">
        <v>0</v>
      </c>
      <c r="K1324" s="55">
        <v>1</v>
      </c>
      <c r="L1324" s="55">
        <v>1</v>
      </c>
      <c r="M1324" s="55">
        <v>0</v>
      </c>
      <c r="N1324" s="56">
        <v>3</v>
      </c>
      <c r="O1324" s="56">
        <v>4</v>
      </c>
      <c r="P1324" s="56">
        <v>7</v>
      </c>
      <c r="Q1324" s="55">
        <v>1323</v>
      </c>
      <c r="R1324" s="55" t="s">
        <v>309</v>
      </c>
      <c r="S1324" s="55">
        <v>72</v>
      </c>
      <c r="T1324" s="57">
        <f t="shared" si="20"/>
        <v>5</v>
      </c>
    </row>
    <row r="1325" spans="1:20" s="55" customFormat="1" x14ac:dyDescent="0.3">
      <c r="A1325" s="55" t="s">
        <v>2239</v>
      </c>
      <c r="B1325" s="55">
        <v>0</v>
      </c>
      <c r="C1325" s="55">
        <v>0</v>
      </c>
      <c r="D1325" s="55">
        <v>1</v>
      </c>
      <c r="E1325" s="55">
        <v>1</v>
      </c>
      <c r="F1325" s="55">
        <v>0</v>
      </c>
      <c r="G1325" s="55">
        <v>2</v>
      </c>
      <c r="H1325" s="55">
        <v>0</v>
      </c>
      <c r="I1325" s="55">
        <v>0</v>
      </c>
      <c r="J1325" s="55">
        <v>1</v>
      </c>
      <c r="K1325" s="55">
        <v>1</v>
      </c>
      <c r="L1325" s="55">
        <v>0</v>
      </c>
      <c r="M1325" s="55">
        <v>0</v>
      </c>
      <c r="N1325" s="56">
        <v>2</v>
      </c>
      <c r="O1325" s="56">
        <v>4</v>
      </c>
      <c r="P1325" s="56">
        <v>6</v>
      </c>
      <c r="Q1325" s="55">
        <v>1324</v>
      </c>
      <c r="R1325" s="55" t="s">
        <v>309</v>
      </c>
      <c r="S1325" s="55">
        <v>72</v>
      </c>
      <c r="T1325" s="57">
        <f t="shared" si="20"/>
        <v>4</v>
      </c>
    </row>
    <row r="1326" spans="1:20" s="55" customFormat="1" x14ac:dyDescent="0.3">
      <c r="A1326" s="55" t="s">
        <v>2239</v>
      </c>
      <c r="B1326" s="55">
        <v>1</v>
      </c>
      <c r="C1326" s="55">
        <v>0</v>
      </c>
      <c r="D1326" s="55">
        <v>0</v>
      </c>
      <c r="E1326" s="55">
        <v>0</v>
      </c>
      <c r="F1326" s="55">
        <v>0</v>
      </c>
      <c r="G1326" s="55">
        <v>2</v>
      </c>
      <c r="H1326" s="55">
        <v>0</v>
      </c>
      <c r="I1326" s="55">
        <v>1</v>
      </c>
      <c r="J1326" s="55">
        <v>1</v>
      </c>
      <c r="K1326" s="55">
        <v>1</v>
      </c>
      <c r="L1326" s="55">
        <v>0</v>
      </c>
      <c r="M1326" s="55">
        <v>0</v>
      </c>
      <c r="N1326" s="56">
        <v>2</v>
      </c>
      <c r="O1326" s="56">
        <v>4</v>
      </c>
      <c r="P1326" s="56">
        <v>6</v>
      </c>
      <c r="Q1326" s="55">
        <v>1325</v>
      </c>
      <c r="R1326" s="55" t="s">
        <v>309</v>
      </c>
      <c r="S1326" s="55">
        <v>72</v>
      </c>
      <c r="T1326" s="57">
        <f t="shared" si="20"/>
        <v>4</v>
      </c>
    </row>
    <row r="1327" spans="1:20" s="55" customFormat="1" x14ac:dyDescent="0.3">
      <c r="A1327" s="55" t="s">
        <v>2239</v>
      </c>
      <c r="B1327" s="55">
        <v>1</v>
      </c>
      <c r="C1327" s="55">
        <v>0</v>
      </c>
      <c r="D1327" s="55">
        <v>0</v>
      </c>
      <c r="E1327" s="55">
        <v>1</v>
      </c>
      <c r="F1327" s="55">
        <v>0</v>
      </c>
      <c r="G1327" s="55">
        <v>0</v>
      </c>
      <c r="H1327" s="55">
        <v>0</v>
      </c>
      <c r="I1327" s="55">
        <v>0</v>
      </c>
      <c r="J1327" s="55">
        <v>1</v>
      </c>
      <c r="K1327" s="55">
        <v>1</v>
      </c>
      <c r="L1327" s="55">
        <v>0</v>
      </c>
      <c r="M1327" s="55">
        <v>0</v>
      </c>
      <c r="N1327" s="56">
        <v>2</v>
      </c>
      <c r="O1327" s="56">
        <v>2</v>
      </c>
      <c r="P1327" s="56">
        <v>4</v>
      </c>
      <c r="Q1327" s="55">
        <v>1326</v>
      </c>
      <c r="R1327" s="55" t="s">
        <v>309</v>
      </c>
      <c r="S1327" s="55">
        <v>72</v>
      </c>
      <c r="T1327" s="57">
        <f t="shared" si="20"/>
        <v>2</v>
      </c>
    </row>
    <row r="1328" spans="1:20" s="55" customFormat="1" x14ac:dyDescent="0.3">
      <c r="A1328" s="55" t="s">
        <v>2239</v>
      </c>
      <c r="B1328" s="55">
        <v>0</v>
      </c>
      <c r="C1328" s="55">
        <v>0</v>
      </c>
      <c r="D1328" s="55">
        <v>0</v>
      </c>
      <c r="E1328" s="55">
        <v>0</v>
      </c>
      <c r="F1328" s="55">
        <v>0</v>
      </c>
      <c r="G1328" s="55">
        <v>0</v>
      </c>
      <c r="H1328" s="55">
        <v>1</v>
      </c>
      <c r="I1328" s="55">
        <v>0</v>
      </c>
      <c r="J1328" s="55">
        <v>0</v>
      </c>
      <c r="K1328" s="55">
        <v>0</v>
      </c>
      <c r="L1328" s="55">
        <v>1</v>
      </c>
      <c r="M1328" s="55">
        <v>1</v>
      </c>
      <c r="N1328" s="56">
        <v>2</v>
      </c>
      <c r="O1328" s="56">
        <v>1</v>
      </c>
      <c r="P1328" s="56">
        <v>3</v>
      </c>
      <c r="Q1328" s="55">
        <v>1327</v>
      </c>
      <c r="R1328" s="55" t="s">
        <v>309</v>
      </c>
      <c r="S1328" s="55">
        <v>72</v>
      </c>
      <c r="T1328" s="57">
        <f t="shared" si="20"/>
        <v>1</v>
      </c>
    </row>
    <row r="1329" spans="1:20" s="55" customFormat="1" x14ac:dyDescent="0.3">
      <c r="A1329" s="55" t="s">
        <v>2239</v>
      </c>
      <c r="B1329" s="55">
        <v>0</v>
      </c>
      <c r="C1329" s="55">
        <v>1</v>
      </c>
      <c r="D1329" s="55">
        <v>0</v>
      </c>
      <c r="E1329" s="55">
        <v>1</v>
      </c>
      <c r="F1329" s="55">
        <v>0</v>
      </c>
      <c r="G1329" s="55">
        <v>1</v>
      </c>
      <c r="H1329" s="55">
        <v>1</v>
      </c>
      <c r="I1329" s="55">
        <v>0</v>
      </c>
      <c r="J1329" s="55">
        <v>1</v>
      </c>
      <c r="K1329" s="55">
        <v>1</v>
      </c>
      <c r="L1329" s="55">
        <v>0</v>
      </c>
      <c r="M1329" s="55">
        <v>0</v>
      </c>
      <c r="N1329" s="56">
        <v>2</v>
      </c>
      <c r="O1329" s="56">
        <v>4</v>
      </c>
      <c r="P1329" s="56">
        <v>6</v>
      </c>
      <c r="Q1329" s="55">
        <v>1328</v>
      </c>
      <c r="R1329" s="55" t="s">
        <v>309</v>
      </c>
      <c r="S1329" s="55">
        <v>72</v>
      </c>
      <c r="T1329" s="57">
        <f t="shared" si="20"/>
        <v>4</v>
      </c>
    </row>
    <row r="1330" spans="1:20" s="55" customFormat="1" x14ac:dyDescent="0.3">
      <c r="A1330" s="55" t="s">
        <v>2239</v>
      </c>
      <c r="B1330" s="55">
        <v>0</v>
      </c>
      <c r="C1330" s="55">
        <v>1</v>
      </c>
      <c r="D1330" s="55">
        <v>1</v>
      </c>
      <c r="E1330" s="55">
        <v>0</v>
      </c>
      <c r="F1330" s="55">
        <v>1</v>
      </c>
      <c r="G1330" s="55">
        <v>1</v>
      </c>
      <c r="H1330" s="55">
        <v>0</v>
      </c>
      <c r="I1330" s="55">
        <v>0</v>
      </c>
      <c r="J1330" s="55">
        <v>1</v>
      </c>
      <c r="K1330" s="55">
        <v>1</v>
      </c>
      <c r="L1330" s="55">
        <v>0</v>
      </c>
      <c r="M1330" s="55">
        <v>0</v>
      </c>
      <c r="N1330" s="56">
        <v>3</v>
      </c>
      <c r="O1330" s="56">
        <v>3</v>
      </c>
      <c r="P1330" s="56">
        <v>6</v>
      </c>
      <c r="Q1330" s="55">
        <v>1329</v>
      </c>
      <c r="R1330" s="55" t="s">
        <v>309</v>
      </c>
      <c r="S1330" s="55">
        <v>73</v>
      </c>
      <c r="T1330" s="57">
        <f t="shared" si="20"/>
        <v>4</v>
      </c>
    </row>
    <row r="1331" spans="1:20" s="55" customFormat="1" x14ac:dyDescent="0.3">
      <c r="A1331" s="55" t="s">
        <v>2240</v>
      </c>
      <c r="B1331" s="55">
        <v>0</v>
      </c>
      <c r="C1331" s="55">
        <v>0</v>
      </c>
      <c r="D1331" s="55">
        <v>0</v>
      </c>
      <c r="E1331" s="55">
        <v>0</v>
      </c>
      <c r="F1331" s="55">
        <v>2</v>
      </c>
      <c r="G1331" s="55">
        <v>1</v>
      </c>
      <c r="H1331" s="55">
        <v>0</v>
      </c>
      <c r="I1331" s="55">
        <v>1</v>
      </c>
      <c r="J1331" s="55">
        <v>0</v>
      </c>
      <c r="K1331" s="55">
        <v>1</v>
      </c>
      <c r="L1331" s="55">
        <v>0</v>
      </c>
      <c r="M1331" s="55">
        <v>0</v>
      </c>
      <c r="N1331" s="56">
        <v>2</v>
      </c>
      <c r="O1331" s="56">
        <v>3</v>
      </c>
      <c r="P1331" s="56">
        <v>5</v>
      </c>
      <c r="Q1331" s="55">
        <v>1330</v>
      </c>
      <c r="R1331" s="55" t="s">
        <v>309</v>
      </c>
      <c r="S1331" s="55">
        <v>73</v>
      </c>
      <c r="T1331" s="57">
        <f t="shared" si="20"/>
        <v>4</v>
      </c>
    </row>
    <row r="1332" spans="1:20" s="55" customFormat="1" x14ac:dyDescent="0.3">
      <c r="A1332" s="55" t="s">
        <v>2239</v>
      </c>
      <c r="B1332" s="55">
        <v>0</v>
      </c>
      <c r="C1332" s="55">
        <v>0</v>
      </c>
      <c r="D1332" s="55">
        <v>0</v>
      </c>
      <c r="E1332" s="55">
        <v>1</v>
      </c>
      <c r="F1332" s="55">
        <v>2</v>
      </c>
      <c r="G1332" s="55">
        <v>1</v>
      </c>
      <c r="H1332" s="55">
        <v>0</v>
      </c>
      <c r="I1332" s="55">
        <v>1</v>
      </c>
      <c r="J1332" s="55">
        <v>0</v>
      </c>
      <c r="K1332" s="55">
        <v>1</v>
      </c>
      <c r="L1332" s="55">
        <v>1</v>
      </c>
      <c r="M1332" s="55">
        <v>0</v>
      </c>
      <c r="N1332" s="56">
        <v>3</v>
      </c>
      <c r="O1332" s="56">
        <v>4</v>
      </c>
      <c r="P1332" s="56">
        <v>7</v>
      </c>
      <c r="Q1332" s="55">
        <v>1331</v>
      </c>
      <c r="R1332" s="55" t="s">
        <v>309</v>
      </c>
      <c r="S1332" s="55">
        <v>73</v>
      </c>
      <c r="T1332" s="57">
        <f t="shared" si="20"/>
        <v>5</v>
      </c>
    </row>
    <row r="1333" spans="1:20" s="55" customFormat="1" x14ac:dyDescent="0.3">
      <c r="A1333" s="55" t="s">
        <v>2240</v>
      </c>
      <c r="B1333" s="55">
        <v>1</v>
      </c>
      <c r="C1333" s="55">
        <v>0</v>
      </c>
      <c r="D1333" s="55">
        <v>0</v>
      </c>
      <c r="E1333" s="55">
        <v>0</v>
      </c>
      <c r="F1333" s="55">
        <v>0</v>
      </c>
      <c r="G1333" s="55">
        <v>1</v>
      </c>
      <c r="H1333" s="55">
        <v>0</v>
      </c>
      <c r="I1333" s="55">
        <v>1</v>
      </c>
      <c r="J1333" s="55">
        <v>1</v>
      </c>
      <c r="K1333" s="55">
        <v>0</v>
      </c>
      <c r="L1333" s="55">
        <v>0</v>
      </c>
      <c r="M1333" s="55">
        <v>0</v>
      </c>
      <c r="N1333" s="56">
        <v>2</v>
      </c>
      <c r="O1333" s="56">
        <v>2</v>
      </c>
      <c r="P1333" s="56">
        <v>4</v>
      </c>
      <c r="Q1333" s="55">
        <v>1332</v>
      </c>
      <c r="R1333" s="55" t="s">
        <v>309</v>
      </c>
      <c r="S1333" s="55">
        <v>73</v>
      </c>
      <c r="T1333" s="57">
        <f t="shared" si="20"/>
        <v>3</v>
      </c>
    </row>
    <row r="1334" spans="1:20" s="55" customFormat="1" x14ac:dyDescent="0.3">
      <c r="A1334" s="55" t="s">
        <v>2239</v>
      </c>
      <c r="B1334" s="55">
        <v>0</v>
      </c>
      <c r="C1334" s="55">
        <v>1</v>
      </c>
      <c r="D1334" s="55">
        <v>1</v>
      </c>
      <c r="E1334" s="55">
        <v>1</v>
      </c>
      <c r="F1334" s="55">
        <v>0</v>
      </c>
      <c r="G1334" s="55">
        <v>2</v>
      </c>
      <c r="H1334" s="55">
        <v>0</v>
      </c>
      <c r="I1334" s="55">
        <v>0</v>
      </c>
      <c r="J1334" s="55">
        <v>1</v>
      </c>
      <c r="K1334" s="55">
        <v>1</v>
      </c>
      <c r="L1334" s="55">
        <v>0</v>
      </c>
      <c r="M1334" s="55">
        <v>0</v>
      </c>
      <c r="N1334" s="56">
        <v>2</v>
      </c>
      <c r="O1334" s="56">
        <v>5</v>
      </c>
      <c r="P1334" s="56">
        <v>7</v>
      </c>
      <c r="Q1334" s="55">
        <v>1333</v>
      </c>
      <c r="R1334" s="55" t="s">
        <v>309</v>
      </c>
      <c r="S1334" s="55">
        <v>73</v>
      </c>
      <c r="T1334" s="57">
        <f t="shared" si="20"/>
        <v>5</v>
      </c>
    </row>
    <row r="1335" spans="1:20" s="55" customFormat="1" x14ac:dyDescent="0.3">
      <c r="A1335" s="55" t="s">
        <v>2239</v>
      </c>
      <c r="B1335" s="55">
        <v>0</v>
      </c>
      <c r="C1335" s="55">
        <v>1</v>
      </c>
      <c r="D1335" s="55">
        <v>0</v>
      </c>
      <c r="E1335" s="55">
        <v>0</v>
      </c>
      <c r="F1335" s="55">
        <v>1</v>
      </c>
      <c r="G1335" s="55">
        <v>0</v>
      </c>
      <c r="H1335" s="55">
        <v>0</v>
      </c>
      <c r="I1335" s="55">
        <v>0</v>
      </c>
      <c r="J1335" s="55">
        <v>1</v>
      </c>
      <c r="K1335" s="55">
        <v>2</v>
      </c>
      <c r="L1335" s="55">
        <v>0</v>
      </c>
      <c r="M1335" s="55">
        <v>1</v>
      </c>
      <c r="N1335" s="56">
        <v>2</v>
      </c>
      <c r="O1335" s="56">
        <v>4</v>
      </c>
      <c r="P1335" s="56">
        <v>6</v>
      </c>
      <c r="Q1335" s="55">
        <v>1334</v>
      </c>
      <c r="R1335" s="55" t="s">
        <v>309</v>
      </c>
      <c r="S1335" s="55">
        <v>73</v>
      </c>
      <c r="T1335" s="57">
        <f t="shared" si="20"/>
        <v>2</v>
      </c>
    </row>
    <row r="1336" spans="1:20" s="55" customFormat="1" x14ac:dyDescent="0.3">
      <c r="A1336" s="55" t="s">
        <v>2239</v>
      </c>
      <c r="B1336" s="55">
        <v>1</v>
      </c>
      <c r="C1336" s="55">
        <v>0</v>
      </c>
      <c r="D1336" s="55">
        <v>0</v>
      </c>
      <c r="E1336" s="55">
        <v>1</v>
      </c>
      <c r="F1336" s="55">
        <v>0</v>
      </c>
      <c r="G1336" s="55">
        <v>2</v>
      </c>
      <c r="H1336" s="55">
        <v>0</v>
      </c>
      <c r="I1336" s="55">
        <v>1</v>
      </c>
      <c r="J1336" s="55">
        <v>1</v>
      </c>
      <c r="K1336" s="55">
        <v>1</v>
      </c>
      <c r="L1336" s="55">
        <v>0</v>
      </c>
      <c r="M1336" s="55">
        <v>0</v>
      </c>
      <c r="N1336" s="56">
        <v>2</v>
      </c>
      <c r="O1336" s="56">
        <v>5</v>
      </c>
      <c r="P1336" s="56">
        <v>7</v>
      </c>
      <c r="Q1336" s="55">
        <v>1335</v>
      </c>
      <c r="R1336" s="55" t="s">
        <v>309</v>
      </c>
      <c r="S1336" s="55">
        <v>73</v>
      </c>
      <c r="T1336" s="57">
        <f t="shared" si="20"/>
        <v>5</v>
      </c>
    </row>
    <row r="1337" spans="1:20" s="55" customFormat="1" x14ac:dyDescent="0.3">
      <c r="A1337" s="55" t="s">
        <v>2240</v>
      </c>
      <c r="B1337" s="55">
        <v>1</v>
      </c>
      <c r="C1337" s="55">
        <v>0</v>
      </c>
      <c r="D1337" s="55">
        <v>1</v>
      </c>
      <c r="E1337" s="55">
        <v>2</v>
      </c>
      <c r="F1337" s="55">
        <v>1</v>
      </c>
      <c r="G1337" s="55">
        <v>0</v>
      </c>
      <c r="H1337" s="55">
        <v>1</v>
      </c>
      <c r="I1337" s="55">
        <v>1</v>
      </c>
      <c r="J1337" s="55">
        <v>1</v>
      </c>
      <c r="K1337" s="55">
        <v>1</v>
      </c>
      <c r="L1337" s="55">
        <v>0</v>
      </c>
      <c r="M1337" s="55">
        <v>1</v>
      </c>
      <c r="N1337" s="56">
        <v>5</v>
      </c>
      <c r="O1337" s="56">
        <v>5</v>
      </c>
      <c r="P1337" s="56">
        <v>10</v>
      </c>
      <c r="Q1337" s="55">
        <v>1336</v>
      </c>
      <c r="R1337" s="55" t="s">
        <v>309</v>
      </c>
      <c r="S1337" s="55">
        <v>73</v>
      </c>
      <c r="T1337" s="57">
        <f t="shared" si="20"/>
        <v>7</v>
      </c>
    </row>
    <row r="1338" spans="1:20" s="55" customFormat="1" x14ac:dyDescent="0.3">
      <c r="A1338" s="55" t="s">
        <v>2239</v>
      </c>
      <c r="B1338" s="55">
        <v>1</v>
      </c>
      <c r="C1338" s="55">
        <v>0</v>
      </c>
      <c r="D1338" s="55">
        <v>0</v>
      </c>
      <c r="E1338" s="55">
        <v>0</v>
      </c>
      <c r="F1338" s="55">
        <v>2</v>
      </c>
      <c r="G1338" s="55">
        <v>1</v>
      </c>
      <c r="H1338" s="55">
        <v>0</v>
      </c>
      <c r="I1338" s="55">
        <v>0</v>
      </c>
      <c r="J1338" s="55">
        <v>2</v>
      </c>
      <c r="K1338" s="55">
        <v>1</v>
      </c>
      <c r="L1338" s="55">
        <v>1</v>
      </c>
      <c r="M1338" s="55">
        <v>0</v>
      </c>
      <c r="N1338" s="56">
        <v>6</v>
      </c>
      <c r="O1338" s="56">
        <v>2</v>
      </c>
      <c r="P1338" s="56">
        <v>8</v>
      </c>
      <c r="Q1338" s="55">
        <v>1337</v>
      </c>
      <c r="R1338" s="55" t="s">
        <v>309</v>
      </c>
      <c r="S1338" s="55">
        <v>73</v>
      </c>
      <c r="T1338" s="57">
        <f t="shared" si="20"/>
        <v>4</v>
      </c>
    </row>
    <row r="1339" spans="1:20" s="55" customFormat="1" x14ac:dyDescent="0.3">
      <c r="A1339" s="55" t="s">
        <v>2239</v>
      </c>
      <c r="B1339" s="55">
        <v>0</v>
      </c>
      <c r="C1339" s="55">
        <v>1</v>
      </c>
      <c r="D1339" s="55">
        <v>1</v>
      </c>
      <c r="E1339" s="55">
        <v>0</v>
      </c>
      <c r="F1339" s="55">
        <v>0</v>
      </c>
      <c r="G1339" s="55">
        <v>0</v>
      </c>
      <c r="H1339" s="55">
        <v>1</v>
      </c>
      <c r="I1339" s="55">
        <v>0</v>
      </c>
      <c r="J1339" s="55">
        <v>1</v>
      </c>
      <c r="K1339" s="55">
        <v>1</v>
      </c>
      <c r="L1339" s="55">
        <v>0</v>
      </c>
      <c r="M1339" s="55">
        <v>0</v>
      </c>
      <c r="N1339" s="56">
        <v>3</v>
      </c>
      <c r="O1339" s="56">
        <v>2</v>
      </c>
      <c r="P1339" s="56">
        <v>5</v>
      </c>
      <c r="Q1339" s="55">
        <v>1338</v>
      </c>
      <c r="R1339" s="55" t="s">
        <v>309</v>
      </c>
      <c r="S1339" s="55">
        <v>73</v>
      </c>
      <c r="T1339" s="57">
        <f t="shared" si="20"/>
        <v>3</v>
      </c>
    </row>
    <row r="1340" spans="1:20" s="55" customFormat="1" x14ac:dyDescent="0.3">
      <c r="A1340" s="55" t="s">
        <v>2240</v>
      </c>
      <c r="B1340" s="55">
        <v>0</v>
      </c>
      <c r="C1340" s="55">
        <v>1</v>
      </c>
      <c r="D1340" s="55">
        <v>1</v>
      </c>
      <c r="E1340" s="55">
        <v>0</v>
      </c>
      <c r="F1340" s="55">
        <v>0</v>
      </c>
      <c r="G1340" s="55">
        <v>2</v>
      </c>
      <c r="H1340" s="55">
        <v>0</v>
      </c>
      <c r="I1340" s="55">
        <v>0</v>
      </c>
      <c r="J1340" s="55">
        <v>1</v>
      </c>
      <c r="K1340" s="55">
        <v>1</v>
      </c>
      <c r="L1340" s="55">
        <v>0</v>
      </c>
      <c r="M1340" s="55">
        <v>0</v>
      </c>
      <c r="N1340" s="56">
        <v>2</v>
      </c>
      <c r="O1340" s="56">
        <v>4</v>
      </c>
      <c r="P1340" s="56">
        <v>6</v>
      </c>
      <c r="Q1340" s="55">
        <v>1339</v>
      </c>
      <c r="R1340" s="55" t="s">
        <v>309</v>
      </c>
      <c r="S1340" s="55">
        <v>74</v>
      </c>
      <c r="T1340" s="57">
        <f t="shared" si="20"/>
        <v>4</v>
      </c>
    </row>
    <row r="1341" spans="1:20" s="55" customFormat="1" x14ac:dyDescent="0.3">
      <c r="A1341" s="55" t="s">
        <v>2240</v>
      </c>
      <c r="B1341" s="55">
        <v>0</v>
      </c>
      <c r="C1341" s="55">
        <v>1</v>
      </c>
      <c r="D1341" s="55">
        <v>1</v>
      </c>
      <c r="E1341" s="55">
        <v>1</v>
      </c>
      <c r="F1341" s="55">
        <v>1</v>
      </c>
      <c r="G1341" s="55">
        <v>1</v>
      </c>
      <c r="H1341" s="55">
        <v>0</v>
      </c>
      <c r="I1341" s="55">
        <v>1</v>
      </c>
      <c r="J1341" s="55">
        <v>1</v>
      </c>
      <c r="K1341" s="55">
        <v>1</v>
      </c>
      <c r="L1341" s="55">
        <v>0</v>
      </c>
      <c r="M1341" s="55">
        <v>0</v>
      </c>
      <c r="N1341" s="56">
        <v>3</v>
      </c>
      <c r="O1341" s="56">
        <v>5</v>
      </c>
      <c r="P1341" s="56">
        <v>8</v>
      </c>
      <c r="Q1341" s="55">
        <v>1340</v>
      </c>
      <c r="R1341" s="55" t="s">
        <v>309</v>
      </c>
      <c r="S1341" s="55">
        <v>74</v>
      </c>
      <c r="T1341" s="57">
        <f t="shared" si="20"/>
        <v>6</v>
      </c>
    </row>
    <row r="1342" spans="1:20" s="55" customFormat="1" x14ac:dyDescent="0.3">
      <c r="A1342" s="55" t="s">
        <v>2240</v>
      </c>
      <c r="B1342" s="55">
        <v>1</v>
      </c>
      <c r="C1342" s="55">
        <v>0</v>
      </c>
      <c r="D1342" s="55">
        <v>0</v>
      </c>
      <c r="E1342" s="55">
        <v>1</v>
      </c>
      <c r="F1342" s="55">
        <v>0</v>
      </c>
      <c r="G1342" s="55">
        <v>0</v>
      </c>
      <c r="H1342" s="55">
        <v>0</v>
      </c>
      <c r="I1342" s="55">
        <v>0</v>
      </c>
      <c r="J1342" s="55">
        <v>1</v>
      </c>
      <c r="K1342" s="55">
        <v>1</v>
      </c>
      <c r="L1342" s="55">
        <v>0</v>
      </c>
      <c r="M1342" s="55">
        <v>0</v>
      </c>
      <c r="N1342" s="56">
        <v>2</v>
      </c>
      <c r="O1342" s="56">
        <v>2</v>
      </c>
      <c r="P1342" s="56">
        <v>4</v>
      </c>
      <c r="Q1342" s="55">
        <v>1341</v>
      </c>
      <c r="R1342" s="55" t="s">
        <v>309</v>
      </c>
      <c r="S1342" s="55">
        <v>74</v>
      </c>
      <c r="T1342" s="57">
        <f t="shared" si="20"/>
        <v>2</v>
      </c>
    </row>
    <row r="1343" spans="1:20" s="55" customFormat="1" x14ac:dyDescent="0.3">
      <c r="A1343" s="55" t="s">
        <v>2239</v>
      </c>
      <c r="B1343" s="55">
        <v>1</v>
      </c>
      <c r="C1343" s="55">
        <v>0</v>
      </c>
      <c r="D1343" s="55">
        <v>0</v>
      </c>
      <c r="E1343" s="55">
        <v>1</v>
      </c>
      <c r="F1343" s="55">
        <v>1</v>
      </c>
      <c r="G1343" s="55">
        <v>1</v>
      </c>
      <c r="H1343" s="55">
        <v>0</v>
      </c>
      <c r="I1343" s="55">
        <v>1</v>
      </c>
      <c r="J1343" s="55">
        <v>0</v>
      </c>
      <c r="K1343" s="55">
        <v>1</v>
      </c>
      <c r="L1343" s="55">
        <v>0</v>
      </c>
      <c r="M1343" s="55">
        <v>0</v>
      </c>
      <c r="N1343" s="56">
        <v>2</v>
      </c>
      <c r="O1343" s="56">
        <v>4</v>
      </c>
      <c r="P1343" s="56">
        <v>6</v>
      </c>
      <c r="Q1343" s="55">
        <v>1342</v>
      </c>
      <c r="R1343" s="55" t="s">
        <v>309</v>
      </c>
      <c r="S1343" s="55">
        <v>74</v>
      </c>
      <c r="T1343" s="57">
        <f t="shared" si="20"/>
        <v>5</v>
      </c>
    </row>
    <row r="1344" spans="1:20" s="55" customFormat="1" x14ac:dyDescent="0.3">
      <c r="A1344" s="55" t="s">
        <v>2239</v>
      </c>
      <c r="B1344" s="55">
        <v>0</v>
      </c>
      <c r="C1344" s="55">
        <v>0</v>
      </c>
      <c r="D1344" s="55">
        <v>1</v>
      </c>
      <c r="E1344" s="55">
        <v>0</v>
      </c>
      <c r="F1344" s="55">
        <v>1</v>
      </c>
      <c r="G1344" s="55">
        <v>0</v>
      </c>
      <c r="H1344" s="55">
        <v>0</v>
      </c>
      <c r="I1344" s="55">
        <v>1</v>
      </c>
      <c r="J1344" s="55">
        <v>1</v>
      </c>
      <c r="K1344" s="55">
        <v>1</v>
      </c>
      <c r="L1344" s="55">
        <v>0</v>
      </c>
      <c r="M1344" s="55">
        <v>0</v>
      </c>
      <c r="N1344" s="56">
        <v>3</v>
      </c>
      <c r="O1344" s="56">
        <v>2</v>
      </c>
      <c r="P1344" s="56">
        <v>5</v>
      </c>
      <c r="Q1344" s="55">
        <v>1343</v>
      </c>
      <c r="R1344" s="55" t="s">
        <v>309</v>
      </c>
      <c r="S1344" s="55">
        <v>74</v>
      </c>
      <c r="T1344" s="57">
        <f t="shared" si="20"/>
        <v>3</v>
      </c>
    </row>
    <row r="1345" spans="1:20" s="55" customFormat="1" x14ac:dyDescent="0.3">
      <c r="A1345" s="55" t="s">
        <v>2239</v>
      </c>
      <c r="B1345" s="55">
        <v>0</v>
      </c>
      <c r="C1345" s="55">
        <v>1</v>
      </c>
      <c r="D1345" s="55">
        <v>0</v>
      </c>
      <c r="E1345" s="55">
        <v>0</v>
      </c>
      <c r="F1345" s="55">
        <v>0</v>
      </c>
      <c r="G1345" s="55">
        <v>0</v>
      </c>
      <c r="H1345" s="55">
        <v>0</v>
      </c>
      <c r="I1345" s="55">
        <v>1</v>
      </c>
      <c r="J1345" s="55">
        <v>1</v>
      </c>
      <c r="K1345" s="55">
        <v>0</v>
      </c>
      <c r="L1345" s="55">
        <v>1</v>
      </c>
      <c r="M1345" s="55">
        <v>0</v>
      </c>
      <c r="N1345" s="56">
        <v>2</v>
      </c>
      <c r="O1345" s="56">
        <v>2</v>
      </c>
      <c r="P1345" s="56">
        <v>4</v>
      </c>
      <c r="Q1345" s="55">
        <v>1344</v>
      </c>
      <c r="R1345" s="55" t="s">
        <v>309</v>
      </c>
      <c r="S1345" s="55">
        <v>74</v>
      </c>
      <c r="T1345" s="57">
        <f t="shared" si="20"/>
        <v>2</v>
      </c>
    </row>
    <row r="1346" spans="1:20" s="55" customFormat="1" x14ac:dyDescent="0.3">
      <c r="A1346" s="55" t="s">
        <v>2240</v>
      </c>
      <c r="B1346" s="55">
        <v>1</v>
      </c>
      <c r="C1346" s="55">
        <v>0</v>
      </c>
      <c r="D1346" s="55">
        <v>0</v>
      </c>
      <c r="E1346" s="55">
        <v>0</v>
      </c>
      <c r="F1346" s="55">
        <v>0</v>
      </c>
      <c r="G1346" s="55">
        <v>0</v>
      </c>
      <c r="H1346" s="55">
        <v>0</v>
      </c>
      <c r="I1346" s="55">
        <v>0</v>
      </c>
      <c r="J1346" s="55">
        <v>1</v>
      </c>
      <c r="K1346" s="55">
        <v>1</v>
      </c>
      <c r="L1346" s="55">
        <v>0</v>
      </c>
      <c r="M1346" s="55">
        <v>0</v>
      </c>
      <c r="N1346" s="56">
        <v>2</v>
      </c>
      <c r="O1346" s="56">
        <v>1</v>
      </c>
      <c r="P1346" s="56">
        <v>3</v>
      </c>
      <c r="Q1346" s="55">
        <v>1345</v>
      </c>
      <c r="R1346" s="55" t="s">
        <v>309</v>
      </c>
      <c r="S1346" s="55">
        <v>74</v>
      </c>
      <c r="T1346" s="57">
        <f t="shared" si="20"/>
        <v>1</v>
      </c>
    </row>
    <row r="1347" spans="1:20" s="55" customFormat="1" x14ac:dyDescent="0.3">
      <c r="A1347" s="55" t="s">
        <v>2240</v>
      </c>
      <c r="B1347" s="55">
        <v>0</v>
      </c>
      <c r="C1347" s="55">
        <v>1</v>
      </c>
      <c r="D1347" s="55">
        <v>0</v>
      </c>
      <c r="E1347" s="55">
        <v>1</v>
      </c>
      <c r="F1347" s="55">
        <v>0</v>
      </c>
      <c r="G1347" s="55">
        <v>3</v>
      </c>
      <c r="H1347" s="55">
        <v>1</v>
      </c>
      <c r="I1347" s="55">
        <v>0</v>
      </c>
      <c r="J1347" s="55">
        <v>0</v>
      </c>
      <c r="K1347" s="55">
        <v>1</v>
      </c>
      <c r="L1347" s="55">
        <v>1</v>
      </c>
      <c r="M1347" s="55">
        <v>0</v>
      </c>
      <c r="N1347" s="56">
        <v>2</v>
      </c>
      <c r="O1347" s="56">
        <v>6</v>
      </c>
      <c r="P1347" s="56">
        <v>8</v>
      </c>
      <c r="Q1347" s="55">
        <v>1346</v>
      </c>
      <c r="R1347" s="55" t="s">
        <v>309</v>
      </c>
      <c r="S1347" s="55">
        <v>74</v>
      </c>
      <c r="T1347" s="57">
        <f t="shared" ref="T1347:T1410" si="21">SUM(B1347:I1347)</f>
        <v>6</v>
      </c>
    </row>
    <row r="1348" spans="1:20" s="55" customFormat="1" x14ac:dyDescent="0.3">
      <c r="A1348" s="55" t="s">
        <v>2240</v>
      </c>
      <c r="B1348" s="55">
        <v>0</v>
      </c>
      <c r="C1348" s="55">
        <v>1</v>
      </c>
      <c r="D1348" s="55">
        <v>0</v>
      </c>
      <c r="E1348" s="55">
        <v>2</v>
      </c>
      <c r="F1348" s="55">
        <v>0</v>
      </c>
      <c r="G1348" s="55">
        <v>0</v>
      </c>
      <c r="H1348" s="55">
        <v>1</v>
      </c>
      <c r="I1348" s="55">
        <v>0</v>
      </c>
      <c r="J1348" s="55">
        <v>1</v>
      </c>
      <c r="K1348" s="55">
        <v>1</v>
      </c>
      <c r="L1348" s="55">
        <v>0</v>
      </c>
      <c r="M1348" s="55">
        <v>0</v>
      </c>
      <c r="N1348" s="56">
        <v>2</v>
      </c>
      <c r="O1348" s="56">
        <v>4</v>
      </c>
      <c r="P1348" s="56">
        <v>6</v>
      </c>
      <c r="Q1348" s="55">
        <v>1347</v>
      </c>
      <c r="R1348" s="55" t="s">
        <v>309</v>
      </c>
      <c r="S1348" s="55">
        <v>74</v>
      </c>
      <c r="T1348" s="57">
        <f t="shared" si="21"/>
        <v>4</v>
      </c>
    </row>
    <row r="1349" spans="1:20" s="55" customFormat="1" x14ac:dyDescent="0.3">
      <c r="A1349" s="55" t="s">
        <v>2240</v>
      </c>
      <c r="B1349" s="55">
        <v>0</v>
      </c>
      <c r="C1349" s="55">
        <v>0</v>
      </c>
      <c r="D1349" s="55">
        <v>0</v>
      </c>
      <c r="E1349" s="55">
        <v>0</v>
      </c>
      <c r="F1349" s="55">
        <v>1</v>
      </c>
      <c r="G1349" s="55">
        <v>0</v>
      </c>
      <c r="H1349" s="55">
        <v>0</v>
      </c>
      <c r="I1349" s="55">
        <v>0</v>
      </c>
      <c r="J1349" s="55">
        <v>1</v>
      </c>
      <c r="K1349" s="55">
        <v>0</v>
      </c>
      <c r="L1349" s="55">
        <v>1</v>
      </c>
      <c r="M1349" s="55">
        <v>1</v>
      </c>
      <c r="N1349" s="56">
        <v>3</v>
      </c>
      <c r="O1349" s="56">
        <v>1</v>
      </c>
      <c r="P1349" s="56">
        <v>4</v>
      </c>
      <c r="Q1349" s="55">
        <v>1348</v>
      </c>
      <c r="R1349" s="55" t="s">
        <v>309</v>
      </c>
      <c r="S1349" s="55">
        <v>74</v>
      </c>
      <c r="T1349" s="57">
        <f t="shared" si="21"/>
        <v>1</v>
      </c>
    </row>
    <row r="1350" spans="1:20" s="55" customFormat="1" x14ac:dyDescent="0.3">
      <c r="A1350" s="55" t="s">
        <v>2240</v>
      </c>
      <c r="B1350" s="55">
        <v>0</v>
      </c>
      <c r="C1350" s="55">
        <v>0</v>
      </c>
      <c r="D1350" s="55">
        <v>1</v>
      </c>
      <c r="E1350" s="55">
        <v>0</v>
      </c>
      <c r="F1350" s="55">
        <v>0</v>
      </c>
      <c r="G1350" s="55">
        <v>1</v>
      </c>
      <c r="H1350" s="55">
        <v>0</v>
      </c>
      <c r="I1350" s="55">
        <v>0</v>
      </c>
      <c r="J1350" s="55">
        <v>1</v>
      </c>
      <c r="K1350" s="55">
        <v>1</v>
      </c>
      <c r="L1350" s="55">
        <v>0</v>
      </c>
      <c r="M1350" s="55">
        <v>0</v>
      </c>
      <c r="N1350" s="56">
        <v>2</v>
      </c>
      <c r="O1350" s="56">
        <v>2</v>
      </c>
      <c r="P1350" s="56">
        <v>4</v>
      </c>
      <c r="Q1350" s="55">
        <v>1349</v>
      </c>
      <c r="R1350" s="55" t="s">
        <v>309</v>
      </c>
      <c r="S1350" s="55">
        <v>74</v>
      </c>
      <c r="T1350" s="57">
        <f t="shared" si="21"/>
        <v>2</v>
      </c>
    </row>
    <row r="1351" spans="1:20" s="55" customFormat="1" x14ac:dyDescent="0.3">
      <c r="A1351" s="55" t="s">
        <v>2240</v>
      </c>
      <c r="B1351" s="55">
        <v>0</v>
      </c>
      <c r="C1351" s="55">
        <v>0</v>
      </c>
      <c r="D1351" s="55">
        <v>1</v>
      </c>
      <c r="E1351" s="55">
        <v>1</v>
      </c>
      <c r="F1351" s="55">
        <v>0</v>
      </c>
      <c r="G1351" s="55">
        <v>2</v>
      </c>
      <c r="H1351" s="55">
        <v>0</v>
      </c>
      <c r="I1351" s="55">
        <v>3</v>
      </c>
      <c r="J1351" s="55">
        <v>0</v>
      </c>
      <c r="K1351" s="55">
        <v>1</v>
      </c>
      <c r="L1351" s="55">
        <v>1</v>
      </c>
      <c r="M1351" s="55">
        <v>1</v>
      </c>
      <c r="N1351" s="56">
        <v>2</v>
      </c>
      <c r="O1351" s="56">
        <v>8</v>
      </c>
      <c r="P1351" s="56">
        <v>10</v>
      </c>
      <c r="Q1351" s="55">
        <v>1350</v>
      </c>
      <c r="R1351" s="55" t="s">
        <v>309</v>
      </c>
      <c r="S1351" s="55">
        <v>74</v>
      </c>
      <c r="T1351" s="57">
        <f t="shared" si="21"/>
        <v>7</v>
      </c>
    </row>
    <row r="1352" spans="1:20" s="55" customFormat="1" x14ac:dyDescent="0.3">
      <c r="A1352" s="55" t="s">
        <v>2240</v>
      </c>
      <c r="B1352" s="55">
        <v>0</v>
      </c>
      <c r="C1352" s="55">
        <v>0</v>
      </c>
      <c r="D1352" s="55">
        <v>0</v>
      </c>
      <c r="E1352" s="55">
        <v>1</v>
      </c>
      <c r="F1352" s="55">
        <v>0</v>
      </c>
      <c r="G1352" s="55">
        <v>0</v>
      </c>
      <c r="H1352" s="55">
        <v>0</v>
      </c>
      <c r="I1352" s="55">
        <v>1</v>
      </c>
      <c r="J1352" s="55">
        <v>1</v>
      </c>
      <c r="K1352" s="55">
        <v>1</v>
      </c>
      <c r="L1352" s="55">
        <v>0</v>
      </c>
      <c r="M1352" s="55">
        <v>0</v>
      </c>
      <c r="N1352" s="56">
        <v>1</v>
      </c>
      <c r="O1352" s="56">
        <v>3</v>
      </c>
      <c r="P1352" s="56">
        <v>4</v>
      </c>
      <c r="Q1352" s="55">
        <v>1351</v>
      </c>
      <c r="R1352" s="55" t="s">
        <v>309</v>
      </c>
      <c r="S1352" s="55">
        <v>74</v>
      </c>
      <c r="T1352" s="57">
        <f t="shared" si="21"/>
        <v>2</v>
      </c>
    </row>
    <row r="1353" spans="1:20" s="55" customFormat="1" x14ac:dyDescent="0.3">
      <c r="A1353" s="55" t="s">
        <v>2239</v>
      </c>
      <c r="B1353" s="55">
        <v>0</v>
      </c>
      <c r="C1353" s="55">
        <v>0</v>
      </c>
      <c r="D1353" s="55">
        <v>0</v>
      </c>
      <c r="E1353" s="55">
        <v>1</v>
      </c>
      <c r="F1353" s="55">
        <v>0</v>
      </c>
      <c r="G1353" s="55">
        <v>0</v>
      </c>
      <c r="H1353" s="55">
        <v>2</v>
      </c>
      <c r="I1353" s="55">
        <v>1</v>
      </c>
      <c r="J1353" s="55">
        <v>0</v>
      </c>
      <c r="K1353" s="55">
        <v>1</v>
      </c>
      <c r="L1353" s="55">
        <v>1</v>
      </c>
      <c r="M1353" s="55">
        <v>0</v>
      </c>
      <c r="N1353" s="56">
        <v>3</v>
      </c>
      <c r="O1353" s="56">
        <v>3</v>
      </c>
      <c r="P1353" s="56">
        <v>6</v>
      </c>
      <c r="Q1353" s="55">
        <v>1352</v>
      </c>
      <c r="R1353" s="55" t="s">
        <v>309</v>
      </c>
      <c r="S1353" s="55">
        <v>74</v>
      </c>
      <c r="T1353" s="57">
        <f t="shared" si="21"/>
        <v>4</v>
      </c>
    </row>
    <row r="1354" spans="1:20" s="55" customFormat="1" x14ac:dyDescent="0.3">
      <c r="A1354" s="55" t="s">
        <v>2240</v>
      </c>
      <c r="B1354" s="55">
        <v>0</v>
      </c>
      <c r="C1354" s="55">
        <v>1</v>
      </c>
      <c r="D1354" s="55">
        <v>0</v>
      </c>
      <c r="E1354" s="55">
        <v>1</v>
      </c>
      <c r="F1354" s="55">
        <v>1</v>
      </c>
      <c r="G1354" s="55">
        <v>2</v>
      </c>
      <c r="H1354" s="55">
        <v>1</v>
      </c>
      <c r="I1354" s="55">
        <v>0</v>
      </c>
      <c r="J1354" s="55">
        <v>1</v>
      </c>
      <c r="K1354" s="55">
        <v>1</v>
      </c>
      <c r="L1354" s="55">
        <v>0</v>
      </c>
      <c r="M1354" s="55">
        <v>0</v>
      </c>
      <c r="N1354" s="56">
        <v>3</v>
      </c>
      <c r="O1354" s="56">
        <v>5</v>
      </c>
      <c r="P1354" s="56">
        <v>8</v>
      </c>
      <c r="Q1354" s="55">
        <v>1353</v>
      </c>
      <c r="R1354" s="55" t="s">
        <v>309</v>
      </c>
      <c r="S1354" s="55">
        <v>74</v>
      </c>
      <c r="T1354" s="57">
        <f t="shared" si="21"/>
        <v>6</v>
      </c>
    </row>
    <row r="1355" spans="1:20" s="55" customFormat="1" x14ac:dyDescent="0.3">
      <c r="A1355" s="55" t="s">
        <v>2239</v>
      </c>
      <c r="B1355" s="55">
        <v>0</v>
      </c>
      <c r="C1355" s="55">
        <v>1</v>
      </c>
      <c r="D1355" s="55">
        <v>1</v>
      </c>
      <c r="E1355" s="55">
        <v>1</v>
      </c>
      <c r="F1355" s="55">
        <v>0</v>
      </c>
      <c r="G1355" s="55">
        <v>2</v>
      </c>
      <c r="H1355" s="55">
        <v>0</v>
      </c>
      <c r="I1355" s="55">
        <v>0</v>
      </c>
      <c r="J1355" s="55">
        <v>1</v>
      </c>
      <c r="K1355" s="55">
        <v>1</v>
      </c>
      <c r="L1355" s="55">
        <v>0</v>
      </c>
      <c r="M1355" s="55">
        <v>0</v>
      </c>
      <c r="N1355" s="56">
        <v>2</v>
      </c>
      <c r="O1355" s="56">
        <v>5</v>
      </c>
      <c r="P1355" s="56">
        <v>7</v>
      </c>
      <c r="Q1355" s="55">
        <v>1354</v>
      </c>
      <c r="R1355" s="55" t="s">
        <v>309</v>
      </c>
      <c r="S1355" s="55">
        <v>75</v>
      </c>
      <c r="T1355" s="57">
        <f t="shared" si="21"/>
        <v>5</v>
      </c>
    </row>
    <row r="1356" spans="1:20" s="55" customFormat="1" x14ac:dyDescent="0.3">
      <c r="A1356" s="55" t="s">
        <v>2239</v>
      </c>
      <c r="B1356" s="55">
        <v>1</v>
      </c>
      <c r="C1356" s="55">
        <v>0</v>
      </c>
      <c r="D1356" s="55">
        <v>1</v>
      </c>
      <c r="E1356" s="55">
        <v>1</v>
      </c>
      <c r="F1356" s="55">
        <v>1</v>
      </c>
      <c r="G1356" s="55">
        <v>0</v>
      </c>
      <c r="H1356" s="55">
        <v>0</v>
      </c>
      <c r="I1356" s="55">
        <v>0</v>
      </c>
      <c r="J1356" s="55">
        <v>1</v>
      </c>
      <c r="K1356" s="55">
        <v>1</v>
      </c>
      <c r="L1356" s="55">
        <v>0</v>
      </c>
      <c r="M1356" s="55">
        <v>0</v>
      </c>
      <c r="N1356" s="56">
        <v>4</v>
      </c>
      <c r="O1356" s="56">
        <v>2</v>
      </c>
      <c r="P1356" s="56">
        <v>6</v>
      </c>
      <c r="Q1356" s="55">
        <v>1355</v>
      </c>
      <c r="R1356" s="55" t="s">
        <v>309</v>
      </c>
      <c r="S1356" s="55">
        <v>75</v>
      </c>
      <c r="T1356" s="57">
        <f t="shared" si="21"/>
        <v>4</v>
      </c>
    </row>
    <row r="1357" spans="1:20" s="55" customFormat="1" x14ac:dyDescent="0.3">
      <c r="A1357" s="55" t="s">
        <v>2239</v>
      </c>
      <c r="B1357" s="55">
        <v>1</v>
      </c>
      <c r="C1357" s="55">
        <v>0</v>
      </c>
      <c r="D1357" s="55">
        <v>1</v>
      </c>
      <c r="E1357" s="55">
        <v>1</v>
      </c>
      <c r="F1357" s="55">
        <v>0</v>
      </c>
      <c r="G1357" s="55">
        <v>0</v>
      </c>
      <c r="H1357" s="55">
        <v>1</v>
      </c>
      <c r="I1357" s="55">
        <v>0</v>
      </c>
      <c r="J1357" s="55">
        <v>1</v>
      </c>
      <c r="K1357" s="55">
        <v>1</v>
      </c>
      <c r="L1357" s="55">
        <v>0</v>
      </c>
      <c r="M1357" s="55">
        <v>0</v>
      </c>
      <c r="N1357" s="56">
        <v>4</v>
      </c>
      <c r="O1357" s="56">
        <v>2</v>
      </c>
      <c r="P1357" s="56">
        <v>6</v>
      </c>
      <c r="Q1357" s="55">
        <v>1356</v>
      </c>
      <c r="R1357" s="55" t="s">
        <v>309</v>
      </c>
      <c r="S1357" s="55">
        <v>75</v>
      </c>
      <c r="T1357" s="57">
        <f t="shared" si="21"/>
        <v>4</v>
      </c>
    </row>
    <row r="1358" spans="1:20" s="55" customFormat="1" x14ac:dyDescent="0.3">
      <c r="A1358" s="55" t="s">
        <v>2239</v>
      </c>
      <c r="B1358" s="55">
        <v>1</v>
      </c>
      <c r="C1358" s="55">
        <v>0</v>
      </c>
      <c r="D1358" s="55">
        <v>1</v>
      </c>
      <c r="E1358" s="55">
        <v>0</v>
      </c>
      <c r="F1358" s="55">
        <v>0</v>
      </c>
      <c r="G1358" s="55">
        <v>2</v>
      </c>
      <c r="H1358" s="55">
        <v>1</v>
      </c>
      <c r="I1358" s="55">
        <v>1</v>
      </c>
      <c r="J1358" s="55">
        <v>1</v>
      </c>
      <c r="K1358" s="55">
        <v>1</v>
      </c>
      <c r="L1358" s="55">
        <v>0</v>
      </c>
      <c r="M1358" s="55">
        <v>0</v>
      </c>
      <c r="N1358" s="56">
        <v>4</v>
      </c>
      <c r="O1358" s="56">
        <v>4</v>
      </c>
      <c r="P1358" s="56">
        <v>8</v>
      </c>
      <c r="Q1358" s="55">
        <v>1357</v>
      </c>
      <c r="R1358" s="55" t="s">
        <v>309</v>
      </c>
      <c r="S1358" s="55">
        <v>75</v>
      </c>
      <c r="T1358" s="57">
        <f t="shared" si="21"/>
        <v>6</v>
      </c>
    </row>
    <row r="1359" spans="1:20" s="55" customFormat="1" x14ac:dyDescent="0.3">
      <c r="A1359" s="55" t="s">
        <v>2239</v>
      </c>
      <c r="B1359" s="55">
        <v>1</v>
      </c>
      <c r="C1359" s="55">
        <v>0</v>
      </c>
      <c r="D1359" s="55">
        <v>1</v>
      </c>
      <c r="E1359" s="55">
        <v>1</v>
      </c>
      <c r="F1359" s="55">
        <v>1</v>
      </c>
      <c r="G1359" s="55">
        <v>0</v>
      </c>
      <c r="H1359" s="55">
        <v>0</v>
      </c>
      <c r="I1359" s="55">
        <v>0</v>
      </c>
      <c r="J1359" s="55">
        <v>1</v>
      </c>
      <c r="K1359" s="55">
        <v>1</v>
      </c>
      <c r="L1359" s="55">
        <v>0</v>
      </c>
      <c r="M1359" s="55">
        <v>0</v>
      </c>
      <c r="N1359" s="56">
        <v>4</v>
      </c>
      <c r="O1359" s="56">
        <v>2</v>
      </c>
      <c r="P1359" s="56">
        <v>6</v>
      </c>
      <c r="Q1359" s="55">
        <v>1358</v>
      </c>
      <c r="R1359" s="55" t="s">
        <v>309</v>
      </c>
      <c r="S1359" s="55">
        <v>75</v>
      </c>
      <c r="T1359" s="57">
        <f t="shared" si="21"/>
        <v>4</v>
      </c>
    </row>
    <row r="1360" spans="1:20" s="55" customFormat="1" x14ac:dyDescent="0.3">
      <c r="A1360" s="55" t="s">
        <v>2239</v>
      </c>
      <c r="B1360" s="55">
        <v>1</v>
      </c>
      <c r="C1360" s="55">
        <v>0</v>
      </c>
      <c r="D1360" s="55">
        <v>0</v>
      </c>
      <c r="E1360" s="55">
        <v>0</v>
      </c>
      <c r="F1360" s="55">
        <v>0</v>
      </c>
      <c r="G1360" s="55">
        <v>2</v>
      </c>
      <c r="H1360" s="55">
        <v>0</v>
      </c>
      <c r="I1360" s="55">
        <v>0</v>
      </c>
      <c r="J1360" s="55">
        <v>1</v>
      </c>
      <c r="K1360" s="55">
        <v>1</v>
      </c>
      <c r="L1360" s="55">
        <v>0</v>
      </c>
      <c r="M1360" s="55">
        <v>0</v>
      </c>
      <c r="N1360" s="56">
        <v>2</v>
      </c>
      <c r="O1360" s="56">
        <v>3</v>
      </c>
      <c r="P1360" s="56">
        <v>5</v>
      </c>
      <c r="Q1360" s="55">
        <v>1359</v>
      </c>
      <c r="R1360" s="55" t="s">
        <v>309</v>
      </c>
      <c r="S1360" s="55">
        <v>75</v>
      </c>
      <c r="T1360" s="57">
        <f t="shared" si="21"/>
        <v>3</v>
      </c>
    </row>
    <row r="1361" spans="1:20" s="55" customFormat="1" x14ac:dyDescent="0.3">
      <c r="A1361" s="55" t="s">
        <v>2239</v>
      </c>
      <c r="B1361" s="55">
        <v>0</v>
      </c>
      <c r="C1361" s="55">
        <v>2</v>
      </c>
      <c r="D1361" s="55">
        <v>1</v>
      </c>
      <c r="E1361" s="55">
        <v>0</v>
      </c>
      <c r="F1361" s="55">
        <v>2</v>
      </c>
      <c r="G1361" s="55">
        <v>1</v>
      </c>
      <c r="H1361" s="55">
        <v>1</v>
      </c>
      <c r="I1361" s="55">
        <v>0</v>
      </c>
      <c r="J1361" s="55">
        <v>1</v>
      </c>
      <c r="K1361" s="55">
        <v>1</v>
      </c>
      <c r="L1361" s="55">
        <v>0</v>
      </c>
      <c r="M1361" s="55">
        <v>0</v>
      </c>
      <c r="N1361" s="56">
        <v>5</v>
      </c>
      <c r="O1361" s="56">
        <v>4</v>
      </c>
      <c r="P1361" s="56">
        <v>9</v>
      </c>
      <c r="Q1361" s="55">
        <v>1360</v>
      </c>
      <c r="R1361" s="55" t="s">
        <v>309</v>
      </c>
      <c r="S1361" s="55">
        <v>75</v>
      </c>
      <c r="T1361" s="57">
        <f t="shared" si="21"/>
        <v>7</v>
      </c>
    </row>
    <row r="1362" spans="1:20" s="55" customFormat="1" x14ac:dyDescent="0.3">
      <c r="A1362" s="55" t="s">
        <v>2239</v>
      </c>
      <c r="B1362" s="55">
        <v>0</v>
      </c>
      <c r="C1362" s="55">
        <v>1</v>
      </c>
      <c r="D1362" s="55">
        <v>1</v>
      </c>
      <c r="E1362" s="55">
        <v>1</v>
      </c>
      <c r="F1362" s="55">
        <v>1</v>
      </c>
      <c r="G1362" s="55">
        <v>2</v>
      </c>
      <c r="H1362" s="55">
        <v>0</v>
      </c>
      <c r="I1362" s="55">
        <v>0</v>
      </c>
      <c r="J1362" s="55">
        <v>1</v>
      </c>
      <c r="K1362" s="55">
        <v>1</v>
      </c>
      <c r="L1362" s="55">
        <v>0</v>
      </c>
      <c r="M1362" s="55">
        <v>0</v>
      </c>
      <c r="N1362" s="56">
        <v>3</v>
      </c>
      <c r="O1362" s="56">
        <v>5</v>
      </c>
      <c r="P1362" s="56">
        <v>8</v>
      </c>
      <c r="Q1362" s="55">
        <v>1361</v>
      </c>
      <c r="R1362" s="55" t="s">
        <v>309</v>
      </c>
      <c r="S1362" s="55">
        <v>75</v>
      </c>
      <c r="T1362" s="57">
        <f t="shared" si="21"/>
        <v>6</v>
      </c>
    </row>
    <row r="1363" spans="1:20" s="55" customFormat="1" x14ac:dyDescent="0.3">
      <c r="A1363" s="55" t="s">
        <v>2239</v>
      </c>
      <c r="B1363" s="55">
        <v>0</v>
      </c>
      <c r="C1363" s="55">
        <v>0</v>
      </c>
      <c r="D1363" s="55">
        <v>1</v>
      </c>
      <c r="E1363" s="55">
        <v>0</v>
      </c>
      <c r="F1363" s="55">
        <v>0</v>
      </c>
      <c r="G1363" s="55">
        <v>1</v>
      </c>
      <c r="H1363" s="55">
        <v>0</v>
      </c>
      <c r="I1363" s="55">
        <v>0</v>
      </c>
      <c r="J1363" s="55">
        <v>3</v>
      </c>
      <c r="K1363" s="55">
        <v>1</v>
      </c>
      <c r="L1363" s="55">
        <v>0</v>
      </c>
      <c r="M1363" s="55">
        <v>0</v>
      </c>
      <c r="N1363" s="56">
        <v>4</v>
      </c>
      <c r="O1363" s="56">
        <v>2</v>
      </c>
      <c r="P1363" s="56">
        <v>6</v>
      </c>
      <c r="Q1363" s="55">
        <v>1362</v>
      </c>
      <c r="R1363" s="55" t="s">
        <v>309</v>
      </c>
      <c r="S1363" s="55">
        <v>75</v>
      </c>
      <c r="T1363" s="57">
        <f t="shared" si="21"/>
        <v>2</v>
      </c>
    </row>
    <row r="1364" spans="1:20" s="55" customFormat="1" x14ac:dyDescent="0.3">
      <c r="A1364" s="55" t="s">
        <v>2239</v>
      </c>
      <c r="B1364" s="55">
        <v>1</v>
      </c>
      <c r="C1364" s="55">
        <v>1</v>
      </c>
      <c r="D1364" s="55">
        <v>0</v>
      </c>
      <c r="E1364" s="55">
        <v>1</v>
      </c>
      <c r="F1364" s="55">
        <v>0</v>
      </c>
      <c r="G1364" s="55">
        <v>1</v>
      </c>
      <c r="H1364" s="55">
        <v>0</v>
      </c>
      <c r="I1364" s="55">
        <v>0</v>
      </c>
      <c r="J1364" s="55">
        <v>1</v>
      </c>
      <c r="K1364" s="55">
        <v>1</v>
      </c>
      <c r="L1364" s="55">
        <v>0</v>
      </c>
      <c r="M1364" s="55">
        <v>0</v>
      </c>
      <c r="N1364" s="56">
        <v>2</v>
      </c>
      <c r="O1364" s="56">
        <v>4</v>
      </c>
      <c r="P1364" s="56">
        <v>6</v>
      </c>
      <c r="Q1364" s="55">
        <v>1363</v>
      </c>
      <c r="R1364" s="55" t="s">
        <v>309</v>
      </c>
      <c r="S1364" s="55">
        <v>75</v>
      </c>
      <c r="T1364" s="57">
        <f t="shared" si="21"/>
        <v>4</v>
      </c>
    </row>
    <row r="1365" spans="1:20" s="55" customFormat="1" x14ac:dyDescent="0.3">
      <c r="A1365" s="55" t="s">
        <v>2239</v>
      </c>
      <c r="B1365" s="55">
        <v>0</v>
      </c>
      <c r="C1365" s="55">
        <v>1</v>
      </c>
      <c r="D1365" s="55">
        <v>1</v>
      </c>
      <c r="E1365" s="55">
        <v>1</v>
      </c>
      <c r="F1365" s="55">
        <v>0</v>
      </c>
      <c r="G1365" s="55">
        <v>1</v>
      </c>
      <c r="H1365" s="55">
        <v>0</v>
      </c>
      <c r="I1365" s="55">
        <v>0</v>
      </c>
      <c r="J1365" s="55">
        <v>1</v>
      </c>
      <c r="K1365" s="55">
        <v>1</v>
      </c>
      <c r="L1365" s="55">
        <v>0</v>
      </c>
      <c r="M1365" s="55">
        <v>0</v>
      </c>
      <c r="N1365" s="56">
        <v>2</v>
      </c>
      <c r="O1365" s="56">
        <v>4</v>
      </c>
      <c r="P1365" s="56">
        <v>6</v>
      </c>
      <c r="Q1365" s="55">
        <v>1364</v>
      </c>
      <c r="R1365" s="55" t="s">
        <v>309</v>
      </c>
      <c r="S1365" s="55">
        <v>75</v>
      </c>
      <c r="T1365" s="57">
        <f t="shared" si="21"/>
        <v>4</v>
      </c>
    </row>
    <row r="1366" spans="1:20" s="55" customFormat="1" x14ac:dyDescent="0.3">
      <c r="A1366" s="55" t="s">
        <v>2239</v>
      </c>
      <c r="B1366" s="55">
        <v>1</v>
      </c>
      <c r="C1366" s="55">
        <v>1</v>
      </c>
      <c r="D1366" s="55">
        <v>1</v>
      </c>
      <c r="E1366" s="55">
        <v>0</v>
      </c>
      <c r="F1366" s="55">
        <v>1</v>
      </c>
      <c r="G1366" s="55">
        <v>0</v>
      </c>
      <c r="H1366" s="55">
        <v>0</v>
      </c>
      <c r="I1366" s="55">
        <v>0</v>
      </c>
      <c r="J1366" s="55">
        <v>1</v>
      </c>
      <c r="K1366" s="55">
        <v>1</v>
      </c>
      <c r="L1366" s="55">
        <v>0</v>
      </c>
      <c r="M1366" s="55">
        <v>0</v>
      </c>
      <c r="N1366" s="56">
        <v>4</v>
      </c>
      <c r="O1366" s="56">
        <v>2</v>
      </c>
      <c r="P1366" s="56">
        <v>6</v>
      </c>
      <c r="Q1366" s="55">
        <v>1365</v>
      </c>
      <c r="R1366" s="55" t="s">
        <v>309</v>
      </c>
      <c r="S1366" s="55">
        <v>75</v>
      </c>
      <c r="T1366" s="57">
        <f t="shared" si="21"/>
        <v>4</v>
      </c>
    </row>
    <row r="1367" spans="1:20" s="55" customFormat="1" x14ac:dyDescent="0.3">
      <c r="A1367" s="55" t="s">
        <v>2239</v>
      </c>
      <c r="B1367" s="55">
        <v>0</v>
      </c>
      <c r="C1367" s="55">
        <v>0</v>
      </c>
      <c r="D1367" s="55">
        <v>0</v>
      </c>
      <c r="E1367" s="55">
        <v>1</v>
      </c>
      <c r="F1367" s="55">
        <v>0</v>
      </c>
      <c r="G1367" s="55">
        <v>0</v>
      </c>
      <c r="H1367" s="55">
        <v>0</v>
      </c>
      <c r="I1367" s="55">
        <v>0</v>
      </c>
      <c r="J1367" s="55">
        <v>1</v>
      </c>
      <c r="K1367" s="55">
        <v>1</v>
      </c>
      <c r="L1367" s="55">
        <v>0</v>
      </c>
      <c r="M1367" s="55">
        <v>0</v>
      </c>
      <c r="N1367" s="56">
        <v>1</v>
      </c>
      <c r="O1367" s="56">
        <v>2</v>
      </c>
      <c r="P1367" s="56">
        <v>3</v>
      </c>
      <c r="Q1367" s="55">
        <v>1366</v>
      </c>
      <c r="R1367" s="55" t="s">
        <v>309</v>
      </c>
      <c r="S1367" s="55">
        <v>75</v>
      </c>
      <c r="T1367" s="57">
        <f t="shared" si="21"/>
        <v>1</v>
      </c>
    </row>
    <row r="1368" spans="1:20" s="55" customFormat="1" x14ac:dyDescent="0.3">
      <c r="A1368" s="55" t="s">
        <v>2239</v>
      </c>
      <c r="B1368" s="55">
        <v>1</v>
      </c>
      <c r="C1368" s="55">
        <v>0</v>
      </c>
      <c r="D1368" s="55">
        <v>1</v>
      </c>
      <c r="E1368" s="55">
        <v>1</v>
      </c>
      <c r="F1368" s="55">
        <v>0</v>
      </c>
      <c r="G1368" s="55">
        <v>0</v>
      </c>
      <c r="H1368" s="55">
        <v>0</v>
      </c>
      <c r="I1368" s="55">
        <v>0</v>
      </c>
      <c r="J1368" s="55">
        <v>1</v>
      </c>
      <c r="K1368" s="55">
        <v>1</v>
      </c>
      <c r="L1368" s="55">
        <v>0</v>
      </c>
      <c r="M1368" s="55">
        <v>0</v>
      </c>
      <c r="N1368" s="56">
        <v>3</v>
      </c>
      <c r="O1368" s="56">
        <v>2</v>
      </c>
      <c r="P1368" s="56">
        <v>5</v>
      </c>
      <c r="Q1368" s="55">
        <v>1367</v>
      </c>
      <c r="R1368" s="55" t="s">
        <v>309</v>
      </c>
      <c r="S1368" s="55">
        <v>75</v>
      </c>
      <c r="T1368" s="57">
        <f t="shared" si="21"/>
        <v>3</v>
      </c>
    </row>
    <row r="1369" spans="1:20" s="55" customFormat="1" x14ac:dyDescent="0.3">
      <c r="A1369" s="55" t="s">
        <v>2239</v>
      </c>
      <c r="B1369" s="55">
        <v>0</v>
      </c>
      <c r="C1369" s="55">
        <v>1</v>
      </c>
      <c r="D1369" s="55">
        <v>0</v>
      </c>
      <c r="E1369" s="55">
        <v>2</v>
      </c>
      <c r="F1369" s="55">
        <v>1</v>
      </c>
      <c r="G1369" s="55">
        <v>1</v>
      </c>
      <c r="H1369" s="55">
        <v>1</v>
      </c>
      <c r="I1369" s="55">
        <v>0</v>
      </c>
      <c r="J1369" s="55">
        <v>1</v>
      </c>
      <c r="K1369" s="55">
        <v>1</v>
      </c>
      <c r="L1369" s="55">
        <v>0</v>
      </c>
      <c r="M1369" s="55">
        <v>0</v>
      </c>
      <c r="N1369" s="56">
        <v>3</v>
      </c>
      <c r="O1369" s="56">
        <v>5</v>
      </c>
      <c r="P1369" s="56">
        <v>8</v>
      </c>
      <c r="Q1369" s="55">
        <v>1368</v>
      </c>
      <c r="R1369" s="55" t="s">
        <v>309</v>
      </c>
      <c r="S1369" s="55">
        <v>75</v>
      </c>
      <c r="T1369" s="57">
        <f t="shared" si="21"/>
        <v>6</v>
      </c>
    </row>
    <row r="1370" spans="1:20" s="55" customFormat="1" x14ac:dyDescent="0.3">
      <c r="A1370" s="55" t="s">
        <v>2239</v>
      </c>
      <c r="B1370" s="55">
        <v>2</v>
      </c>
      <c r="C1370" s="55">
        <v>0</v>
      </c>
      <c r="D1370" s="55">
        <v>0</v>
      </c>
      <c r="E1370" s="55">
        <v>0</v>
      </c>
      <c r="F1370" s="55">
        <v>0</v>
      </c>
      <c r="G1370" s="55">
        <v>1</v>
      </c>
      <c r="H1370" s="55">
        <v>0</v>
      </c>
      <c r="I1370" s="55">
        <v>0</v>
      </c>
      <c r="J1370" s="55">
        <v>0</v>
      </c>
      <c r="K1370" s="55">
        <v>2</v>
      </c>
      <c r="L1370" s="55">
        <v>0</v>
      </c>
      <c r="M1370" s="55">
        <v>1</v>
      </c>
      <c r="N1370" s="56">
        <v>2</v>
      </c>
      <c r="O1370" s="56">
        <v>4</v>
      </c>
      <c r="P1370" s="56">
        <v>6</v>
      </c>
      <c r="Q1370" s="55">
        <v>1369</v>
      </c>
      <c r="R1370" s="55" t="s">
        <v>309</v>
      </c>
      <c r="S1370" s="55">
        <v>75</v>
      </c>
      <c r="T1370" s="57">
        <f t="shared" si="21"/>
        <v>3</v>
      </c>
    </row>
    <row r="1371" spans="1:20" s="55" customFormat="1" x14ac:dyDescent="0.3">
      <c r="A1371" s="55" t="s">
        <v>2239</v>
      </c>
      <c r="B1371" s="55">
        <v>1</v>
      </c>
      <c r="C1371" s="55">
        <v>0</v>
      </c>
      <c r="D1371" s="55">
        <v>1</v>
      </c>
      <c r="E1371" s="55">
        <v>0</v>
      </c>
      <c r="F1371" s="55">
        <v>1</v>
      </c>
      <c r="G1371" s="55">
        <v>0</v>
      </c>
      <c r="H1371" s="55">
        <v>0</v>
      </c>
      <c r="I1371" s="55">
        <v>1</v>
      </c>
      <c r="J1371" s="55">
        <v>1</v>
      </c>
      <c r="K1371" s="55">
        <v>1</v>
      </c>
      <c r="L1371" s="55">
        <v>0</v>
      </c>
      <c r="M1371" s="55">
        <v>0</v>
      </c>
      <c r="N1371" s="56">
        <v>4</v>
      </c>
      <c r="O1371" s="56">
        <v>2</v>
      </c>
      <c r="P1371" s="56">
        <v>6</v>
      </c>
      <c r="Q1371" s="55">
        <v>1370</v>
      </c>
      <c r="R1371" s="55" t="s">
        <v>309</v>
      </c>
      <c r="S1371" s="55">
        <v>75</v>
      </c>
      <c r="T1371" s="57">
        <f t="shared" si="21"/>
        <v>4</v>
      </c>
    </row>
    <row r="1372" spans="1:20" s="55" customFormat="1" x14ac:dyDescent="0.3">
      <c r="A1372" s="55" t="s">
        <v>2239</v>
      </c>
      <c r="B1372" s="55">
        <v>0</v>
      </c>
      <c r="C1372" s="55">
        <v>0</v>
      </c>
      <c r="D1372" s="55">
        <v>1</v>
      </c>
      <c r="E1372" s="55">
        <v>1</v>
      </c>
      <c r="F1372" s="55">
        <v>1</v>
      </c>
      <c r="G1372" s="55">
        <v>0</v>
      </c>
      <c r="H1372" s="55">
        <v>0</v>
      </c>
      <c r="I1372" s="55">
        <v>0</v>
      </c>
      <c r="J1372" s="55">
        <v>0</v>
      </c>
      <c r="K1372" s="55">
        <v>1</v>
      </c>
      <c r="L1372" s="55">
        <v>0</v>
      </c>
      <c r="M1372" s="55">
        <v>0</v>
      </c>
      <c r="N1372" s="56">
        <v>2</v>
      </c>
      <c r="O1372" s="56">
        <v>2</v>
      </c>
      <c r="P1372" s="56">
        <v>4</v>
      </c>
      <c r="Q1372" s="55">
        <v>1371</v>
      </c>
      <c r="R1372" s="55" t="s">
        <v>309</v>
      </c>
      <c r="S1372" s="55">
        <v>75</v>
      </c>
      <c r="T1372" s="57">
        <f t="shared" si="21"/>
        <v>3</v>
      </c>
    </row>
    <row r="1373" spans="1:20" s="55" customFormat="1" x14ac:dyDescent="0.3">
      <c r="A1373" s="55" t="s">
        <v>2239</v>
      </c>
      <c r="B1373" s="55">
        <v>0</v>
      </c>
      <c r="C1373" s="55">
        <v>1</v>
      </c>
      <c r="D1373" s="55">
        <v>0</v>
      </c>
      <c r="E1373" s="55">
        <v>1</v>
      </c>
      <c r="F1373" s="55">
        <v>0</v>
      </c>
      <c r="G1373" s="55">
        <v>0</v>
      </c>
      <c r="H1373" s="55">
        <v>0</v>
      </c>
      <c r="I1373" s="55">
        <v>0</v>
      </c>
      <c r="J1373" s="55">
        <v>1</v>
      </c>
      <c r="K1373" s="55">
        <v>1</v>
      </c>
      <c r="L1373" s="55">
        <v>0</v>
      </c>
      <c r="M1373" s="55">
        <v>0</v>
      </c>
      <c r="N1373" s="56">
        <v>1</v>
      </c>
      <c r="O1373" s="56">
        <v>3</v>
      </c>
      <c r="P1373" s="56">
        <v>4</v>
      </c>
      <c r="Q1373" s="55">
        <v>1372</v>
      </c>
      <c r="R1373" s="55" t="s">
        <v>309</v>
      </c>
      <c r="S1373" s="55">
        <v>75</v>
      </c>
      <c r="T1373" s="57">
        <f t="shared" si="21"/>
        <v>2</v>
      </c>
    </row>
    <row r="1374" spans="1:20" s="55" customFormat="1" x14ac:dyDescent="0.3">
      <c r="A1374" s="55" t="s">
        <v>2239</v>
      </c>
      <c r="B1374" s="55">
        <v>0</v>
      </c>
      <c r="C1374" s="55">
        <v>1</v>
      </c>
      <c r="D1374" s="55">
        <v>1</v>
      </c>
      <c r="E1374" s="55">
        <v>0</v>
      </c>
      <c r="F1374" s="55">
        <v>0</v>
      </c>
      <c r="G1374" s="55">
        <v>1</v>
      </c>
      <c r="H1374" s="55">
        <v>0</v>
      </c>
      <c r="I1374" s="55">
        <v>0</v>
      </c>
      <c r="J1374" s="55">
        <v>1</v>
      </c>
      <c r="K1374" s="55">
        <v>1</v>
      </c>
      <c r="L1374" s="55">
        <v>1</v>
      </c>
      <c r="M1374" s="55">
        <v>0</v>
      </c>
      <c r="N1374" s="56">
        <v>3</v>
      </c>
      <c r="O1374" s="56">
        <v>3</v>
      </c>
      <c r="P1374" s="56">
        <v>6</v>
      </c>
      <c r="Q1374" s="55">
        <v>1373</v>
      </c>
      <c r="R1374" s="55" t="s">
        <v>309</v>
      </c>
      <c r="S1374" s="55">
        <v>75</v>
      </c>
      <c r="T1374" s="57">
        <f t="shared" si="21"/>
        <v>3</v>
      </c>
    </row>
    <row r="1375" spans="1:20" s="55" customFormat="1" x14ac:dyDescent="0.3">
      <c r="A1375" s="55" t="s">
        <v>2239</v>
      </c>
      <c r="B1375" s="55">
        <v>0</v>
      </c>
      <c r="C1375" s="55">
        <v>0</v>
      </c>
      <c r="D1375" s="55">
        <v>1</v>
      </c>
      <c r="E1375" s="55">
        <v>1</v>
      </c>
      <c r="F1375" s="55">
        <v>1</v>
      </c>
      <c r="G1375" s="55">
        <v>2</v>
      </c>
      <c r="H1375" s="55">
        <v>3</v>
      </c>
      <c r="I1375" s="55">
        <v>0</v>
      </c>
      <c r="J1375" s="55">
        <v>1</v>
      </c>
      <c r="K1375" s="55">
        <v>1</v>
      </c>
      <c r="L1375" s="55">
        <v>0</v>
      </c>
      <c r="M1375" s="55">
        <v>0</v>
      </c>
      <c r="N1375" s="56">
        <v>6</v>
      </c>
      <c r="O1375" s="56">
        <v>4</v>
      </c>
      <c r="P1375" s="56">
        <v>10</v>
      </c>
      <c r="Q1375" s="55">
        <v>1374</v>
      </c>
      <c r="R1375" s="55" t="s">
        <v>309</v>
      </c>
      <c r="S1375" s="55">
        <v>76</v>
      </c>
      <c r="T1375" s="57">
        <f t="shared" si="21"/>
        <v>8</v>
      </c>
    </row>
    <row r="1376" spans="1:20" s="55" customFormat="1" x14ac:dyDescent="0.3">
      <c r="A1376" s="55" t="s">
        <v>2239</v>
      </c>
      <c r="B1376" s="55">
        <v>1</v>
      </c>
      <c r="C1376" s="55">
        <v>1</v>
      </c>
      <c r="D1376" s="55">
        <v>1</v>
      </c>
      <c r="E1376" s="55">
        <v>0</v>
      </c>
      <c r="F1376" s="55">
        <v>1</v>
      </c>
      <c r="G1376" s="55">
        <v>1</v>
      </c>
      <c r="H1376" s="55">
        <v>0</v>
      </c>
      <c r="I1376" s="55">
        <v>0</v>
      </c>
      <c r="J1376" s="55">
        <v>1</v>
      </c>
      <c r="K1376" s="55">
        <v>1</v>
      </c>
      <c r="L1376" s="55">
        <v>0</v>
      </c>
      <c r="M1376" s="55">
        <v>0</v>
      </c>
      <c r="N1376" s="56">
        <v>4</v>
      </c>
      <c r="O1376" s="56">
        <v>3</v>
      </c>
      <c r="P1376" s="56">
        <v>7</v>
      </c>
      <c r="Q1376" s="55">
        <v>1375</v>
      </c>
      <c r="R1376" s="55" t="s">
        <v>309</v>
      </c>
      <c r="S1376" s="55">
        <v>76</v>
      </c>
      <c r="T1376" s="57">
        <f t="shared" si="21"/>
        <v>5</v>
      </c>
    </row>
    <row r="1377" spans="1:20" s="55" customFormat="1" x14ac:dyDescent="0.3">
      <c r="A1377" s="55" t="s">
        <v>2239</v>
      </c>
      <c r="B1377" s="55">
        <v>1</v>
      </c>
      <c r="C1377" s="55">
        <v>1</v>
      </c>
      <c r="D1377" s="55">
        <v>0</v>
      </c>
      <c r="E1377" s="55">
        <v>0</v>
      </c>
      <c r="F1377" s="55">
        <v>1</v>
      </c>
      <c r="G1377" s="55">
        <v>2</v>
      </c>
      <c r="H1377" s="55">
        <v>0</v>
      </c>
      <c r="I1377" s="55">
        <v>3</v>
      </c>
      <c r="J1377" s="55">
        <v>2</v>
      </c>
      <c r="K1377" s="55">
        <v>1</v>
      </c>
      <c r="L1377" s="55">
        <v>0</v>
      </c>
      <c r="M1377" s="55">
        <v>0</v>
      </c>
      <c r="N1377" s="56">
        <v>4</v>
      </c>
      <c r="O1377" s="56">
        <v>7</v>
      </c>
      <c r="P1377" s="56">
        <v>11</v>
      </c>
      <c r="Q1377" s="55">
        <v>1376</v>
      </c>
      <c r="R1377" s="55" t="s">
        <v>309</v>
      </c>
      <c r="S1377" s="55">
        <v>76</v>
      </c>
      <c r="T1377" s="57">
        <f t="shared" si="21"/>
        <v>8</v>
      </c>
    </row>
    <row r="1378" spans="1:20" s="55" customFormat="1" x14ac:dyDescent="0.3">
      <c r="A1378" s="55" t="s">
        <v>2239</v>
      </c>
      <c r="B1378" s="55">
        <v>0</v>
      </c>
      <c r="C1378" s="55">
        <v>0</v>
      </c>
      <c r="D1378" s="55">
        <v>1</v>
      </c>
      <c r="E1378" s="55">
        <v>1</v>
      </c>
      <c r="F1378" s="55">
        <v>2</v>
      </c>
      <c r="G1378" s="55">
        <v>2</v>
      </c>
      <c r="H1378" s="55">
        <v>0</v>
      </c>
      <c r="I1378" s="55">
        <v>0</v>
      </c>
      <c r="J1378" s="55">
        <v>1</v>
      </c>
      <c r="K1378" s="55">
        <v>1</v>
      </c>
      <c r="L1378" s="55">
        <v>0</v>
      </c>
      <c r="M1378" s="55">
        <v>0</v>
      </c>
      <c r="N1378" s="56">
        <v>4</v>
      </c>
      <c r="O1378" s="56">
        <v>4</v>
      </c>
      <c r="P1378" s="56">
        <v>8</v>
      </c>
      <c r="Q1378" s="55">
        <v>1377</v>
      </c>
      <c r="R1378" s="55" t="s">
        <v>309</v>
      </c>
      <c r="S1378" s="55">
        <v>76</v>
      </c>
      <c r="T1378" s="57">
        <f t="shared" si="21"/>
        <v>6</v>
      </c>
    </row>
    <row r="1379" spans="1:20" s="55" customFormat="1" x14ac:dyDescent="0.3">
      <c r="A1379" s="55" t="s">
        <v>2239</v>
      </c>
      <c r="B1379" s="55">
        <v>0</v>
      </c>
      <c r="C1379" s="55">
        <v>1</v>
      </c>
      <c r="D1379" s="55">
        <v>1</v>
      </c>
      <c r="E1379" s="55">
        <v>1</v>
      </c>
      <c r="F1379" s="55">
        <v>1</v>
      </c>
      <c r="G1379" s="55">
        <v>0</v>
      </c>
      <c r="H1379" s="55">
        <v>0</v>
      </c>
      <c r="I1379" s="55">
        <v>0</v>
      </c>
      <c r="J1379" s="55">
        <v>0</v>
      </c>
      <c r="K1379" s="55">
        <v>0</v>
      </c>
      <c r="L1379" s="55">
        <v>0</v>
      </c>
      <c r="M1379" s="55">
        <v>0</v>
      </c>
      <c r="N1379" s="56">
        <v>2</v>
      </c>
      <c r="O1379" s="56">
        <v>2</v>
      </c>
      <c r="P1379" s="56">
        <v>4</v>
      </c>
      <c r="Q1379" s="55">
        <v>1378</v>
      </c>
      <c r="R1379" s="55" t="s">
        <v>309</v>
      </c>
      <c r="S1379" s="55">
        <v>76</v>
      </c>
      <c r="T1379" s="57">
        <f t="shared" si="21"/>
        <v>4</v>
      </c>
    </row>
    <row r="1380" spans="1:20" s="55" customFormat="1" x14ac:dyDescent="0.3">
      <c r="A1380" s="55" t="s">
        <v>2239</v>
      </c>
      <c r="B1380" s="55">
        <v>1</v>
      </c>
      <c r="C1380" s="55">
        <v>0</v>
      </c>
      <c r="D1380" s="55">
        <v>1</v>
      </c>
      <c r="E1380" s="55">
        <v>0</v>
      </c>
      <c r="F1380" s="55">
        <v>2</v>
      </c>
      <c r="G1380" s="55">
        <v>1</v>
      </c>
      <c r="H1380" s="55">
        <v>1</v>
      </c>
      <c r="I1380" s="55">
        <v>2</v>
      </c>
      <c r="J1380" s="55">
        <v>1</v>
      </c>
      <c r="K1380" s="55">
        <v>1</v>
      </c>
      <c r="L1380" s="55">
        <v>0</v>
      </c>
      <c r="M1380" s="55">
        <v>0</v>
      </c>
      <c r="N1380" s="56">
        <v>6</v>
      </c>
      <c r="O1380" s="56">
        <v>4</v>
      </c>
      <c r="P1380" s="56">
        <v>10</v>
      </c>
      <c r="Q1380" s="55">
        <v>1379</v>
      </c>
      <c r="R1380" s="55" t="s">
        <v>309</v>
      </c>
      <c r="S1380" s="55">
        <v>76</v>
      </c>
      <c r="T1380" s="57">
        <f t="shared" si="21"/>
        <v>8</v>
      </c>
    </row>
    <row r="1381" spans="1:20" s="55" customFormat="1" x14ac:dyDescent="0.3">
      <c r="A1381" s="55" t="s">
        <v>2239</v>
      </c>
      <c r="B1381" s="55">
        <v>0</v>
      </c>
      <c r="C1381" s="55">
        <v>1</v>
      </c>
      <c r="D1381" s="55">
        <v>1</v>
      </c>
      <c r="E1381" s="55">
        <v>1</v>
      </c>
      <c r="F1381" s="55">
        <v>3</v>
      </c>
      <c r="G1381" s="55">
        <v>1</v>
      </c>
      <c r="H1381" s="55">
        <v>0</v>
      </c>
      <c r="I1381" s="55">
        <v>1</v>
      </c>
      <c r="J1381" s="55">
        <v>1</v>
      </c>
      <c r="K1381" s="55">
        <v>1</v>
      </c>
      <c r="L1381" s="55">
        <v>0</v>
      </c>
      <c r="M1381" s="55">
        <v>0</v>
      </c>
      <c r="N1381" s="56">
        <v>5</v>
      </c>
      <c r="O1381" s="56">
        <v>5</v>
      </c>
      <c r="P1381" s="56">
        <v>10</v>
      </c>
      <c r="Q1381" s="55">
        <v>1380</v>
      </c>
      <c r="R1381" s="55" t="s">
        <v>309</v>
      </c>
      <c r="S1381" s="55">
        <v>76</v>
      </c>
      <c r="T1381" s="57">
        <f t="shared" si="21"/>
        <v>8</v>
      </c>
    </row>
    <row r="1382" spans="1:20" s="55" customFormat="1" x14ac:dyDescent="0.3">
      <c r="A1382" s="55" t="s">
        <v>2239</v>
      </c>
      <c r="B1382" s="55">
        <v>0</v>
      </c>
      <c r="C1382" s="55">
        <v>1</v>
      </c>
      <c r="D1382" s="55">
        <v>0</v>
      </c>
      <c r="E1382" s="55">
        <v>1</v>
      </c>
      <c r="F1382" s="55">
        <v>1</v>
      </c>
      <c r="G1382" s="55">
        <v>0</v>
      </c>
      <c r="H1382" s="55">
        <v>2</v>
      </c>
      <c r="I1382" s="55">
        <v>0</v>
      </c>
      <c r="J1382" s="55">
        <v>1</v>
      </c>
      <c r="K1382" s="55">
        <v>1</v>
      </c>
      <c r="L1382" s="55">
        <v>0</v>
      </c>
      <c r="M1382" s="55">
        <v>0</v>
      </c>
      <c r="N1382" s="56">
        <v>4</v>
      </c>
      <c r="O1382" s="56">
        <v>3</v>
      </c>
      <c r="P1382" s="56">
        <v>7</v>
      </c>
      <c r="Q1382" s="55">
        <v>1381</v>
      </c>
      <c r="R1382" s="55" t="s">
        <v>309</v>
      </c>
      <c r="S1382" s="55">
        <v>76</v>
      </c>
      <c r="T1382" s="57">
        <f t="shared" si="21"/>
        <v>5</v>
      </c>
    </row>
    <row r="1383" spans="1:20" s="55" customFormat="1" x14ac:dyDescent="0.3">
      <c r="A1383" s="55" t="s">
        <v>2239</v>
      </c>
      <c r="B1383" s="55">
        <v>0</v>
      </c>
      <c r="C1383" s="55">
        <v>0</v>
      </c>
      <c r="D1383" s="55">
        <v>0</v>
      </c>
      <c r="E1383" s="55">
        <v>0</v>
      </c>
      <c r="F1383" s="55">
        <v>2</v>
      </c>
      <c r="G1383" s="55">
        <v>1</v>
      </c>
      <c r="H1383" s="55">
        <v>2</v>
      </c>
      <c r="I1383" s="55">
        <v>2</v>
      </c>
      <c r="J1383" s="55">
        <v>1</v>
      </c>
      <c r="K1383" s="55">
        <v>1</v>
      </c>
      <c r="L1383" s="55">
        <v>0</v>
      </c>
      <c r="M1383" s="55">
        <v>0</v>
      </c>
      <c r="N1383" s="56">
        <v>5</v>
      </c>
      <c r="O1383" s="56">
        <v>4</v>
      </c>
      <c r="P1383" s="56">
        <v>9</v>
      </c>
      <c r="Q1383" s="55">
        <v>1382</v>
      </c>
      <c r="R1383" s="55" t="s">
        <v>309</v>
      </c>
      <c r="S1383" s="55">
        <v>76</v>
      </c>
      <c r="T1383" s="57">
        <f t="shared" si="21"/>
        <v>7</v>
      </c>
    </row>
    <row r="1384" spans="1:20" s="55" customFormat="1" x14ac:dyDescent="0.3">
      <c r="A1384" s="55" t="s">
        <v>2239</v>
      </c>
      <c r="B1384" s="55">
        <v>0</v>
      </c>
      <c r="C1384" s="55">
        <v>1</v>
      </c>
      <c r="D1384" s="55">
        <v>0</v>
      </c>
      <c r="E1384" s="55">
        <v>2</v>
      </c>
      <c r="F1384" s="55">
        <v>2</v>
      </c>
      <c r="G1384" s="55">
        <v>0</v>
      </c>
      <c r="H1384" s="55">
        <v>1</v>
      </c>
      <c r="I1384" s="55">
        <v>0</v>
      </c>
      <c r="J1384" s="55">
        <v>1</v>
      </c>
      <c r="K1384" s="55">
        <v>1</v>
      </c>
      <c r="L1384" s="55">
        <v>0</v>
      </c>
      <c r="M1384" s="55">
        <v>0</v>
      </c>
      <c r="N1384" s="56">
        <v>4</v>
      </c>
      <c r="O1384" s="56">
        <v>4</v>
      </c>
      <c r="P1384" s="56">
        <v>8</v>
      </c>
      <c r="Q1384" s="55">
        <v>1383</v>
      </c>
      <c r="R1384" s="55" t="s">
        <v>309</v>
      </c>
      <c r="S1384" s="55">
        <v>76</v>
      </c>
      <c r="T1384" s="57">
        <f t="shared" si="21"/>
        <v>6</v>
      </c>
    </row>
    <row r="1385" spans="1:20" s="55" customFormat="1" x14ac:dyDescent="0.3">
      <c r="A1385" s="55" t="s">
        <v>2239</v>
      </c>
      <c r="B1385" s="55">
        <v>0</v>
      </c>
      <c r="C1385" s="55">
        <v>1</v>
      </c>
      <c r="D1385" s="55">
        <v>1</v>
      </c>
      <c r="E1385" s="55">
        <v>1</v>
      </c>
      <c r="F1385" s="55">
        <v>0</v>
      </c>
      <c r="G1385" s="55">
        <v>0</v>
      </c>
      <c r="H1385" s="55">
        <v>0</v>
      </c>
      <c r="I1385" s="55">
        <v>0</v>
      </c>
      <c r="J1385" s="55">
        <v>1</v>
      </c>
      <c r="K1385" s="55">
        <v>1</v>
      </c>
      <c r="L1385" s="55">
        <v>0</v>
      </c>
      <c r="M1385" s="55">
        <v>0</v>
      </c>
      <c r="N1385" s="56">
        <v>2</v>
      </c>
      <c r="O1385" s="56">
        <v>3</v>
      </c>
      <c r="P1385" s="56">
        <v>5</v>
      </c>
      <c r="Q1385" s="55">
        <v>1384</v>
      </c>
      <c r="R1385" s="55" t="s">
        <v>309</v>
      </c>
      <c r="S1385" s="55">
        <v>76</v>
      </c>
      <c r="T1385" s="57">
        <f t="shared" si="21"/>
        <v>3</v>
      </c>
    </row>
    <row r="1386" spans="1:20" s="55" customFormat="1" x14ac:dyDescent="0.3">
      <c r="A1386" s="55" t="s">
        <v>2239</v>
      </c>
      <c r="B1386" s="55">
        <v>1</v>
      </c>
      <c r="C1386" s="55">
        <v>0</v>
      </c>
      <c r="D1386" s="55">
        <v>1</v>
      </c>
      <c r="E1386" s="55">
        <v>0</v>
      </c>
      <c r="F1386" s="55">
        <v>1</v>
      </c>
      <c r="G1386" s="55">
        <v>2</v>
      </c>
      <c r="H1386" s="55">
        <v>0</v>
      </c>
      <c r="I1386" s="55">
        <v>2</v>
      </c>
      <c r="J1386" s="55">
        <v>1</v>
      </c>
      <c r="K1386" s="55">
        <v>1</v>
      </c>
      <c r="L1386" s="55">
        <v>0</v>
      </c>
      <c r="M1386" s="55">
        <v>0</v>
      </c>
      <c r="N1386" s="56">
        <v>4</v>
      </c>
      <c r="O1386" s="56">
        <v>5</v>
      </c>
      <c r="P1386" s="56">
        <v>9</v>
      </c>
      <c r="Q1386" s="55">
        <v>1385</v>
      </c>
      <c r="R1386" s="55" t="s">
        <v>309</v>
      </c>
      <c r="S1386" s="55">
        <v>76</v>
      </c>
      <c r="T1386" s="57">
        <f t="shared" si="21"/>
        <v>7</v>
      </c>
    </row>
    <row r="1387" spans="1:20" s="55" customFormat="1" x14ac:dyDescent="0.3">
      <c r="A1387" s="55" t="s">
        <v>2239</v>
      </c>
      <c r="B1387" s="55">
        <v>1</v>
      </c>
      <c r="C1387" s="55">
        <v>0</v>
      </c>
      <c r="D1387" s="55">
        <v>0</v>
      </c>
      <c r="E1387" s="55">
        <v>1</v>
      </c>
      <c r="F1387" s="55">
        <v>1</v>
      </c>
      <c r="G1387" s="55">
        <v>1</v>
      </c>
      <c r="H1387" s="55">
        <v>0</v>
      </c>
      <c r="I1387" s="55">
        <v>0</v>
      </c>
      <c r="J1387" s="55">
        <v>1</v>
      </c>
      <c r="K1387" s="55">
        <v>1</v>
      </c>
      <c r="L1387" s="55">
        <v>0</v>
      </c>
      <c r="M1387" s="55">
        <v>0</v>
      </c>
      <c r="N1387" s="56">
        <v>3</v>
      </c>
      <c r="O1387" s="56">
        <v>3</v>
      </c>
      <c r="P1387" s="56">
        <v>6</v>
      </c>
      <c r="Q1387" s="55">
        <v>1386</v>
      </c>
      <c r="R1387" s="55" t="s">
        <v>309</v>
      </c>
      <c r="S1387" s="55">
        <v>76</v>
      </c>
      <c r="T1387" s="57">
        <f t="shared" si="21"/>
        <v>4</v>
      </c>
    </row>
    <row r="1388" spans="1:20" s="55" customFormat="1" x14ac:dyDescent="0.3">
      <c r="A1388" s="55" t="s">
        <v>2239</v>
      </c>
      <c r="B1388" s="55">
        <v>0</v>
      </c>
      <c r="C1388" s="55">
        <v>1</v>
      </c>
      <c r="D1388" s="55">
        <v>0</v>
      </c>
      <c r="E1388" s="55">
        <v>1</v>
      </c>
      <c r="F1388" s="55">
        <v>0</v>
      </c>
      <c r="G1388" s="55">
        <v>0</v>
      </c>
      <c r="H1388" s="55">
        <v>0</v>
      </c>
      <c r="I1388" s="55">
        <v>0</v>
      </c>
      <c r="J1388" s="55">
        <v>1</v>
      </c>
      <c r="K1388" s="55">
        <v>1</v>
      </c>
      <c r="L1388" s="55">
        <v>0</v>
      </c>
      <c r="M1388" s="55">
        <v>0</v>
      </c>
      <c r="N1388" s="56">
        <v>1</v>
      </c>
      <c r="O1388" s="56">
        <v>3</v>
      </c>
      <c r="P1388" s="56">
        <v>4</v>
      </c>
      <c r="Q1388" s="55">
        <v>1387</v>
      </c>
      <c r="R1388" s="55" t="s">
        <v>309</v>
      </c>
      <c r="S1388" s="55">
        <v>76</v>
      </c>
      <c r="T1388" s="57">
        <f t="shared" si="21"/>
        <v>2</v>
      </c>
    </row>
    <row r="1389" spans="1:20" s="55" customFormat="1" x14ac:dyDescent="0.3">
      <c r="A1389" s="55" t="s">
        <v>2239</v>
      </c>
      <c r="B1389" s="55">
        <v>1</v>
      </c>
      <c r="C1389" s="55">
        <v>0</v>
      </c>
      <c r="D1389" s="55">
        <v>0</v>
      </c>
      <c r="E1389" s="55">
        <v>1</v>
      </c>
      <c r="F1389" s="55">
        <v>0</v>
      </c>
      <c r="G1389" s="55">
        <v>1</v>
      </c>
      <c r="H1389" s="55">
        <v>0</v>
      </c>
      <c r="I1389" s="55">
        <v>0</v>
      </c>
      <c r="J1389" s="55">
        <v>1</v>
      </c>
      <c r="K1389" s="55">
        <v>1</v>
      </c>
      <c r="L1389" s="55">
        <v>0</v>
      </c>
      <c r="M1389" s="55">
        <v>0</v>
      </c>
      <c r="N1389" s="56">
        <v>2</v>
      </c>
      <c r="O1389" s="56">
        <v>3</v>
      </c>
      <c r="P1389" s="56">
        <v>5</v>
      </c>
      <c r="Q1389" s="55">
        <v>1388</v>
      </c>
      <c r="R1389" s="55" t="s">
        <v>309</v>
      </c>
      <c r="S1389" s="55">
        <v>76</v>
      </c>
      <c r="T1389" s="57">
        <f t="shared" si="21"/>
        <v>3</v>
      </c>
    </row>
    <row r="1390" spans="1:20" s="55" customFormat="1" x14ac:dyDescent="0.3">
      <c r="A1390" s="55" t="s">
        <v>2239</v>
      </c>
      <c r="B1390" s="55">
        <v>0</v>
      </c>
      <c r="C1390" s="55">
        <v>1</v>
      </c>
      <c r="D1390" s="55">
        <v>1</v>
      </c>
      <c r="E1390" s="55">
        <v>1</v>
      </c>
      <c r="F1390" s="55">
        <v>0</v>
      </c>
      <c r="G1390" s="55">
        <v>2</v>
      </c>
      <c r="H1390" s="55">
        <v>0</v>
      </c>
      <c r="I1390" s="55">
        <v>0</v>
      </c>
      <c r="J1390" s="55">
        <v>1</v>
      </c>
      <c r="K1390" s="55">
        <v>1</v>
      </c>
      <c r="L1390" s="55">
        <v>0</v>
      </c>
      <c r="M1390" s="55">
        <v>0</v>
      </c>
      <c r="N1390" s="56">
        <v>2</v>
      </c>
      <c r="O1390" s="56">
        <v>5</v>
      </c>
      <c r="P1390" s="56">
        <v>7</v>
      </c>
      <c r="Q1390" s="55">
        <v>1389</v>
      </c>
      <c r="R1390" s="55" t="s">
        <v>309</v>
      </c>
      <c r="S1390" s="55">
        <v>77</v>
      </c>
      <c r="T1390" s="57">
        <f t="shared" si="21"/>
        <v>5</v>
      </c>
    </row>
    <row r="1391" spans="1:20" s="55" customFormat="1" x14ac:dyDescent="0.3">
      <c r="A1391" s="55" t="s">
        <v>2239</v>
      </c>
      <c r="B1391" s="55">
        <v>1</v>
      </c>
      <c r="C1391" s="55">
        <v>0</v>
      </c>
      <c r="D1391" s="55">
        <v>1</v>
      </c>
      <c r="E1391" s="55">
        <v>1</v>
      </c>
      <c r="F1391" s="55">
        <v>1</v>
      </c>
      <c r="G1391" s="55">
        <v>1</v>
      </c>
      <c r="H1391" s="55">
        <v>0</v>
      </c>
      <c r="I1391" s="55">
        <v>0</v>
      </c>
      <c r="J1391" s="55">
        <v>1</v>
      </c>
      <c r="K1391" s="55">
        <v>1</v>
      </c>
      <c r="L1391" s="55">
        <v>1</v>
      </c>
      <c r="M1391" s="55">
        <v>1</v>
      </c>
      <c r="N1391" s="56">
        <v>5</v>
      </c>
      <c r="O1391" s="56">
        <v>4</v>
      </c>
      <c r="P1391" s="56">
        <v>9</v>
      </c>
      <c r="Q1391" s="55">
        <v>1390</v>
      </c>
      <c r="R1391" s="55" t="s">
        <v>309</v>
      </c>
      <c r="S1391" s="55">
        <v>77</v>
      </c>
      <c r="T1391" s="57">
        <f t="shared" si="21"/>
        <v>5</v>
      </c>
    </row>
    <row r="1392" spans="1:20" s="55" customFormat="1" x14ac:dyDescent="0.3">
      <c r="A1392" s="55" t="s">
        <v>2239</v>
      </c>
      <c r="B1392" s="55">
        <v>1</v>
      </c>
      <c r="C1392" s="55">
        <v>0</v>
      </c>
      <c r="D1392" s="55">
        <v>1</v>
      </c>
      <c r="E1392" s="55">
        <v>1</v>
      </c>
      <c r="F1392" s="55">
        <v>0</v>
      </c>
      <c r="G1392" s="55">
        <v>0</v>
      </c>
      <c r="H1392" s="55">
        <v>1</v>
      </c>
      <c r="I1392" s="55">
        <v>0</v>
      </c>
      <c r="J1392" s="55">
        <v>1</v>
      </c>
      <c r="K1392" s="55">
        <v>0</v>
      </c>
      <c r="L1392" s="55">
        <v>0</v>
      </c>
      <c r="M1392" s="55">
        <v>0</v>
      </c>
      <c r="N1392" s="56">
        <v>4</v>
      </c>
      <c r="O1392" s="56">
        <v>1</v>
      </c>
      <c r="P1392" s="56">
        <v>5</v>
      </c>
      <c r="Q1392" s="55">
        <v>1391</v>
      </c>
      <c r="R1392" s="55" t="s">
        <v>309</v>
      </c>
      <c r="S1392" s="55">
        <v>77</v>
      </c>
      <c r="T1392" s="57">
        <f t="shared" si="21"/>
        <v>4</v>
      </c>
    </row>
    <row r="1393" spans="1:20" s="55" customFormat="1" x14ac:dyDescent="0.3">
      <c r="A1393" s="55" t="s">
        <v>2239</v>
      </c>
      <c r="B1393" s="55">
        <v>1</v>
      </c>
      <c r="C1393" s="55">
        <v>0</v>
      </c>
      <c r="D1393" s="55">
        <v>1</v>
      </c>
      <c r="E1393" s="55">
        <v>0</v>
      </c>
      <c r="F1393" s="55">
        <v>0</v>
      </c>
      <c r="G1393" s="55">
        <v>2</v>
      </c>
      <c r="H1393" s="55">
        <v>1</v>
      </c>
      <c r="I1393" s="55">
        <v>1</v>
      </c>
      <c r="J1393" s="55">
        <v>1</v>
      </c>
      <c r="K1393" s="55">
        <v>1</v>
      </c>
      <c r="L1393" s="55">
        <v>0</v>
      </c>
      <c r="M1393" s="55">
        <v>0</v>
      </c>
      <c r="N1393" s="56">
        <v>4</v>
      </c>
      <c r="O1393" s="56">
        <v>4</v>
      </c>
      <c r="P1393" s="56">
        <v>8</v>
      </c>
      <c r="Q1393" s="55">
        <v>1392</v>
      </c>
      <c r="R1393" s="55" t="s">
        <v>309</v>
      </c>
      <c r="S1393" s="55">
        <v>77</v>
      </c>
      <c r="T1393" s="57">
        <f t="shared" si="21"/>
        <v>6</v>
      </c>
    </row>
    <row r="1394" spans="1:20" s="55" customFormat="1" x14ac:dyDescent="0.3">
      <c r="A1394" s="55" t="s">
        <v>2239</v>
      </c>
      <c r="B1394" s="55">
        <v>0</v>
      </c>
      <c r="C1394" s="55">
        <v>0</v>
      </c>
      <c r="D1394" s="55">
        <v>0</v>
      </c>
      <c r="E1394" s="55">
        <v>1</v>
      </c>
      <c r="F1394" s="55">
        <v>1</v>
      </c>
      <c r="G1394" s="55">
        <v>0</v>
      </c>
      <c r="H1394" s="55">
        <v>0</v>
      </c>
      <c r="I1394" s="55">
        <v>0</v>
      </c>
      <c r="J1394" s="55">
        <v>1</v>
      </c>
      <c r="K1394" s="55">
        <v>1</v>
      </c>
      <c r="L1394" s="55">
        <v>0</v>
      </c>
      <c r="M1394" s="55">
        <v>0</v>
      </c>
      <c r="N1394" s="56">
        <v>2</v>
      </c>
      <c r="O1394" s="56">
        <v>2</v>
      </c>
      <c r="P1394" s="56">
        <v>4</v>
      </c>
      <c r="Q1394" s="55">
        <v>1393</v>
      </c>
      <c r="R1394" s="55" t="s">
        <v>309</v>
      </c>
      <c r="S1394" s="55">
        <v>77</v>
      </c>
      <c r="T1394" s="57">
        <f t="shared" si="21"/>
        <v>2</v>
      </c>
    </row>
    <row r="1395" spans="1:20" s="55" customFormat="1" x14ac:dyDescent="0.3">
      <c r="A1395" s="55" t="s">
        <v>2239</v>
      </c>
      <c r="B1395" s="55">
        <v>1</v>
      </c>
      <c r="C1395" s="55">
        <v>0</v>
      </c>
      <c r="D1395" s="55">
        <v>0</v>
      </c>
      <c r="E1395" s="55">
        <v>1</v>
      </c>
      <c r="F1395" s="55">
        <v>1</v>
      </c>
      <c r="G1395" s="55">
        <v>1</v>
      </c>
      <c r="H1395" s="55">
        <v>0</v>
      </c>
      <c r="I1395" s="55">
        <v>0</v>
      </c>
      <c r="J1395" s="55">
        <v>0</v>
      </c>
      <c r="K1395" s="55">
        <v>1</v>
      </c>
      <c r="L1395" s="55">
        <v>0</v>
      </c>
      <c r="M1395" s="55">
        <v>0</v>
      </c>
      <c r="N1395" s="56">
        <v>2</v>
      </c>
      <c r="O1395" s="56">
        <v>3</v>
      </c>
      <c r="P1395" s="56">
        <v>5</v>
      </c>
      <c r="Q1395" s="55">
        <v>1394</v>
      </c>
      <c r="R1395" s="55" t="s">
        <v>309</v>
      </c>
      <c r="S1395" s="55">
        <v>77</v>
      </c>
      <c r="T1395" s="57">
        <f t="shared" si="21"/>
        <v>4</v>
      </c>
    </row>
    <row r="1396" spans="1:20" s="55" customFormat="1" x14ac:dyDescent="0.3">
      <c r="A1396" s="55" t="s">
        <v>2239</v>
      </c>
      <c r="B1396" s="55">
        <v>0</v>
      </c>
      <c r="C1396" s="55">
        <v>0</v>
      </c>
      <c r="D1396" s="55">
        <v>0</v>
      </c>
      <c r="E1396" s="55">
        <v>1</v>
      </c>
      <c r="F1396" s="55">
        <v>1</v>
      </c>
      <c r="G1396" s="55">
        <v>0</v>
      </c>
      <c r="H1396" s="55">
        <v>0</v>
      </c>
      <c r="I1396" s="55">
        <v>1</v>
      </c>
      <c r="J1396" s="55">
        <v>1</v>
      </c>
      <c r="K1396" s="55">
        <v>1</v>
      </c>
      <c r="L1396" s="55">
        <v>0</v>
      </c>
      <c r="M1396" s="55">
        <v>1</v>
      </c>
      <c r="N1396" s="56">
        <v>2</v>
      </c>
      <c r="O1396" s="56">
        <v>4</v>
      </c>
      <c r="P1396" s="56">
        <v>6</v>
      </c>
      <c r="Q1396" s="55">
        <v>1395</v>
      </c>
      <c r="R1396" s="55" t="s">
        <v>309</v>
      </c>
      <c r="S1396" s="55">
        <v>77</v>
      </c>
      <c r="T1396" s="57">
        <f t="shared" si="21"/>
        <v>3</v>
      </c>
    </row>
    <row r="1397" spans="1:20" s="55" customFormat="1" x14ac:dyDescent="0.3">
      <c r="A1397" s="55" t="s">
        <v>2239</v>
      </c>
      <c r="B1397" s="55">
        <v>1</v>
      </c>
      <c r="C1397" s="55">
        <v>0</v>
      </c>
      <c r="D1397" s="55">
        <v>1</v>
      </c>
      <c r="E1397" s="55">
        <v>1</v>
      </c>
      <c r="F1397" s="55">
        <v>1</v>
      </c>
      <c r="G1397" s="55">
        <v>0</v>
      </c>
      <c r="H1397" s="55">
        <v>0</v>
      </c>
      <c r="I1397" s="55">
        <v>0</v>
      </c>
      <c r="J1397" s="55">
        <v>1</v>
      </c>
      <c r="K1397" s="55">
        <v>1</v>
      </c>
      <c r="L1397" s="55">
        <v>0</v>
      </c>
      <c r="M1397" s="55">
        <v>0</v>
      </c>
      <c r="N1397" s="56">
        <v>4</v>
      </c>
      <c r="O1397" s="56">
        <v>2</v>
      </c>
      <c r="P1397" s="56">
        <v>6</v>
      </c>
      <c r="Q1397" s="55">
        <v>1396</v>
      </c>
      <c r="R1397" s="55" t="s">
        <v>309</v>
      </c>
      <c r="S1397" s="55">
        <v>77</v>
      </c>
      <c r="T1397" s="57">
        <f t="shared" si="21"/>
        <v>4</v>
      </c>
    </row>
    <row r="1398" spans="1:20" s="55" customFormat="1" x14ac:dyDescent="0.3">
      <c r="A1398" s="55" t="s">
        <v>2239</v>
      </c>
      <c r="B1398" s="55">
        <v>1</v>
      </c>
      <c r="C1398" s="55">
        <v>0</v>
      </c>
      <c r="D1398" s="55">
        <v>0</v>
      </c>
      <c r="E1398" s="55">
        <v>0</v>
      </c>
      <c r="F1398" s="55">
        <v>0</v>
      </c>
      <c r="G1398" s="55">
        <v>2</v>
      </c>
      <c r="H1398" s="55">
        <v>0</v>
      </c>
      <c r="I1398" s="55">
        <v>0</v>
      </c>
      <c r="J1398" s="55">
        <v>1</v>
      </c>
      <c r="K1398" s="55">
        <v>1</v>
      </c>
      <c r="L1398" s="55">
        <v>0</v>
      </c>
      <c r="M1398" s="55">
        <v>0</v>
      </c>
      <c r="N1398" s="56">
        <v>2</v>
      </c>
      <c r="O1398" s="56">
        <v>3</v>
      </c>
      <c r="P1398" s="56">
        <v>5</v>
      </c>
      <c r="Q1398" s="55">
        <v>1397</v>
      </c>
      <c r="R1398" s="55" t="s">
        <v>309</v>
      </c>
      <c r="S1398" s="55">
        <v>77</v>
      </c>
      <c r="T1398" s="57">
        <f t="shared" si="21"/>
        <v>3</v>
      </c>
    </row>
    <row r="1399" spans="1:20" s="55" customFormat="1" x14ac:dyDescent="0.3">
      <c r="A1399" s="55" t="s">
        <v>2239</v>
      </c>
      <c r="B1399" s="55">
        <v>0</v>
      </c>
      <c r="C1399" s="55">
        <v>2</v>
      </c>
      <c r="D1399" s="55">
        <v>0</v>
      </c>
      <c r="E1399" s="55">
        <v>1</v>
      </c>
      <c r="F1399" s="55">
        <v>2</v>
      </c>
      <c r="G1399" s="55">
        <v>1</v>
      </c>
      <c r="H1399" s="55">
        <v>0</v>
      </c>
      <c r="I1399" s="55">
        <v>0</v>
      </c>
      <c r="J1399" s="55">
        <v>1</v>
      </c>
      <c r="K1399" s="55">
        <v>1</v>
      </c>
      <c r="L1399" s="55">
        <v>0</v>
      </c>
      <c r="M1399" s="55">
        <v>0</v>
      </c>
      <c r="N1399" s="56">
        <v>3</v>
      </c>
      <c r="O1399" s="56">
        <v>5</v>
      </c>
      <c r="P1399" s="56">
        <v>8</v>
      </c>
      <c r="Q1399" s="55">
        <v>1398</v>
      </c>
      <c r="R1399" s="55" t="s">
        <v>309</v>
      </c>
      <c r="S1399" s="55">
        <v>77</v>
      </c>
      <c r="T1399" s="57">
        <f t="shared" si="21"/>
        <v>6</v>
      </c>
    </row>
    <row r="1400" spans="1:20" s="55" customFormat="1" x14ac:dyDescent="0.3">
      <c r="A1400" s="55" t="s">
        <v>2239</v>
      </c>
      <c r="B1400" s="55">
        <v>0</v>
      </c>
      <c r="C1400" s="55">
        <v>1</v>
      </c>
      <c r="D1400" s="55">
        <v>1</v>
      </c>
      <c r="E1400" s="55">
        <v>1</v>
      </c>
      <c r="F1400" s="55">
        <v>1</v>
      </c>
      <c r="G1400" s="55">
        <v>2</v>
      </c>
      <c r="H1400" s="55">
        <v>0</v>
      </c>
      <c r="I1400" s="55">
        <v>0</v>
      </c>
      <c r="J1400" s="55">
        <v>1</v>
      </c>
      <c r="K1400" s="55">
        <v>1</v>
      </c>
      <c r="L1400" s="55">
        <v>0</v>
      </c>
      <c r="M1400" s="55">
        <v>0</v>
      </c>
      <c r="N1400" s="56">
        <v>3</v>
      </c>
      <c r="O1400" s="56">
        <v>5</v>
      </c>
      <c r="P1400" s="56">
        <v>8</v>
      </c>
      <c r="Q1400" s="55">
        <v>1399</v>
      </c>
      <c r="R1400" s="55" t="s">
        <v>309</v>
      </c>
      <c r="S1400" s="55">
        <v>77</v>
      </c>
      <c r="T1400" s="57">
        <f t="shared" si="21"/>
        <v>6</v>
      </c>
    </row>
    <row r="1401" spans="1:20" s="55" customFormat="1" x14ac:dyDescent="0.3">
      <c r="A1401" s="55" t="s">
        <v>2239</v>
      </c>
      <c r="B1401" s="55">
        <v>0</v>
      </c>
      <c r="C1401" s="55">
        <v>0</v>
      </c>
      <c r="D1401" s="55">
        <v>1</v>
      </c>
      <c r="E1401" s="55">
        <v>0</v>
      </c>
      <c r="F1401" s="55">
        <v>1</v>
      </c>
      <c r="G1401" s="55">
        <v>0</v>
      </c>
      <c r="H1401" s="55">
        <v>0</v>
      </c>
      <c r="I1401" s="55">
        <v>1</v>
      </c>
      <c r="J1401" s="55">
        <v>3</v>
      </c>
      <c r="K1401" s="55">
        <v>1</v>
      </c>
      <c r="L1401" s="55">
        <v>0</v>
      </c>
      <c r="M1401" s="55">
        <v>0</v>
      </c>
      <c r="N1401" s="56">
        <v>5</v>
      </c>
      <c r="O1401" s="56">
        <v>2</v>
      </c>
      <c r="P1401" s="56">
        <v>7</v>
      </c>
      <c r="Q1401" s="55">
        <v>1400</v>
      </c>
      <c r="R1401" s="55" t="s">
        <v>309</v>
      </c>
      <c r="S1401" s="55">
        <v>77</v>
      </c>
      <c r="T1401" s="57">
        <f t="shared" si="21"/>
        <v>3</v>
      </c>
    </row>
    <row r="1402" spans="1:20" s="55" customFormat="1" x14ac:dyDescent="0.3">
      <c r="A1402" s="55" t="s">
        <v>2239</v>
      </c>
      <c r="B1402" s="55">
        <v>0</v>
      </c>
      <c r="C1402" s="55">
        <v>1</v>
      </c>
      <c r="D1402" s="55">
        <v>0</v>
      </c>
      <c r="E1402" s="55">
        <v>1</v>
      </c>
      <c r="F1402" s="55">
        <v>0</v>
      </c>
      <c r="G1402" s="55">
        <v>0</v>
      </c>
      <c r="H1402" s="55">
        <v>1</v>
      </c>
      <c r="I1402" s="55">
        <v>0</v>
      </c>
      <c r="J1402" s="55">
        <v>1</v>
      </c>
      <c r="K1402" s="55">
        <v>1</v>
      </c>
      <c r="L1402" s="55">
        <v>0</v>
      </c>
      <c r="M1402" s="55">
        <v>0</v>
      </c>
      <c r="N1402" s="56">
        <v>2</v>
      </c>
      <c r="O1402" s="56">
        <v>3</v>
      </c>
      <c r="P1402" s="56">
        <v>5</v>
      </c>
      <c r="Q1402" s="55">
        <v>1401</v>
      </c>
      <c r="R1402" s="55" t="s">
        <v>309</v>
      </c>
      <c r="S1402" s="55">
        <v>77</v>
      </c>
      <c r="T1402" s="57">
        <f t="shared" si="21"/>
        <v>3</v>
      </c>
    </row>
    <row r="1403" spans="1:20" s="55" customFormat="1" x14ac:dyDescent="0.3">
      <c r="A1403" s="55" t="s">
        <v>2239</v>
      </c>
      <c r="B1403" s="55">
        <v>0</v>
      </c>
      <c r="C1403" s="55">
        <v>1</v>
      </c>
      <c r="D1403" s="55">
        <v>1</v>
      </c>
      <c r="E1403" s="55">
        <v>1</v>
      </c>
      <c r="F1403" s="55">
        <v>0</v>
      </c>
      <c r="G1403" s="55">
        <v>1</v>
      </c>
      <c r="H1403" s="55">
        <v>0</v>
      </c>
      <c r="I1403" s="55">
        <v>0</v>
      </c>
      <c r="J1403" s="55">
        <v>1</v>
      </c>
      <c r="K1403" s="55">
        <v>1</v>
      </c>
      <c r="L1403" s="55">
        <v>0</v>
      </c>
      <c r="M1403" s="55">
        <v>0</v>
      </c>
      <c r="N1403" s="56">
        <v>2</v>
      </c>
      <c r="O1403" s="56">
        <v>4</v>
      </c>
      <c r="P1403" s="56">
        <v>6</v>
      </c>
      <c r="Q1403" s="55">
        <v>1402</v>
      </c>
      <c r="R1403" s="55" t="s">
        <v>309</v>
      </c>
      <c r="S1403" s="55">
        <v>77</v>
      </c>
      <c r="T1403" s="57">
        <f t="shared" si="21"/>
        <v>4</v>
      </c>
    </row>
    <row r="1404" spans="1:20" s="55" customFormat="1" x14ac:dyDescent="0.3">
      <c r="A1404" s="55" t="s">
        <v>2239</v>
      </c>
      <c r="B1404" s="55">
        <v>0</v>
      </c>
      <c r="C1404" s="55">
        <v>0</v>
      </c>
      <c r="D1404" s="55">
        <v>0</v>
      </c>
      <c r="E1404" s="55">
        <v>1</v>
      </c>
      <c r="F1404" s="55">
        <v>0</v>
      </c>
      <c r="G1404" s="55">
        <v>0</v>
      </c>
      <c r="H1404" s="55">
        <v>0</v>
      </c>
      <c r="I1404" s="55">
        <v>0</v>
      </c>
      <c r="J1404" s="55">
        <v>1</v>
      </c>
      <c r="K1404" s="55">
        <v>1</v>
      </c>
      <c r="L1404" s="55">
        <v>0</v>
      </c>
      <c r="M1404" s="55">
        <v>0</v>
      </c>
      <c r="N1404" s="56">
        <v>1</v>
      </c>
      <c r="O1404" s="56">
        <v>2</v>
      </c>
      <c r="P1404" s="56">
        <v>3</v>
      </c>
      <c r="Q1404" s="55">
        <v>1403</v>
      </c>
      <c r="R1404" s="55" t="s">
        <v>309</v>
      </c>
      <c r="S1404" s="55">
        <v>77</v>
      </c>
      <c r="T1404" s="57">
        <f t="shared" si="21"/>
        <v>1</v>
      </c>
    </row>
    <row r="1405" spans="1:20" s="55" customFormat="1" x14ac:dyDescent="0.3">
      <c r="A1405" s="55" t="s">
        <v>2239</v>
      </c>
      <c r="B1405" s="55">
        <v>1</v>
      </c>
      <c r="C1405" s="55">
        <v>0</v>
      </c>
      <c r="D1405" s="55">
        <v>1</v>
      </c>
      <c r="E1405" s="55">
        <v>0</v>
      </c>
      <c r="F1405" s="55">
        <v>0</v>
      </c>
      <c r="G1405" s="55">
        <v>0</v>
      </c>
      <c r="H1405" s="55">
        <v>0</v>
      </c>
      <c r="I1405" s="55">
        <v>0</v>
      </c>
      <c r="J1405" s="55">
        <v>1</v>
      </c>
      <c r="K1405" s="55">
        <v>1</v>
      </c>
      <c r="L1405" s="55">
        <v>0</v>
      </c>
      <c r="M1405" s="55">
        <v>0</v>
      </c>
      <c r="N1405" s="56">
        <v>3</v>
      </c>
      <c r="O1405" s="56">
        <v>1</v>
      </c>
      <c r="P1405" s="56">
        <v>4</v>
      </c>
      <c r="Q1405" s="55">
        <v>1404</v>
      </c>
      <c r="R1405" s="55" t="s">
        <v>309</v>
      </c>
      <c r="S1405" s="55">
        <v>77</v>
      </c>
      <c r="T1405" s="57">
        <f t="shared" si="21"/>
        <v>2</v>
      </c>
    </row>
    <row r="1406" spans="1:20" s="55" customFormat="1" x14ac:dyDescent="0.3">
      <c r="A1406" s="55" t="s">
        <v>2239</v>
      </c>
      <c r="B1406" s="55">
        <v>1</v>
      </c>
      <c r="C1406" s="55">
        <v>0</v>
      </c>
      <c r="D1406" s="55">
        <v>0</v>
      </c>
      <c r="E1406" s="55">
        <v>2</v>
      </c>
      <c r="F1406" s="55">
        <v>0</v>
      </c>
      <c r="G1406" s="55">
        <v>0</v>
      </c>
      <c r="H1406" s="55">
        <v>0</v>
      </c>
      <c r="I1406" s="55">
        <v>0</v>
      </c>
      <c r="J1406" s="55">
        <v>1</v>
      </c>
      <c r="K1406" s="55">
        <v>1</v>
      </c>
      <c r="L1406" s="55">
        <v>0</v>
      </c>
      <c r="M1406" s="55">
        <v>0</v>
      </c>
      <c r="N1406" s="56">
        <v>2</v>
      </c>
      <c r="O1406" s="56">
        <v>3</v>
      </c>
      <c r="P1406" s="56">
        <v>5</v>
      </c>
      <c r="Q1406" s="55">
        <v>1405</v>
      </c>
      <c r="R1406" s="55" t="s">
        <v>309</v>
      </c>
      <c r="S1406" s="55">
        <v>77</v>
      </c>
      <c r="T1406" s="57">
        <f t="shared" si="21"/>
        <v>3</v>
      </c>
    </row>
    <row r="1407" spans="1:20" s="55" customFormat="1" x14ac:dyDescent="0.3">
      <c r="A1407" s="55" t="s">
        <v>2239</v>
      </c>
      <c r="B1407" s="55">
        <v>0</v>
      </c>
      <c r="C1407" s="55">
        <v>0</v>
      </c>
      <c r="D1407" s="55">
        <v>1</v>
      </c>
      <c r="E1407" s="55">
        <v>0</v>
      </c>
      <c r="F1407" s="55">
        <v>1</v>
      </c>
      <c r="G1407" s="55">
        <v>0</v>
      </c>
      <c r="H1407" s="55">
        <v>0</v>
      </c>
      <c r="I1407" s="55">
        <v>0</v>
      </c>
      <c r="J1407" s="55">
        <v>1</v>
      </c>
      <c r="K1407" s="55">
        <v>1</v>
      </c>
      <c r="L1407" s="55">
        <v>0</v>
      </c>
      <c r="M1407" s="55">
        <v>0</v>
      </c>
      <c r="N1407" s="56">
        <v>3</v>
      </c>
      <c r="O1407" s="56">
        <v>1</v>
      </c>
      <c r="P1407" s="56">
        <v>4</v>
      </c>
      <c r="Q1407" s="55">
        <v>1406</v>
      </c>
      <c r="R1407" s="55" t="s">
        <v>309</v>
      </c>
      <c r="S1407" s="55">
        <v>77</v>
      </c>
      <c r="T1407" s="57">
        <f t="shared" si="21"/>
        <v>2</v>
      </c>
    </row>
    <row r="1408" spans="1:20" s="55" customFormat="1" x14ac:dyDescent="0.3">
      <c r="A1408" s="55" t="s">
        <v>2239</v>
      </c>
      <c r="B1408" s="55">
        <v>0</v>
      </c>
      <c r="C1408" s="55">
        <v>0</v>
      </c>
      <c r="D1408" s="55">
        <v>1</v>
      </c>
      <c r="E1408" s="55">
        <v>0</v>
      </c>
      <c r="F1408" s="55">
        <v>0</v>
      </c>
      <c r="G1408" s="55">
        <v>1</v>
      </c>
      <c r="H1408" s="55">
        <v>1</v>
      </c>
      <c r="I1408" s="55">
        <v>0</v>
      </c>
      <c r="J1408" s="55">
        <v>0</v>
      </c>
      <c r="K1408" s="55">
        <v>1</v>
      </c>
      <c r="L1408" s="55">
        <v>1</v>
      </c>
      <c r="M1408" s="55">
        <v>0</v>
      </c>
      <c r="N1408" s="56">
        <v>3</v>
      </c>
      <c r="O1408" s="56">
        <v>2</v>
      </c>
      <c r="P1408" s="56">
        <v>5</v>
      </c>
      <c r="Q1408" s="55">
        <v>1407</v>
      </c>
      <c r="R1408" s="55" t="s">
        <v>309</v>
      </c>
      <c r="S1408" s="55">
        <v>77</v>
      </c>
      <c r="T1408" s="57">
        <f t="shared" si="21"/>
        <v>3</v>
      </c>
    </row>
    <row r="1409" spans="1:20" s="55" customFormat="1" x14ac:dyDescent="0.3">
      <c r="A1409" s="55" t="s">
        <v>2239</v>
      </c>
      <c r="B1409" s="55">
        <v>0</v>
      </c>
      <c r="C1409" s="55">
        <v>0</v>
      </c>
      <c r="D1409" s="55">
        <v>0</v>
      </c>
      <c r="E1409" s="55">
        <v>0</v>
      </c>
      <c r="F1409" s="55">
        <v>1</v>
      </c>
      <c r="G1409" s="55">
        <v>0</v>
      </c>
      <c r="H1409" s="55">
        <v>2</v>
      </c>
      <c r="I1409" s="55">
        <v>1</v>
      </c>
      <c r="J1409" s="55">
        <v>1</v>
      </c>
      <c r="K1409" s="55">
        <v>3</v>
      </c>
      <c r="L1409" s="55">
        <v>1</v>
      </c>
      <c r="M1409" s="55">
        <v>0</v>
      </c>
      <c r="N1409" s="56">
        <v>5</v>
      </c>
      <c r="O1409" s="56">
        <v>4</v>
      </c>
      <c r="P1409" s="56">
        <v>9</v>
      </c>
      <c r="Q1409" s="55">
        <v>1408</v>
      </c>
      <c r="R1409" s="55" t="s">
        <v>309</v>
      </c>
      <c r="S1409" s="55">
        <v>77</v>
      </c>
      <c r="T1409" s="57">
        <f t="shared" si="21"/>
        <v>4</v>
      </c>
    </row>
    <row r="1410" spans="1:20" s="55" customFormat="1" x14ac:dyDescent="0.3">
      <c r="A1410" s="55" t="s">
        <v>2239</v>
      </c>
      <c r="B1410" s="55">
        <v>1</v>
      </c>
      <c r="C1410" s="55">
        <v>0</v>
      </c>
      <c r="D1410" s="55">
        <v>1</v>
      </c>
      <c r="E1410" s="55">
        <v>0</v>
      </c>
      <c r="F1410" s="55">
        <v>0</v>
      </c>
      <c r="G1410" s="55">
        <v>1</v>
      </c>
      <c r="H1410" s="55">
        <v>0</v>
      </c>
      <c r="I1410" s="55">
        <v>1</v>
      </c>
      <c r="J1410" s="55">
        <v>1</v>
      </c>
      <c r="K1410" s="55">
        <v>1</v>
      </c>
      <c r="L1410" s="55">
        <v>0</v>
      </c>
      <c r="M1410" s="55">
        <v>0</v>
      </c>
      <c r="N1410" s="56">
        <v>3</v>
      </c>
      <c r="O1410" s="56">
        <v>3</v>
      </c>
      <c r="P1410" s="56">
        <v>6</v>
      </c>
      <c r="Q1410" s="55">
        <v>1409</v>
      </c>
      <c r="R1410" s="55" t="s">
        <v>309</v>
      </c>
      <c r="S1410" s="55">
        <v>78</v>
      </c>
      <c r="T1410" s="57">
        <f t="shared" si="21"/>
        <v>4</v>
      </c>
    </row>
    <row r="1411" spans="1:20" s="55" customFormat="1" x14ac:dyDescent="0.3">
      <c r="A1411" s="55" t="s">
        <v>2239</v>
      </c>
      <c r="B1411" s="55">
        <v>0</v>
      </c>
      <c r="C1411" s="55">
        <v>2</v>
      </c>
      <c r="D1411" s="55">
        <v>0</v>
      </c>
      <c r="E1411" s="55">
        <v>1</v>
      </c>
      <c r="F1411" s="55">
        <v>1</v>
      </c>
      <c r="G1411" s="55">
        <v>0</v>
      </c>
      <c r="H1411" s="55">
        <v>1</v>
      </c>
      <c r="I1411" s="55">
        <v>1</v>
      </c>
      <c r="J1411" s="55">
        <v>1</v>
      </c>
      <c r="K1411" s="55">
        <v>1</v>
      </c>
      <c r="L1411" s="55">
        <v>0</v>
      </c>
      <c r="M1411" s="55">
        <v>0</v>
      </c>
      <c r="N1411" s="56">
        <v>3</v>
      </c>
      <c r="O1411" s="56">
        <v>5</v>
      </c>
      <c r="P1411" s="56">
        <v>8</v>
      </c>
      <c r="Q1411" s="55">
        <v>1410</v>
      </c>
      <c r="R1411" s="55" t="s">
        <v>309</v>
      </c>
      <c r="S1411" s="55">
        <v>78</v>
      </c>
      <c r="T1411" s="57">
        <f t="shared" ref="T1411:T1474" si="22">SUM(B1411:I1411)</f>
        <v>6</v>
      </c>
    </row>
    <row r="1412" spans="1:20" s="55" customFormat="1" x14ac:dyDescent="0.3">
      <c r="A1412" s="55" t="s">
        <v>2239</v>
      </c>
      <c r="B1412" s="55">
        <v>1</v>
      </c>
      <c r="C1412" s="55">
        <v>0</v>
      </c>
      <c r="D1412" s="55">
        <v>0</v>
      </c>
      <c r="E1412" s="55">
        <v>1</v>
      </c>
      <c r="F1412" s="55">
        <v>1</v>
      </c>
      <c r="G1412" s="55">
        <v>2</v>
      </c>
      <c r="H1412" s="55">
        <v>0</v>
      </c>
      <c r="I1412" s="55">
        <v>0</v>
      </c>
      <c r="J1412" s="55">
        <v>1</v>
      </c>
      <c r="K1412" s="55">
        <v>1</v>
      </c>
      <c r="L1412" s="55">
        <v>0</v>
      </c>
      <c r="M1412" s="55">
        <v>0</v>
      </c>
      <c r="N1412" s="56">
        <v>3</v>
      </c>
      <c r="O1412" s="56">
        <v>4</v>
      </c>
      <c r="P1412" s="56">
        <v>7</v>
      </c>
      <c r="Q1412" s="55">
        <v>1411</v>
      </c>
      <c r="R1412" s="55" t="s">
        <v>309</v>
      </c>
      <c r="S1412" s="55">
        <v>78</v>
      </c>
      <c r="T1412" s="57">
        <f t="shared" si="22"/>
        <v>5</v>
      </c>
    </row>
    <row r="1413" spans="1:20" s="55" customFormat="1" x14ac:dyDescent="0.3">
      <c r="A1413" s="55" t="s">
        <v>2239</v>
      </c>
      <c r="B1413" s="55">
        <v>1</v>
      </c>
      <c r="C1413" s="55">
        <v>0</v>
      </c>
      <c r="D1413" s="55">
        <v>1</v>
      </c>
      <c r="E1413" s="55">
        <v>0</v>
      </c>
      <c r="F1413" s="55">
        <v>0</v>
      </c>
      <c r="G1413" s="55">
        <v>3</v>
      </c>
      <c r="H1413" s="55">
        <v>0</v>
      </c>
      <c r="I1413" s="55">
        <v>0</v>
      </c>
      <c r="J1413" s="55">
        <v>1</v>
      </c>
      <c r="K1413" s="55">
        <v>1</v>
      </c>
      <c r="L1413" s="55">
        <v>0</v>
      </c>
      <c r="M1413" s="55">
        <v>0</v>
      </c>
      <c r="N1413" s="56">
        <v>3</v>
      </c>
      <c r="O1413" s="56">
        <v>4</v>
      </c>
      <c r="P1413" s="56">
        <v>7</v>
      </c>
      <c r="Q1413" s="55">
        <v>1412</v>
      </c>
      <c r="R1413" s="55" t="s">
        <v>309</v>
      </c>
      <c r="S1413" s="55">
        <v>78</v>
      </c>
      <c r="T1413" s="57">
        <f t="shared" si="22"/>
        <v>5</v>
      </c>
    </row>
    <row r="1414" spans="1:20" s="55" customFormat="1" x14ac:dyDescent="0.3">
      <c r="A1414" s="55" t="s">
        <v>2239</v>
      </c>
      <c r="B1414" s="55">
        <v>0</v>
      </c>
      <c r="C1414" s="55">
        <v>0</v>
      </c>
      <c r="D1414" s="55">
        <v>0</v>
      </c>
      <c r="E1414" s="55">
        <v>1</v>
      </c>
      <c r="F1414" s="55">
        <v>2</v>
      </c>
      <c r="G1414" s="55">
        <v>0</v>
      </c>
      <c r="H1414" s="55">
        <v>0</v>
      </c>
      <c r="I1414" s="55">
        <v>0</v>
      </c>
      <c r="J1414" s="55">
        <v>1</v>
      </c>
      <c r="K1414" s="55">
        <v>1</v>
      </c>
      <c r="L1414" s="55">
        <v>0</v>
      </c>
      <c r="M1414" s="55">
        <v>0</v>
      </c>
      <c r="N1414" s="56">
        <v>3</v>
      </c>
      <c r="O1414" s="56">
        <v>2</v>
      </c>
      <c r="P1414" s="56">
        <v>5</v>
      </c>
      <c r="Q1414" s="55">
        <v>1413</v>
      </c>
      <c r="R1414" s="55" t="s">
        <v>309</v>
      </c>
      <c r="S1414" s="55">
        <v>78</v>
      </c>
      <c r="T1414" s="57">
        <f t="shared" si="22"/>
        <v>3</v>
      </c>
    </row>
    <row r="1415" spans="1:20" s="55" customFormat="1" x14ac:dyDescent="0.3">
      <c r="A1415" s="55" t="s">
        <v>2239</v>
      </c>
      <c r="B1415" s="55">
        <v>1</v>
      </c>
      <c r="C1415" s="55">
        <v>0</v>
      </c>
      <c r="D1415" s="55">
        <v>1</v>
      </c>
      <c r="E1415" s="55">
        <v>0</v>
      </c>
      <c r="F1415" s="55">
        <v>0</v>
      </c>
      <c r="G1415" s="55">
        <v>0</v>
      </c>
      <c r="H1415" s="55">
        <v>0</v>
      </c>
      <c r="I1415" s="55">
        <v>0</v>
      </c>
      <c r="J1415" s="55">
        <v>1</v>
      </c>
      <c r="K1415" s="55">
        <v>1</v>
      </c>
      <c r="L1415" s="55">
        <v>0</v>
      </c>
      <c r="M1415" s="55">
        <v>0</v>
      </c>
      <c r="N1415" s="56">
        <v>3</v>
      </c>
      <c r="O1415" s="56">
        <v>1</v>
      </c>
      <c r="P1415" s="56">
        <v>4</v>
      </c>
      <c r="Q1415" s="55">
        <v>1414</v>
      </c>
      <c r="R1415" s="55" t="s">
        <v>309</v>
      </c>
      <c r="S1415" s="55">
        <v>78</v>
      </c>
      <c r="T1415" s="57">
        <f t="shared" si="22"/>
        <v>2</v>
      </c>
    </row>
    <row r="1416" spans="1:20" s="55" customFormat="1" x14ac:dyDescent="0.3">
      <c r="A1416" s="55" t="s">
        <v>2239</v>
      </c>
      <c r="B1416" s="55">
        <v>0</v>
      </c>
      <c r="C1416" s="55">
        <v>1</v>
      </c>
      <c r="D1416" s="55">
        <v>0</v>
      </c>
      <c r="E1416" s="55">
        <v>1</v>
      </c>
      <c r="F1416" s="55">
        <v>1</v>
      </c>
      <c r="G1416" s="55">
        <v>1</v>
      </c>
      <c r="H1416" s="55">
        <v>1</v>
      </c>
      <c r="I1416" s="55">
        <v>3</v>
      </c>
      <c r="J1416" s="55">
        <v>1</v>
      </c>
      <c r="K1416" s="55">
        <v>2</v>
      </c>
      <c r="L1416" s="55">
        <v>1</v>
      </c>
      <c r="M1416" s="55">
        <v>0</v>
      </c>
      <c r="N1416" s="56">
        <v>4</v>
      </c>
      <c r="O1416" s="56">
        <v>8</v>
      </c>
      <c r="P1416" s="56">
        <v>12</v>
      </c>
      <c r="Q1416" s="55">
        <v>1415</v>
      </c>
      <c r="R1416" s="55" t="s">
        <v>309</v>
      </c>
      <c r="S1416" s="55">
        <v>78</v>
      </c>
      <c r="T1416" s="57">
        <f t="shared" si="22"/>
        <v>8</v>
      </c>
    </row>
    <row r="1417" spans="1:20" s="55" customFormat="1" x14ac:dyDescent="0.3">
      <c r="A1417" s="55" t="s">
        <v>2239</v>
      </c>
      <c r="B1417" s="55">
        <v>1</v>
      </c>
      <c r="C1417" s="55">
        <v>0</v>
      </c>
      <c r="D1417" s="55">
        <v>0</v>
      </c>
      <c r="E1417" s="55">
        <v>0</v>
      </c>
      <c r="F1417" s="55">
        <v>0</v>
      </c>
      <c r="G1417" s="55">
        <v>1</v>
      </c>
      <c r="H1417" s="55">
        <v>1</v>
      </c>
      <c r="I1417" s="55">
        <v>2</v>
      </c>
      <c r="J1417" s="55">
        <v>1</v>
      </c>
      <c r="K1417" s="55">
        <v>1</v>
      </c>
      <c r="L1417" s="55">
        <v>0</v>
      </c>
      <c r="M1417" s="55">
        <v>0</v>
      </c>
      <c r="N1417" s="56">
        <v>3</v>
      </c>
      <c r="O1417" s="56">
        <v>4</v>
      </c>
      <c r="P1417" s="56">
        <v>7</v>
      </c>
      <c r="Q1417" s="55">
        <v>1416</v>
      </c>
      <c r="R1417" s="55" t="s">
        <v>309</v>
      </c>
      <c r="S1417" s="55">
        <v>78</v>
      </c>
      <c r="T1417" s="57">
        <f t="shared" si="22"/>
        <v>5</v>
      </c>
    </row>
    <row r="1418" spans="1:20" s="55" customFormat="1" x14ac:dyDescent="0.3">
      <c r="A1418" s="55" t="s">
        <v>2239</v>
      </c>
      <c r="B1418" s="55">
        <v>0</v>
      </c>
      <c r="C1418" s="55">
        <v>0</v>
      </c>
      <c r="D1418" s="55">
        <v>1</v>
      </c>
      <c r="E1418" s="55">
        <v>0</v>
      </c>
      <c r="F1418" s="55">
        <v>1</v>
      </c>
      <c r="G1418" s="55">
        <v>1</v>
      </c>
      <c r="H1418" s="55">
        <v>0</v>
      </c>
      <c r="I1418" s="55">
        <v>2</v>
      </c>
      <c r="J1418" s="55">
        <v>1</v>
      </c>
      <c r="K1418" s="55">
        <v>1</v>
      </c>
      <c r="L1418" s="55">
        <v>0</v>
      </c>
      <c r="M1418" s="55">
        <v>0</v>
      </c>
      <c r="N1418" s="56">
        <v>3</v>
      </c>
      <c r="O1418" s="56">
        <v>4</v>
      </c>
      <c r="P1418" s="56">
        <v>7</v>
      </c>
      <c r="Q1418" s="55">
        <v>1417</v>
      </c>
      <c r="R1418" s="55" t="s">
        <v>309</v>
      </c>
      <c r="S1418" s="55">
        <v>78</v>
      </c>
      <c r="T1418" s="57">
        <f t="shared" si="22"/>
        <v>5</v>
      </c>
    </row>
    <row r="1419" spans="1:20" s="55" customFormat="1" x14ac:dyDescent="0.3">
      <c r="A1419" s="55" t="s">
        <v>2239</v>
      </c>
      <c r="B1419" s="55">
        <v>0</v>
      </c>
      <c r="C1419" s="55">
        <v>0</v>
      </c>
      <c r="D1419" s="55">
        <v>1</v>
      </c>
      <c r="E1419" s="55">
        <v>0</v>
      </c>
      <c r="F1419" s="55">
        <v>2</v>
      </c>
      <c r="G1419" s="55">
        <v>1</v>
      </c>
      <c r="H1419" s="55">
        <v>0</v>
      </c>
      <c r="I1419" s="55">
        <v>1</v>
      </c>
      <c r="J1419" s="55">
        <v>1</v>
      </c>
      <c r="K1419" s="55">
        <v>1</v>
      </c>
      <c r="L1419" s="55">
        <v>0</v>
      </c>
      <c r="M1419" s="55">
        <v>0</v>
      </c>
      <c r="N1419" s="56">
        <v>4</v>
      </c>
      <c r="O1419" s="56">
        <v>3</v>
      </c>
      <c r="P1419" s="56">
        <v>7</v>
      </c>
      <c r="Q1419" s="55">
        <v>1418</v>
      </c>
      <c r="R1419" s="55" t="s">
        <v>309</v>
      </c>
      <c r="S1419" s="55">
        <v>78</v>
      </c>
      <c r="T1419" s="57">
        <f t="shared" si="22"/>
        <v>5</v>
      </c>
    </row>
    <row r="1420" spans="1:20" s="55" customFormat="1" x14ac:dyDescent="0.3">
      <c r="A1420" s="55" t="s">
        <v>2239</v>
      </c>
      <c r="B1420" s="55">
        <v>0</v>
      </c>
      <c r="C1420" s="55">
        <v>1</v>
      </c>
      <c r="D1420" s="55">
        <v>1</v>
      </c>
      <c r="E1420" s="55">
        <v>0</v>
      </c>
      <c r="F1420" s="55">
        <v>1</v>
      </c>
      <c r="G1420" s="55">
        <v>0</v>
      </c>
      <c r="H1420" s="55">
        <v>0</v>
      </c>
      <c r="I1420" s="55">
        <v>0</v>
      </c>
      <c r="J1420" s="55">
        <v>1</v>
      </c>
      <c r="K1420" s="55">
        <v>1</v>
      </c>
      <c r="L1420" s="55">
        <v>0</v>
      </c>
      <c r="M1420" s="55">
        <v>0</v>
      </c>
      <c r="N1420" s="56">
        <v>3</v>
      </c>
      <c r="O1420" s="56">
        <v>2</v>
      </c>
      <c r="P1420" s="56">
        <v>5</v>
      </c>
      <c r="Q1420" s="55">
        <v>1419</v>
      </c>
      <c r="R1420" s="55" t="s">
        <v>309</v>
      </c>
      <c r="S1420" s="55">
        <v>78</v>
      </c>
      <c r="T1420" s="57">
        <f t="shared" si="22"/>
        <v>3</v>
      </c>
    </row>
    <row r="1421" spans="1:20" s="55" customFormat="1" x14ac:dyDescent="0.3">
      <c r="A1421" s="55" t="s">
        <v>2239</v>
      </c>
      <c r="B1421" s="55">
        <v>0</v>
      </c>
      <c r="C1421" s="55">
        <v>1</v>
      </c>
      <c r="D1421" s="55">
        <v>1</v>
      </c>
      <c r="E1421" s="55">
        <v>0</v>
      </c>
      <c r="F1421" s="55">
        <v>0</v>
      </c>
      <c r="G1421" s="55">
        <v>2</v>
      </c>
      <c r="H1421" s="55">
        <v>0</v>
      </c>
      <c r="I1421" s="55">
        <v>0</v>
      </c>
      <c r="J1421" s="55">
        <v>1</v>
      </c>
      <c r="K1421" s="55">
        <v>1</v>
      </c>
      <c r="L1421" s="55">
        <v>0</v>
      </c>
      <c r="M1421" s="55">
        <v>0</v>
      </c>
      <c r="N1421" s="56">
        <v>2</v>
      </c>
      <c r="O1421" s="56">
        <v>4</v>
      </c>
      <c r="P1421" s="56">
        <v>6</v>
      </c>
      <c r="Q1421" s="55">
        <v>1420</v>
      </c>
      <c r="R1421" s="55" t="s">
        <v>309</v>
      </c>
      <c r="S1421" s="55">
        <v>78</v>
      </c>
      <c r="T1421" s="57">
        <f t="shared" si="22"/>
        <v>4</v>
      </c>
    </row>
    <row r="1422" spans="1:20" s="55" customFormat="1" x14ac:dyDescent="0.3">
      <c r="A1422" s="55" t="s">
        <v>2239</v>
      </c>
      <c r="B1422" s="55">
        <v>1</v>
      </c>
      <c r="C1422" s="55">
        <v>0</v>
      </c>
      <c r="D1422" s="55">
        <v>0</v>
      </c>
      <c r="E1422" s="55">
        <v>0</v>
      </c>
      <c r="F1422" s="55">
        <v>1</v>
      </c>
      <c r="G1422" s="55">
        <v>1</v>
      </c>
      <c r="H1422" s="55">
        <v>1</v>
      </c>
      <c r="I1422" s="55">
        <v>2</v>
      </c>
      <c r="J1422" s="55">
        <v>3</v>
      </c>
      <c r="K1422" s="55">
        <v>1</v>
      </c>
      <c r="L1422" s="55">
        <v>0</v>
      </c>
      <c r="M1422" s="55">
        <v>0</v>
      </c>
      <c r="N1422" s="56">
        <v>6</v>
      </c>
      <c r="O1422" s="56">
        <v>4</v>
      </c>
      <c r="P1422" s="56">
        <v>10</v>
      </c>
      <c r="Q1422" s="55">
        <v>1421</v>
      </c>
      <c r="R1422" s="55" t="s">
        <v>309</v>
      </c>
      <c r="S1422" s="55">
        <v>78</v>
      </c>
      <c r="T1422" s="57">
        <f t="shared" si="22"/>
        <v>6</v>
      </c>
    </row>
    <row r="1423" spans="1:20" s="55" customFormat="1" x14ac:dyDescent="0.3">
      <c r="A1423" s="55" t="s">
        <v>2239</v>
      </c>
      <c r="B1423" s="55">
        <v>0</v>
      </c>
      <c r="C1423" s="55">
        <v>0</v>
      </c>
      <c r="D1423" s="55">
        <v>1</v>
      </c>
      <c r="E1423" s="55">
        <v>0</v>
      </c>
      <c r="F1423" s="55">
        <v>3</v>
      </c>
      <c r="G1423" s="55">
        <v>0</v>
      </c>
      <c r="H1423" s="55">
        <v>0</v>
      </c>
      <c r="I1423" s="55">
        <v>2</v>
      </c>
      <c r="J1423" s="55">
        <v>1</v>
      </c>
      <c r="K1423" s="55">
        <v>1</v>
      </c>
      <c r="L1423" s="55">
        <v>0</v>
      </c>
      <c r="M1423" s="55">
        <v>0</v>
      </c>
      <c r="N1423" s="56">
        <v>5</v>
      </c>
      <c r="O1423" s="56">
        <v>3</v>
      </c>
      <c r="P1423" s="56">
        <v>8</v>
      </c>
      <c r="Q1423" s="55">
        <v>1422</v>
      </c>
      <c r="R1423" s="55" t="s">
        <v>309</v>
      </c>
      <c r="S1423" s="55">
        <v>78</v>
      </c>
      <c r="T1423" s="57">
        <f t="shared" si="22"/>
        <v>6</v>
      </c>
    </row>
    <row r="1424" spans="1:20" s="55" customFormat="1" x14ac:dyDescent="0.3">
      <c r="A1424" s="55" t="s">
        <v>2239</v>
      </c>
      <c r="B1424" s="55">
        <v>1</v>
      </c>
      <c r="C1424" s="55">
        <v>0</v>
      </c>
      <c r="D1424" s="55">
        <v>1</v>
      </c>
      <c r="E1424" s="55">
        <v>0</v>
      </c>
      <c r="F1424" s="55">
        <v>0</v>
      </c>
      <c r="G1424" s="55">
        <v>2</v>
      </c>
      <c r="H1424" s="55">
        <v>0</v>
      </c>
      <c r="I1424" s="55">
        <v>0</v>
      </c>
      <c r="J1424" s="55">
        <v>1</v>
      </c>
      <c r="K1424" s="55">
        <v>1</v>
      </c>
      <c r="L1424" s="55">
        <v>0</v>
      </c>
      <c r="M1424" s="55">
        <v>0</v>
      </c>
      <c r="N1424" s="56">
        <v>3</v>
      </c>
      <c r="O1424" s="56">
        <v>3</v>
      </c>
      <c r="P1424" s="56">
        <v>6</v>
      </c>
      <c r="Q1424" s="55">
        <v>1423</v>
      </c>
      <c r="R1424" s="55" t="s">
        <v>309</v>
      </c>
      <c r="S1424" s="55">
        <v>78</v>
      </c>
      <c r="T1424" s="57">
        <f t="shared" si="22"/>
        <v>4</v>
      </c>
    </row>
    <row r="1425" spans="1:20" s="55" customFormat="1" x14ac:dyDescent="0.3">
      <c r="A1425" s="55" t="s">
        <v>2239</v>
      </c>
      <c r="B1425" s="55">
        <v>1</v>
      </c>
      <c r="C1425" s="55">
        <v>0</v>
      </c>
      <c r="D1425" s="55">
        <v>1</v>
      </c>
      <c r="E1425" s="55">
        <v>0</v>
      </c>
      <c r="F1425" s="55">
        <v>0</v>
      </c>
      <c r="G1425" s="55">
        <v>1</v>
      </c>
      <c r="H1425" s="55">
        <v>0</v>
      </c>
      <c r="I1425" s="55">
        <v>1</v>
      </c>
      <c r="J1425" s="55">
        <v>1</v>
      </c>
      <c r="K1425" s="55">
        <v>1</v>
      </c>
      <c r="L1425" s="55">
        <v>0</v>
      </c>
      <c r="M1425" s="55">
        <v>0</v>
      </c>
      <c r="N1425" s="56">
        <v>3</v>
      </c>
      <c r="O1425" s="56">
        <v>3</v>
      </c>
      <c r="P1425" s="56">
        <v>6</v>
      </c>
      <c r="Q1425" s="55">
        <v>1424</v>
      </c>
      <c r="R1425" s="55" t="s">
        <v>309</v>
      </c>
      <c r="S1425" s="55">
        <v>78</v>
      </c>
      <c r="T1425" s="57">
        <f t="shared" si="22"/>
        <v>4</v>
      </c>
    </row>
    <row r="1426" spans="1:20" s="55" customFormat="1" x14ac:dyDescent="0.3">
      <c r="A1426" s="55" t="s">
        <v>2239</v>
      </c>
      <c r="B1426" s="55">
        <v>2</v>
      </c>
      <c r="C1426" s="55">
        <v>0</v>
      </c>
      <c r="D1426" s="55">
        <v>0</v>
      </c>
      <c r="E1426" s="55">
        <v>1</v>
      </c>
      <c r="F1426" s="55">
        <v>0</v>
      </c>
      <c r="G1426" s="55">
        <v>0</v>
      </c>
      <c r="H1426" s="55">
        <v>0</v>
      </c>
      <c r="I1426" s="55">
        <v>0</v>
      </c>
      <c r="J1426" s="55">
        <v>1</v>
      </c>
      <c r="K1426" s="55">
        <v>1</v>
      </c>
      <c r="L1426" s="55">
        <v>0</v>
      </c>
      <c r="M1426" s="55">
        <v>0</v>
      </c>
      <c r="N1426" s="56">
        <v>3</v>
      </c>
      <c r="O1426" s="56">
        <v>2</v>
      </c>
      <c r="P1426" s="56">
        <v>5</v>
      </c>
      <c r="Q1426" s="55">
        <v>1425</v>
      </c>
      <c r="R1426" s="55" t="s">
        <v>309</v>
      </c>
      <c r="S1426" s="55">
        <v>78</v>
      </c>
      <c r="T1426" s="57">
        <f t="shared" si="22"/>
        <v>3</v>
      </c>
    </row>
    <row r="1427" spans="1:20" s="55" customFormat="1" x14ac:dyDescent="0.3">
      <c r="A1427" s="55" t="s">
        <v>2239</v>
      </c>
      <c r="B1427" s="55">
        <v>1</v>
      </c>
      <c r="C1427" s="55">
        <v>0</v>
      </c>
      <c r="D1427" s="55">
        <v>0</v>
      </c>
      <c r="E1427" s="55">
        <v>1</v>
      </c>
      <c r="F1427" s="55">
        <v>0</v>
      </c>
      <c r="G1427" s="55">
        <v>0</v>
      </c>
      <c r="H1427" s="55">
        <v>0</v>
      </c>
      <c r="I1427" s="55">
        <v>0</v>
      </c>
      <c r="J1427" s="55">
        <v>1</v>
      </c>
      <c r="K1427" s="55">
        <v>1</v>
      </c>
      <c r="L1427" s="55">
        <v>0</v>
      </c>
      <c r="M1427" s="55">
        <v>0</v>
      </c>
      <c r="N1427" s="56">
        <v>2</v>
      </c>
      <c r="O1427" s="56">
        <v>2</v>
      </c>
      <c r="P1427" s="56">
        <v>4</v>
      </c>
      <c r="Q1427" s="55">
        <v>1426</v>
      </c>
      <c r="R1427" s="55" t="s">
        <v>309</v>
      </c>
      <c r="S1427" s="55">
        <v>78</v>
      </c>
      <c r="T1427" s="57">
        <f t="shared" si="22"/>
        <v>2</v>
      </c>
    </row>
    <row r="1428" spans="1:20" s="55" customFormat="1" x14ac:dyDescent="0.3">
      <c r="A1428" s="55" t="s">
        <v>2239</v>
      </c>
      <c r="B1428" s="55">
        <v>0</v>
      </c>
      <c r="C1428" s="55">
        <v>0</v>
      </c>
      <c r="D1428" s="55">
        <v>1</v>
      </c>
      <c r="E1428" s="55">
        <v>1</v>
      </c>
      <c r="F1428" s="55">
        <v>0</v>
      </c>
      <c r="G1428" s="55">
        <v>0</v>
      </c>
      <c r="H1428" s="55">
        <v>0</v>
      </c>
      <c r="I1428" s="55">
        <v>0</v>
      </c>
      <c r="J1428" s="55">
        <v>1</v>
      </c>
      <c r="K1428" s="55">
        <v>1</v>
      </c>
      <c r="L1428" s="55">
        <v>0</v>
      </c>
      <c r="M1428" s="55">
        <v>0</v>
      </c>
      <c r="N1428" s="56">
        <v>2</v>
      </c>
      <c r="O1428" s="56">
        <v>2</v>
      </c>
      <c r="P1428" s="56">
        <v>4</v>
      </c>
      <c r="Q1428" s="55">
        <v>1427</v>
      </c>
      <c r="R1428" s="55" t="s">
        <v>309</v>
      </c>
      <c r="S1428" s="55">
        <v>79</v>
      </c>
      <c r="T1428" s="57">
        <f t="shared" si="22"/>
        <v>2</v>
      </c>
    </row>
    <row r="1429" spans="1:20" s="55" customFormat="1" x14ac:dyDescent="0.3">
      <c r="A1429" s="55" t="s">
        <v>2239</v>
      </c>
      <c r="B1429" s="55">
        <v>0</v>
      </c>
      <c r="C1429" s="55">
        <v>1</v>
      </c>
      <c r="D1429" s="55">
        <v>1</v>
      </c>
      <c r="E1429" s="55">
        <v>2</v>
      </c>
      <c r="F1429" s="55">
        <v>0</v>
      </c>
      <c r="G1429" s="55">
        <v>1</v>
      </c>
      <c r="H1429" s="55">
        <v>0</v>
      </c>
      <c r="I1429" s="55">
        <v>0</v>
      </c>
      <c r="J1429" s="55">
        <v>1</v>
      </c>
      <c r="K1429" s="55">
        <v>1</v>
      </c>
      <c r="L1429" s="55">
        <v>1</v>
      </c>
      <c r="M1429" s="55">
        <v>0</v>
      </c>
      <c r="N1429" s="56">
        <v>3</v>
      </c>
      <c r="O1429" s="56">
        <v>5</v>
      </c>
      <c r="P1429" s="56">
        <v>8</v>
      </c>
      <c r="Q1429" s="55">
        <v>1428</v>
      </c>
      <c r="R1429" s="55" t="s">
        <v>309</v>
      </c>
      <c r="S1429" s="55">
        <v>79</v>
      </c>
      <c r="T1429" s="57">
        <f t="shared" si="22"/>
        <v>5</v>
      </c>
    </row>
    <row r="1430" spans="1:20" s="55" customFormat="1" x14ac:dyDescent="0.3">
      <c r="A1430" s="55" t="s">
        <v>2239</v>
      </c>
      <c r="B1430" s="55">
        <v>0</v>
      </c>
      <c r="C1430" s="55">
        <v>0</v>
      </c>
      <c r="D1430" s="55">
        <v>0</v>
      </c>
      <c r="E1430" s="55">
        <v>0</v>
      </c>
      <c r="F1430" s="55">
        <v>2</v>
      </c>
      <c r="G1430" s="55">
        <v>3</v>
      </c>
      <c r="H1430" s="55">
        <v>0</v>
      </c>
      <c r="I1430" s="55">
        <v>0</v>
      </c>
      <c r="J1430" s="55">
        <v>1</v>
      </c>
      <c r="K1430" s="55">
        <v>2</v>
      </c>
      <c r="L1430" s="55">
        <v>1</v>
      </c>
      <c r="M1430" s="55">
        <v>0</v>
      </c>
      <c r="N1430" s="56">
        <v>4</v>
      </c>
      <c r="O1430" s="56">
        <v>5</v>
      </c>
      <c r="P1430" s="56">
        <v>9</v>
      </c>
      <c r="Q1430" s="55">
        <v>1429</v>
      </c>
      <c r="R1430" s="55" t="s">
        <v>309</v>
      </c>
      <c r="S1430" s="55">
        <v>79</v>
      </c>
      <c r="T1430" s="57">
        <f t="shared" si="22"/>
        <v>5</v>
      </c>
    </row>
    <row r="1431" spans="1:20" s="55" customFormat="1" x14ac:dyDescent="0.3">
      <c r="A1431" s="55" t="s">
        <v>2239</v>
      </c>
      <c r="B1431" s="55">
        <v>1</v>
      </c>
      <c r="C1431" s="55">
        <v>1</v>
      </c>
      <c r="D1431" s="55">
        <v>0</v>
      </c>
      <c r="E1431" s="55">
        <v>2</v>
      </c>
      <c r="F1431" s="55">
        <v>2</v>
      </c>
      <c r="G1431" s="55">
        <v>0</v>
      </c>
      <c r="H1431" s="55">
        <v>0</v>
      </c>
      <c r="I1431" s="55">
        <v>2</v>
      </c>
      <c r="J1431" s="55">
        <v>1</v>
      </c>
      <c r="K1431" s="55">
        <v>2</v>
      </c>
      <c r="L1431" s="55">
        <v>1</v>
      </c>
      <c r="M1431" s="55">
        <v>0</v>
      </c>
      <c r="N1431" s="56">
        <v>5</v>
      </c>
      <c r="O1431" s="56">
        <v>7</v>
      </c>
      <c r="P1431" s="56">
        <v>12</v>
      </c>
      <c r="Q1431" s="55">
        <v>1430</v>
      </c>
      <c r="R1431" s="55" t="s">
        <v>309</v>
      </c>
      <c r="S1431" s="55">
        <v>79</v>
      </c>
      <c r="T1431" s="57">
        <f t="shared" si="22"/>
        <v>8</v>
      </c>
    </row>
    <row r="1432" spans="1:20" s="55" customFormat="1" x14ac:dyDescent="0.3">
      <c r="A1432" s="55" t="s">
        <v>2239</v>
      </c>
      <c r="B1432" s="55">
        <v>0</v>
      </c>
      <c r="C1432" s="55">
        <v>0</v>
      </c>
      <c r="D1432" s="55">
        <v>2</v>
      </c>
      <c r="E1432" s="55">
        <v>1</v>
      </c>
      <c r="F1432" s="55">
        <v>3</v>
      </c>
      <c r="G1432" s="55">
        <v>1</v>
      </c>
      <c r="H1432" s="55">
        <v>0</v>
      </c>
      <c r="I1432" s="55">
        <v>1</v>
      </c>
      <c r="J1432" s="55">
        <v>1</v>
      </c>
      <c r="K1432" s="55">
        <v>1</v>
      </c>
      <c r="L1432" s="55">
        <v>0</v>
      </c>
      <c r="M1432" s="55">
        <v>0</v>
      </c>
      <c r="N1432" s="56">
        <v>6</v>
      </c>
      <c r="O1432" s="56">
        <v>4</v>
      </c>
      <c r="P1432" s="56">
        <v>10</v>
      </c>
      <c r="Q1432" s="55">
        <v>1431</v>
      </c>
      <c r="R1432" s="55" t="s">
        <v>309</v>
      </c>
      <c r="S1432" s="55">
        <v>79</v>
      </c>
      <c r="T1432" s="57">
        <f t="shared" si="22"/>
        <v>8</v>
      </c>
    </row>
    <row r="1433" spans="1:20" s="55" customFormat="1" x14ac:dyDescent="0.3">
      <c r="A1433" s="55" t="s">
        <v>2239</v>
      </c>
      <c r="B1433" s="55">
        <v>1</v>
      </c>
      <c r="C1433" s="55">
        <v>0</v>
      </c>
      <c r="D1433" s="55">
        <v>1</v>
      </c>
      <c r="E1433" s="55">
        <v>0</v>
      </c>
      <c r="F1433" s="55">
        <v>1</v>
      </c>
      <c r="G1433" s="55">
        <v>2</v>
      </c>
      <c r="H1433" s="55">
        <v>1</v>
      </c>
      <c r="I1433" s="55">
        <v>0</v>
      </c>
      <c r="J1433" s="55">
        <v>0</v>
      </c>
      <c r="K1433" s="55">
        <v>2</v>
      </c>
      <c r="L1433" s="55">
        <v>0</v>
      </c>
      <c r="M1433" s="55">
        <v>0</v>
      </c>
      <c r="N1433" s="56">
        <v>4</v>
      </c>
      <c r="O1433" s="56">
        <v>4</v>
      </c>
      <c r="P1433" s="56">
        <v>8</v>
      </c>
      <c r="Q1433" s="55">
        <v>1432</v>
      </c>
      <c r="R1433" s="55" t="s">
        <v>309</v>
      </c>
      <c r="S1433" s="55">
        <v>79</v>
      </c>
      <c r="T1433" s="57">
        <f t="shared" si="22"/>
        <v>6</v>
      </c>
    </row>
    <row r="1434" spans="1:20" s="55" customFormat="1" x14ac:dyDescent="0.3">
      <c r="A1434" s="55" t="s">
        <v>2239</v>
      </c>
      <c r="B1434" s="55">
        <v>1</v>
      </c>
      <c r="C1434" s="55">
        <v>0</v>
      </c>
      <c r="D1434" s="55">
        <v>1</v>
      </c>
      <c r="E1434" s="55">
        <v>2</v>
      </c>
      <c r="F1434" s="55">
        <v>1</v>
      </c>
      <c r="G1434" s="55">
        <v>1</v>
      </c>
      <c r="H1434" s="55">
        <v>2</v>
      </c>
      <c r="I1434" s="55">
        <v>1</v>
      </c>
      <c r="J1434" s="55">
        <v>2</v>
      </c>
      <c r="K1434" s="55">
        <v>2</v>
      </c>
      <c r="L1434" s="55">
        <v>0</v>
      </c>
      <c r="M1434" s="55">
        <v>0</v>
      </c>
      <c r="N1434" s="56">
        <v>7</v>
      </c>
      <c r="O1434" s="56">
        <v>6</v>
      </c>
      <c r="P1434" s="56">
        <v>13</v>
      </c>
      <c r="Q1434" s="55">
        <v>1433</v>
      </c>
      <c r="R1434" s="55" t="s">
        <v>309</v>
      </c>
      <c r="S1434" s="55">
        <v>79</v>
      </c>
      <c r="T1434" s="57">
        <f t="shared" si="22"/>
        <v>9</v>
      </c>
    </row>
    <row r="1435" spans="1:20" s="55" customFormat="1" x14ac:dyDescent="0.3">
      <c r="A1435" s="55" t="s">
        <v>2239</v>
      </c>
      <c r="B1435" s="55">
        <v>1</v>
      </c>
      <c r="C1435" s="55">
        <v>0</v>
      </c>
      <c r="D1435" s="55">
        <v>0</v>
      </c>
      <c r="E1435" s="55">
        <v>0</v>
      </c>
      <c r="F1435" s="55">
        <v>0</v>
      </c>
      <c r="G1435" s="55">
        <v>0</v>
      </c>
      <c r="H1435" s="55">
        <v>0</v>
      </c>
      <c r="I1435" s="55">
        <v>0</v>
      </c>
      <c r="J1435" s="55">
        <v>1</v>
      </c>
      <c r="K1435" s="55">
        <v>1</v>
      </c>
      <c r="L1435" s="55">
        <v>0</v>
      </c>
      <c r="M1435" s="55">
        <v>0</v>
      </c>
      <c r="N1435" s="56">
        <v>2</v>
      </c>
      <c r="O1435" s="56">
        <v>1</v>
      </c>
      <c r="P1435" s="56">
        <v>3</v>
      </c>
      <c r="Q1435" s="55">
        <v>1434</v>
      </c>
      <c r="R1435" s="55" t="s">
        <v>309</v>
      </c>
      <c r="S1435" s="55">
        <v>79</v>
      </c>
      <c r="T1435" s="57">
        <f t="shared" si="22"/>
        <v>1</v>
      </c>
    </row>
    <row r="1436" spans="1:20" s="55" customFormat="1" x14ac:dyDescent="0.3">
      <c r="A1436" s="55" t="s">
        <v>2239</v>
      </c>
      <c r="B1436" s="55">
        <v>0</v>
      </c>
      <c r="C1436" s="55">
        <v>0</v>
      </c>
      <c r="D1436" s="55">
        <v>0</v>
      </c>
      <c r="E1436" s="55">
        <v>0</v>
      </c>
      <c r="F1436" s="55">
        <v>0</v>
      </c>
      <c r="G1436" s="55">
        <v>0</v>
      </c>
      <c r="H1436" s="55">
        <v>0</v>
      </c>
      <c r="I1436" s="55">
        <v>0</v>
      </c>
      <c r="J1436" s="55">
        <v>0</v>
      </c>
      <c r="K1436" s="55">
        <v>0</v>
      </c>
      <c r="L1436" s="55">
        <v>1</v>
      </c>
      <c r="M1436" s="55">
        <v>2</v>
      </c>
      <c r="N1436" s="56">
        <v>1</v>
      </c>
      <c r="O1436" s="56">
        <v>2</v>
      </c>
      <c r="P1436" s="56">
        <v>3</v>
      </c>
      <c r="Q1436" s="55">
        <v>1435</v>
      </c>
      <c r="R1436" s="55" t="s">
        <v>309</v>
      </c>
      <c r="S1436" s="55">
        <v>79</v>
      </c>
      <c r="T1436" s="57">
        <f t="shared" si="22"/>
        <v>0</v>
      </c>
    </row>
    <row r="1437" spans="1:20" s="55" customFormat="1" x14ac:dyDescent="0.3">
      <c r="A1437" s="55" t="s">
        <v>2239</v>
      </c>
      <c r="B1437" s="55">
        <v>0</v>
      </c>
      <c r="C1437" s="55">
        <v>1</v>
      </c>
      <c r="D1437" s="55">
        <v>1</v>
      </c>
      <c r="E1437" s="55">
        <v>1</v>
      </c>
      <c r="F1437" s="55">
        <v>0</v>
      </c>
      <c r="G1437" s="55">
        <v>1</v>
      </c>
      <c r="H1437" s="55">
        <v>0</v>
      </c>
      <c r="I1437" s="55">
        <v>0</v>
      </c>
      <c r="J1437" s="55">
        <v>1</v>
      </c>
      <c r="K1437" s="55">
        <v>2</v>
      </c>
      <c r="L1437" s="55">
        <v>1</v>
      </c>
      <c r="M1437" s="55">
        <v>0</v>
      </c>
      <c r="N1437" s="56">
        <v>3</v>
      </c>
      <c r="O1437" s="56">
        <v>5</v>
      </c>
      <c r="P1437" s="56">
        <v>8</v>
      </c>
      <c r="Q1437" s="55">
        <v>1436</v>
      </c>
      <c r="R1437" s="55" t="s">
        <v>309</v>
      </c>
      <c r="S1437" s="55">
        <v>79</v>
      </c>
      <c r="T1437" s="57">
        <f t="shared" si="22"/>
        <v>4</v>
      </c>
    </row>
    <row r="1438" spans="1:20" s="55" customFormat="1" x14ac:dyDescent="0.3">
      <c r="A1438" s="55" t="s">
        <v>2239</v>
      </c>
      <c r="B1438" s="55">
        <v>1</v>
      </c>
      <c r="C1438" s="55">
        <v>1</v>
      </c>
      <c r="D1438" s="55">
        <v>0</v>
      </c>
      <c r="E1438" s="55">
        <v>1</v>
      </c>
      <c r="F1438" s="55">
        <v>1</v>
      </c>
      <c r="G1438" s="55">
        <v>0</v>
      </c>
      <c r="H1438" s="55">
        <v>0</v>
      </c>
      <c r="I1438" s="55">
        <v>1</v>
      </c>
      <c r="J1438" s="55">
        <v>1</v>
      </c>
      <c r="K1438" s="55">
        <v>1</v>
      </c>
      <c r="L1438" s="55">
        <v>0</v>
      </c>
      <c r="M1438" s="55">
        <v>0</v>
      </c>
      <c r="N1438" s="56">
        <v>3</v>
      </c>
      <c r="O1438" s="56">
        <v>4</v>
      </c>
      <c r="P1438" s="56">
        <v>7</v>
      </c>
      <c r="Q1438" s="55">
        <v>1437</v>
      </c>
      <c r="R1438" s="55" t="s">
        <v>309</v>
      </c>
      <c r="S1438" s="55">
        <v>79</v>
      </c>
      <c r="T1438" s="57">
        <f t="shared" si="22"/>
        <v>5</v>
      </c>
    </row>
    <row r="1439" spans="1:20" s="55" customFormat="1" x14ac:dyDescent="0.3">
      <c r="A1439" s="55" t="s">
        <v>2239</v>
      </c>
      <c r="B1439" s="55">
        <v>0</v>
      </c>
      <c r="C1439" s="55">
        <v>0</v>
      </c>
      <c r="D1439" s="55">
        <v>0</v>
      </c>
      <c r="E1439" s="55">
        <v>2</v>
      </c>
      <c r="F1439" s="55">
        <v>1</v>
      </c>
      <c r="G1439" s="55">
        <v>1</v>
      </c>
      <c r="H1439" s="55">
        <v>0</v>
      </c>
      <c r="I1439" s="55">
        <v>0</v>
      </c>
      <c r="J1439" s="55">
        <v>0</v>
      </c>
      <c r="K1439" s="55">
        <v>1</v>
      </c>
      <c r="L1439" s="55">
        <v>0</v>
      </c>
      <c r="M1439" s="55">
        <v>0</v>
      </c>
      <c r="N1439" s="56">
        <v>1</v>
      </c>
      <c r="O1439" s="56">
        <v>4</v>
      </c>
      <c r="P1439" s="56">
        <v>5</v>
      </c>
      <c r="Q1439" s="55">
        <v>1438</v>
      </c>
      <c r="R1439" s="55" t="s">
        <v>309</v>
      </c>
      <c r="S1439" s="55">
        <v>79</v>
      </c>
      <c r="T1439" s="57">
        <f t="shared" si="22"/>
        <v>4</v>
      </c>
    </row>
    <row r="1440" spans="1:20" s="55" customFormat="1" x14ac:dyDescent="0.3">
      <c r="A1440" s="55" t="s">
        <v>2239</v>
      </c>
      <c r="B1440" s="55">
        <v>0</v>
      </c>
      <c r="C1440" s="55">
        <v>0</v>
      </c>
      <c r="D1440" s="55">
        <v>2</v>
      </c>
      <c r="E1440" s="55">
        <v>0</v>
      </c>
      <c r="F1440" s="55">
        <v>2</v>
      </c>
      <c r="G1440" s="55">
        <v>2</v>
      </c>
      <c r="H1440" s="55">
        <v>1</v>
      </c>
      <c r="I1440" s="55">
        <v>0</v>
      </c>
      <c r="J1440" s="55">
        <v>0</v>
      </c>
      <c r="K1440" s="55">
        <v>2</v>
      </c>
      <c r="L1440" s="55">
        <v>0</v>
      </c>
      <c r="M1440" s="55">
        <v>0</v>
      </c>
      <c r="N1440" s="56">
        <v>5</v>
      </c>
      <c r="O1440" s="56">
        <v>4</v>
      </c>
      <c r="P1440" s="56">
        <v>9</v>
      </c>
      <c r="Q1440" s="55">
        <v>1439</v>
      </c>
      <c r="R1440" s="55" t="s">
        <v>309</v>
      </c>
      <c r="S1440" s="55">
        <v>79</v>
      </c>
      <c r="T1440" s="57">
        <f t="shared" si="22"/>
        <v>7</v>
      </c>
    </row>
    <row r="1441" spans="1:20" s="55" customFormat="1" x14ac:dyDescent="0.3">
      <c r="A1441" s="55" t="s">
        <v>2239</v>
      </c>
      <c r="B1441" s="55">
        <v>1</v>
      </c>
      <c r="C1441" s="55">
        <v>0</v>
      </c>
      <c r="D1441" s="55">
        <v>1</v>
      </c>
      <c r="E1441" s="55">
        <v>0</v>
      </c>
      <c r="F1441" s="55">
        <v>0</v>
      </c>
      <c r="G1441" s="55">
        <v>0</v>
      </c>
      <c r="H1441" s="55">
        <v>2</v>
      </c>
      <c r="I1441" s="55">
        <v>1</v>
      </c>
      <c r="J1441" s="55">
        <v>1</v>
      </c>
      <c r="K1441" s="55">
        <v>2</v>
      </c>
      <c r="L1441" s="55">
        <v>0</v>
      </c>
      <c r="M1441" s="55">
        <v>0</v>
      </c>
      <c r="N1441" s="56">
        <v>5</v>
      </c>
      <c r="O1441" s="56">
        <v>3</v>
      </c>
      <c r="P1441" s="56">
        <v>8</v>
      </c>
      <c r="Q1441" s="55">
        <v>1440</v>
      </c>
      <c r="R1441" s="55" t="s">
        <v>309</v>
      </c>
      <c r="S1441" s="55">
        <v>79</v>
      </c>
      <c r="T1441" s="57">
        <f t="shared" si="22"/>
        <v>5</v>
      </c>
    </row>
    <row r="1442" spans="1:20" s="55" customFormat="1" x14ac:dyDescent="0.3">
      <c r="A1442" s="55" t="s">
        <v>2239</v>
      </c>
      <c r="B1442" s="55">
        <v>0</v>
      </c>
      <c r="C1442" s="55">
        <v>0</v>
      </c>
      <c r="D1442" s="55">
        <v>0</v>
      </c>
      <c r="E1442" s="55">
        <v>1</v>
      </c>
      <c r="F1442" s="55">
        <v>2</v>
      </c>
      <c r="G1442" s="55">
        <v>1</v>
      </c>
      <c r="H1442" s="55">
        <v>0</v>
      </c>
      <c r="I1442" s="55">
        <v>1</v>
      </c>
      <c r="J1442" s="55">
        <v>1</v>
      </c>
      <c r="K1442" s="55">
        <v>1</v>
      </c>
      <c r="L1442" s="55">
        <v>0</v>
      </c>
      <c r="M1442" s="55">
        <v>0</v>
      </c>
      <c r="N1442" s="56">
        <v>3</v>
      </c>
      <c r="O1442" s="56">
        <v>4</v>
      </c>
      <c r="P1442" s="56">
        <v>7</v>
      </c>
      <c r="Q1442" s="55">
        <v>1441</v>
      </c>
      <c r="R1442" s="55" t="s">
        <v>309</v>
      </c>
      <c r="S1442" s="55">
        <v>79</v>
      </c>
      <c r="T1442" s="57">
        <f t="shared" si="22"/>
        <v>5</v>
      </c>
    </row>
    <row r="1443" spans="1:20" s="55" customFormat="1" x14ac:dyDescent="0.3">
      <c r="A1443" s="55" t="s">
        <v>2239</v>
      </c>
      <c r="B1443" s="55">
        <v>1</v>
      </c>
      <c r="C1443" s="55">
        <v>1</v>
      </c>
      <c r="D1443" s="55">
        <v>0</v>
      </c>
      <c r="E1443" s="55">
        <v>1</v>
      </c>
      <c r="F1443" s="55">
        <v>2</v>
      </c>
      <c r="G1443" s="55">
        <v>0</v>
      </c>
      <c r="H1443" s="55">
        <v>1</v>
      </c>
      <c r="I1443" s="55">
        <v>3</v>
      </c>
      <c r="J1443" s="55">
        <v>2</v>
      </c>
      <c r="K1443" s="55">
        <v>2</v>
      </c>
      <c r="L1443" s="55">
        <v>1</v>
      </c>
      <c r="M1443" s="55">
        <v>0</v>
      </c>
      <c r="N1443" s="56">
        <v>7</v>
      </c>
      <c r="O1443" s="56">
        <v>7</v>
      </c>
      <c r="P1443" s="56">
        <v>14</v>
      </c>
      <c r="Q1443" s="55">
        <v>1442</v>
      </c>
      <c r="R1443" s="55" t="s">
        <v>309</v>
      </c>
      <c r="S1443" s="55">
        <v>79</v>
      </c>
      <c r="T1443" s="57">
        <f t="shared" si="22"/>
        <v>9</v>
      </c>
    </row>
    <row r="1444" spans="1:20" s="55" customFormat="1" x14ac:dyDescent="0.3">
      <c r="A1444" s="55" t="s">
        <v>2239</v>
      </c>
      <c r="B1444" s="55">
        <v>0</v>
      </c>
      <c r="C1444" s="55">
        <v>0</v>
      </c>
      <c r="D1444" s="55">
        <v>0</v>
      </c>
      <c r="E1444" s="55">
        <v>0</v>
      </c>
      <c r="F1444" s="55">
        <v>0</v>
      </c>
      <c r="G1444" s="55">
        <v>1</v>
      </c>
      <c r="H1444" s="55">
        <v>0</v>
      </c>
      <c r="I1444" s="55">
        <v>2</v>
      </c>
      <c r="J1444" s="55">
        <v>0</v>
      </c>
      <c r="K1444" s="55">
        <v>0</v>
      </c>
      <c r="L1444" s="55">
        <v>0</v>
      </c>
      <c r="M1444" s="55">
        <v>1</v>
      </c>
      <c r="N1444" s="56">
        <v>0</v>
      </c>
      <c r="O1444" s="56">
        <v>4</v>
      </c>
      <c r="P1444" s="56">
        <v>4</v>
      </c>
      <c r="Q1444" s="55">
        <v>1443</v>
      </c>
      <c r="R1444" s="55" t="s">
        <v>309</v>
      </c>
      <c r="S1444" s="55">
        <v>79</v>
      </c>
      <c r="T1444" s="57">
        <f t="shared" si="22"/>
        <v>3</v>
      </c>
    </row>
    <row r="1445" spans="1:20" s="55" customFormat="1" x14ac:dyDescent="0.3">
      <c r="A1445" s="55" t="s">
        <v>2239</v>
      </c>
      <c r="B1445" s="55">
        <v>0</v>
      </c>
      <c r="C1445" s="55">
        <v>1</v>
      </c>
      <c r="D1445" s="55">
        <v>2</v>
      </c>
      <c r="E1445" s="55">
        <v>0</v>
      </c>
      <c r="F1445" s="55">
        <v>0</v>
      </c>
      <c r="G1445" s="55">
        <v>0</v>
      </c>
      <c r="H1445" s="55">
        <v>0</v>
      </c>
      <c r="I1445" s="55">
        <v>0</v>
      </c>
      <c r="J1445" s="55">
        <v>1</v>
      </c>
      <c r="K1445" s="55">
        <v>1</v>
      </c>
      <c r="L1445" s="55">
        <v>0</v>
      </c>
      <c r="M1445" s="55">
        <v>0</v>
      </c>
      <c r="N1445" s="56">
        <v>3</v>
      </c>
      <c r="O1445" s="56">
        <v>2</v>
      </c>
      <c r="P1445" s="56">
        <v>5</v>
      </c>
      <c r="Q1445" s="55">
        <v>1444</v>
      </c>
      <c r="R1445" s="55" t="s">
        <v>309</v>
      </c>
      <c r="S1445" s="55">
        <v>80</v>
      </c>
      <c r="T1445" s="57">
        <f t="shared" si="22"/>
        <v>3</v>
      </c>
    </row>
    <row r="1446" spans="1:20" s="55" customFormat="1" x14ac:dyDescent="0.3">
      <c r="A1446" s="55" t="s">
        <v>2239</v>
      </c>
      <c r="B1446" s="55">
        <v>0</v>
      </c>
      <c r="C1446" s="55">
        <v>1</v>
      </c>
      <c r="D1446" s="55">
        <v>0</v>
      </c>
      <c r="E1446" s="55">
        <v>1</v>
      </c>
      <c r="F1446" s="55">
        <v>0</v>
      </c>
      <c r="G1446" s="55">
        <v>0</v>
      </c>
      <c r="H1446" s="55">
        <v>0</v>
      </c>
      <c r="I1446" s="55">
        <v>0</v>
      </c>
      <c r="J1446" s="55">
        <v>1</v>
      </c>
      <c r="K1446" s="55">
        <v>1</v>
      </c>
      <c r="L1446" s="55">
        <v>0</v>
      </c>
      <c r="M1446" s="55">
        <v>0</v>
      </c>
      <c r="N1446" s="56">
        <v>1</v>
      </c>
      <c r="O1446" s="56">
        <v>3</v>
      </c>
      <c r="P1446" s="56">
        <v>4</v>
      </c>
      <c r="Q1446" s="55">
        <v>1445</v>
      </c>
      <c r="R1446" s="55" t="s">
        <v>309</v>
      </c>
      <c r="S1446" s="55">
        <v>80</v>
      </c>
      <c r="T1446" s="57">
        <f t="shared" si="22"/>
        <v>2</v>
      </c>
    </row>
    <row r="1447" spans="1:20" s="55" customFormat="1" x14ac:dyDescent="0.3">
      <c r="A1447" s="55" t="s">
        <v>2239</v>
      </c>
      <c r="B1447" s="55">
        <v>0</v>
      </c>
      <c r="C1447" s="55">
        <v>1</v>
      </c>
      <c r="D1447" s="55">
        <v>0</v>
      </c>
      <c r="E1447" s="55">
        <v>0</v>
      </c>
      <c r="F1447" s="55">
        <v>2</v>
      </c>
      <c r="G1447" s="55">
        <v>1</v>
      </c>
      <c r="H1447" s="55">
        <v>0</v>
      </c>
      <c r="I1447" s="55">
        <v>0</v>
      </c>
      <c r="J1447" s="55">
        <v>1</v>
      </c>
      <c r="K1447" s="55">
        <v>1</v>
      </c>
      <c r="L1447" s="55">
        <v>0</v>
      </c>
      <c r="M1447" s="55">
        <v>0</v>
      </c>
      <c r="N1447" s="56">
        <v>3</v>
      </c>
      <c r="O1447" s="56">
        <v>3</v>
      </c>
      <c r="P1447" s="56">
        <v>6</v>
      </c>
      <c r="Q1447" s="55">
        <v>1446</v>
      </c>
      <c r="R1447" s="55" t="s">
        <v>309</v>
      </c>
      <c r="S1447" s="55">
        <v>80</v>
      </c>
      <c r="T1447" s="57">
        <f t="shared" si="22"/>
        <v>4</v>
      </c>
    </row>
    <row r="1448" spans="1:20" s="55" customFormat="1" x14ac:dyDescent="0.3">
      <c r="A1448" s="55" t="s">
        <v>2239</v>
      </c>
      <c r="B1448" s="55">
        <v>1</v>
      </c>
      <c r="C1448" s="55">
        <v>0</v>
      </c>
      <c r="D1448" s="55">
        <v>2</v>
      </c>
      <c r="E1448" s="55">
        <v>1</v>
      </c>
      <c r="F1448" s="55">
        <v>0</v>
      </c>
      <c r="G1448" s="55">
        <v>2</v>
      </c>
      <c r="H1448" s="55">
        <v>0</v>
      </c>
      <c r="I1448" s="55">
        <v>1</v>
      </c>
      <c r="J1448" s="55">
        <v>1</v>
      </c>
      <c r="K1448" s="55">
        <v>1</v>
      </c>
      <c r="L1448" s="55">
        <v>0</v>
      </c>
      <c r="M1448" s="55">
        <v>0</v>
      </c>
      <c r="N1448" s="56">
        <v>4</v>
      </c>
      <c r="O1448" s="56">
        <v>5</v>
      </c>
      <c r="P1448" s="56">
        <v>9</v>
      </c>
      <c r="Q1448" s="55">
        <v>1447</v>
      </c>
      <c r="R1448" s="55" t="s">
        <v>309</v>
      </c>
      <c r="S1448" s="55">
        <v>80</v>
      </c>
      <c r="T1448" s="57">
        <f t="shared" si="22"/>
        <v>7</v>
      </c>
    </row>
    <row r="1449" spans="1:20" s="55" customFormat="1" x14ac:dyDescent="0.3">
      <c r="A1449" s="55" t="s">
        <v>2239</v>
      </c>
      <c r="B1449" s="55">
        <v>0</v>
      </c>
      <c r="C1449" s="55">
        <v>1</v>
      </c>
      <c r="D1449" s="55">
        <v>0</v>
      </c>
      <c r="E1449" s="55">
        <v>1</v>
      </c>
      <c r="F1449" s="55">
        <v>2</v>
      </c>
      <c r="G1449" s="55">
        <v>2</v>
      </c>
      <c r="H1449" s="55">
        <v>1</v>
      </c>
      <c r="I1449" s="55">
        <v>1</v>
      </c>
      <c r="J1449" s="55">
        <v>1</v>
      </c>
      <c r="K1449" s="55">
        <v>1</v>
      </c>
      <c r="L1449" s="55">
        <v>0</v>
      </c>
      <c r="M1449" s="55">
        <v>0</v>
      </c>
      <c r="N1449" s="56">
        <v>4</v>
      </c>
      <c r="O1449" s="56">
        <v>6</v>
      </c>
      <c r="P1449" s="56">
        <v>10</v>
      </c>
      <c r="Q1449" s="55">
        <v>1448</v>
      </c>
      <c r="R1449" s="55" t="s">
        <v>309</v>
      </c>
      <c r="S1449" s="55">
        <v>80</v>
      </c>
      <c r="T1449" s="57">
        <f t="shared" si="22"/>
        <v>8</v>
      </c>
    </row>
    <row r="1450" spans="1:20" s="55" customFormat="1" x14ac:dyDescent="0.3">
      <c r="A1450" s="55" t="s">
        <v>2239</v>
      </c>
      <c r="B1450" s="55">
        <v>0</v>
      </c>
      <c r="C1450" s="55">
        <v>0</v>
      </c>
      <c r="D1450" s="55">
        <v>3</v>
      </c>
      <c r="E1450" s="55">
        <v>3</v>
      </c>
      <c r="F1450" s="55">
        <v>0</v>
      </c>
      <c r="G1450" s="55">
        <v>0</v>
      </c>
      <c r="H1450" s="55">
        <v>1</v>
      </c>
      <c r="I1450" s="55">
        <v>0</v>
      </c>
      <c r="J1450" s="55">
        <v>1</v>
      </c>
      <c r="K1450" s="55">
        <v>1</v>
      </c>
      <c r="L1450" s="55">
        <v>0</v>
      </c>
      <c r="M1450" s="55">
        <v>0</v>
      </c>
      <c r="N1450" s="56">
        <v>5</v>
      </c>
      <c r="O1450" s="56">
        <v>4</v>
      </c>
      <c r="P1450" s="56">
        <v>9</v>
      </c>
      <c r="Q1450" s="55">
        <v>1449</v>
      </c>
      <c r="R1450" s="55" t="s">
        <v>309</v>
      </c>
      <c r="S1450" s="55">
        <v>80</v>
      </c>
      <c r="T1450" s="57">
        <f t="shared" si="22"/>
        <v>7</v>
      </c>
    </row>
    <row r="1451" spans="1:20" s="55" customFormat="1" x14ac:dyDescent="0.3">
      <c r="A1451" s="55" t="s">
        <v>2239</v>
      </c>
      <c r="B1451" s="55">
        <v>0</v>
      </c>
      <c r="C1451" s="55">
        <v>0</v>
      </c>
      <c r="D1451" s="55">
        <v>0</v>
      </c>
      <c r="E1451" s="55">
        <v>1</v>
      </c>
      <c r="F1451" s="55">
        <v>0</v>
      </c>
      <c r="G1451" s="55">
        <v>1</v>
      </c>
      <c r="H1451" s="55">
        <v>0</v>
      </c>
      <c r="I1451" s="55">
        <v>2</v>
      </c>
      <c r="J1451" s="55">
        <v>1</v>
      </c>
      <c r="K1451" s="55">
        <v>1</v>
      </c>
      <c r="L1451" s="55">
        <v>0</v>
      </c>
      <c r="M1451" s="55">
        <v>0</v>
      </c>
      <c r="N1451" s="56">
        <v>1</v>
      </c>
      <c r="O1451" s="56">
        <v>5</v>
      </c>
      <c r="P1451" s="56">
        <v>6</v>
      </c>
      <c r="Q1451" s="55">
        <v>1450</v>
      </c>
      <c r="R1451" s="55" t="s">
        <v>309</v>
      </c>
      <c r="S1451" s="55">
        <v>80</v>
      </c>
      <c r="T1451" s="57">
        <f t="shared" si="22"/>
        <v>4</v>
      </c>
    </row>
    <row r="1452" spans="1:20" s="55" customFormat="1" x14ac:dyDescent="0.3">
      <c r="A1452" s="55" t="s">
        <v>2239</v>
      </c>
      <c r="B1452" s="55">
        <v>0</v>
      </c>
      <c r="C1452" s="55">
        <v>0</v>
      </c>
      <c r="D1452" s="55">
        <v>0</v>
      </c>
      <c r="E1452" s="55">
        <v>0</v>
      </c>
      <c r="F1452" s="55">
        <v>1</v>
      </c>
      <c r="G1452" s="55">
        <v>1</v>
      </c>
      <c r="H1452" s="55">
        <v>1</v>
      </c>
      <c r="I1452" s="55">
        <v>1</v>
      </c>
      <c r="J1452" s="55">
        <v>2</v>
      </c>
      <c r="K1452" s="55">
        <v>1</v>
      </c>
      <c r="L1452" s="55">
        <v>0</v>
      </c>
      <c r="M1452" s="55">
        <v>0</v>
      </c>
      <c r="N1452" s="56">
        <v>4</v>
      </c>
      <c r="O1452" s="56">
        <v>3</v>
      </c>
      <c r="P1452" s="56">
        <v>7</v>
      </c>
      <c r="Q1452" s="55">
        <v>1451</v>
      </c>
      <c r="R1452" s="55" t="s">
        <v>309</v>
      </c>
      <c r="S1452" s="55">
        <v>80</v>
      </c>
      <c r="T1452" s="57">
        <f t="shared" si="22"/>
        <v>4</v>
      </c>
    </row>
    <row r="1453" spans="1:20" s="55" customFormat="1" x14ac:dyDescent="0.3">
      <c r="A1453" s="55" t="s">
        <v>2239</v>
      </c>
      <c r="B1453" s="55">
        <v>0</v>
      </c>
      <c r="C1453" s="55">
        <v>1</v>
      </c>
      <c r="D1453" s="55">
        <v>0</v>
      </c>
      <c r="E1453" s="55">
        <v>1</v>
      </c>
      <c r="F1453" s="55">
        <v>0</v>
      </c>
      <c r="G1453" s="55">
        <v>1</v>
      </c>
      <c r="H1453" s="55">
        <v>0</v>
      </c>
      <c r="I1453" s="55">
        <v>0</v>
      </c>
      <c r="J1453" s="55">
        <v>1</v>
      </c>
      <c r="K1453" s="55">
        <v>1</v>
      </c>
      <c r="L1453" s="55">
        <v>0</v>
      </c>
      <c r="M1453" s="55">
        <v>0</v>
      </c>
      <c r="N1453" s="56">
        <v>1</v>
      </c>
      <c r="O1453" s="56">
        <v>4</v>
      </c>
      <c r="P1453" s="56">
        <v>5</v>
      </c>
      <c r="Q1453" s="55">
        <v>1452</v>
      </c>
      <c r="R1453" s="55" t="s">
        <v>309</v>
      </c>
      <c r="S1453" s="55">
        <v>80</v>
      </c>
      <c r="T1453" s="57">
        <f t="shared" si="22"/>
        <v>3</v>
      </c>
    </row>
    <row r="1454" spans="1:20" s="55" customFormat="1" x14ac:dyDescent="0.3">
      <c r="A1454" s="55" t="s">
        <v>2239</v>
      </c>
      <c r="B1454" s="55">
        <v>0</v>
      </c>
      <c r="C1454" s="55">
        <v>1</v>
      </c>
      <c r="D1454" s="55">
        <v>0</v>
      </c>
      <c r="E1454" s="55">
        <v>1</v>
      </c>
      <c r="F1454" s="55">
        <v>1</v>
      </c>
      <c r="G1454" s="55">
        <v>2</v>
      </c>
      <c r="H1454" s="55">
        <v>0</v>
      </c>
      <c r="I1454" s="55">
        <v>1</v>
      </c>
      <c r="J1454" s="55">
        <v>1</v>
      </c>
      <c r="K1454" s="55">
        <v>1</v>
      </c>
      <c r="L1454" s="55">
        <v>0</v>
      </c>
      <c r="M1454" s="55">
        <v>0</v>
      </c>
      <c r="N1454" s="56">
        <v>2</v>
      </c>
      <c r="O1454" s="56">
        <v>6</v>
      </c>
      <c r="P1454" s="56">
        <v>8</v>
      </c>
      <c r="Q1454" s="55">
        <v>1453</v>
      </c>
      <c r="R1454" s="55" t="s">
        <v>309</v>
      </c>
      <c r="S1454" s="55">
        <v>80</v>
      </c>
      <c r="T1454" s="57">
        <f t="shared" si="22"/>
        <v>6</v>
      </c>
    </row>
    <row r="1455" spans="1:20" s="55" customFormat="1" x14ac:dyDescent="0.3">
      <c r="A1455" s="55" t="s">
        <v>2239</v>
      </c>
      <c r="B1455" s="55">
        <v>1</v>
      </c>
      <c r="C1455" s="55">
        <v>0</v>
      </c>
      <c r="D1455" s="55">
        <v>0</v>
      </c>
      <c r="E1455" s="55">
        <v>2</v>
      </c>
      <c r="F1455" s="55">
        <v>1</v>
      </c>
      <c r="G1455" s="55">
        <v>0</v>
      </c>
      <c r="H1455" s="55">
        <v>0</v>
      </c>
      <c r="I1455" s="55">
        <v>0</v>
      </c>
      <c r="J1455" s="55">
        <v>1</v>
      </c>
      <c r="K1455" s="55">
        <v>1</v>
      </c>
      <c r="L1455" s="55">
        <v>0</v>
      </c>
      <c r="M1455" s="55">
        <v>0</v>
      </c>
      <c r="N1455" s="56">
        <v>3</v>
      </c>
      <c r="O1455" s="56">
        <v>3</v>
      </c>
      <c r="P1455" s="56">
        <v>6</v>
      </c>
      <c r="Q1455" s="55">
        <v>1454</v>
      </c>
      <c r="R1455" s="55" t="s">
        <v>309</v>
      </c>
      <c r="S1455" s="55">
        <v>80</v>
      </c>
      <c r="T1455" s="57">
        <f t="shared" si="22"/>
        <v>4</v>
      </c>
    </row>
    <row r="1456" spans="1:20" s="55" customFormat="1" x14ac:dyDescent="0.3">
      <c r="A1456" s="55" t="s">
        <v>2239</v>
      </c>
      <c r="B1456" s="55">
        <v>1</v>
      </c>
      <c r="C1456" s="55">
        <v>0</v>
      </c>
      <c r="D1456" s="55">
        <v>1</v>
      </c>
      <c r="E1456" s="55">
        <v>0</v>
      </c>
      <c r="F1456" s="55">
        <v>0</v>
      </c>
      <c r="G1456" s="55">
        <v>0</v>
      </c>
      <c r="H1456" s="55">
        <v>0</v>
      </c>
      <c r="I1456" s="55">
        <v>1</v>
      </c>
      <c r="J1456" s="55">
        <v>1</v>
      </c>
      <c r="K1456" s="55">
        <v>1</v>
      </c>
      <c r="L1456" s="55">
        <v>0</v>
      </c>
      <c r="M1456" s="55">
        <v>0</v>
      </c>
      <c r="N1456" s="56">
        <v>3</v>
      </c>
      <c r="O1456" s="56">
        <v>2</v>
      </c>
      <c r="P1456" s="56">
        <v>5</v>
      </c>
      <c r="Q1456" s="55">
        <v>1455</v>
      </c>
      <c r="R1456" s="55" t="s">
        <v>309</v>
      </c>
      <c r="S1456" s="55">
        <v>80</v>
      </c>
      <c r="T1456" s="57">
        <f t="shared" si="22"/>
        <v>3</v>
      </c>
    </row>
    <row r="1457" spans="1:20" s="55" customFormat="1" x14ac:dyDescent="0.3">
      <c r="A1457" s="55" t="s">
        <v>2239</v>
      </c>
      <c r="B1457" s="55">
        <v>1</v>
      </c>
      <c r="C1457" s="55">
        <v>0</v>
      </c>
      <c r="D1457" s="55">
        <v>0</v>
      </c>
      <c r="E1457" s="55">
        <v>1</v>
      </c>
      <c r="F1457" s="55">
        <v>0</v>
      </c>
      <c r="G1457" s="55">
        <v>1</v>
      </c>
      <c r="H1457" s="55">
        <v>0</v>
      </c>
      <c r="I1457" s="55">
        <v>0</v>
      </c>
      <c r="J1457" s="55">
        <v>1</v>
      </c>
      <c r="K1457" s="55">
        <v>1</v>
      </c>
      <c r="L1457" s="55">
        <v>0</v>
      </c>
      <c r="M1457" s="55">
        <v>0</v>
      </c>
      <c r="N1457" s="56">
        <v>2</v>
      </c>
      <c r="O1457" s="56">
        <v>3</v>
      </c>
      <c r="P1457" s="56">
        <v>5</v>
      </c>
      <c r="Q1457" s="55">
        <v>1456</v>
      </c>
      <c r="R1457" s="55" t="s">
        <v>309</v>
      </c>
      <c r="S1457" s="55">
        <v>80</v>
      </c>
      <c r="T1457" s="57">
        <f t="shared" si="22"/>
        <v>3</v>
      </c>
    </row>
    <row r="1458" spans="1:20" s="55" customFormat="1" x14ac:dyDescent="0.3">
      <c r="A1458" s="55" t="s">
        <v>2239</v>
      </c>
      <c r="B1458" s="55">
        <v>0</v>
      </c>
      <c r="C1458" s="55">
        <v>0</v>
      </c>
      <c r="D1458" s="55">
        <v>0</v>
      </c>
      <c r="E1458" s="55">
        <v>0</v>
      </c>
      <c r="F1458" s="55">
        <v>2</v>
      </c>
      <c r="G1458" s="55">
        <v>1</v>
      </c>
      <c r="H1458" s="55">
        <v>1</v>
      </c>
      <c r="I1458" s="55">
        <v>1</v>
      </c>
      <c r="J1458" s="55">
        <v>1</v>
      </c>
      <c r="K1458" s="55">
        <v>1</v>
      </c>
      <c r="L1458" s="55">
        <v>0</v>
      </c>
      <c r="M1458" s="55">
        <v>0</v>
      </c>
      <c r="N1458" s="56">
        <v>4</v>
      </c>
      <c r="O1458" s="56">
        <v>3</v>
      </c>
      <c r="P1458" s="56">
        <v>7</v>
      </c>
      <c r="Q1458" s="55">
        <v>1457</v>
      </c>
      <c r="R1458" s="55" t="s">
        <v>309</v>
      </c>
      <c r="S1458" s="55">
        <v>80</v>
      </c>
      <c r="T1458" s="57">
        <f t="shared" si="22"/>
        <v>5</v>
      </c>
    </row>
    <row r="1459" spans="1:20" s="55" customFormat="1" x14ac:dyDescent="0.3">
      <c r="A1459" s="55" t="s">
        <v>2239</v>
      </c>
      <c r="B1459" s="55">
        <v>0</v>
      </c>
      <c r="C1459" s="55">
        <v>0</v>
      </c>
      <c r="D1459" s="55">
        <v>0</v>
      </c>
      <c r="E1459" s="55">
        <v>0</v>
      </c>
      <c r="F1459" s="55">
        <v>2</v>
      </c>
      <c r="G1459" s="55">
        <v>1</v>
      </c>
      <c r="H1459" s="55">
        <v>0</v>
      </c>
      <c r="I1459" s="55">
        <v>0</v>
      </c>
      <c r="J1459" s="55">
        <v>3</v>
      </c>
      <c r="K1459" s="55">
        <v>3</v>
      </c>
      <c r="L1459" s="55">
        <v>0</v>
      </c>
      <c r="M1459" s="55">
        <v>0</v>
      </c>
      <c r="N1459" s="56">
        <v>5</v>
      </c>
      <c r="O1459" s="56">
        <v>4</v>
      </c>
      <c r="P1459" s="56">
        <v>9</v>
      </c>
      <c r="Q1459" s="55">
        <v>1458</v>
      </c>
      <c r="R1459" s="55" t="s">
        <v>309</v>
      </c>
      <c r="S1459" s="55">
        <v>80</v>
      </c>
      <c r="T1459" s="57">
        <f t="shared" si="22"/>
        <v>3</v>
      </c>
    </row>
    <row r="1460" spans="1:20" s="55" customFormat="1" x14ac:dyDescent="0.3">
      <c r="A1460" s="55" t="s">
        <v>2239</v>
      </c>
      <c r="B1460" s="55">
        <v>0</v>
      </c>
      <c r="C1460" s="55">
        <v>0</v>
      </c>
      <c r="D1460" s="55">
        <v>1</v>
      </c>
      <c r="E1460" s="55">
        <v>0</v>
      </c>
      <c r="F1460" s="55">
        <v>1</v>
      </c>
      <c r="G1460" s="55">
        <v>1</v>
      </c>
      <c r="H1460" s="55">
        <v>1</v>
      </c>
      <c r="I1460" s="55">
        <v>1</v>
      </c>
      <c r="J1460" s="55">
        <v>1</v>
      </c>
      <c r="K1460" s="55">
        <v>1</v>
      </c>
      <c r="L1460" s="55">
        <v>0</v>
      </c>
      <c r="M1460" s="55">
        <v>0</v>
      </c>
      <c r="N1460" s="56">
        <v>4</v>
      </c>
      <c r="O1460" s="56">
        <v>3</v>
      </c>
      <c r="P1460" s="56">
        <v>7</v>
      </c>
      <c r="Q1460" s="55">
        <v>1459</v>
      </c>
      <c r="R1460" s="55" t="s">
        <v>309</v>
      </c>
      <c r="S1460" s="55">
        <v>80</v>
      </c>
      <c r="T1460" s="57">
        <f t="shared" si="22"/>
        <v>5</v>
      </c>
    </row>
    <row r="1461" spans="1:20" s="55" customFormat="1" x14ac:dyDescent="0.3">
      <c r="A1461" s="55" t="s">
        <v>2239</v>
      </c>
      <c r="B1461" s="55">
        <v>0</v>
      </c>
      <c r="C1461" s="55">
        <v>1</v>
      </c>
      <c r="D1461" s="55">
        <v>0</v>
      </c>
      <c r="E1461" s="55">
        <v>1</v>
      </c>
      <c r="F1461" s="55">
        <v>0</v>
      </c>
      <c r="G1461" s="55">
        <v>0</v>
      </c>
      <c r="H1461" s="55">
        <v>0</v>
      </c>
      <c r="I1461" s="55">
        <v>0</v>
      </c>
      <c r="J1461" s="55">
        <v>1</v>
      </c>
      <c r="K1461" s="55">
        <v>1</v>
      </c>
      <c r="L1461" s="55">
        <v>0</v>
      </c>
      <c r="M1461" s="55">
        <v>0</v>
      </c>
      <c r="N1461" s="56">
        <v>1</v>
      </c>
      <c r="O1461" s="56">
        <v>3</v>
      </c>
      <c r="P1461" s="56">
        <v>4</v>
      </c>
      <c r="Q1461" s="55">
        <v>1460</v>
      </c>
      <c r="R1461" s="55" t="s">
        <v>309</v>
      </c>
      <c r="S1461" s="55">
        <v>80</v>
      </c>
      <c r="T1461" s="57">
        <f t="shared" si="22"/>
        <v>2</v>
      </c>
    </row>
    <row r="1462" spans="1:20" s="55" customFormat="1" x14ac:dyDescent="0.3">
      <c r="A1462" s="55" t="s">
        <v>2239</v>
      </c>
      <c r="B1462" s="55">
        <v>0</v>
      </c>
      <c r="C1462" s="55">
        <v>0</v>
      </c>
      <c r="D1462" s="55">
        <v>2</v>
      </c>
      <c r="E1462" s="55">
        <v>1</v>
      </c>
      <c r="F1462" s="55">
        <v>1</v>
      </c>
      <c r="G1462" s="55">
        <v>0</v>
      </c>
      <c r="H1462" s="55">
        <v>1</v>
      </c>
      <c r="I1462" s="55">
        <v>0</v>
      </c>
      <c r="J1462" s="55">
        <v>3</v>
      </c>
      <c r="K1462" s="55">
        <v>1</v>
      </c>
      <c r="L1462" s="55">
        <v>1</v>
      </c>
      <c r="M1462" s="55">
        <v>1</v>
      </c>
      <c r="N1462" s="56">
        <v>8</v>
      </c>
      <c r="O1462" s="56">
        <v>3</v>
      </c>
      <c r="P1462" s="56">
        <v>11</v>
      </c>
      <c r="Q1462" s="55">
        <v>1461</v>
      </c>
      <c r="R1462" s="55" t="s">
        <v>309</v>
      </c>
      <c r="S1462" s="55">
        <v>81</v>
      </c>
      <c r="T1462" s="57">
        <f t="shared" si="22"/>
        <v>5</v>
      </c>
    </row>
    <row r="1463" spans="1:20" s="55" customFormat="1" x14ac:dyDescent="0.3">
      <c r="A1463" s="55" t="s">
        <v>2239</v>
      </c>
      <c r="B1463" s="55">
        <v>0</v>
      </c>
      <c r="C1463" s="55">
        <v>1</v>
      </c>
      <c r="D1463" s="55">
        <v>0</v>
      </c>
      <c r="E1463" s="55">
        <v>1</v>
      </c>
      <c r="F1463" s="55">
        <v>0</v>
      </c>
      <c r="G1463" s="55">
        <v>1</v>
      </c>
      <c r="H1463" s="55">
        <v>0</v>
      </c>
      <c r="I1463" s="55">
        <v>0</v>
      </c>
      <c r="J1463" s="55">
        <v>1</v>
      </c>
      <c r="K1463" s="55">
        <v>1</v>
      </c>
      <c r="L1463" s="55">
        <v>0</v>
      </c>
      <c r="M1463" s="55">
        <v>1</v>
      </c>
      <c r="N1463" s="56">
        <v>1</v>
      </c>
      <c r="O1463" s="56">
        <v>5</v>
      </c>
      <c r="P1463" s="56">
        <v>6</v>
      </c>
      <c r="Q1463" s="55">
        <v>1462</v>
      </c>
      <c r="R1463" s="55" t="s">
        <v>309</v>
      </c>
      <c r="S1463" s="55">
        <v>81</v>
      </c>
      <c r="T1463" s="57">
        <f t="shared" si="22"/>
        <v>3</v>
      </c>
    </row>
    <row r="1464" spans="1:20" s="55" customFormat="1" x14ac:dyDescent="0.3">
      <c r="A1464" s="55" t="s">
        <v>2239</v>
      </c>
      <c r="B1464" s="55">
        <v>1</v>
      </c>
      <c r="C1464" s="55">
        <v>0</v>
      </c>
      <c r="D1464" s="55">
        <v>0</v>
      </c>
      <c r="E1464" s="55">
        <v>1</v>
      </c>
      <c r="F1464" s="55">
        <v>1</v>
      </c>
      <c r="G1464" s="55">
        <v>0</v>
      </c>
      <c r="H1464" s="55">
        <v>0</v>
      </c>
      <c r="I1464" s="55">
        <v>0</v>
      </c>
      <c r="J1464" s="55">
        <v>1</v>
      </c>
      <c r="K1464" s="55">
        <v>1</v>
      </c>
      <c r="L1464" s="55">
        <v>0</v>
      </c>
      <c r="M1464" s="55">
        <v>0</v>
      </c>
      <c r="N1464" s="56">
        <v>3</v>
      </c>
      <c r="O1464" s="56">
        <v>2</v>
      </c>
      <c r="P1464" s="56">
        <v>5</v>
      </c>
      <c r="Q1464" s="55">
        <v>1463</v>
      </c>
      <c r="R1464" s="55" t="s">
        <v>309</v>
      </c>
      <c r="S1464" s="55">
        <v>81</v>
      </c>
      <c r="T1464" s="57">
        <f t="shared" si="22"/>
        <v>3</v>
      </c>
    </row>
    <row r="1465" spans="1:20" s="55" customFormat="1" x14ac:dyDescent="0.3">
      <c r="A1465" s="55" t="s">
        <v>2239</v>
      </c>
      <c r="B1465" s="55">
        <v>1</v>
      </c>
      <c r="C1465" s="55">
        <v>0</v>
      </c>
      <c r="D1465" s="55">
        <v>0</v>
      </c>
      <c r="E1465" s="55">
        <v>1</v>
      </c>
      <c r="F1465" s="55">
        <v>0</v>
      </c>
      <c r="G1465" s="55">
        <v>0</v>
      </c>
      <c r="H1465" s="55">
        <v>0</v>
      </c>
      <c r="I1465" s="55">
        <v>0</v>
      </c>
      <c r="J1465" s="55">
        <v>1</v>
      </c>
      <c r="K1465" s="55">
        <v>1</v>
      </c>
      <c r="L1465" s="55">
        <v>0</v>
      </c>
      <c r="M1465" s="55">
        <v>1</v>
      </c>
      <c r="N1465" s="56">
        <v>2</v>
      </c>
      <c r="O1465" s="56">
        <v>3</v>
      </c>
      <c r="P1465" s="56">
        <v>5</v>
      </c>
      <c r="Q1465" s="55">
        <v>1464</v>
      </c>
      <c r="R1465" s="55" t="s">
        <v>309</v>
      </c>
      <c r="S1465" s="55">
        <v>81</v>
      </c>
      <c r="T1465" s="57">
        <f t="shared" si="22"/>
        <v>2</v>
      </c>
    </row>
    <row r="1466" spans="1:20" s="55" customFormat="1" x14ac:dyDescent="0.3">
      <c r="A1466" s="55" t="s">
        <v>2239</v>
      </c>
      <c r="B1466" s="55">
        <v>0</v>
      </c>
      <c r="C1466" s="55">
        <v>1</v>
      </c>
      <c r="D1466" s="55">
        <v>0</v>
      </c>
      <c r="E1466" s="55">
        <v>1</v>
      </c>
      <c r="F1466" s="55">
        <v>0</v>
      </c>
      <c r="G1466" s="55">
        <v>0</v>
      </c>
      <c r="H1466" s="55">
        <v>0</v>
      </c>
      <c r="I1466" s="55">
        <v>0</v>
      </c>
      <c r="J1466" s="55">
        <v>1</v>
      </c>
      <c r="K1466" s="55">
        <v>1</v>
      </c>
      <c r="L1466" s="55">
        <v>0</v>
      </c>
      <c r="M1466" s="55">
        <v>0</v>
      </c>
      <c r="N1466" s="56">
        <v>1</v>
      </c>
      <c r="O1466" s="56">
        <v>3</v>
      </c>
      <c r="P1466" s="56">
        <v>4</v>
      </c>
      <c r="Q1466" s="55">
        <v>1465</v>
      </c>
      <c r="R1466" s="55" t="s">
        <v>309</v>
      </c>
      <c r="S1466" s="55">
        <v>81</v>
      </c>
      <c r="T1466" s="57">
        <f t="shared" si="22"/>
        <v>2</v>
      </c>
    </row>
    <row r="1467" spans="1:20" s="55" customFormat="1" x14ac:dyDescent="0.3">
      <c r="A1467" s="55" t="s">
        <v>2239</v>
      </c>
      <c r="B1467" s="55">
        <v>0</v>
      </c>
      <c r="C1467" s="55">
        <v>0</v>
      </c>
      <c r="D1467" s="55">
        <v>1</v>
      </c>
      <c r="E1467" s="55">
        <v>1</v>
      </c>
      <c r="F1467" s="55">
        <v>0</v>
      </c>
      <c r="G1467" s="55">
        <v>0</v>
      </c>
      <c r="H1467" s="55">
        <v>0</v>
      </c>
      <c r="I1467" s="55">
        <v>0</v>
      </c>
      <c r="J1467" s="55">
        <v>1</v>
      </c>
      <c r="K1467" s="55">
        <v>1</v>
      </c>
      <c r="L1467" s="55">
        <v>0</v>
      </c>
      <c r="M1467" s="55">
        <v>0</v>
      </c>
      <c r="N1467" s="56">
        <v>2</v>
      </c>
      <c r="O1467" s="56">
        <v>2</v>
      </c>
      <c r="P1467" s="56">
        <v>4</v>
      </c>
      <c r="Q1467" s="55">
        <v>1466</v>
      </c>
      <c r="R1467" s="55" t="s">
        <v>309</v>
      </c>
      <c r="S1467" s="55">
        <v>81</v>
      </c>
      <c r="T1467" s="57">
        <f t="shared" si="22"/>
        <v>2</v>
      </c>
    </row>
    <row r="1468" spans="1:20" s="55" customFormat="1" x14ac:dyDescent="0.3">
      <c r="A1468" s="55" t="s">
        <v>2239</v>
      </c>
      <c r="B1468" s="55">
        <v>0</v>
      </c>
      <c r="C1468" s="55">
        <v>0</v>
      </c>
      <c r="D1468" s="55">
        <v>0</v>
      </c>
      <c r="E1468" s="55">
        <v>0</v>
      </c>
      <c r="F1468" s="55">
        <v>0</v>
      </c>
      <c r="G1468" s="55">
        <v>0</v>
      </c>
      <c r="H1468" s="55">
        <v>0</v>
      </c>
      <c r="I1468" s="55">
        <v>0</v>
      </c>
      <c r="J1468" s="55">
        <v>1</v>
      </c>
      <c r="K1468" s="55">
        <v>1</v>
      </c>
      <c r="L1468" s="55">
        <v>0</v>
      </c>
      <c r="M1468" s="55">
        <v>1</v>
      </c>
      <c r="N1468" s="56">
        <v>1</v>
      </c>
      <c r="O1468" s="56">
        <v>2</v>
      </c>
      <c r="P1468" s="56">
        <v>3</v>
      </c>
      <c r="Q1468" s="55">
        <v>1467</v>
      </c>
      <c r="R1468" s="55" t="s">
        <v>309</v>
      </c>
      <c r="S1468" s="55">
        <v>81</v>
      </c>
      <c r="T1468" s="57">
        <f t="shared" si="22"/>
        <v>0</v>
      </c>
    </row>
    <row r="1469" spans="1:20" s="55" customFormat="1" x14ac:dyDescent="0.3">
      <c r="A1469" s="55" t="s">
        <v>2239</v>
      </c>
      <c r="B1469" s="55">
        <v>1</v>
      </c>
      <c r="C1469" s="55">
        <v>0</v>
      </c>
      <c r="D1469" s="55">
        <v>0</v>
      </c>
      <c r="E1469" s="55">
        <v>1</v>
      </c>
      <c r="F1469" s="55">
        <v>0</v>
      </c>
      <c r="G1469" s="55">
        <v>1</v>
      </c>
      <c r="H1469" s="55">
        <v>0</v>
      </c>
      <c r="I1469" s="55">
        <v>0</v>
      </c>
      <c r="J1469" s="55">
        <v>1</v>
      </c>
      <c r="K1469" s="55">
        <v>1</v>
      </c>
      <c r="L1469" s="55">
        <v>0</v>
      </c>
      <c r="M1469" s="55">
        <v>0</v>
      </c>
      <c r="N1469" s="56">
        <v>2</v>
      </c>
      <c r="O1469" s="56">
        <v>3</v>
      </c>
      <c r="P1469" s="56">
        <v>5</v>
      </c>
      <c r="Q1469" s="55">
        <v>1468</v>
      </c>
      <c r="R1469" s="55" t="s">
        <v>309</v>
      </c>
      <c r="S1469" s="55">
        <v>81</v>
      </c>
      <c r="T1469" s="57">
        <f t="shared" si="22"/>
        <v>3</v>
      </c>
    </row>
    <row r="1470" spans="1:20" s="55" customFormat="1" x14ac:dyDescent="0.3">
      <c r="A1470" s="55" t="s">
        <v>2239</v>
      </c>
      <c r="B1470" s="55">
        <v>1</v>
      </c>
      <c r="C1470" s="55">
        <v>0</v>
      </c>
      <c r="D1470" s="55">
        <v>1</v>
      </c>
      <c r="E1470" s="55">
        <v>0</v>
      </c>
      <c r="F1470" s="55">
        <v>1</v>
      </c>
      <c r="G1470" s="55">
        <v>0</v>
      </c>
      <c r="H1470" s="55">
        <v>1</v>
      </c>
      <c r="I1470" s="55">
        <v>0</v>
      </c>
      <c r="J1470" s="55">
        <v>1</v>
      </c>
      <c r="K1470" s="55">
        <v>1</v>
      </c>
      <c r="L1470" s="55">
        <v>0</v>
      </c>
      <c r="M1470" s="55">
        <v>0</v>
      </c>
      <c r="N1470" s="56">
        <v>5</v>
      </c>
      <c r="O1470" s="56">
        <v>1</v>
      </c>
      <c r="P1470" s="56">
        <v>6</v>
      </c>
      <c r="Q1470" s="55">
        <v>1469</v>
      </c>
      <c r="R1470" s="55" t="s">
        <v>309</v>
      </c>
      <c r="S1470" s="55">
        <v>81</v>
      </c>
      <c r="T1470" s="57">
        <f t="shared" si="22"/>
        <v>4</v>
      </c>
    </row>
    <row r="1471" spans="1:20" s="55" customFormat="1" x14ac:dyDescent="0.3">
      <c r="A1471" s="55" t="s">
        <v>2239</v>
      </c>
      <c r="B1471" s="55">
        <v>1</v>
      </c>
      <c r="C1471" s="55">
        <v>0</v>
      </c>
      <c r="D1471" s="55">
        <v>1</v>
      </c>
      <c r="E1471" s="55">
        <v>0</v>
      </c>
      <c r="F1471" s="55">
        <v>0</v>
      </c>
      <c r="G1471" s="55">
        <v>0</v>
      </c>
      <c r="H1471" s="55">
        <v>0</v>
      </c>
      <c r="I1471" s="55">
        <v>0</v>
      </c>
      <c r="J1471" s="55">
        <v>1</v>
      </c>
      <c r="K1471" s="55">
        <v>1</v>
      </c>
      <c r="L1471" s="55">
        <v>0</v>
      </c>
      <c r="M1471" s="55">
        <v>0</v>
      </c>
      <c r="N1471" s="56">
        <v>3</v>
      </c>
      <c r="O1471" s="56">
        <v>1</v>
      </c>
      <c r="P1471" s="56">
        <v>4</v>
      </c>
      <c r="Q1471" s="55">
        <v>1470</v>
      </c>
      <c r="R1471" s="55" t="s">
        <v>309</v>
      </c>
      <c r="S1471" s="55">
        <v>81</v>
      </c>
      <c r="T1471" s="57">
        <f t="shared" si="22"/>
        <v>2</v>
      </c>
    </row>
    <row r="1472" spans="1:20" s="55" customFormat="1" x14ac:dyDescent="0.3">
      <c r="A1472" s="55" t="s">
        <v>2239</v>
      </c>
      <c r="B1472" s="55">
        <v>1</v>
      </c>
      <c r="C1472" s="55">
        <v>0</v>
      </c>
      <c r="D1472" s="55">
        <v>1</v>
      </c>
      <c r="E1472" s="55">
        <v>0</v>
      </c>
      <c r="F1472" s="55">
        <v>1</v>
      </c>
      <c r="G1472" s="55">
        <v>1</v>
      </c>
      <c r="H1472" s="55">
        <v>0</v>
      </c>
      <c r="I1472" s="55">
        <v>0</v>
      </c>
      <c r="J1472" s="55">
        <v>1</v>
      </c>
      <c r="K1472" s="55">
        <v>1</v>
      </c>
      <c r="L1472" s="55">
        <v>0</v>
      </c>
      <c r="M1472" s="55">
        <v>1</v>
      </c>
      <c r="N1472" s="56">
        <v>4</v>
      </c>
      <c r="O1472" s="56">
        <v>3</v>
      </c>
      <c r="P1472" s="56">
        <v>7</v>
      </c>
      <c r="Q1472" s="55">
        <v>1471</v>
      </c>
      <c r="R1472" s="55" t="s">
        <v>309</v>
      </c>
      <c r="S1472" s="55">
        <v>81</v>
      </c>
      <c r="T1472" s="57">
        <f t="shared" si="22"/>
        <v>4</v>
      </c>
    </row>
    <row r="1473" spans="1:20" s="55" customFormat="1" x14ac:dyDescent="0.3">
      <c r="A1473" s="55" t="s">
        <v>2239</v>
      </c>
      <c r="B1473" s="55">
        <v>1</v>
      </c>
      <c r="C1473" s="55">
        <v>1</v>
      </c>
      <c r="D1473" s="55">
        <v>0</v>
      </c>
      <c r="E1473" s="55">
        <v>1</v>
      </c>
      <c r="F1473" s="55">
        <v>0</v>
      </c>
      <c r="G1473" s="55">
        <v>0</v>
      </c>
      <c r="H1473" s="55">
        <v>0</v>
      </c>
      <c r="I1473" s="55">
        <v>0</v>
      </c>
      <c r="J1473" s="55">
        <v>1</v>
      </c>
      <c r="K1473" s="55">
        <v>1</v>
      </c>
      <c r="L1473" s="55">
        <v>0</v>
      </c>
      <c r="M1473" s="55">
        <v>0</v>
      </c>
      <c r="N1473" s="56">
        <v>2</v>
      </c>
      <c r="O1473" s="56">
        <v>3</v>
      </c>
      <c r="P1473" s="56">
        <v>5</v>
      </c>
      <c r="Q1473" s="55">
        <v>1472</v>
      </c>
      <c r="R1473" s="55" t="s">
        <v>309</v>
      </c>
      <c r="S1473" s="55">
        <v>81</v>
      </c>
      <c r="T1473" s="57">
        <f t="shared" si="22"/>
        <v>3</v>
      </c>
    </row>
    <row r="1474" spans="1:20" s="55" customFormat="1" x14ac:dyDescent="0.3">
      <c r="A1474" s="55" t="s">
        <v>2239</v>
      </c>
      <c r="B1474" s="55">
        <v>0</v>
      </c>
      <c r="C1474" s="55">
        <v>1</v>
      </c>
      <c r="D1474" s="55">
        <v>1</v>
      </c>
      <c r="E1474" s="55">
        <v>0</v>
      </c>
      <c r="F1474" s="55">
        <v>0</v>
      </c>
      <c r="G1474" s="55">
        <v>0</v>
      </c>
      <c r="H1474" s="55">
        <v>0</v>
      </c>
      <c r="I1474" s="55">
        <v>0</v>
      </c>
      <c r="J1474" s="55">
        <v>1</v>
      </c>
      <c r="K1474" s="55">
        <v>1</v>
      </c>
      <c r="L1474" s="55">
        <v>0</v>
      </c>
      <c r="M1474" s="55">
        <v>1</v>
      </c>
      <c r="N1474" s="56">
        <v>2</v>
      </c>
      <c r="O1474" s="56">
        <v>3</v>
      </c>
      <c r="P1474" s="56">
        <v>5</v>
      </c>
      <c r="Q1474" s="55">
        <v>1473</v>
      </c>
      <c r="R1474" s="55" t="s">
        <v>309</v>
      </c>
      <c r="S1474" s="55">
        <v>81</v>
      </c>
      <c r="T1474" s="57">
        <f t="shared" si="22"/>
        <v>2</v>
      </c>
    </row>
    <row r="1475" spans="1:20" s="55" customFormat="1" x14ac:dyDescent="0.3">
      <c r="A1475" s="55" t="s">
        <v>2239</v>
      </c>
      <c r="B1475" s="55">
        <v>0</v>
      </c>
      <c r="C1475" s="55">
        <v>1</v>
      </c>
      <c r="D1475" s="55">
        <v>0</v>
      </c>
      <c r="E1475" s="55">
        <v>1</v>
      </c>
      <c r="F1475" s="55">
        <v>1</v>
      </c>
      <c r="G1475" s="55">
        <v>1</v>
      </c>
      <c r="H1475" s="55">
        <v>0</v>
      </c>
      <c r="I1475" s="55">
        <v>0</v>
      </c>
      <c r="J1475" s="55">
        <v>2</v>
      </c>
      <c r="K1475" s="55">
        <v>1</v>
      </c>
      <c r="L1475" s="55">
        <v>1</v>
      </c>
      <c r="M1475" s="55">
        <v>0</v>
      </c>
      <c r="N1475" s="56">
        <v>4</v>
      </c>
      <c r="O1475" s="56">
        <v>4</v>
      </c>
      <c r="P1475" s="56">
        <v>8</v>
      </c>
      <c r="Q1475" s="55">
        <v>1474</v>
      </c>
      <c r="R1475" s="55" t="s">
        <v>309</v>
      </c>
      <c r="S1475" s="55">
        <v>81</v>
      </c>
      <c r="T1475" s="57">
        <f t="shared" ref="T1475:T1538" si="23">SUM(B1475:I1475)</f>
        <v>4</v>
      </c>
    </row>
    <row r="1476" spans="1:20" s="55" customFormat="1" x14ac:dyDescent="0.3">
      <c r="A1476" s="55" t="s">
        <v>2239</v>
      </c>
      <c r="B1476" s="55">
        <v>0</v>
      </c>
      <c r="C1476" s="55">
        <v>1</v>
      </c>
      <c r="D1476" s="55">
        <v>0</v>
      </c>
      <c r="E1476" s="55">
        <v>1</v>
      </c>
      <c r="F1476" s="55">
        <v>0</v>
      </c>
      <c r="G1476" s="55">
        <v>1</v>
      </c>
      <c r="H1476" s="55">
        <v>0</v>
      </c>
      <c r="I1476" s="55">
        <v>0</v>
      </c>
      <c r="J1476" s="55">
        <v>1</v>
      </c>
      <c r="K1476" s="55">
        <v>1</v>
      </c>
      <c r="L1476" s="55">
        <v>0</v>
      </c>
      <c r="M1476" s="55">
        <v>1</v>
      </c>
      <c r="N1476" s="56">
        <v>1</v>
      </c>
      <c r="O1476" s="56">
        <v>5</v>
      </c>
      <c r="P1476" s="56">
        <v>6</v>
      </c>
      <c r="Q1476" s="55">
        <v>1475</v>
      </c>
      <c r="R1476" s="55" t="s">
        <v>309</v>
      </c>
      <c r="S1476" s="55">
        <v>81</v>
      </c>
      <c r="T1476" s="57">
        <f t="shared" si="23"/>
        <v>3</v>
      </c>
    </row>
    <row r="1477" spans="1:20" s="55" customFormat="1" x14ac:dyDescent="0.3">
      <c r="A1477" s="55" t="s">
        <v>2239</v>
      </c>
      <c r="B1477" s="55">
        <v>0</v>
      </c>
      <c r="C1477" s="55">
        <v>1</v>
      </c>
      <c r="D1477" s="55">
        <v>0</v>
      </c>
      <c r="E1477" s="55">
        <v>1</v>
      </c>
      <c r="F1477" s="55">
        <v>0</v>
      </c>
      <c r="G1477" s="55">
        <v>1</v>
      </c>
      <c r="H1477" s="55">
        <v>0</v>
      </c>
      <c r="I1477" s="55">
        <v>1</v>
      </c>
      <c r="J1477" s="55">
        <v>1</v>
      </c>
      <c r="K1477" s="55">
        <v>1</v>
      </c>
      <c r="L1477" s="55">
        <v>0</v>
      </c>
      <c r="M1477" s="55">
        <v>0</v>
      </c>
      <c r="N1477" s="56">
        <v>1</v>
      </c>
      <c r="O1477" s="56">
        <v>5</v>
      </c>
      <c r="P1477" s="56">
        <v>6</v>
      </c>
      <c r="Q1477" s="55">
        <v>1476</v>
      </c>
      <c r="R1477" s="55" t="s">
        <v>309</v>
      </c>
      <c r="S1477" s="55">
        <v>81</v>
      </c>
      <c r="T1477" s="57">
        <f t="shared" si="23"/>
        <v>4</v>
      </c>
    </row>
    <row r="1478" spans="1:20" s="55" customFormat="1" x14ac:dyDescent="0.3">
      <c r="A1478" s="55" t="s">
        <v>2239</v>
      </c>
      <c r="B1478" s="55">
        <v>0</v>
      </c>
      <c r="C1478" s="55">
        <v>1</v>
      </c>
      <c r="D1478" s="55">
        <v>0</v>
      </c>
      <c r="E1478" s="55">
        <v>1</v>
      </c>
      <c r="F1478" s="55">
        <v>0</v>
      </c>
      <c r="G1478" s="55">
        <v>1</v>
      </c>
      <c r="H1478" s="55">
        <v>0</v>
      </c>
      <c r="I1478" s="55">
        <v>0</v>
      </c>
      <c r="J1478" s="55">
        <v>1</v>
      </c>
      <c r="K1478" s="55">
        <v>1</v>
      </c>
      <c r="L1478" s="55">
        <v>1</v>
      </c>
      <c r="M1478" s="55">
        <v>0</v>
      </c>
      <c r="N1478" s="56">
        <v>2</v>
      </c>
      <c r="O1478" s="56">
        <v>4</v>
      </c>
      <c r="P1478" s="56">
        <v>6</v>
      </c>
      <c r="Q1478" s="55">
        <v>1477</v>
      </c>
      <c r="R1478" s="55" t="s">
        <v>309</v>
      </c>
      <c r="S1478" s="55">
        <v>81</v>
      </c>
      <c r="T1478" s="57">
        <f t="shared" si="23"/>
        <v>3</v>
      </c>
    </row>
    <row r="1479" spans="1:20" s="55" customFormat="1" x14ac:dyDescent="0.3">
      <c r="A1479" s="55" t="s">
        <v>2239</v>
      </c>
      <c r="B1479" s="55">
        <v>0</v>
      </c>
      <c r="C1479" s="55">
        <v>1</v>
      </c>
      <c r="D1479" s="55">
        <v>0</v>
      </c>
      <c r="E1479" s="55">
        <v>1</v>
      </c>
      <c r="F1479" s="55">
        <v>0</v>
      </c>
      <c r="G1479" s="55">
        <v>0</v>
      </c>
      <c r="H1479" s="55">
        <v>0</v>
      </c>
      <c r="I1479" s="55">
        <v>0</v>
      </c>
      <c r="J1479" s="55">
        <v>1</v>
      </c>
      <c r="K1479" s="55">
        <v>1</v>
      </c>
      <c r="L1479" s="55">
        <v>0</v>
      </c>
      <c r="M1479" s="55">
        <v>1</v>
      </c>
      <c r="N1479" s="56">
        <v>1</v>
      </c>
      <c r="O1479" s="56">
        <v>4</v>
      </c>
      <c r="P1479" s="56">
        <v>5</v>
      </c>
      <c r="Q1479" s="55">
        <v>1478</v>
      </c>
      <c r="R1479" s="55" t="s">
        <v>309</v>
      </c>
      <c r="S1479" s="55">
        <v>81</v>
      </c>
      <c r="T1479" s="57">
        <f t="shared" si="23"/>
        <v>2</v>
      </c>
    </row>
    <row r="1480" spans="1:20" s="55" customFormat="1" x14ac:dyDescent="0.3">
      <c r="A1480" s="55" t="s">
        <v>2239</v>
      </c>
      <c r="B1480" s="55">
        <v>0</v>
      </c>
      <c r="C1480" s="55">
        <v>1</v>
      </c>
      <c r="D1480" s="55">
        <v>0</v>
      </c>
      <c r="E1480" s="55">
        <v>1</v>
      </c>
      <c r="F1480" s="55">
        <v>1</v>
      </c>
      <c r="G1480" s="55">
        <v>0</v>
      </c>
      <c r="H1480" s="55">
        <v>1</v>
      </c>
      <c r="I1480" s="55">
        <v>0</v>
      </c>
      <c r="J1480" s="55">
        <v>1</v>
      </c>
      <c r="K1480" s="55">
        <v>1</v>
      </c>
      <c r="L1480" s="55">
        <v>0</v>
      </c>
      <c r="M1480" s="55">
        <v>0</v>
      </c>
      <c r="N1480" s="56">
        <v>3</v>
      </c>
      <c r="O1480" s="56">
        <v>3</v>
      </c>
      <c r="P1480" s="56">
        <v>6</v>
      </c>
      <c r="Q1480" s="55">
        <v>1479</v>
      </c>
      <c r="R1480" s="55" t="s">
        <v>309</v>
      </c>
      <c r="S1480" s="55">
        <v>81</v>
      </c>
      <c r="T1480" s="57">
        <f t="shared" si="23"/>
        <v>4</v>
      </c>
    </row>
    <row r="1481" spans="1:20" s="55" customFormat="1" x14ac:dyDescent="0.3">
      <c r="A1481" s="55" t="s">
        <v>2239</v>
      </c>
      <c r="B1481" s="55">
        <v>1</v>
      </c>
      <c r="C1481" s="55">
        <v>1</v>
      </c>
      <c r="D1481" s="55">
        <v>0</v>
      </c>
      <c r="E1481" s="55">
        <v>1</v>
      </c>
      <c r="F1481" s="55">
        <v>0</v>
      </c>
      <c r="G1481" s="55">
        <v>1</v>
      </c>
      <c r="H1481" s="55">
        <v>0</v>
      </c>
      <c r="I1481" s="55">
        <v>1</v>
      </c>
      <c r="J1481" s="55">
        <v>1</v>
      </c>
      <c r="K1481" s="55">
        <v>1</v>
      </c>
      <c r="L1481" s="55">
        <v>0</v>
      </c>
      <c r="M1481" s="55">
        <v>0</v>
      </c>
      <c r="N1481" s="56">
        <v>2</v>
      </c>
      <c r="O1481" s="56">
        <v>5</v>
      </c>
      <c r="P1481" s="56">
        <v>7</v>
      </c>
      <c r="Q1481" s="55">
        <v>1480</v>
      </c>
      <c r="R1481" s="55" t="s">
        <v>309</v>
      </c>
      <c r="S1481" s="55">
        <v>81</v>
      </c>
      <c r="T1481" s="57">
        <f t="shared" si="23"/>
        <v>5</v>
      </c>
    </row>
    <row r="1482" spans="1:20" s="55" customFormat="1" x14ac:dyDescent="0.3">
      <c r="A1482" s="55" t="s">
        <v>2239</v>
      </c>
      <c r="B1482" s="55">
        <v>0</v>
      </c>
      <c r="C1482" s="55">
        <v>1</v>
      </c>
      <c r="D1482" s="55">
        <v>0</v>
      </c>
      <c r="E1482" s="55">
        <v>1</v>
      </c>
      <c r="F1482" s="55">
        <v>0</v>
      </c>
      <c r="G1482" s="55">
        <v>1</v>
      </c>
      <c r="H1482" s="55">
        <v>0</v>
      </c>
      <c r="I1482" s="55">
        <v>0</v>
      </c>
      <c r="J1482" s="55">
        <v>1</v>
      </c>
      <c r="K1482" s="55">
        <v>1</v>
      </c>
      <c r="L1482" s="55">
        <v>0</v>
      </c>
      <c r="M1482" s="55">
        <v>1</v>
      </c>
      <c r="N1482" s="56">
        <v>1</v>
      </c>
      <c r="O1482" s="56">
        <v>5</v>
      </c>
      <c r="P1482" s="56">
        <v>6</v>
      </c>
      <c r="Q1482" s="55">
        <v>1481</v>
      </c>
      <c r="R1482" s="55" t="s">
        <v>309</v>
      </c>
      <c r="S1482" s="55">
        <v>82</v>
      </c>
      <c r="T1482" s="57">
        <f t="shared" si="23"/>
        <v>3</v>
      </c>
    </row>
    <row r="1483" spans="1:20" s="55" customFormat="1" x14ac:dyDescent="0.3">
      <c r="A1483" s="55" t="s">
        <v>2239</v>
      </c>
      <c r="B1483" s="55">
        <v>0</v>
      </c>
      <c r="C1483" s="55">
        <v>1</v>
      </c>
      <c r="D1483" s="55">
        <v>1</v>
      </c>
      <c r="E1483" s="55">
        <v>1</v>
      </c>
      <c r="F1483" s="55">
        <v>1</v>
      </c>
      <c r="G1483" s="55">
        <v>0</v>
      </c>
      <c r="H1483" s="55">
        <v>0</v>
      </c>
      <c r="I1483" s="55">
        <v>0</v>
      </c>
      <c r="J1483" s="55">
        <v>1</v>
      </c>
      <c r="K1483" s="55">
        <v>1</v>
      </c>
      <c r="L1483" s="55">
        <v>1</v>
      </c>
      <c r="M1483" s="55">
        <v>1</v>
      </c>
      <c r="N1483" s="56">
        <v>4</v>
      </c>
      <c r="O1483" s="56">
        <v>4</v>
      </c>
      <c r="P1483" s="56">
        <v>8</v>
      </c>
      <c r="Q1483" s="55">
        <v>1482</v>
      </c>
      <c r="R1483" s="55" t="s">
        <v>309</v>
      </c>
      <c r="S1483" s="55">
        <v>82</v>
      </c>
      <c r="T1483" s="57">
        <f t="shared" si="23"/>
        <v>4</v>
      </c>
    </row>
    <row r="1484" spans="1:20" s="55" customFormat="1" x14ac:dyDescent="0.3">
      <c r="A1484" s="55" t="s">
        <v>2239</v>
      </c>
      <c r="B1484" s="55">
        <v>0</v>
      </c>
      <c r="C1484" s="55">
        <v>1</v>
      </c>
      <c r="D1484" s="55">
        <v>0</v>
      </c>
      <c r="E1484" s="55">
        <v>1</v>
      </c>
      <c r="F1484" s="55">
        <v>0</v>
      </c>
      <c r="G1484" s="55">
        <v>0</v>
      </c>
      <c r="H1484" s="55">
        <v>1</v>
      </c>
      <c r="I1484" s="55">
        <v>1</v>
      </c>
      <c r="J1484" s="55">
        <v>1</v>
      </c>
      <c r="K1484" s="55">
        <v>1</v>
      </c>
      <c r="L1484" s="55">
        <v>0</v>
      </c>
      <c r="M1484" s="55">
        <v>0</v>
      </c>
      <c r="N1484" s="56">
        <v>2</v>
      </c>
      <c r="O1484" s="56">
        <v>4</v>
      </c>
      <c r="P1484" s="56">
        <v>6</v>
      </c>
      <c r="Q1484" s="55">
        <v>1483</v>
      </c>
      <c r="R1484" s="55" t="s">
        <v>309</v>
      </c>
      <c r="S1484" s="55">
        <v>82</v>
      </c>
      <c r="T1484" s="57">
        <f t="shared" si="23"/>
        <v>4</v>
      </c>
    </row>
    <row r="1485" spans="1:20" s="55" customFormat="1" x14ac:dyDescent="0.3">
      <c r="A1485" s="55" t="s">
        <v>2239</v>
      </c>
      <c r="B1485" s="55">
        <v>0</v>
      </c>
      <c r="C1485" s="55">
        <v>0</v>
      </c>
      <c r="D1485" s="55">
        <v>0</v>
      </c>
      <c r="E1485" s="55">
        <v>0</v>
      </c>
      <c r="F1485" s="55">
        <v>0</v>
      </c>
      <c r="G1485" s="55">
        <v>0</v>
      </c>
      <c r="H1485" s="55">
        <v>0</v>
      </c>
      <c r="I1485" s="55">
        <v>0</v>
      </c>
      <c r="J1485" s="55">
        <v>1</v>
      </c>
      <c r="K1485" s="55">
        <v>1</v>
      </c>
      <c r="L1485" s="55">
        <v>0</v>
      </c>
      <c r="M1485" s="55">
        <v>0</v>
      </c>
      <c r="N1485" s="56">
        <v>1</v>
      </c>
      <c r="O1485" s="56">
        <v>1</v>
      </c>
      <c r="P1485" s="56">
        <v>2</v>
      </c>
      <c r="Q1485" s="55">
        <v>1484</v>
      </c>
      <c r="R1485" s="55" t="s">
        <v>309</v>
      </c>
      <c r="S1485" s="55">
        <v>82</v>
      </c>
      <c r="T1485" s="57">
        <f t="shared" si="23"/>
        <v>0</v>
      </c>
    </row>
    <row r="1486" spans="1:20" s="55" customFormat="1" x14ac:dyDescent="0.3">
      <c r="A1486" s="55" t="s">
        <v>2239</v>
      </c>
      <c r="B1486" s="55">
        <v>1</v>
      </c>
      <c r="C1486" s="55">
        <v>1</v>
      </c>
      <c r="D1486" s="55">
        <v>0</v>
      </c>
      <c r="E1486" s="55">
        <v>1</v>
      </c>
      <c r="F1486" s="55">
        <v>0</v>
      </c>
      <c r="G1486" s="55">
        <v>1</v>
      </c>
      <c r="H1486" s="55">
        <v>0</v>
      </c>
      <c r="I1486" s="55">
        <v>0</v>
      </c>
      <c r="J1486" s="55">
        <v>1</v>
      </c>
      <c r="K1486" s="55">
        <v>1</v>
      </c>
      <c r="L1486" s="55">
        <v>0</v>
      </c>
      <c r="M1486" s="55">
        <v>1</v>
      </c>
      <c r="N1486" s="56">
        <v>2</v>
      </c>
      <c r="O1486" s="56">
        <v>5</v>
      </c>
      <c r="P1486" s="56">
        <v>7</v>
      </c>
      <c r="Q1486" s="55">
        <v>1485</v>
      </c>
      <c r="R1486" s="55" t="s">
        <v>309</v>
      </c>
      <c r="S1486" s="55">
        <v>82</v>
      </c>
      <c r="T1486" s="57">
        <f t="shared" si="23"/>
        <v>4</v>
      </c>
    </row>
    <row r="1487" spans="1:20" s="55" customFormat="1" x14ac:dyDescent="0.3">
      <c r="A1487" s="55" t="s">
        <v>2239</v>
      </c>
      <c r="B1487" s="55">
        <v>1</v>
      </c>
      <c r="C1487" s="55">
        <v>1</v>
      </c>
      <c r="D1487" s="55">
        <v>0</v>
      </c>
      <c r="E1487" s="55">
        <v>1</v>
      </c>
      <c r="F1487" s="55">
        <v>0</v>
      </c>
      <c r="G1487" s="55">
        <v>0</v>
      </c>
      <c r="H1487" s="55">
        <v>0</v>
      </c>
      <c r="I1487" s="55">
        <v>0</v>
      </c>
      <c r="J1487" s="55">
        <v>1</v>
      </c>
      <c r="K1487" s="55">
        <v>1</v>
      </c>
      <c r="L1487" s="55">
        <v>1</v>
      </c>
      <c r="M1487" s="55">
        <v>0</v>
      </c>
      <c r="N1487" s="56">
        <v>3</v>
      </c>
      <c r="O1487" s="56">
        <v>3</v>
      </c>
      <c r="P1487" s="56">
        <v>6</v>
      </c>
      <c r="Q1487" s="55">
        <v>1486</v>
      </c>
      <c r="R1487" s="55" t="s">
        <v>309</v>
      </c>
      <c r="S1487" s="55">
        <v>82</v>
      </c>
      <c r="T1487" s="57">
        <f t="shared" si="23"/>
        <v>3</v>
      </c>
    </row>
    <row r="1488" spans="1:20" s="55" customFormat="1" x14ac:dyDescent="0.3">
      <c r="A1488" s="55" t="s">
        <v>2239</v>
      </c>
      <c r="B1488" s="55">
        <v>0</v>
      </c>
      <c r="C1488" s="55">
        <v>1</v>
      </c>
      <c r="D1488" s="55">
        <v>1</v>
      </c>
      <c r="E1488" s="55">
        <v>1</v>
      </c>
      <c r="F1488" s="55">
        <v>1</v>
      </c>
      <c r="G1488" s="55">
        <v>0</v>
      </c>
      <c r="H1488" s="55">
        <v>0</v>
      </c>
      <c r="I1488" s="55">
        <v>0</v>
      </c>
      <c r="J1488" s="55">
        <v>1</v>
      </c>
      <c r="K1488" s="55">
        <v>1</v>
      </c>
      <c r="L1488" s="55">
        <v>0</v>
      </c>
      <c r="M1488" s="55">
        <v>1</v>
      </c>
      <c r="N1488" s="56">
        <v>3</v>
      </c>
      <c r="O1488" s="56">
        <v>4</v>
      </c>
      <c r="P1488" s="56">
        <v>7</v>
      </c>
      <c r="Q1488" s="55">
        <v>1487</v>
      </c>
      <c r="R1488" s="55" t="s">
        <v>309</v>
      </c>
      <c r="S1488" s="55">
        <v>82</v>
      </c>
      <c r="T1488" s="57">
        <f t="shared" si="23"/>
        <v>4</v>
      </c>
    </row>
    <row r="1489" spans="1:20" s="55" customFormat="1" x14ac:dyDescent="0.3">
      <c r="A1489" s="55" t="s">
        <v>2239</v>
      </c>
      <c r="B1489" s="55">
        <v>0</v>
      </c>
      <c r="C1489" s="55">
        <v>1</v>
      </c>
      <c r="D1489" s="55">
        <v>0</v>
      </c>
      <c r="E1489" s="55">
        <v>1</v>
      </c>
      <c r="F1489" s="55">
        <v>0</v>
      </c>
      <c r="G1489" s="55">
        <v>1</v>
      </c>
      <c r="H1489" s="55">
        <v>0</v>
      </c>
      <c r="I1489" s="55">
        <v>1</v>
      </c>
      <c r="J1489" s="55">
        <v>0</v>
      </c>
      <c r="K1489" s="55">
        <v>1</v>
      </c>
      <c r="L1489" s="55">
        <v>0</v>
      </c>
      <c r="M1489" s="55">
        <v>1</v>
      </c>
      <c r="N1489" s="56">
        <v>0</v>
      </c>
      <c r="O1489" s="56">
        <v>6</v>
      </c>
      <c r="P1489" s="56">
        <v>6</v>
      </c>
      <c r="Q1489" s="55">
        <v>1488</v>
      </c>
      <c r="R1489" s="55" t="s">
        <v>309</v>
      </c>
      <c r="S1489" s="55">
        <v>82</v>
      </c>
      <c r="T1489" s="57">
        <f t="shared" si="23"/>
        <v>4</v>
      </c>
    </row>
    <row r="1490" spans="1:20" s="55" customFormat="1" x14ac:dyDescent="0.3">
      <c r="A1490" s="55" t="s">
        <v>2239</v>
      </c>
      <c r="B1490" s="55">
        <v>1</v>
      </c>
      <c r="C1490" s="55">
        <v>1</v>
      </c>
      <c r="D1490" s="55">
        <v>0</v>
      </c>
      <c r="E1490" s="55">
        <v>1</v>
      </c>
      <c r="F1490" s="55">
        <v>0</v>
      </c>
      <c r="G1490" s="55">
        <v>0</v>
      </c>
      <c r="H1490" s="55">
        <v>0</v>
      </c>
      <c r="I1490" s="55">
        <v>0</v>
      </c>
      <c r="J1490" s="55">
        <v>1</v>
      </c>
      <c r="K1490" s="55">
        <v>1</v>
      </c>
      <c r="L1490" s="55">
        <v>1</v>
      </c>
      <c r="M1490" s="55">
        <v>0</v>
      </c>
      <c r="N1490" s="56">
        <v>3</v>
      </c>
      <c r="O1490" s="56">
        <v>3</v>
      </c>
      <c r="P1490" s="56">
        <v>6</v>
      </c>
      <c r="Q1490" s="55">
        <v>1489</v>
      </c>
      <c r="R1490" s="55" t="s">
        <v>309</v>
      </c>
      <c r="S1490" s="55">
        <v>82</v>
      </c>
      <c r="T1490" s="57">
        <f t="shared" si="23"/>
        <v>3</v>
      </c>
    </row>
    <row r="1491" spans="1:20" s="55" customFormat="1" x14ac:dyDescent="0.3">
      <c r="A1491" s="55" t="s">
        <v>2239</v>
      </c>
      <c r="B1491" s="55">
        <v>0</v>
      </c>
      <c r="C1491" s="55">
        <v>1</v>
      </c>
      <c r="D1491" s="55">
        <v>0</v>
      </c>
      <c r="E1491" s="55">
        <v>1</v>
      </c>
      <c r="F1491" s="55">
        <v>0</v>
      </c>
      <c r="G1491" s="55">
        <v>1</v>
      </c>
      <c r="H1491" s="55">
        <v>0</v>
      </c>
      <c r="I1491" s="55">
        <v>0</v>
      </c>
      <c r="J1491" s="55">
        <v>1</v>
      </c>
      <c r="K1491" s="55">
        <v>1</v>
      </c>
      <c r="L1491" s="55">
        <v>0</v>
      </c>
      <c r="M1491" s="55">
        <v>1</v>
      </c>
      <c r="N1491" s="56">
        <v>1</v>
      </c>
      <c r="O1491" s="56">
        <v>5</v>
      </c>
      <c r="P1491" s="56">
        <v>6</v>
      </c>
      <c r="Q1491" s="55">
        <v>1490</v>
      </c>
      <c r="R1491" s="55" t="s">
        <v>309</v>
      </c>
      <c r="S1491" s="55">
        <v>82</v>
      </c>
      <c r="T1491" s="57">
        <f t="shared" si="23"/>
        <v>3</v>
      </c>
    </row>
    <row r="1492" spans="1:20" s="55" customFormat="1" x14ac:dyDescent="0.3">
      <c r="A1492" s="55" t="s">
        <v>2239</v>
      </c>
      <c r="B1492" s="55">
        <v>1</v>
      </c>
      <c r="C1492" s="55">
        <v>1</v>
      </c>
      <c r="D1492" s="55">
        <v>1</v>
      </c>
      <c r="E1492" s="55">
        <v>1</v>
      </c>
      <c r="F1492" s="55">
        <v>0</v>
      </c>
      <c r="G1492" s="55">
        <v>0</v>
      </c>
      <c r="H1492" s="55">
        <v>0</v>
      </c>
      <c r="I1492" s="55">
        <v>0</v>
      </c>
      <c r="J1492" s="55">
        <v>1</v>
      </c>
      <c r="K1492" s="55">
        <v>1</v>
      </c>
      <c r="L1492" s="55">
        <v>0</v>
      </c>
      <c r="M1492" s="55">
        <v>0</v>
      </c>
      <c r="N1492" s="56">
        <v>3</v>
      </c>
      <c r="O1492" s="56">
        <v>3</v>
      </c>
      <c r="P1492" s="56">
        <v>6</v>
      </c>
      <c r="Q1492" s="55">
        <v>1491</v>
      </c>
      <c r="R1492" s="55" t="s">
        <v>309</v>
      </c>
      <c r="S1492" s="55">
        <v>82</v>
      </c>
      <c r="T1492" s="57">
        <f t="shared" si="23"/>
        <v>4</v>
      </c>
    </row>
    <row r="1493" spans="1:20" s="55" customFormat="1" x14ac:dyDescent="0.3">
      <c r="A1493" s="55" t="s">
        <v>2239</v>
      </c>
      <c r="B1493" s="55">
        <v>0</v>
      </c>
      <c r="C1493" s="55">
        <v>1</v>
      </c>
      <c r="D1493" s="55">
        <v>0</v>
      </c>
      <c r="E1493" s="55">
        <v>1</v>
      </c>
      <c r="F1493" s="55">
        <v>0</v>
      </c>
      <c r="G1493" s="55">
        <v>1</v>
      </c>
      <c r="H1493" s="55">
        <v>0</v>
      </c>
      <c r="I1493" s="55">
        <v>0</v>
      </c>
      <c r="J1493" s="55">
        <v>1</v>
      </c>
      <c r="K1493" s="55">
        <v>1</v>
      </c>
      <c r="L1493" s="55">
        <v>0</v>
      </c>
      <c r="M1493" s="55">
        <v>1</v>
      </c>
      <c r="N1493" s="56">
        <v>1</v>
      </c>
      <c r="O1493" s="56">
        <v>5</v>
      </c>
      <c r="P1493" s="56">
        <v>6</v>
      </c>
      <c r="Q1493" s="55">
        <v>1492</v>
      </c>
      <c r="R1493" s="55" t="s">
        <v>309</v>
      </c>
      <c r="S1493" s="55">
        <v>82</v>
      </c>
      <c r="T1493" s="57">
        <f t="shared" si="23"/>
        <v>3</v>
      </c>
    </row>
    <row r="1494" spans="1:20" s="55" customFormat="1" x14ac:dyDescent="0.3">
      <c r="A1494" s="55" t="s">
        <v>2239</v>
      </c>
      <c r="B1494" s="55">
        <v>1</v>
      </c>
      <c r="C1494" s="55">
        <v>0</v>
      </c>
      <c r="D1494" s="55">
        <v>1</v>
      </c>
      <c r="E1494" s="55">
        <v>0</v>
      </c>
      <c r="F1494" s="55">
        <v>1</v>
      </c>
      <c r="G1494" s="55">
        <v>0</v>
      </c>
      <c r="H1494" s="55">
        <v>1</v>
      </c>
      <c r="I1494" s="55">
        <v>0</v>
      </c>
      <c r="J1494" s="55">
        <v>1</v>
      </c>
      <c r="K1494" s="55">
        <v>1</v>
      </c>
      <c r="L1494" s="55">
        <v>1</v>
      </c>
      <c r="M1494" s="55">
        <v>0</v>
      </c>
      <c r="N1494" s="56">
        <v>6</v>
      </c>
      <c r="O1494" s="56">
        <v>1</v>
      </c>
      <c r="P1494" s="56">
        <v>7</v>
      </c>
      <c r="Q1494" s="55">
        <v>1493</v>
      </c>
      <c r="R1494" s="55" t="s">
        <v>309</v>
      </c>
      <c r="S1494" s="55">
        <v>82</v>
      </c>
      <c r="T1494" s="57">
        <f t="shared" si="23"/>
        <v>4</v>
      </c>
    </row>
    <row r="1495" spans="1:20" s="55" customFormat="1" x14ac:dyDescent="0.3">
      <c r="A1495" s="55" t="s">
        <v>2239</v>
      </c>
      <c r="B1495" s="55">
        <v>0</v>
      </c>
      <c r="C1495" s="55">
        <v>1</v>
      </c>
      <c r="D1495" s="55">
        <v>1</v>
      </c>
      <c r="E1495" s="55">
        <v>0</v>
      </c>
      <c r="F1495" s="55">
        <v>0</v>
      </c>
      <c r="G1495" s="55">
        <v>0</v>
      </c>
      <c r="H1495" s="55">
        <v>0</v>
      </c>
      <c r="I1495" s="55">
        <v>0</v>
      </c>
      <c r="J1495" s="55">
        <v>1</v>
      </c>
      <c r="K1495" s="55">
        <v>1</v>
      </c>
      <c r="L1495" s="55">
        <v>0</v>
      </c>
      <c r="M1495" s="55">
        <v>1</v>
      </c>
      <c r="N1495" s="56">
        <v>2</v>
      </c>
      <c r="O1495" s="56">
        <v>3</v>
      </c>
      <c r="P1495" s="56">
        <v>5</v>
      </c>
      <c r="Q1495" s="55">
        <v>1494</v>
      </c>
      <c r="R1495" s="55" t="s">
        <v>309</v>
      </c>
      <c r="S1495" s="55">
        <v>82</v>
      </c>
      <c r="T1495" s="57">
        <f t="shared" si="23"/>
        <v>2</v>
      </c>
    </row>
    <row r="1496" spans="1:20" s="55" customFormat="1" x14ac:dyDescent="0.3">
      <c r="A1496" s="55" t="s">
        <v>2239</v>
      </c>
      <c r="B1496" s="55">
        <v>1</v>
      </c>
      <c r="C1496" s="55">
        <v>1</v>
      </c>
      <c r="D1496" s="55">
        <v>0</v>
      </c>
      <c r="E1496" s="55">
        <v>1</v>
      </c>
      <c r="F1496" s="55">
        <v>0</v>
      </c>
      <c r="G1496" s="55">
        <v>1</v>
      </c>
      <c r="H1496" s="55">
        <v>0</v>
      </c>
      <c r="I1496" s="55">
        <v>0</v>
      </c>
      <c r="J1496" s="55">
        <v>1</v>
      </c>
      <c r="K1496" s="55">
        <v>1</v>
      </c>
      <c r="L1496" s="55">
        <v>0</v>
      </c>
      <c r="M1496" s="55">
        <v>0</v>
      </c>
      <c r="N1496" s="56">
        <v>2</v>
      </c>
      <c r="O1496" s="56">
        <v>4</v>
      </c>
      <c r="P1496" s="56">
        <v>6</v>
      </c>
      <c r="Q1496" s="55">
        <v>1495</v>
      </c>
      <c r="R1496" s="55" t="s">
        <v>309</v>
      </c>
      <c r="S1496" s="55">
        <v>82</v>
      </c>
      <c r="T1496" s="57">
        <f t="shared" si="23"/>
        <v>4</v>
      </c>
    </row>
    <row r="1497" spans="1:20" s="55" customFormat="1" x14ac:dyDescent="0.3">
      <c r="A1497" s="55" t="s">
        <v>2239</v>
      </c>
      <c r="B1497" s="55">
        <v>1</v>
      </c>
      <c r="C1497" s="55">
        <v>0</v>
      </c>
      <c r="D1497" s="55">
        <v>0</v>
      </c>
      <c r="E1497" s="55">
        <v>1</v>
      </c>
      <c r="F1497" s="55">
        <v>0</v>
      </c>
      <c r="G1497" s="55">
        <v>0</v>
      </c>
      <c r="H1497" s="55">
        <v>0</v>
      </c>
      <c r="I1497" s="55">
        <v>0</v>
      </c>
      <c r="J1497" s="55">
        <v>1</v>
      </c>
      <c r="K1497" s="55">
        <v>1</v>
      </c>
      <c r="L1497" s="55">
        <v>0</v>
      </c>
      <c r="M1497" s="55">
        <v>0</v>
      </c>
      <c r="N1497" s="56">
        <v>2</v>
      </c>
      <c r="O1497" s="56">
        <v>2</v>
      </c>
      <c r="P1497" s="56">
        <v>4</v>
      </c>
      <c r="Q1497" s="55">
        <v>1496</v>
      </c>
      <c r="R1497" s="55" t="s">
        <v>309</v>
      </c>
      <c r="S1497" s="55">
        <v>82</v>
      </c>
      <c r="T1497" s="57">
        <f t="shared" si="23"/>
        <v>2</v>
      </c>
    </row>
    <row r="1498" spans="1:20" s="55" customFormat="1" x14ac:dyDescent="0.3">
      <c r="A1498" s="55" t="s">
        <v>2239</v>
      </c>
      <c r="B1498" s="55">
        <v>1</v>
      </c>
      <c r="C1498" s="55">
        <v>1</v>
      </c>
      <c r="D1498" s="55">
        <v>0</v>
      </c>
      <c r="E1498" s="55">
        <v>1</v>
      </c>
      <c r="F1498" s="55">
        <v>0</v>
      </c>
      <c r="G1498" s="55">
        <v>0</v>
      </c>
      <c r="H1498" s="55">
        <v>1</v>
      </c>
      <c r="I1498" s="55">
        <v>0</v>
      </c>
      <c r="J1498" s="55">
        <v>1</v>
      </c>
      <c r="K1498" s="55">
        <v>1</v>
      </c>
      <c r="L1498" s="55">
        <v>0</v>
      </c>
      <c r="M1498" s="55">
        <v>0</v>
      </c>
      <c r="N1498" s="56">
        <v>3</v>
      </c>
      <c r="O1498" s="56">
        <v>3</v>
      </c>
      <c r="P1498" s="56">
        <v>6</v>
      </c>
      <c r="Q1498" s="55">
        <v>1497</v>
      </c>
      <c r="R1498" s="55" t="s">
        <v>309</v>
      </c>
      <c r="S1498" s="55">
        <v>82</v>
      </c>
      <c r="T1498" s="57">
        <f t="shared" si="23"/>
        <v>4</v>
      </c>
    </row>
    <row r="1499" spans="1:20" s="55" customFormat="1" x14ac:dyDescent="0.3">
      <c r="A1499" s="55" t="s">
        <v>2239</v>
      </c>
      <c r="B1499" s="55">
        <v>0</v>
      </c>
      <c r="C1499" s="55">
        <v>0</v>
      </c>
      <c r="D1499" s="55">
        <v>0</v>
      </c>
      <c r="E1499" s="55">
        <v>0</v>
      </c>
      <c r="F1499" s="55">
        <v>0</v>
      </c>
      <c r="G1499" s="55">
        <v>1</v>
      </c>
      <c r="H1499" s="55">
        <v>0</v>
      </c>
      <c r="I1499" s="55">
        <v>0</v>
      </c>
      <c r="J1499" s="55">
        <v>1</v>
      </c>
      <c r="K1499" s="55">
        <v>1</v>
      </c>
      <c r="L1499" s="55">
        <v>0</v>
      </c>
      <c r="M1499" s="55">
        <v>0</v>
      </c>
      <c r="N1499" s="56">
        <v>1</v>
      </c>
      <c r="O1499" s="56">
        <v>2</v>
      </c>
      <c r="P1499" s="56">
        <v>3</v>
      </c>
      <c r="Q1499" s="55">
        <v>1498</v>
      </c>
      <c r="R1499" s="55" t="s">
        <v>309</v>
      </c>
      <c r="S1499" s="55">
        <v>82</v>
      </c>
      <c r="T1499" s="57">
        <f t="shared" si="23"/>
        <v>1</v>
      </c>
    </row>
    <row r="1500" spans="1:20" s="55" customFormat="1" x14ac:dyDescent="0.3">
      <c r="A1500" s="55" t="s">
        <v>2239</v>
      </c>
      <c r="B1500" s="55">
        <v>1</v>
      </c>
      <c r="C1500" s="55">
        <v>1</v>
      </c>
      <c r="D1500" s="55">
        <v>0</v>
      </c>
      <c r="E1500" s="55">
        <v>1</v>
      </c>
      <c r="F1500" s="55">
        <v>1</v>
      </c>
      <c r="G1500" s="55">
        <v>1</v>
      </c>
      <c r="H1500" s="55">
        <v>0</v>
      </c>
      <c r="I1500" s="55">
        <v>1</v>
      </c>
      <c r="J1500" s="55">
        <v>1</v>
      </c>
      <c r="K1500" s="55">
        <v>1</v>
      </c>
      <c r="L1500" s="55">
        <v>0</v>
      </c>
      <c r="M1500" s="55">
        <v>1</v>
      </c>
      <c r="N1500" s="56">
        <v>3</v>
      </c>
      <c r="O1500" s="56">
        <v>6</v>
      </c>
      <c r="P1500" s="56">
        <v>9</v>
      </c>
      <c r="Q1500" s="55">
        <v>1499</v>
      </c>
      <c r="R1500" s="55" t="s">
        <v>309</v>
      </c>
      <c r="S1500" s="55">
        <v>82</v>
      </c>
      <c r="T1500" s="57">
        <f t="shared" si="23"/>
        <v>6</v>
      </c>
    </row>
    <row r="1501" spans="1:20" s="55" customFormat="1" x14ac:dyDescent="0.3">
      <c r="A1501" s="55" t="s">
        <v>2239</v>
      </c>
      <c r="B1501" s="55">
        <v>0</v>
      </c>
      <c r="C1501" s="55">
        <v>1</v>
      </c>
      <c r="D1501" s="55">
        <v>0</v>
      </c>
      <c r="E1501" s="55">
        <v>1</v>
      </c>
      <c r="F1501" s="55">
        <v>0</v>
      </c>
      <c r="G1501" s="55">
        <v>1</v>
      </c>
      <c r="H1501" s="55">
        <v>0</v>
      </c>
      <c r="I1501" s="55">
        <v>0</v>
      </c>
      <c r="J1501" s="55">
        <v>1</v>
      </c>
      <c r="K1501" s="55">
        <v>1</v>
      </c>
      <c r="L1501" s="55">
        <v>0</v>
      </c>
      <c r="M1501" s="55">
        <v>0</v>
      </c>
      <c r="N1501" s="56">
        <v>1</v>
      </c>
      <c r="O1501" s="56">
        <v>4</v>
      </c>
      <c r="P1501" s="56">
        <v>5</v>
      </c>
      <c r="Q1501" s="55">
        <v>1500</v>
      </c>
      <c r="R1501" s="55" t="s">
        <v>309</v>
      </c>
      <c r="S1501" s="55">
        <v>82</v>
      </c>
      <c r="T1501" s="57">
        <f t="shared" si="23"/>
        <v>3</v>
      </c>
    </row>
    <row r="1502" spans="1:20" s="55" customFormat="1" x14ac:dyDescent="0.3">
      <c r="A1502" s="55" t="s">
        <v>2239</v>
      </c>
      <c r="B1502" s="55">
        <v>1</v>
      </c>
      <c r="C1502" s="55">
        <v>0</v>
      </c>
      <c r="D1502" s="55">
        <v>1</v>
      </c>
      <c r="E1502" s="55">
        <v>1</v>
      </c>
      <c r="F1502" s="55">
        <v>0</v>
      </c>
      <c r="G1502" s="55">
        <v>0</v>
      </c>
      <c r="H1502" s="55">
        <v>0</v>
      </c>
      <c r="I1502" s="55">
        <v>0</v>
      </c>
      <c r="J1502" s="55">
        <v>1</v>
      </c>
      <c r="K1502" s="55">
        <v>0</v>
      </c>
      <c r="L1502" s="55">
        <v>0</v>
      </c>
      <c r="M1502" s="55">
        <v>0</v>
      </c>
      <c r="N1502" s="56">
        <v>3</v>
      </c>
      <c r="O1502" s="56">
        <v>1</v>
      </c>
      <c r="P1502" s="56">
        <v>4</v>
      </c>
      <c r="Q1502" s="55">
        <v>1501</v>
      </c>
      <c r="R1502" s="55" t="s">
        <v>309</v>
      </c>
      <c r="S1502" s="55">
        <v>83</v>
      </c>
      <c r="T1502" s="57">
        <f t="shared" si="23"/>
        <v>3</v>
      </c>
    </row>
    <row r="1503" spans="1:20" s="55" customFormat="1" x14ac:dyDescent="0.3">
      <c r="A1503" s="55" t="s">
        <v>2239</v>
      </c>
      <c r="B1503" s="55">
        <v>0</v>
      </c>
      <c r="C1503" s="55">
        <v>0</v>
      </c>
      <c r="D1503" s="55">
        <v>2</v>
      </c>
      <c r="E1503" s="55">
        <v>0</v>
      </c>
      <c r="F1503" s="55">
        <v>0</v>
      </c>
      <c r="G1503" s="55">
        <v>0</v>
      </c>
      <c r="H1503" s="55">
        <v>0</v>
      </c>
      <c r="I1503" s="55">
        <v>0</v>
      </c>
      <c r="J1503" s="55">
        <v>0</v>
      </c>
      <c r="K1503" s="55">
        <v>1</v>
      </c>
      <c r="L1503" s="55">
        <v>0</v>
      </c>
      <c r="M1503" s="55">
        <v>1</v>
      </c>
      <c r="N1503" s="56">
        <v>2</v>
      </c>
      <c r="O1503" s="56">
        <v>2</v>
      </c>
      <c r="P1503" s="56">
        <v>4</v>
      </c>
      <c r="Q1503" s="55">
        <v>1502</v>
      </c>
      <c r="R1503" s="55" t="s">
        <v>309</v>
      </c>
      <c r="S1503" s="55">
        <v>83</v>
      </c>
      <c r="T1503" s="57">
        <f t="shared" si="23"/>
        <v>2</v>
      </c>
    </row>
    <row r="1504" spans="1:20" s="55" customFormat="1" x14ac:dyDescent="0.3">
      <c r="A1504" s="55" t="s">
        <v>2239</v>
      </c>
      <c r="B1504" s="55">
        <v>1</v>
      </c>
      <c r="C1504" s="55">
        <v>1</v>
      </c>
      <c r="D1504" s="55">
        <v>0</v>
      </c>
      <c r="E1504" s="55">
        <v>0</v>
      </c>
      <c r="F1504" s="55">
        <v>0</v>
      </c>
      <c r="G1504" s="55">
        <v>0</v>
      </c>
      <c r="H1504" s="55">
        <v>0</v>
      </c>
      <c r="I1504" s="55">
        <v>0</v>
      </c>
      <c r="J1504" s="55">
        <v>1</v>
      </c>
      <c r="K1504" s="55">
        <v>1</v>
      </c>
      <c r="L1504" s="55">
        <v>0</v>
      </c>
      <c r="M1504" s="55">
        <v>0</v>
      </c>
      <c r="N1504" s="56">
        <v>2</v>
      </c>
      <c r="O1504" s="56">
        <v>2</v>
      </c>
      <c r="P1504" s="56">
        <v>4</v>
      </c>
      <c r="Q1504" s="55">
        <v>1503</v>
      </c>
      <c r="R1504" s="55" t="s">
        <v>309</v>
      </c>
      <c r="S1504" s="55">
        <v>83</v>
      </c>
      <c r="T1504" s="57">
        <f t="shared" si="23"/>
        <v>2</v>
      </c>
    </row>
    <row r="1505" spans="1:20" s="55" customFormat="1" x14ac:dyDescent="0.3">
      <c r="A1505" s="55" t="s">
        <v>2239</v>
      </c>
      <c r="B1505" s="55">
        <v>0</v>
      </c>
      <c r="C1505" s="55">
        <v>0</v>
      </c>
      <c r="D1505" s="55">
        <v>1</v>
      </c>
      <c r="E1505" s="55">
        <v>1</v>
      </c>
      <c r="F1505" s="55">
        <v>0</v>
      </c>
      <c r="G1505" s="55">
        <v>1</v>
      </c>
      <c r="H1505" s="55">
        <v>0</v>
      </c>
      <c r="I1505" s="55">
        <v>1</v>
      </c>
      <c r="J1505" s="55">
        <v>1</v>
      </c>
      <c r="K1505" s="55">
        <v>1</v>
      </c>
      <c r="L1505" s="55">
        <v>0</v>
      </c>
      <c r="M1505" s="55">
        <v>0</v>
      </c>
      <c r="N1505" s="56">
        <v>2</v>
      </c>
      <c r="O1505" s="56">
        <v>4</v>
      </c>
      <c r="P1505" s="56">
        <v>6</v>
      </c>
      <c r="Q1505" s="55">
        <v>1504</v>
      </c>
      <c r="R1505" s="55" t="s">
        <v>309</v>
      </c>
      <c r="S1505" s="55">
        <v>83</v>
      </c>
      <c r="T1505" s="57">
        <f t="shared" si="23"/>
        <v>4</v>
      </c>
    </row>
    <row r="1506" spans="1:20" s="55" customFormat="1" x14ac:dyDescent="0.3">
      <c r="A1506" s="55" t="s">
        <v>2239</v>
      </c>
      <c r="B1506" s="55">
        <v>1</v>
      </c>
      <c r="C1506" s="55">
        <v>1</v>
      </c>
      <c r="D1506" s="55">
        <v>0</v>
      </c>
      <c r="E1506" s="55">
        <v>2</v>
      </c>
      <c r="F1506" s="55">
        <v>0</v>
      </c>
      <c r="G1506" s="55">
        <v>0</v>
      </c>
      <c r="H1506" s="55">
        <v>0</v>
      </c>
      <c r="I1506" s="55">
        <v>0</v>
      </c>
      <c r="J1506" s="55">
        <v>1</v>
      </c>
      <c r="K1506" s="55">
        <v>1</v>
      </c>
      <c r="L1506" s="55">
        <v>0</v>
      </c>
      <c r="M1506" s="55">
        <v>0</v>
      </c>
      <c r="N1506" s="56">
        <v>2</v>
      </c>
      <c r="O1506" s="56">
        <v>4</v>
      </c>
      <c r="P1506" s="56">
        <v>6</v>
      </c>
      <c r="Q1506" s="55">
        <v>1505</v>
      </c>
      <c r="R1506" s="55" t="s">
        <v>309</v>
      </c>
      <c r="S1506" s="55">
        <v>83</v>
      </c>
      <c r="T1506" s="57">
        <f t="shared" si="23"/>
        <v>4</v>
      </c>
    </row>
    <row r="1507" spans="1:20" s="55" customFormat="1" x14ac:dyDescent="0.3">
      <c r="A1507" s="55" t="s">
        <v>2239</v>
      </c>
      <c r="B1507" s="55">
        <v>1</v>
      </c>
      <c r="C1507" s="55">
        <v>0</v>
      </c>
      <c r="D1507" s="55">
        <v>1</v>
      </c>
      <c r="E1507" s="55">
        <v>0</v>
      </c>
      <c r="F1507" s="55">
        <v>0</v>
      </c>
      <c r="G1507" s="55">
        <v>0</v>
      </c>
      <c r="H1507" s="55">
        <v>0</v>
      </c>
      <c r="I1507" s="55">
        <v>0</v>
      </c>
      <c r="J1507" s="55">
        <v>1</v>
      </c>
      <c r="K1507" s="55">
        <v>1</v>
      </c>
      <c r="L1507" s="55">
        <v>0</v>
      </c>
      <c r="M1507" s="55">
        <v>0</v>
      </c>
      <c r="N1507" s="56">
        <v>3</v>
      </c>
      <c r="O1507" s="56">
        <v>1</v>
      </c>
      <c r="P1507" s="56">
        <v>4</v>
      </c>
      <c r="Q1507" s="55">
        <v>1506</v>
      </c>
      <c r="R1507" s="55" t="s">
        <v>309</v>
      </c>
      <c r="S1507" s="55">
        <v>83</v>
      </c>
      <c r="T1507" s="57">
        <f t="shared" si="23"/>
        <v>2</v>
      </c>
    </row>
    <row r="1508" spans="1:20" s="55" customFormat="1" x14ac:dyDescent="0.3">
      <c r="A1508" s="55" t="s">
        <v>2239</v>
      </c>
      <c r="B1508" s="55">
        <v>0</v>
      </c>
      <c r="C1508" s="55">
        <v>0</v>
      </c>
      <c r="D1508" s="55">
        <v>1</v>
      </c>
      <c r="E1508" s="55">
        <v>0</v>
      </c>
      <c r="F1508" s="55">
        <v>0</v>
      </c>
      <c r="G1508" s="55">
        <v>0</v>
      </c>
      <c r="H1508" s="55">
        <v>0</v>
      </c>
      <c r="I1508" s="55">
        <v>0</v>
      </c>
      <c r="J1508" s="55">
        <v>1</v>
      </c>
      <c r="K1508" s="55">
        <v>0</v>
      </c>
      <c r="L1508" s="55">
        <v>0</v>
      </c>
      <c r="M1508" s="55">
        <v>0</v>
      </c>
      <c r="N1508" s="56">
        <v>2</v>
      </c>
      <c r="O1508" s="56">
        <v>0</v>
      </c>
      <c r="P1508" s="56">
        <v>2</v>
      </c>
      <c r="Q1508" s="55">
        <v>1507</v>
      </c>
      <c r="R1508" s="55" t="s">
        <v>309</v>
      </c>
      <c r="S1508" s="55">
        <v>83</v>
      </c>
      <c r="T1508" s="57">
        <f t="shared" si="23"/>
        <v>1</v>
      </c>
    </row>
    <row r="1509" spans="1:20" s="55" customFormat="1" x14ac:dyDescent="0.3">
      <c r="A1509" s="55" t="s">
        <v>2239</v>
      </c>
      <c r="B1509" s="55">
        <v>0</v>
      </c>
      <c r="C1509" s="55">
        <v>1</v>
      </c>
      <c r="D1509" s="55">
        <v>1</v>
      </c>
      <c r="E1509" s="55">
        <v>0</v>
      </c>
      <c r="F1509" s="55">
        <v>0</v>
      </c>
      <c r="G1509" s="55">
        <v>2</v>
      </c>
      <c r="H1509" s="55">
        <v>0</v>
      </c>
      <c r="I1509" s="55">
        <v>3</v>
      </c>
      <c r="J1509" s="55">
        <v>1</v>
      </c>
      <c r="K1509" s="55">
        <v>0</v>
      </c>
      <c r="L1509" s="55">
        <v>1</v>
      </c>
      <c r="M1509" s="55">
        <v>0</v>
      </c>
      <c r="N1509" s="56">
        <v>3</v>
      </c>
      <c r="O1509" s="56">
        <v>6</v>
      </c>
      <c r="P1509" s="56">
        <v>9</v>
      </c>
      <c r="Q1509" s="55">
        <v>1508</v>
      </c>
      <c r="R1509" s="55" t="s">
        <v>309</v>
      </c>
      <c r="S1509" s="55">
        <v>83</v>
      </c>
      <c r="T1509" s="57">
        <f t="shared" si="23"/>
        <v>7</v>
      </c>
    </row>
    <row r="1510" spans="1:20" s="55" customFormat="1" x14ac:dyDescent="0.3">
      <c r="A1510" s="55" t="s">
        <v>2239</v>
      </c>
      <c r="B1510" s="55">
        <v>0</v>
      </c>
      <c r="C1510" s="55">
        <v>1</v>
      </c>
      <c r="D1510" s="55">
        <v>0</v>
      </c>
      <c r="E1510" s="55">
        <v>0</v>
      </c>
      <c r="F1510" s="55">
        <v>2</v>
      </c>
      <c r="G1510" s="55">
        <v>1</v>
      </c>
      <c r="H1510" s="55">
        <v>0</v>
      </c>
      <c r="I1510" s="55">
        <v>0</v>
      </c>
      <c r="J1510" s="55">
        <v>1</v>
      </c>
      <c r="K1510" s="55">
        <v>1</v>
      </c>
      <c r="L1510" s="55">
        <v>0</v>
      </c>
      <c r="M1510" s="55">
        <v>0</v>
      </c>
      <c r="N1510" s="56">
        <v>3</v>
      </c>
      <c r="O1510" s="56">
        <v>3</v>
      </c>
      <c r="P1510" s="56">
        <v>6</v>
      </c>
      <c r="Q1510" s="55">
        <v>1509</v>
      </c>
      <c r="R1510" s="55" t="s">
        <v>309</v>
      </c>
      <c r="S1510" s="55">
        <v>83</v>
      </c>
      <c r="T1510" s="57">
        <f t="shared" si="23"/>
        <v>4</v>
      </c>
    </row>
    <row r="1511" spans="1:20" s="55" customFormat="1" x14ac:dyDescent="0.3">
      <c r="A1511" s="55" t="s">
        <v>2239</v>
      </c>
      <c r="B1511" s="55">
        <v>0</v>
      </c>
      <c r="C1511" s="55">
        <v>1</v>
      </c>
      <c r="D1511" s="55">
        <v>0</v>
      </c>
      <c r="E1511" s="55">
        <v>2</v>
      </c>
      <c r="F1511" s="55">
        <v>2</v>
      </c>
      <c r="G1511" s="55">
        <v>2</v>
      </c>
      <c r="H1511" s="55">
        <v>0</v>
      </c>
      <c r="I1511" s="55">
        <v>0</v>
      </c>
      <c r="J1511" s="55">
        <v>1</v>
      </c>
      <c r="K1511" s="55">
        <v>1</v>
      </c>
      <c r="L1511" s="55">
        <v>0</v>
      </c>
      <c r="M1511" s="55">
        <v>0</v>
      </c>
      <c r="N1511" s="56">
        <v>3</v>
      </c>
      <c r="O1511" s="56">
        <v>6</v>
      </c>
      <c r="P1511" s="56">
        <v>9</v>
      </c>
      <c r="Q1511" s="55">
        <v>1510</v>
      </c>
      <c r="R1511" s="55" t="s">
        <v>309</v>
      </c>
      <c r="S1511" s="55">
        <v>83</v>
      </c>
      <c r="T1511" s="57">
        <f t="shared" si="23"/>
        <v>7</v>
      </c>
    </row>
    <row r="1512" spans="1:20" s="55" customFormat="1" x14ac:dyDescent="0.3">
      <c r="A1512" s="55" t="s">
        <v>2239</v>
      </c>
      <c r="B1512" s="55">
        <v>0</v>
      </c>
      <c r="C1512" s="55">
        <v>0</v>
      </c>
      <c r="D1512" s="55">
        <v>2</v>
      </c>
      <c r="E1512" s="55">
        <v>0</v>
      </c>
      <c r="F1512" s="55">
        <v>1</v>
      </c>
      <c r="G1512" s="55">
        <v>3</v>
      </c>
      <c r="H1512" s="55">
        <v>2</v>
      </c>
      <c r="I1512" s="55">
        <v>0</v>
      </c>
      <c r="J1512" s="55">
        <v>1</v>
      </c>
      <c r="K1512" s="55">
        <v>1</v>
      </c>
      <c r="L1512" s="55">
        <v>0</v>
      </c>
      <c r="M1512" s="55">
        <v>0</v>
      </c>
      <c r="N1512" s="56">
        <v>6</v>
      </c>
      <c r="O1512" s="56">
        <v>4</v>
      </c>
      <c r="P1512" s="56">
        <v>10</v>
      </c>
      <c r="Q1512" s="55">
        <v>1511</v>
      </c>
      <c r="R1512" s="55" t="s">
        <v>309</v>
      </c>
      <c r="S1512" s="55">
        <v>83</v>
      </c>
      <c r="T1512" s="57">
        <f t="shared" si="23"/>
        <v>8</v>
      </c>
    </row>
    <row r="1513" spans="1:20" s="55" customFormat="1" x14ac:dyDescent="0.3">
      <c r="A1513" s="55" t="s">
        <v>2239</v>
      </c>
      <c r="B1513" s="55">
        <v>0</v>
      </c>
      <c r="C1513" s="55">
        <v>0</v>
      </c>
      <c r="D1513" s="55">
        <v>1</v>
      </c>
      <c r="E1513" s="55">
        <v>0</v>
      </c>
      <c r="F1513" s="55">
        <v>0</v>
      </c>
      <c r="G1513" s="55">
        <v>1</v>
      </c>
      <c r="H1513" s="55">
        <v>1</v>
      </c>
      <c r="I1513" s="55">
        <v>0</v>
      </c>
      <c r="J1513" s="55">
        <v>1</v>
      </c>
      <c r="K1513" s="55">
        <v>0</v>
      </c>
      <c r="L1513" s="55">
        <v>0</v>
      </c>
      <c r="M1513" s="55">
        <v>0</v>
      </c>
      <c r="N1513" s="56">
        <v>3</v>
      </c>
      <c r="O1513" s="56">
        <v>1</v>
      </c>
      <c r="P1513" s="56">
        <v>4</v>
      </c>
      <c r="Q1513" s="55">
        <v>1512</v>
      </c>
      <c r="R1513" s="55" t="s">
        <v>309</v>
      </c>
      <c r="S1513" s="55">
        <v>83</v>
      </c>
      <c r="T1513" s="57">
        <f t="shared" si="23"/>
        <v>3</v>
      </c>
    </row>
    <row r="1514" spans="1:20" s="55" customFormat="1" x14ac:dyDescent="0.3">
      <c r="A1514" s="55" t="s">
        <v>2239</v>
      </c>
      <c r="B1514" s="55">
        <v>0</v>
      </c>
      <c r="C1514" s="55">
        <v>1</v>
      </c>
      <c r="D1514" s="55">
        <v>1</v>
      </c>
      <c r="E1514" s="55">
        <v>0</v>
      </c>
      <c r="F1514" s="55">
        <v>1</v>
      </c>
      <c r="G1514" s="55">
        <v>1</v>
      </c>
      <c r="H1514" s="55">
        <v>0</v>
      </c>
      <c r="I1514" s="55">
        <v>0</v>
      </c>
      <c r="J1514" s="55">
        <v>1</v>
      </c>
      <c r="K1514" s="55">
        <v>1</v>
      </c>
      <c r="L1514" s="55">
        <v>0</v>
      </c>
      <c r="M1514" s="55">
        <v>0</v>
      </c>
      <c r="N1514" s="56">
        <v>3</v>
      </c>
      <c r="O1514" s="56">
        <v>3</v>
      </c>
      <c r="P1514" s="56">
        <v>6</v>
      </c>
      <c r="Q1514" s="55">
        <v>1513</v>
      </c>
      <c r="R1514" s="55" t="s">
        <v>309</v>
      </c>
      <c r="S1514" s="55">
        <v>83</v>
      </c>
      <c r="T1514" s="57">
        <f t="shared" si="23"/>
        <v>4</v>
      </c>
    </row>
    <row r="1515" spans="1:20" s="55" customFormat="1" x14ac:dyDescent="0.3">
      <c r="A1515" s="55" t="s">
        <v>2239</v>
      </c>
      <c r="B1515" s="55">
        <v>1</v>
      </c>
      <c r="C1515" s="55">
        <v>0</v>
      </c>
      <c r="D1515" s="55">
        <v>1</v>
      </c>
      <c r="E1515" s="55">
        <v>1</v>
      </c>
      <c r="F1515" s="55">
        <v>0</v>
      </c>
      <c r="G1515" s="55">
        <v>0</v>
      </c>
      <c r="H1515" s="55">
        <v>0</v>
      </c>
      <c r="I1515" s="55">
        <v>0</v>
      </c>
      <c r="J1515" s="55">
        <v>1</v>
      </c>
      <c r="K1515" s="55">
        <v>1</v>
      </c>
      <c r="L1515" s="55">
        <v>0</v>
      </c>
      <c r="M1515" s="55">
        <v>1</v>
      </c>
      <c r="N1515" s="56">
        <v>3</v>
      </c>
      <c r="O1515" s="56">
        <v>3</v>
      </c>
      <c r="P1515" s="56">
        <v>6</v>
      </c>
      <c r="Q1515" s="55">
        <v>1514</v>
      </c>
      <c r="R1515" s="55" t="s">
        <v>309</v>
      </c>
      <c r="S1515" s="55">
        <v>83</v>
      </c>
      <c r="T1515" s="57">
        <f t="shared" si="23"/>
        <v>3</v>
      </c>
    </row>
    <row r="1516" spans="1:20" s="55" customFormat="1" x14ac:dyDescent="0.3">
      <c r="A1516" s="55" t="s">
        <v>2239</v>
      </c>
      <c r="B1516" s="55">
        <v>1</v>
      </c>
      <c r="C1516" s="55">
        <v>1</v>
      </c>
      <c r="D1516" s="55">
        <v>0</v>
      </c>
      <c r="E1516" s="55">
        <v>1</v>
      </c>
      <c r="F1516" s="55">
        <v>0</v>
      </c>
      <c r="G1516" s="55">
        <v>1</v>
      </c>
      <c r="H1516" s="55">
        <v>0</v>
      </c>
      <c r="I1516" s="55">
        <v>0</v>
      </c>
      <c r="J1516" s="55">
        <v>1</v>
      </c>
      <c r="K1516" s="55">
        <v>1</v>
      </c>
      <c r="L1516" s="55">
        <v>0</v>
      </c>
      <c r="M1516" s="55">
        <v>1</v>
      </c>
      <c r="N1516" s="56">
        <v>2</v>
      </c>
      <c r="O1516" s="56">
        <v>5</v>
      </c>
      <c r="P1516" s="56">
        <v>7</v>
      </c>
      <c r="Q1516" s="55">
        <v>1515</v>
      </c>
      <c r="R1516" s="55" t="s">
        <v>309</v>
      </c>
      <c r="S1516" s="55">
        <v>83</v>
      </c>
      <c r="T1516" s="57">
        <f t="shared" si="23"/>
        <v>4</v>
      </c>
    </row>
    <row r="1517" spans="1:20" s="55" customFormat="1" x14ac:dyDescent="0.3">
      <c r="A1517" s="55" t="s">
        <v>2239</v>
      </c>
      <c r="B1517" s="55">
        <v>1</v>
      </c>
      <c r="C1517" s="55">
        <v>0</v>
      </c>
      <c r="D1517" s="55">
        <v>1</v>
      </c>
      <c r="E1517" s="55">
        <v>0</v>
      </c>
      <c r="F1517" s="55">
        <v>0</v>
      </c>
      <c r="G1517" s="55">
        <v>0</v>
      </c>
      <c r="H1517" s="55">
        <v>0</v>
      </c>
      <c r="I1517" s="55">
        <v>0</v>
      </c>
      <c r="J1517" s="55">
        <v>1</v>
      </c>
      <c r="K1517" s="55">
        <v>1</v>
      </c>
      <c r="L1517" s="55">
        <v>0</v>
      </c>
      <c r="M1517" s="55">
        <v>1</v>
      </c>
      <c r="N1517" s="56">
        <v>3</v>
      </c>
      <c r="O1517" s="56">
        <v>2</v>
      </c>
      <c r="P1517" s="56">
        <v>5</v>
      </c>
      <c r="Q1517" s="55">
        <v>1516</v>
      </c>
      <c r="R1517" s="55" t="s">
        <v>309</v>
      </c>
      <c r="S1517" s="55">
        <v>83</v>
      </c>
      <c r="T1517" s="57">
        <f t="shared" si="23"/>
        <v>2</v>
      </c>
    </row>
    <row r="1518" spans="1:20" s="55" customFormat="1" x14ac:dyDescent="0.3">
      <c r="A1518" s="55" t="s">
        <v>2239</v>
      </c>
      <c r="B1518" s="55">
        <v>1</v>
      </c>
      <c r="C1518" s="55">
        <v>1</v>
      </c>
      <c r="D1518" s="55">
        <v>1</v>
      </c>
      <c r="E1518" s="55">
        <v>0</v>
      </c>
      <c r="F1518" s="55">
        <v>1</v>
      </c>
      <c r="G1518" s="55">
        <v>1</v>
      </c>
      <c r="H1518" s="55">
        <v>1</v>
      </c>
      <c r="I1518" s="55">
        <v>0</v>
      </c>
      <c r="J1518" s="55">
        <v>1</v>
      </c>
      <c r="K1518" s="55">
        <v>1</v>
      </c>
      <c r="L1518" s="55">
        <v>1</v>
      </c>
      <c r="M1518" s="55">
        <v>0</v>
      </c>
      <c r="N1518" s="56">
        <v>6</v>
      </c>
      <c r="O1518" s="56">
        <v>3</v>
      </c>
      <c r="P1518" s="56">
        <v>9</v>
      </c>
      <c r="Q1518" s="55">
        <v>1517</v>
      </c>
      <c r="R1518" s="55" t="s">
        <v>309</v>
      </c>
      <c r="S1518" s="55">
        <v>83</v>
      </c>
      <c r="T1518" s="57">
        <f t="shared" si="23"/>
        <v>6</v>
      </c>
    </row>
    <row r="1519" spans="1:20" s="55" customFormat="1" x14ac:dyDescent="0.3">
      <c r="A1519" s="55" t="s">
        <v>2239</v>
      </c>
      <c r="B1519" s="55">
        <v>0</v>
      </c>
      <c r="C1519" s="55">
        <v>1</v>
      </c>
      <c r="D1519" s="55">
        <v>1</v>
      </c>
      <c r="E1519" s="55">
        <v>1</v>
      </c>
      <c r="F1519" s="55">
        <v>0</v>
      </c>
      <c r="G1519" s="55">
        <v>0</v>
      </c>
      <c r="H1519" s="55">
        <v>0</v>
      </c>
      <c r="I1519" s="55">
        <v>0</v>
      </c>
      <c r="J1519" s="55">
        <v>1</v>
      </c>
      <c r="K1519" s="55">
        <v>1</v>
      </c>
      <c r="L1519" s="55">
        <v>1</v>
      </c>
      <c r="M1519" s="55">
        <v>0</v>
      </c>
      <c r="N1519" s="56">
        <v>3</v>
      </c>
      <c r="O1519" s="56">
        <v>3</v>
      </c>
      <c r="P1519" s="56">
        <v>6</v>
      </c>
      <c r="Q1519" s="55">
        <v>1518</v>
      </c>
      <c r="R1519" s="55" t="s">
        <v>309</v>
      </c>
      <c r="S1519" s="55">
        <v>83</v>
      </c>
      <c r="T1519" s="57">
        <f t="shared" si="23"/>
        <v>3</v>
      </c>
    </row>
    <row r="1520" spans="1:20" s="55" customFormat="1" x14ac:dyDescent="0.3">
      <c r="A1520" s="55" t="s">
        <v>2239</v>
      </c>
      <c r="B1520" s="55">
        <v>1</v>
      </c>
      <c r="C1520" s="55">
        <v>1</v>
      </c>
      <c r="D1520" s="55">
        <v>0</v>
      </c>
      <c r="E1520" s="55">
        <v>1</v>
      </c>
      <c r="F1520" s="55">
        <v>0</v>
      </c>
      <c r="G1520" s="55">
        <v>1</v>
      </c>
      <c r="H1520" s="55">
        <v>0</v>
      </c>
      <c r="I1520" s="55">
        <v>0</v>
      </c>
      <c r="J1520" s="55">
        <v>1</v>
      </c>
      <c r="K1520" s="55">
        <v>1</v>
      </c>
      <c r="L1520" s="55">
        <v>0</v>
      </c>
      <c r="M1520" s="55">
        <v>1</v>
      </c>
      <c r="N1520" s="56">
        <v>2</v>
      </c>
      <c r="O1520" s="56">
        <v>5</v>
      </c>
      <c r="P1520" s="56">
        <v>7</v>
      </c>
      <c r="Q1520" s="55">
        <v>1519</v>
      </c>
      <c r="R1520" s="55" t="s">
        <v>309</v>
      </c>
      <c r="S1520" s="55">
        <v>83</v>
      </c>
      <c r="T1520" s="57">
        <f t="shared" si="23"/>
        <v>4</v>
      </c>
    </row>
    <row r="1521" spans="1:20" s="55" customFormat="1" x14ac:dyDescent="0.3">
      <c r="A1521" s="55" t="s">
        <v>2239</v>
      </c>
      <c r="B1521" s="55">
        <v>0</v>
      </c>
      <c r="C1521" s="55">
        <v>1</v>
      </c>
      <c r="D1521" s="55">
        <v>1</v>
      </c>
      <c r="E1521" s="55">
        <v>1</v>
      </c>
      <c r="F1521" s="55">
        <v>0</v>
      </c>
      <c r="G1521" s="55">
        <v>0</v>
      </c>
      <c r="H1521" s="55">
        <v>0</v>
      </c>
      <c r="I1521" s="55">
        <v>0</v>
      </c>
      <c r="J1521" s="55">
        <v>1</v>
      </c>
      <c r="K1521" s="55">
        <v>1</v>
      </c>
      <c r="L1521" s="55">
        <v>0</v>
      </c>
      <c r="M1521" s="55">
        <v>1</v>
      </c>
      <c r="N1521" s="56">
        <v>2</v>
      </c>
      <c r="O1521" s="56">
        <v>4</v>
      </c>
      <c r="P1521" s="56">
        <v>6</v>
      </c>
      <c r="Q1521" s="55">
        <v>1520</v>
      </c>
      <c r="R1521" s="55" t="s">
        <v>309</v>
      </c>
      <c r="S1521" s="55">
        <v>83</v>
      </c>
      <c r="T1521" s="57">
        <f t="shared" si="23"/>
        <v>3</v>
      </c>
    </row>
    <row r="1522" spans="1:20" s="55" customFormat="1" x14ac:dyDescent="0.3">
      <c r="A1522" s="55" t="s">
        <v>2239</v>
      </c>
      <c r="B1522" s="55">
        <v>0</v>
      </c>
      <c r="C1522" s="55">
        <v>1</v>
      </c>
      <c r="D1522" s="55">
        <v>1</v>
      </c>
      <c r="E1522" s="55">
        <v>1</v>
      </c>
      <c r="F1522" s="55">
        <v>0</v>
      </c>
      <c r="G1522" s="55">
        <v>1</v>
      </c>
      <c r="H1522" s="55">
        <v>0</v>
      </c>
      <c r="I1522" s="55">
        <v>1</v>
      </c>
      <c r="J1522" s="55">
        <v>1</v>
      </c>
      <c r="K1522" s="55">
        <v>1</v>
      </c>
      <c r="L1522" s="55">
        <v>0</v>
      </c>
      <c r="M1522" s="55">
        <v>1</v>
      </c>
      <c r="N1522" s="56">
        <v>2</v>
      </c>
      <c r="O1522" s="56">
        <v>6</v>
      </c>
      <c r="P1522" s="56">
        <v>8</v>
      </c>
      <c r="Q1522" s="55">
        <v>1521</v>
      </c>
      <c r="R1522" s="55" t="s">
        <v>309</v>
      </c>
      <c r="S1522" s="55">
        <v>84</v>
      </c>
      <c r="T1522" s="57">
        <f t="shared" si="23"/>
        <v>5</v>
      </c>
    </row>
    <row r="1523" spans="1:20" s="55" customFormat="1" x14ac:dyDescent="0.3">
      <c r="A1523" s="55" t="s">
        <v>2239</v>
      </c>
      <c r="B1523" s="55">
        <v>1</v>
      </c>
      <c r="C1523" s="55">
        <v>1</v>
      </c>
      <c r="D1523" s="55">
        <v>1</v>
      </c>
      <c r="E1523" s="55">
        <v>1</v>
      </c>
      <c r="F1523" s="55">
        <v>0</v>
      </c>
      <c r="G1523" s="55">
        <v>0</v>
      </c>
      <c r="H1523" s="55">
        <v>0</v>
      </c>
      <c r="I1523" s="55">
        <v>0</v>
      </c>
      <c r="J1523" s="55">
        <v>1</v>
      </c>
      <c r="K1523" s="55">
        <v>1</v>
      </c>
      <c r="L1523" s="55">
        <v>0</v>
      </c>
      <c r="M1523" s="55">
        <v>1</v>
      </c>
      <c r="N1523" s="56">
        <v>3</v>
      </c>
      <c r="O1523" s="56">
        <v>4</v>
      </c>
      <c r="P1523" s="56">
        <v>7</v>
      </c>
      <c r="Q1523" s="55">
        <v>1522</v>
      </c>
      <c r="R1523" s="55" t="s">
        <v>309</v>
      </c>
      <c r="S1523" s="55">
        <v>84</v>
      </c>
      <c r="T1523" s="57">
        <f t="shared" si="23"/>
        <v>4</v>
      </c>
    </row>
    <row r="1524" spans="1:20" s="55" customFormat="1" x14ac:dyDescent="0.3">
      <c r="A1524" s="55" t="s">
        <v>2239</v>
      </c>
      <c r="B1524" s="55">
        <v>1</v>
      </c>
      <c r="C1524" s="55">
        <v>1</v>
      </c>
      <c r="D1524" s="55">
        <v>1</v>
      </c>
      <c r="E1524" s="55">
        <v>1</v>
      </c>
      <c r="F1524" s="55">
        <v>0</v>
      </c>
      <c r="G1524" s="55">
        <v>1</v>
      </c>
      <c r="H1524" s="55">
        <v>0</v>
      </c>
      <c r="I1524" s="55">
        <v>1</v>
      </c>
      <c r="J1524" s="55">
        <v>1</v>
      </c>
      <c r="K1524" s="55">
        <v>1</v>
      </c>
      <c r="L1524" s="55">
        <v>0</v>
      </c>
      <c r="M1524" s="55">
        <v>1</v>
      </c>
      <c r="N1524" s="56">
        <v>3</v>
      </c>
      <c r="O1524" s="56">
        <v>6</v>
      </c>
      <c r="P1524" s="56">
        <v>9</v>
      </c>
      <c r="Q1524" s="55">
        <v>1523</v>
      </c>
      <c r="R1524" s="55" t="s">
        <v>309</v>
      </c>
      <c r="S1524" s="55">
        <v>84</v>
      </c>
      <c r="T1524" s="57">
        <f t="shared" si="23"/>
        <v>6</v>
      </c>
    </row>
    <row r="1525" spans="1:20" s="55" customFormat="1" x14ac:dyDescent="0.3">
      <c r="A1525" s="55" t="s">
        <v>2239</v>
      </c>
      <c r="B1525" s="55">
        <v>1</v>
      </c>
      <c r="C1525" s="55">
        <v>1</v>
      </c>
      <c r="D1525" s="55">
        <v>0</v>
      </c>
      <c r="E1525" s="55">
        <v>1</v>
      </c>
      <c r="F1525" s="55">
        <v>0</v>
      </c>
      <c r="G1525" s="55">
        <v>1</v>
      </c>
      <c r="H1525" s="55">
        <v>0</v>
      </c>
      <c r="I1525" s="55">
        <v>0</v>
      </c>
      <c r="J1525" s="55">
        <v>1</v>
      </c>
      <c r="K1525" s="55">
        <v>1</v>
      </c>
      <c r="L1525" s="55">
        <v>0</v>
      </c>
      <c r="M1525" s="55">
        <v>0</v>
      </c>
      <c r="N1525" s="56">
        <v>2</v>
      </c>
      <c r="O1525" s="56">
        <v>4</v>
      </c>
      <c r="P1525" s="56">
        <v>6</v>
      </c>
      <c r="Q1525" s="55">
        <v>1524</v>
      </c>
      <c r="R1525" s="55" t="s">
        <v>309</v>
      </c>
      <c r="S1525" s="55">
        <v>84</v>
      </c>
      <c r="T1525" s="57">
        <f t="shared" si="23"/>
        <v>4</v>
      </c>
    </row>
    <row r="1526" spans="1:20" s="55" customFormat="1" x14ac:dyDescent="0.3">
      <c r="A1526" s="55" t="s">
        <v>2239</v>
      </c>
      <c r="B1526" s="55">
        <v>1</v>
      </c>
      <c r="C1526" s="55">
        <v>1</v>
      </c>
      <c r="D1526" s="55">
        <v>0</v>
      </c>
      <c r="E1526" s="55">
        <v>1</v>
      </c>
      <c r="F1526" s="55">
        <v>1</v>
      </c>
      <c r="G1526" s="55">
        <v>0</v>
      </c>
      <c r="H1526" s="55">
        <v>1</v>
      </c>
      <c r="I1526" s="55">
        <v>0</v>
      </c>
      <c r="J1526" s="55">
        <v>1</v>
      </c>
      <c r="K1526" s="55">
        <v>1</v>
      </c>
      <c r="L1526" s="55">
        <v>1</v>
      </c>
      <c r="M1526" s="55">
        <v>0</v>
      </c>
      <c r="N1526" s="56">
        <v>5</v>
      </c>
      <c r="O1526" s="56">
        <v>3</v>
      </c>
      <c r="P1526" s="56">
        <v>8</v>
      </c>
      <c r="Q1526" s="55">
        <v>1525</v>
      </c>
      <c r="R1526" s="55" t="s">
        <v>309</v>
      </c>
      <c r="S1526" s="55">
        <v>84</v>
      </c>
      <c r="T1526" s="57">
        <f t="shared" si="23"/>
        <v>5</v>
      </c>
    </row>
    <row r="1527" spans="1:20" s="55" customFormat="1" x14ac:dyDescent="0.3">
      <c r="A1527" s="55" t="s">
        <v>2239</v>
      </c>
      <c r="B1527" s="55">
        <v>0</v>
      </c>
      <c r="C1527" s="55">
        <v>1</v>
      </c>
      <c r="D1527" s="55">
        <v>0</v>
      </c>
      <c r="E1527" s="55">
        <v>1</v>
      </c>
      <c r="F1527" s="55">
        <v>1</v>
      </c>
      <c r="G1527" s="55">
        <v>0</v>
      </c>
      <c r="H1527" s="55">
        <v>0</v>
      </c>
      <c r="I1527" s="55">
        <v>0</v>
      </c>
      <c r="J1527" s="55">
        <v>1</v>
      </c>
      <c r="K1527" s="55">
        <v>1</v>
      </c>
      <c r="L1527" s="55">
        <v>0</v>
      </c>
      <c r="M1527" s="55">
        <v>1</v>
      </c>
      <c r="N1527" s="56">
        <v>2</v>
      </c>
      <c r="O1527" s="56">
        <v>4</v>
      </c>
      <c r="P1527" s="56">
        <v>6</v>
      </c>
      <c r="Q1527" s="55">
        <v>1526</v>
      </c>
      <c r="R1527" s="55" t="s">
        <v>309</v>
      </c>
      <c r="S1527" s="55">
        <v>84</v>
      </c>
      <c r="T1527" s="57">
        <f t="shared" si="23"/>
        <v>3</v>
      </c>
    </row>
    <row r="1528" spans="1:20" s="55" customFormat="1" x14ac:dyDescent="0.3">
      <c r="A1528" s="55" t="s">
        <v>2239</v>
      </c>
      <c r="B1528" s="55">
        <v>1</v>
      </c>
      <c r="C1528" s="55">
        <v>0</v>
      </c>
      <c r="D1528" s="55">
        <v>1</v>
      </c>
      <c r="E1528" s="55">
        <v>0</v>
      </c>
      <c r="F1528" s="55">
        <v>1</v>
      </c>
      <c r="G1528" s="55">
        <v>0</v>
      </c>
      <c r="H1528" s="55">
        <v>0</v>
      </c>
      <c r="I1528" s="55">
        <v>0</v>
      </c>
      <c r="J1528" s="55">
        <v>1</v>
      </c>
      <c r="K1528" s="55">
        <v>1</v>
      </c>
      <c r="L1528" s="55">
        <v>0</v>
      </c>
      <c r="M1528" s="55">
        <v>1</v>
      </c>
      <c r="N1528" s="56">
        <v>4</v>
      </c>
      <c r="O1528" s="56">
        <v>2</v>
      </c>
      <c r="P1528" s="56">
        <v>6</v>
      </c>
      <c r="Q1528" s="55">
        <v>1527</v>
      </c>
      <c r="R1528" s="55" t="s">
        <v>309</v>
      </c>
      <c r="S1528" s="55">
        <v>84</v>
      </c>
      <c r="T1528" s="57">
        <f t="shared" si="23"/>
        <v>3</v>
      </c>
    </row>
    <row r="1529" spans="1:20" s="55" customFormat="1" x14ac:dyDescent="0.3">
      <c r="A1529" s="55" t="s">
        <v>2239</v>
      </c>
      <c r="B1529" s="55">
        <v>1</v>
      </c>
      <c r="C1529" s="55">
        <v>1</v>
      </c>
      <c r="D1529" s="55">
        <v>1</v>
      </c>
      <c r="E1529" s="55">
        <v>1</v>
      </c>
      <c r="F1529" s="55">
        <v>0</v>
      </c>
      <c r="G1529" s="55">
        <v>0</v>
      </c>
      <c r="H1529" s="55">
        <v>0</v>
      </c>
      <c r="I1529" s="55">
        <v>0</v>
      </c>
      <c r="J1529" s="55">
        <v>1</v>
      </c>
      <c r="K1529" s="55">
        <v>1</v>
      </c>
      <c r="L1529" s="55">
        <v>0</v>
      </c>
      <c r="M1529" s="55">
        <v>1</v>
      </c>
      <c r="N1529" s="56">
        <v>3</v>
      </c>
      <c r="O1529" s="56">
        <v>4</v>
      </c>
      <c r="P1529" s="56">
        <v>7</v>
      </c>
      <c r="Q1529" s="55">
        <v>1528</v>
      </c>
      <c r="R1529" s="55" t="s">
        <v>309</v>
      </c>
      <c r="S1529" s="55">
        <v>84</v>
      </c>
      <c r="T1529" s="57">
        <f t="shared" si="23"/>
        <v>4</v>
      </c>
    </row>
    <row r="1530" spans="1:20" s="55" customFormat="1" x14ac:dyDescent="0.3">
      <c r="A1530" s="55" t="s">
        <v>2239</v>
      </c>
      <c r="B1530" s="55">
        <v>1</v>
      </c>
      <c r="C1530" s="55">
        <v>1</v>
      </c>
      <c r="D1530" s="55">
        <v>1</v>
      </c>
      <c r="E1530" s="55">
        <v>0</v>
      </c>
      <c r="F1530" s="55">
        <v>0</v>
      </c>
      <c r="G1530" s="55">
        <v>0</v>
      </c>
      <c r="H1530" s="55">
        <v>0</v>
      </c>
      <c r="I1530" s="55">
        <v>0</v>
      </c>
      <c r="J1530" s="55">
        <v>1</v>
      </c>
      <c r="K1530" s="55">
        <v>1</v>
      </c>
      <c r="L1530" s="55">
        <v>0</v>
      </c>
      <c r="M1530" s="55">
        <v>1</v>
      </c>
      <c r="N1530" s="56">
        <v>3</v>
      </c>
      <c r="O1530" s="56">
        <v>3</v>
      </c>
      <c r="P1530" s="56">
        <v>6</v>
      </c>
      <c r="Q1530" s="55">
        <v>1529</v>
      </c>
      <c r="R1530" s="55" t="s">
        <v>309</v>
      </c>
      <c r="S1530" s="55">
        <v>84</v>
      </c>
      <c r="T1530" s="57">
        <f t="shared" si="23"/>
        <v>3</v>
      </c>
    </row>
    <row r="1531" spans="1:20" s="55" customFormat="1" x14ac:dyDescent="0.3">
      <c r="A1531" s="55" t="s">
        <v>2239</v>
      </c>
      <c r="B1531" s="55">
        <v>1</v>
      </c>
      <c r="C1531" s="55">
        <v>1</v>
      </c>
      <c r="D1531" s="55">
        <v>1</v>
      </c>
      <c r="E1531" s="55">
        <v>1</v>
      </c>
      <c r="F1531" s="55">
        <v>0</v>
      </c>
      <c r="G1531" s="55">
        <v>1</v>
      </c>
      <c r="H1531" s="55">
        <v>0</v>
      </c>
      <c r="I1531" s="55">
        <v>1</v>
      </c>
      <c r="J1531" s="55">
        <v>1</v>
      </c>
      <c r="K1531" s="55">
        <v>1</v>
      </c>
      <c r="L1531" s="55">
        <v>0</v>
      </c>
      <c r="M1531" s="55">
        <v>0</v>
      </c>
      <c r="N1531" s="56">
        <v>3</v>
      </c>
      <c r="O1531" s="56">
        <v>5</v>
      </c>
      <c r="P1531" s="56">
        <v>8</v>
      </c>
      <c r="Q1531" s="55">
        <v>1530</v>
      </c>
      <c r="R1531" s="55" t="s">
        <v>309</v>
      </c>
      <c r="S1531" s="55">
        <v>84</v>
      </c>
      <c r="T1531" s="57">
        <f t="shared" si="23"/>
        <v>6</v>
      </c>
    </row>
    <row r="1532" spans="1:20" s="55" customFormat="1" x14ac:dyDescent="0.3">
      <c r="A1532" s="55" t="s">
        <v>2239</v>
      </c>
      <c r="B1532" s="55">
        <v>1</v>
      </c>
      <c r="C1532" s="55">
        <v>0</v>
      </c>
      <c r="D1532" s="55">
        <v>1</v>
      </c>
      <c r="E1532" s="55">
        <v>1</v>
      </c>
      <c r="F1532" s="55">
        <v>1</v>
      </c>
      <c r="G1532" s="55">
        <v>1</v>
      </c>
      <c r="H1532" s="55">
        <v>1</v>
      </c>
      <c r="I1532" s="55">
        <v>0</v>
      </c>
      <c r="J1532" s="55">
        <v>1</v>
      </c>
      <c r="K1532" s="55">
        <v>1</v>
      </c>
      <c r="L1532" s="55">
        <v>0</v>
      </c>
      <c r="M1532" s="55">
        <v>1</v>
      </c>
      <c r="N1532" s="56">
        <v>5</v>
      </c>
      <c r="O1532" s="56">
        <v>4</v>
      </c>
      <c r="P1532" s="56">
        <v>9</v>
      </c>
      <c r="Q1532" s="55">
        <v>1531</v>
      </c>
      <c r="R1532" s="55" t="s">
        <v>309</v>
      </c>
      <c r="S1532" s="55">
        <v>84</v>
      </c>
      <c r="T1532" s="57">
        <f t="shared" si="23"/>
        <v>6</v>
      </c>
    </row>
    <row r="1533" spans="1:20" s="55" customFormat="1" x14ac:dyDescent="0.3">
      <c r="A1533" s="55" t="s">
        <v>2239</v>
      </c>
      <c r="B1533" s="55">
        <v>1</v>
      </c>
      <c r="C1533" s="55">
        <v>1</v>
      </c>
      <c r="D1533" s="55">
        <v>1</v>
      </c>
      <c r="E1533" s="55">
        <v>0</v>
      </c>
      <c r="F1533" s="55">
        <v>1</v>
      </c>
      <c r="G1533" s="55">
        <v>1</v>
      </c>
      <c r="H1533" s="55">
        <v>0</v>
      </c>
      <c r="I1533" s="55">
        <v>0</v>
      </c>
      <c r="J1533" s="55">
        <v>1</v>
      </c>
      <c r="K1533" s="55">
        <v>1</v>
      </c>
      <c r="L1533" s="55">
        <v>0</v>
      </c>
      <c r="M1533" s="55">
        <v>1</v>
      </c>
      <c r="N1533" s="56">
        <v>4</v>
      </c>
      <c r="O1533" s="56">
        <v>4</v>
      </c>
      <c r="P1533" s="56">
        <v>8</v>
      </c>
      <c r="Q1533" s="55">
        <v>1532</v>
      </c>
      <c r="R1533" s="55" t="s">
        <v>309</v>
      </c>
      <c r="S1533" s="55">
        <v>84</v>
      </c>
      <c r="T1533" s="57">
        <f t="shared" si="23"/>
        <v>5</v>
      </c>
    </row>
    <row r="1534" spans="1:20" s="55" customFormat="1" x14ac:dyDescent="0.3">
      <c r="A1534" s="55" t="s">
        <v>2239</v>
      </c>
      <c r="B1534" s="55">
        <v>1</v>
      </c>
      <c r="C1534" s="55">
        <v>0</v>
      </c>
      <c r="D1534" s="55">
        <v>1</v>
      </c>
      <c r="E1534" s="55">
        <v>0</v>
      </c>
      <c r="F1534" s="55">
        <v>1</v>
      </c>
      <c r="G1534" s="55">
        <v>1</v>
      </c>
      <c r="H1534" s="55">
        <v>0</v>
      </c>
      <c r="I1534" s="55">
        <v>0</v>
      </c>
      <c r="J1534" s="55">
        <v>1</v>
      </c>
      <c r="K1534" s="55">
        <v>1</v>
      </c>
      <c r="L1534" s="55">
        <v>0</v>
      </c>
      <c r="M1534" s="55">
        <v>1</v>
      </c>
      <c r="N1534" s="56">
        <v>4</v>
      </c>
      <c r="O1534" s="56">
        <v>3</v>
      </c>
      <c r="P1534" s="56">
        <v>7</v>
      </c>
      <c r="Q1534" s="55">
        <v>1533</v>
      </c>
      <c r="R1534" s="55" t="s">
        <v>309</v>
      </c>
      <c r="S1534" s="55">
        <v>84</v>
      </c>
      <c r="T1534" s="57">
        <f t="shared" si="23"/>
        <v>4</v>
      </c>
    </row>
    <row r="1535" spans="1:20" s="55" customFormat="1" x14ac:dyDescent="0.3">
      <c r="A1535" s="55" t="s">
        <v>2239</v>
      </c>
      <c r="B1535" s="55">
        <v>1</v>
      </c>
      <c r="C1535" s="55">
        <v>0</v>
      </c>
      <c r="D1535" s="55">
        <v>1</v>
      </c>
      <c r="E1535" s="55">
        <v>1</v>
      </c>
      <c r="F1535" s="55">
        <v>0</v>
      </c>
      <c r="G1535" s="55">
        <v>1</v>
      </c>
      <c r="H1535" s="55">
        <v>0</v>
      </c>
      <c r="I1535" s="55">
        <v>1</v>
      </c>
      <c r="J1535" s="55">
        <v>1</v>
      </c>
      <c r="K1535" s="55">
        <v>1</v>
      </c>
      <c r="L1535" s="55">
        <v>1</v>
      </c>
      <c r="M1535" s="55">
        <v>0</v>
      </c>
      <c r="N1535" s="56">
        <v>4</v>
      </c>
      <c r="O1535" s="56">
        <v>4</v>
      </c>
      <c r="P1535" s="56">
        <v>8</v>
      </c>
      <c r="Q1535" s="55">
        <v>1534</v>
      </c>
      <c r="R1535" s="55" t="s">
        <v>309</v>
      </c>
      <c r="S1535" s="55">
        <v>84</v>
      </c>
      <c r="T1535" s="57">
        <f t="shared" si="23"/>
        <v>5</v>
      </c>
    </row>
    <row r="1536" spans="1:20" s="55" customFormat="1" x14ac:dyDescent="0.3">
      <c r="A1536" s="55" t="s">
        <v>2239</v>
      </c>
      <c r="B1536" s="55">
        <v>1</v>
      </c>
      <c r="C1536" s="55">
        <v>0</v>
      </c>
      <c r="D1536" s="55">
        <v>1</v>
      </c>
      <c r="E1536" s="55">
        <v>1</v>
      </c>
      <c r="F1536" s="55">
        <v>0</v>
      </c>
      <c r="G1536" s="55">
        <v>1</v>
      </c>
      <c r="H1536" s="55">
        <v>1</v>
      </c>
      <c r="I1536" s="55">
        <v>0</v>
      </c>
      <c r="J1536" s="55">
        <v>1</v>
      </c>
      <c r="K1536" s="55">
        <v>1</v>
      </c>
      <c r="L1536" s="55">
        <v>0</v>
      </c>
      <c r="M1536" s="55">
        <v>1</v>
      </c>
      <c r="N1536" s="56">
        <v>4</v>
      </c>
      <c r="O1536" s="56">
        <v>4</v>
      </c>
      <c r="P1536" s="56">
        <v>8</v>
      </c>
      <c r="Q1536" s="55">
        <v>1535</v>
      </c>
      <c r="R1536" s="55" t="s">
        <v>309</v>
      </c>
      <c r="S1536" s="55">
        <v>84</v>
      </c>
      <c r="T1536" s="57">
        <f t="shared" si="23"/>
        <v>5</v>
      </c>
    </row>
    <row r="1537" spans="1:20" s="55" customFormat="1" x14ac:dyDescent="0.3">
      <c r="A1537" s="55" t="s">
        <v>2239</v>
      </c>
      <c r="B1537" s="55">
        <v>1</v>
      </c>
      <c r="C1537" s="55">
        <v>0</v>
      </c>
      <c r="D1537" s="55">
        <v>1</v>
      </c>
      <c r="E1537" s="55">
        <v>1</v>
      </c>
      <c r="F1537" s="55">
        <v>0</v>
      </c>
      <c r="G1537" s="55">
        <v>0</v>
      </c>
      <c r="H1537" s="55">
        <v>0</v>
      </c>
      <c r="I1537" s="55">
        <v>0</v>
      </c>
      <c r="J1537" s="55">
        <v>1</v>
      </c>
      <c r="K1537" s="55">
        <v>1</v>
      </c>
      <c r="L1537" s="55">
        <v>1</v>
      </c>
      <c r="M1537" s="55">
        <v>0</v>
      </c>
      <c r="N1537" s="56">
        <v>4</v>
      </c>
      <c r="O1537" s="56">
        <v>2</v>
      </c>
      <c r="P1537" s="56">
        <v>6</v>
      </c>
      <c r="Q1537" s="55">
        <v>1536</v>
      </c>
      <c r="R1537" s="55" t="s">
        <v>309</v>
      </c>
      <c r="S1537" s="55">
        <v>84</v>
      </c>
      <c r="T1537" s="57">
        <f t="shared" si="23"/>
        <v>3</v>
      </c>
    </row>
    <row r="1538" spans="1:20" s="55" customFormat="1" x14ac:dyDescent="0.3">
      <c r="A1538" s="55" t="s">
        <v>2239</v>
      </c>
      <c r="B1538" s="55">
        <v>1</v>
      </c>
      <c r="C1538" s="55">
        <v>0</v>
      </c>
      <c r="D1538" s="55">
        <v>1</v>
      </c>
      <c r="E1538" s="55">
        <v>0</v>
      </c>
      <c r="F1538" s="55">
        <v>1</v>
      </c>
      <c r="G1538" s="55">
        <v>0</v>
      </c>
      <c r="H1538" s="55">
        <v>0</v>
      </c>
      <c r="I1538" s="55">
        <v>0</v>
      </c>
      <c r="J1538" s="55">
        <v>1</v>
      </c>
      <c r="K1538" s="55">
        <v>1</v>
      </c>
      <c r="L1538" s="55">
        <v>0</v>
      </c>
      <c r="M1538" s="55">
        <v>0</v>
      </c>
      <c r="N1538" s="56">
        <v>4</v>
      </c>
      <c r="O1538" s="56">
        <v>1</v>
      </c>
      <c r="P1538" s="56">
        <v>5</v>
      </c>
      <c r="Q1538" s="55">
        <v>1537</v>
      </c>
      <c r="R1538" s="55" t="s">
        <v>309</v>
      </c>
      <c r="S1538" s="55">
        <v>84</v>
      </c>
      <c r="T1538" s="57">
        <f t="shared" si="23"/>
        <v>3</v>
      </c>
    </row>
    <row r="1539" spans="1:20" s="55" customFormat="1" x14ac:dyDescent="0.3">
      <c r="A1539" s="55" t="s">
        <v>2239</v>
      </c>
      <c r="B1539" s="55">
        <v>1</v>
      </c>
      <c r="C1539" s="55">
        <v>0</v>
      </c>
      <c r="D1539" s="55">
        <v>1</v>
      </c>
      <c r="E1539" s="55">
        <v>1</v>
      </c>
      <c r="F1539" s="55">
        <v>0</v>
      </c>
      <c r="G1539" s="55">
        <v>1</v>
      </c>
      <c r="H1539" s="55">
        <v>0</v>
      </c>
      <c r="I1539" s="55">
        <v>0</v>
      </c>
      <c r="J1539" s="55">
        <v>1</v>
      </c>
      <c r="K1539" s="55">
        <v>1</v>
      </c>
      <c r="L1539" s="55">
        <v>0</v>
      </c>
      <c r="M1539" s="55">
        <v>0</v>
      </c>
      <c r="N1539" s="56">
        <v>3</v>
      </c>
      <c r="O1539" s="56">
        <v>3</v>
      </c>
      <c r="P1539" s="56">
        <v>6</v>
      </c>
      <c r="Q1539" s="55">
        <v>1538</v>
      </c>
      <c r="R1539" s="55" t="s">
        <v>309</v>
      </c>
      <c r="S1539" s="55">
        <v>84</v>
      </c>
      <c r="T1539" s="57">
        <f t="shared" ref="T1539:T1602" si="24">SUM(B1539:I1539)</f>
        <v>4</v>
      </c>
    </row>
    <row r="1540" spans="1:20" s="55" customFormat="1" x14ac:dyDescent="0.3">
      <c r="A1540" s="55" t="s">
        <v>2239</v>
      </c>
      <c r="B1540" s="55">
        <v>1</v>
      </c>
      <c r="C1540" s="55">
        <v>1</v>
      </c>
      <c r="D1540" s="55">
        <v>0</v>
      </c>
      <c r="E1540" s="55">
        <v>1</v>
      </c>
      <c r="F1540" s="55">
        <v>0</v>
      </c>
      <c r="G1540" s="55">
        <v>1</v>
      </c>
      <c r="H1540" s="55">
        <v>0</v>
      </c>
      <c r="I1540" s="55">
        <v>0</v>
      </c>
      <c r="J1540" s="55">
        <v>1</v>
      </c>
      <c r="K1540" s="55">
        <v>1</v>
      </c>
      <c r="L1540" s="55">
        <v>0</v>
      </c>
      <c r="M1540" s="55">
        <v>0</v>
      </c>
      <c r="N1540" s="56">
        <v>2</v>
      </c>
      <c r="O1540" s="56">
        <v>4</v>
      </c>
      <c r="P1540" s="56">
        <v>6</v>
      </c>
      <c r="Q1540" s="55">
        <v>1539</v>
      </c>
      <c r="R1540" s="55" t="s">
        <v>309</v>
      </c>
      <c r="S1540" s="55">
        <v>84</v>
      </c>
      <c r="T1540" s="57">
        <f t="shared" si="24"/>
        <v>4</v>
      </c>
    </row>
    <row r="1541" spans="1:20" s="55" customFormat="1" x14ac:dyDescent="0.3">
      <c r="A1541" s="55" t="s">
        <v>2239</v>
      </c>
      <c r="B1541" s="55">
        <v>1</v>
      </c>
      <c r="C1541" s="55">
        <v>1</v>
      </c>
      <c r="D1541" s="55">
        <v>0</v>
      </c>
      <c r="E1541" s="55">
        <v>1</v>
      </c>
      <c r="F1541" s="55">
        <v>0</v>
      </c>
      <c r="G1541" s="55">
        <v>1</v>
      </c>
      <c r="H1541" s="55">
        <v>0</v>
      </c>
      <c r="I1541" s="55">
        <v>0</v>
      </c>
      <c r="J1541" s="55">
        <v>1</v>
      </c>
      <c r="K1541" s="55">
        <v>1</v>
      </c>
      <c r="L1541" s="55">
        <v>0</v>
      </c>
      <c r="M1541" s="55">
        <v>0</v>
      </c>
      <c r="N1541" s="56">
        <v>2</v>
      </c>
      <c r="O1541" s="56">
        <v>4</v>
      </c>
      <c r="P1541" s="56">
        <v>6</v>
      </c>
      <c r="Q1541" s="55">
        <v>1540</v>
      </c>
      <c r="R1541" s="55" t="s">
        <v>309</v>
      </c>
      <c r="S1541" s="55">
        <v>84</v>
      </c>
      <c r="T1541" s="57">
        <f t="shared" si="24"/>
        <v>4</v>
      </c>
    </row>
    <row r="1542" spans="1:20" s="55" customFormat="1" x14ac:dyDescent="0.3">
      <c r="A1542" s="55" t="s">
        <v>2239</v>
      </c>
      <c r="B1542" s="55">
        <v>1</v>
      </c>
      <c r="C1542" s="55">
        <v>1</v>
      </c>
      <c r="D1542" s="55">
        <v>0</v>
      </c>
      <c r="E1542" s="55">
        <v>1</v>
      </c>
      <c r="F1542" s="55">
        <v>1</v>
      </c>
      <c r="G1542" s="55">
        <v>0</v>
      </c>
      <c r="H1542" s="55">
        <v>0</v>
      </c>
      <c r="I1542" s="55">
        <v>0</v>
      </c>
      <c r="J1542" s="55">
        <v>1</v>
      </c>
      <c r="K1542" s="55">
        <v>1</v>
      </c>
      <c r="L1542" s="55">
        <v>0</v>
      </c>
      <c r="M1542" s="55">
        <v>1</v>
      </c>
      <c r="N1542" s="56">
        <v>3</v>
      </c>
      <c r="O1542" s="56">
        <v>4</v>
      </c>
      <c r="P1542" s="56">
        <v>7</v>
      </c>
      <c r="Q1542" s="55">
        <v>1541</v>
      </c>
      <c r="R1542" s="55" t="s">
        <v>309</v>
      </c>
      <c r="S1542" s="55">
        <v>85</v>
      </c>
      <c r="T1542" s="57">
        <f t="shared" si="24"/>
        <v>4</v>
      </c>
    </row>
    <row r="1543" spans="1:20" s="55" customFormat="1" x14ac:dyDescent="0.3">
      <c r="A1543" s="55" t="s">
        <v>2239</v>
      </c>
      <c r="B1543" s="55">
        <v>1</v>
      </c>
      <c r="C1543" s="55">
        <v>1</v>
      </c>
      <c r="D1543" s="55">
        <v>0</v>
      </c>
      <c r="E1543" s="55">
        <v>1</v>
      </c>
      <c r="F1543" s="55">
        <v>0</v>
      </c>
      <c r="G1543" s="55">
        <v>1</v>
      </c>
      <c r="H1543" s="55">
        <v>0</v>
      </c>
      <c r="I1543" s="55">
        <v>0</v>
      </c>
      <c r="J1543" s="55">
        <v>1</v>
      </c>
      <c r="K1543" s="55">
        <v>1</v>
      </c>
      <c r="L1543" s="55">
        <v>0</v>
      </c>
      <c r="M1543" s="55">
        <v>1</v>
      </c>
      <c r="N1543" s="56">
        <v>2</v>
      </c>
      <c r="O1543" s="56">
        <v>5</v>
      </c>
      <c r="P1543" s="56">
        <v>7</v>
      </c>
      <c r="Q1543" s="55">
        <v>1542</v>
      </c>
      <c r="R1543" s="55" t="s">
        <v>309</v>
      </c>
      <c r="S1543" s="55">
        <v>85</v>
      </c>
      <c r="T1543" s="57">
        <f t="shared" si="24"/>
        <v>4</v>
      </c>
    </row>
    <row r="1544" spans="1:20" s="55" customFormat="1" x14ac:dyDescent="0.3">
      <c r="A1544" s="55" t="s">
        <v>2239</v>
      </c>
      <c r="B1544" s="55">
        <v>0</v>
      </c>
      <c r="C1544" s="55">
        <v>1</v>
      </c>
      <c r="D1544" s="55">
        <v>1</v>
      </c>
      <c r="E1544" s="55">
        <v>1</v>
      </c>
      <c r="F1544" s="55">
        <v>0</v>
      </c>
      <c r="G1544" s="55">
        <v>1</v>
      </c>
      <c r="H1544" s="55">
        <v>0</v>
      </c>
      <c r="I1544" s="55">
        <v>0</v>
      </c>
      <c r="J1544" s="55">
        <v>1</v>
      </c>
      <c r="K1544" s="55">
        <v>1</v>
      </c>
      <c r="L1544" s="55">
        <v>1</v>
      </c>
      <c r="M1544" s="55">
        <v>0</v>
      </c>
      <c r="N1544" s="56">
        <v>3</v>
      </c>
      <c r="O1544" s="56">
        <v>4</v>
      </c>
      <c r="P1544" s="56">
        <v>7</v>
      </c>
      <c r="Q1544" s="55">
        <v>1543</v>
      </c>
      <c r="R1544" s="55" t="s">
        <v>309</v>
      </c>
      <c r="S1544" s="55">
        <v>85</v>
      </c>
      <c r="T1544" s="57">
        <f t="shared" si="24"/>
        <v>4</v>
      </c>
    </row>
    <row r="1545" spans="1:20" s="55" customFormat="1" x14ac:dyDescent="0.3">
      <c r="A1545" s="55" t="s">
        <v>2239</v>
      </c>
      <c r="B1545" s="55">
        <v>1</v>
      </c>
      <c r="C1545" s="55">
        <v>1</v>
      </c>
      <c r="D1545" s="55">
        <v>0</v>
      </c>
      <c r="E1545" s="55">
        <v>1</v>
      </c>
      <c r="F1545" s="55">
        <v>0</v>
      </c>
      <c r="G1545" s="55">
        <v>1</v>
      </c>
      <c r="H1545" s="55">
        <v>0</v>
      </c>
      <c r="I1545" s="55">
        <v>0</v>
      </c>
      <c r="J1545" s="55">
        <v>1</v>
      </c>
      <c r="K1545" s="55">
        <v>1</v>
      </c>
      <c r="L1545" s="55">
        <v>0</v>
      </c>
      <c r="M1545" s="55">
        <v>1</v>
      </c>
      <c r="N1545" s="56">
        <v>2</v>
      </c>
      <c r="O1545" s="56">
        <v>5</v>
      </c>
      <c r="P1545" s="56">
        <v>7</v>
      </c>
      <c r="Q1545" s="55">
        <v>1544</v>
      </c>
      <c r="R1545" s="55" t="s">
        <v>309</v>
      </c>
      <c r="S1545" s="55">
        <v>85</v>
      </c>
      <c r="T1545" s="57">
        <f t="shared" si="24"/>
        <v>4</v>
      </c>
    </row>
    <row r="1546" spans="1:20" s="55" customFormat="1" x14ac:dyDescent="0.3">
      <c r="A1546" s="55" t="s">
        <v>2239</v>
      </c>
      <c r="B1546" s="55">
        <v>1</v>
      </c>
      <c r="C1546" s="55">
        <v>1</v>
      </c>
      <c r="D1546" s="55">
        <v>0</v>
      </c>
      <c r="E1546" s="55">
        <v>1</v>
      </c>
      <c r="F1546" s="55">
        <v>0</v>
      </c>
      <c r="G1546" s="55">
        <v>0</v>
      </c>
      <c r="H1546" s="55">
        <v>0</v>
      </c>
      <c r="I1546" s="55">
        <v>0</v>
      </c>
      <c r="J1546" s="55">
        <v>1</v>
      </c>
      <c r="K1546" s="55">
        <v>1</v>
      </c>
      <c r="L1546" s="55">
        <v>1</v>
      </c>
      <c r="M1546" s="55">
        <v>0</v>
      </c>
      <c r="N1546" s="56">
        <v>3</v>
      </c>
      <c r="O1546" s="56">
        <v>3</v>
      </c>
      <c r="P1546" s="56">
        <v>6</v>
      </c>
      <c r="Q1546" s="55">
        <v>1545</v>
      </c>
      <c r="R1546" s="55" t="s">
        <v>309</v>
      </c>
      <c r="S1546" s="55">
        <v>85</v>
      </c>
      <c r="T1546" s="57">
        <f t="shared" si="24"/>
        <v>3</v>
      </c>
    </row>
    <row r="1547" spans="1:20" s="55" customFormat="1" x14ac:dyDescent="0.3">
      <c r="A1547" s="55" t="s">
        <v>2239</v>
      </c>
      <c r="B1547" s="55">
        <v>0</v>
      </c>
      <c r="C1547" s="55">
        <v>1</v>
      </c>
      <c r="D1547" s="55">
        <v>1</v>
      </c>
      <c r="E1547" s="55">
        <v>0</v>
      </c>
      <c r="F1547" s="55">
        <v>1</v>
      </c>
      <c r="G1547" s="55">
        <v>1</v>
      </c>
      <c r="H1547" s="55">
        <v>0</v>
      </c>
      <c r="I1547" s="55">
        <v>0</v>
      </c>
      <c r="J1547" s="55">
        <v>1</v>
      </c>
      <c r="K1547" s="55">
        <v>1</v>
      </c>
      <c r="L1547" s="55">
        <v>0</v>
      </c>
      <c r="M1547" s="55">
        <v>1</v>
      </c>
      <c r="N1547" s="56">
        <v>3</v>
      </c>
      <c r="O1547" s="56">
        <v>4</v>
      </c>
      <c r="P1547" s="56">
        <v>7</v>
      </c>
      <c r="Q1547" s="55">
        <v>1546</v>
      </c>
      <c r="R1547" s="55" t="s">
        <v>309</v>
      </c>
      <c r="S1547" s="55">
        <v>85</v>
      </c>
      <c r="T1547" s="57">
        <f t="shared" si="24"/>
        <v>4</v>
      </c>
    </row>
    <row r="1548" spans="1:20" s="55" customFormat="1" x14ac:dyDescent="0.3">
      <c r="A1548" s="55" t="s">
        <v>2239</v>
      </c>
      <c r="B1548" s="55">
        <v>0</v>
      </c>
      <c r="C1548" s="55">
        <v>1</v>
      </c>
      <c r="D1548" s="55">
        <v>0</v>
      </c>
      <c r="E1548" s="55">
        <v>1</v>
      </c>
      <c r="F1548" s="55">
        <v>1</v>
      </c>
      <c r="G1548" s="55">
        <v>1</v>
      </c>
      <c r="H1548" s="55">
        <v>0</v>
      </c>
      <c r="I1548" s="55">
        <v>0</v>
      </c>
      <c r="J1548" s="55">
        <v>1</v>
      </c>
      <c r="K1548" s="55">
        <v>1</v>
      </c>
      <c r="L1548" s="55">
        <v>0</v>
      </c>
      <c r="M1548" s="55">
        <v>0</v>
      </c>
      <c r="N1548" s="56">
        <v>2</v>
      </c>
      <c r="O1548" s="56">
        <v>4</v>
      </c>
      <c r="P1548" s="56">
        <v>6</v>
      </c>
      <c r="Q1548" s="55">
        <v>1547</v>
      </c>
      <c r="R1548" s="55" t="s">
        <v>309</v>
      </c>
      <c r="S1548" s="55">
        <v>85</v>
      </c>
      <c r="T1548" s="57">
        <f t="shared" si="24"/>
        <v>4</v>
      </c>
    </row>
    <row r="1549" spans="1:20" s="55" customFormat="1" x14ac:dyDescent="0.3">
      <c r="A1549" s="55" t="s">
        <v>2239</v>
      </c>
      <c r="B1549" s="55">
        <v>0</v>
      </c>
      <c r="C1549" s="55">
        <v>1</v>
      </c>
      <c r="D1549" s="55">
        <v>1</v>
      </c>
      <c r="E1549" s="55">
        <v>0</v>
      </c>
      <c r="F1549" s="55">
        <v>0</v>
      </c>
      <c r="G1549" s="55">
        <v>0</v>
      </c>
      <c r="H1549" s="55">
        <v>0</v>
      </c>
      <c r="I1549" s="55">
        <v>0</v>
      </c>
      <c r="J1549" s="55">
        <v>1</v>
      </c>
      <c r="K1549" s="55">
        <v>1</v>
      </c>
      <c r="L1549" s="55">
        <v>0</v>
      </c>
      <c r="M1549" s="55">
        <v>1</v>
      </c>
      <c r="N1549" s="56">
        <v>2</v>
      </c>
      <c r="O1549" s="56">
        <v>3</v>
      </c>
      <c r="P1549" s="56">
        <v>5</v>
      </c>
      <c r="Q1549" s="55">
        <v>1548</v>
      </c>
      <c r="R1549" s="55" t="s">
        <v>309</v>
      </c>
      <c r="S1549" s="55">
        <v>85</v>
      </c>
      <c r="T1549" s="57">
        <f t="shared" si="24"/>
        <v>2</v>
      </c>
    </row>
    <row r="1550" spans="1:20" s="55" customFormat="1" x14ac:dyDescent="0.3">
      <c r="A1550" s="55" t="s">
        <v>2239</v>
      </c>
      <c r="B1550" s="55">
        <v>1</v>
      </c>
      <c r="C1550" s="55">
        <v>0</v>
      </c>
      <c r="D1550" s="55">
        <v>1</v>
      </c>
      <c r="E1550" s="55">
        <v>0</v>
      </c>
      <c r="F1550" s="55">
        <v>1</v>
      </c>
      <c r="G1550" s="55">
        <v>0</v>
      </c>
      <c r="H1550" s="55">
        <v>0</v>
      </c>
      <c r="I1550" s="55">
        <v>1</v>
      </c>
      <c r="J1550" s="55">
        <v>1</v>
      </c>
      <c r="K1550" s="55">
        <v>1</v>
      </c>
      <c r="L1550" s="55">
        <v>0</v>
      </c>
      <c r="M1550" s="55">
        <v>0</v>
      </c>
      <c r="N1550" s="56">
        <v>4</v>
      </c>
      <c r="O1550" s="56">
        <v>2</v>
      </c>
      <c r="P1550" s="56">
        <v>6</v>
      </c>
      <c r="Q1550" s="55">
        <v>1549</v>
      </c>
      <c r="R1550" s="55" t="s">
        <v>309</v>
      </c>
      <c r="S1550" s="55">
        <v>85</v>
      </c>
      <c r="T1550" s="57">
        <f t="shared" si="24"/>
        <v>4</v>
      </c>
    </row>
    <row r="1551" spans="1:20" s="55" customFormat="1" x14ac:dyDescent="0.3">
      <c r="A1551" s="55" t="s">
        <v>2239</v>
      </c>
      <c r="B1551" s="55">
        <v>1</v>
      </c>
      <c r="C1551" s="55">
        <v>1</v>
      </c>
      <c r="D1551" s="55">
        <v>1</v>
      </c>
      <c r="E1551" s="55">
        <v>0</v>
      </c>
      <c r="F1551" s="55">
        <v>0</v>
      </c>
      <c r="G1551" s="55">
        <v>0</v>
      </c>
      <c r="H1551" s="55">
        <v>0</v>
      </c>
      <c r="I1551" s="55">
        <v>0</v>
      </c>
      <c r="J1551" s="55">
        <v>1</v>
      </c>
      <c r="K1551" s="55">
        <v>1</v>
      </c>
      <c r="L1551" s="55">
        <v>0</v>
      </c>
      <c r="M1551" s="55">
        <v>1</v>
      </c>
      <c r="N1551" s="56">
        <v>3</v>
      </c>
      <c r="O1551" s="56">
        <v>3</v>
      </c>
      <c r="P1551" s="56">
        <v>6</v>
      </c>
      <c r="Q1551" s="55">
        <v>1550</v>
      </c>
      <c r="R1551" s="55" t="s">
        <v>309</v>
      </c>
      <c r="S1551" s="55">
        <v>85</v>
      </c>
      <c r="T1551" s="57">
        <f t="shared" si="24"/>
        <v>3</v>
      </c>
    </row>
    <row r="1552" spans="1:20" s="55" customFormat="1" x14ac:dyDescent="0.3">
      <c r="A1552" s="55" t="s">
        <v>2239</v>
      </c>
      <c r="B1552" s="55">
        <v>1</v>
      </c>
      <c r="C1552" s="55">
        <v>1</v>
      </c>
      <c r="D1552" s="55">
        <v>0</v>
      </c>
      <c r="E1552" s="55">
        <v>1</v>
      </c>
      <c r="F1552" s="55">
        <v>0</v>
      </c>
      <c r="G1552" s="55">
        <v>0</v>
      </c>
      <c r="H1552" s="55">
        <v>0</v>
      </c>
      <c r="I1552" s="55">
        <v>0</v>
      </c>
      <c r="J1552" s="55">
        <v>1</v>
      </c>
      <c r="K1552" s="55">
        <v>1</v>
      </c>
      <c r="L1552" s="55">
        <v>0</v>
      </c>
      <c r="M1552" s="55">
        <v>1</v>
      </c>
      <c r="N1552" s="56">
        <v>2</v>
      </c>
      <c r="O1552" s="56">
        <v>4</v>
      </c>
      <c r="P1552" s="56">
        <v>6</v>
      </c>
      <c r="Q1552" s="55">
        <v>1551</v>
      </c>
      <c r="R1552" s="55" t="s">
        <v>309</v>
      </c>
      <c r="S1552" s="55">
        <v>85</v>
      </c>
      <c r="T1552" s="57">
        <f t="shared" si="24"/>
        <v>3</v>
      </c>
    </row>
    <row r="1553" spans="1:20" s="55" customFormat="1" x14ac:dyDescent="0.3">
      <c r="A1553" s="55" t="s">
        <v>2239</v>
      </c>
      <c r="B1553" s="55">
        <v>1</v>
      </c>
      <c r="C1553" s="55">
        <v>0</v>
      </c>
      <c r="D1553" s="55">
        <v>1</v>
      </c>
      <c r="E1553" s="55">
        <v>1</v>
      </c>
      <c r="F1553" s="55">
        <v>1</v>
      </c>
      <c r="G1553" s="55">
        <v>0</v>
      </c>
      <c r="H1553" s="55">
        <v>0</v>
      </c>
      <c r="I1553" s="55">
        <v>0</v>
      </c>
      <c r="J1553" s="55">
        <v>1</v>
      </c>
      <c r="K1553" s="55">
        <v>1</v>
      </c>
      <c r="L1553" s="55">
        <v>0</v>
      </c>
      <c r="M1553" s="55">
        <v>0</v>
      </c>
      <c r="N1553" s="56">
        <v>4</v>
      </c>
      <c r="O1553" s="56">
        <v>2</v>
      </c>
      <c r="P1553" s="56">
        <v>6</v>
      </c>
      <c r="Q1553" s="55">
        <v>1552</v>
      </c>
      <c r="R1553" s="55" t="s">
        <v>309</v>
      </c>
      <c r="S1553" s="55">
        <v>85</v>
      </c>
      <c r="T1553" s="57">
        <f t="shared" si="24"/>
        <v>4</v>
      </c>
    </row>
    <row r="1554" spans="1:20" s="55" customFormat="1" x14ac:dyDescent="0.3">
      <c r="A1554" s="55" t="s">
        <v>2239</v>
      </c>
      <c r="B1554" s="55">
        <v>1</v>
      </c>
      <c r="C1554" s="55">
        <v>1</v>
      </c>
      <c r="D1554" s="55">
        <v>0</v>
      </c>
      <c r="E1554" s="55">
        <v>1</v>
      </c>
      <c r="F1554" s="55">
        <v>0</v>
      </c>
      <c r="G1554" s="55">
        <v>1</v>
      </c>
      <c r="H1554" s="55">
        <v>0</v>
      </c>
      <c r="I1554" s="55">
        <v>1</v>
      </c>
      <c r="J1554" s="55">
        <v>1</v>
      </c>
      <c r="K1554" s="55">
        <v>1</v>
      </c>
      <c r="L1554" s="55">
        <v>0</v>
      </c>
      <c r="M1554" s="55">
        <v>1</v>
      </c>
      <c r="N1554" s="56">
        <v>2</v>
      </c>
      <c r="O1554" s="56">
        <v>6</v>
      </c>
      <c r="P1554" s="56">
        <v>8</v>
      </c>
      <c r="Q1554" s="55">
        <v>1553</v>
      </c>
      <c r="R1554" s="55" t="s">
        <v>309</v>
      </c>
      <c r="S1554" s="55">
        <v>85</v>
      </c>
      <c r="T1554" s="57">
        <f t="shared" si="24"/>
        <v>5</v>
      </c>
    </row>
    <row r="1555" spans="1:20" s="55" customFormat="1" x14ac:dyDescent="0.3">
      <c r="A1555" s="55" t="s">
        <v>2239</v>
      </c>
      <c r="B1555" s="55">
        <v>1</v>
      </c>
      <c r="C1555" s="55">
        <v>0</v>
      </c>
      <c r="D1555" s="55">
        <v>0</v>
      </c>
      <c r="E1555" s="55">
        <v>1</v>
      </c>
      <c r="F1555" s="55">
        <v>0</v>
      </c>
      <c r="G1555" s="55">
        <v>1</v>
      </c>
      <c r="H1555" s="55">
        <v>0</v>
      </c>
      <c r="I1555" s="55">
        <v>0</v>
      </c>
      <c r="J1555" s="55">
        <v>1</v>
      </c>
      <c r="K1555" s="55">
        <v>1</v>
      </c>
      <c r="L1555" s="55">
        <v>1</v>
      </c>
      <c r="M1555" s="55">
        <v>0</v>
      </c>
      <c r="N1555" s="56">
        <v>3</v>
      </c>
      <c r="O1555" s="56">
        <v>3</v>
      </c>
      <c r="P1555" s="56">
        <v>6</v>
      </c>
      <c r="Q1555" s="55">
        <v>1554</v>
      </c>
      <c r="R1555" s="55" t="s">
        <v>309</v>
      </c>
      <c r="S1555" s="55">
        <v>85</v>
      </c>
      <c r="T1555" s="57">
        <f t="shared" si="24"/>
        <v>3</v>
      </c>
    </row>
    <row r="1556" spans="1:20" s="55" customFormat="1" x14ac:dyDescent="0.3">
      <c r="A1556" s="55" t="s">
        <v>2239</v>
      </c>
      <c r="B1556" s="55">
        <v>0</v>
      </c>
      <c r="C1556" s="55">
        <v>1</v>
      </c>
      <c r="D1556" s="55">
        <v>1</v>
      </c>
      <c r="E1556" s="55">
        <v>1</v>
      </c>
      <c r="F1556" s="55">
        <v>0</v>
      </c>
      <c r="G1556" s="55">
        <v>1</v>
      </c>
      <c r="H1556" s="55">
        <v>0</v>
      </c>
      <c r="I1556" s="55">
        <v>0</v>
      </c>
      <c r="J1556" s="55">
        <v>1</v>
      </c>
      <c r="K1556" s="55">
        <v>1</v>
      </c>
      <c r="L1556" s="55">
        <v>0</v>
      </c>
      <c r="M1556" s="55">
        <v>0</v>
      </c>
      <c r="N1556" s="56">
        <v>2</v>
      </c>
      <c r="O1556" s="56">
        <v>4</v>
      </c>
      <c r="P1556" s="56">
        <v>6</v>
      </c>
      <c r="Q1556" s="55">
        <v>1555</v>
      </c>
      <c r="R1556" s="55" t="s">
        <v>309</v>
      </c>
      <c r="S1556" s="55">
        <v>85</v>
      </c>
      <c r="T1556" s="57">
        <f t="shared" si="24"/>
        <v>4</v>
      </c>
    </row>
    <row r="1557" spans="1:20" s="55" customFormat="1" x14ac:dyDescent="0.3">
      <c r="A1557" s="55" t="s">
        <v>2239</v>
      </c>
      <c r="B1557" s="55">
        <v>1</v>
      </c>
      <c r="C1557" s="55">
        <v>1</v>
      </c>
      <c r="D1557" s="55">
        <v>0</v>
      </c>
      <c r="E1557" s="55">
        <v>1</v>
      </c>
      <c r="F1557" s="55">
        <v>0</v>
      </c>
      <c r="G1557" s="55">
        <v>1</v>
      </c>
      <c r="H1557" s="55">
        <v>0</v>
      </c>
      <c r="I1557" s="55">
        <v>0</v>
      </c>
      <c r="J1557" s="55">
        <v>1</v>
      </c>
      <c r="K1557" s="55">
        <v>1</v>
      </c>
      <c r="L1557" s="55">
        <v>0</v>
      </c>
      <c r="M1557" s="55">
        <v>1</v>
      </c>
      <c r="N1557" s="56">
        <v>2</v>
      </c>
      <c r="O1557" s="56">
        <v>5</v>
      </c>
      <c r="P1557" s="56">
        <v>7</v>
      </c>
      <c r="Q1557" s="55">
        <v>1556</v>
      </c>
      <c r="R1557" s="55" t="s">
        <v>309</v>
      </c>
      <c r="S1557" s="55">
        <v>85</v>
      </c>
      <c r="T1557" s="57">
        <f t="shared" si="24"/>
        <v>4</v>
      </c>
    </row>
    <row r="1558" spans="1:20" s="55" customFormat="1" x14ac:dyDescent="0.3">
      <c r="A1558" s="55" t="s">
        <v>2239</v>
      </c>
      <c r="B1558" s="55">
        <v>1</v>
      </c>
      <c r="C1558" s="55">
        <v>0</v>
      </c>
      <c r="D1558" s="55">
        <v>1</v>
      </c>
      <c r="E1558" s="55">
        <v>0</v>
      </c>
      <c r="F1558" s="55">
        <v>0</v>
      </c>
      <c r="G1558" s="55">
        <v>1</v>
      </c>
      <c r="H1558" s="55">
        <v>0</v>
      </c>
      <c r="I1558" s="55">
        <v>0</v>
      </c>
      <c r="J1558" s="55">
        <v>1</v>
      </c>
      <c r="K1558" s="55">
        <v>1</v>
      </c>
      <c r="L1558" s="55">
        <v>0</v>
      </c>
      <c r="M1558" s="55">
        <v>0</v>
      </c>
      <c r="N1558" s="56">
        <v>3</v>
      </c>
      <c r="O1558" s="56">
        <v>2</v>
      </c>
      <c r="P1558" s="56">
        <v>5</v>
      </c>
      <c r="Q1558" s="55">
        <v>1557</v>
      </c>
      <c r="R1558" s="55" t="s">
        <v>309</v>
      </c>
      <c r="S1558" s="55">
        <v>85</v>
      </c>
      <c r="T1558" s="57">
        <f t="shared" si="24"/>
        <v>3</v>
      </c>
    </row>
    <row r="1559" spans="1:20" s="55" customFormat="1" x14ac:dyDescent="0.3">
      <c r="A1559" s="55" t="s">
        <v>2239</v>
      </c>
      <c r="B1559" s="55">
        <v>0</v>
      </c>
      <c r="C1559" s="55">
        <v>1</v>
      </c>
      <c r="D1559" s="55">
        <v>1</v>
      </c>
      <c r="E1559" s="55">
        <v>0</v>
      </c>
      <c r="F1559" s="55">
        <v>1</v>
      </c>
      <c r="G1559" s="55">
        <v>0</v>
      </c>
      <c r="H1559" s="55">
        <v>0</v>
      </c>
      <c r="I1559" s="55">
        <v>0</v>
      </c>
      <c r="J1559" s="55">
        <v>1</v>
      </c>
      <c r="K1559" s="55">
        <v>1</v>
      </c>
      <c r="L1559" s="55">
        <v>0</v>
      </c>
      <c r="M1559" s="55">
        <v>0</v>
      </c>
      <c r="N1559" s="56">
        <v>3</v>
      </c>
      <c r="O1559" s="56">
        <v>2</v>
      </c>
      <c r="P1559" s="56">
        <v>5</v>
      </c>
      <c r="Q1559" s="55">
        <v>1558</v>
      </c>
      <c r="R1559" s="55" t="s">
        <v>309</v>
      </c>
      <c r="S1559" s="55">
        <v>85</v>
      </c>
      <c r="T1559" s="57">
        <f t="shared" si="24"/>
        <v>3</v>
      </c>
    </row>
    <row r="1560" spans="1:20" s="55" customFormat="1" x14ac:dyDescent="0.3">
      <c r="A1560" s="55" t="s">
        <v>2239</v>
      </c>
      <c r="B1560" s="55">
        <v>0</v>
      </c>
      <c r="C1560" s="55">
        <v>1</v>
      </c>
      <c r="D1560" s="55">
        <v>1</v>
      </c>
      <c r="E1560" s="55">
        <v>1</v>
      </c>
      <c r="F1560" s="55">
        <v>0</v>
      </c>
      <c r="G1560" s="55">
        <v>1</v>
      </c>
      <c r="H1560" s="55">
        <v>0</v>
      </c>
      <c r="I1560" s="55">
        <v>0</v>
      </c>
      <c r="J1560" s="55">
        <v>1</v>
      </c>
      <c r="K1560" s="55">
        <v>1</v>
      </c>
      <c r="L1560" s="55">
        <v>0</v>
      </c>
      <c r="M1560" s="55">
        <v>0</v>
      </c>
      <c r="N1560" s="56">
        <v>2</v>
      </c>
      <c r="O1560" s="56">
        <v>4</v>
      </c>
      <c r="P1560" s="56">
        <v>6</v>
      </c>
      <c r="Q1560" s="55">
        <v>1559</v>
      </c>
      <c r="R1560" s="55" t="s">
        <v>309</v>
      </c>
      <c r="S1560" s="55">
        <v>85</v>
      </c>
      <c r="T1560" s="57">
        <f t="shared" si="24"/>
        <v>4</v>
      </c>
    </row>
    <row r="1561" spans="1:20" s="55" customFormat="1" x14ac:dyDescent="0.3">
      <c r="A1561" s="55" t="s">
        <v>2239</v>
      </c>
      <c r="B1561" s="55">
        <v>1</v>
      </c>
      <c r="C1561" s="55">
        <v>1</v>
      </c>
      <c r="D1561" s="55">
        <v>0</v>
      </c>
      <c r="E1561" s="55">
        <v>1</v>
      </c>
      <c r="F1561" s="55">
        <v>0</v>
      </c>
      <c r="G1561" s="55">
        <v>1</v>
      </c>
      <c r="H1561" s="55">
        <v>0</v>
      </c>
      <c r="I1561" s="55">
        <v>0</v>
      </c>
      <c r="J1561" s="55">
        <v>1</v>
      </c>
      <c r="K1561" s="55">
        <v>1</v>
      </c>
      <c r="L1561" s="55">
        <v>0</v>
      </c>
      <c r="M1561" s="55">
        <v>0</v>
      </c>
      <c r="N1561" s="56">
        <v>2</v>
      </c>
      <c r="O1561" s="56">
        <v>4</v>
      </c>
      <c r="P1561" s="56">
        <v>6</v>
      </c>
      <c r="Q1561" s="55">
        <v>1560</v>
      </c>
      <c r="R1561" s="55" t="s">
        <v>309</v>
      </c>
      <c r="S1561" s="55">
        <v>85</v>
      </c>
      <c r="T1561" s="57">
        <f t="shared" si="24"/>
        <v>4</v>
      </c>
    </row>
    <row r="1562" spans="1:20" s="55" customFormat="1" x14ac:dyDescent="0.3">
      <c r="A1562" s="55" t="s">
        <v>2239</v>
      </c>
      <c r="B1562" s="55">
        <v>0</v>
      </c>
      <c r="C1562" s="55">
        <v>0</v>
      </c>
      <c r="D1562" s="55">
        <v>0</v>
      </c>
      <c r="E1562" s="55">
        <v>0</v>
      </c>
      <c r="F1562" s="55">
        <v>0</v>
      </c>
      <c r="G1562" s="55">
        <v>0</v>
      </c>
      <c r="H1562" s="55">
        <v>0</v>
      </c>
      <c r="I1562" s="55">
        <v>1</v>
      </c>
      <c r="J1562" s="55">
        <v>3</v>
      </c>
      <c r="K1562" s="55">
        <v>2</v>
      </c>
      <c r="L1562" s="55">
        <v>0</v>
      </c>
      <c r="M1562" s="55">
        <v>0</v>
      </c>
      <c r="N1562" s="56">
        <v>3</v>
      </c>
      <c r="O1562" s="56">
        <v>3</v>
      </c>
      <c r="P1562" s="56">
        <v>6</v>
      </c>
      <c r="Q1562" s="55">
        <v>1561</v>
      </c>
      <c r="R1562" s="55" t="s">
        <v>309</v>
      </c>
      <c r="S1562" s="55">
        <v>86</v>
      </c>
      <c r="T1562" s="57">
        <f t="shared" si="24"/>
        <v>1</v>
      </c>
    </row>
    <row r="1563" spans="1:20" s="55" customFormat="1" x14ac:dyDescent="0.3">
      <c r="A1563" s="55" t="s">
        <v>2239</v>
      </c>
      <c r="B1563" s="55">
        <v>0</v>
      </c>
      <c r="C1563" s="55">
        <v>0</v>
      </c>
      <c r="D1563" s="55">
        <v>0</v>
      </c>
      <c r="E1563" s="55">
        <v>0</v>
      </c>
      <c r="F1563" s="55">
        <v>0</v>
      </c>
      <c r="G1563" s="55">
        <v>2</v>
      </c>
      <c r="H1563" s="55">
        <v>1</v>
      </c>
      <c r="I1563" s="55">
        <v>2</v>
      </c>
      <c r="J1563" s="55">
        <v>3</v>
      </c>
      <c r="K1563" s="55">
        <v>1</v>
      </c>
      <c r="L1563" s="55">
        <v>0</v>
      </c>
      <c r="M1563" s="55">
        <v>0</v>
      </c>
      <c r="N1563" s="56">
        <v>4</v>
      </c>
      <c r="O1563" s="56">
        <v>5</v>
      </c>
      <c r="P1563" s="56">
        <v>9</v>
      </c>
      <c r="Q1563" s="55">
        <v>1562</v>
      </c>
      <c r="R1563" s="55" t="s">
        <v>309</v>
      </c>
      <c r="S1563" s="55">
        <v>86</v>
      </c>
      <c r="T1563" s="57">
        <f t="shared" si="24"/>
        <v>5</v>
      </c>
    </row>
    <row r="1564" spans="1:20" s="55" customFormat="1" x14ac:dyDescent="0.3">
      <c r="A1564" s="55" t="s">
        <v>2239</v>
      </c>
      <c r="B1564" s="55">
        <v>0</v>
      </c>
      <c r="C1564" s="55">
        <v>1</v>
      </c>
      <c r="D1564" s="55">
        <v>1</v>
      </c>
      <c r="E1564" s="55">
        <v>0</v>
      </c>
      <c r="F1564" s="55">
        <v>2</v>
      </c>
      <c r="G1564" s="55">
        <v>1</v>
      </c>
      <c r="H1564" s="55">
        <v>0</v>
      </c>
      <c r="I1564" s="55">
        <v>0</v>
      </c>
      <c r="J1564" s="55">
        <v>1</v>
      </c>
      <c r="K1564" s="55">
        <v>1</v>
      </c>
      <c r="L1564" s="55">
        <v>0</v>
      </c>
      <c r="M1564" s="55">
        <v>0</v>
      </c>
      <c r="N1564" s="56">
        <v>4</v>
      </c>
      <c r="O1564" s="56">
        <v>3</v>
      </c>
      <c r="P1564" s="56">
        <v>7</v>
      </c>
      <c r="Q1564" s="55">
        <v>1563</v>
      </c>
      <c r="R1564" s="55" t="s">
        <v>309</v>
      </c>
      <c r="S1564" s="55">
        <v>86</v>
      </c>
      <c r="T1564" s="57">
        <f t="shared" si="24"/>
        <v>5</v>
      </c>
    </row>
    <row r="1565" spans="1:20" s="55" customFormat="1" x14ac:dyDescent="0.3">
      <c r="A1565" s="55" t="s">
        <v>2240</v>
      </c>
      <c r="B1565" s="55">
        <v>0</v>
      </c>
      <c r="C1565" s="55">
        <v>1</v>
      </c>
      <c r="D1565" s="55">
        <v>0</v>
      </c>
      <c r="E1565" s="55">
        <v>1</v>
      </c>
      <c r="F1565" s="55">
        <v>2</v>
      </c>
      <c r="G1565" s="55">
        <v>1</v>
      </c>
      <c r="H1565" s="55">
        <v>1</v>
      </c>
      <c r="I1565" s="55">
        <v>2</v>
      </c>
      <c r="J1565" s="55">
        <v>2</v>
      </c>
      <c r="K1565" s="55">
        <v>2</v>
      </c>
      <c r="L1565" s="55">
        <v>0</v>
      </c>
      <c r="M1565" s="55">
        <v>0</v>
      </c>
      <c r="N1565" s="56">
        <v>5</v>
      </c>
      <c r="O1565" s="56">
        <v>7</v>
      </c>
      <c r="P1565" s="56">
        <v>12</v>
      </c>
      <c r="Q1565" s="55">
        <v>1564</v>
      </c>
      <c r="R1565" s="55" t="s">
        <v>309</v>
      </c>
      <c r="S1565" s="55">
        <v>86</v>
      </c>
      <c r="T1565" s="57">
        <f t="shared" si="24"/>
        <v>8</v>
      </c>
    </row>
    <row r="1566" spans="1:20" s="55" customFormat="1" x14ac:dyDescent="0.3">
      <c r="A1566" s="55" t="s">
        <v>2239</v>
      </c>
      <c r="B1566" s="55">
        <v>1</v>
      </c>
      <c r="C1566" s="55">
        <v>1</v>
      </c>
      <c r="D1566" s="55">
        <v>0</v>
      </c>
      <c r="E1566" s="55">
        <v>2</v>
      </c>
      <c r="F1566" s="55">
        <v>2</v>
      </c>
      <c r="G1566" s="55">
        <v>0</v>
      </c>
      <c r="H1566" s="55">
        <v>1</v>
      </c>
      <c r="I1566" s="55">
        <v>0</v>
      </c>
      <c r="J1566" s="55">
        <v>1</v>
      </c>
      <c r="K1566" s="55">
        <v>1</v>
      </c>
      <c r="L1566" s="55">
        <v>0</v>
      </c>
      <c r="M1566" s="55">
        <v>0</v>
      </c>
      <c r="N1566" s="56">
        <v>5</v>
      </c>
      <c r="O1566" s="56">
        <v>4</v>
      </c>
      <c r="P1566" s="56">
        <v>9</v>
      </c>
      <c r="Q1566" s="55">
        <v>1565</v>
      </c>
      <c r="R1566" s="55" t="s">
        <v>309</v>
      </c>
      <c r="S1566" s="55">
        <v>86</v>
      </c>
      <c r="T1566" s="57">
        <f t="shared" si="24"/>
        <v>7</v>
      </c>
    </row>
    <row r="1567" spans="1:20" s="55" customFormat="1" x14ac:dyDescent="0.3">
      <c r="A1567" s="55" t="s">
        <v>2240</v>
      </c>
      <c r="B1567" s="55">
        <v>0</v>
      </c>
      <c r="C1567" s="55">
        <v>1</v>
      </c>
      <c r="D1567" s="55">
        <v>0</v>
      </c>
      <c r="E1567" s="55">
        <v>2</v>
      </c>
      <c r="F1567" s="55">
        <v>2</v>
      </c>
      <c r="G1567" s="55">
        <v>1</v>
      </c>
      <c r="H1567" s="55">
        <v>0</v>
      </c>
      <c r="I1567" s="55">
        <v>0</v>
      </c>
      <c r="J1567" s="55">
        <v>1</v>
      </c>
      <c r="K1567" s="55">
        <v>1</v>
      </c>
      <c r="L1567" s="55">
        <v>0</v>
      </c>
      <c r="M1567" s="55">
        <v>0</v>
      </c>
      <c r="N1567" s="56">
        <v>3</v>
      </c>
      <c r="O1567" s="56">
        <v>5</v>
      </c>
      <c r="P1567" s="56">
        <v>8</v>
      </c>
      <c r="Q1567" s="55">
        <v>1566</v>
      </c>
      <c r="R1567" s="55" t="s">
        <v>309</v>
      </c>
      <c r="S1567" s="55">
        <v>86</v>
      </c>
      <c r="T1567" s="57">
        <f t="shared" si="24"/>
        <v>6</v>
      </c>
    </row>
    <row r="1568" spans="1:20" s="55" customFormat="1" x14ac:dyDescent="0.3">
      <c r="A1568" s="55" t="s">
        <v>2240</v>
      </c>
      <c r="B1568" s="55">
        <v>0</v>
      </c>
      <c r="C1568" s="55">
        <v>0</v>
      </c>
      <c r="D1568" s="55">
        <v>2</v>
      </c>
      <c r="E1568" s="55">
        <v>0</v>
      </c>
      <c r="F1568" s="55">
        <v>1</v>
      </c>
      <c r="G1568" s="55">
        <v>1</v>
      </c>
      <c r="H1568" s="55">
        <v>0</v>
      </c>
      <c r="I1568" s="55">
        <v>0</v>
      </c>
      <c r="J1568" s="55">
        <v>3</v>
      </c>
      <c r="K1568" s="55">
        <v>0</v>
      </c>
      <c r="L1568" s="55">
        <v>0</v>
      </c>
      <c r="M1568" s="55">
        <v>1</v>
      </c>
      <c r="N1568" s="56">
        <v>6</v>
      </c>
      <c r="O1568" s="56">
        <v>2</v>
      </c>
      <c r="P1568" s="56">
        <v>8</v>
      </c>
      <c r="Q1568" s="55">
        <v>1567</v>
      </c>
      <c r="R1568" s="55" t="s">
        <v>309</v>
      </c>
      <c r="S1568" s="55">
        <v>86</v>
      </c>
      <c r="T1568" s="57">
        <f t="shared" si="24"/>
        <v>4</v>
      </c>
    </row>
    <row r="1569" spans="1:20" s="55" customFormat="1" x14ac:dyDescent="0.3">
      <c r="A1569" s="55" t="s">
        <v>2239</v>
      </c>
      <c r="B1569" s="55">
        <v>1</v>
      </c>
      <c r="C1569" s="55">
        <v>0</v>
      </c>
      <c r="D1569" s="55">
        <v>0</v>
      </c>
      <c r="E1569" s="55">
        <v>1</v>
      </c>
      <c r="F1569" s="55">
        <v>2</v>
      </c>
      <c r="G1569" s="55">
        <v>0</v>
      </c>
      <c r="H1569" s="55">
        <v>0</v>
      </c>
      <c r="I1569" s="55">
        <v>2</v>
      </c>
      <c r="J1569" s="55">
        <v>1</v>
      </c>
      <c r="K1569" s="55">
        <v>1</v>
      </c>
      <c r="L1569" s="55">
        <v>0</v>
      </c>
      <c r="M1569" s="55">
        <v>0</v>
      </c>
      <c r="N1569" s="56">
        <v>4</v>
      </c>
      <c r="O1569" s="56">
        <v>4</v>
      </c>
      <c r="P1569" s="56">
        <v>8</v>
      </c>
      <c r="Q1569" s="55">
        <v>1568</v>
      </c>
      <c r="R1569" s="55" t="s">
        <v>309</v>
      </c>
      <c r="S1569" s="55">
        <v>86</v>
      </c>
      <c r="T1569" s="57">
        <f t="shared" si="24"/>
        <v>6</v>
      </c>
    </row>
    <row r="1570" spans="1:20" s="55" customFormat="1" x14ac:dyDescent="0.3">
      <c r="A1570" s="55" t="s">
        <v>2239</v>
      </c>
      <c r="B1570" s="55">
        <v>0</v>
      </c>
      <c r="C1570" s="55">
        <v>0</v>
      </c>
      <c r="D1570" s="55">
        <v>0</v>
      </c>
      <c r="E1570" s="55">
        <v>1</v>
      </c>
      <c r="F1570" s="55">
        <v>1</v>
      </c>
      <c r="G1570" s="55">
        <v>2</v>
      </c>
      <c r="H1570" s="55">
        <v>0</v>
      </c>
      <c r="I1570" s="55">
        <v>1</v>
      </c>
      <c r="J1570" s="55">
        <v>2</v>
      </c>
      <c r="K1570" s="55">
        <v>1</v>
      </c>
      <c r="L1570" s="55">
        <v>0</v>
      </c>
      <c r="M1570" s="55">
        <v>0</v>
      </c>
      <c r="N1570" s="56">
        <v>3</v>
      </c>
      <c r="O1570" s="56">
        <v>5</v>
      </c>
      <c r="P1570" s="56">
        <v>8</v>
      </c>
      <c r="Q1570" s="55">
        <v>1569</v>
      </c>
      <c r="R1570" s="55" t="s">
        <v>309</v>
      </c>
      <c r="S1570" s="55">
        <v>86</v>
      </c>
      <c r="T1570" s="57">
        <f t="shared" si="24"/>
        <v>5</v>
      </c>
    </row>
    <row r="1571" spans="1:20" s="55" customFormat="1" x14ac:dyDescent="0.3">
      <c r="A1571" s="55" t="s">
        <v>2240</v>
      </c>
      <c r="B1571" s="55">
        <v>0</v>
      </c>
      <c r="C1571" s="55">
        <v>0</v>
      </c>
      <c r="D1571" s="55">
        <v>0</v>
      </c>
      <c r="E1571" s="55">
        <v>1</v>
      </c>
      <c r="F1571" s="55">
        <v>1</v>
      </c>
      <c r="G1571" s="55">
        <v>0</v>
      </c>
      <c r="H1571" s="55">
        <v>0</v>
      </c>
      <c r="I1571" s="55">
        <v>1</v>
      </c>
      <c r="J1571" s="55">
        <v>1</v>
      </c>
      <c r="K1571" s="55">
        <v>1</v>
      </c>
      <c r="L1571" s="55">
        <v>1</v>
      </c>
      <c r="M1571" s="55">
        <v>0</v>
      </c>
      <c r="N1571" s="56">
        <v>3</v>
      </c>
      <c r="O1571" s="56">
        <v>3</v>
      </c>
      <c r="P1571" s="56">
        <v>6</v>
      </c>
      <c r="Q1571" s="55">
        <v>1570</v>
      </c>
      <c r="R1571" s="55" t="s">
        <v>309</v>
      </c>
      <c r="S1571" s="55">
        <v>86</v>
      </c>
      <c r="T1571" s="57">
        <f t="shared" si="24"/>
        <v>3</v>
      </c>
    </row>
    <row r="1572" spans="1:20" s="55" customFormat="1" x14ac:dyDescent="0.3">
      <c r="A1572" s="55" t="s">
        <v>2239</v>
      </c>
      <c r="B1572" s="55">
        <v>0</v>
      </c>
      <c r="C1572" s="55">
        <v>0</v>
      </c>
      <c r="D1572" s="55">
        <v>0</v>
      </c>
      <c r="E1572" s="55">
        <v>2</v>
      </c>
      <c r="F1572" s="55">
        <v>1</v>
      </c>
      <c r="G1572" s="55">
        <v>0</v>
      </c>
      <c r="H1572" s="55">
        <v>0</v>
      </c>
      <c r="I1572" s="55">
        <v>0</v>
      </c>
      <c r="J1572" s="55">
        <v>1</v>
      </c>
      <c r="K1572" s="55">
        <v>1</v>
      </c>
      <c r="L1572" s="55">
        <v>0</v>
      </c>
      <c r="M1572" s="55">
        <v>0</v>
      </c>
      <c r="N1572" s="56">
        <v>2</v>
      </c>
      <c r="O1572" s="56">
        <v>3</v>
      </c>
      <c r="P1572" s="56">
        <v>5</v>
      </c>
      <c r="Q1572" s="55">
        <v>1571</v>
      </c>
      <c r="R1572" s="55" t="s">
        <v>309</v>
      </c>
      <c r="S1572" s="55">
        <v>86</v>
      </c>
      <c r="T1572" s="57">
        <f t="shared" si="24"/>
        <v>3</v>
      </c>
    </row>
    <row r="1573" spans="1:20" s="55" customFormat="1" x14ac:dyDescent="0.3">
      <c r="A1573" s="55" t="s">
        <v>2239</v>
      </c>
      <c r="B1573" s="55">
        <v>1</v>
      </c>
      <c r="C1573" s="55">
        <v>1</v>
      </c>
      <c r="D1573" s="55">
        <v>0</v>
      </c>
      <c r="E1573" s="55">
        <v>2</v>
      </c>
      <c r="F1573" s="55">
        <v>1</v>
      </c>
      <c r="G1573" s="55">
        <v>2</v>
      </c>
      <c r="H1573" s="55">
        <v>0</v>
      </c>
      <c r="I1573" s="55">
        <v>0</v>
      </c>
      <c r="J1573" s="55">
        <v>1</v>
      </c>
      <c r="K1573" s="55">
        <v>1</v>
      </c>
      <c r="L1573" s="55">
        <v>0</v>
      </c>
      <c r="M1573" s="55">
        <v>0</v>
      </c>
      <c r="N1573" s="56">
        <v>3</v>
      </c>
      <c r="O1573" s="56">
        <v>6</v>
      </c>
      <c r="P1573" s="56">
        <v>9</v>
      </c>
      <c r="Q1573" s="55">
        <v>1572</v>
      </c>
      <c r="R1573" s="55" t="s">
        <v>309</v>
      </c>
      <c r="S1573" s="55">
        <v>86</v>
      </c>
      <c r="T1573" s="57">
        <f t="shared" si="24"/>
        <v>7</v>
      </c>
    </row>
    <row r="1574" spans="1:20" s="55" customFormat="1" x14ac:dyDescent="0.3">
      <c r="A1574" s="55" t="s">
        <v>2239</v>
      </c>
      <c r="B1574" s="55">
        <v>1</v>
      </c>
      <c r="C1574" s="55">
        <v>0</v>
      </c>
      <c r="D1574" s="55">
        <v>0</v>
      </c>
      <c r="E1574" s="55">
        <v>2</v>
      </c>
      <c r="F1574" s="55">
        <v>1</v>
      </c>
      <c r="G1574" s="55">
        <v>1</v>
      </c>
      <c r="H1574" s="55">
        <v>0</v>
      </c>
      <c r="I1574" s="55">
        <v>1</v>
      </c>
      <c r="J1574" s="55">
        <v>1</v>
      </c>
      <c r="K1574" s="55">
        <v>1</v>
      </c>
      <c r="L1574" s="55">
        <v>0</v>
      </c>
      <c r="M1574" s="55">
        <v>0</v>
      </c>
      <c r="N1574" s="56">
        <v>3</v>
      </c>
      <c r="O1574" s="56">
        <v>5</v>
      </c>
      <c r="P1574" s="56">
        <v>8</v>
      </c>
      <c r="Q1574" s="55">
        <v>1573</v>
      </c>
      <c r="R1574" s="55" t="s">
        <v>309</v>
      </c>
      <c r="S1574" s="55">
        <v>86</v>
      </c>
      <c r="T1574" s="57">
        <f t="shared" si="24"/>
        <v>6</v>
      </c>
    </row>
    <row r="1575" spans="1:20" s="55" customFormat="1" x14ac:dyDescent="0.3">
      <c r="A1575" s="55" t="s">
        <v>2239</v>
      </c>
      <c r="B1575" s="55">
        <v>0</v>
      </c>
      <c r="C1575" s="55">
        <v>0</v>
      </c>
      <c r="D1575" s="55">
        <v>0</v>
      </c>
      <c r="E1575" s="55">
        <v>0</v>
      </c>
      <c r="F1575" s="55">
        <v>0</v>
      </c>
      <c r="G1575" s="55">
        <v>0</v>
      </c>
      <c r="H1575" s="55">
        <v>0</v>
      </c>
      <c r="I1575" s="55">
        <v>1</v>
      </c>
      <c r="J1575" s="55">
        <v>2</v>
      </c>
      <c r="K1575" s="55">
        <v>4</v>
      </c>
      <c r="L1575" s="55">
        <v>1</v>
      </c>
      <c r="M1575" s="55">
        <v>0</v>
      </c>
      <c r="N1575" s="56">
        <v>3</v>
      </c>
      <c r="O1575" s="56">
        <v>5</v>
      </c>
      <c r="P1575" s="56">
        <v>8</v>
      </c>
      <c r="Q1575" s="55">
        <v>1574</v>
      </c>
      <c r="R1575" s="55" t="s">
        <v>309</v>
      </c>
      <c r="S1575" s="55">
        <v>86</v>
      </c>
      <c r="T1575" s="57">
        <f t="shared" si="24"/>
        <v>1</v>
      </c>
    </row>
    <row r="1576" spans="1:20" s="55" customFormat="1" x14ac:dyDescent="0.3">
      <c r="A1576" s="55" t="s">
        <v>2239</v>
      </c>
      <c r="B1576" s="55">
        <v>0</v>
      </c>
      <c r="C1576" s="55">
        <v>0</v>
      </c>
      <c r="D1576" s="55">
        <v>0</v>
      </c>
      <c r="E1576" s="55">
        <v>1</v>
      </c>
      <c r="F1576" s="55">
        <v>1</v>
      </c>
      <c r="G1576" s="55">
        <v>2</v>
      </c>
      <c r="H1576" s="55">
        <v>0</v>
      </c>
      <c r="I1576" s="55">
        <v>3</v>
      </c>
      <c r="J1576" s="55">
        <v>1</v>
      </c>
      <c r="K1576" s="55">
        <v>1</v>
      </c>
      <c r="L1576" s="55">
        <v>0</v>
      </c>
      <c r="M1576" s="55">
        <v>0</v>
      </c>
      <c r="N1576" s="56">
        <v>2</v>
      </c>
      <c r="O1576" s="56">
        <v>7</v>
      </c>
      <c r="P1576" s="56">
        <v>9</v>
      </c>
      <c r="Q1576" s="55">
        <v>1575</v>
      </c>
      <c r="R1576" s="55" t="s">
        <v>309</v>
      </c>
      <c r="S1576" s="55">
        <v>86</v>
      </c>
      <c r="T1576" s="57">
        <f t="shared" si="24"/>
        <v>7</v>
      </c>
    </row>
    <row r="1577" spans="1:20" s="55" customFormat="1" x14ac:dyDescent="0.3">
      <c r="A1577" s="55" t="s">
        <v>2239</v>
      </c>
      <c r="B1577" s="55">
        <v>0</v>
      </c>
      <c r="C1577" s="55">
        <v>1</v>
      </c>
      <c r="D1577" s="55">
        <v>2</v>
      </c>
      <c r="E1577" s="55">
        <v>0</v>
      </c>
      <c r="F1577" s="55">
        <v>0</v>
      </c>
      <c r="G1577" s="55">
        <v>0</v>
      </c>
      <c r="H1577" s="55">
        <v>0</v>
      </c>
      <c r="I1577" s="55">
        <v>0</v>
      </c>
      <c r="J1577" s="55">
        <v>1</v>
      </c>
      <c r="K1577" s="55">
        <v>1</v>
      </c>
      <c r="L1577" s="55">
        <v>0</v>
      </c>
      <c r="M1577" s="55">
        <v>0</v>
      </c>
      <c r="N1577" s="56">
        <v>3</v>
      </c>
      <c r="O1577" s="56">
        <v>2</v>
      </c>
      <c r="P1577" s="56">
        <v>5</v>
      </c>
      <c r="Q1577" s="55">
        <v>1576</v>
      </c>
      <c r="R1577" s="55" t="s">
        <v>309</v>
      </c>
      <c r="S1577" s="55">
        <v>86</v>
      </c>
      <c r="T1577" s="57">
        <f t="shared" si="24"/>
        <v>3</v>
      </c>
    </row>
    <row r="1578" spans="1:20" s="55" customFormat="1" x14ac:dyDescent="0.3">
      <c r="A1578" s="55" t="s">
        <v>2239</v>
      </c>
      <c r="B1578" s="55">
        <v>0</v>
      </c>
      <c r="C1578" s="55">
        <v>0</v>
      </c>
      <c r="D1578" s="55">
        <v>0</v>
      </c>
      <c r="E1578" s="55">
        <v>0</v>
      </c>
      <c r="F1578" s="55">
        <v>1</v>
      </c>
      <c r="G1578" s="55">
        <v>1</v>
      </c>
      <c r="H1578" s="55">
        <v>0</v>
      </c>
      <c r="I1578" s="55">
        <v>0</v>
      </c>
      <c r="J1578" s="55">
        <v>3</v>
      </c>
      <c r="K1578" s="55">
        <v>4</v>
      </c>
      <c r="L1578" s="55">
        <v>0</v>
      </c>
      <c r="M1578" s="55">
        <v>0</v>
      </c>
      <c r="N1578" s="56">
        <v>4</v>
      </c>
      <c r="O1578" s="56">
        <v>5</v>
      </c>
      <c r="P1578" s="56">
        <v>9</v>
      </c>
      <c r="Q1578" s="55">
        <v>1577</v>
      </c>
      <c r="R1578" s="55" t="s">
        <v>309</v>
      </c>
      <c r="S1578" s="55">
        <v>86</v>
      </c>
      <c r="T1578" s="57">
        <f t="shared" si="24"/>
        <v>2</v>
      </c>
    </row>
    <row r="1579" spans="1:20" s="55" customFormat="1" x14ac:dyDescent="0.3">
      <c r="A1579" s="55" t="s">
        <v>2239</v>
      </c>
      <c r="B1579" s="55">
        <v>1</v>
      </c>
      <c r="C1579" s="55">
        <v>0</v>
      </c>
      <c r="D1579" s="55">
        <v>0</v>
      </c>
      <c r="E1579" s="55">
        <v>1</v>
      </c>
      <c r="F1579" s="55">
        <v>1</v>
      </c>
      <c r="G1579" s="55">
        <v>2</v>
      </c>
      <c r="H1579" s="55">
        <v>1</v>
      </c>
      <c r="I1579" s="55">
        <v>2</v>
      </c>
      <c r="J1579" s="55">
        <v>3</v>
      </c>
      <c r="K1579" s="55">
        <v>2</v>
      </c>
      <c r="L1579" s="55">
        <v>0</v>
      </c>
      <c r="M1579" s="55">
        <v>0</v>
      </c>
      <c r="N1579" s="56">
        <v>6</v>
      </c>
      <c r="O1579" s="56">
        <v>7</v>
      </c>
      <c r="P1579" s="56">
        <v>13</v>
      </c>
      <c r="Q1579" s="55">
        <v>1578</v>
      </c>
      <c r="R1579" s="55" t="s">
        <v>309</v>
      </c>
      <c r="S1579" s="55">
        <v>86</v>
      </c>
      <c r="T1579" s="57">
        <f t="shared" si="24"/>
        <v>8</v>
      </c>
    </row>
    <row r="1580" spans="1:20" s="55" customFormat="1" x14ac:dyDescent="0.3">
      <c r="A1580" s="55" t="s">
        <v>2239</v>
      </c>
      <c r="B1580" s="55">
        <v>0</v>
      </c>
      <c r="C1580" s="55">
        <v>0</v>
      </c>
      <c r="D1580" s="55">
        <v>0</v>
      </c>
      <c r="E1580" s="55">
        <v>0</v>
      </c>
      <c r="F1580" s="55">
        <v>1</v>
      </c>
      <c r="G1580" s="55">
        <v>1</v>
      </c>
      <c r="H1580" s="55">
        <v>1</v>
      </c>
      <c r="I1580" s="55">
        <v>0</v>
      </c>
      <c r="J1580" s="55">
        <v>1</v>
      </c>
      <c r="K1580" s="55">
        <v>1</v>
      </c>
      <c r="L1580" s="55">
        <v>0</v>
      </c>
      <c r="M1580" s="55">
        <v>1</v>
      </c>
      <c r="N1580" s="56">
        <v>3</v>
      </c>
      <c r="O1580" s="56">
        <v>3</v>
      </c>
      <c r="P1580" s="56">
        <v>6</v>
      </c>
      <c r="Q1580" s="55">
        <v>1579</v>
      </c>
      <c r="R1580" s="55" t="s">
        <v>309</v>
      </c>
      <c r="S1580" s="55">
        <v>86</v>
      </c>
      <c r="T1580" s="57">
        <f t="shared" si="24"/>
        <v>3</v>
      </c>
    </row>
    <row r="1581" spans="1:20" s="55" customFormat="1" x14ac:dyDescent="0.3">
      <c r="A1581" s="55" t="s">
        <v>2239</v>
      </c>
      <c r="B1581" s="55">
        <v>0</v>
      </c>
      <c r="C1581" s="55">
        <v>1</v>
      </c>
      <c r="D1581" s="55">
        <v>0</v>
      </c>
      <c r="E1581" s="55">
        <v>1</v>
      </c>
      <c r="F1581" s="55">
        <v>2</v>
      </c>
      <c r="G1581" s="55">
        <v>1</v>
      </c>
      <c r="H1581" s="55">
        <v>0</v>
      </c>
      <c r="I1581" s="55">
        <v>0</v>
      </c>
      <c r="J1581" s="55">
        <v>1</v>
      </c>
      <c r="K1581" s="55">
        <v>1</v>
      </c>
      <c r="L1581" s="55">
        <v>0</v>
      </c>
      <c r="M1581" s="55">
        <v>0</v>
      </c>
      <c r="N1581" s="56">
        <v>3</v>
      </c>
      <c r="O1581" s="56">
        <v>4</v>
      </c>
      <c r="P1581" s="56">
        <v>7</v>
      </c>
      <c r="Q1581" s="55">
        <v>1580</v>
      </c>
      <c r="R1581" s="55" t="s">
        <v>309</v>
      </c>
      <c r="S1581" s="55">
        <v>86</v>
      </c>
      <c r="T1581" s="57">
        <f t="shared" si="24"/>
        <v>5</v>
      </c>
    </row>
    <row r="1582" spans="1:20" s="55" customFormat="1" x14ac:dyDescent="0.3">
      <c r="A1582" s="55" t="s">
        <v>2239</v>
      </c>
      <c r="B1582" s="55">
        <v>1</v>
      </c>
      <c r="C1582" s="55">
        <v>0</v>
      </c>
      <c r="D1582" s="55">
        <v>0</v>
      </c>
      <c r="E1582" s="55">
        <v>4</v>
      </c>
      <c r="F1582" s="55">
        <v>0</v>
      </c>
      <c r="G1582" s="55">
        <v>6</v>
      </c>
      <c r="H1582" s="55">
        <v>2</v>
      </c>
      <c r="I1582" s="55">
        <v>0</v>
      </c>
      <c r="J1582" s="55">
        <v>1</v>
      </c>
      <c r="K1582" s="55">
        <v>1</v>
      </c>
      <c r="L1582" s="55">
        <v>0</v>
      </c>
      <c r="M1582" s="55">
        <v>1</v>
      </c>
      <c r="N1582" s="56">
        <v>4</v>
      </c>
      <c r="O1582" s="56">
        <v>12</v>
      </c>
      <c r="P1582" s="56">
        <v>16</v>
      </c>
      <c r="Q1582" s="55">
        <v>1581</v>
      </c>
      <c r="R1582" s="55" t="s">
        <v>309</v>
      </c>
      <c r="S1582" s="55">
        <v>87</v>
      </c>
      <c r="T1582" s="57">
        <f t="shared" si="24"/>
        <v>13</v>
      </c>
    </row>
    <row r="1583" spans="1:20" s="55" customFormat="1" x14ac:dyDescent="0.3">
      <c r="A1583" s="55" t="s">
        <v>2239</v>
      </c>
      <c r="B1583" s="55">
        <v>0</v>
      </c>
      <c r="C1583" s="55">
        <v>0</v>
      </c>
      <c r="D1583" s="55">
        <v>0</v>
      </c>
      <c r="E1583" s="55">
        <v>1</v>
      </c>
      <c r="F1583" s="55">
        <v>0</v>
      </c>
      <c r="G1583" s="55">
        <v>2</v>
      </c>
      <c r="H1583" s="55">
        <v>2</v>
      </c>
      <c r="I1583" s="55">
        <v>2</v>
      </c>
      <c r="J1583" s="55">
        <v>2</v>
      </c>
      <c r="K1583" s="55">
        <v>2</v>
      </c>
      <c r="L1583" s="55">
        <v>0</v>
      </c>
      <c r="M1583" s="55">
        <v>0</v>
      </c>
      <c r="N1583" s="56">
        <v>4</v>
      </c>
      <c r="O1583" s="56">
        <v>7</v>
      </c>
      <c r="P1583" s="56">
        <v>11</v>
      </c>
      <c r="Q1583" s="55">
        <v>1582</v>
      </c>
      <c r="R1583" s="55" t="s">
        <v>309</v>
      </c>
      <c r="S1583" s="55">
        <v>88</v>
      </c>
      <c r="T1583" s="57">
        <f t="shared" si="24"/>
        <v>7</v>
      </c>
    </row>
    <row r="1584" spans="1:20" s="55" customFormat="1" x14ac:dyDescent="0.3">
      <c r="A1584" s="55" t="s">
        <v>2239</v>
      </c>
      <c r="B1584" s="55">
        <v>0</v>
      </c>
      <c r="C1584" s="55">
        <v>0</v>
      </c>
      <c r="D1584" s="55">
        <v>0</v>
      </c>
      <c r="E1584" s="55">
        <v>1</v>
      </c>
      <c r="F1584" s="55">
        <v>1</v>
      </c>
      <c r="G1584" s="55">
        <v>2</v>
      </c>
      <c r="H1584" s="55">
        <v>2</v>
      </c>
      <c r="I1584" s="55">
        <v>2</v>
      </c>
      <c r="J1584" s="55">
        <v>1</v>
      </c>
      <c r="K1584" s="55">
        <v>1</v>
      </c>
      <c r="L1584" s="55">
        <v>1</v>
      </c>
      <c r="M1584" s="55">
        <v>1</v>
      </c>
      <c r="N1584" s="56">
        <v>5</v>
      </c>
      <c r="O1584" s="56">
        <v>7</v>
      </c>
      <c r="P1584" s="56">
        <v>12</v>
      </c>
      <c r="Q1584" s="55">
        <v>1583</v>
      </c>
      <c r="R1584" s="55" t="s">
        <v>309</v>
      </c>
      <c r="S1584" s="55">
        <v>88</v>
      </c>
      <c r="T1584" s="57">
        <f t="shared" si="24"/>
        <v>8</v>
      </c>
    </row>
    <row r="1585" spans="1:20" s="55" customFormat="1" x14ac:dyDescent="0.3">
      <c r="A1585" s="55" t="s">
        <v>2239</v>
      </c>
      <c r="B1585" s="55">
        <v>0</v>
      </c>
      <c r="C1585" s="55">
        <v>1</v>
      </c>
      <c r="D1585" s="55">
        <v>1</v>
      </c>
      <c r="E1585" s="55">
        <v>0</v>
      </c>
      <c r="F1585" s="55">
        <v>1</v>
      </c>
      <c r="G1585" s="55">
        <v>0</v>
      </c>
      <c r="H1585" s="55">
        <v>0</v>
      </c>
      <c r="I1585" s="55">
        <v>0</v>
      </c>
      <c r="J1585" s="55">
        <v>1</v>
      </c>
      <c r="K1585" s="55">
        <v>1</v>
      </c>
      <c r="L1585" s="55">
        <v>0</v>
      </c>
      <c r="M1585" s="55">
        <v>1</v>
      </c>
      <c r="N1585" s="56">
        <v>3</v>
      </c>
      <c r="O1585" s="56">
        <v>3</v>
      </c>
      <c r="P1585" s="56">
        <v>6</v>
      </c>
      <c r="Q1585" s="55">
        <v>1584</v>
      </c>
      <c r="R1585" s="55" t="s">
        <v>309</v>
      </c>
      <c r="S1585" s="55">
        <v>88</v>
      </c>
      <c r="T1585" s="57">
        <f t="shared" si="24"/>
        <v>3</v>
      </c>
    </row>
    <row r="1586" spans="1:20" s="55" customFormat="1" x14ac:dyDescent="0.3">
      <c r="A1586" s="55" t="s">
        <v>2239</v>
      </c>
      <c r="B1586" s="55">
        <v>0</v>
      </c>
      <c r="C1586" s="55">
        <v>0</v>
      </c>
      <c r="D1586" s="55">
        <v>0</v>
      </c>
      <c r="E1586" s="55">
        <v>1</v>
      </c>
      <c r="F1586" s="55">
        <v>2</v>
      </c>
      <c r="G1586" s="55">
        <v>2</v>
      </c>
      <c r="H1586" s="55">
        <v>1</v>
      </c>
      <c r="I1586" s="55">
        <v>2</v>
      </c>
      <c r="J1586" s="55">
        <v>0</v>
      </c>
      <c r="K1586" s="55">
        <v>1</v>
      </c>
      <c r="L1586" s="55">
        <v>1</v>
      </c>
      <c r="M1586" s="55">
        <v>0</v>
      </c>
      <c r="N1586" s="56">
        <v>4</v>
      </c>
      <c r="O1586" s="56">
        <v>6</v>
      </c>
      <c r="P1586" s="56">
        <v>10</v>
      </c>
      <c r="Q1586" s="55">
        <v>1585</v>
      </c>
      <c r="R1586" s="55" t="s">
        <v>309</v>
      </c>
      <c r="S1586" s="55">
        <v>88</v>
      </c>
      <c r="T1586" s="57">
        <f t="shared" si="24"/>
        <v>8</v>
      </c>
    </row>
    <row r="1587" spans="1:20" s="55" customFormat="1" x14ac:dyDescent="0.3">
      <c r="A1587" s="55" t="s">
        <v>2239</v>
      </c>
      <c r="B1587" s="55">
        <v>0</v>
      </c>
      <c r="C1587" s="55">
        <v>0</v>
      </c>
      <c r="D1587" s="55">
        <v>0</v>
      </c>
      <c r="E1587" s="55">
        <v>0</v>
      </c>
      <c r="F1587" s="55">
        <v>1</v>
      </c>
      <c r="G1587" s="55">
        <v>1</v>
      </c>
      <c r="H1587" s="55">
        <v>1</v>
      </c>
      <c r="I1587" s="55">
        <v>1</v>
      </c>
      <c r="J1587" s="55">
        <v>2</v>
      </c>
      <c r="K1587" s="55">
        <v>2</v>
      </c>
      <c r="L1587" s="55">
        <v>1</v>
      </c>
      <c r="M1587" s="55">
        <v>0</v>
      </c>
      <c r="N1587" s="56">
        <v>5</v>
      </c>
      <c r="O1587" s="56">
        <v>4</v>
      </c>
      <c r="P1587" s="56">
        <v>9</v>
      </c>
      <c r="Q1587" s="55">
        <v>1586</v>
      </c>
      <c r="R1587" s="55" t="s">
        <v>309</v>
      </c>
      <c r="S1587" s="55">
        <v>88</v>
      </c>
      <c r="T1587" s="57">
        <f t="shared" si="24"/>
        <v>4</v>
      </c>
    </row>
    <row r="1588" spans="1:20" s="55" customFormat="1" x14ac:dyDescent="0.3">
      <c r="A1588" s="55" t="s">
        <v>2239</v>
      </c>
      <c r="B1588" s="55">
        <v>0</v>
      </c>
      <c r="C1588" s="55">
        <v>0</v>
      </c>
      <c r="D1588" s="55">
        <v>0</v>
      </c>
      <c r="E1588" s="55">
        <v>0</v>
      </c>
      <c r="F1588" s="55">
        <v>0</v>
      </c>
      <c r="G1588" s="55">
        <v>2</v>
      </c>
      <c r="H1588" s="55">
        <v>1</v>
      </c>
      <c r="I1588" s="55">
        <v>0</v>
      </c>
      <c r="J1588" s="55">
        <v>1</v>
      </c>
      <c r="K1588" s="55">
        <v>1</v>
      </c>
      <c r="L1588" s="55">
        <v>0</v>
      </c>
      <c r="M1588" s="55">
        <v>1</v>
      </c>
      <c r="N1588" s="56">
        <v>2</v>
      </c>
      <c r="O1588" s="56">
        <v>4</v>
      </c>
      <c r="P1588" s="56">
        <v>6</v>
      </c>
      <c r="Q1588" s="55">
        <v>1587</v>
      </c>
      <c r="R1588" s="55" t="s">
        <v>309</v>
      </c>
      <c r="S1588" s="55">
        <v>88</v>
      </c>
      <c r="T1588" s="57">
        <f t="shared" si="24"/>
        <v>3</v>
      </c>
    </row>
    <row r="1589" spans="1:20" s="55" customFormat="1" x14ac:dyDescent="0.3">
      <c r="A1589" s="55" t="s">
        <v>2239</v>
      </c>
      <c r="B1589" s="55">
        <v>0</v>
      </c>
      <c r="C1589" s="55">
        <v>0</v>
      </c>
      <c r="D1589" s="55">
        <v>0</v>
      </c>
      <c r="E1589" s="55">
        <v>1</v>
      </c>
      <c r="F1589" s="55">
        <v>1</v>
      </c>
      <c r="G1589" s="55">
        <v>1</v>
      </c>
      <c r="H1589" s="55">
        <v>0</v>
      </c>
      <c r="I1589" s="55">
        <v>0</v>
      </c>
      <c r="J1589" s="55">
        <v>0</v>
      </c>
      <c r="K1589" s="55">
        <v>1</v>
      </c>
      <c r="L1589" s="55">
        <v>1</v>
      </c>
      <c r="M1589" s="55">
        <v>0</v>
      </c>
      <c r="N1589" s="56">
        <v>2</v>
      </c>
      <c r="O1589" s="56">
        <v>3</v>
      </c>
      <c r="P1589" s="56">
        <v>5</v>
      </c>
      <c r="Q1589" s="55">
        <v>1588</v>
      </c>
      <c r="R1589" s="55" t="s">
        <v>309</v>
      </c>
      <c r="S1589" s="55">
        <v>88</v>
      </c>
      <c r="T1589" s="57">
        <f t="shared" si="24"/>
        <v>3</v>
      </c>
    </row>
    <row r="1590" spans="1:20" s="55" customFormat="1" x14ac:dyDescent="0.3">
      <c r="A1590" s="55" t="s">
        <v>2239</v>
      </c>
      <c r="B1590" s="55">
        <v>0</v>
      </c>
      <c r="C1590" s="55">
        <v>0</v>
      </c>
      <c r="D1590" s="55">
        <v>0</v>
      </c>
      <c r="E1590" s="55">
        <v>0</v>
      </c>
      <c r="F1590" s="55">
        <v>0</v>
      </c>
      <c r="G1590" s="55">
        <v>0</v>
      </c>
      <c r="H1590" s="55">
        <v>0</v>
      </c>
      <c r="I1590" s="55">
        <v>1</v>
      </c>
      <c r="J1590" s="55">
        <v>1</v>
      </c>
      <c r="K1590" s="55">
        <v>1</v>
      </c>
      <c r="L1590" s="55">
        <v>1</v>
      </c>
      <c r="M1590" s="55">
        <v>0</v>
      </c>
      <c r="N1590" s="56">
        <v>2</v>
      </c>
      <c r="O1590" s="56">
        <v>2</v>
      </c>
      <c r="P1590" s="56">
        <v>4</v>
      </c>
      <c r="Q1590" s="55">
        <v>1589</v>
      </c>
      <c r="R1590" s="55" t="s">
        <v>309</v>
      </c>
      <c r="S1590" s="55">
        <v>88</v>
      </c>
      <c r="T1590" s="57">
        <f t="shared" si="24"/>
        <v>1</v>
      </c>
    </row>
    <row r="1591" spans="1:20" s="55" customFormat="1" x14ac:dyDescent="0.3">
      <c r="A1591" s="55" t="s">
        <v>2239</v>
      </c>
      <c r="B1591" s="55">
        <v>0</v>
      </c>
      <c r="C1591" s="55">
        <v>0</v>
      </c>
      <c r="D1591" s="55">
        <v>0</v>
      </c>
      <c r="E1591" s="55">
        <v>0</v>
      </c>
      <c r="F1591" s="55">
        <v>2</v>
      </c>
      <c r="G1591" s="55">
        <v>0</v>
      </c>
      <c r="H1591" s="55">
        <v>1</v>
      </c>
      <c r="I1591" s="55">
        <v>1</v>
      </c>
      <c r="J1591" s="55">
        <v>1</v>
      </c>
      <c r="K1591" s="55">
        <v>1</v>
      </c>
      <c r="L1591" s="55">
        <v>0</v>
      </c>
      <c r="M1591" s="55">
        <v>0</v>
      </c>
      <c r="N1591" s="56">
        <v>4</v>
      </c>
      <c r="O1591" s="56">
        <v>2</v>
      </c>
      <c r="P1591" s="56">
        <v>6</v>
      </c>
      <c r="Q1591" s="55">
        <v>1590</v>
      </c>
      <c r="R1591" s="55" t="s">
        <v>309</v>
      </c>
      <c r="S1591" s="55">
        <v>88</v>
      </c>
      <c r="T1591" s="57">
        <f t="shared" si="24"/>
        <v>4</v>
      </c>
    </row>
    <row r="1592" spans="1:20" s="55" customFormat="1" x14ac:dyDescent="0.3">
      <c r="A1592" s="55" t="s">
        <v>2239</v>
      </c>
      <c r="B1592" s="55">
        <v>0</v>
      </c>
      <c r="C1592" s="55">
        <v>0</v>
      </c>
      <c r="D1592" s="55">
        <v>0</v>
      </c>
      <c r="E1592" s="55">
        <v>1</v>
      </c>
      <c r="F1592" s="55">
        <v>2</v>
      </c>
      <c r="G1592" s="55">
        <v>1</v>
      </c>
      <c r="H1592" s="55">
        <v>2</v>
      </c>
      <c r="I1592" s="55">
        <v>1</v>
      </c>
      <c r="J1592" s="55">
        <v>1</v>
      </c>
      <c r="K1592" s="55">
        <v>1</v>
      </c>
      <c r="L1592" s="55">
        <v>1</v>
      </c>
      <c r="M1592" s="55">
        <v>0</v>
      </c>
      <c r="N1592" s="56">
        <v>6</v>
      </c>
      <c r="O1592" s="56">
        <v>4</v>
      </c>
      <c r="P1592" s="56">
        <v>10</v>
      </c>
      <c r="Q1592" s="55">
        <v>1591</v>
      </c>
      <c r="R1592" s="55" t="s">
        <v>309</v>
      </c>
      <c r="S1592" s="55">
        <v>88</v>
      </c>
      <c r="T1592" s="57">
        <f t="shared" si="24"/>
        <v>7</v>
      </c>
    </row>
    <row r="1593" spans="1:20" s="55" customFormat="1" x14ac:dyDescent="0.3">
      <c r="A1593" s="55" t="s">
        <v>2239</v>
      </c>
      <c r="B1593" s="55">
        <v>1</v>
      </c>
      <c r="C1593" s="55">
        <v>1</v>
      </c>
      <c r="D1593" s="55">
        <v>1</v>
      </c>
      <c r="E1593" s="55">
        <v>0</v>
      </c>
      <c r="F1593" s="55">
        <v>1</v>
      </c>
      <c r="G1593" s="55">
        <v>0</v>
      </c>
      <c r="H1593" s="55">
        <v>0</v>
      </c>
      <c r="I1593" s="55">
        <v>0</v>
      </c>
      <c r="J1593" s="55">
        <v>1</v>
      </c>
      <c r="K1593" s="55">
        <v>1</v>
      </c>
      <c r="L1593" s="55">
        <v>0</v>
      </c>
      <c r="M1593" s="55">
        <v>0</v>
      </c>
      <c r="N1593" s="56">
        <v>4</v>
      </c>
      <c r="O1593" s="56">
        <v>2</v>
      </c>
      <c r="P1593" s="56">
        <v>6</v>
      </c>
      <c r="Q1593" s="55">
        <v>1592</v>
      </c>
      <c r="R1593" s="55" t="s">
        <v>309</v>
      </c>
      <c r="S1593" s="55">
        <v>88</v>
      </c>
      <c r="T1593" s="57">
        <f t="shared" si="24"/>
        <v>4</v>
      </c>
    </row>
    <row r="1594" spans="1:20" s="55" customFormat="1" x14ac:dyDescent="0.3">
      <c r="A1594" s="55" t="s">
        <v>2239</v>
      </c>
      <c r="B1594" s="55">
        <v>0</v>
      </c>
      <c r="C1594" s="55">
        <v>1</v>
      </c>
      <c r="D1594" s="55">
        <v>1</v>
      </c>
      <c r="E1594" s="55">
        <v>0</v>
      </c>
      <c r="F1594" s="55">
        <v>0</v>
      </c>
      <c r="G1594" s="55">
        <v>0</v>
      </c>
      <c r="H1594" s="55">
        <v>0</v>
      </c>
      <c r="I1594" s="55">
        <v>0</v>
      </c>
      <c r="J1594" s="55">
        <v>1</v>
      </c>
      <c r="K1594" s="55">
        <v>1</v>
      </c>
      <c r="L1594" s="55">
        <v>0</v>
      </c>
      <c r="M1594" s="55">
        <v>0</v>
      </c>
      <c r="N1594" s="56">
        <v>2</v>
      </c>
      <c r="O1594" s="56">
        <v>2</v>
      </c>
      <c r="P1594" s="56">
        <v>4</v>
      </c>
      <c r="Q1594" s="55">
        <v>1593</v>
      </c>
      <c r="R1594" s="55" t="s">
        <v>309</v>
      </c>
      <c r="S1594" s="55">
        <v>88</v>
      </c>
      <c r="T1594" s="57">
        <f t="shared" si="24"/>
        <v>2</v>
      </c>
    </row>
    <row r="1595" spans="1:20" s="55" customFormat="1" x14ac:dyDescent="0.3">
      <c r="A1595" s="55" t="s">
        <v>2239</v>
      </c>
      <c r="B1595" s="55">
        <v>0</v>
      </c>
      <c r="C1595" s="55">
        <v>0</v>
      </c>
      <c r="D1595" s="55">
        <v>0</v>
      </c>
      <c r="E1595" s="55">
        <v>1</v>
      </c>
      <c r="F1595" s="55">
        <v>0</v>
      </c>
      <c r="G1595" s="55">
        <v>1</v>
      </c>
      <c r="H1595" s="55">
        <v>1</v>
      </c>
      <c r="I1595" s="55">
        <v>0</v>
      </c>
      <c r="J1595" s="55">
        <v>1</v>
      </c>
      <c r="K1595" s="55">
        <v>1</v>
      </c>
      <c r="L1595" s="55">
        <v>0</v>
      </c>
      <c r="M1595" s="55">
        <v>0</v>
      </c>
      <c r="N1595" s="56">
        <v>2</v>
      </c>
      <c r="O1595" s="56">
        <v>3</v>
      </c>
      <c r="P1595" s="56">
        <v>5</v>
      </c>
      <c r="Q1595" s="55">
        <v>1594</v>
      </c>
      <c r="R1595" s="55" t="s">
        <v>309</v>
      </c>
      <c r="S1595" s="55">
        <v>88</v>
      </c>
      <c r="T1595" s="57">
        <f t="shared" si="24"/>
        <v>3</v>
      </c>
    </row>
    <row r="1596" spans="1:20" s="55" customFormat="1" x14ac:dyDescent="0.3">
      <c r="A1596" s="55" t="s">
        <v>2239</v>
      </c>
      <c r="B1596" s="55">
        <v>0</v>
      </c>
      <c r="C1596" s="55">
        <v>0</v>
      </c>
      <c r="D1596" s="55">
        <v>0</v>
      </c>
      <c r="E1596" s="55">
        <v>0</v>
      </c>
      <c r="F1596" s="55">
        <v>1</v>
      </c>
      <c r="G1596" s="55">
        <v>2</v>
      </c>
      <c r="H1596" s="55">
        <v>0</v>
      </c>
      <c r="I1596" s="55">
        <v>0</v>
      </c>
      <c r="J1596" s="55">
        <v>1</v>
      </c>
      <c r="K1596" s="55">
        <v>1</v>
      </c>
      <c r="L1596" s="55">
        <v>0</v>
      </c>
      <c r="M1596" s="55">
        <v>0</v>
      </c>
      <c r="N1596" s="56">
        <v>2</v>
      </c>
      <c r="O1596" s="56">
        <v>3</v>
      </c>
      <c r="P1596" s="56">
        <v>5</v>
      </c>
      <c r="Q1596" s="55">
        <v>1595</v>
      </c>
      <c r="R1596" s="55" t="s">
        <v>309</v>
      </c>
      <c r="S1596" s="55">
        <v>88</v>
      </c>
      <c r="T1596" s="57">
        <f t="shared" si="24"/>
        <v>3</v>
      </c>
    </row>
    <row r="1597" spans="1:20" s="55" customFormat="1" x14ac:dyDescent="0.3">
      <c r="A1597" s="55" t="s">
        <v>2239</v>
      </c>
      <c r="B1597" s="55">
        <v>1</v>
      </c>
      <c r="C1597" s="55">
        <v>1</v>
      </c>
      <c r="D1597" s="55">
        <v>0</v>
      </c>
      <c r="E1597" s="55">
        <v>1</v>
      </c>
      <c r="F1597" s="55">
        <v>0</v>
      </c>
      <c r="G1597" s="55">
        <v>0</v>
      </c>
      <c r="H1597" s="55">
        <v>0</v>
      </c>
      <c r="I1597" s="55">
        <v>0</v>
      </c>
      <c r="J1597" s="55">
        <v>1</v>
      </c>
      <c r="K1597" s="55">
        <v>1</v>
      </c>
      <c r="L1597" s="55">
        <v>0</v>
      </c>
      <c r="M1597" s="55">
        <v>0</v>
      </c>
      <c r="N1597" s="56">
        <v>2</v>
      </c>
      <c r="O1597" s="56">
        <v>3</v>
      </c>
      <c r="P1597" s="56">
        <v>5</v>
      </c>
      <c r="Q1597" s="55">
        <v>1596</v>
      </c>
      <c r="R1597" s="55" t="s">
        <v>309</v>
      </c>
      <c r="S1597" s="55">
        <v>88</v>
      </c>
      <c r="T1597" s="57">
        <f t="shared" si="24"/>
        <v>3</v>
      </c>
    </row>
    <row r="1598" spans="1:20" s="55" customFormat="1" x14ac:dyDescent="0.3">
      <c r="A1598" s="55" t="s">
        <v>2239</v>
      </c>
      <c r="B1598" s="55">
        <v>0</v>
      </c>
      <c r="C1598" s="55">
        <v>0</v>
      </c>
      <c r="D1598" s="55">
        <v>2</v>
      </c>
      <c r="E1598" s="55">
        <v>1</v>
      </c>
      <c r="F1598" s="55">
        <v>1</v>
      </c>
      <c r="G1598" s="55">
        <v>2</v>
      </c>
      <c r="H1598" s="55">
        <v>0</v>
      </c>
      <c r="I1598" s="55">
        <v>0</v>
      </c>
      <c r="J1598" s="55">
        <v>1</v>
      </c>
      <c r="K1598" s="55">
        <v>2</v>
      </c>
      <c r="L1598" s="55">
        <v>0</v>
      </c>
      <c r="M1598" s="55">
        <v>0</v>
      </c>
      <c r="N1598" s="56">
        <v>4</v>
      </c>
      <c r="O1598" s="56">
        <v>5</v>
      </c>
      <c r="P1598" s="56">
        <v>9</v>
      </c>
      <c r="Q1598" s="55">
        <v>1597</v>
      </c>
      <c r="R1598" s="55" t="s">
        <v>309</v>
      </c>
      <c r="S1598" s="55">
        <v>88</v>
      </c>
      <c r="T1598" s="57">
        <f t="shared" si="24"/>
        <v>6</v>
      </c>
    </row>
    <row r="1599" spans="1:20" s="55" customFormat="1" x14ac:dyDescent="0.3">
      <c r="A1599" s="55" t="s">
        <v>2239</v>
      </c>
      <c r="B1599" s="55">
        <v>1</v>
      </c>
      <c r="C1599" s="55">
        <v>0</v>
      </c>
      <c r="D1599" s="55">
        <v>1</v>
      </c>
      <c r="E1599" s="55">
        <v>1</v>
      </c>
      <c r="F1599" s="55">
        <v>0</v>
      </c>
      <c r="G1599" s="55">
        <v>3</v>
      </c>
      <c r="H1599" s="55">
        <v>0</v>
      </c>
      <c r="I1599" s="55">
        <v>0</v>
      </c>
      <c r="J1599" s="55">
        <v>2</v>
      </c>
      <c r="K1599" s="55">
        <v>1</v>
      </c>
      <c r="L1599" s="55">
        <v>0</v>
      </c>
      <c r="M1599" s="55">
        <v>0</v>
      </c>
      <c r="N1599" s="56">
        <v>4</v>
      </c>
      <c r="O1599" s="56">
        <v>5</v>
      </c>
      <c r="P1599" s="56">
        <v>9</v>
      </c>
      <c r="Q1599" s="55">
        <v>1598</v>
      </c>
      <c r="R1599" s="55" t="s">
        <v>309</v>
      </c>
      <c r="S1599" s="55">
        <v>88</v>
      </c>
      <c r="T1599" s="57">
        <f t="shared" si="24"/>
        <v>6</v>
      </c>
    </row>
    <row r="1600" spans="1:20" s="55" customFormat="1" x14ac:dyDescent="0.3">
      <c r="A1600" s="55" t="s">
        <v>2239</v>
      </c>
      <c r="B1600" s="55">
        <v>0</v>
      </c>
      <c r="C1600" s="55">
        <v>1</v>
      </c>
      <c r="D1600" s="55">
        <v>2</v>
      </c>
      <c r="E1600" s="55">
        <v>0</v>
      </c>
      <c r="F1600" s="55">
        <v>1</v>
      </c>
      <c r="G1600" s="55">
        <v>2</v>
      </c>
      <c r="H1600" s="55">
        <v>0</v>
      </c>
      <c r="I1600" s="55">
        <v>0</v>
      </c>
      <c r="J1600" s="55">
        <v>1</v>
      </c>
      <c r="K1600" s="55">
        <v>1</v>
      </c>
      <c r="L1600" s="55">
        <v>0</v>
      </c>
      <c r="M1600" s="55">
        <v>0</v>
      </c>
      <c r="N1600" s="56">
        <v>4</v>
      </c>
      <c r="O1600" s="56">
        <v>4</v>
      </c>
      <c r="P1600" s="56">
        <v>8</v>
      </c>
      <c r="Q1600" s="55">
        <v>1599</v>
      </c>
      <c r="R1600" s="55" t="s">
        <v>309</v>
      </c>
      <c r="S1600" s="55">
        <v>88</v>
      </c>
      <c r="T1600" s="57">
        <f t="shared" si="24"/>
        <v>6</v>
      </c>
    </row>
    <row r="1601" spans="1:20" s="55" customFormat="1" x14ac:dyDescent="0.3">
      <c r="A1601" s="55" t="s">
        <v>2239</v>
      </c>
      <c r="B1601" s="55">
        <v>0</v>
      </c>
      <c r="C1601" s="55">
        <v>1</v>
      </c>
      <c r="D1601" s="55">
        <v>0</v>
      </c>
      <c r="E1601" s="55">
        <v>1</v>
      </c>
      <c r="F1601" s="55">
        <v>0</v>
      </c>
      <c r="G1601" s="55">
        <v>0</v>
      </c>
      <c r="H1601" s="55">
        <v>0</v>
      </c>
      <c r="I1601" s="55">
        <v>0</v>
      </c>
      <c r="J1601" s="55">
        <v>1</v>
      </c>
      <c r="K1601" s="55">
        <v>1</v>
      </c>
      <c r="L1601" s="55">
        <v>0</v>
      </c>
      <c r="M1601" s="55">
        <v>0</v>
      </c>
      <c r="N1601" s="56">
        <v>1</v>
      </c>
      <c r="O1601" s="56">
        <v>3</v>
      </c>
      <c r="P1601" s="56">
        <v>4</v>
      </c>
      <c r="Q1601" s="55">
        <v>1600</v>
      </c>
      <c r="R1601" s="55" t="s">
        <v>309</v>
      </c>
      <c r="S1601" s="55">
        <v>88</v>
      </c>
      <c r="T1601" s="57">
        <f t="shared" si="24"/>
        <v>2</v>
      </c>
    </row>
    <row r="1602" spans="1:20" s="55" customFormat="1" x14ac:dyDescent="0.3">
      <c r="A1602" s="55" t="s">
        <v>2239</v>
      </c>
      <c r="B1602" s="55">
        <v>1</v>
      </c>
      <c r="C1602" s="55">
        <v>0</v>
      </c>
      <c r="D1602" s="55">
        <v>0</v>
      </c>
      <c r="E1602" s="55">
        <v>0</v>
      </c>
      <c r="F1602" s="55">
        <v>0</v>
      </c>
      <c r="G1602" s="55">
        <v>0</v>
      </c>
      <c r="H1602" s="55">
        <v>0</v>
      </c>
      <c r="I1602" s="55">
        <v>0</v>
      </c>
      <c r="J1602" s="55">
        <v>1</v>
      </c>
      <c r="K1602" s="55">
        <v>1</v>
      </c>
      <c r="L1602" s="55">
        <v>0</v>
      </c>
      <c r="M1602" s="55">
        <v>0</v>
      </c>
      <c r="N1602" s="56">
        <v>2</v>
      </c>
      <c r="O1602" s="56">
        <v>1</v>
      </c>
      <c r="P1602" s="56">
        <v>3</v>
      </c>
      <c r="Q1602" s="55">
        <v>1601</v>
      </c>
      <c r="R1602" s="55" t="s">
        <v>309</v>
      </c>
      <c r="S1602" s="55">
        <v>88</v>
      </c>
      <c r="T1602" s="57">
        <f t="shared" si="24"/>
        <v>1</v>
      </c>
    </row>
    <row r="1603" spans="1:20" s="55" customFormat="1" x14ac:dyDescent="0.3">
      <c r="A1603" s="55" t="s">
        <v>2239</v>
      </c>
      <c r="B1603" s="55">
        <v>1</v>
      </c>
      <c r="C1603" s="55">
        <v>0</v>
      </c>
      <c r="D1603" s="55">
        <v>0</v>
      </c>
      <c r="E1603" s="55">
        <v>1</v>
      </c>
      <c r="F1603" s="55">
        <v>0</v>
      </c>
      <c r="G1603" s="55">
        <v>1</v>
      </c>
      <c r="H1603" s="55">
        <v>0</v>
      </c>
      <c r="I1603" s="55">
        <v>0</v>
      </c>
      <c r="J1603" s="55">
        <v>1</v>
      </c>
      <c r="K1603" s="55">
        <v>1</v>
      </c>
      <c r="L1603" s="55">
        <v>0</v>
      </c>
      <c r="M1603" s="55">
        <v>0</v>
      </c>
      <c r="N1603" s="56">
        <v>2</v>
      </c>
      <c r="O1603" s="56">
        <v>3</v>
      </c>
      <c r="P1603" s="56">
        <v>5</v>
      </c>
      <c r="Q1603" s="55">
        <v>1602</v>
      </c>
      <c r="R1603" s="55" t="s">
        <v>309</v>
      </c>
      <c r="S1603" s="55">
        <v>89</v>
      </c>
      <c r="T1603" s="57">
        <f t="shared" ref="T1603:T1666" si="25">SUM(B1603:I1603)</f>
        <v>3</v>
      </c>
    </row>
    <row r="1604" spans="1:20" s="55" customFormat="1" x14ac:dyDescent="0.3">
      <c r="A1604" s="55" t="s">
        <v>2239</v>
      </c>
      <c r="B1604" s="55">
        <v>0</v>
      </c>
      <c r="C1604" s="55">
        <v>1</v>
      </c>
      <c r="D1604" s="55">
        <v>0</v>
      </c>
      <c r="E1604" s="55">
        <v>1</v>
      </c>
      <c r="F1604" s="55">
        <v>2</v>
      </c>
      <c r="G1604" s="55">
        <v>1</v>
      </c>
      <c r="H1604" s="55">
        <v>1</v>
      </c>
      <c r="I1604" s="55">
        <v>0</v>
      </c>
      <c r="J1604" s="55">
        <v>1</v>
      </c>
      <c r="K1604" s="55">
        <v>1</v>
      </c>
      <c r="L1604" s="55">
        <v>0</v>
      </c>
      <c r="M1604" s="55">
        <v>0</v>
      </c>
      <c r="N1604" s="56">
        <v>4</v>
      </c>
      <c r="O1604" s="56">
        <v>4</v>
      </c>
      <c r="P1604" s="56">
        <v>8</v>
      </c>
      <c r="Q1604" s="55">
        <v>1603</v>
      </c>
      <c r="R1604" s="55" t="s">
        <v>309</v>
      </c>
      <c r="S1604" s="55">
        <v>89</v>
      </c>
      <c r="T1604" s="57">
        <f t="shared" si="25"/>
        <v>6</v>
      </c>
    </row>
    <row r="1605" spans="1:20" s="55" customFormat="1" x14ac:dyDescent="0.3">
      <c r="A1605" s="55" t="s">
        <v>2239</v>
      </c>
      <c r="B1605" s="55">
        <v>0</v>
      </c>
      <c r="C1605" s="55">
        <v>1</v>
      </c>
      <c r="D1605" s="55">
        <v>1</v>
      </c>
      <c r="E1605" s="55">
        <v>1</v>
      </c>
      <c r="F1605" s="55">
        <v>0</v>
      </c>
      <c r="G1605" s="55">
        <v>0</v>
      </c>
      <c r="H1605" s="55">
        <v>0</v>
      </c>
      <c r="I1605" s="55">
        <v>0</v>
      </c>
      <c r="J1605" s="55">
        <v>3</v>
      </c>
      <c r="K1605" s="55">
        <v>2</v>
      </c>
      <c r="L1605" s="55">
        <v>1</v>
      </c>
      <c r="M1605" s="55">
        <v>1</v>
      </c>
      <c r="N1605" s="56">
        <v>5</v>
      </c>
      <c r="O1605" s="56">
        <v>5</v>
      </c>
      <c r="P1605" s="56">
        <v>10</v>
      </c>
      <c r="Q1605" s="55">
        <v>1604</v>
      </c>
      <c r="R1605" s="55" t="s">
        <v>309</v>
      </c>
      <c r="S1605" s="55">
        <v>89</v>
      </c>
      <c r="T1605" s="57">
        <f t="shared" si="25"/>
        <v>3</v>
      </c>
    </row>
    <row r="1606" spans="1:20" s="55" customFormat="1" x14ac:dyDescent="0.3">
      <c r="A1606" s="55" t="s">
        <v>2239</v>
      </c>
      <c r="B1606" s="55">
        <v>0</v>
      </c>
      <c r="C1606" s="55">
        <v>1</v>
      </c>
      <c r="D1606" s="55">
        <v>1</v>
      </c>
      <c r="E1606" s="55">
        <v>1</v>
      </c>
      <c r="F1606" s="55">
        <v>0</v>
      </c>
      <c r="G1606" s="55">
        <v>0</v>
      </c>
      <c r="H1606" s="55">
        <v>0</v>
      </c>
      <c r="I1606" s="55">
        <v>1</v>
      </c>
      <c r="J1606" s="55">
        <v>1</v>
      </c>
      <c r="K1606" s="55">
        <v>0</v>
      </c>
      <c r="L1606" s="55">
        <v>0</v>
      </c>
      <c r="M1606" s="55">
        <v>0</v>
      </c>
      <c r="N1606" s="56">
        <v>2</v>
      </c>
      <c r="O1606" s="56">
        <v>3</v>
      </c>
      <c r="P1606" s="56">
        <v>5</v>
      </c>
      <c r="Q1606" s="55">
        <v>1605</v>
      </c>
      <c r="R1606" s="55" t="s">
        <v>309</v>
      </c>
      <c r="S1606" s="55">
        <v>89</v>
      </c>
      <c r="T1606" s="57">
        <f t="shared" si="25"/>
        <v>4</v>
      </c>
    </row>
    <row r="1607" spans="1:20" s="55" customFormat="1" x14ac:dyDescent="0.3">
      <c r="A1607" s="55" t="s">
        <v>2239</v>
      </c>
      <c r="B1607" s="55">
        <v>1</v>
      </c>
      <c r="C1607" s="55">
        <v>0</v>
      </c>
      <c r="D1607" s="55">
        <v>1</v>
      </c>
      <c r="E1607" s="55">
        <v>1</v>
      </c>
      <c r="F1607" s="55">
        <v>0</v>
      </c>
      <c r="G1607" s="55">
        <v>1</v>
      </c>
      <c r="H1607" s="55">
        <v>0</v>
      </c>
      <c r="I1607" s="55">
        <v>1</v>
      </c>
      <c r="J1607" s="55">
        <v>1</v>
      </c>
      <c r="K1607" s="55">
        <v>1</v>
      </c>
      <c r="L1607" s="55">
        <v>0</v>
      </c>
      <c r="M1607" s="55">
        <v>0</v>
      </c>
      <c r="N1607" s="56">
        <v>3</v>
      </c>
      <c r="O1607" s="56">
        <v>4</v>
      </c>
      <c r="P1607" s="56">
        <v>7</v>
      </c>
      <c r="Q1607" s="55">
        <v>1606</v>
      </c>
      <c r="R1607" s="55" t="s">
        <v>309</v>
      </c>
      <c r="S1607" s="55">
        <v>89</v>
      </c>
      <c r="T1607" s="57">
        <f t="shared" si="25"/>
        <v>5</v>
      </c>
    </row>
    <row r="1608" spans="1:20" s="55" customFormat="1" x14ac:dyDescent="0.3">
      <c r="A1608" s="55" t="s">
        <v>2239</v>
      </c>
      <c r="B1608" s="55">
        <v>0</v>
      </c>
      <c r="C1608" s="55">
        <v>1</v>
      </c>
      <c r="D1608" s="55">
        <v>0</v>
      </c>
      <c r="E1608" s="55">
        <v>0</v>
      </c>
      <c r="F1608" s="55">
        <v>1</v>
      </c>
      <c r="G1608" s="55">
        <v>2</v>
      </c>
      <c r="H1608" s="55">
        <v>0</v>
      </c>
      <c r="I1608" s="55">
        <v>0</v>
      </c>
      <c r="J1608" s="55">
        <v>1</v>
      </c>
      <c r="K1608" s="55">
        <v>1</v>
      </c>
      <c r="L1608" s="55">
        <v>0</v>
      </c>
      <c r="M1608" s="55">
        <v>0</v>
      </c>
      <c r="N1608" s="56">
        <v>2</v>
      </c>
      <c r="O1608" s="56">
        <v>4</v>
      </c>
      <c r="P1608" s="56">
        <v>6</v>
      </c>
      <c r="Q1608" s="55">
        <v>1607</v>
      </c>
      <c r="R1608" s="55" t="s">
        <v>309</v>
      </c>
      <c r="S1608" s="55">
        <v>89</v>
      </c>
      <c r="T1608" s="57">
        <f t="shared" si="25"/>
        <v>4</v>
      </c>
    </row>
    <row r="1609" spans="1:20" s="55" customFormat="1" x14ac:dyDescent="0.3">
      <c r="A1609" s="55" t="s">
        <v>2239</v>
      </c>
      <c r="B1609" s="55">
        <v>0</v>
      </c>
      <c r="C1609" s="55">
        <v>0</v>
      </c>
      <c r="D1609" s="55">
        <v>0</v>
      </c>
      <c r="E1609" s="55">
        <v>1</v>
      </c>
      <c r="F1609" s="55">
        <v>0</v>
      </c>
      <c r="G1609" s="55">
        <v>1</v>
      </c>
      <c r="H1609" s="55">
        <v>0</v>
      </c>
      <c r="I1609" s="55">
        <v>0</v>
      </c>
      <c r="J1609" s="55">
        <v>1</v>
      </c>
      <c r="K1609" s="55">
        <v>1</v>
      </c>
      <c r="L1609" s="55">
        <v>0</v>
      </c>
      <c r="M1609" s="55">
        <v>0</v>
      </c>
      <c r="N1609" s="56">
        <v>1</v>
      </c>
      <c r="O1609" s="56">
        <v>3</v>
      </c>
      <c r="P1609" s="56">
        <v>4</v>
      </c>
      <c r="Q1609" s="55">
        <v>1608</v>
      </c>
      <c r="R1609" s="55" t="s">
        <v>309</v>
      </c>
      <c r="S1609" s="55">
        <v>89</v>
      </c>
      <c r="T1609" s="57">
        <f t="shared" si="25"/>
        <v>2</v>
      </c>
    </row>
    <row r="1610" spans="1:20" s="55" customFormat="1" x14ac:dyDescent="0.3">
      <c r="A1610" s="55" t="s">
        <v>2239</v>
      </c>
      <c r="B1610" s="55">
        <v>0</v>
      </c>
      <c r="C1610" s="55">
        <v>0</v>
      </c>
      <c r="D1610" s="55">
        <v>0</v>
      </c>
      <c r="E1610" s="55">
        <v>0</v>
      </c>
      <c r="F1610" s="55">
        <v>0</v>
      </c>
      <c r="G1610" s="55">
        <v>0</v>
      </c>
      <c r="H1610" s="55">
        <v>0</v>
      </c>
      <c r="I1610" s="55">
        <v>0</v>
      </c>
      <c r="J1610" s="55">
        <v>1</v>
      </c>
      <c r="K1610" s="55">
        <v>1</v>
      </c>
      <c r="L1610" s="55">
        <v>0</v>
      </c>
      <c r="M1610" s="55">
        <v>0</v>
      </c>
      <c r="N1610" s="56">
        <v>1</v>
      </c>
      <c r="O1610" s="56">
        <v>1</v>
      </c>
      <c r="P1610" s="56">
        <v>2</v>
      </c>
      <c r="Q1610" s="55">
        <v>1609</v>
      </c>
      <c r="R1610" s="55" t="s">
        <v>309</v>
      </c>
      <c r="S1610" s="55">
        <v>89</v>
      </c>
      <c r="T1610" s="57">
        <f t="shared" si="25"/>
        <v>0</v>
      </c>
    </row>
    <row r="1611" spans="1:20" s="55" customFormat="1" x14ac:dyDescent="0.3">
      <c r="A1611" s="55" t="s">
        <v>2239</v>
      </c>
      <c r="B1611" s="55">
        <v>0</v>
      </c>
      <c r="C1611" s="55">
        <v>0</v>
      </c>
      <c r="D1611" s="55">
        <v>0</v>
      </c>
      <c r="E1611" s="55">
        <v>0</v>
      </c>
      <c r="F1611" s="55">
        <v>0</v>
      </c>
      <c r="G1611" s="55">
        <v>0</v>
      </c>
      <c r="H1611" s="55">
        <v>0</v>
      </c>
      <c r="I1611" s="55">
        <v>0</v>
      </c>
      <c r="J1611" s="55">
        <v>2</v>
      </c>
      <c r="K1611" s="55">
        <v>2</v>
      </c>
      <c r="L1611" s="55">
        <v>0</v>
      </c>
      <c r="M1611" s="55">
        <v>0</v>
      </c>
      <c r="N1611" s="56">
        <v>2</v>
      </c>
      <c r="O1611" s="56">
        <v>2</v>
      </c>
      <c r="P1611" s="56">
        <v>4</v>
      </c>
      <c r="Q1611" s="55">
        <v>1610</v>
      </c>
      <c r="R1611" s="55" t="s">
        <v>309</v>
      </c>
      <c r="S1611" s="55">
        <v>89</v>
      </c>
      <c r="T1611" s="57">
        <f t="shared" si="25"/>
        <v>0</v>
      </c>
    </row>
    <row r="1612" spans="1:20" s="55" customFormat="1" x14ac:dyDescent="0.3">
      <c r="A1612" s="55" t="s">
        <v>2239</v>
      </c>
      <c r="B1612" s="55">
        <v>0</v>
      </c>
      <c r="C1612" s="55">
        <v>0</v>
      </c>
      <c r="D1612" s="55">
        <v>0</v>
      </c>
      <c r="E1612" s="55">
        <v>0</v>
      </c>
      <c r="F1612" s="55">
        <v>1</v>
      </c>
      <c r="G1612" s="55">
        <v>0</v>
      </c>
      <c r="H1612" s="55">
        <v>3</v>
      </c>
      <c r="I1612" s="55">
        <v>0</v>
      </c>
      <c r="J1612" s="55">
        <v>2</v>
      </c>
      <c r="K1612" s="55">
        <v>2</v>
      </c>
      <c r="L1612" s="55">
        <v>0</v>
      </c>
      <c r="M1612" s="55">
        <v>0</v>
      </c>
      <c r="N1612" s="56">
        <v>6</v>
      </c>
      <c r="O1612" s="56">
        <v>2</v>
      </c>
      <c r="P1612" s="56">
        <v>8</v>
      </c>
      <c r="Q1612" s="55">
        <v>1611</v>
      </c>
      <c r="R1612" s="55" t="s">
        <v>309</v>
      </c>
      <c r="S1612" s="55">
        <v>89</v>
      </c>
      <c r="T1612" s="57">
        <f t="shared" si="25"/>
        <v>4</v>
      </c>
    </row>
    <row r="1613" spans="1:20" s="55" customFormat="1" x14ac:dyDescent="0.3">
      <c r="A1613" s="55" t="s">
        <v>2239</v>
      </c>
      <c r="B1613" s="55">
        <v>1</v>
      </c>
      <c r="C1613" s="55">
        <v>0</v>
      </c>
      <c r="D1613" s="55">
        <v>1</v>
      </c>
      <c r="E1613" s="55">
        <v>1</v>
      </c>
      <c r="F1613" s="55">
        <v>1</v>
      </c>
      <c r="G1613" s="55">
        <v>0</v>
      </c>
      <c r="H1613" s="55">
        <v>0</v>
      </c>
      <c r="I1613" s="55">
        <v>0</v>
      </c>
      <c r="J1613" s="55">
        <v>1</v>
      </c>
      <c r="K1613" s="55">
        <v>1</v>
      </c>
      <c r="L1613" s="55">
        <v>0</v>
      </c>
      <c r="M1613" s="55">
        <v>0</v>
      </c>
      <c r="N1613" s="56">
        <v>4</v>
      </c>
      <c r="O1613" s="56">
        <v>2</v>
      </c>
      <c r="P1613" s="56">
        <v>6</v>
      </c>
      <c r="Q1613" s="55">
        <v>1612</v>
      </c>
      <c r="R1613" s="55" t="s">
        <v>309</v>
      </c>
      <c r="S1613" s="55">
        <v>89</v>
      </c>
      <c r="T1613" s="57">
        <f t="shared" si="25"/>
        <v>4</v>
      </c>
    </row>
    <row r="1614" spans="1:20" s="55" customFormat="1" x14ac:dyDescent="0.3">
      <c r="A1614" s="55" t="s">
        <v>2239</v>
      </c>
      <c r="B1614" s="55">
        <v>0</v>
      </c>
      <c r="C1614" s="55">
        <v>0</v>
      </c>
      <c r="D1614" s="55">
        <v>0</v>
      </c>
      <c r="E1614" s="55">
        <v>1</v>
      </c>
      <c r="F1614" s="55">
        <v>0</v>
      </c>
      <c r="G1614" s="55">
        <v>0</v>
      </c>
      <c r="H1614" s="55">
        <v>0</v>
      </c>
      <c r="I1614" s="55">
        <v>0</v>
      </c>
      <c r="J1614" s="55">
        <v>1</v>
      </c>
      <c r="K1614" s="55">
        <v>1</v>
      </c>
      <c r="L1614" s="55">
        <v>0</v>
      </c>
      <c r="M1614" s="55">
        <v>0</v>
      </c>
      <c r="N1614" s="56">
        <v>1</v>
      </c>
      <c r="O1614" s="56">
        <v>2</v>
      </c>
      <c r="P1614" s="56">
        <v>3</v>
      </c>
      <c r="Q1614" s="55">
        <v>1613</v>
      </c>
      <c r="R1614" s="55" t="s">
        <v>309</v>
      </c>
      <c r="S1614" s="55">
        <v>89</v>
      </c>
      <c r="T1614" s="57">
        <f t="shared" si="25"/>
        <v>1</v>
      </c>
    </row>
    <row r="1615" spans="1:20" s="55" customFormat="1" x14ac:dyDescent="0.3">
      <c r="A1615" s="55" t="s">
        <v>2239</v>
      </c>
      <c r="B1615" s="55">
        <v>0</v>
      </c>
      <c r="C1615" s="55">
        <v>0</v>
      </c>
      <c r="D1615" s="55">
        <v>0</v>
      </c>
      <c r="E1615" s="55">
        <v>0</v>
      </c>
      <c r="F1615" s="55">
        <v>0</v>
      </c>
      <c r="G1615" s="55">
        <v>0</v>
      </c>
      <c r="H1615" s="55">
        <v>0</v>
      </c>
      <c r="I1615" s="55">
        <v>0</v>
      </c>
      <c r="J1615" s="55">
        <v>1</v>
      </c>
      <c r="K1615" s="55">
        <v>1</v>
      </c>
      <c r="L1615" s="55">
        <v>0</v>
      </c>
      <c r="M1615" s="55">
        <v>0</v>
      </c>
      <c r="N1615" s="56">
        <v>1</v>
      </c>
      <c r="O1615" s="56">
        <v>1</v>
      </c>
      <c r="P1615" s="56">
        <v>2</v>
      </c>
      <c r="Q1615" s="55">
        <v>1614</v>
      </c>
      <c r="R1615" s="55" t="s">
        <v>309</v>
      </c>
      <c r="S1615" s="55">
        <v>89</v>
      </c>
      <c r="T1615" s="57">
        <f t="shared" si="25"/>
        <v>0</v>
      </c>
    </row>
    <row r="1616" spans="1:20" s="55" customFormat="1" x14ac:dyDescent="0.3">
      <c r="A1616" s="55" t="s">
        <v>2239</v>
      </c>
      <c r="B1616" s="55">
        <v>0</v>
      </c>
      <c r="C1616" s="55">
        <v>1</v>
      </c>
      <c r="D1616" s="55">
        <v>1</v>
      </c>
      <c r="E1616" s="55">
        <v>1</v>
      </c>
      <c r="F1616" s="55">
        <v>0</v>
      </c>
      <c r="G1616" s="55">
        <v>1</v>
      </c>
      <c r="H1616" s="55">
        <v>0</v>
      </c>
      <c r="I1616" s="55">
        <v>0</v>
      </c>
      <c r="J1616" s="55">
        <v>1</v>
      </c>
      <c r="K1616" s="55">
        <v>1</v>
      </c>
      <c r="L1616" s="55">
        <v>0</v>
      </c>
      <c r="M1616" s="55">
        <v>0</v>
      </c>
      <c r="N1616" s="56">
        <v>2</v>
      </c>
      <c r="O1616" s="56">
        <v>4</v>
      </c>
      <c r="P1616" s="56">
        <v>6</v>
      </c>
      <c r="Q1616" s="55">
        <v>1615</v>
      </c>
      <c r="R1616" s="55" t="s">
        <v>309</v>
      </c>
      <c r="S1616" s="55">
        <v>89</v>
      </c>
      <c r="T1616" s="57">
        <f t="shared" si="25"/>
        <v>4</v>
      </c>
    </row>
    <row r="1617" spans="1:20" s="55" customFormat="1" x14ac:dyDescent="0.3">
      <c r="A1617" s="55" t="s">
        <v>2239</v>
      </c>
      <c r="B1617" s="55">
        <v>0</v>
      </c>
      <c r="C1617" s="55">
        <v>0</v>
      </c>
      <c r="D1617" s="55">
        <v>0</v>
      </c>
      <c r="E1617" s="55">
        <v>2</v>
      </c>
      <c r="F1617" s="55">
        <v>3</v>
      </c>
      <c r="G1617" s="55">
        <v>0</v>
      </c>
      <c r="H1617" s="55">
        <v>0</v>
      </c>
      <c r="I1617" s="55">
        <v>0</v>
      </c>
      <c r="J1617" s="55">
        <v>1</v>
      </c>
      <c r="K1617" s="55">
        <v>1</v>
      </c>
      <c r="L1617" s="55">
        <v>0</v>
      </c>
      <c r="M1617" s="55">
        <v>0</v>
      </c>
      <c r="N1617" s="56">
        <v>4</v>
      </c>
      <c r="O1617" s="56">
        <v>3</v>
      </c>
      <c r="P1617" s="56">
        <v>7</v>
      </c>
      <c r="Q1617" s="55">
        <v>1616</v>
      </c>
      <c r="R1617" s="55" t="s">
        <v>309</v>
      </c>
      <c r="S1617" s="55">
        <v>89</v>
      </c>
      <c r="T1617" s="57">
        <f t="shared" si="25"/>
        <v>5</v>
      </c>
    </row>
    <row r="1618" spans="1:20" s="55" customFormat="1" x14ac:dyDescent="0.3">
      <c r="A1618" s="55" t="s">
        <v>2239</v>
      </c>
      <c r="B1618" s="55">
        <v>1</v>
      </c>
      <c r="C1618" s="55">
        <v>0</v>
      </c>
      <c r="D1618" s="55">
        <v>1</v>
      </c>
      <c r="E1618" s="55">
        <v>1</v>
      </c>
      <c r="F1618" s="55">
        <v>0</v>
      </c>
      <c r="G1618" s="55">
        <v>0</v>
      </c>
      <c r="H1618" s="55">
        <v>0</v>
      </c>
      <c r="I1618" s="55">
        <v>0</v>
      </c>
      <c r="J1618" s="55">
        <v>1</v>
      </c>
      <c r="K1618" s="55">
        <v>1</v>
      </c>
      <c r="L1618" s="55">
        <v>0</v>
      </c>
      <c r="M1618" s="55">
        <v>0</v>
      </c>
      <c r="N1618" s="56">
        <v>3</v>
      </c>
      <c r="O1618" s="56">
        <v>2</v>
      </c>
      <c r="P1618" s="56">
        <v>5</v>
      </c>
      <c r="Q1618" s="55">
        <v>1617</v>
      </c>
      <c r="R1618" s="55" t="s">
        <v>309</v>
      </c>
      <c r="S1618" s="55">
        <v>89</v>
      </c>
      <c r="T1618" s="57">
        <f t="shared" si="25"/>
        <v>3</v>
      </c>
    </row>
    <row r="1619" spans="1:20" s="55" customFormat="1" x14ac:dyDescent="0.3">
      <c r="A1619" s="55" t="s">
        <v>2239</v>
      </c>
      <c r="B1619" s="55">
        <v>0</v>
      </c>
      <c r="C1619" s="55">
        <v>1</v>
      </c>
      <c r="D1619" s="55">
        <v>2</v>
      </c>
      <c r="E1619" s="55">
        <v>0</v>
      </c>
      <c r="F1619" s="55">
        <v>1</v>
      </c>
      <c r="G1619" s="55">
        <v>0</v>
      </c>
      <c r="H1619" s="55">
        <v>0</v>
      </c>
      <c r="I1619" s="55">
        <v>0</v>
      </c>
      <c r="J1619" s="55">
        <v>1</v>
      </c>
      <c r="K1619" s="55">
        <v>1</v>
      </c>
      <c r="L1619" s="55">
        <v>0</v>
      </c>
      <c r="M1619" s="55">
        <v>0</v>
      </c>
      <c r="N1619" s="56">
        <v>4</v>
      </c>
      <c r="O1619" s="56">
        <v>2</v>
      </c>
      <c r="P1619" s="56">
        <v>6</v>
      </c>
      <c r="Q1619" s="55">
        <v>1618</v>
      </c>
      <c r="R1619" s="55" t="s">
        <v>309</v>
      </c>
      <c r="S1619" s="55">
        <v>89</v>
      </c>
      <c r="T1619" s="57">
        <f t="shared" si="25"/>
        <v>4</v>
      </c>
    </row>
    <row r="1620" spans="1:20" s="55" customFormat="1" x14ac:dyDescent="0.3">
      <c r="A1620" s="55" t="s">
        <v>2239</v>
      </c>
      <c r="B1620" s="55">
        <v>1</v>
      </c>
      <c r="C1620" s="55">
        <v>0</v>
      </c>
      <c r="D1620" s="55">
        <v>0</v>
      </c>
      <c r="E1620" s="55">
        <v>2</v>
      </c>
      <c r="F1620" s="55">
        <v>0</v>
      </c>
      <c r="G1620" s="55">
        <v>2</v>
      </c>
      <c r="H1620" s="55">
        <v>0</v>
      </c>
      <c r="I1620" s="55">
        <v>0</v>
      </c>
      <c r="J1620" s="55">
        <v>1</v>
      </c>
      <c r="K1620" s="55">
        <v>0</v>
      </c>
      <c r="L1620" s="55">
        <v>1</v>
      </c>
      <c r="M1620" s="55">
        <v>0</v>
      </c>
      <c r="N1620" s="56">
        <v>3</v>
      </c>
      <c r="O1620" s="56">
        <v>4</v>
      </c>
      <c r="P1620" s="56">
        <v>7</v>
      </c>
      <c r="Q1620" s="55">
        <v>1619</v>
      </c>
      <c r="R1620" s="55" t="s">
        <v>309</v>
      </c>
      <c r="S1620" s="55">
        <v>89</v>
      </c>
      <c r="T1620" s="57">
        <f t="shared" si="25"/>
        <v>5</v>
      </c>
    </row>
    <row r="1621" spans="1:20" s="55" customFormat="1" x14ac:dyDescent="0.3">
      <c r="A1621" s="55" t="s">
        <v>2239</v>
      </c>
      <c r="B1621" s="55">
        <v>0</v>
      </c>
      <c r="C1621" s="55">
        <v>0</v>
      </c>
      <c r="D1621" s="55">
        <v>1</v>
      </c>
      <c r="E1621" s="55">
        <v>0</v>
      </c>
      <c r="F1621" s="55">
        <v>1</v>
      </c>
      <c r="G1621" s="55">
        <v>3</v>
      </c>
      <c r="H1621" s="55">
        <v>0</v>
      </c>
      <c r="I1621" s="55">
        <v>0</v>
      </c>
      <c r="J1621" s="55">
        <v>1</v>
      </c>
      <c r="K1621" s="55">
        <v>1</v>
      </c>
      <c r="L1621" s="55">
        <v>0</v>
      </c>
      <c r="M1621" s="55">
        <v>0</v>
      </c>
      <c r="N1621" s="56">
        <v>3</v>
      </c>
      <c r="O1621" s="56">
        <v>4</v>
      </c>
      <c r="P1621" s="56">
        <v>7</v>
      </c>
      <c r="Q1621" s="55">
        <v>1620</v>
      </c>
      <c r="R1621" s="55" t="s">
        <v>309</v>
      </c>
      <c r="S1621" s="55">
        <v>89</v>
      </c>
      <c r="T1621" s="57">
        <f t="shared" si="25"/>
        <v>5</v>
      </c>
    </row>
    <row r="1622" spans="1:20" s="55" customFormat="1" x14ac:dyDescent="0.3">
      <c r="A1622" s="55" t="s">
        <v>2239</v>
      </c>
      <c r="B1622" s="55">
        <v>0</v>
      </c>
      <c r="C1622" s="55">
        <v>1</v>
      </c>
      <c r="D1622" s="55">
        <v>1</v>
      </c>
      <c r="E1622" s="55">
        <v>1</v>
      </c>
      <c r="F1622" s="55">
        <v>3</v>
      </c>
      <c r="G1622" s="55">
        <v>1</v>
      </c>
      <c r="H1622" s="55">
        <v>1</v>
      </c>
      <c r="I1622" s="55">
        <v>2</v>
      </c>
      <c r="J1622" s="55">
        <v>2</v>
      </c>
      <c r="K1622" s="55">
        <v>1</v>
      </c>
      <c r="L1622" s="55">
        <v>0</v>
      </c>
      <c r="M1622" s="55">
        <v>0</v>
      </c>
      <c r="N1622" s="56">
        <v>7</v>
      </c>
      <c r="O1622" s="56">
        <v>6</v>
      </c>
      <c r="P1622" s="56">
        <v>13</v>
      </c>
      <c r="Q1622" s="55">
        <v>1621</v>
      </c>
      <c r="R1622" s="55" t="s">
        <v>309</v>
      </c>
      <c r="S1622" s="55">
        <v>89</v>
      </c>
      <c r="T1622" s="57">
        <f t="shared" si="25"/>
        <v>10</v>
      </c>
    </row>
    <row r="1623" spans="1:20" s="55" customFormat="1" x14ac:dyDescent="0.3">
      <c r="A1623" s="55" t="s">
        <v>2239</v>
      </c>
      <c r="B1623" s="55">
        <v>1</v>
      </c>
      <c r="C1623" s="55">
        <v>0</v>
      </c>
      <c r="D1623" s="55">
        <v>1</v>
      </c>
      <c r="E1623" s="55">
        <v>0</v>
      </c>
      <c r="F1623" s="55">
        <v>2</v>
      </c>
      <c r="G1623" s="55">
        <v>0</v>
      </c>
      <c r="H1623" s="55">
        <v>0</v>
      </c>
      <c r="I1623" s="55">
        <v>0</v>
      </c>
      <c r="J1623" s="55">
        <v>1</v>
      </c>
      <c r="K1623" s="55">
        <v>1</v>
      </c>
      <c r="L1623" s="55">
        <v>0</v>
      </c>
      <c r="M1623" s="55">
        <v>0</v>
      </c>
      <c r="N1623" s="56">
        <v>5</v>
      </c>
      <c r="O1623" s="56">
        <v>1</v>
      </c>
      <c r="P1623" s="56">
        <v>6</v>
      </c>
      <c r="Q1623" s="55">
        <v>1622</v>
      </c>
      <c r="R1623" s="55" t="s">
        <v>309</v>
      </c>
      <c r="S1623" s="55">
        <v>90</v>
      </c>
      <c r="T1623" s="57">
        <f t="shared" si="25"/>
        <v>4</v>
      </c>
    </row>
    <row r="1624" spans="1:20" s="55" customFormat="1" x14ac:dyDescent="0.3">
      <c r="A1624" s="55" t="s">
        <v>2239</v>
      </c>
      <c r="B1624" s="55">
        <v>0</v>
      </c>
      <c r="C1624" s="55">
        <v>0</v>
      </c>
      <c r="D1624" s="55">
        <v>0</v>
      </c>
      <c r="E1624" s="55">
        <v>0</v>
      </c>
      <c r="F1624" s="55">
        <v>0</v>
      </c>
      <c r="G1624" s="55">
        <v>2</v>
      </c>
      <c r="H1624" s="55">
        <v>1</v>
      </c>
      <c r="I1624" s="55">
        <v>1</v>
      </c>
      <c r="J1624" s="55">
        <v>4</v>
      </c>
      <c r="K1624" s="55">
        <v>6</v>
      </c>
      <c r="L1624" s="55">
        <v>1</v>
      </c>
      <c r="M1624" s="55">
        <v>0</v>
      </c>
      <c r="N1624" s="56">
        <v>6</v>
      </c>
      <c r="O1624" s="56">
        <v>9</v>
      </c>
      <c r="P1624" s="56">
        <v>15</v>
      </c>
      <c r="Q1624" s="55">
        <v>1623</v>
      </c>
      <c r="R1624" s="55" t="s">
        <v>309</v>
      </c>
      <c r="S1624" s="55">
        <v>90</v>
      </c>
      <c r="T1624" s="57">
        <f t="shared" si="25"/>
        <v>4</v>
      </c>
    </row>
    <row r="1625" spans="1:20" s="55" customFormat="1" x14ac:dyDescent="0.3">
      <c r="A1625" s="55" t="s">
        <v>2239</v>
      </c>
      <c r="B1625" s="55">
        <v>0</v>
      </c>
      <c r="C1625" s="55">
        <v>0</v>
      </c>
      <c r="D1625" s="55">
        <v>0</v>
      </c>
      <c r="E1625" s="55">
        <v>0</v>
      </c>
      <c r="F1625" s="55">
        <v>0</v>
      </c>
      <c r="G1625" s="55">
        <v>1</v>
      </c>
      <c r="H1625" s="55">
        <v>2</v>
      </c>
      <c r="I1625" s="55">
        <v>2</v>
      </c>
      <c r="J1625" s="55">
        <v>2</v>
      </c>
      <c r="K1625" s="55">
        <v>1</v>
      </c>
      <c r="L1625" s="55">
        <v>0</v>
      </c>
      <c r="M1625" s="55">
        <v>0</v>
      </c>
      <c r="N1625" s="56">
        <v>4</v>
      </c>
      <c r="O1625" s="56">
        <v>4</v>
      </c>
      <c r="P1625" s="56">
        <v>8</v>
      </c>
      <c r="Q1625" s="55">
        <v>1624</v>
      </c>
      <c r="R1625" s="55" t="s">
        <v>309</v>
      </c>
      <c r="S1625" s="55">
        <v>90</v>
      </c>
      <c r="T1625" s="57">
        <f t="shared" si="25"/>
        <v>5</v>
      </c>
    </row>
    <row r="1626" spans="1:20" s="55" customFormat="1" x14ac:dyDescent="0.3">
      <c r="A1626" s="55" t="s">
        <v>2239</v>
      </c>
      <c r="B1626" s="55">
        <v>0</v>
      </c>
      <c r="C1626" s="55">
        <v>0</v>
      </c>
      <c r="D1626" s="55">
        <v>0</v>
      </c>
      <c r="E1626" s="55">
        <v>1</v>
      </c>
      <c r="F1626" s="55">
        <v>0</v>
      </c>
      <c r="G1626" s="55">
        <v>0</v>
      </c>
      <c r="H1626" s="55">
        <v>1</v>
      </c>
      <c r="I1626" s="55">
        <v>1</v>
      </c>
      <c r="J1626" s="55">
        <v>1</v>
      </c>
      <c r="K1626" s="55">
        <v>1</v>
      </c>
      <c r="L1626" s="55">
        <v>0</v>
      </c>
      <c r="M1626" s="55">
        <v>0</v>
      </c>
      <c r="N1626" s="56">
        <v>2</v>
      </c>
      <c r="O1626" s="56">
        <v>3</v>
      </c>
      <c r="P1626" s="56">
        <v>5</v>
      </c>
      <c r="Q1626" s="55">
        <v>1625</v>
      </c>
      <c r="R1626" s="55" t="s">
        <v>309</v>
      </c>
      <c r="S1626" s="55">
        <v>90</v>
      </c>
      <c r="T1626" s="57">
        <f t="shared" si="25"/>
        <v>3</v>
      </c>
    </row>
    <row r="1627" spans="1:20" s="55" customFormat="1" x14ac:dyDescent="0.3">
      <c r="A1627" s="55" t="s">
        <v>2239</v>
      </c>
      <c r="B1627" s="55">
        <v>0</v>
      </c>
      <c r="C1627" s="55">
        <v>0</v>
      </c>
      <c r="D1627" s="55">
        <v>0</v>
      </c>
      <c r="E1627" s="55">
        <v>0</v>
      </c>
      <c r="F1627" s="55">
        <v>0</v>
      </c>
      <c r="G1627" s="55">
        <v>1</v>
      </c>
      <c r="H1627" s="55">
        <v>1</v>
      </c>
      <c r="I1627" s="55">
        <v>0</v>
      </c>
      <c r="J1627" s="55">
        <v>2</v>
      </c>
      <c r="K1627" s="55">
        <v>4</v>
      </c>
      <c r="L1627" s="55">
        <v>1</v>
      </c>
      <c r="M1627" s="55">
        <v>0</v>
      </c>
      <c r="N1627" s="56">
        <v>4</v>
      </c>
      <c r="O1627" s="56">
        <v>5</v>
      </c>
      <c r="P1627" s="56">
        <v>9</v>
      </c>
      <c r="Q1627" s="55">
        <v>1626</v>
      </c>
      <c r="R1627" s="55" t="s">
        <v>309</v>
      </c>
      <c r="S1627" s="55">
        <v>90</v>
      </c>
      <c r="T1627" s="57">
        <f t="shared" si="25"/>
        <v>2</v>
      </c>
    </row>
    <row r="1628" spans="1:20" s="55" customFormat="1" x14ac:dyDescent="0.3">
      <c r="A1628" s="55" t="s">
        <v>2239</v>
      </c>
      <c r="B1628" s="55">
        <v>1</v>
      </c>
      <c r="C1628" s="55">
        <v>0</v>
      </c>
      <c r="D1628" s="55">
        <v>0</v>
      </c>
      <c r="E1628" s="55">
        <v>1</v>
      </c>
      <c r="F1628" s="55">
        <v>0</v>
      </c>
      <c r="G1628" s="55">
        <v>1</v>
      </c>
      <c r="H1628" s="55">
        <v>0</v>
      </c>
      <c r="I1628" s="55">
        <v>2</v>
      </c>
      <c r="J1628" s="55">
        <v>1</v>
      </c>
      <c r="K1628" s="55">
        <v>1</v>
      </c>
      <c r="L1628" s="55">
        <v>0</v>
      </c>
      <c r="M1628" s="55">
        <v>0</v>
      </c>
      <c r="N1628" s="56">
        <v>2</v>
      </c>
      <c r="O1628" s="56">
        <v>5</v>
      </c>
      <c r="P1628" s="56">
        <v>7</v>
      </c>
      <c r="Q1628" s="55">
        <v>1627</v>
      </c>
      <c r="R1628" s="55" t="s">
        <v>309</v>
      </c>
      <c r="S1628" s="55">
        <v>90</v>
      </c>
      <c r="T1628" s="57">
        <f t="shared" si="25"/>
        <v>5</v>
      </c>
    </row>
    <row r="1629" spans="1:20" s="55" customFormat="1" x14ac:dyDescent="0.3">
      <c r="A1629" s="55" t="s">
        <v>2239</v>
      </c>
      <c r="B1629" s="55">
        <v>0</v>
      </c>
      <c r="C1629" s="55">
        <v>0</v>
      </c>
      <c r="D1629" s="55">
        <v>0</v>
      </c>
      <c r="E1629" s="55">
        <v>0</v>
      </c>
      <c r="F1629" s="55">
        <v>0</v>
      </c>
      <c r="G1629" s="55">
        <v>2</v>
      </c>
      <c r="H1629" s="55">
        <v>1</v>
      </c>
      <c r="I1629" s="55">
        <v>1</v>
      </c>
      <c r="J1629" s="55">
        <v>4</v>
      </c>
      <c r="K1629" s="55">
        <v>3</v>
      </c>
      <c r="L1629" s="55">
        <v>0</v>
      </c>
      <c r="M1629" s="55">
        <v>0</v>
      </c>
      <c r="N1629" s="56">
        <v>5</v>
      </c>
      <c r="O1629" s="56">
        <v>6</v>
      </c>
      <c r="P1629" s="56">
        <v>11</v>
      </c>
      <c r="Q1629" s="55">
        <v>1628</v>
      </c>
      <c r="R1629" s="55" t="s">
        <v>309</v>
      </c>
      <c r="S1629" s="55">
        <v>90</v>
      </c>
      <c r="T1629" s="57">
        <f t="shared" si="25"/>
        <v>4</v>
      </c>
    </row>
    <row r="1630" spans="1:20" s="55" customFormat="1" x14ac:dyDescent="0.3">
      <c r="A1630" s="55" t="s">
        <v>2239</v>
      </c>
      <c r="B1630" s="55">
        <v>0</v>
      </c>
      <c r="C1630" s="55">
        <v>1</v>
      </c>
      <c r="D1630" s="55">
        <v>0</v>
      </c>
      <c r="E1630" s="55">
        <v>0</v>
      </c>
      <c r="F1630" s="55">
        <v>1</v>
      </c>
      <c r="G1630" s="55">
        <v>2</v>
      </c>
      <c r="H1630" s="55">
        <v>1</v>
      </c>
      <c r="I1630" s="55">
        <v>1</v>
      </c>
      <c r="J1630" s="55">
        <v>2</v>
      </c>
      <c r="K1630" s="55">
        <v>1</v>
      </c>
      <c r="L1630" s="55">
        <v>0</v>
      </c>
      <c r="M1630" s="55">
        <v>0</v>
      </c>
      <c r="N1630" s="56">
        <v>4</v>
      </c>
      <c r="O1630" s="56">
        <v>5</v>
      </c>
      <c r="P1630" s="56">
        <v>9</v>
      </c>
      <c r="Q1630" s="55">
        <v>1629</v>
      </c>
      <c r="R1630" s="55" t="s">
        <v>309</v>
      </c>
      <c r="S1630" s="55">
        <v>90</v>
      </c>
      <c r="T1630" s="57">
        <f t="shared" si="25"/>
        <v>6</v>
      </c>
    </row>
    <row r="1631" spans="1:20" s="55" customFormat="1" x14ac:dyDescent="0.3">
      <c r="A1631" s="55" t="s">
        <v>2239</v>
      </c>
      <c r="B1631" s="55">
        <v>0</v>
      </c>
      <c r="C1631" s="55">
        <v>1</v>
      </c>
      <c r="D1631" s="55">
        <v>1</v>
      </c>
      <c r="E1631" s="55">
        <v>0</v>
      </c>
      <c r="F1631" s="55">
        <v>0</v>
      </c>
      <c r="G1631" s="55">
        <v>2</v>
      </c>
      <c r="H1631" s="55">
        <v>0</v>
      </c>
      <c r="I1631" s="55">
        <v>0</v>
      </c>
      <c r="J1631" s="55">
        <v>1</v>
      </c>
      <c r="K1631" s="55">
        <v>1</v>
      </c>
      <c r="L1631" s="55">
        <v>0</v>
      </c>
      <c r="M1631" s="55">
        <v>0</v>
      </c>
      <c r="N1631" s="56">
        <v>2</v>
      </c>
      <c r="O1631" s="56">
        <v>4</v>
      </c>
      <c r="P1631" s="56">
        <v>6</v>
      </c>
      <c r="Q1631" s="55">
        <v>1630</v>
      </c>
      <c r="R1631" s="55" t="s">
        <v>309</v>
      </c>
      <c r="S1631" s="55">
        <v>90</v>
      </c>
      <c r="T1631" s="57">
        <f t="shared" si="25"/>
        <v>4</v>
      </c>
    </row>
    <row r="1632" spans="1:20" s="55" customFormat="1" x14ac:dyDescent="0.3">
      <c r="A1632" s="55" t="s">
        <v>2239</v>
      </c>
      <c r="B1632" s="55">
        <v>0</v>
      </c>
      <c r="C1632" s="55">
        <v>0</v>
      </c>
      <c r="D1632" s="55">
        <v>0</v>
      </c>
      <c r="E1632" s="55">
        <v>1</v>
      </c>
      <c r="F1632" s="55">
        <v>0</v>
      </c>
      <c r="G1632" s="55">
        <v>2</v>
      </c>
      <c r="H1632" s="55">
        <v>0</v>
      </c>
      <c r="I1632" s="55">
        <v>0</v>
      </c>
      <c r="J1632" s="55">
        <v>1</v>
      </c>
      <c r="K1632" s="55">
        <v>1</v>
      </c>
      <c r="L1632" s="55">
        <v>0</v>
      </c>
      <c r="M1632" s="55">
        <v>0</v>
      </c>
      <c r="N1632" s="56">
        <v>1</v>
      </c>
      <c r="O1632" s="56">
        <v>4</v>
      </c>
      <c r="P1632" s="56">
        <v>5</v>
      </c>
      <c r="Q1632" s="55">
        <v>1631</v>
      </c>
      <c r="R1632" s="55" t="s">
        <v>309</v>
      </c>
      <c r="S1632" s="55">
        <v>90</v>
      </c>
      <c r="T1632" s="57">
        <f t="shared" si="25"/>
        <v>3</v>
      </c>
    </row>
    <row r="1633" spans="1:20" s="55" customFormat="1" x14ac:dyDescent="0.3">
      <c r="A1633" s="55" t="s">
        <v>2239</v>
      </c>
      <c r="B1633" s="55">
        <v>0</v>
      </c>
      <c r="C1633" s="55">
        <v>1</v>
      </c>
      <c r="D1633" s="55">
        <v>0</v>
      </c>
      <c r="E1633" s="55">
        <v>0</v>
      </c>
      <c r="F1633" s="55">
        <v>0</v>
      </c>
      <c r="G1633" s="55">
        <v>0</v>
      </c>
      <c r="H1633" s="55">
        <v>0</v>
      </c>
      <c r="I1633" s="55">
        <v>0</v>
      </c>
      <c r="J1633" s="55">
        <v>1</v>
      </c>
      <c r="K1633" s="55">
        <v>1</v>
      </c>
      <c r="L1633" s="55">
        <v>0</v>
      </c>
      <c r="M1633" s="55">
        <v>0</v>
      </c>
      <c r="N1633" s="56">
        <v>1</v>
      </c>
      <c r="O1633" s="56">
        <v>2</v>
      </c>
      <c r="P1633" s="56">
        <v>3</v>
      </c>
      <c r="Q1633" s="55">
        <v>1632</v>
      </c>
      <c r="R1633" s="55" t="s">
        <v>309</v>
      </c>
      <c r="S1633" s="55">
        <v>90</v>
      </c>
      <c r="T1633" s="57">
        <f t="shared" si="25"/>
        <v>1</v>
      </c>
    </row>
    <row r="1634" spans="1:20" s="55" customFormat="1" x14ac:dyDescent="0.3">
      <c r="A1634" s="55" t="s">
        <v>2239</v>
      </c>
      <c r="B1634" s="55">
        <v>0</v>
      </c>
      <c r="C1634" s="55">
        <v>0</v>
      </c>
      <c r="D1634" s="55">
        <v>0</v>
      </c>
      <c r="E1634" s="55">
        <v>1</v>
      </c>
      <c r="F1634" s="55">
        <v>1</v>
      </c>
      <c r="G1634" s="55">
        <v>2</v>
      </c>
      <c r="H1634" s="55">
        <v>0</v>
      </c>
      <c r="I1634" s="55">
        <v>0</v>
      </c>
      <c r="J1634" s="55">
        <v>1</v>
      </c>
      <c r="K1634" s="55">
        <v>1</v>
      </c>
      <c r="L1634" s="55">
        <v>0</v>
      </c>
      <c r="M1634" s="55">
        <v>0</v>
      </c>
      <c r="N1634" s="56">
        <v>2</v>
      </c>
      <c r="O1634" s="56">
        <v>4</v>
      </c>
      <c r="P1634" s="56">
        <v>6</v>
      </c>
      <c r="Q1634" s="55">
        <v>1633</v>
      </c>
      <c r="R1634" s="55" t="s">
        <v>309</v>
      </c>
      <c r="S1634" s="55">
        <v>90</v>
      </c>
      <c r="T1634" s="57">
        <f t="shared" si="25"/>
        <v>4</v>
      </c>
    </row>
    <row r="1635" spans="1:20" s="55" customFormat="1" x14ac:dyDescent="0.3">
      <c r="A1635" s="55" t="s">
        <v>2239</v>
      </c>
      <c r="B1635" s="55">
        <v>0</v>
      </c>
      <c r="C1635" s="55">
        <v>1</v>
      </c>
      <c r="D1635" s="55">
        <v>1</v>
      </c>
      <c r="E1635" s="55">
        <v>0</v>
      </c>
      <c r="F1635" s="55">
        <v>0</v>
      </c>
      <c r="G1635" s="55">
        <v>1</v>
      </c>
      <c r="H1635" s="55">
        <v>1</v>
      </c>
      <c r="I1635" s="55">
        <v>2</v>
      </c>
      <c r="J1635" s="55">
        <v>2</v>
      </c>
      <c r="K1635" s="55">
        <v>1</v>
      </c>
      <c r="L1635" s="55">
        <v>0</v>
      </c>
      <c r="M1635" s="55">
        <v>0</v>
      </c>
      <c r="N1635" s="56">
        <v>4</v>
      </c>
      <c r="O1635" s="56">
        <v>5</v>
      </c>
      <c r="P1635" s="56">
        <v>9</v>
      </c>
      <c r="Q1635" s="55">
        <v>1634</v>
      </c>
      <c r="R1635" s="55" t="s">
        <v>309</v>
      </c>
      <c r="S1635" s="55">
        <v>90</v>
      </c>
      <c r="T1635" s="57">
        <f t="shared" si="25"/>
        <v>6</v>
      </c>
    </row>
    <row r="1636" spans="1:20" s="55" customFormat="1" x14ac:dyDescent="0.3">
      <c r="A1636" s="55" t="s">
        <v>2239</v>
      </c>
      <c r="B1636" s="55">
        <v>0</v>
      </c>
      <c r="C1636" s="55">
        <v>0</v>
      </c>
      <c r="D1636" s="55">
        <v>1</v>
      </c>
      <c r="E1636" s="55">
        <v>0</v>
      </c>
      <c r="F1636" s="55">
        <v>2</v>
      </c>
      <c r="G1636" s="55">
        <v>0</v>
      </c>
      <c r="H1636" s="55">
        <v>0</v>
      </c>
      <c r="I1636" s="55">
        <v>0</v>
      </c>
      <c r="J1636" s="55">
        <v>1</v>
      </c>
      <c r="K1636" s="55">
        <v>1</v>
      </c>
      <c r="L1636" s="55">
        <v>0</v>
      </c>
      <c r="M1636" s="55">
        <v>0</v>
      </c>
      <c r="N1636" s="56">
        <v>4</v>
      </c>
      <c r="O1636" s="56">
        <v>1</v>
      </c>
      <c r="P1636" s="56">
        <v>5</v>
      </c>
      <c r="Q1636" s="55">
        <v>1635</v>
      </c>
      <c r="R1636" s="55" t="s">
        <v>309</v>
      </c>
      <c r="S1636" s="55">
        <v>90</v>
      </c>
      <c r="T1636" s="57">
        <f t="shared" si="25"/>
        <v>3</v>
      </c>
    </row>
    <row r="1637" spans="1:20" s="55" customFormat="1" x14ac:dyDescent="0.3">
      <c r="A1637" s="55" t="s">
        <v>2239</v>
      </c>
      <c r="B1637" s="55">
        <v>1</v>
      </c>
      <c r="C1637" s="55">
        <v>0</v>
      </c>
      <c r="D1637" s="55">
        <v>1</v>
      </c>
      <c r="E1637" s="55">
        <v>0</v>
      </c>
      <c r="F1637" s="55">
        <v>2</v>
      </c>
      <c r="G1637" s="55">
        <v>1</v>
      </c>
      <c r="H1637" s="55">
        <v>0</v>
      </c>
      <c r="I1637" s="55">
        <v>0</v>
      </c>
      <c r="J1637" s="55">
        <v>1</v>
      </c>
      <c r="K1637" s="55">
        <v>1</v>
      </c>
      <c r="L1637" s="55">
        <v>0</v>
      </c>
      <c r="M1637" s="55">
        <v>0</v>
      </c>
      <c r="N1637" s="56">
        <v>5</v>
      </c>
      <c r="O1637" s="56">
        <v>2</v>
      </c>
      <c r="P1637" s="56">
        <v>7</v>
      </c>
      <c r="Q1637" s="55">
        <v>1636</v>
      </c>
      <c r="R1637" s="55" t="s">
        <v>309</v>
      </c>
      <c r="S1637" s="55">
        <v>90</v>
      </c>
      <c r="T1637" s="57">
        <f t="shared" si="25"/>
        <v>5</v>
      </c>
    </row>
    <row r="1638" spans="1:20" s="55" customFormat="1" x14ac:dyDescent="0.3">
      <c r="A1638" s="55" t="s">
        <v>2239</v>
      </c>
      <c r="B1638" s="55">
        <v>1</v>
      </c>
      <c r="C1638" s="55">
        <v>0</v>
      </c>
      <c r="D1638" s="55">
        <v>1</v>
      </c>
      <c r="E1638" s="55">
        <v>1</v>
      </c>
      <c r="F1638" s="55">
        <v>1</v>
      </c>
      <c r="G1638" s="55">
        <v>1</v>
      </c>
      <c r="H1638" s="55">
        <v>0</v>
      </c>
      <c r="I1638" s="55">
        <v>0</v>
      </c>
      <c r="J1638" s="55">
        <v>1</v>
      </c>
      <c r="K1638" s="55">
        <v>1</v>
      </c>
      <c r="L1638" s="55">
        <v>0</v>
      </c>
      <c r="M1638" s="55">
        <v>0</v>
      </c>
      <c r="N1638" s="56">
        <v>4</v>
      </c>
      <c r="O1638" s="56">
        <v>3</v>
      </c>
      <c r="P1638" s="56">
        <v>7</v>
      </c>
      <c r="Q1638" s="55">
        <v>1637</v>
      </c>
      <c r="R1638" s="55" t="s">
        <v>309</v>
      </c>
      <c r="S1638" s="55">
        <v>90</v>
      </c>
      <c r="T1638" s="57">
        <f t="shared" si="25"/>
        <v>5</v>
      </c>
    </row>
    <row r="1639" spans="1:20" s="55" customFormat="1" x14ac:dyDescent="0.3">
      <c r="A1639" s="55" t="s">
        <v>2239</v>
      </c>
      <c r="B1639" s="55">
        <v>0</v>
      </c>
      <c r="C1639" s="55">
        <v>0</v>
      </c>
      <c r="D1639" s="55">
        <v>0</v>
      </c>
      <c r="E1639" s="55">
        <v>1</v>
      </c>
      <c r="F1639" s="55">
        <v>0</v>
      </c>
      <c r="G1639" s="55">
        <v>2</v>
      </c>
      <c r="H1639" s="55">
        <v>0</v>
      </c>
      <c r="I1639" s="55">
        <v>0</v>
      </c>
      <c r="J1639" s="55">
        <v>1</v>
      </c>
      <c r="K1639" s="55">
        <v>1</v>
      </c>
      <c r="L1639" s="55">
        <v>0</v>
      </c>
      <c r="M1639" s="55">
        <v>0</v>
      </c>
      <c r="N1639" s="56">
        <v>1</v>
      </c>
      <c r="O1639" s="56">
        <v>4</v>
      </c>
      <c r="P1639" s="56">
        <v>5</v>
      </c>
      <c r="Q1639" s="55">
        <v>1638</v>
      </c>
      <c r="R1639" s="55" t="s">
        <v>309</v>
      </c>
      <c r="S1639" s="55">
        <v>90</v>
      </c>
      <c r="T1639" s="57">
        <f t="shared" si="25"/>
        <v>3</v>
      </c>
    </row>
    <row r="1640" spans="1:20" s="55" customFormat="1" x14ac:dyDescent="0.3">
      <c r="A1640" s="55" t="s">
        <v>2239</v>
      </c>
      <c r="B1640" s="55">
        <v>0</v>
      </c>
      <c r="C1640" s="55">
        <v>1</v>
      </c>
      <c r="D1640" s="55">
        <v>1</v>
      </c>
      <c r="E1640" s="55">
        <v>0</v>
      </c>
      <c r="F1640" s="55">
        <v>1</v>
      </c>
      <c r="G1640" s="55">
        <v>1</v>
      </c>
      <c r="H1640" s="55">
        <v>1</v>
      </c>
      <c r="I1640" s="55">
        <v>1</v>
      </c>
      <c r="J1640" s="55">
        <v>2</v>
      </c>
      <c r="K1640" s="55">
        <v>1</v>
      </c>
      <c r="L1640" s="55">
        <v>0</v>
      </c>
      <c r="M1640" s="55">
        <v>0</v>
      </c>
      <c r="N1640" s="56">
        <v>5</v>
      </c>
      <c r="O1640" s="56">
        <v>4</v>
      </c>
      <c r="P1640" s="56">
        <v>9</v>
      </c>
      <c r="Q1640" s="55">
        <v>1639</v>
      </c>
      <c r="R1640" s="55" t="s">
        <v>309</v>
      </c>
      <c r="S1640" s="55">
        <v>90</v>
      </c>
      <c r="T1640" s="57">
        <f t="shared" si="25"/>
        <v>6</v>
      </c>
    </row>
    <row r="1641" spans="1:20" s="55" customFormat="1" x14ac:dyDescent="0.3">
      <c r="A1641" s="55" t="s">
        <v>2239</v>
      </c>
      <c r="B1641" s="55">
        <v>0</v>
      </c>
      <c r="C1641" s="55">
        <v>0</v>
      </c>
      <c r="D1641" s="55">
        <v>1</v>
      </c>
      <c r="E1641" s="55">
        <v>1</v>
      </c>
      <c r="F1641" s="55">
        <v>2</v>
      </c>
      <c r="G1641" s="55">
        <v>0</v>
      </c>
      <c r="H1641" s="55">
        <v>0</v>
      </c>
      <c r="I1641" s="55">
        <v>0</v>
      </c>
      <c r="J1641" s="55">
        <v>1</v>
      </c>
      <c r="K1641" s="55">
        <v>1</v>
      </c>
      <c r="L1641" s="55">
        <v>0</v>
      </c>
      <c r="M1641" s="55">
        <v>0</v>
      </c>
      <c r="N1641" s="56">
        <v>4</v>
      </c>
      <c r="O1641" s="56">
        <v>2</v>
      </c>
      <c r="P1641" s="56">
        <v>6</v>
      </c>
      <c r="Q1641" s="55">
        <v>1640</v>
      </c>
      <c r="R1641" s="55" t="s">
        <v>309</v>
      </c>
      <c r="S1641" s="55">
        <v>90</v>
      </c>
      <c r="T1641" s="57">
        <f t="shared" si="25"/>
        <v>4</v>
      </c>
    </row>
    <row r="1642" spans="1:20" s="55" customFormat="1" x14ac:dyDescent="0.3">
      <c r="A1642" s="55" t="s">
        <v>2239</v>
      </c>
      <c r="B1642" s="55">
        <v>1</v>
      </c>
      <c r="C1642" s="55">
        <v>0</v>
      </c>
      <c r="D1642" s="55">
        <v>1</v>
      </c>
      <c r="E1642" s="55">
        <v>1</v>
      </c>
      <c r="F1642" s="55">
        <v>0</v>
      </c>
      <c r="G1642" s="55">
        <v>1</v>
      </c>
      <c r="H1642" s="55">
        <v>0</v>
      </c>
      <c r="I1642" s="55">
        <v>0</v>
      </c>
      <c r="J1642" s="55">
        <v>1</v>
      </c>
      <c r="K1642" s="55">
        <v>1</v>
      </c>
      <c r="L1642" s="55">
        <v>0</v>
      </c>
      <c r="M1642" s="55">
        <v>0</v>
      </c>
      <c r="N1642" s="56">
        <v>3</v>
      </c>
      <c r="O1642" s="56">
        <v>3</v>
      </c>
      <c r="P1642" s="56">
        <v>6</v>
      </c>
      <c r="Q1642" s="55">
        <v>1641</v>
      </c>
      <c r="R1642" s="55" t="s">
        <v>309</v>
      </c>
      <c r="S1642" s="55">
        <v>90</v>
      </c>
      <c r="T1642" s="57">
        <f t="shared" si="25"/>
        <v>4</v>
      </c>
    </row>
    <row r="1643" spans="1:20" s="55" customFormat="1" x14ac:dyDescent="0.3">
      <c r="A1643" s="55" t="s">
        <v>2239</v>
      </c>
      <c r="B1643" s="55">
        <v>0</v>
      </c>
      <c r="C1643" s="55">
        <v>1</v>
      </c>
      <c r="D1643" s="55">
        <v>1</v>
      </c>
      <c r="E1643" s="55">
        <v>0</v>
      </c>
      <c r="F1643" s="55">
        <v>2</v>
      </c>
      <c r="G1643" s="55">
        <v>1</v>
      </c>
      <c r="H1643" s="55">
        <v>0</v>
      </c>
      <c r="I1643" s="55">
        <v>1</v>
      </c>
      <c r="J1643" s="55">
        <v>1</v>
      </c>
      <c r="K1643" s="55">
        <v>1</v>
      </c>
      <c r="L1643" s="55">
        <v>0</v>
      </c>
      <c r="M1643" s="55">
        <v>0</v>
      </c>
      <c r="N1643" s="56">
        <v>4</v>
      </c>
      <c r="O1643" s="56">
        <v>4</v>
      </c>
      <c r="P1643" s="56">
        <v>8</v>
      </c>
      <c r="Q1643" s="55">
        <v>1642</v>
      </c>
      <c r="R1643" s="55" t="s">
        <v>309</v>
      </c>
      <c r="S1643" s="55">
        <v>91</v>
      </c>
      <c r="T1643" s="57">
        <f t="shared" si="25"/>
        <v>6</v>
      </c>
    </row>
    <row r="1644" spans="1:20" s="55" customFormat="1" x14ac:dyDescent="0.3">
      <c r="A1644" s="55" t="s">
        <v>2239</v>
      </c>
      <c r="B1644" s="55">
        <v>0</v>
      </c>
      <c r="C1644" s="55">
        <v>1</v>
      </c>
      <c r="D1644" s="55">
        <v>1</v>
      </c>
      <c r="E1644" s="55">
        <v>0</v>
      </c>
      <c r="F1644" s="55">
        <v>1</v>
      </c>
      <c r="G1644" s="55">
        <v>2</v>
      </c>
      <c r="H1644" s="55">
        <v>0</v>
      </c>
      <c r="I1644" s="55">
        <v>1</v>
      </c>
      <c r="J1644" s="55">
        <v>0</v>
      </c>
      <c r="K1644" s="55">
        <v>0</v>
      </c>
      <c r="L1644" s="55">
        <v>0</v>
      </c>
      <c r="M1644" s="55">
        <v>0</v>
      </c>
      <c r="N1644" s="56">
        <v>2</v>
      </c>
      <c r="O1644" s="56">
        <v>4</v>
      </c>
      <c r="P1644" s="56">
        <v>6</v>
      </c>
      <c r="Q1644" s="55">
        <v>1643</v>
      </c>
      <c r="R1644" s="55" t="s">
        <v>309</v>
      </c>
      <c r="S1644" s="55">
        <v>91</v>
      </c>
      <c r="T1644" s="57">
        <f t="shared" si="25"/>
        <v>6</v>
      </c>
    </row>
    <row r="1645" spans="1:20" s="55" customFormat="1" x14ac:dyDescent="0.3">
      <c r="A1645" s="55" t="s">
        <v>2239</v>
      </c>
      <c r="B1645" s="55">
        <v>0</v>
      </c>
      <c r="C1645" s="55">
        <v>1</v>
      </c>
      <c r="D1645" s="55">
        <v>0</v>
      </c>
      <c r="E1645" s="55">
        <v>1</v>
      </c>
      <c r="F1645" s="55">
        <v>1</v>
      </c>
      <c r="G1645" s="55">
        <v>1</v>
      </c>
      <c r="H1645" s="55">
        <v>0</v>
      </c>
      <c r="I1645" s="55">
        <v>0</v>
      </c>
      <c r="J1645" s="55">
        <v>1</v>
      </c>
      <c r="K1645" s="55">
        <v>1</v>
      </c>
      <c r="L1645" s="55">
        <v>0</v>
      </c>
      <c r="M1645" s="55">
        <v>0</v>
      </c>
      <c r="N1645" s="56">
        <v>2</v>
      </c>
      <c r="O1645" s="56">
        <v>4</v>
      </c>
      <c r="P1645" s="56">
        <v>6</v>
      </c>
      <c r="Q1645" s="55">
        <v>1644</v>
      </c>
      <c r="R1645" s="55" t="s">
        <v>309</v>
      </c>
      <c r="S1645" s="55">
        <v>91</v>
      </c>
      <c r="T1645" s="57">
        <f t="shared" si="25"/>
        <v>4</v>
      </c>
    </row>
    <row r="1646" spans="1:20" s="55" customFormat="1" x14ac:dyDescent="0.3">
      <c r="A1646" s="55" t="s">
        <v>2239</v>
      </c>
      <c r="B1646" s="55">
        <v>1</v>
      </c>
      <c r="C1646" s="55">
        <v>0</v>
      </c>
      <c r="D1646" s="55">
        <v>0</v>
      </c>
      <c r="E1646" s="55">
        <v>0</v>
      </c>
      <c r="F1646" s="55">
        <v>0</v>
      </c>
      <c r="G1646" s="55">
        <v>0</v>
      </c>
      <c r="H1646" s="55">
        <v>0</v>
      </c>
      <c r="I1646" s="55">
        <v>0</v>
      </c>
      <c r="J1646" s="55">
        <v>1</v>
      </c>
      <c r="K1646" s="55">
        <v>1</v>
      </c>
      <c r="L1646" s="55">
        <v>0</v>
      </c>
      <c r="M1646" s="55">
        <v>0</v>
      </c>
      <c r="N1646" s="56">
        <v>2</v>
      </c>
      <c r="O1646" s="56">
        <v>1</v>
      </c>
      <c r="P1646" s="56">
        <v>3</v>
      </c>
      <c r="Q1646" s="55">
        <v>1645</v>
      </c>
      <c r="R1646" s="55" t="s">
        <v>309</v>
      </c>
      <c r="S1646" s="55">
        <v>91</v>
      </c>
      <c r="T1646" s="57">
        <f t="shared" si="25"/>
        <v>1</v>
      </c>
    </row>
    <row r="1647" spans="1:20" s="55" customFormat="1" x14ac:dyDescent="0.3">
      <c r="A1647" s="55" t="s">
        <v>2239</v>
      </c>
      <c r="B1647" s="55">
        <v>1</v>
      </c>
      <c r="C1647" s="55">
        <v>0</v>
      </c>
      <c r="D1647" s="55">
        <v>0</v>
      </c>
      <c r="E1647" s="55">
        <v>0</v>
      </c>
      <c r="F1647" s="55">
        <v>0</v>
      </c>
      <c r="G1647" s="55">
        <v>0</v>
      </c>
      <c r="H1647" s="55">
        <v>0</v>
      </c>
      <c r="I1647" s="55">
        <v>0</v>
      </c>
      <c r="J1647" s="55">
        <v>1</v>
      </c>
      <c r="K1647" s="55">
        <v>1</v>
      </c>
      <c r="L1647" s="55">
        <v>0</v>
      </c>
      <c r="M1647" s="55">
        <v>0</v>
      </c>
      <c r="N1647" s="56">
        <v>2</v>
      </c>
      <c r="O1647" s="56">
        <v>1</v>
      </c>
      <c r="P1647" s="56">
        <v>3</v>
      </c>
      <c r="Q1647" s="55">
        <v>1646</v>
      </c>
      <c r="R1647" s="55" t="s">
        <v>309</v>
      </c>
      <c r="S1647" s="55">
        <v>91</v>
      </c>
      <c r="T1647" s="57">
        <f t="shared" si="25"/>
        <v>1</v>
      </c>
    </row>
    <row r="1648" spans="1:20" s="55" customFormat="1" x14ac:dyDescent="0.3">
      <c r="A1648" s="55" t="s">
        <v>2239</v>
      </c>
      <c r="B1648" s="55">
        <v>1</v>
      </c>
      <c r="C1648" s="55">
        <v>0</v>
      </c>
      <c r="D1648" s="55">
        <v>0</v>
      </c>
      <c r="E1648" s="55">
        <v>0</v>
      </c>
      <c r="F1648" s="55">
        <v>0</v>
      </c>
      <c r="G1648" s="55">
        <v>2</v>
      </c>
      <c r="H1648" s="55">
        <v>0</v>
      </c>
      <c r="I1648" s="55">
        <v>0</v>
      </c>
      <c r="J1648" s="55">
        <v>1</v>
      </c>
      <c r="K1648" s="55">
        <v>1</v>
      </c>
      <c r="L1648" s="55">
        <v>0</v>
      </c>
      <c r="M1648" s="55">
        <v>0</v>
      </c>
      <c r="N1648" s="56">
        <v>2</v>
      </c>
      <c r="O1648" s="56">
        <v>3</v>
      </c>
      <c r="P1648" s="56">
        <v>5</v>
      </c>
      <c r="Q1648" s="55">
        <v>1647</v>
      </c>
      <c r="R1648" s="55" t="s">
        <v>309</v>
      </c>
      <c r="S1648" s="55">
        <v>91</v>
      </c>
      <c r="T1648" s="57">
        <f t="shared" si="25"/>
        <v>3</v>
      </c>
    </row>
    <row r="1649" spans="1:20" s="55" customFormat="1" x14ac:dyDescent="0.3">
      <c r="A1649" s="55" t="s">
        <v>2239</v>
      </c>
      <c r="B1649" s="55">
        <v>1</v>
      </c>
      <c r="C1649" s="55">
        <v>0</v>
      </c>
      <c r="D1649" s="55">
        <v>0</v>
      </c>
      <c r="E1649" s="55">
        <v>0</v>
      </c>
      <c r="F1649" s="55">
        <v>0</v>
      </c>
      <c r="G1649" s="55">
        <v>0</v>
      </c>
      <c r="H1649" s="55">
        <v>0</v>
      </c>
      <c r="I1649" s="55">
        <v>0</v>
      </c>
      <c r="J1649" s="55">
        <v>1</v>
      </c>
      <c r="K1649" s="55">
        <v>1</v>
      </c>
      <c r="L1649" s="55">
        <v>0</v>
      </c>
      <c r="M1649" s="55">
        <v>0</v>
      </c>
      <c r="N1649" s="56">
        <v>2</v>
      </c>
      <c r="O1649" s="56">
        <v>1</v>
      </c>
      <c r="P1649" s="56">
        <v>3</v>
      </c>
      <c r="Q1649" s="55">
        <v>1648</v>
      </c>
      <c r="R1649" s="55" t="s">
        <v>309</v>
      </c>
      <c r="S1649" s="55">
        <v>91</v>
      </c>
      <c r="T1649" s="57">
        <f t="shared" si="25"/>
        <v>1</v>
      </c>
    </row>
    <row r="1650" spans="1:20" s="55" customFormat="1" x14ac:dyDescent="0.3">
      <c r="A1650" s="55" t="s">
        <v>2239</v>
      </c>
      <c r="B1650" s="55">
        <v>0</v>
      </c>
      <c r="C1650" s="55">
        <v>0</v>
      </c>
      <c r="D1650" s="55">
        <v>1</v>
      </c>
      <c r="E1650" s="55">
        <v>1</v>
      </c>
      <c r="F1650" s="55">
        <v>1</v>
      </c>
      <c r="G1650" s="55">
        <v>2</v>
      </c>
      <c r="H1650" s="55">
        <v>0</v>
      </c>
      <c r="I1650" s="55">
        <v>0</v>
      </c>
      <c r="J1650" s="55">
        <v>1</v>
      </c>
      <c r="K1650" s="55">
        <v>1</v>
      </c>
      <c r="L1650" s="55">
        <v>0</v>
      </c>
      <c r="M1650" s="55">
        <v>0</v>
      </c>
      <c r="N1650" s="56">
        <v>3</v>
      </c>
      <c r="O1650" s="56">
        <v>4</v>
      </c>
      <c r="P1650" s="56">
        <v>7</v>
      </c>
      <c r="Q1650" s="55">
        <v>1649</v>
      </c>
      <c r="R1650" s="55" t="s">
        <v>309</v>
      </c>
      <c r="S1650" s="55">
        <v>91</v>
      </c>
      <c r="T1650" s="57">
        <f t="shared" si="25"/>
        <v>5</v>
      </c>
    </row>
    <row r="1651" spans="1:20" s="55" customFormat="1" x14ac:dyDescent="0.3">
      <c r="A1651" s="55" t="s">
        <v>2239</v>
      </c>
      <c r="B1651" s="55">
        <v>0</v>
      </c>
      <c r="C1651" s="55">
        <v>0</v>
      </c>
      <c r="D1651" s="55">
        <v>0</v>
      </c>
      <c r="E1651" s="55">
        <v>1</v>
      </c>
      <c r="F1651" s="55">
        <v>1</v>
      </c>
      <c r="G1651" s="55">
        <v>1</v>
      </c>
      <c r="H1651" s="55">
        <v>2</v>
      </c>
      <c r="I1651" s="55">
        <v>1</v>
      </c>
      <c r="J1651" s="55">
        <v>1</v>
      </c>
      <c r="K1651" s="55">
        <v>1</v>
      </c>
      <c r="L1651" s="55">
        <v>0</v>
      </c>
      <c r="M1651" s="55">
        <v>0</v>
      </c>
      <c r="N1651" s="56">
        <v>4</v>
      </c>
      <c r="O1651" s="56">
        <v>4</v>
      </c>
      <c r="P1651" s="56">
        <v>8</v>
      </c>
      <c r="Q1651" s="55">
        <v>1650</v>
      </c>
      <c r="R1651" s="55" t="s">
        <v>309</v>
      </c>
      <c r="S1651" s="55">
        <v>91</v>
      </c>
      <c r="T1651" s="57">
        <f t="shared" si="25"/>
        <v>6</v>
      </c>
    </row>
    <row r="1652" spans="1:20" s="55" customFormat="1" x14ac:dyDescent="0.3">
      <c r="A1652" s="55" t="s">
        <v>2239</v>
      </c>
      <c r="B1652" s="55">
        <v>1</v>
      </c>
      <c r="C1652" s="55">
        <v>0</v>
      </c>
      <c r="D1652" s="55">
        <v>0</v>
      </c>
      <c r="E1652" s="55">
        <v>1</v>
      </c>
      <c r="F1652" s="55">
        <v>1</v>
      </c>
      <c r="G1652" s="55">
        <v>1</v>
      </c>
      <c r="H1652" s="55">
        <v>0</v>
      </c>
      <c r="I1652" s="55">
        <v>1</v>
      </c>
      <c r="J1652" s="55">
        <v>3</v>
      </c>
      <c r="K1652" s="55">
        <v>1</v>
      </c>
      <c r="L1652" s="55">
        <v>0</v>
      </c>
      <c r="M1652" s="55">
        <v>0</v>
      </c>
      <c r="N1652" s="56">
        <v>5</v>
      </c>
      <c r="O1652" s="56">
        <v>4</v>
      </c>
      <c r="P1652" s="56">
        <v>9</v>
      </c>
      <c r="Q1652" s="55">
        <v>1651</v>
      </c>
      <c r="R1652" s="55" t="s">
        <v>309</v>
      </c>
      <c r="S1652" s="55">
        <v>91</v>
      </c>
      <c r="T1652" s="57">
        <f t="shared" si="25"/>
        <v>5</v>
      </c>
    </row>
    <row r="1653" spans="1:20" s="55" customFormat="1" x14ac:dyDescent="0.3">
      <c r="A1653" s="55" t="s">
        <v>2239</v>
      </c>
      <c r="B1653" s="55">
        <v>0</v>
      </c>
      <c r="C1653" s="55">
        <v>0</v>
      </c>
      <c r="D1653" s="55">
        <v>0</v>
      </c>
      <c r="E1653" s="55">
        <v>0</v>
      </c>
      <c r="F1653" s="55">
        <v>0</v>
      </c>
      <c r="G1653" s="55">
        <v>0</v>
      </c>
      <c r="H1653" s="55">
        <v>1</v>
      </c>
      <c r="I1653" s="55">
        <v>1</v>
      </c>
      <c r="J1653" s="55">
        <v>0</v>
      </c>
      <c r="K1653" s="55">
        <v>1</v>
      </c>
      <c r="L1653" s="55">
        <v>1</v>
      </c>
      <c r="M1653" s="55">
        <v>0</v>
      </c>
      <c r="N1653" s="56">
        <v>2</v>
      </c>
      <c r="O1653" s="56">
        <v>2</v>
      </c>
      <c r="P1653" s="56">
        <v>4</v>
      </c>
      <c r="Q1653" s="55">
        <v>1652</v>
      </c>
      <c r="R1653" s="55" t="s">
        <v>309</v>
      </c>
      <c r="S1653" s="55">
        <v>91</v>
      </c>
      <c r="T1653" s="57">
        <f t="shared" si="25"/>
        <v>2</v>
      </c>
    </row>
    <row r="1654" spans="1:20" s="55" customFormat="1" x14ac:dyDescent="0.3">
      <c r="A1654" s="55" t="s">
        <v>2239</v>
      </c>
      <c r="B1654" s="55">
        <v>0</v>
      </c>
      <c r="C1654" s="55">
        <v>0</v>
      </c>
      <c r="D1654" s="55">
        <v>0</v>
      </c>
      <c r="E1654" s="55">
        <v>1</v>
      </c>
      <c r="F1654" s="55">
        <v>0</v>
      </c>
      <c r="G1654" s="55">
        <v>0</v>
      </c>
      <c r="H1654" s="55">
        <v>0</v>
      </c>
      <c r="I1654" s="55">
        <v>0</v>
      </c>
      <c r="J1654" s="55">
        <v>1</v>
      </c>
      <c r="K1654" s="55">
        <v>1</v>
      </c>
      <c r="L1654" s="55">
        <v>0</v>
      </c>
      <c r="M1654" s="55">
        <v>0</v>
      </c>
      <c r="N1654" s="56">
        <v>1</v>
      </c>
      <c r="O1654" s="56">
        <v>2</v>
      </c>
      <c r="P1654" s="56">
        <v>3</v>
      </c>
      <c r="Q1654" s="55">
        <v>1653</v>
      </c>
      <c r="R1654" s="55" t="s">
        <v>309</v>
      </c>
      <c r="S1654" s="55">
        <v>91</v>
      </c>
      <c r="T1654" s="57">
        <f t="shared" si="25"/>
        <v>1</v>
      </c>
    </row>
    <row r="1655" spans="1:20" s="55" customFormat="1" x14ac:dyDescent="0.3">
      <c r="A1655" s="55" t="s">
        <v>2239</v>
      </c>
      <c r="B1655" s="55">
        <v>0</v>
      </c>
      <c r="C1655" s="55">
        <v>2</v>
      </c>
      <c r="D1655" s="55">
        <v>1</v>
      </c>
      <c r="E1655" s="55">
        <v>0</v>
      </c>
      <c r="F1655" s="55">
        <v>1</v>
      </c>
      <c r="G1655" s="55">
        <v>0</v>
      </c>
      <c r="H1655" s="55">
        <v>0</v>
      </c>
      <c r="I1655" s="55">
        <v>0</v>
      </c>
      <c r="J1655" s="55">
        <v>1</v>
      </c>
      <c r="K1655" s="55">
        <v>1</v>
      </c>
      <c r="L1655" s="55">
        <v>0</v>
      </c>
      <c r="M1655" s="55">
        <v>0</v>
      </c>
      <c r="N1655" s="56">
        <v>3</v>
      </c>
      <c r="O1655" s="56">
        <v>3</v>
      </c>
      <c r="P1655" s="56">
        <v>6</v>
      </c>
      <c r="Q1655" s="55">
        <v>1654</v>
      </c>
      <c r="R1655" s="55" t="s">
        <v>309</v>
      </c>
      <c r="S1655" s="55">
        <v>91</v>
      </c>
      <c r="T1655" s="57">
        <f t="shared" si="25"/>
        <v>4</v>
      </c>
    </row>
    <row r="1656" spans="1:20" s="55" customFormat="1" x14ac:dyDescent="0.3">
      <c r="A1656" s="55" t="s">
        <v>2239</v>
      </c>
      <c r="B1656" s="55">
        <v>0</v>
      </c>
      <c r="C1656" s="55">
        <v>1</v>
      </c>
      <c r="D1656" s="55">
        <v>1</v>
      </c>
      <c r="E1656" s="55">
        <v>0</v>
      </c>
      <c r="F1656" s="55">
        <v>0</v>
      </c>
      <c r="G1656" s="55">
        <v>0</v>
      </c>
      <c r="H1656" s="55">
        <v>0</v>
      </c>
      <c r="I1656" s="55">
        <v>0</v>
      </c>
      <c r="J1656" s="55">
        <v>1</v>
      </c>
      <c r="K1656" s="55">
        <v>1</v>
      </c>
      <c r="L1656" s="55">
        <v>0</v>
      </c>
      <c r="M1656" s="55">
        <v>0</v>
      </c>
      <c r="N1656" s="56">
        <v>2</v>
      </c>
      <c r="O1656" s="56">
        <v>2</v>
      </c>
      <c r="P1656" s="56">
        <v>4</v>
      </c>
      <c r="Q1656" s="55">
        <v>1655</v>
      </c>
      <c r="R1656" s="55" t="s">
        <v>309</v>
      </c>
      <c r="S1656" s="55">
        <v>91</v>
      </c>
      <c r="T1656" s="57">
        <f t="shared" si="25"/>
        <v>2</v>
      </c>
    </row>
    <row r="1657" spans="1:20" s="55" customFormat="1" x14ac:dyDescent="0.3">
      <c r="A1657" s="55" t="s">
        <v>2239</v>
      </c>
      <c r="B1657" s="55">
        <v>1</v>
      </c>
      <c r="C1657" s="55">
        <v>0</v>
      </c>
      <c r="D1657" s="55">
        <v>0</v>
      </c>
      <c r="E1657" s="55">
        <v>0</v>
      </c>
      <c r="F1657" s="55">
        <v>0</v>
      </c>
      <c r="G1657" s="55">
        <v>1</v>
      </c>
      <c r="H1657" s="55">
        <v>0</v>
      </c>
      <c r="I1657" s="55">
        <v>1</v>
      </c>
      <c r="J1657" s="55">
        <v>1</v>
      </c>
      <c r="K1657" s="55">
        <v>1</v>
      </c>
      <c r="L1657" s="55">
        <v>0</v>
      </c>
      <c r="M1657" s="55">
        <v>0</v>
      </c>
      <c r="N1657" s="56">
        <v>2</v>
      </c>
      <c r="O1657" s="56">
        <v>3</v>
      </c>
      <c r="P1657" s="56">
        <v>5</v>
      </c>
      <c r="Q1657" s="55">
        <v>1656</v>
      </c>
      <c r="R1657" s="55" t="s">
        <v>309</v>
      </c>
      <c r="S1657" s="55">
        <v>91</v>
      </c>
      <c r="T1657" s="57">
        <f t="shared" si="25"/>
        <v>3</v>
      </c>
    </row>
    <row r="1658" spans="1:20" s="55" customFormat="1" x14ac:dyDescent="0.3">
      <c r="A1658" s="55" t="s">
        <v>2239</v>
      </c>
      <c r="B1658" s="55">
        <v>0</v>
      </c>
      <c r="C1658" s="55">
        <v>1</v>
      </c>
      <c r="D1658" s="55">
        <v>1</v>
      </c>
      <c r="E1658" s="55">
        <v>0</v>
      </c>
      <c r="F1658" s="55">
        <v>0</v>
      </c>
      <c r="G1658" s="55">
        <v>0</v>
      </c>
      <c r="H1658" s="55">
        <v>0</v>
      </c>
      <c r="I1658" s="55">
        <v>0</v>
      </c>
      <c r="J1658" s="55">
        <v>1</v>
      </c>
      <c r="K1658" s="55">
        <v>1</v>
      </c>
      <c r="L1658" s="55">
        <v>0</v>
      </c>
      <c r="M1658" s="55">
        <v>0</v>
      </c>
      <c r="N1658" s="56">
        <v>2</v>
      </c>
      <c r="O1658" s="56">
        <v>2</v>
      </c>
      <c r="P1658" s="56">
        <v>4</v>
      </c>
      <c r="Q1658" s="55">
        <v>1657</v>
      </c>
      <c r="R1658" s="55" t="s">
        <v>309</v>
      </c>
      <c r="S1658" s="55">
        <v>91</v>
      </c>
      <c r="T1658" s="57">
        <f t="shared" si="25"/>
        <v>2</v>
      </c>
    </row>
    <row r="1659" spans="1:20" s="55" customFormat="1" x14ac:dyDescent="0.3">
      <c r="A1659" s="55" t="s">
        <v>2239</v>
      </c>
      <c r="B1659" s="55">
        <v>0</v>
      </c>
      <c r="C1659" s="55">
        <v>1</v>
      </c>
      <c r="D1659" s="55">
        <v>1</v>
      </c>
      <c r="E1659" s="55">
        <v>0</v>
      </c>
      <c r="F1659" s="55">
        <v>0</v>
      </c>
      <c r="G1659" s="55">
        <v>0</v>
      </c>
      <c r="H1659" s="55">
        <v>0</v>
      </c>
      <c r="I1659" s="55">
        <v>0</v>
      </c>
      <c r="J1659" s="55">
        <v>1</v>
      </c>
      <c r="K1659" s="55">
        <v>1</v>
      </c>
      <c r="L1659" s="55">
        <v>0</v>
      </c>
      <c r="M1659" s="55">
        <v>0</v>
      </c>
      <c r="N1659" s="56">
        <v>2</v>
      </c>
      <c r="O1659" s="56">
        <v>2</v>
      </c>
      <c r="P1659" s="56">
        <v>4</v>
      </c>
      <c r="Q1659" s="55">
        <v>1658</v>
      </c>
      <c r="R1659" s="55" t="s">
        <v>309</v>
      </c>
      <c r="S1659" s="55">
        <v>91</v>
      </c>
      <c r="T1659" s="57">
        <f t="shared" si="25"/>
        <v>2</v>
      </c>
    </row>
    <row r="1660" spans="1:20" s="55" customFormat="1" x14ac:dyDescent="0.3">
      <c r="A1660" s="55" t="s">
        <v>2239</v>
      </c>
      <c r="B1660" s="55">
        <v>1</v>
      </c>
      <c r="C1660" s="55">
        <v>0</v>
      </c>
      <c r="D1660" s="55">
        <v>0</v>
      </c>
      <c r="E1660" s="55">
        <v>0</v>
      </c>
      <c r="F1660" s="55">
        <v>0</v>
      </c>
      <c r="G1660" s="55">
        <v>0</v>
      </c>
      <c r="H1660" s="55">
        <v>0</v>
      </c>
      <c r="I1660" s="55">
        <v>1</v>
      </c>
      <c r="J1660" s="55">
        <v>1</v>
      </c>
      <c r="K1660" s="55">
        <v>1</v>
      </c>
      <c r="L1660" s="55">
        <v>0</v>
      </c>
      <c r="M1660" s="55">
        <v>0</v>
      </c>
      <c r="N1660" s="56">
        <v>2</v>
      </c>
      <c r="O1660" s="56">
        <v>2</v>
      </c>
      <c r="P1660" s="56">
        <v>4</v>
      </c>
      <c r="Q1660" s="55">
        <v>1659</v>
      </c>
      <c r="R1660" s="55" t="s">
        <v>309</v>
      </c>
      <c r="S1660" s="55">
        <v>91</v>
      </c>
      <c r="T1660" s="57">
        <f t="shared" si="25"/>
        <v>2</v>
      </c>
    </row>
    <row r="1661" spans="1:20" s="55" customFormat="1" x14ac:dyDescent="0.3">
      <c r="A1661" s="55" t="s">
        <v>2239</v>
      </c>
      <c r="B1661" s="55">
        <v>0</v>
      </c>
      <c r="C1661" s="55">
        <v>1</v>
      </c>
      <c r="D1661" s="55">
        <v>1</v>
      </c>
      <c r="E1661" s="55">
        <v>0</v>
      </c>
      <c r="F1661" s="55">
        <v>0</v>
      </c>
      <c r="G1661" s="55">
        <v>0</v>
      </c>
      <c r="H1661" s="55">
        <v>0</v>
      </c>
      <c r="I1661" s="55">
        <v>0</v>
      </c>
      <c r="J1661" s="55">
        <v>1</v>
      </c>
      <c r="K1661" s="55">
        <v>1</v>
      </c>
      <c r="L1661" s="55">
        <v>0</v>
      </c>
      <c r="M1661" s="55">
        <v>0</v>
      </c>
      <c r="N1661" s="56">
        <v>2</v>
      </c>
      <c r="O1661" s="56">
        <v>2</v>
      </c>
      <c r="P1661" s="56">
        <v>4</v>
      </c>
      <c r="Q1661" s="55">
        <v>1660</v>
      </c>
      <c r="R1661" s="55" t="s">
        <v>309</v>
      </c>
      <c r="S1661" s="55">
        <v>91</v>
      </c>
      <c r="T1661" s="57">
        <f t="shared" si="25"/>
        <v>2</v>
      </c>
    </row>
    <row r="1662" spans="1:20" s="55" customFormat="1" x14ac:dyDescent="0.3">
      <c r="A1662" s="55" t="s">
        <v>2239</v>
      </c>
      <c r="B1662" s="55">
        <v>0</v>
      </c>
      <c r="C1662" s="55">
        <v>0</v>
      </c>
      <c r="D1662" s="55">
        <v>0</v>
      </c>
      <c r="E1662" s="55">
        <v>1</v>
      </c>
      <c r="F1662" s="55">
        <v>1</v>
      </c>
      <c r="G1662" s="55">
        <v>0</v>
      </c>
      <c r="H1662" s="55">
        <v>1</v>
      </c>
      <c r="I1662" s="55">
        <v>1</v>
      </c>
      <c r="J1662" s="55">
        <v>0</v>
      </c>
      <c r="K1662" s="55">
        <v>0</v>
      </c>
      <c r="L1662" s="55">
        <v>1</v>
      </c>
      <c r="M1662" s="55">
        <v>1</v>
      </c>
      <c r="N1662" s="56">
        <v>3</v>
      </c>
      <c r="O1662" s="56">
        <v>3</v>
      </c>
      <c r="P1662" s="56">
        <v>6</v>
      </c>
      <c r="Q1662" s="55">
        <v>1661</v>
      </c>
      <c r="R1662" s="55" t="s">
        <v>309</v>
      </c>
      <c r="S1662" s="55">
        <v>91</v>
      </c>
      <c r="T1662" s="57">
        <f t="shared" si="25"/>
        <v>4</v>
      </c>
    </row>
    <row r="1663" spans="1:20" s="55" customFormat="1" x14ac:dyDescent="0.3">
      <c r="A1663" s="55" t="s">
        <v>2239</v>
      </c>
      <c r="B1663" s="55">
        <v>0</v>
      </c>
      <c r="C1663" s="55">
        <v>1</v>
      </c>
      <c r="D1663" s="55">
        <v>1</v>
      </c>
      <c r="E1663" s="55">
        <v>0</v>
      </c>
      <c r="F1663" s="55">
        <v>0</v>
      </c>
      <c r="G1663" s="55">
        <v>1</v>
      </c>
      <c r="H1663" s="55">
        <v>0</v>
      </c>
      <c r="I1663" s="55">
        <v>0</v>
      </c>
      <c r="J1663" s="55">
        <v>1</v>
      </c>
      <c r="K1663" s="55">
        <v>2</v>
      </c>
      <c r="L1663" s="55">
        <v>0</v>
      </c>
      <c r="M1663" s="55">
        <v>0</v>
      </c>
      <c r="N1663" s="56">
        <v>2</v>
      </c>
      <c r="O1663" s="56">
        <v>4</v>
      </c>
      <c r="P1663" s="56">
        <v>6</v>
      </c>
      <c r="Q1663" s="55">
        <v>1662</v>
      </c>
      <c r="R1663" s="55" t="s">
        <v>309</v>
      </c>
      <c r="S1663" s="55">
        <v>92</v>
      </c>
      <c r="T1663" s="57">
        <f t="shared" si="25"/>
        <v>3</v>
      </c>
    </row>
    <row r="1664" spans="1:20" s="55" customFormat="1" x14ac:dyDescent="0.3">
      <c r="A1664" s="55" t="s">
        <v>2239</v>
      </c>
      <c r="B1664" s="55">
        <v>1</v>
      </c>
      <c r="C1664" s="55">
        <v>0</v>
      </c>
      <c r="D1664" s="55">
        <v>0</v>
      </c>
      <c r="E1664" s="55">
        <v>1</v>
      </c>
      <c r="F1664" s="55">
        <v>0</v>
      </c>
      <c r="G1664" s="55">
        <v>0</v>
      </c>
      <c r="H1664" s="55">
        <v>0</v>
      </c>
      <c r="I1664" s="55">
        <v>0</v>
      </c>
      <c r="J1664" s="55">
        <v>1</v>
      </c>
      <c r="K1664" s="55">
        <v>1</v>
      </c>
      <c r="L1664" s="55">
        <v>0</v>
      </c>
      <c r="M1664" s="55">
        <v>0</v>
      </c>
      <c r="N1664" s="56">
        <v>2</v>
      </c>
      <c r="O1664" s="56">
        <v>2</v>
      </c>
      <c r="P1664" s="56">
        <v>4</v>
      </c>
      <c r="Q1664" s="55">
        <v>1663</v>
      </c>
      <c r="R1664" s="55" t="s">
        <v>309</v>
      </c>
      <c r="S1664" s="55">
        <v>92</v>
      </c>
      <c r="T1664" s="57">
        <f t="shared" si="25"/>
        <v>2</v>
      </c>
    </row>
    <row r="1665" spans="1:20" s="55" customFormat="1" x14ac:dyDescent="0.3">
      <c r="A1665" s="55" t="s">
        <v>2239</v>
      </c>
      <c r="B1665" s="55">
        <v>0</v>
      </c>
      <c r="C1665" s="55">
        <v>1</v>
      </c>
      <c r="D1665" s="55">
        <v>0</v>
      </c>
      <c r="E1665" s="55">
        <v>0</v>
      </c>
      <c r="F1665" s="55">
        <v>0</v>
      </c>
      <c r="G1665" s="55">
        <v>0</v>
      </c>
      <c r="H1665" s="55">
        <v>0</v>
      </c>
      <c r="I1665" s="55">
        <v>0</v>
      </c>
      <c r="J1665" s="55">
        <v>1</v>
      </c>
      <c r="K1665" s="55">
        <v>1</v>
      </c>
      <c r="L1665" s="55">
        <v>0</v>
      </c>
      <c r="M1665" s="55">
        <v>0</v>
      </c>
      <c r="N1665" s="56">
        <v>1</v>
      </c>
      <c r="O1665" s="56">
        <v>2</v>
      </c>
      <c r="P1665" s="56">
        <v>3</v>
      </c>
      <c r="Q1665" s="55">
        <v>1664</v>
      </c>
      <c r="R1665" s="55" t="s">
        <v>309</v>
      </c>
      <c r="S1665" s="55">
        <v>92</v>
      </c>
      <c r="T1665" s="57">
        <f t="shared" si="25"/>
        <v>1</v>
      </c>
    </row>
    <row r="1666" spans="1:20" s="55" customFormat="1" x14ac:dyDescent="0.3">
      <c r="A1666" s="55" t="s">
        <v>2239</v>
      </c>
      <c r="B1666" s="55">
        <v>1</v>
      </c>
      <c r="C1666" s="55">
        <v>1</v>
      </c>
      <c r="D1666" s="55">
        <v>0</v>
      </c>
      <c r="E1666" s="55">
        <v>0</v>
      </c>
      <c r="F1666" s="55">
        <v>0</v>
      </c>
      <c r="G1666" s="55">
        <v>0</v>
      </c>
      <c r="H1666" s="55">
        <v>0</v>
      </c>
      <c r="I1666" s="55">
        <v>0</v>
      </c>
      <c r="J1666" s="55">
        <v>1</v>
      </c>
      <c r="K1666" s="55">
        <v>1</v>
      </c>
      <c r="L1666" s="55">
        <v>0</v>
      </c>
      <c r="M1666" s="55">
        <v>0</v>
      </c>
      <c r="N1666" s="56">
        <v>2</v>
      </c>
      <c r="O1666" s="56">
        <v>2</v>
      </c>
      <c r="P1666" s="56">
        <v>4</v>
      </c>
      <c r="Q1666" s="55">
        <v>1665</v>
      </c>
      <c r="R1666" s="55" t="s">
        <v>309</v>
      </c>
      <c r="S1666" s="55">
        <v>92</v>
      </c>
      <c r="T1666" s="57">
        <f t="shared" si="25"/>
        <v>2</v>
      </c>
    </row>
    <row r="1667" spans="1:20" s="55" customFormat="1" x14ac:dyDescent="0.3">
      <c r="A1667" s="55" t="s">
        <v>2239</v>
      </c>
      <c r="B1667" s="55">
        <v>0</v>
      </c>
      <c r="C1667" s="55">
        <v>0</v>
      </c>
      <c r="D1667" s="55">
        <v>0</v>
      </c>
      <c r="E1667" s="55">
        <v>0</v>
      </c>
      <c r="F1667" s="55">
        <v>0</v>
      </c>
      <c r="G1667" s="55">
        <v>0</v>
      </c>
      <c r="H1667" s="55">
        <v>0</v>
      </c>
      <c r="I1667" s="55">
        <v>0</v>
      </c>
      <c r="J1667" s="55">
        <v>1</v>
      </c>
      <c r="K1667" s="55">
        <v>1</v>
      </c>
      <c r="L1667" s="55">
        <v>0</v>
      </c>
      <c r="M1667" s="55">
        <v>0</v>
      </c>
      <c r="N1667" s="56">
        <v>1</v>
      </c>
      <c r="O1667" s="56">
        <v>1</v>
      </c>
      <c r="P1667" s="56">
        <v>2</v>
      </c>
      <c r="Q1667" s="55">
        <v>1666</v>
      </c>
      <c r="R1667" s="55" t="s">
        <v>309</v>
      </c>
      <c r="S1667" s="55">
        <v>92</v>
      </c>
      <c r="T1667" s="57">
        <f t="shared" ref="T1667:T1730" si="26">SUM(B1667:I1667)</f>
        <v>0</v>
      </c>
    </row>
    <row r="1668" spans="1:20" s="55" customFormat="1" x14ac:dyDescent="0.3">
      <c r="A1668" s="55" t="s">
        <v>2239</v>
      </c>
      <c r="B1668" s="55">
        <v>1</v>
      </c>
      <c r="C1668" s="55">
        <v>1</v>
      </c>
      <c r="D1668" s="55">
        <v>0</v>
      </c>
      <c r="E1668" s="55">
        <v>0</v>
      </c>
      <c r="F1668" s="55">
        <v>0</v>
      </c>
      <c r="G1668" s="55">
        <v>0</v>
      </c>
      <c r="H1668" s="55">
        <v>0</v>
      </c>
      <c r="I1668" s="55">
        <v>0</v>
      </c>
      <c r="J1668" s="55">
        <v>1</v>
      </c>
      <c r="K1668" s="55">
        <v>1</v>
      </c>
      <c r="L1668" s="55">
        <v>0</v>
      </c>
      <c r="M1668" s="55">
        <v>0</v>
      </c>
      <c r="N1668" s="56">
        <v>2</v>
      </c>
      <c r="O1668" s="56">
        <v>2</v>
      </c>
      <c r="P1668" s="56">
        <v>4</v>
      </c>
      <c r="Q1668" s="55">
        <v>1667</v>
      </c>
      <c r="R1668" s="55" t="s">
        <v>309</v>
      </c>
      <c r="S1668" s="55">
        <v>92</v>
      </c>
      <c r="T1668" s="57">
        <f t="shared" si="26"/>
        <v>2</v>
      </c>
    </row>
    <row r="1669" spans="1:20" s="55" customFormat="1" x14ac:dyDescent="0.3">
      <c r="A1669" s="55" t="s">
        <v>2239</v>
      </c>
      <c r="B1669" s="55">
        <v>0</v>
      </c>
      <c r="C1669" s="55">
        <v>0</v>
      </c>
      <c r="D1669" s="55">
        <v>1</v>
      </c>
      <c r="E1669" s="55">
        <v>0</v>
      </c>
      <c r="F1669" s="55">
        <v>1</v>
      </c>
      <c r="G1669" s="55">
        <v>0</v>
      </c>
      <c r="H1669" s="55">
        <v>0</v>
      </c>
      <c r="I1669" s="55">
        <v>0</v>
      </c>
      <c r="J1669" s="55">
        <v>1</v>
      </c>
      <c r="K1669" s="55">
        <v>1</v>
      </c>
      <c r="L1669" s="55">
        <v>1</v>
      </c>
      <c r="M1669" s="55">
        <v>0</v>
      </c>
      <c r="N1669" s="56">
        <v>4</v>
      </c>
      <c r="O1669" s="56">
        <v>1</v>
      </c>
      <c r="P1669" s="56">
        <v>5</v>
      </c>
      <c r="Q1669" s="55">
        <v>1668</v>
      </c>
      <c r="R1669" s="55" t="s">
        <v>309</v>
      </c>
      <c r="S1669" s="55">
        <v>92</v>
      </c>
      <c r="T1669" s="57">
        <f t="shared" si="26"/>
        <v>2</v>
      </c>
    </row>
    <row r="1670" spans="1:20" s="55" customFormat="1" x14ac:dyDescent="0.3">
      <c r="A1670" s="55" t="s">
        <v>2239</v>
      </c>
      <c r="B1670" s="55">
        <v>0</v>
      </c>
      <c r="C1670" s="55">
        <v>0</v>
      </c>
      <c r="D1670" s="55">
        <v>0</v>
      </c>
      <c r="E1670" s="55">
        <v>0</v>
      </c>
      <c r="F1670" s="55">
        <v>0</v>
      </c>
      <c r="G1670" s="55">
        <v>0</v>
      </c>
      <c r="H1670" s="55">
        <v>0</v>
      </c>
      <c r="I1670" s="55">
        <v>0</v>
      </c>
      <c r="J1670" s="55">
        <v>1</v>
      </c>
      <c r="K1670" s="55">
        <v>1</v>
      </c>
      <c r="L1670" s="55">
        <v>0</v>
      </c>
      <c r="M1670" s="55">
        <v>0</v>
      </c>
      <c r="N1670" s="56">
        <v>1</v>
      </c>
      <c r="O1670" s="56">
        <v>1</v>
      </c>
      <c r="P1670" s="56">
        <v>2</v>
      </c>
      <c r="Q1670" s="55">
        <v>1669</v>
      </c>
      <c r="R1670" s="55" t="s">
        <v>309</v>
      </c>
      <c r="S1670" s="55">
        <v>92</v>
      </c>
      <c r="T1670" s="57">
        <f t="shared" si="26"/>
        <v>0</v>
      </c>
    </row>
    <row r="1671" spans="1:20" s="55" customFormat="1" x14ac:dyDescent="0.3">
      <c r="A1671" s="55" t="s">
        <v>2239</v>
      </c>
      <c r="B1671" s="55">
        <v>0</v>
      </c>
      <c r="C1671" s="55">
        <v>1</v>
      </c>
      <c r="D1671" s="55">
        <v>0</v>
      </c>
      <c r="E1671" s="55">
        <v>1</v>
      </c>
      <c r="F1671" s="55">
        <v>1</v>
      </c>
      <c r="G1671" s="55">
        <v>2</v>
      </c>
      <c r="H1671" s="55">
        <v>3</v>
      </c>
      <c r="I1671" s="55">
        <v>2</v>
      </c>
      <c r="J1671" s="55">
        <v>1</v>
      </c>
      <c r="K1671" s="55">
        <v>3</v>
      </c>
      <c r="L1671" s="55">
        <v>1</v>
      </c>
      <c r="M1671" s="55">
        <v>0</v>
      </c>
      <c r="N1671" s="56">
        <v>6</v>
      </c>
      <c r="O1671" s="56">
        <v>9</v>
      </c>
      <c r="P1671" s="56">
        <v>15</v>
      </c>
      <c r="Q1671" s="55">
        <v>1670</v>
      </c>
      <c r="R1671" s="55" t="s">
        <v>309</v>
      </c>
      <c r="S1671" s="55">
        <v>92</v>
      </c>
      <c r="T1671" s="57">
        <f t="shared" si="26"/>
        <v>10</v>
      </c>
    </row>
    <row r="1672" spans="1:20" s="55" customFormat="1" x14ac:dyDescent="0.3">
      <c r="A1672" s="55" t="s">
        <v>2239</v>
      </c>
      <c r="B1672" s="55">
        <v>0</v>
      </c>
      <c r="C1672" s="55">
        <v>1</v>
      </c>
      <c r="D1672" s="55">
        <v>1</v>
      </c>
      <c r="E1672" s="55">
        <v>0</v>
      </c>
      <c r="F1672" s="55">
        <v>2</v>
      </c>
      <c r="G1672" s="55">
        <v>1</v>
      </c>
      <c r="H1672" s="55">
        <v>0</v>
      </c>
      <c r="I1672" s="55">
        <v>0</v>
      </c>
      <c r="J1672" s="55">
        <v>1</v>
      </c>
      <c r="K1672" s="55">
        <v>1</v>
      </c>
      <c r="L1672" s="55">
        <v>0</v>
      </c>
      <c r="M1672" s="55">
        <v>0</v>
      </c>
      <c r="N1672" s="56">
        <v>4</v>
      </c>
      <c r="O1672" s="56">
        <v>3</v>
      </c>
      <c r="P1672" s="56">
        <v>7</v>
      </c>
      <c r="Q1672" s="55">
        <v>1671</v>
      </c>
      <c r="R1672" s="55" t="s">
        <v>309</v>
      </c>
      <c r="S1672" s="55">
        <v>92</v>
      </c>
      <c r="T1672" s="57">
        <f t="shared" si="26"/>
        <v>5</v>
      </c>
    </row>
    <row r="1673" spans="1:20" s="55" customFormat="1" x14ac:dyDescent="0.3">
      <c r="A1673" s="55" t="s">
        <v>2239</v>
      </c>
      <c r="B1673" s="55">
        <v>0</v>
      </c>
      <c r="C1673" s="55">
        <v>1</v>
      </c>
      <c r="D1673" s="55">
        <v>0</v>
      </c>
      <c r="E1673" s="55">
        <v>0</v>
      </c>
      <c r="F1673" s="55">
        <v>0</v>
      </c>
      <c r="G1673" s="55">
        <v>2</v>
      </c>
      <c r="H1673" s="55">
        <v>1</v>
      </c>
      <c r="I1673" s="55">
        <v>0</v>
      </c>
      <c r="J1673" s="55">
        <v>1</v>
      </c>
      <c r="K1673" s="55">
        <v>1</v>
      </c>
      <c r="L1673" s="55">
        <v>0</v>
      </c>
      <c r="M1673" s="55">
        <v>0</v>
      </c>
      <c r="N1673" s="56">
        <v>2</v>
      </c>
      <c r="O1673" s="56">
        <v>4</v>
      </c>
      <c r="P1673" s="56">
        <v>6</v>
      </c>
      <c r="Q1673" s="55">
        <v>1672</v>
      </c>
      <c r="R1673" s="55" t="s">
        <v>309</v>
      </c>
      <c r="S1673" s="55">
        <v>93</v>
      </c>
      <c r="T1673" s="57">
        <f t="shared" si="26"/>
        <v>4</v>
      </c>
    </row>
    <row r="1674" spans="1:20" s="55" customFormat="1" x14ac:dyDescent="0.3">
      <c r="A1674" s="55" t="s">
        <v>2239</v>
      </c>
      <c r="B1674" s="55">
        <v>1</v>
      </c>
      <c r="C1674" s="55">
        <v>0</v>
      </c>
      <c r="D1674" s="55">
        <v>0</v>
      </c>
      <c r="E1674" s="55">
        <v>0</v>
      </c>
      <c r="F1674" s="55">
        <v>0</v>
      </c>
      <c r="G1674" s="55">
        <v>1</v>
      </c>
      <c r="H1674" s="55">
        <v>0</v>
      </c>
      <c r="I1674" s="55">
        <v>0</v>
      </c>
      <c r="J1674" s="55">
        <v>1</v>
      </c>
      <c r="K1674" s="55">
        <v>1</v>
      </c>
      <c r="L1674" s="55">
        <v>0</v>
      </c>
      <c r="M1674" s="55">
        <v>0</v>
      </c>
      <c r="N1674" s="56">
        <v>2</v>
      </c>
      <c r="O1674" s="56">
        <v>2</v>
      </c>
      <c r="P1674" s="56">
        <v>4</v>
      </c>
      <c r="Q1674" s="55">
        <v>1673</v>
      </c>
      <c r="R1674" s="55" t="s">
        <v>309</v>
      </c>
      <c r="S1674" s="55">
        <v>93</v>
      </c>
      <c r="T1674" s="57">
        <f t="shared" si="26"/>
        <v>2</v>
      </c>
    </row>
    <row r="1675" spans="1:20" s="55" customFormat="1" x14ac:dyDescent="0.3">
      <c r="A1675" s="55" t="s">
        <v>2239</v>
      </c>
      <c r="B1675" s="55">
        <v>0</v>
      </c>
      <c r="C1675" s="55">
        <v>0</v>
      </c>
      <c r="D1675" s="55">
        <v>0</v>
      </c>
      <c r="E1675" s="55">
        <v>0</v>
      </c>
      <c r="F1675" s="55">
        <v>1</v>
      </c>
      <c r="G1675" s="55">
        <v>0</v>
      </c>
      <c r="H1675" s="55">
        <v>0</v>
      </c>
      <c r="I1675" s="55">
        <v>2</v>
      </c>
      <c r="J1675" s="55">
        <v>1</v>
      </c>
      <c r="K1675" s="55">
        <v>2</v>
      </c>
      <c r="L1675" s="55">
        <v>1</v>
      </c>
      <c r="M1675" s="55">
        <v>0</v>
      </c>
      <c r="N1675" s="56">
        <v>3</v>
      </c>
      <c r="O1675" s="56">
        <v>4</v>
      </c>
      <c r="P1675" s="56">
        <v>7</v>
      </c>
      <c r="Q1675" s="55">
        <v>1674</v>
      </c>
      <c r="R1675" s="55" t="s">
        <v>309</v>
      </c>
      <c r="S1675" s="55">
        <v>93</v>
      </c>
      <c r="T1675" s="57">
        <f t="shared" si="26"/>
        <v>3</v>
      </c>
    </row>
    <row r="1676" spans="1:20" s="55" customFormat="1" x14ac:dyDescent="0.3">
      <c r="A1676" s="55" t="s">
        <v>2239</v>
      </c>
      <c r="B1676" s="55">
        <v>0</v>
      </c>
      <c r="C1676" s="55">
        <v>0</v>
      </c>
      <c r="D1676" s="55">
        <v>0</v>
      </c>
      <c r="E1676" s="55">
        <v>1</v>
      </c>
      <c r="F1676" s="55">
        <v>0</v>
      </c>
      <c r="G1676" s="55">
        <v>0</v>
      </c>
      <c r="H1676" s="55">
        <v>0</v>
      </c>
      <c r="I1676" s="55">
        <v>1</v>
      </c>
      <c r="J1676" s="55">
        <v>1</v>
      </c>
      <c r="K1676" s="55">
        <v>1</v>
      </c>
      <c r="L1676" s="55">
        <v>0</v>
      </c>
      <c r="M1676" s="55">
        <v>0</v>
      </c>
      <c r="N1676" s="56">
        <v>1</v>
      </c>
      <c r="O1676" s="56">
        <v>3</v>
      </c>
      <c r="P1676" s="56">
        <v>4</v>
      </c>
      <c r="Q1676" s="55">
        <v>1675</v>
      </c>
      <c r="R1676" s="55" t="s">
        <v>309</v>
      </c>
      <c r="S1676" s="55">
        <v>93</v>
      </c>
      <c r="T1676" s="57">
        <f t="shared" si="26"/>
        <v>2</v>
      </c>
    </row>
    <row r="1677" spans="1:20" s="55" customFormat="1" x14ac:dyDescent="0.3">
      <c r="A1677" s="55" t="s">
        <v>2239</v>
      </c>
      <c r="B1677" s="55">
        <v>0</v>
      </c>
      <c r="C1677" s="55">
        <v>0</v>
      </c>
      <c r="D1677" s="55">
        <v>0</v>
      </c>
      <c r="E1677" s="55">
        <v>0</v>
      </c>
      <c r="F1677" s="55">
        <v>0</v>
      </c>
      <c r="G1677" s="55">
        <v>0</v>
      </c>
      <c r="H1677" s="55">
        <v>0</v>
      </c>
      <c r="I1677" s="55">
        <v>3</v>
      </c>
      <c r="J1677" s="55">
        <v>0</v>
      </c>
      <c r="K1677" s="55">
        <v>1</v>
      </c>
      <c r="L1677" s="55">
        <v>0</v>
      </c>
      <c r="M1677" s="55">
        <v>0</v>
      </c>
      <c r="N1677" s="56">
        <v>0</v>
      </c>
      <c r="O1677" s="56">
        <v>4</v>
      </c>
      <c r="P1677" s="56">
        <v>4</v>
      </c>
      <c r="Q1677" s="55">
        <v>1676</v>
      </c>
      <c r="R1677" s="55" t="s">
        <v>309</v>
      </c>
      <c r="S1677" s="55">
        <v>93</v>
      </c>
      <c r="T1677" s="57">
        <f t="shared" si="26"/>
        <v>3</v>
      </c>
    </row>
    <row r="1678" spans="1:20" s="55" customFormat="1" x14ac:dyDescent="0.3">
      <c r="A1678" s="55" t="s">
        <v>2239</v>
      </c>
      <c r="B1678" s="55">
        <v>1</v>
      </c>
      <c r="C1678" s="55">
        <v>0</v>
      </c>
      <c r="D1678" s="55">
        <v>0</v>
      </c>
      <c r="E1678" s="55">
        <v>2</v>
      </c>
      <c r="F1678" s="55">
        <v>0</v>
      </c>
      <c r="G1678" s="55">
        <v>0</v>
      </c>
      <c r="H1678" s="55">
        <v>1</v>
      </c>
      <c r="I1678" s="55">
        <v>1</v>
      </c>
      <c r="J1678" s="55">
        <v>1</v>
      </c>
      <c r="K1678" s="55">
        <v>2</v>
      </c>
      <c r="L1678" s="55">
        <v>0</v>
      </c>
      <c r="M1678" s="55">
        <v>0</v>
      </c>
      <c r="N1678" s="56">
        <v>3</v>
      </c>
      <c r="O1678" s="56">
        <v>5</v>
      </c>
      <c r="P1678" s="56">
        <v>8</v>
      </c>
      <c r="Q1678" s="55">
        <v>1677</v>
      </c>
      <c r="R1678" s="55" t="s">
        <v>309</v>
      </c>
      <c r="S1678" s="55">
        <v>93</v>
      </c>
      <c r="T1678" s="57">
        <f t="shared" si="26"/>
        <v>5</v>
      </c>
    </row>
    <row r="1679" spans="1:20" s="55" customFormat="1" x14ac:dyDescent="0.3">
      <c r="A1679" s="55" t="s">
        <v>2239</v>
      </c>
      <c r="B1679" s="55">
        <v>0</v>
      </c>
      <c r="C1679" s="55">
        <v>2</v>
      </c>
      <c r="D1679" s="55">
        <v>0</v>
      </c>
      <c r="E1679" s="55">
        <v>0</v>
      </c>
      <c r="F1679" s="55">
        <v>1</v>
      </c>
      <c r="G1679" s="55">
        <v>0</v>
      </c>
      <c r="H1679" s="55">
        <v>0</v>
      </c>
      <c r="I1679" s="55">
        <v>0</v>
      </c>
      <c r="J1679" s="55">
        <v>1</v>
      </c>
      <c r="K1679" s="55">
        <v>1</v>
      </c>
      <c r="L1679" s="55">
        <v>0</v>
      </c>
      <c r="M1679" s="55">
        <v>1</v>
      </c>
      <c r="N1679" s="56">
        <v>2</v>
      </c>
      <c r="O1679" s="56">
        <v>4</v>
      </c>
      <c r="P1679" s="56">
        <v>6</v>
      </c>
      <c r="Q1679" s="55">
        <v>1678</v>
      </c>
      <c r="R1679" s="55" t="s">
        <v>309</v>
      </c>
      <c r="S1679" s="55">
        <v>93</v>
      </c>
      <c r="T1679" s="57">
        <f t="shared" si="26"/>
        <v>3</v>
      </c>
    </row>
    <row r="1680" spans="1:20" s="55" customFormat="1" x14ac:dyDescent="0.3">
      <c r="A1680" s="55" t="s">
        <v>2239</v>
      </c>
      <c r="B1680" s="55">
        <v>1</v>
      </c>
      <c r="C1680" s="55">
        <v>0</v>
      </c>
      <c r="D1680" s="55">
        <v>0</v>
      </c>
      <c r="E1680" s="55">
        <v>1</v>
      </c>
      <c r="F1680" s="55">
        <v>0</v>
      </c>
      <c r="G1680" s="55">
        <v>0</v>
      </c>
      <c r="H1680" s="55">
        <v>0</v>
      </c>
      <c r="I1680" s="55">
        <v>1</v>
      </c>
      <c r="J1680" s="55">
        <v>1</v>
      </c>
      <c r="K1680" s="55">
        <v>0</v>
      </c>
      <c r="L1680" s="55">
        <v>0</v>
      </c>
      <c r="M1680" s="55">
        <v>0</v>
      </c>
      <c r="N1680" s="56">
        <v>2</v>
      </c>
      <c r="O1680" s="56">
        <v>2</v>
      </c>
      <c r="P1680" s="56">
        <v>4</v>
      </c>
      <c r="Q1680" s="55">
        <v>1679</v>
      </c>
      <c r="R1680" s="55" t="s">
        <v>309</v>
      </c>
      <c r="S1680" s="55">
        <v>93</v>
      </c>
      <c r="T1680" s="57">
        <f t="shared" si="26"/>
        <v>3</v>
      </c>
    </row>
    <row r="1681" spans="1:20" s="55" customFormat="1" x14ac:dyDescent="0.3">
      <c r="A1681" s="55" t="s">
        <v>2239</v>
      </c>
      <c r="B1681" s="55">
        <v>0</v>
      </c>
      <c r="C1681" s="55">
        <v>0</v>
      </c>
      <c r="D1681" s="55">
        <v>1</v>
      </c>
      <c r="E1681" s="55">
        <v>1</v>
      </c>
      <c r="F1681" s="55">
        <v>0</v>
      </c>
      <c r="G1681" s="55">
        <v>0</v>
      </c>
      <c r="H1681" s="55">
        <v>0</v>
      </c>
      <c r="I1681" s="55">
        <v>0</v>
      </c>
      <c r="J1681" s="55">
        <v>1</v>
      </c>
      <c r="K1681" s="55">
        <v>1</v>
      </c>
      <c r="L1681" s="55">
        <v>0</v>
      </c>
      <c r="M1681" s="55">
        <v>0</v>
      </c>
      <c r="N1681" s="56">
        <v>2</v>
      </c>
      <c r="O1681" s="56">
        <v>2</v>
      </c>
      <c r="P1681" s="56">
        <v>4</v>
      </c>
      <c r="Q1681" s="55">
        <v>1680</v>
      </c>
      <c r="R1681" s="55" t="s">
        <v>309</v>
      </c>
      <c r="S1681" s="55">
        <v>93</v>
      </c>
      <c r="T1681" s="57">
        <f t="shared" si="26"/>
        <v>2</v>
      </c>
    </row>
    <row r="1682" spans="1:20" s="55" customFormat="1" x14ac:dyDescent="0.3">
      <c r="A1682" s="55" t="s">
        <v>2239</v>
      </c>
      <c r="B1682" s="55">
        <v>0</v>
      </c>
      <c r="C1682" s="55">
        <v>0</v>
      </c>
      <c r="D1682" s="55">
        <v>0</v>
      </c>
      <c r="E1682" s="55">
        <v>0</v>
      </c>
      <c r="F1682" s="55">
        <v>0</v>
      </c>
      <c r="G1682" s="55">
        <v>0</v>
      </c>
      <c r="H1682" s="55">
        <v>0</v>
      </c>
      <c r="I1682" s="55">
        <v>1</v>
      </c>
      <c r="J1682" s="55">
        <v>1</v>
      </c>
      <c r="K1682" s="55">
        <v>3</v>
      </c>
      <c r="L1682" s="55">
        <v>1</v>
      </c>
      <c r="M1682" s="55">
        <v>1</v>
      </c>
      <c r="N1682" s="56">
        <v>2</v>
      </c>
      <c r="O1682" s="56">
        <v>5</v>
      </c>
      <c r="P1682" s="56">
        <v>7</v>
      </c>
      <c r="Q1682" s="55">
        <v>1681</v>
      </c>
      <c r="R1682" s="55" t="s">
        <v>309</v>
      </c>
      <c r="S1682" s="55">
        <v>93</v>
      </c>
      <c r="T1682" s="57">
        <f t="shared" si="26"/>
        <v>1</v>
      </c>
    </row>
    <row r="1683" spans="1:20" s="55" customFormat="1" x14ac:dyDescent="0.3">
      <c r="A1683" s="55" t="s">
        <v>2239</v>
      </c>
      <c r="B1683" s="55">
        <v>0</v>
      </c>
      <c r="C1683" s="55">
        <v>0</v>
      </c>
      <c r="D1683" s="55">
        <v>0</v>
      </c>
      <c r="E1683" s="55">
        <v>1</v>
      </c>
      <c r="F1683" s="55">
        <v>0</v>
      </c>
      <c r="G1683" s="55">
        <v>1</v>
      </c>
      <c r="H1683" s="55">
        <v>0</v>
      </c>
      <c r="I1683" s="55">
        <v>1</v>
      </c>
      <c r="J1683" s="55">
        <v>0</v>
      </c>
      <c r="K1683" s="55">
        <v>0</v>
      </c>
      <c r="L1683" s="55">
        <v>0</v>
      </c>
      <c r="M1683" s="55">
        <v>1</v>
      </c>
      <c r="N1683" s="56">
        <v>0</v>
      </c>
      <c r="O1683" s="56">
        <v>4</v>
      </c>
      <c r="P1683" s="56">
        <v>4</v>
      </c>
      <c r="Q1683" s="55">
        <v>1682</v>
      </c>
      <c r="R1683" s="55" t="s">
        <v>309</v>
      </c>
      <c r="S1683" s="55">
        <v>93</v>
      </c>
      <c r="T1683" s="57">
        <f t="shared" si="26"/>
        <v>3</v>
      </c>
    </row>
    <row r="1684" spans="1:20" s="55" customFormat="1" x14ac:dyDescent="0.3">
      <c r="A1684" s="55" t="s">
        <v>2239</v>
      </c>
      <c r="B1684" s="55">
        <v>0</v>
      </c>
      <c r="C1684" s="55">
        <v>0</v>
      </c>
      <c r="D1684" s="55">
        <v>0</v>
      </c>
      <c r="E1684" s="55">
        <v>0</v>
      </c>
      <c r="F1684" s="55">
        <v>2</v>
      </c>
      <c r="G1684" s="55">
        <v>0</v>
      </c>
      <c r="H1684" s="55">
        <v>1</v>
      </c>
      <c r="I1684" s="55">
        <v>0</v>
      </c>
      <c r="J1684" s="55">
        <v>0</v>
      </c>
      <c r="K1684" s="55">
        <v>1</v>
      </c>
      <c r="L1684" s="55">
        <v>1</v>
      </c>
      <c r="M1684" s="55">
        <v>0</v>
      </c>
      <c r="N1684" s="56">
        <v>4</v>
      </c>
      <c r="O1684" s="56">
        <v>1</v>
      </c>
      <c r="P1684" s="56">
        <v>5</v>
      </c>
      <c r="Q1684" s="55">
        <v>1683</v>
      </c>
      <c r="R1684" s="55" t="s">
        <v>309</v>
      </c>
      <c r="S1684" s="55">
        <v>93</v>
      </c>
      <c r="T1684" s="57">
        <f t="shared" si="26"/>
        <v>3</v>
      </c>
    </row>
    <row r="1685" spans="1:20" s="55" customFormat="1" x14ac:dyDescent="0.3">
      <c r="A1685" s="55" t="s">
        <v>2239</v>
      </c>
      <c r="B1685" s="55">
        <v>0</v>
      </c>
      <c r="C1685" s="55">
        <v>0</v>
      </c>
      <c r="D1685" s="55">
        <v>1</v>
      </c>
      <c r="E1685" s="55">
        <v>0</v>
      </c>
      <c r="F1685" s="55">
        <v>0</v>
      </c>
      <c r="G1685" s="55">
        <v>1</v>
      </c>
      <c r="H1685" s="55">
        <v>0</v>
      </c>
      <c r="I1685" s="55">
        <v>0</v>
      </c>
      <c r="J1685" s="55">
        <v>1</v>
      </c>
      <c r="K1685" s="55">
        <v>1</v>
      </c>
      <c r="L1685" s="55">
        <v>0</v>
      </c>
      <c r="M1685" s="55">
        <v>0</v>
      </c>
      <c r="N1685" s="56">
        <v>2</v>
      </c>
      <c r="O1685" s="56">
        <v>2</v>
      </c>
      <c r="P1685" s="56">
        <v>4</v>
      </c>
      <c r="Q1685" s="55">
        <v>1684</v>
      </c>
      <c r="R1685" s="55" t="s">
        <v>309</v>
      </c>
      <c r="S1685" s="55">
        <v>93</v>
      </c>
      <c r="T1685" s="57">
        <f t="shared" si="26"/>
        <v>2</v>
      </c>
    </row>
    <row r="1686" spans="1:20" s="55" customFormat="1" x14ac:dyDescent="0.3">
      <c r="A1686" s="55" t="s">
        <v>2239</v>
      </c>
      <c r="B1686" s="55">
        <v>0</v>
      </c>
      <c r="C1686" s="55">
        <v>0</v>
      </c>
      <c r="D1686" s="55">
        <v>0</v>
      </c>
      <c r="E1686" s="55">
        <v>0</v>
      </c>
      <c r="F1686" s="55">
        <v>0</v>
      </c>
      <c r="G1686" s="55">
        <v>3</v>
      </c>
      <c r="H1686" s="55">
        <v>0</v>
      </c>
      <c r="I1686" s="55">
        <v>0</v>
      </c>
      <c r="J1686" s="55">
        <v>1</v>
      </c>
      <c r="K1686" s="55">
        <v>1</v>
      </c>
      <c r="L1686" s="55">
        <v>0</v>
      </c>
      <c r="M1686" s="55">
        <v>0</v>
      </c>
      <c r="N1686" s="56">
        <v>1</v>
      </c>
      <c r="O1686" s="56">
        <v>4</v>
      </c>
      <c r="P1686" s="56">
        <v>5</v>
      </c>
      <c r="Q1686" s="55">
        <v>1685</v>
      </c>
      <c r="R1686" s="55" t="s">
        <v>309</v>
      </c>
      <c r="S1686" s="55">
        <v>93</v>
      </c>
      <c r="T1686" s="57">
        <f t="shared" si="26"/>
        <v>3</v>
      </c>
    </row>
    <row r="1687" spans="1:20" s="55" customFormat="1" x14ac:dyDescent="0.3">
      <c r="A1687" s="55" t="s">
        <v>2239</v>
      </c>
      <c r="B1687" s="55">
        <v>0</v>
      </c>
      <c r="C1687" s="55">
        <v>0</v>
      </c>
      <c r="D1687" s="55">
        <v>1</v>
      </c>
      <c r="E1687" s="55">
        <v>0</v>
      </c>
      <c r="F1687" s="55">
        <v>0</v>
      </c>
      <c r="G1687" s="55">
        <v>2</v>
      </c>
      <c r="H1687" s="55">
        <v>0</v>
      </c>
      <c r="I1687" s="55">
        <v>0</v>
      </c>
      <c r="J1687" s="55">
        <v>1</v>
      </c>
      <c r="K1687" s="55">
        <v>1</v>
      </c>
      <c r="L1687" s="55">
        <v>0</v>
      </c>
      <c r="M1687" s="55">
        <v>0</v>
      </c>
      <c r="N1687" s="56">
        <v>2</v>
      </c>
      <c r="O1687" s="56">
        <v>3</v>
      </c>
      <c r="P1687" s="56">
        <v>5</v>
      </c>
      <c r="Q1687" s="55">
        <v>1686</v>
      </c>
      <c r="R1687" s="55" t="s">
        <v>309</v>
      </c>
      <c r="S1687" s="55">
        <v>93</v>
      </c>
      <c r="T1687" s="57">
        <f t="shared" si="26"/>
        <v>3</v>
      </c>
    </row>
    <row r="1688" spans="1:20" s="55" customFormat="1" x14ac:dyDescent="0.3">
      <c r="A1688" s="55" t="s">
        <v>2239</v>
      </c>
      <c r="B1688" s="55">
        <v>0</v>
      </c>
      <c r="C1688" s="55">
        <v>0</v>
      </c>
      <c r="D1688" s="55">
        <v>0</v>
      </c>
      <c r="E1688" s="55">
        <v>0</v>
      </c>
      <c r="F1688" s="55">
        <v>2</v>
      </c>
      <c r="G1688" s="55">
        <v>0</v>
      </c>
      <c r="H1688" s="55">
        <v>1</v>
      </c>
      <c r="I1688" s="55">
        <v>3</v>
      </c>
      <c r="J1688" s="55">
        <v>1</v>
      </c>
      <c r="K1688" s="55">
        <v>2</v>
      </c>
      <c r="L1688" s="55">
        <v>1</v>
      </c>
      <c r="M1688" s="55">
        <v>1</v>
      </c>
      <c r="N1688" s="56">
        <v>5</v>
      </c>
      <c r="O1688" s="56">
        <v>6</v>
      </c>
      <c r="P1688" s="56">
        <v>11</v>
      </c>
      <c r="Q1688" s="55">
        <v>1687</v>
      </c>
      <c r="R1688" s="55" t="s">
        <v>309</v>
      </c>
      <c r="S1688" s="55">
        <v>93</v>
      </c>
      <c r="T1688" s="57">
        <f t="shared" si="26"/>
        <v>6</v>
      </c>
    </row>
    <row r="1689" spans="1:20" s="55" customFormat="1" x14ac:dyDescent="0.3">
      <c r="A1689" s="55" t="s">
        <v>2239</v>
      </c>
      <c r="B1689" s="55">
        <v>0</v>
      </c>
      <c r="C1689" s="55">
        <v>0</v>
      </c>
      <c r="D1689" s="55">
        <v>0</v>
      </c>
      <c r="E1689" s="55">
        <v>1</v>
      </c>
      <c r="F1689" s="55">
        <v>0</v>
      </c>
      <c r="G1689" s="55">
        <v>0</v>
      </c>
      <c r="H1689" s="55">
        <v>1</v>
      </c>
      <c r="I1689" s="55">
        <v>0</v>
      </c>
      <c r="J1689" s="55">
        <v>0</v>
      </c>
      <c r="K1689" s="55">
        <v>1</v>
      </c>
      <c r="L1689" s="55">
        <v>0</v>
      </c>
      <c r="M1689" s="55">
        <v>0</v>
      </c>
      <c r="N1689" s="56">
        <v>1</v>
      </c>
      <c r="O1689" s="56">
        <v>2</v>
      </c>
      <c r="P1689" s="56">
        <v>3</v>
      </c>
      <c r="Q1689" s="55">
        <v>1688</v>
      </c>
      <c r="R1689" s="55" t="s">
        <v>309</v>
      </c>
      <c r="S1689" s="55">
        <v>93</v>
      </c>
      <c r="T1689" s="57">
        <f t="shared" si="26"/>
        <v>2</v>
      </c>
    </row>
    <row r="1690" spans="1:20" s="55" customFormat="1" x14ac:dyDescent="0.3">
      <c r="A1690" s="55" t="s">
        <v>2239</v>
      </c>
      <c r="B1690" s="55">
        <v>0</v>
      </c>
      <c r="C1690" s="55">
        <v>0</v>
      </c>
      <c r="D1690" s="55">
        <v>0</v>
      </c>
      <c r="E1690" s="55">
        <v>0</v>
      </c>
      <c r="F1690" s="55">
        <v>0</v>
      </c>
      <c r="G1690" s="55">
        <v>0</v>
      </c>
      <c r="H1690" s="55">
        <v>1</v>
      </c>
      <c r="I1690" s="55">
        <v>0</v>
      </c>
      <c r="J1690" s="55">
        <v>0</v>
      </c>
      <c r="K1690" s="55">
        <v>1</v>
      </c>
      <c r="L1690" s="55">
        <v>1</v>
      </c>
      <c r="M1690" s="55">
        <v>0</v>
      </c>
      <c r="N1690" s="56">
        <v>2</v>
      </c>
      <c r="O1690" s="56">
        <v>1</v>
      </c>
      <c r="P1690" s="56">
        <v>3</v>
      </c>
      <c r="Q1690" s="55">
        <v>1689</v>
      </c>
      <c r="R1690" s="55" t="s">
        <v>309</v>
      </c>
      <c r="S1690" s="55">
        <v>93</v>
      </c>
      <c r="T1690" s="57">
        <f t="shared" si="26"/>
        <v>1</v>
      </c>
    </row>
    <row r="1691" spans="1:20" s="55" customFormat="1" x14ac:dyDescent="0.3">
      <c r="A1691" s="55" t="s">
        <v>2239</v>
      </c>
      <c r="B1691" s="55">
        <v>1</v>
      </c>
      <c r="C1691" s="55">
        <v>0</v>
      </c>
      <c r="D1691" s="55">
        <v>0</v>
      </c>
      <c r="E1691" s="55">
        <v>2</v>
      </c>
      <c r="F1691" s="55">
        <v>0</v>
      </c>
      <c r="G1691" s="55">
        <v>0</v>
      </c>
      <c r="H1691" s="55">
        <v>0</v>
      </c>
      <c r="I1691" s="55">
        <v>0</v>
      </c>
      <c r="J1691" s="55">
        <v>1</v>
      </c>
      <c r="K1691" s="55">
        <v>1</v>
      </c>
      <c r="L1691" s="55">
        <v>0</v>
      </c>
      <c r="M1691" s="55">
        <v>0</v>
      </c>
      <c r="N1691" s="56">
        <v>2</v>
      </c>
      <c r="O1691" s="56">
        <v>3</v>
      </c>
      <c r="P1691" s="56">
        <v>5</v>
      </c>
      <c r="Q1691" s="55">
        <v>1690</v>
      </c>
      <c r="R1691" s="55" t="s">
        <v>309</v>
      </c>
      <c r="S1691" s="55">
        <v>93</v>
      </c>
      <c r="T1691" s="57">
        <f t="shared" si="26"/>
        <v>3</v>
      </c>
    </row>
    <row r="1692" spans="1:20" s="55" customFormat="1" x14ac:dyDescent="0.3">
      <c r="A1692" s="55" t="s">
        <v>2239</v>
      </c>
      <c r="B1692" s="55">
        <v>0</v>
      </c>
      <c r="C1692" s="55">
        <v>0</v>
      </c>
      <c r="D1692" s="55">
        <v>1</v>
      </c>
      <c r="E1692" s="55">
        <v>0</v>
      </c>
      <c r="F1692" s="55">
        <v>0</v>
      </c>
      <c r="G1692" s="55">
        <v>1</v>
      </c>
      <c r="H1692" s="55">
        <v>1</v>
      </c>
      <c r="I1692" s="55">
        <v>0</v>
      </c>
      <c r="J1692" s="55">
        <v>1</v>
      </c>
      <c r="K1692" s="55">
        <v>1</v>
      </c>
      <c r="L1692" s="55">
        <v>0</v>
      </c>
      <c r="M1692" s="55">
        <v>0</v>
      </c>
      <c r="N1692" s="56">
        <v>3</v>
      </c>
      <c r="O1692" s="56">
        <v>2</v>
      </c>
      <c r="P1692" s="56">
        <v>5</v>
      </c>
      <c r="Q1692" s="55">
        <v>1691</v>
      </c>
      <c r="R1692" s="55" t="s">
        <v>309</v>
      </c>
      <c r="S1692" s="55">
        <v>93</v>
      </c>
      <c r="T1692" s="57">
        <f t="shared" si="26"/>
        <v>3</v>
      </c>
    </row>
    <row r="1693" spans="1:20" s="55" customFormat="1" x14ac:dyDescent="0.3">
      <c r="A1693" s="55" t="s">
        <v>2239</v>
      </c>
      <c r="B1693" s="55">
        <v>0</v>
      </c>
      <c r="C1693" s="55">
        <v>0</v>
      </c>
      <c r="D1693" s="55">
        <v>0</v>
      </c>
      <c r="E1693" s="55">
        <v>0</v>
      </c>
      <c r="F1693" s="55">
        <v>1</v>
      </c>
      <c r="G1693" s="55">
        <v>0</v>
      </c>
      <c r="H1693" s="55">
        <v>0</v>
      </c>
      <c r="I1693" s="55">
        <v>1</v>
      </c>
      <c r="J1693" s="55">
        <v>4</v>
      </c>
      <c r="K1693" s="55">
        <v>1</v>
      </c>
      <c r="L1693" s="55">
        <v>0</v>
      </c>
      <c r="M1693" s="55">
        <v>0</v>
      </c>
      <c r="N1693" s="56">
        <v>5</v>
      </c>
      <c r="O1693" s="56">
        <v>2</v>
      </c>
      <c r="P1693" s="56">
        <v>7</v>
      </c>
      <c r="Q1693" s="55">
        <v>1692</v>
      </c>
      <c r="R1693" s="55" t="s">
        <v>309</v>
      </c>
      <c r="S1693" s="55">
        <v>94</v>
      </c>
      <c r="T1693" s="57">
        <f t="shared" si="26"/>
        <v>2</v>
      </c>
    </row>
    <row r="1694" spans="1:20" s="55" customFormat="1" x14ac:dyDescent="0.3">
      <c r="A1694" s="55" t="s">
        <v>2239</v>
      </c>
      <c r="B1694" s="55">
        <v>2</v>
      </c>
      <c r="C1694" s="55">
        <v>0</v>
      </c>
      <c r="D1694" s="55">
        <v>0</v>
      </c>
      <c r="E1694" s="55">
        <v>1</v>
      </c>
      <c r="F1694" s="55">
        <v>2</v>
      </c>
      <c r="G1694" s="55">
        <v>1</v>
      </c>
      <c r="H1694" s="55">
        <v>0</v>
      </c>
      <c r="I1694" s="55">
        <v>0</v>
      </c>
      <c r="J1694" s="55">
        <v>0</v>
      </c>
      <c r="K1694" s="55">
        <v>1</v>
      </c>
      <c r="L1694" s="55">
        <v>1</v>
      </c>
      <c r="M1694" s="55">
        <v>0</v>
      </c>
      <c r="N1694" s="56">
        <v>5</v>
      </c>
      <c r="O1694" s="56">
        <v>3</v>
      </c>
      <c r="P1694" s="56">
        <v>8</v>
      </c>
      <c r="Q1694" s="55">
        <v>1693</v>
      </c>
      <c r="R1694" s="55" t="s">
        <v>309</v>
      </c>
      <c r="S1694" s="55">
        <v>94</v>
      </c>
      <c r="T1694" s="57">
        <f t="shared" si="26"/>
        <v>6</v>
      </c>
    </row>
    <row r="1695" spans="1:20" s="55" customFormat="1" x14ac:dyDescent="0.3">
      <c r="A1695" s="55" t="s">
        <v>2239</v>
      </c>
      <c r="B1695" s="55">
        <v>2</v>
      </c>
      <c r="C1695" s="55">
        <v>0</v>
      </c>
      <c r="D1695" s="55">
        <v>0</v>
      </c>
      <c r="E1695" s="55">
        <v>1</v>
      </c>
      <c r="F1695" s="55">
        <v>0</v>
      </c>
      <c r="G1695" s="55">
        <v>0</v>
      </c>
      <c r="H1695" s="55">
        <v>0</v>
      </c>
      <c r="I1695" s="55">
        <v>0</v>
      </c>
      <c r="J1695" s="55">
        <v>1</v>
      </c>
      <c r="K1695" s="55">
        <v>1</v>
      </c>
      <c r="L1695" s="55">
        <v>0</v>
      </c>
      <c r="M1695" s="55">
        <v>0</v>
      </c>
      <c r="N1695" s="56">
        <v>3</v>
      </c>
      <c r="O1695" s="56">
        <v>2</v>
      </c>
      <c r="P1695" s="56">
        <v>5</v>
      </c>
      <c r="Q1695" s="55">
        <v>1694</v>
      </c>
      <c r="R1695" s="55" t="s">
        <v>309</v>
      </c>
      <c r="S1695" s="55">
        <v>94</v>
      </c>
      <c r="T1695" s="57">
        <f t="shared" si="26"/>
        <v>3</v>
      </c>
    </row>
    <row r="1696" spans="1:20" s="55" customFormat="1" x14ac:dyDescent="0.3">
      <c r="A1696" s="55" t="s">
        <v>2239</v>
      </c>
      <c r="B1696" s="55">
        <v>0</v>
      </c>
      <c r="C1696" s="55">
        <v>0</v>
      </c>
      <c r="D1696" s="55">
        <v>0</v>
      </c>
      <c r="E1696" s="55">
        <v>0</v>
      </c>
      <c r="F1696" s="55">
        <v>1</v>
      </c>
      <c r="G1696" s="55">
        <v>1</v>
      </c>
      <c r="H1696" s="55">
        <v>0</v>
      </c>
      <c r="I1696" s="55">
        <v>0</v>
      </c>
      <c r="J1696" s="55">
        <v>1</v>
      </c>
      <c r="K1696" s="55">
        <v>0</v>
      </c>
      <c r="L1696" s="55">
        <v>0</v>
      </c>
      <c r="M1696" s="55">
        <v>1</v>
      </c>
      <c r="N1696" s="56">
        <v>2</v>
      </c>
      <c r="O1696" s="56">
        <v>2</v>
      </c>
      <c r="P1696" s="56">
        <v>4</v>
      </c>
      <c r="Q1696" s="55">
        <v>1695</v>
      </c>
      <c r="R1696" s="55" t="s">
        <v>309</v>
      </c>
      <c r="S1696" s="55">
        <v>94</v>
      </c>
      <c r="T1696" s="57">
        <f t="shared" si="26"/>
        <v>2</v>
      </c>
    </row>
    <row r="1697" spans="1:20" s="55" customFormat="1" x14ac:dyDescent="0.3">
      <c r="A1697" s="55" t="s">
        <v>2239</v>
      </c>
      <c r="B1697" s="55">
        <v>0</v>
      </c>
      <c r="C1697" s="55">
        <v>3</v>
      </c>
      <c r="D1697" s="55">
        <v>1</v>
      </c>
      <c r="E1697" s="55">
        <v>0</v>
      </c>
      <c r="F1697" s="55">
        <v>1</v>
      </c>
      <c r="G1697" s="55">
        <v>0</v>
      </c>
      <c r="H1697" s="55">
        <v>0</v>
      </c>
      <c r="I1697" s="55">
        <v>0</v>
      </c>
      <c r="J1697" s="55">
        <v>2</v>
      </c>
      <c r="K1697" s="55">
        <v>1</v>
      </c>
      <c r="L1697" s="55">
        <v>0</v>
      </c>
      <c r="M1697" s="55">
        <v>0</v>
      </c>
      <c r="N1697" s="56">
        <v>4</v>
      </c>
      <c r="O1697" s="56">
        <v>4</v>
      </c>
      <c r="P1697" s="56">
        <v>8</v>
      </c>
      <c r="Q1697" s="55">
        <v>1696</v>
      </c>
      <c r="R1697" s="55" t="s">
        <v>309</v>
      </c>
      <c r="S1697" s="55">
        <v>94</v>
      </c>
      <c r="T1697" s="57">
        <f t="shared" si="26"/>
        <v>5</v>
      </c>
    </row>
    <row r="1698" spans="1:20" s="55" customFormat="1" x14ac:dyDescent="0.3">
      <c r="A1698" s="55" t="s">
        <v>2239</v>
      </c>
      <c r="B1698" s="55">
        <v>0</v>
      </c>
      <c r="C1698" s="55">
        <v>0</v>
      </c>
      <c r="D1698" s="55">
        <v>0</v>
      </c>
      <c r="E1698" s="55">
        <v>0</v>
      </c>
      <c r="F1698" s="55">
        <v>0</v>
      </c>
      <c r="G1698" s="55">
        <v>2</v>
      </c>
      <c r="H1698" s="55">
        <v>0</v>
      </c>
      <c r="I1698" s="55">
        <v>2</v>
      </c>
      <c r="J1698" s="55">
        <v>0</v>
      </c>
      <c r="K1698" s="55">
        <v>3</v>
      </c>
      <c r="L1698" s="55">
        <v>1</v>
      </c>
      <c r="M1698" s="55">
        <v>0</v>
      </c>
      <c r="N1698" s="56">
        <v>1</v>
      </c>
      <c r="O1698" s="56">
        <v>7</v>
      </c>
      <c r="P1698" s="56">
        <v>8</v>
      </c>
      <c r="Q1698" s="55">
        <v>1697</v>
      </c>
      <c r="R1698" s="55" t="s">
        <v>309</v>
      </c>
      <c r="S1698" s="55">
        <v>94</v>
      </c>
      <c r="T1698" s="57">
        <f t="shared" si="26"/>
        <v>4</v>
      </c>
    </row>
    <row r="1699" spans="1:20" s="55" customFormat="1" x14ac:dyDescent="0.3">
      <c r="A1699" s="55" t="s">
        <v>2239</v>
      </c>
      <c r="B1699" s="55">
        <v>0</v>
      </c>
      <c r="C1699" s="55">
        <v>0</v>
      </c>
      <c r="D1699" s="55">
        <v>1</v>
      </c>
      <c r="E1699" s="55">
        <v>0</v>
      </c>
      <c r="F1699" s="55">
        <v>1</v>
      </c>
      <c r="G1699" s="55">
        <v>1</v>
      </c>
      <c r="H1699" s="55">
        <v>0</v>
      </c>
      <c r="I1699" s="55">
        <v>0</v>
      </c>
      <c r="J1699" s="55">
        <v>1</v>
      </c>
      <c r="K1699" s="55">
        <v>1</v>
      </c>
      <c r="L1699" s="55">
        <v>0</v>
      </c>
      <c r="M1699" s="55">
        <v>0</v>
      </c>
      <c r="N1699" s="56">
        <v>3</v>
      </c>
      <c r="O1699" s="56">
        <v>2</v>
      </c>
      <c r="P1699" s="56">
        <v>5</v>
      </c>
      <c r="Q1699" s="55">
        <v>1698</v>
      </c>
      <c r="R1699" s="55" t="s">
        <v>309</v>
      </c>
      <c r="S1699" s="55">
        <v>94</v>
      </c>
      <c r="T1699" s="57">
        <f t="shared" si="26"/>
        <v>3</v>
      </c>
    </row>
    <row r="1700" spans="1:20" s="55" customFormat="1" x14ac:dyDescent="0.3">
      <c r="A1700" s="55" t="s">
        <v>2239</v>
      </c>
      <c r="B1700" s="55">
        <v>0</v>
      </c>
      <c r="C1700" s="55">
        <v>0</v>
      </c>
      <c r="D1700" s="55">
        <v>0</v>
      </c>
      <c r="E1700" s="55">
        <v>1</v>
      </c>
      <c r="F1700" s="55">
        <v>1</v>
      </c>
      <c r="G1700" s="55">
        <v>2</v>
      </c>
      <c r="H1700" s="55">
        <v>1</v>
      </c>
      <c r="I1700" s="55">
        <v>2</v>
      </c>
      <c r="J1700" s="55">
        <v>1</v>
      </c>
      <c r="K1700" s="55">
        <v>1</v>
      </c>
      <c r="L1700" s="55">
        <v>0</v>
      </c>
      <c r="M1700" s="55">
        <v>0</v>
      </c>
      <c r="N1700" s="56">
        <v>3</v>
      </c>
      <c r="O1700" s="56">
        <v>6</v>
      </c>
      <c r="P1700" s="56">
        <v>9</v>
      </c>
      <c r="Q1700" s="55">
        <v>1699</v>
      </c>
      <c r="R1700" s="55" t="s">
        <v>309</v>
      </c>
      <c r="S1700" s="55">
        <v>94</v>
      </c>
      <c r="T1700" s="57">
        <f t="shared" si="26"/>
        <v>7</v>
      </c>
    </row>
    <row r="1701" spans="1:20" s="55" customFormat="1" x14ac:dyDescent="0.3">
      <c r="A1701" s="55" t="s">
        <v>2239</v>
      </c>
      <c r="B1701" s="55">
        <v>0</v>
      </c>
      <c r="C1701" s="55">
        <v>0</v>
      </c>
      <c r="D1701" s="55">
        <v>0</v>
      </c>
      <c r="E1701" s="55">
        <v>0</v>
      </c>
      <c r="F1701" s="55">
        <v>1</v>
      </c>
      <c r="G1701" s="55">
        <v>1</v>
      </c>
      <c r="H1701" s="55">
        <v>0</v>
      </c>
      <c r="I1701" s="55">
        <v>0</v>
      </c>
      <c r="J1701" s="55">
        <v>1</v>
      </c>
      <c r="K1701" s="55">
        <v>1</v>
      </c>
      <c r="L1701" s="55">
        <v>0</v>
      </c>
      <c r="M1701" s="55">
        <v>0</v>
      </c>
      <c r="N1701" s="56">
        <v>2</v>
      </c>
      <c r="O1701" s="56">
        <v>2</v>
      </c>
      <c r="P1701" s="56">
        <v>4</v>
      </c>
      <c r="Q1701" s="55">
        <v>1700</v>
      </c>
      <c r="R1701" s="55" t="s">
        <v>309</v>
      </c>
      <c r="S1701" s="55">
        <v>94</v>
      </c>
      <c r="T1701" s="57">
        <f t="shared" si="26"/>
        <v>2</v>
      </c>
    </row>
    <row r="1702" spans="1:20" s="55" customFormat="1" x14ac:dyDescent="0.3">
      <c r="A1702" s="55" t="s">
        <v>2239</v>
      </c>
      <c r="B1702" s="55">
        <v>0</v>
      </c>
      <c r="C1702" s="55">
        <v>0</v>
      </c>
      <c r="D1702" s="55">
        <v>0</v>
      </c>
      <c r="E1702" s="55">
        <v>0</v>
      </c>
      <c r="F1702" s="55">
        <v>1</v>
      </c>
      <c r="G1702" s="55">
        <v>0</v>
      </c>
      <c r="H1702" s="55">
        <v>0</v>
      </c>
      <c r="I1702" s="55">
        <v>0</v>
      </c>
      <c r="J1702" s="55">
        <v>0</v>
      </c>
      <c r="K1702" s="55">
        <v>0</v>
      </c>
      <c r="L1702" s="55">
        <v>0</v>
      </c>
      <c r="M1702" s="55">
        <v>1</v>
      </c>
      <c r="N1702" s="56">
        <v>1</v>
      </c>
      <c r="O1702" s="56">
        <v>1</v>
      </c>
      <c r="P1702" s="56">
        <v>2</v>
      </c>
      <c r="Q1702" s="55">
        <v>1701</v>
      </c>
      <c r="R1702" s="55" t="s">
        <v>309</v>
      </c>
      <c r="S1702" s="55">
        <v>94</v>
      </c>
      <c r="T1702" s="57">
        <f t="shared" si="26"/>
        <v>1</v>
      </c>
    </row>
    <row r="1703" spans="1:20" s="55" customFormat="1" x14ac:dyDescent="0.3">
      <c r="A1703" s="55" t="s">
        <v>2239</v>
      </c>
      <c r="B1703" s="55">
        <v>1</v>
      </c>
      <c r="C1703" s="55">
        <v>0</v>
      </c>
      <c r="D1703" s="55">
        <v>1</v>
      </c>
      <c r="E1703" s="55">
        <v>1</v>
      </c>
      <c r="F1703" s="55">
        <v>1</v>
      </c>
      <c r="G1703" s="55">
        <v>0</v>
      </c>
      <c r="H1703" s="55">
        <v>0</v>
      </c>
      <c r="I1703" s="55">
        <v>0</v>
      </c>
      <c r="J1703" s="55">
        <v>1</v>
      </c>
      <c r="K1703" s="55">
        <v>1</v>
      </c>
      <c r="L1703" s="55">
        <v>0</v>
      </c>
      <c r="M1703" s="55">
        <v>0</v>
      </c>
      <c r="N1703" s="56">
        <v>4</v>
      </c>
      <c r="O1703" s="56">
        <v>2</v>
      </c>
      <c r="P1703" s="56">
        <v>6</v>
      </c>
      <c r="Q1703" s="55">
        <v>1702</v>
      </c>
      <c r="R1703" s="55" t="s">
        <v>309</v>
      </c>
      <c r="S1703" s="55">
        <v>94</v>
      </c>
      <c r="T1703" s="57">
        <f t="shared" si="26"/>
        <v>4</v>
      </c>
    </row>
    <row r="1704" spans="1:20" s="55" customFormat="1" x14ac:dyDescent="0.3">
      <c r="A1704" s="55" t="s">
        <v>2239</v>
      </c>
      <c r="B1704" s="55">
        <v>0</v>
      </c>
      <c r="C1704" s="55">
        <v>1</v>
      </c>
      <c r="D1704" s="55">
        <v>2</v>
      </c>
      <c r="E1704" s="55">
        <v>0</v>
      </c>
      <c r="F1704" s="55">
        <v>0</v>
      </c>
      <c r="G1704" s="55">
        <v>0</v>
      </c>
      <c r="H1704" s="55">
        <v>0</v>
      </c>
      <c r="I1704" s="55">
        <v>0</v>
      </c>
      <c r="J1704" s="55">
        <v>0</v>
      </c>
      <c r="K1704" s="55">
        <v>1</v>
      </c>
      <c r="L1704" s="55">
        <v>1</v>
      </c>
      <c r="M1704" s="55">
        <v>0</v>
      </c>
      <c r="N1704" s="56">
        <v>3</v>
      </c>
      <c r="O1704" s="56">
        <v>2</v>
      </c>
      <c r="P1704" s="56">
        <v>5</v>
      </c>
      <c r="Q1704" s="55">
        <v>1703</v>
      </c>
      <c r="R1704" s="55" t="s">
        <v>309</v>
      </c>
      <c r="S1704" s="55">
        <v>94</v>
      </c>
      <c r="T1704" s="57">
        <f t="shared" si="26"/>
        <v>3</v>
      </c>
    </row>
    <row r="1705" spans="1:20" s="55" customFormat="1" x14ac:dyDescent="0.3">
      <c r="A1705" s="55" t="s">
        <v>2239</v>
      </c>
      <c r="B1705" s="55">
        <v>0</v>
      </c>
      <c r="C1705" s="55">
        <v>1</v>
      </c>
      <c r="D1705" s="55">
        <v>0</v>
      </c>
      <c r="E1705" s="55">
        <v>2</v>
      </c>
      <c r="F1705" s="55">
        <v>1</v>
      </c>
      <c r="G1705" s="55">
        <v>0</v>
      </c>
      <c r="H1705" s="55">
        <v>0</v>
      </c>
      <c r="I1705" s="55">
        <v>1</v>
      </c>
      <c r="J1705" s="55">
        <v>1</v>
      </c>
      <c r="K1705" s="55">
        <v>1</v>
      </c>
      <c r="L1705" s="55">
        <v>0</v>
      </c>
      <c r="M1705" s="55">
        <v>0</v>
      </c>
      <c r="N1705" s="56">
        <v>2</v>
      </c>
      <c r="O1705" s="56">
        <v>5</v>
      </c>
      <c r="P1705" s="56">
        <v>7</v>
      </c>
      <c r="Q1705" s="55">
        <v>1704</v>
      </c>
      <c r="R1705" s="55" t="s">
        <v>309</v>
      </c>
      <c r="S1705" s="55">
        <v>94</v>
      </c>
      <c r="T1705" s="57">
        <f t="shared" si="26"/>
        <v>5</v>
      </c>
    </row>
    <row r="1706" spans="1:20" s="55" customFormat="1" x14ac:dyDescent="0.3">
      <c r="A1706" s="55" t="s">
        <v>2239</v>
      </c>
      <c r="B1706" s="55">
        <v>0</v>
      </c>
      <c r="C1706" s="55">
        <v>0</v>
      </c>
      <c r="D1706" s="55">
        <v>0</v>
      </c>
      <c r="E1706" s="55">
        <v>2</v>
      </c>
      <c r="F1706" s="55">
        <v>1</v>
      </c>
      <c r="G1706" s="55">
        <v>0</v>
      </c>
      <c r="H1706" s="55">
        <v>2</v>
      </c>
      <c r="I1706" s="55">
        <v>0</v>
      </c>
      <c r="J1706" s="55">
        <v>1</v>
      </c>
      <c r="K1706" s="55">
        <v>1</v>
      </c>
      <c r="L1706" s="55">
        <v>0</v>
      </c>
      <c r="M1706" s="55">
        <v>0</v>
      </c>
      <c r="N1706" s="56">
        <v>4</v>
      </c>
      <c r="O1706" s="56">
        <v>3</v>
      </c>
      <c r="P1706" s="56">
        <v>7</v>
      </c>
      <c r="Q1706" s="55">
        <v>1705</v>
      </c>
      <c r="R1706" s="55" t="s">
        <v>309</v>
      </c>
      <c r="S1706" s="55">
        <v>94</v>
      </c>
      <c r="T1706" s="57">
        <f t="shared" si="26"/>
        <v>5</v>
      </c>
    </row>
    <row r="1707" spans="1:20" s="55" customFormat="1" x14ac:dyDescent="0.3">
      <c r="A1707" s="55" t="s">
        <v>2239</v>
      </c>
      <c r="B1707" s="55">
        <v>0</v>
      </c>
      <c r="C1707" s="55">
        <v>1</v>
      </c>
      <c r="D1707" s="55">
        <v>0</v>
      </c>
      <c r="E1707" s="55">
        <v>1</v>
      </c>
      <c r="F1707" s="55">
        <v>1</v>
      </c>
      <c r="G1707" s="55">
        <v>1</v>
      </c>
      <c r="H1707" s="55">
        <v>0</v>
      </c>
      <c r="I1707" s="55">
        <v>1</v>
      </c>
      <c r="J1707" s="55">
        <v>0</v>
      </c>
      <c r="K1707" s="55">
        <v>0</v>
      </c>
      <c r="L1707" s="55">
        <v>1</v>
      </c>
      <c r="M1707" s="55">
        <v>1</v>
      </c>
      <c r="N1707" s="56">
        <v>2</v>
      </c>
      <c r="O1707" s="56">
        <v>5</v>
      </c>
      <c r="P1707" s="56">
        <v>7</v>
      </c>
      <c r="Q1707" s="55">
        <v>1706</v>
      </c>
      <c r="R1707" s="55" t="s">
        <v>309</v>
      </c>
      <c r="S1707" s="55">
        <v>94</v>
      </c>
      <c r="T1707" s="57">
        <f t="shared" si="26"/>
        <v>5</v>
      </c>
    </row>
    <row r="1708" spans="1:20" s="55" customFormat="1" x14ac:dyDescent="0.3">
      <c r="A1708" s="55" t="s">
        <v>2239</v>
      </c>
      <c r="B1708" s="55">
        <v>0</v>
      </c>
      <c r="C1708" s="55">
        <v>1</v>
      </c>
      <c r="D1708" s="55">
        <v>0</v>
      </c>
      <c r="E1708" s="55">
        <v>1</v>
      </c>
      <c r="F1708" s="55">
        <v>1</v>
      </c>
      <c r="G1708" s="55">
        <v>2</v>
      </c>
      <c r="H1708" s="55">
        <v>0</v>
      </c>
      <c r="I1708" s="55">
        <v>1</v>
      </c>
      <c r="J1708" s="55">
        <v>1</v>
      </c>
      <c r="K1708" s="55">
        <v>1</v>
      </c>
      <c r="L1708" s="55">
        <v>0</v>
      </c>
      <c r="M1708" s="55">
        <v>0</v>
      </c>
      <c r="N1708" s="56">
        <v>2</v>
      </c>
      <c r="O1708" s="56">
        <v>6</v>
      </c>
      <c r="P1708" s="56">
        <v>8</v>
      </c>
      <c r="Q1708" s="55">
        <v>1707</v>
      </c>
      <c r="R1708" s="55" t="s">
        <v>309</v>
      </c>
      <c r="S1708" s="55">
        <v>94</v>
      </c>
      <c r="T1708" s="57">
        <f t="shared" si="26"/>
        <v>6</v>
      </c>
    </row>
    <row r="1709" spans="1:20" s="55" customFormat="1" x14ac:dyDescent="0.3">
      <c r="A1709" s="55" t="s">
        <v>2239</v>
      </c>
      <c r="B1709" s="55">
        <v>1</v>
      </c>
      <c r="C1709" s="55">
        <v>0</v>
      </c>
      <c r="D1709" s="55">
        <v>0</v>
      </c>
      <c r="E1709" s="55">
        <v>2</v>
      </c>
      <c r="F1709" s="55">
        <v>0</v>
      </c>
      <c r="G1709" s="55">
        <v>0</v>
      </c>
      <c r="H1709" s="55">
        <v>0</v>
      </c>
      <c r="I1709" s="55">
        <v>0</v>
      </c>
      <c r="J1709" s="55">
        <v>1</v>
      </c>
      <c r="K1709" s="55">
        <v>1</v>
      </c>
      <c r="L1709" s="55">
        <v>0</v>
      </c>
      <c r="M1709" s="55">
        <v>0</v>
      </c>
      <c r="N1709" s="56">
        <v>2</v>
      </c>
      <c r="O1709" s="56">
        <v>3</v>
      </c>
      <c r="P1709" s="56">
        <v>5</v>
      </c>
      <c r="Q1709" s="55">
        <v>1708</v>
      </c>
      <c r="R1709" s="55" t="s">
        <v>309</v>
      </c>
      <c r="S1709" s="55">
        <v>94</v>
      </c>
      <c r="T1709" s="57">
        <f t="shared" si="26"/>
        <v>3</v>
      </c>
    </row>
    <row r="1710" spans="1:20" s="55" customFormat="1" x14ac:dyDescent="0.3">
      <c r="A1710" s="55" t="s">
        <v>2239</v>
      </c>
      <c r="B1710" s="55">
        <v>0</v>
      </c>
      <c r="C1710" s="55">
        <v>1</v>
      </c>
      <c r="D1710" s="55">
        <v>1</v>
      </c>
      <c r="E1710" s="55">
        <v>1</v>
      </c>
      <c r="F1710" s="55">
        <v>0</v>
      </c>
      <c r="G1710" s="55">
        <v>0</v>
      </c>
      <c r="H1710" s="55">
        <v>1</v>
      </c>
      <c r="I1710" s="55">
        <v>1</v>
      </c>
      <c r="J1710" s="55">
        <v>1</v>
      </c>
      <c r="K1710" s="55">
        <v>1</v>
      </c>
      <c r="L1710" s="55">
        <v>0</v>
      </c>
      <c r="M1710" s="55">
        <v>0</v>
      </c>
      <c r="N1710" s="56">
        <v>3</v>
      </c>
      <c r="O1710" s="56">
        <v>4</v>
      </c>
      <c r="P1710" s="56">
        <v>7</v>
      </c>
      <c r="Q1710" s="55">
        <v>1709</v>
      </c>
      <c r="R1710" s="55" t="s">
        <v>309</v>
      </c>
      <c r="S1710" s="55">
        <v>94</v>
      </c>
      <c r="T1710" s="57">
        <f t="shared" si="26"/>
        <v>5</v>
      </c>
    </row>
    <row r="1711" spans="1:20" s="55" customFormat="1" x14ac:dyDescent="0.3">
      <c r="A1711" s="55" t="s">
        <v>2239</v>
      </c>
      <c r="B1711" s="55">
        <v>0</v>
      </c>
      <c r="C1711" s="55">
        <v>0</v>
      </c>
      <c r="D1711" s="55">
        <v>0</v>
      </c>
      <c r="E1711" s="55">
        <v>1</v>
      </c>
      <c r="F1711" s="55">
        <v>0</v>
      </c>
      <c r="G1711" s="55">
        <v>0</v>
      </c>
      <c r="H1711" s="55">
        <v>1</v>
      </c>
      <c r="I1711" s="55">
        <v>1</v>
      </c>
      <c r="J1711" s="55">
        <v>1</v>
      </c>
      <c r="K1711" s="55">
        <v>1</v>
      </c>
      <c r="L1711" s="55">
        <v>0</v>
      </c>
      <c r="M1711" s="55">
        <v>0</v>
      </c>
      <c r="N1711" s="56">
        <v>2</v>
      </c>
      <c r="O1711" s="56">
        <v>3</v>
      </c>
      <c r="P1711" s="56">
        <v>5</v>
      </c>
      <c r="Q1711" s="55">
        <v>1710</v>
      </c>
      <c r="R1711" s="55" t="s">
        <v>309</v>
      </c>
      <c r="S1711" s="55">
        <v>94</v>
      </c>
      <c r="T1711" s="57">
        <f t="shared" si="26"/>
        <v>3</v>
      </c>
    </row>
    <row r="1712" spans="1:20" s="55" customFormat="1" x14ac:dyDescent="0.3">
      <c r="A1712" s="55" t="s">
        <v>2239</v>
      </c>
      <c r="B1712" s="55">
        <v>0</v>
      </c>
      <c r="C1712" s="55">
        <v>0</v>
      </c>
      <c r="D1712" s="55">
        <v>0</v>
      </c>
      <c r="E1712" s="55">
        <v>1</v>
      </c>
      <c r="F1712" s="55">
        <v>0</v>
      </c>
      <c r="G1712" s="55">
        <v>2</v>
      </c>
      <c r="H1712" s="55">
        <v>0</v>
      </c>
      <c r="I1712" s="55">
        <v>0</v>
      </c>
      <c r="J1712" s="55">
        <v>1</v>
      </c>
      <c r="K1712" s="55">
        <v>1</v>
      </c>
      <c r="L1712" s="55">
        <v>0</v>
      </c>
      <c r="M1712" s="55">
        <v>0</v>
      </c>
      <c r="N1712" s="56">
        <v>1</v>
      </c>
      <c r="O1712" s="56">
        <v>4</v>
      </c>
      <c r="P1712" s="56">
        <v>5</v>
      </c>
      <c r="Q1712" s="55">
        <v>1711</v>
      </c>
      <c r="R1712" s="55" t="s">
        <v>309</v>
      </c>
      <c r="S1712" s="55">
        <v>94</v>
      </c>
      <c r="T1712" s="57">
        <f t="shared" si="26"/>
        <v>3</v>
      </c>
    </row>
    <row r="1713" spans="1:20" s="55" customFormat="1" x14ac:dyDescent="0.3">
      <c r="A1713" s="55" t="s">
        <v>2239</v>
      </c>
      <c r="B1713" s="55">
        <v>1</v>
      </c>
      <c r="C1713" s="55">
        <v>0</v>
      </c>
      <c r="D1713" s="55">
        <v>1</v>
      </c>
      <c r="E1713" s="55">
        <v>0</v>
      </c>
      <c r="F1713" s="55">
        <v>1</v>
      </c>
      <c r="G1713" s="55">
        <v>0</v>
      </c>
      <c r="H1713" s="55">
        <v>1</v>
      </c>
      <c r="I1713" s="55">
        <v>0</v>
      </c>
      <c r="J1713" s="55">
        <v>1</v>
      </c>
      <c r="K1713" s="55">
        <v>1</v>
      </c>
      <c r="L1713" s="55">
        <v>0</v>
      </c>
      <c r="M1713" s="55">
        <v>0</v>
      </c>
      <c r="N1713" s="56">
        <v>5</v>
      </c>
      <c r="O1713" s="56">
        <v>1</v>
      </c>
      <c r="P1713" s="56">
        <v>6</v>
      </c>
      <c r="Q1713" s="55">
        <v>1712</v>
      </c>
      <c r="R1713" s="55" t="s">
        <v>309</v>
      </c>
      <c r="S1713" s="55">
        <v>95</v>
      </c>
      <c r="T1713" s="57">
        <f t="shared" si="26"/>
        <v>4</v>
      </c>
    </row>
    <row r="1714" spans="1:20" s="55" customFormat="1" x14ac:dyDescent="0.3">
      <c r="A1714" s="55" t="s">
        <v>2239</v>
      </c>
      <c r="B1714" s="55">
        <v>0</v>
      </c>
      <c r="C1714" s="55">
        <v>1</v>
      </c>
      <c r="D1714" s="55">
        <v>1</v>
      </c>
      <c r="E1714" s="55">
        <v>0</v>
      </c>
      <c r="F1714" s="55">
        <v>0</v>
      </c>
      <c r="G1714" s="55">
        <v>0</v>
      </c>
      <c r="H1714" s="55">
        <v>0</v>
      </c>
      <c r="I1714" s="55">
        <v>0</v>
      </c>
      <c r="J1714" s="55">
        <v>1</v>
      </c>
      <c r="K1714" s="55">
        <v>1</v>
      </c>
      <c r="L1714" s="55">
        <v>0</v>
      </c>
      <c r="M1714" s="55">
        <v>0</v>
      </c>
      <c r="N1714" s="56">
        <v>2</v>
      </c>
      <c r="O1714" s="56">
        <v>2</v>
      </c>
      <c r="P1714" s="56">
        <v>4</v>
      </c>
      <c r="Q1714" s="55">
        <v>1713</v>
      </c>
      <c r="R1714" s="55" t="s">
        <v>309</v>
      </c>
      <c r="S1714" s="55">
        <v>95</v>
      </c>
      <c r="T1714" s="57">
        <f t="shared" si="26"/>
        <v>2</v>
      </c>
    </row>
    <row r="1715" spans="1:20" s="55" customFormat="1" x14ac:dyDescent="0.3">
      <c r="A1715" s="55" t="s">
        <v>2239</v>
      </c>
      <c r="B1715" s="55">
        <v>0</v>
      </c>
      <c r="C1715" s="55">
        <v>0</v>
      </c>
      <c r="D1715" s="55">
        <v>2</v>
      </c>
      <c r="E1715" s="55">
        <v>0</v>
      </c>
      <c r="F1715" s="55">
        <v>0</v>
      </c>
      <c r="G1715" s="55">
        <v>0</v>
      </c>
      <c r="H1715" s="55">
        <v>0</v>
      </c>
      <c r="I1715" s="55">
        <v>0</v>
      </c>
      <c r="J1715" s="55">
        <v>1</v>
      </c>
      <c r="K1715" s="55">
        <v>1</v>
      </c>
      <c r="L1715" s="55">
        <v>0</v>
      </c>
      <c r="M1715" s="55">
        <v>0</v>
      </c>
      <c r="N1715" s="56">
        <v>3</v>
      </c>
      <c r="O1715" s="56">
        <v>1</v>
      </c>
      <c r="P1715" s="56">
        <v>4</v>
      </c>
      <c r="Q1715" s="55">
        <v>1714</v>
      </c>
      <c r="R1715" s="55" t="s">
        <v>309</v>
      </c>
      <c r="S1715" s="55">
        <v>95</v>
      </c>
      <c r="T1715" s="57">
        <f t="shared" si="26"/>
        <v>2</v>
      </c>
    </row>
    <row r="1716" spans="1:20" s="55" customFormat="1" x14ac:dyDescent="0.3">
      <c r="A1716" s="55" t="s">
        <v>2239</v>
      </c>
      <c r="B1716" s="55">
        <v>1</v>
      </c>
      <c r="C1716" s="55">
        <v>0</v>
      </c>
      <c r="D1716" s="55">
        <v>2</v>
      </c>
      <c r="E1716" s="55">
        <v>0</v>
      </c>
      <c r="F1716" s="55">
        <v>1</v>
      </c>
      <c r="G1716" s="55">
        <v>0</v>
      </c>
      <c r="H1716" s="55">
        <v>1</v>
      </c>
      <c r="I1716" s="55">
        <v>1</v>
      </c>
      <c r="J1716" s="55">
        <v>2</v>
      </c>
      <c r="K1716" s="55">
        <v>1</v>
      </c>
      <c r="L1716" s="55">
        <v>0</v>
      </c>
      <c r="M1716" s="55">
        <v>0</v>
      </c>
      <c r="N1716" s="56">
        <v>7</v>
      </c>
      <c r="O1716" s="56">
        <v>2</v>
      </c>
      <c r="P1716" s="56">
        <v>9</v>
      </c>
      <c r="Q1716" s="55">
        <v>1715</v>
      </c>
      <c r="R1716" s="55" t="s">
        <v>309</v>
      </c>
      <c r="S1716" s="55">
        <v>95</v>
      </c>
      <c r="T1716" s="57">
        <f t="shared" si="26"/>
        <v>6</v>
      </c>
    </row>
    <row r="1717" spans="1:20" s="55" customFormat="1" x14ac:dyDescent="0.3">
      <c r="A1717" s="55" t="s">
        <v>2239</v>
      </c>
      <c r="B1717" s="55">
        <v>0</v>
      </c>
      <c r="C1717" s="55">
        <v>0</v>
      </c>
      <c r="D1717" s="55">
        <v>0</v>
      </c>
      <c r="E1717" s="55">
        <v>0</v>
      </c>
      <c r="F1717" s="55">
        <v>0</v>
      </c>
      <c r="G1717" s="55">
        <v>0</v>
      </c>
      <c r="H1717" s="55">
        <v>0</v>
      </c>
      <c r="I1717" s="55">
        <v>0</v>
      </c>
      <c r="J1717" s="55">
        <v>2</v>
      </c>
      <c r="K1717" s="55">
        <v>0</v>
      </c>
      <c r="L1717" s="55">
        <v>1</v>
      </c>
      <c r="M1717" s="55">
        <v>1</v>
      </c>
      <c r="N1717" s="56">
        <v>3</v>
      </c>
      <c r="O1717" s="56">
        <v>1</v>
      </c>
      <c r="P1717" s="56">
        <v>4</v>
      </c>
      <c r="Q1717" s="55">
        <v>1716</v>
      </c>
      <c r="R1717" s="55" t="s">
        <v>309</v>
      </c>
      <c r="S1717" s="55">
        <v>95</v>
      </c>
      <c r="T1717" s="57">
        <f t="shared" si="26"/>
        <v>0</v>
      </c>
    </row>
    <row r="1718" spans="1:20" s="55" customFormat="1" x14ac:dyDescent="0.3">
      <c r="A1718" s="55" t="s">
        <v>2239</v>
      </c>
      <c r="B1718" s="55">
        <v>0</v>
      </c>
      <c r="C1718" s="55">
        <v>0</v>
      </c>
      <c r="D1718" s="55">
        <v>0</v>
      </c>
      <c r="E1718" s="55">
        <v>0</v>
      </c>
      <c r="F1718" s="55">
        <v>0</v>
      </c>
      <c r="G1718" s="55">
        <v>0</v>
      </c>
      <c r="H1718" s="55">
        <v>0</v>
      </c>
      <c r="I1718" s="55">
        <v>0</v>
      </c>
      <c r="J1718" s="55">
        <v>2</v>
      </c>
      <c r="K1718" s="55">
        <v>1</v>
      </c>
      <c r="L1718" s="55">
        <v>0</v>
      </c>
      <c r="M1718" s="55">
        <v>0</v>
      </c>
      <c r="N1718" s="56">
        <v>2</v>
      </c>
      <c r="O1718" s="56">
        <v>1</v>
      </c>
      <c r="P1718" s="56">
        <v>3</v>
      </c>
      <c r="Q1718" s="55">
        <v>1717</v>
      </c>
      <c r="R1718" s="55" t="s">
        <v>309</v>
      </c>
      <c r="S1718" s="55">
        <v>95</v>
      </c>
      <c r="T1718" s="57">
        <f t="shared" si="26"/>
        <v>0</v>
      </c>
    </row>
    <row r="1719" spans="1:20" s="55" customFormat="1" x14ac:dyDescent="0.3">
      <c r="A1719" s="55" t="s">
        <v>2239</v>
      </c>
      <c r="B1719" s="55">
        <v>0</v>
      </c>
      <c r="C1719" s="55">
        <v>0</v>
      </c>
      <c r="D1719" s="55">
        <v>1</v>
      </c>
      <c r="E1719" s="55">
        <v>1</v>
      </c>
      <c r="F1719" s="55">
        <v>3</v>
      </c>
      <c r="G1719" s="55">
        <v>0</v>
      </c>
      <c r="H1719" s="55">
        <v>1</v>
      </c>
      <c r="I1719" s="55">
        <v>0</v>
      </c>
      <c r="J1719" s="55">
        <v>1</v>
      </c>
      <c r="K1719" s="55">
        <v>1</v>
      </c>
      <c r="L1719" s="55">
        <v>0</v>
      </c>
      <c r="M1719" s="55">
        <v>0</v>
      </c>
      <c r="N1719" s="56">
        <v>6</v>
      </c>
      <c r="O1719" s="56">
        <v>2</v>
      </c>
      <c r="P1719" s="56">
        <v>8</v>
      </c>
      <c r="Q1719" s="55">
        <v>1718</v>
      </c>
      <c r="R1719" s="55" t="s">
        <v>309</v>
      </c>
      <c r="S1719" s="55">
        <v>95</v>
      </c>
      <c r="T1719" s="57">
        <f t="shared" si="26"/>
        <v>6</v>
      </c>
    </row>
    <row r="1720" spans="1:20" s="55" customFormat="1" x14ac:dyDescent="0.3">
      <c r="A1720" s="55" t="s">
        <v>2239</v>
      </c>
      <c r="B1720" s="55">
        <v>0</v>
      </c>
      <c r="C1720" s="55">
        <v>0</v>
      </c>
      <c r="D1720" s="55">
        <v>0</v>
      </c>
      <c r="E1720" s="55">
        <v>1</v>
      </c>
      <c r="F1720" s="55">
        <v>1</v>
      </c>
      <c r="G1720" s="55">
        <v>0</v>
      </c>
      <c r="H1720" s="55">
        <v>0</v>
      </c>
      <c r="I1720" s="55">
        <v>0</v>
      </c>
      <c r="J1720" s="55">
        <v>1</v>
      </c>
      <c r="K1720" s="55">
        <v>1</v>
      </c>
      <c r="L1720" s="55">
        <v>0</v>
      </c>
      <c r="M1720" s="55">
        <v>0</v>
      </c>
      <c r="N1720" s="56">
        <v>2</v>
      </c>
      <c r="O1720" s="56">
        <v>2</v>
      </c>
      <c r="P1720" s="56">
        <v>4</v>
      </c>
      <c r="Q1720" s="55">
        <v>1719</v>
      </c>
      <c r="R1720" s="55" t="s">
        <v>309</v>
      </c>
      <c r="S1720" s="55">
        <v>95</v>
      </c>
      <c r="T1720" s="57">
        <f t="shared" si="26"/>
        <v>2</v>
      </c>
    </row>
    <row r="1721" spans="1:20" s="55" customFormat="1" x14ac:dyDescent="0.3">
      <c r="A1721" s="55" t="s">
        <v>2239</v>
      </c>
      <c r="B1721" s="55">
        <v>0</v>
      </c>
      <c r="C1721" s="55">
        <v>0</v>
      </c>
      <c r="D1721" s="55">
        <v>0</v>
      </c>
      <c r="E1721" s="55">
        <v>0</v>
      </c>
      <c r="F1721" s="55">
        <v>0</v>
      </c>
      <c r="G1721" s="55">
        <v>0</v>
      </c>
      <c r="H1721" s="55">
        <v>0</v>
      </c>
      <c r="I1721" s="55">
        <v>0</v>
      </c>
      <c r="J1721" s="55">
        <v>1</v>
      </c>
      <c r="K1721" s="55">
        <v>1</v>
      </c>
      <c r="L1721" s="55">
        <v>0</v>
      </c>
      <c r="M1721" s="55">
        <v>0</v>
      </c>
      <c r="N1721" s="56">
        <v>1</v>
      </c>
      <c r="O1721" s="56">
        <v>1</v>
      </c>
      <c r="P1721" s="56">
        <v>2</v>
      </c>
      <c r="Q1721" s="55">
        <v>1720</v>
      </c>
      <c r="R1721" s="55" t="s">
        <v>309</v>
      </c>
      <c r="S1721" s="55">
        <v>95</v>
      </c>
      <c r="T1721" s="57">
        <f t="shared" si="26"/>
        <v>0</v>
      </c>
    </row>
    <row r="1722" spans="1:20" s="55" customFormat="1" x14ac:dyDescent="0.3">
      <c r="A1722" s="55" t="s">
        <v>2239</v>
      </c>
      <c r="B1722" s="55">
        <v>0</v>
      </c>
      <c r="C1722" s="55">
        <v>1</v>
      </c>
      <c r="D1722" s="55">
        <v>0</v>
      </c>
      <c r="E1722" s="55">
        <v>0</v>
      </c>
      <c r="F1722" s="55">
        <v>0</v>
      </c>
      <c r="G1722" s="55">
        <v>1</v>
      </c>
      <c r="H1722" s="55">
        <v>0</v>
      </c>
      <c r="I1722" s="55">
        <v>0</v>
      </c>
      <c r="J1722" s="55">
        <v>1</v>
      </c>
      <c r="K1722" s="55">
        <v>1</v>
      </c>
      <c r="L1722" s="55">
        <v>0</v>
      </c>
      <c r="M1722" s="55">
        <v>0</v>
      </c>
      <c r="N1722" s="56">
        <v>1</v>
      </c>
      <c r="O1722" s="56">
        <v>3</v>
      </c>
      <c r="P1722" s="56">
        <v>4</v>
      </c>
      <c r="Q1722" s="55">
        <v>1721</v>
      </c>
      <c r="R1722" s="55" t="s">
        <v>309</v>
      </c>
      <c r="S1722" s="55">
        <v>95</v>
      </c>
      <c r="T1722" s="57">
        <f t="shared" si="26"/>
        <v>2</v>
      </c>
    </row>
    <row r="1723" spans="1:20" s="55" customFormat="1" x14ac:dyDescent="0.3">
      <c r="A1723" s="55" t="s">
        <v>2239</v>
      </c>
      <c r="B1723" s="55">
        <v>0</v>
      </c>
      <c r="C1723" s="55">
        <v>0</v>
      </c>
      <c r="D1723" s="55">
        <v>0</v>
      </c>
      <c r="E1723" s="55">
        <v>0</v>
      </c>
      <c r="F1723" s="55">
        <v>0</v>
      </c>
      <c r="G1723" s="55">
        <v>1</v>
      </c>
      <c r="H1723" s="55">
        <v>0</v>
      </c>
      <c r="I1723" s="55">
        <v>0</v>
      </c>
      <c r="J1723" s="55">
        <v>0</v>
      </c>
      <c r="K1723" s="55">
        <v>1</v>
      </c>
      <c r="L1723" s="55">
        <v>1</v>
      </c>
      <c r="M1723" s="55">
        <v>0</v>
      </c>
      <c r="N1723" s="56">
        <v>1</v>
      </c>
      <c r="O1723" s="56">
        <v>2</v>
      </c>
      <c r="P1723" s="56">
        <v>3</v>
      </c>
      <c r="Q1723" s="55">
        <v>1722</v>
      </c>
      <c r="R1723" s="55" t="s">
        <v>309</v>
      </c>
      <c r="S1723" s="55">
        <v>95</v>
      </c>
      <c r="T1723" s="57">
        <f t="shared" si="26"/>
        <v>1</v>
      </c>
    </row>
    <row r="1724" spans="1:20" s="55" customFormat="1" x14ac:dyDescent="0.3">
      <c r="A1724" s="55" t="s">
        <v>2239</v>
      </c>
      <c r="B1724" s="55">
        <v>1</v>
      </c>
      <c r="C1724" s="55">
        <v>1</v>
      </c>
      <c r="D1724" s="55">
        <v>1</v>
      </c>
      <c r="E1724" s="55">
        <v>0</v>
      </c>
      <c r="F1724" s="55">
        <v>1</v>
      </c>
      <c r="G1724" s="55">
        <v>2</v>
      </c>
      <c r="H1724" s="55">
        <v>0</v>
      </c>
      <c r="I1724" s="55">
        <v>0</v>
      </c>
      <c r="J1724" s="55">
        <v>1</v>
      </c>
      <c r="K1724" s="55">
        <v>1</v>
      </c>
      <c r="L1724" s="55">
        <v>0</v>
      </c>
      <c r="M1724" s="55">
        <v>0</v>
      </c>
      <c r="N1724" s="56">
        <v>4</v>
      </c>
      <c r="O1724" s="56">
        <v>4</v>
      </c>
      <c r="P1724" s="56">
        <v>8</v>
      </c>
      <c r="Q1724" s="55">
        <v>1723</v>
      </c>
      <c r="R1724" s="55" t="s">
        <v>309</v>
      </c>
      <c r="S1724" s="55">
        <v>95</v>
      </c>
      <c r="T1724" s="57">
        <f t="shared" si="26"/>
        <v>6</v>
      </c>
    </row>
    <row r="1725" spans="1:20" s="55" customFormat="1" x14ac:dyDescent="0.3">
      <c r="A1725" s="55" t="s">
        <v>2239</v>
      </c>
      <c r="B1725" s="55">
        <v>0</v>
      </c>
      <c r="C1725" s="55">
        <v>1</v>
      </c>
      <c r="D1725" s="55">
        <v>0</v>
      </c>
      <c r="E1725" s="55">
        <v>0</v>
      </c>
      <c r="F1725" s="55">
        <v>1</v>
      </c>
      <c r="G1725" s="55">
        <v>2</v>
      </c>
      <c r="H1725" s="55">
        <v>0</v>
      </c>
      <c r="I1725" s="55">
        <v>1</v>
      </c>
      <c r="J1725" s="55">
        <v>1</v>
      </c>
      <c r="K1725" s="55">
        <v>1</v>
      </c>
      <c r="L1725" s="55">
        <v>0</v>
      </c>
      <c r="M1725" s="55">
        <v>0</v>
      </c>
      <c r="N1725" s="56">
        <v>2</v>
      </c>
      <c r="O1725" s="56">
        <v>5</v>
      </c>
      <c r="P1725" s="56">
        <v>7</v>
      </c>
      <c r="Q1725" s="55">
        <v>1724</v>
      </c>
      <c r="R1725" s="55" t="s">
        <v>309</v>
      </c>
      <c r="S1725" s="55">
        <v>95</v>
      </c>
      <c r="T1725" s="57">
        <f t="shared" si="26"/>
        <v>5</v>
      </c>
    </row>
    <row r="1726" spans="1:20" s="55" customFormat="1" x14ac:dyDescent="0.3">
      <c r="A1726" s="55" t="s">
        <v>2239</v>
      </c>
      <c r="B1726" s="55">
        <v>1</v>
      </c>
      <c r="C1726" s="55">
        <v>0</v>
      </c>
      <c r="D1726" s="55">
        <v>1</v>
      </c>
      <c r="E1726" s="55">
        <v>2</v>
      </c>
      <c r="F1726" s="55">
        <v>0</v>
      </c>
      <c r="G1726" s="55">
        <v>0</v>
      </c>
      <c r="H1726" s="55">
        <v>0</v>
      </c>
      <c r="I1726" s="55">
        <v>0</v>
      </c>
      <c r="J1726" s="55">
        <v>1</v>
      </c>
      <c r="K1726" s="55">
        <v>1</v>
      </c>
      <c r="L1726" s="55">
        <v>0</v>
      </c>
      <c r="M1726" s="55">
        <v>0</v>
      </c>
      <c r="N1726" s="56">
        <v>3</v>
      </c>
      <c r="O1726" s="56">
        <v>3</v>
      </c>
      <c r="P1726" s="56">
        <v>6</v>
      </c>
      <c r="Q1726" s="55">
        <v>1725</v>
      </c>
      <c r="R1726" s="55" t="s">
        <v>309</v>
      </c>
      <c r="S1726" s="55">
        <v>95</v>
      </c>
      <c r="T1726" s="57">
        <f t="shared" si="26"/>
        <v>4</v>
      </c>
    </row>
    <row r="1727" spans="1:20" s="55" customFormat="1" x14ac:dyDescent="0.3">
      <c r="A1727" s="55" t="s">
        <v>2239</v>
      </c>
      <c r="B1727" s="55">
        <v>1</v>
      </c>
      <c r="C1727" s="55">
        <v>0</v>
      </c>
      <c r="D1727" s="55">
        <v>1</v>
      </c>
      <c r="E1727" s="55">
        <v>2</v>
      </c>
      <c r="F1727" s="55">
        <v>0</v>
      </c>
      <c r="G1727" s="55">
        <v>0</v>
      </c>
      <c r="H1727" s="55">
        <v>0</v>
      </c>
      <c r="I1727" s="55">
        <v>0</v>
      </c>
      <c r="J1727" s="55">
        <v>1</v>
      </c>
      <c r="K1727" s="55">
        <v>1</v>
      </c>
      <c r="L1727" s="55">
        <v>0</v>
      </c>
      <c r="M1727" s="55">
        <v>0</v>
      </c>
      <c r="N1727" s="56">
        <v>3</v>
      </c>
      <c r="O1727" s="56">
        <v>3</v>
      </c>
      <c r="P1727" s="56">
        <v>6</v>
      </c>
      <c r="Q1727" s="55">
        <v>1726</v>
      </c>
      <c r="R1727" s="55" t="s">
        <v>309</v>
      </c>
      <c r="S1727" s="55">
        <v>95</v>
      </c>
      <c r="T1727" s="57">
        <f t="shared" si="26"/>
        <v>4</v>
      </c>
    </row>
    <row r="1728" spans="1:20" s="55" customFormat="1" x14ac:dyDescent="0.3">
      <c r="A1728" s="55" t="s">
        <v>2239</v>
      </c>
      <c r="B1728" s="55">
        <v>0</v>
      </c>
      <c r="C1728" s="55">
        <v>0</v>
      </c>
      <c r="D1728" s="55">
        <v>1</v>
      </c>
      <c r="E1728" s="55">
        <v>1</v>
      </c>
      <c r="F1728" s="55">
        <v>1</v>
      </c>
      <c r="G1728" s="55">
        <v>2</v>
      </c>
      <c r="H1728" s="55">
        <v>1</v>
      </c>
      <c r="I1728" s="55">
        <v>0</v>
      </c>
      <c r="J1728" s="55">
        <v>0</v>
      </c>
      <c r="K1728" s="55">
        <v>1</v>
      </c>
      <c r="L1728" s="55">
        <v>1</v>
      </c>
      <c r="M1728" s="55">
        <v>0</v>
      </c>
      <c r="N1728" s="56">
        <v>4</v>
      </c>
      <c r="O1728" s="56">
        <v>4</v>
      </c>
      <c r="P1728" s="56">
        <v>8</v>
      </c>
      <c r="Q1728" s="55">
        <v>1727</v>
      </c>
      <c r="R1728" s="55" t="s">
        <v>309</v>
      </c>
      <c r="S1728" s="55">
        <v>95</v>
      </c>
      <c r="T1728" s="57">
        <f t="shared" si="26"/>
        <v>6</v>
      </c>
    </row>
    <row r="1729" spans="1:20" s="55" customFormat="1" x14ac:dyDescent="0.3">
      <c r="A1729" s="55" t="s">
        <v>2239</v>
      </c>
      <c r="B1729" s="55">
        <v>0</v>
      </c>
      <c r="C1729" s="55">
        <v>1</v>
      </c>
      <c r="D1729" s="55">
        <v>0</v>
      </c>
      <c r="E1729" s="55">
        <v>1</v>
      </c>
      <c r="F1729" s="55">
        <v>1</v>
      </c>
      <c r="G1729" s="55">
        <v>2</v>
      </c>
      <c r="H1729" s="55">
        <v>0</v>
      </c>
      <c r="I1729" s="55">
        <v>1</v>
      </c>
      <c r="J1729" s="55">
        <v>2</v>
      </c>
      <c r="K1729" s="55">
        <v>1</v>
      </c>
      <c r="L1729" s="55">
        <v>0</v>
      </c>
      <c r="M1729" s="55">
        <v>0</v>
      </c>
      <c r="N1729" s="56">
        <v>3</v>
      </c>
      <c r="O1729" s="56">
        <v>6</v>
      </c>
      <c r="P1729" s="56">
        <v>9</v>
      </c>
      <c r="Q1729" s="55">
        <v>1728</v>
      </c>
      <c r="R1729" s="55" t="s">
        <v>309</v>
      </c>
      <c r="S1729" s="55">
        <v>95</v>
      </c>
      <c r="T1729" s="57">
        <f t="shared" si="26"/>
        <v>6</v>
      </c>
    </row>
    <row r="1730" spans="1:20" s="55" customFormat="1" x14ac:dyDescent="0.3">
      <c r="A1730" s="55" t="s">
        <v>2239</v>
      </c>
      <c r="B1730" s="55">
        <v>0</v>
      </c>
      <c r="C1730" s="55">
        <v>1</v>
      </c>
      <c r="D1730" s="55">
        <v>0</v>
      </c>
      <c r="E1730" s="55">
        <v>1</v>
      </c>
      <c r="F1730" s="55">
        <v>1</v>
      </c>
      <c r="G1730" s="55">
        <v>2</v>
      </c>
      <c r="H1730" s="55">
        <v>0</v>
      </c>
      <c r="I1730" s="55">
        <v>1</v>
      </c>
      <c r="J1730" s="55">
        <v>2</v>
      </c>
      <c r="K1730" s="55">
        <v>1</v>
      </c>
      <c r="L1730" s="55">
        <v>0</v>
      </c>
      <c r="M1730" s="55">
        <v>0</v>
      </c>
      <c r="N1730" s="56">
        <v>3</v>
      </c>
      <c r="O1730" s="56">
        <v>6</v>
      </c>
      <c r="P1730" s="56">
        <v>9</v>
      </c>
      <c r="Q1730" s="55">
        <v>1729</v>
      </c>
      <c r="R1730" s="55" t="s">
        <v>309</v>
      </c>
      <c r="S1730" s="55">
        <v>95</v>
      </c>
      <c r="T1730" s="57">
        <f t="shared" si="26"/>
        <v>6</v>
      </c>
    </row>
    <row r="1731" spans="1:20" s="55" customFormat="1" x14ac:dyDescent="0.3">
      <c r="A1731" s="55" t="s">
        <v>2239</v>
      </c>
      <c r="B1731" s="55">
        <v>1</v>
      </c>
      <c r="C1731" s="55">
        <v>0</v>
      </c>
      <c r="D1731" s="55">
        <v>0</v>
      </c>
      <c r="E1731" s="55">
        <v>1</v>
      </c>
      <c r="F1731" s="55">
        <v>1</v>
      </c>
      <c r="G1731" s="55">
        <v>0</v>
      </c>
      <c r="H1731" s="55">
        <v>0</v>
      </c>
      <c r="I1731" s="55">
        <v>0</v>
      </c>
      <c r="J1731" s="55">
        <v>1</v>
      </c>
      <c r="K1731" s="55">
        <v>1</v>
      </c>
      <c r="L1731" s="55">
        <v>0</v>
      </c>
      <c r="M1731" s="55">
        <v>0</v>
      </c>
      <c r="N1731" s="56">
        <v>3</v>
      </c>
      <c r="O1731" s="56">
        <v>2</v>
      </c>
      <c r="P1731" s="56">
        <v>5</v>
      </c>
      <c r="Q1731" s="55">
        <v>1730</v>
      </c>
      <c r="R1731" s="55" t="s">
        <v>309</v>
      </c>
      <c r="S1731" s="55">
        <v>95</v>
      </c>
      <c r="T1731" s="57">
        <f t="shared" ref="T1731:T1794" si="27">SUM(B1731:I1731)</f>
        <v>3</v>
      </c>
    </row>
    <row r="1732" spans="1:20" s="55" customFormat="1" x14ac:dyDescent="0.3">
      <c r="A1732" s="55" t="s">
        <v>2239</v>
      </c>
      <c r="B1732" s="55">
        <v>0</v>
      </c>
      <c r="C1732" s="55">
        <v>0</v>
      </c>
      <c r="D1732" s="55">
        <v>0</v>
      </c>
      <c r="E1732" s="55">
        <v>1</v>
      </c>
      <c r="F1732" s="55">
        <v>0</v>
      </c>
      <c r="G1732" s="55">
        <v>1</v>
      </c>
      <c r="H1732" s="55">
        <v>1</v>
      </c>
      <c r="I1732" s="55">
        <v>1</v>
      </c>
      <c r="J1732" s="55">
        <v>2</v>
      </c>
      <c r="K1732" s="55">
        <v>2</v>
      </c>
      <c r="L1732" s="55">
        <v>0</v>
      </c>
      <c r="M1732" s="55">
        <v>0</v>
      </c>
      <c r="N1732" s="56">
        <v>3</v>
      </c>
      <c r="O1732" s="56">
        <v>5</v>
      </c>
      <c r="P1732" s="56">
        <v>8</v>
      </c>
      <c r="Q1732" s="55">
        <v>1731</v>
      </c>
      <c r="R1732" s="55" t="s">
        <v>309</v>
      </c>
      <c r="S1732" s="55">
        <v>95</v>
      </c>
      <c r="T1732" s="57">
        <f t="shared" si="27"/>
        <v>4</v>
      </c>
    </row>
    <row r="1733" spans="1:20" s="55" customFormat="1" x14ac:dyDescent="0.3">
      <c r="A1733" s="55" t="s">
        <v>2239</v>
      </c>
      <c r="B1733" s="55">
        <v>0</v>
      </c>
      <c r="C1733" s="55">
        <v>1</v>
      </c>
      <c r="D1733" s="55">
        <v>2</v>
      </c>
      <c r="E1733" s="55">
        <v>0</v>
      </c>
      <c r="F1733" s="55">
        <v>0</v>
      </c>
      <c r="G1733" s="55">
        <v>4</v>
      </c>
      <c r="H1733" s="55">
        <v>1</v>
      </c>
      <c r="I1733" s="55">
        <v>1</v>
      </c>
      <c r="J1733" s="55">
        <v>1</v>
      </c>
      <c r="K1733" s="55">
        <v>1</v>
      </c>
      <c r="L1733" s="55">
        <v>0</v>
      </c>
      <c r="M1733" s="55">
        <v>0</v>
      </c>
      <c r="N1733" s="56">
        <v>4</v>
      </c>
      <c r="O1733" s="56">
        <v>7</v>
      </c>
      <c r="P1733" s="56">
        <v>11</v>
      </c>
      <c r="Q1733" s="55">
        <v>1732</v>
      </c>
      <c r="R1733" s="55" t="s">
        <v>309</v>
      </c>
      <c r="S1733" s="55">
        <v>96</v>
      </c>
      <c r="T1733" s="57">
        <f t="shared" si="27"/>
        <v>9</v>
      </c>
    </row>
    <row r="1734" spans="1:20" s="55" customFormat="1" x14ac:dyDescent="0.3">
      <c r="A1734" s="55" t="s">
        <v>2239</v>
      </c>
      <c r="B1734" s="55">
        <v>1</v>
      </c>
      <c r="C1734" s="55">
        <v>0</v>
      </c>
      <c r="D1734" s="55">
        <v>0</v>
      </c>
      <c r="E1734" s="55">
        <v>0</v>
      </c>
      <c r="F1734" s="55">
        <v>2</v>
      </c>
      <c r="G1734" s="55">
        <v>2</v>
      </c>
      <c r="H1734" s="55">
        <v>1</v>
      </c>
      <c r="I1734" s="55">
        <v>1</v>
      </c>
      <c r="J1734" s="55">
        <v>1</v>
      </c>
      <c r="K1734" s="55">
        <v>1</v>
      </c>
      <c r="L1734" s="55">
        <v>0</v>
      </c>
      <c r="M1734" s="55">
        <v>0</v>
      </c>
      <c r="N1734" s="56">
        <v>5</v>
      </c>
      <c r="O1734" s="56">
        <v>4</v>
      </c>
      <c r="P1734" s="56">
        <v>9</v>
      </c>
      <c r="Q1734" s="55">
        <v>1733</v>
      </c>
      <c r="R1734" s="55" t="s">
        <v>309</v>
      </c>
      <c r="S1734" s="55">
        <v>96</v>
      </c>
      <c r="T1734" s="57">
        <f t="shared" si="27"/>
        <v>7</v>
      </c>
    </row>
    <row r="1735" spans="1:20" s="55" customFormat="1" x14ac:dyDescent="0.3">
      <c r="A1735" s="55" t="s">
        <v>2239</v>
      </c>
      <c r="B1735" s="55">
        <v>0</v>
      </c>
      <c r="C1735" s="55">
        <v>1</v>
      </c>
      <c r="D1735" s="55">
        <v>0</v>
      </c>
      <c r="E1735" s="55">
        <v>0</v>
      </c>
      <c r="F1735" s="55">
        <v>1</v>
      </c>
      <c r="G1735" s="55">
        <v>1</v>
      </c>
      <c r="H1735" s="55">
        <v>0</v>
      </c>
      <c r="I1735" s="55">
        <v>0</v>
      </c>
      <c r="J1735" s="55">
        <v>1</v>
      </c>
      <c r="K1735" s="55">
        <v>1</v>
      </c>
      <c r="L1735" s="55">
        <v>0</v>
      </c>
      <c r="M1735" s="55">
        <v>0</v>
      </c>
      <c r="N1735" s="56">
        <v>2</v>
      </c>
      <c r="O1735" s="56">
        <v>3</v>
      </c>
      <c r="P1735" s="56">
        <v>5</v>
      </c>
      <c r="Q1735" s="55">
        <v>1734</v>
      </c>
      <c r="R1735" s="55" t="s">
        <v>309</v>
      </c>
      <c r="S1735" s="55">
        <v>96</v>
      </c>
      <c r="T1735" s="57">
        <f t="shared" si="27"/>
        <v>3</v>
      </c>
    </row>
    <row r="1736" spans="1:20" s="55" customFormat="1" x14ac:dyDescent="0.3">
      <c r="A1736" s="55" t="s">
        <v>2239</v>
      </c>
      <c r="B1736" s="55">
        <v>0</v>
      </c>
      <c r="C1736" s="55">
        <v>0</v>
      </c>
      <c r="D1736" s="55">
        <v>0</v>
      </c>
      <c r="E1736" s="55">
        <v>1</v>
      </c>
      <c r="F1736" s="55">
        <v>1</v>
      </c>
      <c r="G1736" s="55">
        <v>1</v>
      </c>
      <c r="H1736" s="55">
        <v>1</v>
      </c>
      <c r="I1736" s="55">
        <v>0</v>
      </c>
      <c r="J1736" s="55">
        <v>1</v>
      </c>
      <c r="K1736" s="55">
        <v>1</v>
      </c>
      <c r="L1736" s="55">
        <v>0</v>
      </c>
      <c r="M1736" s="55">
        <v>0</v>
      </c>
      <c r="N1736" s="56">
        <v>3</v>
      </c>
      <c r="O1736" s="56">
        <v>3</v>
      </c>
      <c r="P1736" s="56">
        <v>6</v>
      </c>
      <c r="Q1736" s="55">
        <v>1735</v>
      </c>
      <c r="R1736" s="55" t="s">
        <v>309</v>
      </c>
      <c r="S1736" s="55">
        <v>96</v>
      </c>
      <c r="T1736" s="57">
        <f t="shared" si="27"/>
        <v>4</v>
      </c>
    </row>
    <row r="1737" spans="1:20" s="55" customFormat="1" x14ac:dyDescent="0.3">
      <c r="A1737" s="55" t="s">
        <v>2239</v>
      </c>
      <c r="B1737" s="55">
        <v>0</v>
      </c>
      <c r="C1737" s="55">
        <v>1</v>
      </c>
      <c r="D1737" s="55">
        <v>0</v>
      </c>
      <c r="E1737" s="55">
        <v>1</v>
      </c>
      <c r="F1737" s="55">
        <v>1</v>
      </c>
      <c r="G1737" s="55">
        <v>0</v>
      </c>
      <c r="H1737" s="55">
        <v>1</v>
      </c>
      <c r="I1737" s="55">
        <v>3</v>
      </c>
      <c r="J1737" s="55">
        <v>1</v>
      </c>
      <c r="K1737" s="55">
        <v>1</v>
      </c>
      <c r="L1737" s="55">
        <v>0</v>
      </c>
      <c r="M1737" s="55">
        <v>0</v>
      </c>
      <c r="N1737" s="56">
        <v>3</v>
      </c>
      <c r="O1737" s="56">
        <v>6</v>
      </c>
      <c r="P1737" s="56">
        <v>9</v>
      </c>
      <c r="Q1737" s="55">
        <v>1736</v>
      </c>
      <c r="R1737" s="55" t="s">
        <v>309</v>
      </c>
      <c r="S1737" s="55">
        <v>96</v>
      </c>
      <c r="T1737" s="57">
        <f t="shared" si="27"/>
        <v>7</v>
      </c>
    </row>
    <row r="1738" spans="1:20" s="55" customFormat="1" x14ac:dyDescent="0.3">
      <c r="A1738" s="55" t="s">
        <v>2239</v>
      </c>
      <c r="B1738" s="55">
        <v>0</v>
      </c>
      <c r="C1738" s="55">
        <v>0</v>
      </c>
      <c r="D1738" s="55">
        <v>1</v>
      </c>
      <c r="E1738" s="55">
        <v>0</v>
      </c>
      <c r="F1738" s="55">
        <v>2</v>
      </c>
      <c r="G1738" s="55">
        <v>3</v>
      </c>
      <c r="H1738" s="55">
        <v>0</v>
      </c>
      <c r="I1738" s="55">
        <v>1</v>
      </c>
      <c r="J1738" s="55">
        <v>1</v>
      </c>
      <c r="K1738" s="55">
        <v>1</v>
      </c>
      <c r="L1738" s="55">
        <v>0</v>
      </c>
      <c r="M1738" s="55">
        <v>0</v>
      </c>
      <c r="N1738" s="56">
        <v>4</v>
      </c>
      <c r="O1738" s="56">
        <v>5</v>
      </c>
      <c r="P1738" s="56">
        <v>9</v>
      </c>
      <c r="Q1738" s="55">
        <v>1737</v>
      </c>
      <c r="R1738" s="55" t="s">
        <v>309</v>
      </c>
      <c r="S1738" s="55">
        <v>96</v>
      </c>
      <c r="T1738" s="57">
        <f t="shared" si="27"/>
        <v>7</v>
      </c>
    </row>
    <row r="1739" spans="1:20" s="55" customFormat="1" x14ac:dyDescent="0.3">
      <c r="A1739" s="55" t="s">
        <v>2239</v>
      </c>
      <c r="B1739" s="55">
        <v>1</v>
      </c>
      <c r="C1739" s="55">
        <v>0</v>
      </c>
      <c r="D1739" s="55">
        <v>0</v>
      </c>
      <c r="E1739" s="55">
        <v>2</v>
      </c>
      <c r="F1739" s="55">
        <v>1</v>
      </c>
      <c r="G1739" s="55">
        <v>1</v>
      </c>
      <c r="H1739" s="55">
        <v>1</v>
      </c>
      <c r="I1739" s="55">
        <v>0</v>
      </c>
      <c r="J1739" s="55">
        <v>1</v>
      </c>
      <c r="K1739" s="55">
        <v>1</v>
      </c>
      <c r="L1739" s="55">
        <v>0</v>
      </c>
      <c r="M1739" s="55">
        <v>0</v>
      </c>
      <c r="N1739" s="56">
        <v>4</v>
      </c>
      <c r="O1739" s="56">
        <v>4</v>
      </c>
      <c r="P1739" s="56">
        <v>8</v>
      </c>
      <c r="Q1739" s="55">
        <v>1738</v>
      </c>
      <c r="R1739" s="55" t="s">
        <v>309</v>
      </c>
      <c r="S1739" s="55">
        <v>96</v>
      </c>
      <c r="T1739" s="57">
        <f t="shared" si="27"/>
        <v>6</v>
      </c>
    </row>
    <row r="1740" spans="1:20" s="55" customFormat="1" x14ac:dyDescent="0.3">
      <c r="A1740" s="55" t="s">
        <v>2239</v>
      </c>
      <c r="B1740" s="55">
        <v>0</v>
      </c>
      <c r="C1740" s="55">
        <v>1</v>
      </c>
      <c r="D1740" s="55">
        <v>1</v>
      </c>
      <c r="E1740" s="55">
        <v>0</v>
      </c>
      <c r="F1740" s="55">
        <v>1</v>
      </c>
      <c r="G1740" s="55">
        <v>0</v>
      </c>
      <c r="H1740" s="55">
        <v>0</v>
      </c>
      <c r="I1740" s="55">
        <v>0</v>
      </c>
      <c r="J1740" s="55">
        <v>1</v>
      </c>
      <c r="K1740" s="55">
        <v>1</v>
      </c>
      <c r="L1740" s="55">
        <v>0</v>
      </c>
      <c r="M1740" s="55">
        <v>0</v>
      </c>
      <c r="N1740" s="56">
        <v>3</v>
      </c>
      <c r="O1740" s="56">
        <v>2</v>
      </c>
      <c r="P1740" s="56">
        <v>5</v>
      </c>
      <c r="Q1740" s="55">
        <v>1739</v>
      </c>
      <c r="R1740" s="55" t="s">
        <v>309</v>
      </c>
      <c r="S1740" s="55">
        <v>96</v>
      </c>
      <c r="T1740" s="57">
        <f t="shared" si="27"/>
        <v>3</v>
      </c>
    </row>
    <row r="1741" spans="1:20" s="55" customFormat="1" x14ac:dyDescent="0.3">
      <c r="A1741" s="55" t="s">
        <v>2239</v>
      </c>
      <c r="B1741" s="55">
        <v>0</v>
      </c>
      <c r="C1741" s="55">
        <v>0</v>
      </c>
      <c r="D1741" s="55">
        <v>1</v>
      </c>
      <c r="E1741" s="55">
        <v>0</v>
      </c>
      <c r="F1741" s="55">
        <v>0</v>
      </c>
      <c r="G1741" s="55">
        <v>0</v>
      </c>
      <c r="H1741" s="55">
        <v>1</v>
      </c>
      <c r="I1741" s="55">
        <v>0</v>
      </c>
      <c r="J1741" s="55">
        <v>1</v>
      </c>
      <c r="K1741" s="55">
        <v>1</v>
      </c>
      <c r="L1741" s="55">
        <v>0</v>
      </c>
      <c r="M1741" s="55">
        <v>0</v>
      </c>
      <c r="N1741" s="56">
        <v>3</v>
      </c>
      <c r="O1741" s="56">
        <v>1</v>
      </c>
      <c r="P1741" s="56">
        <v>4</v>
      </c>
      <c r="Q1741" s="55">
        <v>1740</v>
      </c>
      <c r="R1741" s="55" t="s">
        <v>309</v>
      </c>
      <c r="S1741" s="55">
        <v>96</v>
      </c>
      <c r="T1741" s="57">
        <f t="shared" si="27"/>
        <v>2</v>
      </c>
    </row>
    <row r="1742" spans="1:20" s="55" customFormat="1" x14ac:dyDescent="0.3">
      <c r="A1742" s="55" t="s">
        <v>2239</v>
      </c>
      <c r="B1742" s="55">
        <v>0</v>
      </c>
      <c r="C1742" s="55">
        <v>0</v>
      </c>
      <c r="D1742" s="55">
        <v>0</v>
      </c>
      <c r="E1742" s="55">
        <v>0</v>
      </c>
      <c r="F1742" s="55">
        <v>1</v>
      </c>
      <c r="G1742" s="55">
        <v>0</v>
      </c>
      <c r="H1742" s="55">
        <v>2</v>
      </c>
      <c r="I1742" s="55">
        <v>0</v>
      </c>
      <c r="J1742" s="55">
        <v>3</v>
      </c>
      <c r="K1742" s="55">
        <v>1</v>
      </c>
      <c r="L1742" s="55">
        <v>1</v>
      </c>
      <c r="M1742" s="55">
        <v>0</v>
      </c>
      <c r="N1742" s="56">
        <v>7</v>
      </c>
      <c r="O1742" s="56">
        <v>1</v>
      </c>
      <c r="P1742" s="56">
        <v>8</v>
      </c>
      <c r="Q1742" s="55">
        <v>1741</v>
      </c>
      <c r="R1742" s="55" t="s">
        <v>309</v>
      </c>
      <c r="S1742" s="55">
        <v>96</v>
      </c>
      <c r="T1742" s="57">
        <f t="shared" si="27"/>
        <v>3</v>
      </c>
    </row>
    <row r="1743" spans="1:20" s="55" customFormat="1" x14ac:dyDescent="0.3">
      <c r="A1743" s="55" t="s">
        <v>2239</v>
      </c>
      <c r="B1743" s="55">
        <v>1</v>
      </c>
      <c r="C1743" s="55">
        <v>0</v>
      </c>
      <c r="D1743" s="55">
        <v>1</v>
      </c>
      <c r="E1743" s="55">
        <v>0</v>
      </c>
      <c r="F1743" s="55">
        <v>1</v>
      </c>
      <c r="G1743" s="55">
        <v>0</v>
      </c>
      <c r="H1743" s="55">
        <v>1</v>
      </c>
      <c r="I1743" s="55">
        <v>0</v>
      </c>
      <c r="J1743" s="55">
        <v>1</v>
      </c>
      <c r="K1743" s="55">
        <v>1</v>
      </c>
      <c r="L1743" s="55">
        <v>0</v>
      </c>
      <c r="M1743" s="55">
        <v>0</v>
      </c>
      <c r="N1743" s="56">
        <v>5</v>
      </c>
      <c r="O1743" s="56">
        <v>1</v>
      </c>
      <c r="P1743" s="56">
        <v>6</v>
      </c>
      <c r="Q1743" s="55">
        <v>1742</v>
      </c>
      <c r="R1743" s="55" t="s">
        <v>309</v>
      </c>
      <c r="S1743" s="55">
        <v>96</v>
      </c>
      <c r="T1743" s="57">
        <f t="shared" si="27"/>
        <v>4</v>
      </c>
    </row>
    <row r="1744" spans="1:20" s="55" customFormat="1" x14ac:dyDescent="0.3">
      <c r="A1744" s="55" t="s">
        <v>2239</v>
      </c>
      <c r="B1744" s="55">
        <v>0</v>
      </c>
      <c r="C1744" s="55">
        <v>1</v>
      </c>
      <c r="D1744" s="55">
        <v>1</v>
      </c>
      <c r="E1744" s="55">
        <v>0</v>
      </c>
      <c r="F1744" s="55">
        <v>0</v>
      </c>
      <c r="G1744" s="55">
        <v>0</v>
      </c>
      <c r="H1744" s="55">
        <v>0</v>
      </c>
      <c r="I1744" s="55">
        <v>0</v>
      </c>
      <c r="J1744" s="55">
        <v>1</v>
      </c>
      <c r="K1744" s="55">
        <v>1</v>
      </c>
      <c r="L1744" s="55">
        <v>0</v>
      </c>
      <c r="M1744" s="55">
        <v>0</v>
      </c>
      <c r="N1744" s="56">
        <v>2</v>
      </c>
      <c r="O1744" s="56">
        <v>2</v>
      </c>
      <c r="P1744" s="56">
        <v>4</v>
      </c>
      <c r="Q1744" s="55">
        <v>1743</v>
      </c>
      <c r="R1744" s="55" t="s">
        <v>309</v>
      </c>
      <c r="S1744" s="55">
        <v>96</v>
      </c>
      <c r="T1744" s="57">
        <f t="shared" si="27"/>
        <v>2</v>
      </c>
    </row>
    <row r="1745" spans="1:20" s="55" customFormat="1" x14ac:dyDescent="0.3">
      <c r="A1745" s="55" t="s">
        <v>2239</v>
      </c>
      <c r="B1745" s="55">
        <v>0</v>
      </c>
      <c r="C1745" s="55">
        <v>0</v>
      </c>
      <c r="D1745" s="55">
        <v>2</v>
      </c>
      <c r="E1745" s="55">
        <v>0</v>
      </c>
      <c r="F1745" s="55">
        <v>0</v>
      </c>
      <c r="G1745" s="55">
        <v>0</v>
      </c>
      <c r="H1745" s="55">
        <v>0</v>
      </c>
      <c r="I1745" s="55">
        <v>0</v>
      </c>
      <c r="J1745" s="55">
        <v>1</v>
      </c>
      <c r="K1745" s="55">
        <v>1</v>
      </c>
      <c r="L1745" s="55">
        <v>0</v>
      </c>
      <c r="M1745" s="55">
        <v>0</v>
      </c>
      <c r="N1745" s="56">
        <v>3</v>
      </c>
      <c r="O1745" s="56">
        <v>1</v>
      </c>
      <c r="P1745" s="56">
        <v>4</v>
      </c>
      <c r="Q1745" s="55">
        <v>1744</v>
      </c>
      <c r="R1745" s="55" t="s">
        <v>309</v>
      </c>
      <c r="S1745" s="55">
        <v>96</v>
      </c>
      <c r="T1745" s="57">
        <f t="shared" si="27"/>
        <v>2</v>
      </c>
    </row>
    <row r="1746" spans="1:20" s="55" customFormat="1" x14ac:dyDescent="0.3">
      <c r="A1746" s="55" t="s">
        <v>2239</v>
      </c>
      <c r="B1746" s="55">
        <v>1</v>
      </c>
      <c r="C1746" s="55">
        <v>0</v>
      </c>
      <c r="D1746" s="55">
        <v>2</v>
      </c>
      <c r="E1746" s="55">
        <v>0</v>
      </c>
      <c r="F1746" s="55">
        <v>1</v>
      </c>
      <c r="G1746" s="55">
        <v>0</v>
      </c>
      <c r="H1746" s="55">
        <v>1</v>
      </c>
      <c r="I1746" s="55">
        <v>1</v>
      </c>
      <c r="J1746" s="55">
        <v>2</v>
      </c>
      <c r="K1746" s="55">
        <v>1</v>
      </c>
      <c r="L1746" s="55">
        <v>0</v>
      </c>
      <c r="M1746" s="55">
        <v>0</v>
      </c>
      <c r="N1746" s="56">
        <v>7</v>
      </c>
      <c r="O1746" s="56">
        <v>2</v>
      </c>
      <c r="P1746" s="56">
        <v>9</v>
      </c>
      <c r="Q1746" s="55">
        <v>1745</v>
      </c>
      <c r="R1746" s="55" t="s">
        <v>309</v>
      </c>
      <c r="S1746" s="55">
        <v>96</v>
      </c>
      <c r="T1746" s="57">
        <f t="shared" si="27"/>
        <v>6</v>
      </c>
    </row>
    <row r="1747" spans="1:20" s="55" customFormat="1" x14ac:dyDescent="0.3">
      <c r="A1747" s="55" t="s">
        <v>2239</v>
      </c>
      <c r="B1747" s="55">
        <v>0</v>
      </c>
      <c r="C1747" s="55">
        <v>0</v>
      </c>
      <c r="D1747" s="55">
        <v>0</v>
      </c>
      <c r="E1747" s="55">
        <v>0</v>
      </c>
      <c r="F1747" s="55">
        <v>0</v>
      </c>
      <c r="G1747" s="55">
        <v>0</v>
      </c>
      <c r="H1747" s="55">
        <v>0</v>
      </c>
      <c r="I1747" s="55">
        <v>0</v>
      </c>
      <c r="J1747" s="55">
        <v>2</v>
      </c>
      <c r="K1747" s="55">
        <v>0</v>
      </c>
      <c r="L1747" s="55">
        <v>1</v>
      </c>
      <c r="M1747" s="55">
        <v>1</v>
      </c>
      <c r="N1747" s="56">
        <v>3</v>
      </c>
      <c r="O1747" s="56">
        <v>1</v>
      </c>
      <c r="P1747" s="56">
        <v>4</v>
      </c>
      <c r="Q1747" s="55">
        <v>1746</v>
      </c>
      <c r="R1747" s="55" t="s">
        <v>309</v>
      </c>
      <c r="S1747" s="55">
        <v>96</v>
      </c>
      <c r="T1747" s="57">
        <f t="shared" si="27"/>
        <v>0</v>
      </c>
    </row>
    <row r="1748" spans="1:20" s="55" customFormat="1" x14ac:dyDescent="0.3">
      <c r="A1748" s="55" t="s">
        <v>2239</v>
      </c>
      <c r="B1748" s="55">
        <v>0</v>
      </c>
      <c r="C1748" s="55">
        <v>0</v>
      </c>
      <c r="D1748" s="55">
        <v>0</v>
      </c>
      <c r="E1748" s="55">
        <v>0</v>
      </c>
      <c r="F1748" s="55">
        <v>0</v>
      </c>
      <c r="G1748" s="55">
        <v>0</v>
      </c>
      <c r="H1748" s="55">
        <v>0</v>
      </c>
      <c r="I1748" s="55">
        <v>0</v>
      </c>
      <c r="J1748" s="55">
        <v>2</v>
      </c>
      <c r="K1748" s="55">
        <v>1</v>
      </c>
      <c r="L1748" s="55">
        <v>0</v>
      </c>
      <c r="M1748" s="55">
        <v>0</v>
      </c>
      <c r="N1748" s="56">
        <v>2</v>
      </c>
      <c r="O1748" s="56">
        <v>1</v>
      </c>
      <c r="P1748" s="56">
        <v>3</v>
      </c>
      <c r="Q1748" s="55">
        <v>1747</v>
      </c>
      <c r="R1748" s="55" t="s">
        <v>309</v>
      </c>
      <c r="S1748" s="55">
        <v>96</v>
      </c>
      <c r="T1748" s="57">
        <f t="shared" si="27"/>
        <v>0</v>
      </c>
    </row>
    <row r="1749" spans="1:20" s="55" customFormat="1" x14ac:dyDescent="0.3">
      <c r="A1749" s="55" t="s">
        <v>2239</v>
      </c>
      <c r="B1749" s="55">
        <v>0</v>
      </c>
      <c r="C1749" s="55">
        <v>0</v>
      </c>
      <c r="D1749" s="55">
        <v>1</v>
      </c>
      <c r="E1749" s="55">
        <v>1</v>
      </c>
      <c r="F1749" s="55">
        <v>3</v>
      </c>
      <c r="G1749" s="55">
        <v>0</v>
      </c>
      <c r="H1749" s="55">
        <v>1</v>
      </c>
      <c r="I1749" s="55">
        <v>0</v>
      </c>
      <c r="J1749" s="55">
        <v>1</v>
      </c>
      <c r="K1749" s="55">
        <v>1</v>
      </c>
      <c r="L1749" s="55">
        <v>0</v>
      </c>
      <c r="M1749" s="55">
        <v>0</v>
      </c>
      <c r="N1749" s="56">
        <v>6</v>
      </c>
      <c r="O1749" s="56">
        <v>2</v>
      </c>
      <c r="P1749" s="56">
        <v>8</v>
      </c>
      <c r="Q1749" s="55">
        <v>1748</v>
      </c>
      <c r="R1749" s="55" t="s">
        <v>309</v>
      </c>
      <c r="S1749" s="55">
        <v>96</v>
      </c>
      <c r="T1749" s="57">
        <f t="shared" si="27"/>
        <v>6</v>
      </c>
    </row>
    <row r="1750" spans="1:20" s="55" customFormat="1" x14ac:dyDescent="0.3">
      <c r="A1750" s="55" t="s">
        <v>2239</v>
      </c>
      <c r="B1750" s="55">
        <v>0</v>
      </c>
      <c r="C1750" s="55">
        <v>0</v>
      </c>
      <c r="D1750" s="55">
        <v>0</v>
      </c>
      <c r="E1750" s="55">
        <v>1</v>
      </c>
      <c r="F1750" s="55">
        <v>1</v>
      </c>
      <c r="G1750" s="55">
        <v>0</v>
      </c>
      <c r="H1750" s="55">
        <v>0</v>
      </c>
      <c r="I1750" s="55">
        <v>0</v>
      </c>
      <c r="J1750" s="55">
        <v>1</v>
      </c>
      <c r="K1750" s="55">
        <v>1</v>
      </c>
      <c r="L1750" s="55">
        <v>0</v>
      </c>
      <c r="M1750" s="55">
        <v>0</v>
      </c>
      <c r="N1750" s="56">
        <v>2</v>
      </c>
      <c r="O1750" s="56">
        <v>2</v>
      </c>
      <c r="P1750" s="56">
        <v>4</v>
      </c>
      <c r="Q1750" s="55">
        <v>1749</v>
      </c>
      <c r="R1750" s="55" t="s">
        <v>309</v>
      </c>
      <c r="S1750" s="55">
        <v>96</v>
      </c>
      <c r="T1750" s="57">
        <f t="shared" si="27"/>
        <v>2</v>
      </c>
    </row>
    <row r="1751" spans="1:20" s="55" customFormat="1" x14ac:dyDescent="0.3">
      <c r="A1751" s="55" t="s">
        <v>2239</v>
      </c>
      <c r="B1751" s="55">
        <v>0</v>
      </c>
      <c r="C1751" s="55">
        <v>1</v>
      </c>
      <c r="D1751" s="55">
        <v>0</v>
      </c>
      <c r="E1751" s="55">
        <v>0</v>
      </c>
      <c r="F1751" s="55">
        <v>0</v>
      </c>
      <c r="G1751" s="55">
        <v>1</v>
      </c>
      <c r="H1751" s="55">
        <v>0</v>
      </c>
      <c r="I1751" s="55">
        <v>0</v>
      </c>
      <c r="J1751" s="55">
        <v>1</v>
      </c>
      <c r="K1751" s="55">
        <v>1</v>
      </c>
      <c r="L1751" s="55">
        <v>0</v>
      </c>
      <c r="M1751" s="55">
        <v>0</v>
      </c>
      <c r="N1751" s="56">
        <v>1</v>
      </c>
      <c r="O1751" s="56">
        <v>3</v>
      </c>
      <c r="P1751" s="56">
        <v>4</v>
      </c>
      <c r="Q1751" s="55">
        <v>1750</v>
      </c>
      <c r="R1751" s="55" t="s">
        <v>309</v>
      </c>
      <c r="S1751" s="55">
        <v>96</v>
      </c>
      <c r="T1751" s="57">
        <f t="shared" si="27"/>
        <v>2</v>
      </c>
    </row>
    <row r="1752" spans="1:20" s="55" customFormat="1" x14ac:dyDescent="0.3">
      <c r="A1752" s="55" t="s">
        <v>2239</v>
      </c>
      <c r="B1752" s="55">
        <v>0</v>
      </c>
      <c r="C1752" s="55">
        <v>0</v>
      </c>
      <c r="D1752" s="55">
        <v>0</v>
      </c>
      <c r="E1752" s="55">
        <v>0</v>
      </c>
      <c r="F1752" s="55">
        <v>0</v>
      </c>
      <c r="G1752" s="55">
        <v>1</v>
      </c>
      <c r="H1752" s="55">
        <v>0</v>
      </c>
      <c r="I1752" s="55">
        <v>0</v>
      </c>
      <c r="J1752" s="55">
        <v>0</v>
      </c>
      <c r="K1752" s="55">
        <v>1</v>
      </c>
      <c r="L1752" s="55">
        <v>1</v>
      </c>
      <c r="M1752" s="55">
        <v>0</v>
      </c>
      <c r="N1752" s="56">
        <v>1</v>
      </c>
      <c r="O1752" s="56">
        <v>2</v>
      </c>
      <c r="P1752" s="56">
        <v>3</v>
      </c>
      <c r="Q1752" s="55">
        <v>1751</v>
      </c>
      <c r="R1752" s="55" t="s">
        <v>309</v>
      </c>
      <c r="S1752" s="55">
        <v>96</v>
      </c>
      <c r="T1752" s="57">
        <f t="shared" si="27"/>
        <v>1</v>
      </c>
    </row>
    <row r="1753" spans="1:20" s="55" customFormat="1" x14ac:dyDescent="0.3">
      <c r="A1753" s="55" t="s">
        <v>2239</v>
      </c>
      <c r="B1753" s="55">
        <v>0</v>
      </c>
      <c r="C1753" s="55">
        <v>0</v>
      </c>
      <c r="D1753" s="55">
        <v>0</v>
      </c>
      <c r="E1753" s="55">
        <v>0</v>
      </c>
      <c r="F1753" s="55">
        <v>0</v>
      </c>
      <c r="G1753" s="55">
        <v>1</v>
      </c>
      <c r="H1753" s="55">
        <v>1</v>
      </c>
      <c r="I1753" s="55">
        <v>0</v>
      </c>
      <c r="J1753" s="55">
        <v>0</v>
      </c>
      <c r="K1753" s="55">
        <v>1</v>
      </c>
      <c r="L1753" s="55">
        <v>0</v>
      </c>
      <c r="M1753" s="55">
        <v>0</v>
      </c>
      <c r="N1753" s="56">
        <v>1</v>
      </c>
      <c r="O1753" s="56">
        <v>2</v>
      </c>
      <c r="P1753" s="56">
        <v>3</v>
      </c>
      <c r="Q1753" s="55">
        <v>1752</v>
      </c>
      <c r="R1753" s="55" t="s">
        <v>309</v>
      </c>
      <c r="S1753" s="55">
        <v>97</v>
      </c>
      <c r="T1753" s="57">
        <f t="shared" si="27"/>
        <v>2</v>
      </c>
    </row>
    <row r="1754" spans="1:20" s="55" customFormat="1" x14ac:dyDescent="0.3">
      <c r="A1754" s="55" t="s">
        <v>2239</v>
      </c>
      <c r="B1754" s="55">
        <v>0</v>
      </c>
      <c r="C1754" s="55">
        <v>0</v>
      </c>
      <c r="D1754" s="55">
        <v>0</v>
      </c>
      <c r="E1754" s="55">
        <v>0</v>
      </c>
      <c r="F1754" s="55">
        <v>0</v>
      </c>
      <c r="G1754" s="55">
        <v>1</v>
      </c>
      <c r="H1754" s="55">
        <v>1</v>
      </c>
      <c r="I1754" s="55">
        <v>1</v>
      </c>
      <c r="J1754" s="55">
        <v>1</v>
      </c>
      <c r="K1754" s="55">
        <v>1</v>
      </c>
      <c r="L1754" s="55">
        <v>0</v>
      </c>
      <c r="M1754" s="55">
        <v>0</v>
      </c>
      <c r="N1754" s="56">
        <v>2</v>
      </c>
      <c r="O1754" s="56">
        <v>3</v>
      </c>
      <c r="P1754" s="56">
        <v>5</v>
      </c>
      <c r="Q1754" s="55">
        <v>1753</v>
      </c>
      <c r="R1754" s="55" t="s">
        <v>309</v>
      </c>
      <c r="S1754" s="55">
        <v>97</v>
      </c>
      <c r="T1754" s="57">
        <f t="shared" si="27"/>
        <v>3</v>
      </c>
    </row>
    <row r="1755" spans="1:20" s="55" customFormat="1" x14ac:dyDescent="0.3">
      <c r="A1755" s="55" t="s">
        <v>2239</v>
      </c>
      <c r="B1755" s="55">
        <v>0</v>
      </c>
      <c r="C1755" s="55">
        <v>0</v>
      </c>
      <c r="D1755" s="55">
        <v>0</v>
      </c>
      <c r="E1755" s="55">
        <v>0</v>
      </c>
      <c r="F1755" s="55">
        <v>1</v>
      </c>
      <c r="G1755" s="55">
        <v>0</v>
      </c>
      <c r="H1755" s="55">
        <v>1</v>
      </c>
      <c r="I1755" s="55">
        <v>1</v>
      </c>
      <c r="J1755" s="55">
        <v>1</v>
      </c>
      <c r="K1755" s="55">
        <v>2</v>
      </c>
      <c r="L1755" s="55">
        <v>1</v>
      </c>
      <c r="M1755" s="55">
        <v>0</v>
      </c>
      <c r="N1755" s="56">
        <v>4</v>
      </c>
      <c r="O1755" s="56">
        <v>3</v>
      </c>
      <c r="P1755" s="56">
        <v>7</v>
      </c>
      <c r="Q1755" s="55">
        <v>1754</v>
      </c>
      <c r="R1755" s="55" t="s">
        <v>309</v>
      </c>
      <c r="S1755" s="55">
        <v>97</v>
      </c>
      <c r="T1755" s="57">
        <f t="shared" si="27"/>
        <v>3</v>
      </c>
    </row>
    <row r="1756" spans="1:20" s="55" customFormat="1" x14ac:dyDescent="0.3">
      <c r="A1756" s="55" t="s">
        <v>2239</v>
      </c>
      <c r="B1756" s="55">
        <v>0</v>
      </c>
      <c r="C1756" s="55">
        <v>0</v>
      </c>
      <c r="D1756" s="55">
        <v>1</v>
      </c>
      <c r="E1756" s="55">
        <v>0</v>
      </c>
      <c r="F1756" s="55">
        <v>1</v>
      </c>
      <c r="G1756" s="55">
        <v>1</v>
      </c>
      <c r="H1756" s="55">
        <v>1</v>
      </c>
      <c r="I1756" s="55">
        <v>1</v>
      </c>
      <c r="J1756" s="55">
        <v>1</v>
      </c>
      <c r="K1756" s="55">
        <v>1</v>
      </c>
      <c r="L1756" s="55">
        <v>0</v>
      </c>
      <c r="M1756" s="55">
        <v>0</v>
      </c>
      <c r="N1756" s="56">
        <v>4</v>
      </c>
      <c r="O1756" s="56">
        <v>3</v>
      </c>
      <c r="P1756" s="56">
        <v>7</v>
      </c>
      <c r="Q1756" s="55">
        <v>1755</v>
      </c>
      <c r="R1756" s="55" t="s">
        <v>309</v>
      </c>
      <c r="S1756" s="55">
        <v>97</v>
      </c>
      <c r="T1756" s="57">
        <f t="shared" si="27"/>
        <v>5</v>
      </c>
    </row>
    <row r="1757" spans="1:20" s="55" customFormat="1" x14ac:dyDescent="0.3">
      <c r="A1757" s="55" t="s">
        <v>2239</v>
      </c>
      <c r="B1757" s="55">
        <v>0</v>
      </c>
      <c r="C1757" s="55">
        <v>1</v>
      </c>
      <c r="D1757" s="55">
        <v>0</v>
      </c>
      <c r="E1757" s="55">
        <v>0</v>
      </c>
      <c r="F1757" s="55">
        <v>1</v>
      </c>
      <c r="G1757" s="55">
        <v>0</v>
      </c>
      <c r="H1757" s="55">
        <v>0</v>
      </c>
      <c r="I1757" s="55">
        <v>0</v>
      </c>
      <c r="J1757" s="55">
        <v>1</v>
      </c>
      <c r="K1757" s="55">
        <v>1</v>
      </c>
      <c r="L1757" s="55">
        <v>0</v>
      </c>
      <c r="M1757" s="55">
        <v>0</v>
      </c>
      <c r="N1757" s="56">
        <v>2</v>
      </c>
      <c r="O1757" s="56">
        <v>2</v>
      </c>
      <c r="P1757" s="56">
        <v>4</v>
      </c>
      <c r="Q1757" s="55">
        <v>1756</v>
      </c>
      <c r="R1757" s="55" t="s">
        <v>309</v>
      </c>
      <c r="S1757" s="55">
        <v>97</v>
      </c>
      <c r="T1757" s="57">
        <f t="shared" si="27"/>
        <v>2</v>
      </c>
    </row>
    <row r="1758" spans="1:20" s="55" customFormat="1" x14ac:dyDescent="0.3">
      <c r="A1758" s="55" t="s">
        <v>2239</v>
      </c>
      <c r="B1758" s="55">
        <v>1</v>
      </c>
      <c r="C1758" s="55">
        <v>0</v>
      </c>
      <c r="D1758" s="55">
        <v>0</v>
      </c>
      <c r="E1758" s="55">
        <v>1</v>
      </c>
      <c r="F1758" s="55">
        <v>0</v>
      </c>
      <c r="G1758" s="55">
        <v>0</v>
      </c>
      <c r="H1758" s="55">
        <v>0</v>
      </c>
      <c r="I1758" s="55">
        <v>0</v>
      </c>
      <c r="J1758" s="55">
        <v>1</v>
      </c>
      <c r="K1758" s="55">
        <v>1</v>
      </c>
      <c r="L1758" s="55">
        <v>0</v>
      </c>
      <c r="M1758" s="55">
        <v>0</v>
      </c>
      <c r="N1758" s="56">
        <v>2</v>
      </c>
      <c r="O1758" s="56">
        <v>2</v>
      </c>
      <c r="P1758" s="56">
        <v>4</v>
      </c>
      <c r="Q1758" s="55">
        <v>1757</v>
      </c>
      <c r="R1758" s="55" t="s">
        <v>309</v>
      </c>
      <c r="S1758" s="55">
        <v>97</v>
      </c>
      <c r="T1758" s="57">
        <f t="shared" si="27"/>
        <v>2</v>
      </c>
    </row>
    <row r="1759" spans="1:20" s="55" customFormat="1" x14ac:dyDescent="0.3">
      <c r="A1759" s="55" t="s">
        <v>2239</v>
      </c>
      <c r="B1759" s="55">
        <v>0</v>
      </c>
      <c r="C1759" s="55">
        <v>1</v>
      </c>
      <c r="D1759" s="55">
        <v>0</v>
      </c>
      <c r="E1759" s="55">
        <v>0</v>
      </c>
      <c r="F1759" s="55">
        <v>1</v>
      </c>
      <c r="G1759" s="55">
        <v>0</v>
      </c>
      <c r="H1759" s="55">
        <v>1</v>
      </c>
      <c r="I1759" s="55">
        <v>0</v>
      </c>
      <c r="J1759" s="55">
        <v>1</v>
      </c>
      <c r="K1759" s="55">
        <v>1</v>
      </c>
      <c r="L1759" s="55">
        <v>0</v>
      </c>
      <c r="M1759" s="55">
        <v>0</v>
      </c>
      <c r="N1759" s="56">
        <v>3</v>
      </c>
      <c r="O1759" s="56">
        <v>2</v>
      </c>
      <c r="P1759" s="56">
        <v>5</v>
      </c>
      <c r="Q1759" s="55">
        <v>1758</v>
      </c>
      <c r="R1759" s="55" t="s">
        <v>309</v>
      </c>
      <c r="S1759" s="55">
        <v>97</v>
      </c>
      <c r="T1759" s="57">
        <f t="shared" si="27"/>
        <v>3</v>
      </c>
    </row>
    <row r="1760" spans="1:20" s="55" customFormat="1" x14ac:dyDescent="0.3">
      <c r="A1760" s="55" t="s">
        <v>2239</v>
      </c>
      <c r="B1760" s="55">
        <v>0</v>
      </c>
      <c r="C1760" s="55">
        <v>1</v>
      </c>
      <c r="D1760" s="55">
        <v>1</v>
      </c>
      <c r="E1760" s="55">
        <v>1</v>
      </c>
      <c r="F1760" s="55">
        <v>1</v>
      </c>
      <c r="G1760" s="55">
        <v>0</v>
      </c>
      <c r="H1760" s="55">
        <v>1</v>
      </c>
      <c r="I1760" s="55">
        <v>0</v>
      </c>
      <c r="J1760" s="55">
        <v>1</v>
      </c>
      <c r="K1760" s="55">
        <v>1</v>
      </c>
      <c r="L1760" s="55">
        <v>0</v>
      </c>
      <c r="M1760" s="55">
        <v>0</v>
      </c>
      <c r="N1760" s="56">
        <v>4</v>
      </c>
      <c r="O1760" s="56">
        <v>3</v>
      </c>
      <c r="P1760" s="56">
        <v>7</v>
      </c>
      <c r="Q1760" s="55">
        <v>1759</v>
      </c>
      <c r="R1760" s="55" t="s">
        <v>309</v>
      </c>
      <c r="S1760" s="55">
        <v>97</v>
      </c>
      <c r="T1760" s="57">
        <f t="shared" si="27"/>
        <v>5</v>
      </c>
    </row>
    <row r="1761" spans="1:20" s="55" customFormat="1" x14ac:dyDescent="0.3">
      <c r="A1761" s="55" t="s">
        <v>2239</v>
      </c>
      <c r="B1761" s="55">
        <v>1</v>
      </c>
      <c r="C1761" s="55">
        <v>0</v>
      </c>
      <c r="D1761" s="55">
        <v>1</v>
      </c>
      <c r="E1761" s="55">
        <v>1</v>
      </c>
      <c r="F1761" s="55">
        <v>0</v>
      </c>
      <c r="G1761" s="55">
        <v>1</v>
      </c>
      <c r="H1761" s="55">
        <v>0</v>
      </c>
      <c r="I1761" s="55">
        <v>0</v>
      </c>
      <c r="J1761" s="55">
        <v>1</v>
      </c>
      <c r="K1761" s="55">
        <v>1</v>
      </c>
      <c r="L1761" s="55">
        <v>0</v>
      </c>
      <c r="M1761" s="55">
        <v>0</v>
      </c>
      <c r="N1761" s="56">
        <v>3</v>
      </c>
      <c r="O1761" s="56">
        <v>3</v>
      </c>
      <c r="P1761" s="56">
        <v>6</v>
      </c>
      <c r="Q1761" s="55">
        <v>1760</v>
      </c>
      <c r="R1761" s="55" t="s">
        <v>309</v>
      </c>
      <c r="S1761" s="55">
        <v>97</v>
      </c>
      <c r="T1761" s="57">
        <f t="shared" si="27"/>
        <v>4</v>
      </c>
    </row>
    <row r="1762" spans="1:20" s="55" customFormat="1" x14ac:dyDescent="0.3">
      <c r="A1762" s="55" t="s">
        <v>2239</v>
      </c>
      <c r="B1762" s="55">
        <v>0</v>
      </c>
      <c r="C1762" s="55">
        <v>0</v>
      </c>
      <c r="D1762" s="55">
        <v>0</v>
      </c>
      <c r="E1762" s="55">
        <v>0</v>
      </c>
      <c r="F1762" s="55">
        <v>1</v>
      </c>
      <c r="G1762" s="55">
        <v>0</v>
      </c>
      <c r="H1762" s="55">
        <v>1</v>
      </c>
      <c r="I1762" s="55">
        <v>0</v>
      </c>
      <c r="J1762" s="55">
        <v>1</v>
      </c>
      <c r="K1762" s="55">
        <v>1</v>
      </c>
      <c r="L1762" s="55">
        <v>1</v>
      </c>
      <c r="M1762" s="55">
        <v>0</v>
      </c>
      <c r="N1762" s="56">
        <v>4</v>
      </c>
      <c r="O1762" s="56">
        <v>1</v>
      </c>
      <c r="P1762" s="56">
        <v>5</v>
      </c>
      <c r="Q1762" s="55">
        <v>1761</v>
      </c>
      <c r="R1762" s="55" t="s">
        <v>309</v>
      </c>
      <c r="S1762" s="55">
        <v>97</v>
      </c>
      <c r="T1762" s="57">
        <f t="shared" si="27"/>
        <v>2</v>
      </c>
    </row>
    <row r="1763" spans="1:20" s="55" customFormat="1" x14ac:dyDescent="0.3">
      <c r="A1763" s="55" t="s">
        <v>2239</v>
      </c>
      <c r="B1763" s="55">
        <v>0</v>
      </c>
      <c r="C1763" s="55">
        <v>0</v>
      </c>
      <c r="D1763" s="55">
        <v>0</v>
      </c>
      <c r="E1763" s="55">
        <v>1</v>
      </c>
      <c r="F1763" s="55">
        <v>1</v>
      </c>
      <c r="G1763" s="55">
        <v>1</v>
      </c>
      <c r="H1763" s="55">
        <v>1</v>
      </c>
      <c r="I1763" s="55">
        <v>0</v>
      </c>
      <c r="J1763" s="55">
        <v>1</v>
      </c>
      <c r="K1763" s="55">
        <v>1</v>
      </c>
      <c r="L1763" s="55">
        <v>0</v>
      </c>
      <c r="M1763" s="55">
        <v>0</v>
      </c>
      <c r="N1763" s="56">
        <v>3</v>
      </c>
      <c r="O1763" s="56">
        <v>3</v>
      </c>
      <c r="P1763" s="56">
        <v>6</v>
      </c>
      <c r="Q1763" s="55">
        <v>1762</v>
      </c>
      <c r="R1763" s="55" t="s">
        <v>309</v>
      </c>
      <c r="S1763" s="55">
        <v>97</v>
      </c>
      <c r="T1763" s="57">
        <f t="shared" si="27"/>
        <v>4</v>
      </c>
    </row>
    <row r="1764" spans="1:20" s="55" customFormat="1" x14ac:dyDescent="0.3">
      <c r="A1764" s="55" t="s">
        <v>2239</v>
      </c>
      <c r="B1764" s="55">
        <v>0</v>
      </c>
      <c r="C1764" s="55">
        <v>0</v>
      </c>
      <c r="D1764" s="55">
        <v>1</v>
      </c>
      <c r="E1764" s="55">
        <v>0</v>
      </c>
      <c r="F1764" s="55">
        <v>1</v>
      </c>
      <c r="G1764" s="55">
        <v>1</v>
      </c>
      <c r="H1764" s="55">
        <v>0</v>
      </c>
      <c r="I1764" s="55">
        <v>0</v>
      </c>
      <c r="J1764" s="55">
        <v>1</v>
      </c>
      <c r="K1764" s="55">
        <v>1</v>
      </c>
      <c r="L1764" s="55">
        <v>0</v>
      </c>
      <c r="M1764" s="55">
        <v>0</v>
      </c>
      <c r="N1764" s="56">
        <v>3</v>
      </c>
      <c r="O1764" s="56">
        <v>2</v>
      </c>
      <c r="P1764" s="56">
        <v>5</v>
      </c>
      <c r="Q1764" s="55">
        <v>1763</v>
      </c>
      <c r="R1764" s="55" t="s">
        <v>309</v>
      </c>
      <c r="S1764" s="55">
        <v>97</v>
      </c>
      <c r="T1764" s="57">
        <f t="shared" si="27"/>
        <v>3</v>
      </c>
    </row>
    <row r="1765" spans="1:20" s="55" customFormat="1" x14ac:dyDescent="0.3">
      <c r="A1765" s="55" t="s">
        <v>2239</v>
      </c>
      <c r="B1765" s="55">
        <v>0</v>
      </c>
      <c r="C1765" s="55">
        <v>0</v>
      </c>
      <c r="D1765" s="55">
        <v>1</v>
      </c>
      <c r="E1765" s="55">
        <v>0</v>
      </c>
      <c r="F1765" s="55">
        <v>0</v>
      </c>
      <c r="G1765" s="55">
        <v>1</v>
      </c>
      <c r="H1765" s="55">
        <v>1</v>
      </c>
      <c r="I1765" s="55">
        <v>1</v>
      </c>
      <c r="J1765" s="55">
        <v>0</v>
      </c>
      <c r="K1765" s="55">
        <v>1</v>
      </c>
      <c r="L1765" s="55">
        <v>1</v>
      </c>
      <c r="M1765" s="55">
        <v>0</v>
      </c>
      <c r="N1765" s="56">
        <v>3</v>
      </c>
      <c r="O1765" s="56">
        <v>3</v>
      </c>
      <c r="P1765" s="56">
        <v>6</v>
      </c>
      <c r="Q1765" s="55">
        <v>1764</v>
      </c>
      <c r="R1765" s="55" t="s">
        <v>309</v>
      </c>
      <c r="S1765" s="55">
        <v>97</v>
      </c>
      <c r="T1765" s="57">
        <f t="shared" si="27"/>
        <v>4</v>
      </c>
    </row>
    <row r="1766" spans="1:20" s="55" customFormat="1" x14ac:dyDescent="0.3">
      <c r="A1766" s="55" t="s">
        <v>2239</v>
      </c>
      <c r="B1766" s="55">
        <v>1</v>
      </c>
      <c r="C1766" s="55">
        <v>0</v>
      </c>
      <c r="D1766" s="55">
        <v>2</v>
      </c>
      <c r="E1766" s="55">
        <v>1</v>
      </c>
      <c r="F1766" s="55">
        <v>1</v>
      </c>
      <c r="G1766" s="55">
        <v>0</v>
      </c>
      <c r="H1766" s="55">
        <v>0</v>
      </c>
      <c r="I1766" s="55">
        <v>0</v>
      </c>
      <c r="J1766" s="55">
        <v>1</v>
      </c>
      <c r="K1766" s="55">
        <v>1</v>
      </c>
      <c r="L1766" s="55">
        <v>0</v>
      </c>
      <c r="M1766" s="55">
        <v>0</v>
      </c>
      <c r="N1766" s="56">
        <v>5</v>
      </c>
      <c r="O1766" s="56">
        <v>2</v>
      </c>
      <c r="P1766" s="56">
        <v>7</v>
      </c>
      <c r="Q1766" s="55">
        <v>1765</v>
      </c>
      <c r="R1766" s="55" t="s">
        <v>309</v>
      </c>
      <c r="S1766" s="55">
        <v>97</v>
      </c>
      <c r="T1766" s="57">
        <f t="shared" si="27"/>
        <v>5</v>
      </c>
    </row>
    <row r="1767" spans="1:20" s="55" customFormat="1" x14ac:dyDescent="0.3">
      <c r="A1767" s="55" t="s">
        <v>2239</v>
      </c>
      <c r="B1767" s="55">
        <v>1</v>
      </c>
      <c r="C1767" s="55">
        <v>0</v>
      </c>
      <c r="D1767" s="55">
        <v>0</v>
      </c>
      <c r="E1767" s="55">
        <v>0</v>
      </c>
      <c r="F1767" s="55">
        <v>0</v>
      </c>
      <c r="G1767" s="55">
        <v>0</v>
      </c>
      <c r="H1767" s="55">
        <v>1</v>
      </c>
      <c r="I1767" s="55">
        <v>1</v>
      </c>
      <c r="J1767" s="55">
        <v>1</v>
      </c>
      <c r="K1767" s="55">
        <v>1</v>
      </c>
      <c r="L1767" s="55">
        <v>0</v>
      </c>
      <c r="M1767" s="55">
        <v>0</v>
      </c>
      <c r="N1767" s="56">
        <v>3</v>
      </c>
      <c r="O1767" s="56">
        <v>2</v>
      </c>
      <c r="P1767" s="56">
        <v>5</v>
      </c>
      <c r="Q1767" s="55">
        <v>1766</v>
      </c>
      <c r="R1767" s="55" t="s">
        <v>309</v>
      </c>
      <c r="S1767" s="55">
        <v>97</v>
      </c>
      <c r="T1767" s="57">
        <f t="shared" si="27"/>
        <v>3</v>
      </c>
    </row>
    <row r="1768" spans="1:20" s="55" customFormat="1" x14ac:dyDescent="0.3">
      <c r="A1768" s="55" t="s">
        <v>2239</v>
      </c>
      <c r="B1768" s="55">
        <v>0</v>
      </c>
      <c r="C1768" s="55">
        <v>0</v>
      </c>
      <c r="D1768" s="55">
        <v>0</v>
      </c>
      <c r="E1768" s="55">
        <v>0</v>
      </c>
      <c r="F1768" s="55">
        <v>0</v>
      </c>
      <c r="G1768" s="55">
        <v>0</v>
      </c>
      <c r="H1768" s="55">
        <v>1</v>
      </c>
      <c r="I1768" s="55">
        <v>1</v>
      </c>
      <c r="J1768" s="55">
        <v>0</v>
      </c>
      <c r="K1768" s="55">
        <v>0</v>
      </c>
      <c r="L1768" s="55">
        <v>1</v>
      </c>
      <c r="M1768" s="55">
        <v>1</v>
      </c>
      <c r="N1768" s="56">
        <v>2</v>
      </c>
      <c r="O1768" s="56">
        <v>2</v>
      </c>
      <c r="P1768" s="56">
        <v>4</v>
      </c>
      <c r="Q1768" s="55">
        <v>1767</v>
      </c>
      <c r="R1768" s="55" t="s">
        <v>309</v>
      </c>
      <c r="S1768" s="55">
        <v>97</v>
      </c>
      <c r="T1768" s="57">
        <f t="shared" si="27"/>
        <v>2</v>
      </c>
    </row>
    <row r="1769" spans="1:20" s="55" customFormat="1" x14ac:dyDescent="0.3">
      <c r="A1769" s="55" t="s">
        <v>2239</v>
      </c>
      <c r="B1769" s="55">
        <v>0</v>
      </c>
      <c r="C1769" s="55">
        <v>0</v>
      </c>
      <c r="D1769" s="55">
        <v>1</v>
      </c>
      <c r="E1769" s="55">
        <v>0</v>
      </c>
      <c r="F1769" s="55">
        <v>1</v>
      </c>
      <c r="G1769" s="55">
        <v>1</v>
      </c>
      <c r="H1769" s="55">
        <v>1</v>
      </c>
      <c r="I1769" s="55">
        <v>0</v>
      </c>
      <c r="J1769" s="55">
        <v>1</v>
      </c>
      <c r="K1769" s="55">
        <v>1</v>
      </c>
      <c r="L1769" s="55">
        <v>0</v>
      </c>
      <c r="M1769" s="55">
        <v>1</v>
      </c>
      <c r="N1769" s="56">
        <v>4</v>
      </c>
      <c r="O1769" s="56">
        <v>3</v>
      </c>
      <c r="P1769" s="56">
        <v>7</v>
      </c>
      <c r="Q1769" s="55">
        <v>1768</v>
      </c>
      <c r="R1769" s="55" t="s">
        <v>309</v>
      </c>
      <c r="S1769" s="55">
        <v>97</v>
      </c>
      <c r="T1769" s="57">
        <f t="shared" si="27"/>
        <v>4</v>
      </c>
    </row>
    <row r="1770" spans="1:20" s="55" customFormat="1" x14ac:dyDescent="0.3">
      <c r="A1770" s="55" t="s">
        <v>2239</v>
      </c>
      <c r="B1770" s="55">
        <v>0</v>
      </c>
      <c r="C1770" s="55">
        <v>0</v>
      </c>
      <c r="D1770" s="55">
        <v>0</v>
      </c>
      <c r="E1770" s="55">
        <v>1</v>
      </c>
      <c r="F1770" s="55">
        <v>1</v>
      </c>
      <c r="G1770" s="55">
        <v>1</v>
      </c>
      <c r="H1770" s="55">
        <v>1</v>
      </c>
      <c r="I1770" s="55">
        <v>0</v>
      </c>
      <c r="J1770" s="55">
        <v>1</v>
      </c>
      <c r="K1770" s="55">
        <v>1</v>
      </c>
      <c r="L1770" s="55">
        <v>1</v>
      </c>
      <c r="M1770" s="55">
        <v>0</v>
      </c>
      <c r="N1770" s="56">
        <v>4</v>
      </c>
      <c r="O1770" s="56">
        <v>3</v>
      </c>
      <c r="P1770" s="56">
        <v>7</v>
      </c>
      <c r="Q1770" s="55">
        <v>1769</v>
      </c>
      <c r="R1770" s="55" t="s">
        <v>309</v>
      </c>
      <c r="S1770" s="55">
        <v>97</v>
      </c>
      <c r="T1770" s="57">
        <f t="shared" si="27"/>
        <v>4</v>
      </c>
    </row>
    <row r="1771" spans="1:20" s="55" customFormat="1" x14ac:dyDescent="0.3">
      <c r="A1771" s="55" t="s">
        <v>2239</v>
      </c>
      <c r="B1771" s="55">
        <v>1</v>
      </c>
      <c r="C1771" s="55">
        <v>0</v>
      </c>
      <c r="D1771" s="55">
        <v>1</v>
      </c>
      <c r="E1771" s="55">
        <v>0</v>
      </c>
      <c r="F1771" s="55">
        <v>2</v>
      </c>
      <c r="G1771" s="55">
        <v>1</v>
      </c>
      <c r="H1771" s="55">
        <v>1</v>
      </c>
      <c r="I1771" s="55">
        <v>0</v>
      </c>
      <c r="J1771" s="55">
        <v>1</v>
      </c>
      <c r="K1771" s="55">
        <v>1</v>
      </c>
      <c r="L1771" s="55">
        <v>0</v>
      </c>
      <c r="M1771" s="55">
        <v>0</v>
      </c>
      <c r="N1771" s="56">
        <v>6</v>
      </c>
      <c r="O1771" s="56">
        <v>2</v>
      </c>
      <c r="P1771" s="56">
        <v>8</v>
      </c>
      <c r="Q1771" s="55">
        <v>1770</v>
      </c>
      <c r="R1771" s="55" t="s">
        <v>309</v>
      </c>
      <c r="S1771" s="55">
        <v>97</v>
      </c>
      <c r="T1771" s="57">
        <f t="shared" si="27"/>
        <v>6</v>
      </c>
    </row>
    <row r="1772" spans="1:20" s="55" customFormat="1" x14ac:dyDescent="0.3">
      <c r="A1772" s="55" t="s">
        <v>2239</v>
      </c>
      <c r="B1772" s="55">
        <v>0</v>
      </c>
      <c r="C1772" s="55">
        <v>0</v>
      </c>
      <c r="D1772" s="55">
        <v>1</v>
      </c>
      <c r="E1772" s="55">
        <v>0</v>
      </c>
      <c r="F1772" s="55">
        <v>0</v>
      </c>
      <c r="G1772" s="55">
        <v>1</v>
      </c>
      <c r="H1772" s="55">
        <v>1</v>
      </c>
      <c r="I1772" s="55">
        <v>1</v>
      </c>
      <c r="J1772" s="55">
        <v>0</v>
      </c>
      <c r="K1772" s="55">
        <v>1</v>
      </c>
      <c r="L1772" s="55">
        <v>1</v>
      </c>
      <c r="M1772" s="55">
        <v>0</v>
      </c>
      <c r="N1772" s="56">
        <v>3</v>
      </c>
      <c r="O1772" s="56">
        <v>3</v>
      </c>
      <c r="P1772" s="56">
        <v>6</v>
      </c>
      <c r="Q1772" s="55">
        <v>1771</v>
      </c>
      <c r="R1772" s="55" t="s">
        <v>309</v>
      </c>
      <c r="S1772" s="55">
        <v>97</v>
      </c>
      <c r="T1772" s="57">
        <f t="shared" si="27"/>
        <v>4</v>
      </c>
    </row>
    <row r="1773" spans="1:20" s="55" customFormat="1" x14ac:dyDescent="0.3">
      <c r="A1773" s="55" t="s">
        <v>2239</v>
      </c>
      <c r="B1773" s="55">
        <v>0</v>
      </c>
      <c r="C1773" s="55">
        <v>0</v>
      </c>
      <c r="D1773" s="55">
        <v>0</v>
      </c>
      <c r="E1773" s="55">
        <v>0</v>
      </c>
      <c r="F1773" s="55">
        <v>0</v>
      </c>
      <c r="G1773" s="55">
        <v>2</v>
      </c>
      <c r="H1773" s="55">
        <v>2</v>
      </c>
      <c r="I1773" s="55">
        <v>1</v>
      </c>
      <c r="J1773" s="55">
        <v>3</v>
      </c>
      <c r="K1773" s="55">
        <v>1</v>
      </c>
      <c r="L1773" s="55">
        <v>0</v>
      </c>
      <c r="M1773" s="55">
        <v>0</v>
      </c>
      <c r="N1773" s="56">
        <v>5</v>
      </c>
      <c r="O1773" s="56">
        <v>4</v>
      </c>
      <c r="P1773" s="56">
        <v>9</v>
      </c>
      <c r="Q1773" s="55">
        <v>1772</v>
      </c>
      <c r="R1773" s="55" t="s">
        <v>309</v>
      </c>
      <c r="S1773" s="55">
        <v>98</v>
      </c>
      <c r="T1773" s="57">
        <f t="shared" si="27"/>
        <v>5</v>
      </c>
    </row>
    <row r="1774" spans="1:20" s="55" customFormat="1" x14ac:dyDescent="0.3">
      <c r="A1774" s="55" t="s">
        <v>2239</v>
      </c>
      <c r="B1774" s="55">
        <v>0</v>
      </c>
      <c r="C1774" s="55">
        <v>0</v>
      </c>
      <c r="D1774" s="55">
        <v>0</v>
      </c>
      <c r="E1774" s="55">
        <v>1</v>
      </c>
      <c r="F1774" s="55">
        <v>2</v>
      </c>
      <c r="G1774" s="55">
        <v>0</v>
      </c>
      <c r="H1774" s="55">
        <v>0</v>
      </c>
      <c r="I1774" s="55">
        <v>0</v>
      </c>
      <c r="J1774" s="55">
        <v>1</v>
      </c>
      <c r="K1774" s="55">
        <v>1</v>
      </c>
      <c r="L1774" s="55">
        <v>0</v>
      </c>
      <c r="M1774" s="55">
        <v>0</v>
      </c>
      <c r="N1774" s="56">
        <v>3</v>
      </c>
      <c r="O1774" s="56">
        <v>2</v>
      </c>
      <c r="P1774" s="56">
        <v>5</v>
      </c>
      <c r="Q1774" s="55">
        <v>1773</v>
      </c>
      <c r="R1774" s="55" t="s">
        <v>309</v>
      </c>
      <c r="S1774" s="55">
        <v>98</v>
      </c>
      <c r="T1774" s="57">
        <f t="shared" si="27"/>
        <v>3</v>
      </c>
    </row>
    <row r="1775" spans="1:20" s="55" customFormat="1" x14ac:dyDescent="0.3">
      <c r="A1775" s="55" t="s">
        <v>2239</v>
      </c>
      <c r="B1775" s="55">
        <v>0</v>
      </c>
      <c r="C1775" s="55">
        <v>1</v>
      </c>
      <c r="D1775" s="55">
        <v>0</v>
      </c>
      <c r="E1775" s="55">
        <v>0</v>
      </c>
      <c r="F1775" s="55">
        <v>1</v>
      </c>
      <c r="G1775" s="55">
        <v>1</v>
      </c>
      <c r="H1775" s="55">
        <v>1</v>
      </c>
      <c r="I1775" s="55">
        <v>1</v>
      </c>
      <c r="J1775" s="55">
        <v>1</v>
      </c>
      <c r="K1775" s="55">
        <v>2</v>
      </c>
      <c r="L1775" s="55">
        <v>0</v>
      </c>
      <c r="M1775" s="55">
        <v>0</v>
      </c>
      <c r="N1775" s="56">
        <v>3</v>
      </c>
      <c r="O1775" s="56">
        <v>5</v>
      </c>
      <c r="P1775" s="56">
        <v>8</v>
      </c>
      <c r="Q1775" s="55">
        <v>1774</v>
      </c>
      <c r="R1775" s="55" t="s">
        <v>309</v>
      </c>
      <c r="S1775" s="55">
        <v>98</v>
      </c>
      <c r="T1775" s="57">
        <f t="shared" si="27"/>
        <v>5</v>
      </c>
    </row>
    <row r="1776" spans="1:20" s="55" customFormat="1" x14ac:dyDescent="0.3">
      <c r="A1776" s="55" t="s">
        <v>2239</v>
      </c>
      <c r="B1776" s="55">
        <v>1</v>
      </c>
      <c r="C1776" s="55">
        <v>0</v>
      </c>
      <c r="D1776" s="55">
        <v>0</v>
      </c>
      <c r="E1776" s="55">
        <v>2</v>
      </c>
      <c r="F1776" s="55">
        <v>1</v>
      </c>
      <c r="G1776" s="55">
        <v>0</v>
      </c>
      <c r="H1776" s="55">
        <v>0</v>
      </c>
      <c r="I1776" s="55">
        <v>3</v>
      </c>
      <c r="J1776" s="55">
        <v>1</v>
      </c>
      <c r="K1776" s="55">
        <v>1</v>
      </c>
      <c r="L1776" s="55">
        <v>0</v>
      </c>
      <c r="M1776" s="55">
        <v>0</v>
      </c>
      <c r="N1776" s="56">
        <v>3</v>
      </c>
      <c r="O1776" s="56">
        <v>6</v>
      </c>
      <c r="P1776" s="56">
        <v>9</v>
      </c>
      <c r="Q1776" s="55">
        <v>1775</v>
      </c>
      <c r="R1776" s="55" t="s">
        <v>309</v>
      </c>
      <c r="S1776" s="55">
        <v>98</v>
      </c>
      <c r="T1776" s="57">
        <f t="shared" si="27"/>
        <v>7</v>
      </c>
    </row>
    <row r="1777" spans="1:20" s="55" customFormat="1" x14ac:dyDescent="0.3">
      <c r="A1777" s="55" t="s">
        <v>2239</v>
      </c>
      <c r="B1777" s="55">
        <v>0</v>
      </c>
      <c r="C1777" s="55">
        <v>1</v>
      </c>
      <c r="D1777" s="55">
        <v>1</v>
      </c>
      <c r="E1777" s="55">
        <v>0</v>
      </c>
      <c r="F1777" s="55">
        <v>1</v>
      </c>
      <c r="G1777" s="55">
        <v>2</v>
      </c>
      <c r="H1777" s="55">
        <v>2</v>
      </c>
      <c r="I1777" s="55">
        <v>1</v>
      </c>
      <c r="J1777" s="55">
        <v>1</v>
      </c>
      <c r="K1777" s="55">
        <v>1</v>
      </c>
      <c r="L1777" s="55">
        <v>0</v>
      </c>
      <c r="M1777" s="55">
        <v>0</v>
      </c>
      <c r="N1777" s="56">
        <v>5</v>
      </c>
      <c r="O1777" s="56">
        <v>5</v>
      </c>
      <c r="P1777" s="56">
        <v>10</v>
      </c>
      <c r="Q1777" s="55">
        <v>1776</v>
      </c>
      <c r="R1777" s="55" t="s">
        <v>309</v>
      </c>
      <c r="S1777" s="55">
        <v>98</v>
      </c>
      <c r="T1777" s="57">
        <f t="shared" si="27"/>
        <v>8</v>
      </c>
    </row>
    <row r="1778" spans="1:20" s="55" customFormat="1" x14ac:dyDescent="0.3">
      <c r="A1778" s="55" t="s">
        <v>2239</v>
      </c>
      <c r="B1778" s="55">
        <v>0</v>
      </c>
      <c r="C1778" s="55">
        <v>0</v>
      </c>
      <c r="D1778" s="55">
        <v>0</v>
      </c>
      <c r="E1778" s="55">
        <v>0</v>
      </c>
      <c r="F1778" s="55">
        <v>2</v>
      </c>
      <c r="G1778" s="55">
        <v>0</v>
      </c>
      <c r="H1778" s="55">
        <v>1</v>
      </c>
      <c r="I1778" s="55">
        <v>1</v>
      </c>
      <c r="J1778" s="55">
        <v>0</v>
      </c>
      <c r="K1778" s="55">
        <v>1</v>
      </c>
      <c r="L1778" s="55">
        <v>1</v>
      </c>
      <c r="M1778" s="55">
        <v>0</v>
      </c>
      <c r="N1778" s="56">
        <v>4</v>
      </c>
      <c r="O1778" s="56">
        <v>2</v>
      </c>
      <c r="P1778" s="56">
        <v>6</v>
      </c>
      <c r="Q1778" s="55">
        <v>1777</v>
      </c>
      <c r="R1778" s="55" t="s">
        <v>309</v>
      </c>
      <c r="S1778" s="55">
        <v>98</v>
      </c>
      <c r="T1778" s="57">
        <f t="shared" si="27"/>
        <v>4</v>
      </c>
    </row>
    <row r="1779" spans="1:20" s="55" customFormat="1" x14ac:dyDescent="0.3">
      <c r="A1779" s="55" t="s">
        <v>2239</v>
      </c>
      <c r="B1779" s="55">
        <v>0</v>
      </c>
      <c r="C1779" s="55">
        <v>0</v>
      </c>
      <c r="D1779" s="55">
        <v>1</v>
      </c>
      <c r="E1779" s="55">
        <v>1</v>
      </c>
      <c r="F1779" s="55">
        <v>1</v>
      </c>
      <c r="G1779" s="55">
        <v>1</v>
      </c>
      <c r="H1779" s="55">
        <v>3</v>
      </c>
      <c r="I1779" s="55">
        <v>0</v>
      </c>
      <c r="J1779" s="55">
        <v>1</v>
      </c>
      <c r="K1779" s="55">
        <v>1</v>
      </c>
      <c r="L1779" s="55">
        <v>0</v>
      </c>
      <c r="M1779" s="55">
        <v>0</v>
      </c>
      <c r="N1779" s="56">
        <v>6</v>
      </c>
      <c r="O1779" s="56">
        <v>3</v>
      </c>
      <c r="P1779" s="56">
        <v>9</v>
      </c>
      <c r="Q1779" s="55">
        <v>1778</v>
      </c>
      <c r="R1779" s="55" t="s">
        <v>309</v>
      </c>
      <c r="S1779" s="55">
        <v>98</v>
      </c>
      <c r="T1779" s="57">
        <f t="shared" si="27"/>
        <v>7</v>
      </c>
    </row>
    <row r="1780" spans="1:20" s="55" customFormat="1" x14ac:dyDescent="0.3">
      <c r="A1780" s="55" t="s">
        <v>2239</v>
      </c>
      <c r="B1780" s="55">
        <v>1</v>
      </c>
      <c r="C1780" s="55">
        <v>0</v>
      </c>
      <c r="D1780" s="55">
        <v>0</v>
      </c>
      <c r="E1780" s="55">
        <v>1</v>
      </c>
      <c r="F1780" s="55">
        <v>0</v>
      </c>
      <c r="G1780" s="55">
        <v>0</v>
      </c>
      <c r="H1780" s="55">
        <v>0</v>
      </c>
      <c r="I1780" s="55">
        <v>0</v>
      </c>
      <c r="J1780" s="55">
        <v>1</v>
      </c>
      <c r="K1780" s="55">
        <v>1</v>
      </c>
      <c r="L1780" s="55">
        <v>0</v>
      </c>
      <c r="M1780" s="55">
        <v>0</v>
      </c>
      <c r="N1780" s="56">
        <v>2</v>
      </c>
      <c r="O1780" s="56">
        <v>2</v>
      </c>
      <c r="P1780" s="56">
        <v>4</v>
      </c>
      <c r="Q1780" s="55">
        <v>1779</v>
      </c>
      <c r="R1780" s="55" t="s">
        <v>309</v>
      </c>
      <c r="S1780" s="55">
        <v>98</v>
      </c>
      <c r="T1780" s="57">
        <f t="shared" si="27"/>
        <v>2</v>
      </c>
    </row>
    <row r="1781" spans="1:20" s="55" customFormat="1" x14ac:dyDescent="0.3">
      <c r="A1781" s="55" t="s">
        <v>2239</v>
      </c>
      <c r="B1781" s="55">
        <v>0</v>
      </c>
      <c r="C1781" s="55">
        <v>0</v>
      </c>
      <c r="D1781" s="55">
        <v>1</v>
      </c>
      <c r="E1781" s="55">
        <v>1</v>
      </c>
      <c r="F1781" s="55">
        <v>2</v>
      </c>
      <c r="G1781" s="55">
        <v>1</v>
      </c>
      <c r="H1781" s="55">
        <v>0</v>
      </c>
      <c r="I1781" s="55">
        <v>1</v>
      </c>
      <c r="J1781" s="55">
        <v>1</v>
      </c>
      <c r="K1781" s="55">
        <v>1</v>
      </c>
      <c r="L1781" s="55">
        <v>0</v>
      </c>
      <c r="M1781" s="55">
        <v>0</v>
      </c>
      <c r="N1781" s="56">
        <v>4</v>
      </c>
      <c r="O1781" s="56">
        <v>4</v>
      </c>
      <c r="P1781" s="56">
        <v>8</v>
      </c>
      <c r="Q1781" s="55">
        <v>1780</v>
      </c>
      <c r="R1781" s="55" t="s">
        <v>309</v>
      </c>
      <c r="S1781" s="55">
        <v>98</v>
      </c>
      <c r="T1781" s="57">
        <f t="shared" si="27"/>
        <v>6</v>
      </c>
    </row>
    <row r="1782" spans="1:20" s="55" customFormat="1" x14ac:dyDescent="0.3">
      <c r="A1782" s="55" t="s">
        <v>2239</v>
      </c>
      <c r="B1782" s="55">
        <v>0</v>
      </c>
      <c r="C1782" s="55">
        <v>0</v>
      </c>
      <c r="D1782" s="55">
        <v>0</v>
      </c>
      <c r="E1782" s="55">
        <v>0</v>
      </c>
      <c r="F1782" s="55">
        <v>0</v>
      </c>
      <c r="G1782" s="55">
        <v>0</v>
      </c>
      <c r="H1782" s="55">
        <v>0</v>
      </c>
      <c r="I1782" s="55">
        <v>0</v>
      </c>
      <c r="J1782" s="55">
        <v>1</v>
      </c>
      <c r="K1782" s="55">
        <v>1</v>
      </c>
      <c r="L1782" s="55">
        <v>0</v>
      </c>
      <c r="M1782" s="55">
        <v>0</v>
      </c>
      <c r="N1782" s="56">
        <v>1</v>
      </c>
      <c r="O1782" s="56">
        <v>1</v>
      </c>
      <c r="P1782" s="56">
        <v>2</v>
      </c>
      <c r="Q1782" s="55">
        <v>1781</v>
      </c>
      <c r="R1782" s="55" t="s">
        <v>309</v>
      </c>
      <c r="S1782" s="55">
        <v>98</v>
      </c>
      <c r="T1782" s="57">
        <f t="shared" si="27"/>
        <v>0</v>
      </c>
    </row>
    <row r="1783" spans="1:20" s="55" customFormat="1" x14ac:dyDescent="0.3">
      <c r="A1783" s="55" t="s">
        <v>2239</v>
      </c>
      <c r="B1783" s="55">
        <v>0</v>
      </c>
      <c r="C1783" s="55">
        <v>0</v>
      </c>
      <c r="D1783" s="55">
        <v>1</v>
      </c>
      <c r="E1783" s="55">
        <v>0</v>
      </c>
      <c r="F1783" s="55">
        <v>1</v>
      </c>
      <c r="G1783" s="55">
        <v>2</v>
      </c>
      <c r="H1783" s="55">
        <v>1</v>
      </c>
      <c r="I1783" s="55">
        <v>0</v>
      </c>
      <c r="J1783" s="55">
        <v>1</v>
      </c>
      <c r="K1783" s="55">
        <v>1</v>
      </c>
      <c r="L1783" s="55">
        <v>0</v>
      </c>
      <c r="M1783" s="55">
        <v>0</v>
      </c>
      <c r="N1783" s="56">
        <v>4</v>
      </c>
      <c r="O1783" s="56">
        <v>3</v>
      </c>
      <c r="P1783" s="56">
        <v>7</v>
      </c>
      <c r="Q1783" s="55">
        <v>1782</v>
      </c>
      <c r="R1783" s="55" t="s">
        <v>309</v>
      </c>
      <c r="S1783" s="55">
        <v>98</v>
      </c>
      <c r="T1783" s="57">
        <f t="shared" si="27"/>
        <v>5</v>
      </c>
    </row>
    <row r="1784" spans="1:20" s="55" customFormat="1" x14ac:dyDescent="0.3">
      <c r="A1784" s="55" t="s">
        <v>2239</v>
      </c>
      <c r="B1784" s="55">
        <v>0</v>
      </c>
      <c r="C1784" s="55">
        <v>0</v>
      </c>
      <c r="D1784" s="55">
        <v>1</v>
      </c>
      <c r="E1784" s="55">
        <v>1</v>
      </c>
      <c r="F1784" s="55">
        <v>1</v>
      </c>
      <c r="G1784" s="55">
        <v>1</v>
      </c>
      <c r="H1784" s="55">
        <v>0</v>
      </c>
      <c r="I1784" s="55">
        <v>0</v>
      </c>
      <c r="J1784" s="55">
        <v>1</v>
      </c>
      <c r="K1784" s="55">
        <v>1</v>
      </c>
      <c r="L1784" s="55">
        <v>0</v>
      </c>
      <c r="M1784" s="55">
        <v>0</v>
      </c>
      <c r="N1784" s="56">
        <v>3</v>
      </c>
      <c r="O1784" s="56">
        <v>3</v>
      </c>
      <c r="P1784" s="56">
        <v>6</v>
      </c>
      <c r="Q1784" s="55">
        <v>1783</v>
      </c>
      <c r="R1784" s="55" t="s">
        <v>309</v>
      </c>
      <c r="S1784" s="55">
        <v>98</v>
      </c>
      <c r="T1784" s="57">
        <f t="shared" si="27"/>
        <v>4</v>
      </c>
    </row>
    <row r="1785" spans="1:20" s="55" customFormat="1" x14ac:dyDescent="0.3">
      <c r="A1785" s="55" t="s">
        <v>2239</v>
      </c>
      <c r="B1785" s="55">
        <v>0</v>
      </c>
      <c r="C1785" s="55">
        <v>0</v>
      </c>
      <c r="D1785" s="55">
        <v>0</v>
      </c>
      <c r="E1785" s="55">
        <v>1</v>
      </c>
      <c r="F1785" s="55">
        <v>3</v>
      </c>
      <c r="G1785" s="55">
        <v>0</v>
      </c>
      <c r="H1785" s="55">
        <v>0</v>
      </c>
      <c r="I1785" s="55">
        <v>3</v>
      </c>
      <c r="J1785" s="55">
        <v>1</v>
      </c>
      <c r="K1785" s="55">
        <v>1</v>
      </c>
      <c r="L1785" s="55">
        <v>0</v>
      </c>
      <c r="M1785" s="55">
        <v>0</v>
      </c>
      <c r="N1785" s="56">
        <v>4</v>
      </c>
      <c r="O1785" s="56">
        <v>5</v>
      </c>
      <c r="P1785" s="56">
        <v>9</v>
      </c>
      <c r="Q1785" s="55">
        <v>1784</v>
      </c>
      <c r="R1785" s="55" t="s">
        <v>309</v>
      </c>
      <c r="S1785" s="55">
        <v>98</v>
      </c>
      <c r="T1785" s="57">
        <f t="shared" si="27"/>
        <v>7</v>
      </c>
    </row>
    <row r="1786" spans="1:20" s="55" customFormat="1" x14ac:dyDescent="0.3">
      <c r="A1786" s="55" t="s">
        <v>2239</v>
      </c>
      <c r="B1786" s="55">
        <v>0</v>
      </c>
      <c r="C1786" s="55">
        <v>0</v>
      </c>
      <c r="D1786" s="55">
        <v>1</v>
      </c>
      <c r="E1786" s="55">
        <v>0</v>
      </c>
      <c r="F1786" s="55">
        <v>0</v>
      </c>
      <c r="G1786" s="55">
        <v>1</v>
      </c>
      <c r="H1786" s="55">
        <v>1</v>
      </c>
      <c r="I1786" s="55">
        <v>0</v>
      </c>
      <c r="J1786" s="55">
        <v>0</v>
      </c>
      <c r="K1786" s="55">
        <v>1</v>
      </c>
      <c r="L1786" s="55">
        <v>1</v>
      </c>
      <c r="M1786" s="55">
        <v>0</v>
      </c>
      <c r="N1786" s="56">
        <v>3</v>
      </c>
      <c r="O1786" s="56">
        <v>2</v>
      </c>
      <c r="P1786" s="56">
        <v>5</v>
      </c>
      <c r="Q1786" s="55">
        <v>1785</v>
      </c>
      <c r="R1786" s="55" t="s">
        <v>309</v>
      </c>
      <c r="S1786" s="55">
        <v>98</v>
      </c>
      <c r="T1786" s="57">
        <f t="shared" si="27"/>
        <v>3</v>
      </c>
    </row>
    <row r="1787" spans="1:20" s="55" customFormat="1" x14ac:dyDescent="0.3">
      <c r="A1787" s="55" t="s">
        <v>2239</v>
      </c>
      <c r="B1787" s="55">
        <v>0</v>
      </c>
      <c r="C1787" s="55">
        <v>0</v>
      </c>
      <c r="D1787" s="55">
        <v>1</v>
      </c>
      <c r="E1787" s="55">
        <v>1</v>
      </c>
      <c r="F1787" s="55">
        <v>1</v>
      </c>
      <c r="G1787" s="55">
        <v>1</v>
      </c>
      <c r="H1787" s="55">
        <v>0</v>
      </c>
      <c r="I1787" s="55">
        <v>0</v>
      </c>
      <c r="J1787" s="55">
        <v>0</v>
      </c>
      <c r="K1787" s="55">
        <v>0</v>
      </c>
      <c r="L1787" s="55">
        <v>1</v>
      </c>
      <c r="M1787" s="55">
        <v>1</v>
      </c>
      <c r="N1787" s="56">
        <v>3</v>
      </c>
      <c r="O1787" s="56">
        <v>3</v>
      </c>
      <c r="P1787" s="56">
        <v>6</v>
      </c>
      <c r="Q1787" s="55">
        <v>1786</v>
      </c>
      <c r="R1787" s="55" t="s">
        <v>309</v>
      </c>
      <c r="S1787" s="55">
        <v>98</v>
      </c>
      <c r="T1787" s="57">
        <f t="shared" si="27"/>
        <v>4</v>
      </c>
    </row>
    <row r="1788" spans="1:20" s="55" customFormat="1" x14ac:dyDescent="0.3">
      <c r="A1788" s="55" t="s">
        <v>2239</v>
      </c>
      <c r="B1788" s="55">
        <v>0</v>
      </c>
      <c r="C1788" s="55">
        <v>0</v>
      </c>
      <c r="D1788" s="55">
        <v>0</v>
      </c>
      <c r="E1788" s="55">
        <v>0</v>
      </c>
      <c r="F1788" s="55">
        <v>0</v>
      </c>
      <c r="G1788" s="55">
        <v>0</v>
      </c>
      <c r="H1788" s="55">
        <v>0</v>
      </c>
      <c r="I1788" s="55">
        <v>0</v>
      </c>
      <c r="J1788" s="55">
        <v>1</v>
      </c>
      <c r="K1788" s="55">
        <v>1</v>
      </c>
      <c r="L1788" s="55">
        <v>0</v>
      </c>
      <c r="M1788" s="55">
        <v>0</v>
      </c>
      <c r="N1788" s="56">
        <v>1</v>
      </c>
      <c r="O1788" s="56">
        <v>1</v>
      </c>
      <c r="P1788" s="56">
        <v>2</v>
      </c>
      <c r="Q1788" s="55">
        <v>1787</v>
      </c>
      <c r="R1788" s="55" t="s">
        <v>309</v>
      </c>
      <c r="S1788" s="55">
        <v>98</v>
      </c>
      <c r="T1788" s="57">
        <f t="shared" si="27"/>
        <v>0</v>
      </c>
    </row>
    <row r="1789" spans="1:20" s="55" customFormat="1" x14ac:dyDescent="0.3">
      <c r="A1789" s="55" t="s">
        <v>2239</v>
      </c>
      <c r="B1789" s="55">
        <v>1</v>
      </c>
      <c r="C1789" s="55">
        <v>0</v>
      </c>
      <c r="D1789" s="55">
        <v>2</v>
      </c>
      <c r="E1789" s="55">
        <v>1</v>
      </c>
      <c r="F1789" s="55">
        <v>2</v>
      </c>
      <c r="G1789" s="55">
        <v>0</v>
      </c>
      <c r="H1789" s="55">
        <v>0</v>
      </c>
      <c r="I1789" s="55">
        <v>1</v>
      </c>
      <c r="J1789" s="55">
        <v>1</v>
      </c>
      <c r="K1789" s="55">
        <v>1</v>
      </c>
      <c r="L1789" s="55">
        <v>0</v>
      </c>
      <c r="M1789" s="55">
        <v>0</v>
      </c>
      <c r="N1789" s="56">
        <v>6</v>
      </c>
      <c r="O1789" s="56">
        <v>3</v>
      </c>
      <c r="P1789" s="56">
        <v>9</v>
      </c>
      <c r="Q1789" s="55">
        <v>1788</v>
      </c>
      <c r="R1789" s="55" t="s">
        <v>309</v>
      </c>
      <c r="S1789" s="55">
        <v>98</v>
      </c>
      <c r="T1789" s="57">
        <f t="shared" si="27"/>
        <v>7</v>
      </c>
    </row>
    <row r="1790" spans="1:20" s="55" customFormat="1" x14ac:dyDescent="0.3">
      <c r="A1790" s="55" t="s">
        <v>2239</v>
      </c>
      <c r="B1790" s="55">
        <v>0</v>
      </c>
      <c r="C1790" s="55">
        <v>0</v>
      </c>
      <c r="D1790" s="55">
        <v>1</v>
      </c>
      <c r="E1790" s="55">
        <v>1</v>
      </c>
      <c r="F1790" s="55">
        <v>1</v>
      </c>
      <c r="G1790" s="55">
        <v>0</v>
      </c>
      <c r="H1790" s="55">
        <v>0</v>
      </c>
      <c r="I1790" s="55">
        <v>2</v>
      </c>
      <c r="J1790" s="55">
        <v>1</v>
      </c>
      <c r="K1790" s="55">
        <v>1</v>
      </c>
      <c r="L1790" s="55">
        <v>0</v>
      </c>
      <c r="M1790" s="55">
        <v>0</v>
      </c>
      <c r="N1790" s="56">
        <v>3</v>
      </c>
      <c r="O1790" s="56">
        <v>4</v>
      </c>
      <c r="P1790" s="56">
        <v>7</v>
      </c>
      <c r="Q1790" s="55">
        <v>1789</v>
      </c>
      <c r="R1790" s="55" t="s">
        <v>309</v>
      </c>
      <c r="S1790" s="55">
        <v>98</v>
      </c>
      <c r="T1790" s="57">
        <f t="shared" si="27"/>
        <v>5</v>
      </c>
    </row>
    <row r="1791" spans="1:20" s="55" customFormat="1" x14ac:dyDescent="0.3">
      <c r="A1791" s="55" t="s">
        <v>2239</v>
      </c>
      <c r="B1791" s="55">
        <v>1</v>
      </c>
      <c r="C1791" s="55">
        <v>0</v>
      </c>
      <c r="D1791" s="55">
        <v>1</v>
      </c>
      <c r="E1791" s="55">
        <v>3</v>
      </c>
      <c r="F1791" s="55">
        <v>0</v>
      </c>
      <c r="G1791" s="55">
        <v>2</v>
      </c>
      <c r="H1791" s="55">
        <v>0</v>
      </c>
      <c r="I1791" s="55">
        <v>0</v>
      </c>
      <c r="J1791" s="55">
        <v>1</v>
      </c>
      <c r="K1791" s="55">
        <v>1</v>
      </c>
      <c r="L1791" s="55">
        <v>0</v>
      </c>
      <c r="M1791" s="55">
        <v>0</v>
      </c>
      <c r="N1791" s="56">
        <v>3</v>
      </c>
      <c r="O1791" s="56">
        <v>6</v>
      </c>
      <c r="P1791" s="56">
        <v>9</v>
      </c>
      <c r="Q1791" s="55">
        <v>1790</v>
      </c>
      <c r="R1791" s="55" t="s">
        <v>309</v>
      </c>
      <c r="S1791" s="55">
        <v>98</v>
      </c>
      <c r="T1791" s="57">
        <f t="shared" si="27"/>
        <v>7</v>
      </c>
    </row>
    <row r="1792" spans="1:20" s="55" customFormat="1" x14ac:dyDescent="0.3">
      <c r="A1792" s="55" t="s">
        <v>2239</v>
      </c>
      <c r="B1792" s="55">
        <v>0</v>
      </c>
      <c r="C1792" s="55">
        <v>0</v>
      </c>
      <c r="D1792" s="55">
        <v>0</v>
      </c>
      <c r="E1792" s="55">
        <v>2</v>
      </c>
      <c r="F1792" s="55">
        <v>0</v>
      </c>
      <c r="G1792" s="55">
        <v>0</v>
      </c>
      <c r="H1792" s="55">
        <v>2</v>
      </c>
      <c r="I1792" s="55">
        <v>1</v>
      </c>
      <c r="J1792" s="55">
        <v>1</v>
      </c>
      <c r="K1792" s="55">
        <v>1</v>
      </c>
      <c r="L1792" s="55">
        <v>0</v>
      </c>
      <c r="M1792" s="55">
        <v>0</v>
      </c>
      <c r="N1792" s="56">
        <v>3</v>
      </c>
      <c r="O1792" s="56">
        <v>4</v>
      </c>
      <c r="P1792" s="56">
        <v>7</v>
      </c>
      <c r="Q1792" s="55">
        <v>1791</v>
      </c>
      <c r="R1792" s="55" t="s">
        <v>309</v>
      </c>
      <c r="S1792" s="55">
        <v>98</v>
      </c>
      <c r="T1792" s="57">
        <f t="shared" si="27"/>
        <v>5</v>
      </c>
    </row>
    <row r="1793" spans="1:20" s="55" customFormat="1" x14ac:dyDescent="0.3">
      <c r="A1793" s="55" t="s">
        <v>2240</v>
      </c>
      <c r="B1793" s="55">
        <v>0</v>
      </c>
      <c r="C1793" s="55">
        <v>1</v>
      </c>
      <c r="D1793" s="55">
        <v>1</v>
      </c>
      <c r="E1793" s="55">
        <v>1</v>
      </c>
      <c r="F1793" s="55">
        <v>1</v>
      </c>
      <c r="G1793" s="55">
        <v>1</v>
      </c>
      <c r="H1793" s="55">
        <v>0</v>
      </c>
      <c r="I1793" s="55">
        <v>0</v>
      </c>
      <c r="J1793" s="55">
        <v>1</v>
      </c>
      <c r="K1793" s="55">
        <v>1</v>
      </c>
      <c r="L1793" s="55">
        <v>0</v>
      </c>
      <c r="M1793" s="55">
        <v>0</v>
      </c>
      <c r="N1793" s="56">
        <v>3</v>
      </c>
      <c r="O1793" s="56">
        <v>4</v>
      </c>
      <c r="P1793" s="56">
        <v>7</v>
      </c>
      <c r="Q1793" s="55">
        <v>1792</v>
      </c>
      <c r="R1793" s="55" t="s">
        <v>309</v>
      </c>
      <c r="S1793" s="55">
        <v>99</v>
      </c>
      <c r="T1793" s="57">
        <f t="shared" si="27"/>
        <v>5</v>
      </c>
    </row>
    <row r="1794" spans="1:20" s="55" customFormat="1" x14ac:dyDescent="0.3">
      <c r="A1794" s="55" t="s">
        <v>2240</v>
      </c>
      <c r="B1794" s="55">
        <v>1</v>
      </c>
      <c r="C1794" s="55">
        <v>0</v>
      </c>
      <c r="D1794" s="55">
        <v>1</v>
      </c>
      <c r="E1794" s="55">
        <v>1</v>
      </c>
      <c r="F1794" s="55">
        <v>1</v>
      </c>
      <c r="G1794" s="55">
        <v>1</v>
      </c>
      <c r="H1794" s="55">
        <v>0</v>
      </c>
      <c r="I1794" s="55">
        <v>0</v>
      </c>
      <c r="J1794" s="55">
        <v>1</v>
      </c>
      <c r="K1794" s="55">
        <v>1</v>
      </c>
      <c r="L1794" s="55">
        <v>0</v>
      </c>
      <c r="M1794" s="55">
        <v>0</v>
      </c>
      <c r="N1794" s="56">
        <v>4</v>
      </c>
      <c r="O1794" s="56">
        <v>3</v>
      </c>
      <c r="P1794" s="56">
        <v>7</v>
      </c>
      <c r="Q1794" s="55">
        <v>1793</v>
      </c>
      <c r="R1794" s="55" t="s">
        <v>309</v>
      </c>
      <c r="S1794" s="55">
        <v>99</v>
      </c>
      <c r="T1794" s="57">
        <f t="shared" si="27"/>
        <v>5</v>
      </c>
    </row>
    <row r="1795" spans="1:20" s="55" customFormat="1" x14ac:dyDescent="0.3">
      <c r="A1795" s="55" t="s">
        <v>2240</v>
      </c>
      <c r="B1795" s="55">
        <v>0</v>
      </c>
      <c r="C1795" s="55">
        <v>1</v>
      </c>
      <c r="D1795" s="55">
        <v>1</v>
      </c>
      <c r="E1795" s="55">
        <v>1</v>
      </c>
      <c r="F1795" s="55">
        <v>0</v>
      </c>
      <c r="G1795" s="55">
        <v>0</v>
      </c>
      <c r="H1795" s="55">
        <v>0</v>
      </c>
      <c r="I1795" s="55">
        <v>0</v>
      </c>
      <c r="J1795" s="55">
        <v>1</v>
      </c>
      <c r="K1795" s="55">
        <v>1</v>
      </c>
      <c r="L1795" s="55">
        <v>0</v>
      </c>
      <c r="M1795" s="55">
        <v>0</v>
      </c>
      <c r="N1795" s="56">
        <v>2</v>
      </c>
      <c r="O1795" s="56">
        <v>3</v>
      </c>
      <c r="P1795" s="56">
        <v>5</v>
      </c>
      <c r="Q1795" s="55">
        <v>1794</v>
      </c>
      <c r="R1795" s="55" t="s">
        <v>309</v>
      </c>
      <c r="S1795" s="55">
        <v>99</v>
      </c>
      <c r="T1795" s="57">
        <f t="shared" ref="T1795:T1858" si="28">SUM(B1795:I1795)</f>
        <v>3</v>
      </c>
    </row>
    <row r="1796" spans="1:20" s="55" customFormat="1" x14ac:dyDescent="0.3">
      <c r="A1796" s="55" t="s">
        <v>2240</v>
      </c>
      <c r="B1796" s="55">
        <v>1</v>
      </c>
      <c r="C1796" s="55">
        <v>0</v>
      </c>
      <c r="D1796" s="55">
        <v>1</v>
      </c>
      <c r="E1796" s="55">
        <v>0</v>
      </c>
      <c r="F1796" s="55">
        <v>1</v>
      </c>
      <c r="G1796" s="55">
        <v>0</v>
      </c>
      <c r="H1796" s="55">
        <v>0</v>
      </c>
      <c r="I1796" s="55">
        <v>1</v>
      </c>
      <c r="J1796" s="55">
        <v>1</v>
      </c>
      <c r="K1796" s="55">
        <v>1</v>
      </c>
      <c r="L1796" s="55">
        <v>0</v>
      </c>
      <c r="M1796" s="55">
        <v>0</v>
      </c>
      <c r="N1796" s="56">
        <v>4</v>
      </c>
      <c r="O1796" s="56">
        <v>2</v>
      </c>
      <c r="P1796" s="56">
        <v>6</v>
      </c>
      <c r="Q1796" s="55">
        <v>1795</v>
      </c>
      <c r="R1796" s="55" t="s">
        <v>309</v>
      </c>
      <c r="S1796" s="55">
        <v>99</v>
      </c>
      <c r="T1796" s="57">
        <f t="shared" si="28"/>
        <v>4</v>
      </c>
    </row>
    <row r="1797" spans="1:20" s="55" customFormat="1" x14ac:dyDescent="0.3">
      <c r="A1797" s="55" t="s">
        <v>2240</v>
      </c>
      <c r="B1797" s="55">
        <v>0</v>
      </c>
      <c r="C1797" s="55">
        <v>0</v>
      </c>
      <c r="D1797" s="55">
        <v>1</v>
      </c>
      <c r="E1797" s="55">
        <v>1</v>
      </c>
      <c r="F1797" s="55">
        <v>1</v>
      </c>
      <c r="G1797" s="55">
        <v>1</v>
      </c>
      <c r="H1797" s="55">
        <v>1</v>
      </c>
      <c r="I1797" s="55">
        <v>0</v>
      </c>
      <c r="J1797" s="55">
        <v>1</v>
      </c>
      <c r="K1797" s="55">
        <v>1</v>
      </c>
      <c r="L1797" s="55">
        <v>0</v>
      </c>
      <c r="M1797" s="55">
        <v>0</v>
      </c>
      <c r="N1797" s="56">
        <v>4</v>
      </c>
      <c r="O1797" s="56">
        <v>3</v>
      </c>
      <c r="P1797" s="56">
        <v>7</v>
      </c>
      <c r="Q1797" s="55">
        <v>1796</v>
      </c>
      <c r="R1797" s="55" t="s">
        <v>309</v>
      </c>
      <c r="S1797" s="55">
        <v>99</v>
      </c>
      <c r="T1797" s="57">
        <f t="shared" si="28"/>
        <v>5</v>
      </c>
    </row>
    <row r="1798" spans="1:20" s="55" customFormat="1" x14ac:dyDescent="0.3">
      <c r="A1798" s="55" t="s">
        <v>2240</v>
      </c>
      <c r="B1798" s="55">
        <v>0</v>
      </c>
      <c r="C1798" s="55">
        <v>1</v>
      </c>
      <c r="D1798" s="55">
        <v>1</v>
      </c>
      <c r="E1798" s="55">
        <v>1</v>
      </c>
      <c r="F1798" s="55">
        <v>2</v>
      </c>
      <c r="G1798" s="55">
        <v>1</v>
      </c>
      <c r="H1798" s="55">
        <v>0</v>
      </c>
      <c r="I1798" s="55">
        <v>0</v>
      </c>
      <c r="J1798" s="55">
        <v>1</v>
      </c>
      <c r="K1798" s="55">
        <v>1</v>
      </c>
      <c r="L1798" s="55">
        <v>0</v>
      </c>
      <c r="M1798" s="55">
        <v>0</v>
      </c>
      <c r="N1798" s="56">
        <v>4</v>
      </c>
      <c r="O1798" s="56">
        <v>4</v>
      </c>
      <c r="P1798" s="56">
        <v>8</v>
      </c>
      <c r="Q1798" s="55">
        <v>1797</v>
      </c>
      <c r="R1798" s="55" t="s">
        <v>309</v>
      </c>
      <c r="S1798" s="55">
        <v>99</v>
      </c>
      <c r="T1798" s="57">
        <f t="shared" si="28"/>
        <v>6</v>
      </c>
    </row>
    <row r="1799" spans="1:20" s="55" customFormat="1" x14ac:dyDescent="0.3">
      <c r="A1799" s="55" t="s">
        <v>2240</v>
      </c>
      <c r="B1799" s="55">
        <v>1</v>
      </c>
      <c r="C1799" s="55">
        <v>0</v>
      </c>
      <c r="D1799" s="55">
        <v>0</v>
      </c>
      <c r="E1799" s="55">
        <v>1</v>
      </c>
      <c r="F1799" s="55">
        <v>1</v>
      </c>
      <c r="G1799" s="55">
        <v>1</v>
      </c>
      <c r="H1799" s="55">
        <v>0</v>
      </c>
      <c r="I1799" s="55">
        <v>0</v>
      </c>
      <c r="J1799" s="55">
        <v>1</v>
      </c>
      <c r="K1799" s="55">
        <v>1</v>
      </c>
      <c r="L1799" s="55">
        <v>0</v>
      </c>
      <c r="M1799" s="55">
        <v>0</v>
      </c>
      <c r="N1799" s="56">
        <v>3</v>
      </c>
      <c r="O1799" s="56">
        <v>3</v>
      </c>
      <c r="P1799" s="56">
        <v>6</v>
      </c>
      <c r="Q1799" s="55">
        <v>1798</v>
      </c>
      <c r="R1799" s="55" t="s">
        <v>309</v>
      </c>
      <c r="S1799" s="55">
        <v>99</v>
      </c>
      <c r="T1799" s="57">
        <f t="shared" si="28"/>
        <v>4</v>
      </c>
    </row>
    <row r="1800" spans="1:20" s="55" customFormat="1" x14ac:dyDescent="0.3">
      <c r="A1800" s="55" t="s">
        <v>2240</v>
      </c>
      <c r="B1800" s="55">
        <v>0</v>
      </c>
      <c r="C1800" s="55">
        <v>0</v>
      </c>
      <c r="D1800" s="55">
        <v>1</v>
      </c>
      <c r="E1800" s="55">
        <v>1</v>
      </c>
      <c r="F1800" s="55">
        <v>1</v>
      </c>
      <c r="G1800" s="55">
        <v>2</v>
      </c>
      <c r="H1800" s="55">
        <v>1</v>
      </c>
      <c r="I1800" s="55">
        <v>1</v>
      </c>
      <c r="J1800" s="55">
        <v>1</v>
      </c>
      <c r="K1800" s="55">
        <v>1</v>
      </c>
      <c r="L1800" s="55">
        <v>0</v>
      </c>
      <c r="M1800" s="55">
        <v>0</v>
      </c>
      <c r="N1800" s="56">
        <v>4</v>
      </c>
      <c r="O1800" s="56">
        <v>5</v>
      </c>
      <c r="P1800" s="56">
        <v>9</v>
      </c>
      <c r="Q1800" s="55">
        <v>1799</v>
      </c>
      <c r="R1800" s="55" t="s">
        <v>309</v>
      </c>
      <c r="S1800" s="55">
        <v>99</v>
      </c>
      <c r="T1800" s="57">
        <f t="shared" si="28"/>
        <v>7</v>
      </c>
    </row>
    <row r="1801" spans="1:20" s="55" customFormat="1" x14ac:dyDescent="0.3">
      <c r="A1801" s="55" t="s">
        <v>2240</v>
      </c>
      <c r="B1801" s="55">
        <v>0</v>
      </c>
      <c r="C1801" s="55">
        <v>1</v>
      </c>
      <c r="D1801" s="55">
        <v>1</v>
      </c>
      <c r="E1801" s="55">
        <v>1</v>
      </c>
      <c r="F1801" s="55">
        <v>2</v>
      </c>
      <c r="G1801" s="55">
        <v>1</v>
      </c>
      <c r="H1801" s="55">
        <v>1</v>
      </c>
      <c r="I1801" s="55">
        <v>2</v>
      </c>
      <c r="J1801" s="55">
        <v>1</v>
      </c>
      <c r="K1801" s="55">
        <v>1</v>
      </c>
      <c r="L1801" s="55">
        <v>0</v>
      </c>
      <c r="M1801" s="55">
        <v>0</v>
      </c>
      <c r="N1801" s="56">
        <v>5</v>
      </c>
      <c r="O1801" s="56">
        <v>6</v>
      </c>
      <c r="P1801" s="56">
        <v>11</v>
      </c>
      <c r="Q1801" s="55">
        <v>1800</v>
      </c>
      <c r="R1801" s="55" t="s">
        <v>309</v>
      </c>
      <c r="S1801" s="55">
        <v>99</v>
      </c>
      <c r="T1801" s="57">
        <f t="shared" si="28"/>
        <v>9</v>
      </c>
    </row>
    <row r="1802" spans="1:20" s="55" customFormat="1" x14ac:dyDescent="0.3">
      <c r="A1802" s="55" t="s">
        <v>2240</v>
      </c>
      <c r="B1802" s="55">
        <v>1</v>
      </c>
      <c r="C1802" s="55">
        <v>0</v>
      </c>
      <c r="D1802" s="55">
        <v>0</v>
      </c>
      <c r="E1802" s="55">
        <v>1</v>
      </c>
      <c r="F1802" s="55">
        <v>0</v>
      </c>
      <c r="G1802" s="55">
        <v>2</v>
      </c>
      <c r="H1802" s="55">
        <v>0</v>
      </c>
      <c r="I1802" s="55">
        <v>0</v>
      </c>
      <c r="J1802" s="55">
        <v>1</v>
      </c>
      <c r="K1802" s="55">
        <v>1</v>
      </c>
      <c r="L1802" s="55">
        <v>0</v>
      </c>
      <c r="M1802" s="55">
        <v>0</v>
      </c>
      <c r="N1802" s="56">
        <v>2</v>
      </c>
      <c r="O1802" s="56">
        <v>4</v>
      </c>
      <c r="P1802" s="56">
        <v>6</v>
      </c>
      <c r="Q1802" s="55">
        <v>1801</v>
      </c>
      <c r="R1802" s="55" t="s">
        <v>309</v>
      </c>
      <c r="S1802" s="55">
        <v>99</v>
      </c>
      <c r="T1802" s="57">
        <f t="shared" si="28"/>
        <v>4</v>
      </c>
    </row>
    <row r="1803" spans="1:20" s="55" customFormat="1" x14ac:dyDescent="0.3">
      <c r="A1803" s="55" t="s">
        <v>2240</v>
      </c>
      <c r="B1803" s="55">
        <v>0</v>
      </c>
      <c r="C1803" s="55">
        <v>1</v>
      </c>
      <c r="D1803" s="55">
        <v>2</v>
      </c>
      <c r="E1803" s="55">
        <v>0</v>
      </c>
      <c r="F1803" s="55">
        <v>0</v>
      </c>
      <c r="G1803" s="55">
        <v>2</v>
      </c>
      <c r="H1803" s="55">
        <v>0</v>
      </c>
      <c r="I1803" s="55">
        <v>0</v>
      </c>
      <c r="J1803" s="55">
        <v>1</v>
      </c>
      <c r="K1803" s="55">
        <v>1</v>
      </c>
      <c r="L1803" s="55">
        <v>0</v>
      </c>
      <c r="M1803" s="55">
        <v>0</v>
      </c>
      <c r="N1803" s="56">
        <v>3</v>
      </c>
      <c r="O1803" s="56">
        <v>4</v>
      </c>
      <c r="P1803" s="56">
        <v>7</v>
      </c>
      <c r="Q1803" s="55">
        <v>1802</v>
      </c>
      <c r="R1803" s="55" t="s">
        <v>309</v>
      </c>
      <c r="S1803" s="55">
        <v>99</v>
      </c>
      <c r="T1803" s="57">
        <f t="shared" si="28"/>
        <v>5</v>
      </c>
    </row>
    <row r="1804" spans="1:20" s="55" customFormat="1" x14ac:dyDescent="0.3">
      <c r="A1804" s="55" t="s">
        <v>2240</v>
      </c>
      <c r="B1804" s="55">
        <v>1</v>
      </c>
      <c r="C1804" s="55">
        <v>0</v>
      </c>
      <c r="D1804" s="55">
        <v>1</v>
      </c>
      <c r="E1804" s="55">
        <v>1</v>
      </c>
      <c r="F1804" s="55">
        <v>1</v>
      </c>
      <c r="G1804" s="55">
        <v>1</v>
      </c>
      <c r="H1804" s="55">
        <v>0</v>
      </c>
      <c r="I1804" s="55">
        <v>0</v>
      </c>
      <c r="J1804" s="55">
        <v>1</v>
      </c>
      <c r="K1804" s="55">
        <v>1</v>
      </c>
      <c r="L1804" s="55">
        <v>0</v>
      </c>
      <c r="M1804" s="55">
        <v>0</v>
      </c>
      <c r="N1804" s="56">
        <v>4</v>
      </c>
      <c r="O1804" s="56">
        <v>3</v>
      </c>
      <c r="P1804" s="56">
        <v>7</v>
      </c>
      <c r="Q1804" s="55">
        <v>1803</v>
      </c>
      <c r="R1804" s="55" t="s">
        <v>309</v>
      </c>
      <c r="S1804" s="55">
        <v>99</v>
      </c>
      <c r="T1804" s="57">
        <f t="shared" si="28"/>
        <v>5</v>
      </c>
    </row>
    <row r="1805" spans="1:20" s="55" customFormat="1" x14ac:dyDescent="0.3">
      <c r="A1805" s="55" t="s">
        <v>2240</v>
      </c>
      <c r="B1805" s="55">
        <v>0</v>
      </c>
      <c r="C1805" s="55">
        <v>1</v>
      </c>
      <c r="D1805" s="55">
        <v>1</v>
      </c>
      <c r="E1805" s="55">
        <v>0</v>
      </c>
      <c r="F1805" s="55">
        <v>1</v>
      </c>
      <c r="G1805" s="55">
        <v>1</v>
      </c>
      <c r="H1805" s="55">
        <v>0</v>
      </c>
      <c r="I1805" s="55">
        <v>0</v>
      </c>
      <c r="J1805" s="55">
        <v>1</v>
      </c>
      <c r="K1805" s="55">
        <v>1</v>
      </c>
      <c r="L1805" s="55">
        <v>0</v>
      </c>
      <c r="M1805" s="55">
        <v>0</v>
      </c>
      <c r="N1805" s="56">
        <v>3</v>
      </c>
      <c r="O1805" s="56">
        <v>3</v>
      </c>
      <c r="P1805" s="56">
        <v>6</v>
      </c>
      <c r="Q1805" s="55">
        <v>1804</v>
      </c>
      <c r="R1805" s="55" t="s">
        <v>309</v>
      </c>
      <c r="S1805" s="55">
        <v>99</v>
      </c>
      <c r="T1805" s="57">
        <f t="shared" si="28"/>
        <v>4</v>
      </c>
    </row>
    <row r="1806" spans="1:20" s="55" customFormat="1" x14ac:dyDescent="0.3">
      <c r="A1806" s="55" t="s">
        <v>2240</v>
      </c>
      <c r="B1806" s="55">
        <v>1</v>
      </c>
      <c r="C1806" s="55">
        <v>0</v>
      </c>
      <c r="D1806" s="55">
        <v>1</v>
      </c>
      <c r="E1806" s="55">
        <v>1</v>
      </c>
      <c r="F1806" s="55">
        <v>1</v>
      </c>
      <c r="G1806" s="55">
        <v>2</v>
      </c>
      <c r="H1806" s="55">
        <v>0</v>
      </c>
      <c r="I1806" s="55">
        <v>0</v>
      </c>
      <c r="J1806" s="55">
        <v>1</v>
      </c>
      <c r="K1806" s="55">
        <v>1</v>
      </c>
      <c r="L1806" s="55">
        <v>0</v>
      </c>
      <c r="M1806" s="55">
        <v>0</v>
      </c>
      <c r="N1806" s="56">
        <v>4</v>
      </c>
      <c r="O1806" s="56">
        <v>4</v>
      </c>
      <c r="P1806" s="56">
        <v>8</v>
      </c>
      <c r="Q1806" s="55">
        <v>1805</v>
      </c>
      <c r="R1806" s="55" t="s">
        <v>309</v>
      </c>
      <c r="S1806" s="55">
        <v>99</v>
      </c>
      <c r="T1806" s="57">
        <f t="shared" si="28"/>
        <v>6</v>
      </c>
    </row>
    <row r="1807" spans="1:20" s="55" customFormat="1" x14ac:dyDescent="0.3">
      <c r="A1807" s="55" t="s">
        <v>2240</v>
      </c>
      <c r="B1807" s="55">
        <v>1</v>
      </c>
      <c r="C1807" s="55">
        <v>0</v>
      </c>
      <c r="D1807" s="55">
        <v>0</v>
      </c>
      <c r="E1807" s="55">
        <v>2</v>
      </c>
      <c r="F1807" s="55">
        <v>1</v>
      </c>
      <c r="G1807" s="55">
        <v>0</v>
      </c>
      <c r="H1807" s="55">
        <v>0</v>
      </c>
      <c r="I1807" s="55">
        <v>0</v>
      </c>
      <c r="J1807" s="55">
        <v>1</v>
      </c>
      <c r="K1807" s="55">
        <v>1</v>
      </c>
      <c r="L1807" s="55">
        <v>0</v>
      </c>
      <c r="M1807" s="55">
        <v>0</v>
      </c>
      <c r="N1807" s="56">
        <v>3</v>
      </c>
      <c r="O1807" s="56">
        <v>3</v>
      </c>
      <c r="P1807" s="56">
        <v>6</v>
      </c>
      <c r="Q1807" s="55">
        <v>1806</v>
      </c>
      <c r="R1807" s="55" t="s">
        <v>309</v>
      </c>
      <c r="S1807" s="55">
        <v>99</v>
      </c>
      <c r="T1807" s="57">
        <f t="shared" si="28"/>
        <v>4</v>
      </c>
    </row>
    <row r="1808" spans="1:20" s="55" customFormat="1" x14ac:dyDescent="0.3">
      <c r="A1808" s="55" t="s">
        <v>2240</v>
      </c>
      <c r="B1808" s="55">
        <v>0</v>
      </c>
      <c r="C1808" s="55">
        <v>0</v>
      </c>
      <c r="D1808" s="55">
        <v>1</v>
      </c>
      <c r="E1808" s="55">
        <v>0</v>
      </c>
      <c r="F1808" s="55">
        <v>1</v>
      </c>
      <c r="G1808" s="55">
        <v>2</v>
      </c>
      <c r="H1808" s="55">
        <v>1</v>
      </c>
      <c r="I1808" s="55">
        <v>0</v>
      </c>
      <c r="J1808" s="55">
        <v>1</v>
      </c>
      <c r="K1808" s="55">
        <v>1</v>
      </c>
      <c r="L1808" s="55">
        <v>0</v>
      </c>
      <c r="M1808" s="55">
        <v>0</v>
      </c>
      <c r="N1808" s="56">
        <v>4</v>
      </c>
      <c r="O1808" s="56">
        <v>3</v>
      </c>
      <c r="P1808" s="56">
        <v>7</v>
      </c>
      <c r="Q1808" s="55">
        <v>1807</v>
      </c>
      <c r="R1808" s="55" t="s">
        <v>309</v>
      </c>
      <c r="S1808" s="55">
        <v>99</v>
      </c>
      <c r="T1808" s="57">
        <f t="shared" si="28"/>
        <v>5</v>
      </c>
    </row>
    <row r="1809" spans="1:20" s="55" customFormat="1" x14ac:dyDescent="0.3">
      <c r="A1809" s="55" t="s">
        <v>2240</v>
      </c>
      <c r="B1809" s="55">
        <v>0</v>
      </c>
      <c r="C1809" s="55">
        <v>0</v>
      </c>
      <c r="D1809" s="55">
        <v>1</v>
      </c>
      <c r="E1809" s="55">
        <v>0</v>
      </c>
      <c r="F1809" s="55">
        <v>1</v>
      </c>
      <c r="G1809" s="55">
        <v>2</v>
      </c>
      <c r="H1809" s="55">
        <v>1</v>
      </c>
      <c r="I1809" s="55">
        <v>0</v>
      </c>
      <c r="J1809" s="55">
        <v>1</v>
      </c>
      <c r="K1809" s="55">
        <v>1</v>
      </c>
      <c r="L1809" s="55">
        <v>0</v>
      </c>
      <c r="M1809" s="55">
        <v>0</v>
      </c>
      <c r="N1809" s="56">
        <v>4</v>
      </c>
      <c r="O1809" s="56">
        <v>3</v>
      </c>
      <c r="P1809" s="56">
        <v>7</v>
      </c>
      <c r="Q1809" s="55">
        <v>1808</v>
      </c>
      <c r="R1809" s="55" t="s">
        <v>309</v>
      </c>
      <c r="S1809" s="55">
        <v>99</v>
      </c>
      <c r="T1809" s="57">
        <f t="shared" si="28"/>
        <v>5</v>
      </c>
    </row>
    <row r="1810" spans="1:20" s="55" customFormat="1" x14ac:dyDescent="0.3">
      <c r="A1810" s="55" t="s">
        <v>2240</v>
      </c>
      <c r="B1810" s="55">
        <v>0</v>
      </c>
      <c r="C1810" s="55">
        <v>0</v>
      </c>
      <c r="D1810" s="55">
        <v>0</v>
      </c>
      <c r="E1810" s="55">
        <v>2</v>
      </c>
      <c r="F1810" s="55">
        <v>1</v>
      </c>
      <c r="G1810" s="55">
        <v>0</v>
      </c>
      <c r="H1810" s="55">
        <v>0</v>
      </c>
      <c r="I1810" s="55">
        <v>0</v>
      </c>
      <c r="J1810" s="55">
        <v>1</v>
      </c>
      <c r="K1810" s="55">
        <v>1</v>
      </c>
      <c r="L1810" s="55">
        <v>0</v>
      </c>
      <c r="M1810" s="55">
        <v>0</v>
      </c>
      <c r="N1810" s="56">
        <v>2</v>
      </c>
      <c r="O1810" s="56">
        <v>3</v>
      </c>
      <c r="P1810" s="56">
        <v>5</v>
      </c>
      <c r="Q1810" s="55">
        <v>1809</v>
      </c>
      <c r="R1810" s="55" t="s">
        <v>309</v>
      </c>
      <c r="S1810" s="55">
        <v>99</v>
      </c>
      <c r="T1810" s="57">
        <f t="shared" si="28"/>
        <v>3</v>
      </c>
    </row>
    <row r="1811" spans="1:20" s="55" customFormat="1" x14ac:dyDescent="0.3">
      <c r="A1811" s="55" t="s">
        <v>2240</v>
      </c>
      <c r="B1811" s="55">
        <v>0</v>
      </c>
      <c r="C1811" s="55">
        <v>0</v>
      </c>
      <c r="D1811" s="55">
        <v>0</v>
      </c>
      <c r="E1811" s="55">
        <v>0</v>
      </c>
      <c r="F1811" s="55">
        <v>1</v>
      </c>
      <c r="G1811" s="55">
        <v>1</v>
      </c>
      <c r="H1811" s="55">
        <v>0</v>
      </c>
      <c r="I1811" s="55">
        <v>2</v>
      </c>
      <c r="J1811" s="55">
        <v>0</v>
      </c>
      <c r="K1811" s="55">
        <v>1</v>
      </c>
      <c r="L1811" s="55">
        <v>1</v>
      </c>
      <c r="M1811" s="55">
        <v>0</v>
      </c>
      <c r="N1811" s="56">
        <v>2</v>
      </c>
      <c r="O1811" s="56">
        <v>4</v>
      </c>
      <c r="P1811" s="56">
        <v>6</v>
      </c>
      <c r="Q1811" s="55">
        <v>1810</v>
      </c>
      <c r="R1811" s="55" t="s">
        <v>309</v>
      </c>
      <c r="S1811" s="55">
        <v>99</v>
      </c>
      <c r="T1811" s="57">
        <f t="shared" si="28"/>
        <v>4</v>
      </c>
    </row>
    <row r="1812" spans="1:20" s="55" customFormat="1" x14ac:dyDescent="0.3">
      <c r="A1812" s="55" t="s">
        <v>2240</v>
      </c>
      <c r="B1812" s="55">
        <v>0</v>
      </c>
      <c r="C1812" s="55">
        <v>0</v>
      </c>
      <c r="D1812" s="55">
        <v>1</v>
      </c>
      <c r="E1812" s="55">
        <v>1</v>
      </c>
      <c r="F1812" s="55">
        <v>2</v>
      </c>
      <c r="G1812" s="55">
        <v>1</v>
      </c>
      <c r="H1812" s="55">
        <v>0</v>
      </c>
      <c r="I1812" s="55">
        <v>1</v>
      </c>
      <c r="J1812" s="55">
        <v>1</v>
      </c>
      <c r="K1812" s="55">
        <v>1</v>
      </c>
      <c r="L1812" s="55">
        <v>0</v>
      </c>
      <c r="M1812" s="55">
        <v>0</v>
      </c>
      <c r="N1812" s="56">
        <v>4</v>
      </c>
      <c r="O1812" s="56">
        <v>4</v>
      </c>
      <c r="P1812" s="56">
        <v>8</v>
      </c>
      <c r="Q1812" s="55">
        <v>1811</v>
      </c>
      <c r="R1812" s="55" t="s">
        <v>309</v>
      </c>
      <c r="S1812" s="55">
        <v>99</v>
      </c>
      <c r="T1812" s="57">
        <f t="shared" si="28"/>
        <v>6</v>
      </c>
    </row>
    <row r="1813" spans="1:20" s="55" customFormat="1" x14ac:dyDescent="0.3">
      <c r="A1813" s="55" t="s">
        <v>2239</v>
      </c>
      <c r="B1813" s="55">
        <v>0</v>
      </c>
      <c r="C1813" s="55">
        <v>0</v>
      </c>
      <c r="D1813" s="55">
        <v>0</v>
      </c>
      <c r="E1813" s="55">
        <v>0</v>
      </c>
      <c r="F1813" s="55">
        <v>1</v>
      </c>
      <c r="G1813" s="55">
        <v>0</v>
      </c>
      <c r="H1813" s="55">
        <v>2</v>
      </c>
      <c r="I1813" s="55">
        <v>1</v>
      </c>
      <c r="J1813" s="55">
        <v>0</v>
      </c>
      <c r="K1813" s="55">
        <v>1</v>
      </c>
      <c r="L1813" s="55">
        <v>1</v>
      </c>
      <c r="M1813" s="55">
        <v>0</v>
      </c>
      <c r="N1813" s="56">
        <v>4</v>
      </c>
      <c r="O1813" s="56">
        <v>2</v>
      </c>
      <c r="P1813" s="56">
        <v>6</v>
      </c>
      <c r="Q1813" s="55">
        <v>1812</v>
      </c>
      <c r="R1813" s="55" t="s">
        <v>309</v>
      </c>
      <c r="S1813" s="55">
        <v>100</v>
      </c>
      <c r="T1813" s="57">
        <f t="shared" si="28"/>
        <v>4</v>
      </c>
    </row>
    <row r="1814" spans="1:20" s="55" customFormat="1" x14ac:dyDescent="0.3">
      <c r="A1814" s="55" t="s">
        <v>2239</v>
      </c>
      <c r="B1814" s="55">
        <v>1</v>
      </c>
      <c r="C1814" s="55">
        <v>0</v>
      </c>
      <c r="D1814" s="55">
        <v>1</v>
      </c>
      <c r="E1814" s="55">
        <v>0</v>
      </c>
      <c r="F1814" s="55">
        <v>1</v>
      </c>
      <c r="G1814" s="55">
        <v>1</v>
      </c>
      <c r="H1814" s="55">
        <v>0</v>
      </c>
      <c r="I1814" s="55">
        <v>0</v>
      </c>
      <c r="J1814" s="55">
        <v>1</v>
      </c>
      <c r="K1814" s="55">
        <v>1</v>
      </c>
      <c r="L1814" s="55">
        <v>0</v>
      </c>
      <c r="M1814" s="55">
        <v>0</v>
      </c>
      <c r="N1814" s="56">
        <v>4</v>
      </c>
      <c r="O1814" s="56">
        <v>2</v>
      </c>
      <c r="P1814" s="56">
        <v>6</v>
      </c>
      <c r="Q1814" s="55">
        <v>1813</v>
      </c>
      <c r="R1814" s="55" t="s">
        <v>309</v>
      </c>
      <c r="S1814" s="55">
        <v>100</v>
      </c>
      <c r="T1814" s="57">
        <f t="shared" si="28"/>
        <v>4</v>
      </c>
    </row>
    <row r="1815" spans="1:20" s="55" customFormat="1" x14ac:dyDescent="0.3">
      <c r="A1815" s="55" t="s">
        <v>2239</v>
      </c>
      <c r="B1815" s="55">
        <v>0</v>
      </c>
      <c r="C1815" s="55">
        <v>0</v>
      </c>
      <c r="D1815" s="55">
        <v>1</v>
      </c>
      <c r="E1815" s="55">
        <v>0</v>
      </c>
      <c r="F1815" s="55">
        <v>2</v>
      </c>
      <c r="G1815" s="55">
        <v>0</v>
      </c>
      <c r="H1815" s="55">
        <v>1</v>
      </c>
      <c r="I1815" s="55">
        <v>0</v>
      </c>
      <c r="J1815" s="55">
        <v>1</v>
      </c>
      <c r="K1815" s="55">
        <v>1</v>
      </c>
      <c r="L1815" s="55">
        <v>0</v>
      </c>
      <c r="M1815" s="55">
        <v>0</v>
      </c>
      <c r="N1815" s="56">
        <v>5</v>
      </c>
      <c r="O1815" s="56">
        <v>1</v>
      </c>
      <c r="P1815" s="56">
        <v>6</v>
      </c>
      <c r="Q1815" s="55">
        <v>1814</v>
      </c>
      <c r="R1815" s="55" t="s">
        <v>309</v>
      </c>
      <c r="S1815" s="55">
        <v>100</v>
      </c>
      <c r="T1815" s="57">
        <f t="shared" si="28"/>
        <v>4</v>
      </c>
    </row>
    <row r="1816" spans="1:20" s="55" customFormat="1" x14ac:dyDescent="0.3">
      <c r="A1816" s="55" t="s">
        <v>2239</v>
      </c>
      <c r="B1816" s="55">
        <v>0</v>
      </c>
      <c r="C1816" s="55">
        <v>0</v>
      </c>
      <c r="D1816" s="55">
        <v>0</v>
      </c>
      <c r="E1816" s="55">
        <v>1</v>
      </c>
      <c r="F1816" s="55">
        <v>1</v>
      </c>
      <c r="G1816" s="55">
        <v>2</v>
      </c>
      <c r="H1816" s="55">
        <v>0</v>
      </c>
      <c r="I1816" s="55">
        <v>1</v>
      </c>
      <c r="J1816" s="55">
        <v>0</v>
      </c>
      <c r="K1816" s="55">
        <v>1</v>
      </c>
      <c r="L1816" s="55">
        <v>1</v>
      </c>
      <c r="M1816" s="55">
        <v>0</v>
      </c>
      <c r="N1816" s="56">
        <v>2</v>
      </c>
      <c r="O1816" s="56">
        <v>5</v>
      </c>
      <c r="P1816" s="56">
        <v>7</v>
      </c>
      <c r="Q1816" s="55">
        <v>1815</v>
      </c>
      <c r="R1816" s="55" t="s">
        <v>309</v>
      </c>
      <c r="S1816" s="55">
        <v>100</v>
      </c>
      <c r="T1816" s="57">
        <f t="shared" si="28"/>
        <v>5</v>
      </c>
    </row>
    <row r="1817" spans="1:20" s="55" customFormat="1" x14ac:dyDescent="0.3">
      <c r="A1817" s="55" t="s">
        <v>2239</v>
      </c>
      <c r="B1817" s="55">
        <v>0</v>
      </c>
      <c r="C1817" s="55">
        <v>0</v>
      </c>
      <c r="D1817" s="55">
        <v>1</v>
      </c>
      <c r="E1817" s="55">
        <v>1</v>
      </c>
      <c r="F1817" s="55">
        <v>1</v>
      </c>
      <c r="G1817" s="55">
        <v>2</v>
      </c>
      <c r="H1817" s="55">
        <v>1</v>
      </c>
      <c r="I1817" s="55">
        <v>1</v>
      </c>
      <c r="J1817" s="55">
        <v>0</v>
      </c>
      <c r="K1817" s="55">
        <v>1</v>
      </c>
      <c r="L1817" s="55">
        <v>1</v>
      </c>
      <c r="M1817" s="55">
        <v>0</v>
      </c>
      <c r="N1817" s="56">
        <v>4</v>
      </c>
      <c r="O1817" s="56">
        <v>5</v>
      </c>
      <c r="P1817" s="56">
        <v>9</v>
      </c>
      <c r="Q1817" s="55">
        <v>1816</v>
      </c>
      <c r="R1817" s="55" t="s">
        <v>309</v>
      </c>
      <c r="S1817" s="55">
        <v>100</v>
      </c>
      <c r="T1817" s="57">
        <f t="shared" si="28"/>
        <v>7</v>
      </c>
    </row>
    <row r="1818" spans="1:20" s="55" customFormat="1" x14ac:dyDescent="0.3">
      <c r="A1818" s="55" t="s">
        <v>2239</v>
      </c>
      <c r="B1818" s="55">
        <v>0</v>
      </c>
      <c r="C1818" s="55">
        <v>0</v>
      </c>
      <c r="D1818" s="55">
        <v>0</v>
      </c>
      <c r="E1818" s="55">
        <v>1</v>
      </c>
      <c r="F1818" s="55">
        <v>1</v>
      </c>
      <c r="G1818" s="55">
        <v>2</v>
      </c>
      <c r="H1818" s="55">
        <v>1</v>
      </c>
      <c r="I1818" s="55">
        <v>2</v>
      </c>
      <c r="J1818" s="55">
        <v>0</v>
      </c>
      <c r="K1818" s="55">
        <v>2</v>
      </c>
      <c r="L1818" s="55">
        <v>1</v>
      </c>
      <c r="M1818" s="55">
        <v>0</v>
      </c>
      <c r="N1818" s="56">
        <v>3</v>
      </c>
      <c r="O1818" s="56">
        <v>7</v>
      </c>
      <c r="P1818" s="56">
        <v>10</v>
      </c>
      <c r="Q1818" s="55">
        <v>1817</v>
      </c>
      <c r="R1818" s="55" t="s">
        <v>309</v>
      </c>
      <c r="S1818" s="55">
        <v>100</v>
      </c>
      <c r="T1818" s="57">
        <f t="shared" si="28"/>
        <v>7</v>
      </c>
    </row>
    <row r="1819" spans="1:20" s="55" customFormat="1" x14ac:dyDescent="0.3">
      <c r="A1819" s="55" t="s">
        <v>2239</v>
      </c>
      <c r="B1819" s="55">
        <v>0</v>
      </c>
      <c r="C1819" s="55">
        <v>0</v>
      </c>
      <c r="D1819" s="55">
        <v>1</v>
      </c>
      <c r="E1819" s="55">
        <v>1</v>
      </c>
      <c r="F1819" s="55">
        <v>1</v>
      </c>
      <c r="G1819" s="55">
        <v>1</v>
      </c>
      <c r="H1819" s="55">
        <v>2</v>
      </c>
      <c r="I1819" s="55">
        <v>1</v>
      </c>
      <c r="J1819" s="55">
        <v>0</v>
      </c>
      <c r="K1819" s="55">
        <v>1</v>
      </c>
      <c r="L1819" s="55">
        <v>1</v>
      </c>
      <c r="M1819" s="55">
        <v>0</v>
      </c>
      <c r="N1819" s="56">
        <v>5</v>
      </c>
      <c r="O1819" s="56">
        <v>4</v>
      </c>
      <c r="P1819" s="56">
        <v>9</v>
      </c>
      <c r="Q1819" s="55">
        <v>1818</v>
      </c>
      <c r="R1819" s="55" t="s">
        <v>309</v>
      </c>
      <c r="S1819" s="55">
        <v>100</v>
      </c>
      <c r="T1819" s="57">
        <f t="shared" si="28"/>
        <v>7</v>
      </c>
    </row>
    <row r="1820" spans="1:20" s="55" customFormat="1" x14ac:dyDescent="0.3">
      <c r="A1820" s="55" t="s">
        <v>2239</v>
      </c>
      <c r="B1820" s="55">
        <v>0</v>
      </c>
      <c r="C1820" s="55">
        <v>0</v>
      </c>
      <c r="D1820" s="55">
        <v>0</v>
      </c>
      <c r="E1820" s="55">
        <v>1</v>
      </c>
      <c r="F1820" s="55">
        <v>3</v>
      </c>
      <c r="G1820" s="55">
        <v>0</v>
      </c>
      <c r="H1820" s="55">
        <v>0</v>
      </c>
      <c r="I1820" s="55">
        <v>1</v>
      </c>
      <c r="J1820" s="55">
        <v>0</v>
      </c>
      <c r="K1820" s="55">
        <v>1</v>
      </c>
      <c r="L1820" s="55">
        <v>1</v>
      </c>
      <c r="M1820" s="55">
        <v>0</v>
      </c>
      <c r="N1820" s="56">
        <v>4</v>
      </c>
      <c r="O1820" s="56">
        <v>3</v>
      </c>
      <c r="P1820" s="56">
        <v>7</v>
      </c>
      <c r="Q1820" s="55">
        <v>1819</v>
      </c>
      <c r="R1820" s="55" t="s">
        <v>309</v>
      </c>
      <c r="S1820" s="55">
        <v>100</v>
      </c>
      <c r="T1820" s="57">
        <f t="shared" si="28"/>
        <v>5</v>
      </c>
    </row>
    <row r="1821" spans="1:20" s="55" customFormat="1" x14ac:dyDescent="0.3">
      <c r="A1821" s="55" t="s">
        <v>2239</v>
      </c>
      <c r="B1821" s="55">
        <v>1</v>
      </c>
      <c r="C1821" s="55">
        <v>0</v>
      </c>
      <c r="D1821" s="55">
        <v>0</v>
      </c>
      <c r="E1821" s="55">
        <v>1</v>
      </c>
      <c r="F1821" s="55">
        <v>1</v>
      </c>
      <c r="G1821" s="55">
        <v>1</v>
      </c>
      <c r="H1821" s="55">
        <v>1</v>
      </c>
      <c r="I1821" s="55">
        <v>0</v>
      </c>
      <c r="J1821" s="55">
        <v>1</v>
      </c>
      <c r="K1821" s="55">
        <v>1</v>
      </c>
      <c r="L1821" s="55">
        <v>0</v>
      </c>
      <c r="M1821" s="55">
        <v>0</v>
      </c>
      <c r="N1821" s="56">
        <v>4</v>
      </c>
      <c r="O1821" s="56">
        <v>3</v>
      </c>
      <c r="P1821" s="56">
        <v>7</v>
      </c>
      <c r="Q1821" s="55">
        <v>1820</v>
      </c>
      <c r="R1821" s="55" t="s">
        <v>309</v>
      </c>
      <c r="S1821" s="55">
        <v>100</v>
      </c>
      <c r="T1821" s="57">
        <f t="shared" si="28"/>
        <v>5</v>
      </c>
    </row>
    <row r="1822" spans="1:20" s="55" customFormat="1" x14ac:dyDescent="0.3">
      <c r="A1822" s="55" t="s">
        <v>2239</v>
      </c>
      <c r="B1822" s="55">
        <v>0</v>
      </c>
      <c r="C1822" s="55">
        <v>1</v>
      </c>
      <c r="D1822" s="55">
        <v>0</v>
      </c>
      <c r="E1822" s="55">
        <v>1</v>
      </c>
      <c r="F1822" s="55">
        <v>1</v>
      </c>
      <c r="G1822" s="55">
        <v>1</v>
      </c>
      <c r="H1822" s="55">
        <v>1</v>
      </c>
      <c r="I1822" s="55">
        <v>0</v>
      </c>
      <c r="J1822" s="55">
        <v>1</v>
      </c>
      <c r="K1822" s="55">
        <v>1</v>
      </c>
      <c r="L1822" s="55">
        <v>0</v>
      </c>
      <c r="M1822" s="55">
        <v>0</v>
      </c>
      <c r="N1822" s="56">
        <v>3</v>
      </c>
      <c r="O1822" s="56">
        <v>4</v>
      </c>
      <c r="P1822" s="56">
        <v>7</v>
      </c>
      <c r="Q1822" s="55">
        <v>1821</v>
      </c>
      <c r="R1822" s="55" t="s">
        <v>309</v>
      </c>
      <c r="S1822" s="55">
        <v>100</v>
      </c>
      <c r="T1822" s="57">
        <f t="shared" si="28"/>
        <v>5</v>
      </c>
    </row>
    <row r="1823" spans="1:20" s="55" customFormat="1" x14ac:dyDescent="0.3">
      <c r="A1823" s="55" t="s">
        <v>2239</v>
      </c>
      <c r="B1823" s="55">
        <v>0</v>
      </c>
      <c r="C1823" s="55">
        <v>0</v>
      </c>
      <c r="D1823" s="55">
        <v>1</v>
      </c>
      <c r="E1823" s="55">
        <v>1</v>
      </c>
      <c r="F1823" s="55">
        <v>3</v>
      </c>
      <c r="G1823" s="55">
        <v>0</v>
      </c>
      <c r="H1823" s="55">
        <v>0</v>
      </c>
      <c r="I1823" s="55">
        <v>0</v>
      </c>
      <c r="J1823" s="55">
        <v>1</v>
      </c>
      <c r="K1823" s="55">
        <v>1</v>
      </c>
      <c r="L1823" s="55">
        <v>0</v>
      </c>
      <c r="M1823" s="55">
        <v>0</v>
      </c>
      <c r="N1823" s="56">
        <v>5</v>
      </c>
      <c r="O1823" s="56">
        <v>2</v>
      </c>
      <c r="P1823" s="56">
        <v>7</v>
      </c>
      <c r="Q1823" s="55">
        <v>1822</v>
      </c>
      <c r="R1823" s="55" t="s">
        <v>309</v>
      </c>
      <c r="S1823" s="55">
        <v>100</v>
      </c>
      <c r="T1823" s="57">
        <f t="shared" si="28"/>
        <v>5</v>
      </c>
    </row>
    <row r="1824" spans="1:20" s="55" customFormat="1" x14ac:dyDescent="0.3">
      <c r="A1824" s="55" t="s">
        <v>2239</v>
      </c>
      <c r="B1824" s="55">
        <v>0</v>
      </c>
      <c r="C1824" s="55">
        <v>1</v>
      </c>
      <c r="D1824" s="55">
        <v>1</v>
      </c>
      <c r="E1824" s="55">
        <v>1</v>
      </c>
      <c r="F1824" s="55">
        <v>1</v>
      </c>
      <c r="G1824" s="55">
        <v>1</v>
      </c>
      <c r="H1824" s="55">
        <v>0</v>
      </c>
      <c r="I1824" s="55">
        <v>0</v>
      </c>
      <c r="J1824" s="55">
        <v>1</v>
      </c>
      <c r="K1824" s="55">
        <v>1</v>
      </c>
      <c r="L1824" s="55">
        <v>0</v>
      </c>
      <c r="M1824" s="55">
        <v>0</v>
      </c>
      <c r="N1824" s="56">
        <v>3</v>
      </c>
      <c r="O1824" s="56">
        <v>4</v>
      </c>
      <c r="P1824" s="56">
        <v>7</v>
      </c>
      <c r="Q1824" s="55">
        <v>1823</v>
      </c>
      <c r="R1824" s="55" t="s">
        <v>309</v>
      </c>
      <c r="S1824" s="55">
        <v>100</v>
      </c>
      <c r="T1824" s="57">
        <f t="shared" si="28"/>
        <v>5</v>
      </c>
    </row>
    <row r="1825" spans="1:20" s="55" customFormat="1" x14ac:dyDescent="0.3">
      <c r="A1825" s="55" t="s">
        <v>2239</v>
      </c>
      <c r="B1825" s="55">
        <v>0</v>
      </c>
      <c r="C1825" s="55">
        <v>0</v>
      </c>
      <c r="D1825" s="55">
        <v>1</v>
      </c>
      <c r="E1825" s="55">
        <v>0</v>
      </c>
      <c r="F1825" s="55">
        <v>1</v>
      </c>
      <c r="G1825" s="55">
        <v>2</v>
      </c>
      <c r="H1825" s="55">
        <v>0</v>
      </c>
      <c r="I1825" s="55">
        <v>0</v>
      </c>
      <c r="J1825" s="55">
        <v>1</v>
      </c>
      <c r="K1825" s="55">
        <v>1</v>
      </c>
      <c r="L1825" s="55">
        <v>0</v>
      </c>
      <c r="M1825" s="55">
        <v>0</v>
      </c>
      <c r="N1825" s="56">
        <v>3</v>
      </c>
      <c r="O1825" s="56">
        <v>3</v>
      </c>
      <c r="P1825" s="56">
        <v>6</v>
      </c>
      <c r="Q1825" s="55">
        <v>1824</v>
      </c>
      <c r="R1825" s="55" t="s">
        <v>309</v>
      </c>
      <c r="S1825" s="55">
        <v>100</v>
      </c>
      <c r="T1825" s="57">
        <f t="shared" si="28"/>
        <v>4</v>
      </c>
    </row>
    <row r="1826" spans="1:20" s="55" customFormat="1" x14ac:dyDescent="0.3">
      <c r="A1826" s="55" t="s">
        <v>2239</v>
      </c>
      <c r="B1826" s="55">
        <v>0</v>
      </c>
      <c r="C1826" s="55">
        <v>1</v>
      </c>
      <c r="D1826" s="55">
        <v>1</v>
      </c>
      <c r="E1826" s="55">
        <v>0</v>
      </c>
      <c r="F1826" s="55">
        <v>1</v>
      </c>
      <c r="G1826" s="55">
        <v>1</v>
      </c>
      <c r="H1826" s="55">
        <v>2</v>
      </c>
      <c r="I1826" s="55">
        <v>0</v>
      </c>
      <c r="J1826" s="55">
        <v>1</v>
      </c>
      <c r="K1826" s="55">
        <v>1</v>
      </c>
      <c r="L1826" s="55">
        <v>0</v>
      </c>
      <c r="M1826" s="55">
        <v>0</v>
      </c>
      <c r="N1826" s="56">
        <v>5</v>
      </c>
      <c r="O1826" s="56">
        <v>3</v>
      </c>
      <c r="P1826" s="56">
        <v>8</v>
      </c>
      <c r="Q1826" s="55">
        <v>1825</v>
      </c>
      <c r="R1826" s="55" t="s">
        <v>309</v>
      </c>
      <c r="S1826" s="55">
        <v>100</v>
      </c>
      <c r="T1826" s="57">
        <f t="shared" si="28"/>
        <v>6</v>
      </c>
    </row>
    <row r="1827" spans="1:20" s="55" customFormat="1" x14ac:dyDescent="0.3">
      <c r="A1827" s="55" t="s">
        <v>2239</v>
      </c>
      <c r="B1827" s="55">
        <v>1</v>
      </c>
      <c r="C1827" s="55">
        <v>0</v>
      </c>
      <c r="D1827" s="55">
        <v>0</v>
      </c>
      <c r="E1827" s="55">
        <v>1</v>
      </c>
      <c r="F1827" s="55">
        <v>1</v>
      </c>
      <c r="G1827" s="55">
        <v>1</v>
      </c>
      <c r="H1827" s="55">
        <v>0</v>
      </c>
      <c r="I1827" s="55">
        <v>0</v>
      </c>
      <c r="J1827" s="55">
        <v>1</v>
      </c>
      <c r="K1827" s="55">
        <v>1</v>
      </c>
      <c r="L1827" s="55">
        <v>0</v>
      </c>
      <c r="M1827" s="55">
        <v>0</v>
      </c>
      <c r="N1827" s="56">
        <v>3</v>
      </c>
      <c r="O1827" s="56">
        <v>3</v>
      </c>
      <c r="P1827" s="56">
        <v>6</v>
      </c>
      <c r="Q1827" s="55">
        <v>1826</v>
      </c>
      <c r="R1827" s="55" t="s">
        <v>309</v>
      </c>
      <c r="S1827" s="55">
        <v>100</v>
      </c>
      <c r="T1827" s="57">
        <f t="shared" si="28"/>
        <v>4</v>
      </c>
    </row>
    <row r="1828" spans="1:20" s="55" customFormat="1" x14ac:dyDescent="0.3">
      <c r="A1828" s="55" t="s">
        <v>2239</v>
      </c>
      <c r="B1828" s="55">
        <v>0</v>
      </c>
      <c r="C1828" s="55">
        <v>1</v>
      </c>
      <c r="D1828" s="55">
        <v>1</v>
      </c>
      <c r="E1828" s="55">
        <v>1</v>
      </c>
      <c r="F1828" s="55">
        <v>0</v>
      </c>
      <c r="G1828" s="55">
        <v>1</v>
      </c>
      <c r="H1828" s="55">
        <v>0</v>
      </c>
      <c r="I1828" s="55">
        <v>0</v>
      </c>
      <c r="J1828" s="55">
        <v>1</v>
      </c>
      <c r="K1828" s="55">
        <v>1</v>
      </c>
      <c r="L1828" s="55">
        <v>0</v>
      </c>
      <c r="M1828" s="55">
        <v>0</v>
      </c>
      <c r="N1828" s="56">
        <v>2</v>
      </c>
      <c r="O1828" s="56">
        <v>4</v>
      </c>
      <c r="P1828" s="56">
        <v>6</v>
      </c>
      <c r="Q1828" s="55">
        <v>1827</v>
      </c>
      <c r="R1828" s="55" t="s">
        <v>309</v>
      </c>
      <c r="S1828" s="55">
        <v>100</v>
      </c>
      <c r="T1828" s="57">
        <f t="shared" si="28"/>
        <v>4</v>
      </c>
    </row>
    <row r="1829" spans="1:20" s="55" customFormat="1" x14ac:dyDescent="0.3">
      <c r="A1829" s="55" t="s">
        <v>2239</v>
      </c>
      <c r="B1829" s="55">
        <v>1</v>
      </c>
      <c r="C1829" s="55">
        <v>0</v>
      </c>
      <c r="D1829" s="55">
        <v>0</v>
      </c>
      <c r="E1829" s="55">
        <v>1</v>
      </c>
      <c r="F1829" s="55">
        <v>1</v>
      </c>
      <c r="G1829" s="55">
        <v>1</v>
      </c>
      <c r="H1829" s="55">
        <v>1</v>
      </c>
      <c r="I1829" s="55">
        <v>0</v>
      </c>
      <c r="J1829" s="55">
        <v>1</v>
      </c>
      <c r="K1829" s="55">
        <v>1</v>
      </c>
      <c r="L1829" s="55">
        <v>0</v>
      </c>
      <c r="M1829" s="55">
        <v>0</v>
      </c>
      <c r="N1829" s="56">
        <v>4</v>
      </c>
      <c r="O1829" s="56">
        <v>3</v>
      </c>
      <c r="P1829" s="56">
        <v>7</v>
      </c>
      <c r="Q1829" s="55">
        <v>1828</v>
      </c>
      <c r="R1829" s="55" t="s">
        <v>309</v>
      </c>
      <c r="S1829" s="55">
        <v>100</v>
      </c>
      <c r="T1829" s="57">
        <f t="shared" si="28"/>
        <v>5</v>
      </c>
    </row>
    <row r="1830" spans="1:20" s="55" customFormat="1" x14ac:dyDescent="0.3">
      <c r="A1830" s="55" t="s">
        <v>2239</v>
      </c>
      <c r="B1830" s="55">
        <v>0</v>
      </c>
      <c r="C1830" s="55">
        <v>0</v>
      </c>
      <c r="D1830" s="55">
        <v>0</v>
      </c>
      <c r="E1830" s="55">
        <v>1</v>
      </c>
      <c r="F1830" s="55">
        <v>1</v>
      </c>
      <c r="G1830" s="55">
        <v>2</v>
      </c>
      <c r="H1830" s="55">
        <v>1</v>
      </c>
      <c r="I1830" s="55">
        <v>1</v>
      </c>
      <c r="J1830" s="55">
        <v>1</v>
      </c>
      <c r="K1830" s="55">
        <v>1</v>
      </c>
      <c r="L1830" s="55">
        <v>0</v>
      </c>
      <c r="M1830" s="55">
        <v>0</v>
      </c>
      <c r="N1830" s="56">
        <v>3</v>
      </c>
      <c r="O1830" s="56">
        <v>5</v>
      </c>
      <c r="P1830" s="56">
        <v>8</v>
      </c>
      <c r="Q1830" s="55">
        <v>1829</v>
      </c>
      <c r="R1830" s="55" t="s">
        <v>309</v>
      </c>
      <c r="S1830" s="55">
        <v>100</v>
      </c>
      <c r="T1830" s="57">
        <f t="shared" si="28"/>
        <v>6</v>
      </c>
    </row>
    <row r="1831" spans="1:20" s="55" customFormat="1" x14ac:dyDescent="0.3">
      <c r="A1831" s="55" t="s">
        <v>2239</v>
      </c>
      <c r="B1831" s="55">
        <v>0</v>
      </c>
      <c r="C1831" s="55">
        <v>1</v>
      </c>
      <c r="D1831" s="55">
        <v>1</v>
      </c>
      <c r="E1831" s="55">
        <v>0</v>
      </c>
      <c r="F1831" s="55">
        <v>0</v>
      </c>
      <c r="G1831" s="55">
        <v>1</v>
      </c>
      <c r="H1831" s="55">
        <v>0</v>
      </c>
      <c r="I1831" s="55">
        <v>0</v>
      </c>
      <c r="J1831" s="55">
        <v>1</v>
      </c>
      <c r="K1831" s="55">
        <v>1</v>
      </c>
      <c r="L1831" s="55">
        <v>0</v>
      </c>
      <c r="M1831" s="55">
        <v>0</v>
      </c>
      <c r="N1831" s="56">
        <v>2</v>
      </c>
      <c r="O1831" s="56">
        <v>3</v>
      </c>
      <c r="P1831" s="56">
        <v>5</v>
      </c>
      <c r="Q1831" s="55">
        <v>1830</v>
      </c>
      <c r="R1831" s="55" t="s">
        <v>309</v>
      </c>
      <c r="S1831" s="55">
        <v>100</v>
      </c>
      <c r="T1831" s="57">
        <f t="shared" si="28"/>
        <v>3</v>
      </c>
    </row>
    <row r="1832" spans="1:20" s="55" customFormat="1" x14ac:dyDescent="0.3">
      <c r="A1832" s="55" t="s">
        <v>2239</v>
      </c>
      <c r="B1832" s="55">
        <v>0</v>
      </c>
      <c r="C1832" s="55">
        <v>0</v>
      </c>
      <c r="D1832" s="55">
        <v>1</v>
      </c>
      <c r="E1832" s="55">
        <v>1</v>
      </c>
      <c r="F1832" s="55">
        <v>1</v>
      </c>
      <c r="G1832" s="55">
        <v>2</v>
      </c>
      <c r="H1832" s="55">
        <v>0</v>
      </c>
      <c r="I1832" s="55">
        <v>0</v>
      </c>
      <c r="J1832" s="55">
        <v>1</v>
      </c>
      <c r="K1832" s="55">
        <v>1</v>
      </c>
      <c r="L1832" s="55">
        <v>0</v>
      </c>
      <c r="M1832" s="55">
        <v>0</v>
      </c>
      <c r="N1832" s="56">
        <v>3</v>
      </c>
      <c r="O1832" s="56">
        <v>4</v>
      </c>
      <c r="P1832" s="56">
        <v>7</v>
      </c>
      <c r="Q1832" s="55">
        <v>1831</v>
      </c>
      <c r="R1832" s="55" t="s">
        <v>309</v>
      </c>
      <c r="S1832" s="55">
        <v>100</v>
      </c>
      <c r="T1832" s="57">
        <f t="shared" si="28"/>
        <v>5</v>
      </c>
    </row>
    <row r="1833" spans="1:20" s="55" customFormat="1" x14ac:dyDescent="0.3">
      <c r="A1833" s="55" t="s">
        <v>2239</v>
      </c>
      <c r="B1833" s="55">
        <v>1</v>
      </c>
      <c r="C1833" s="55">
        <v>0</v>
      </c>
      <c r="D1833" s="55">
        <v>1</v>
      </c>
      <c r="E1833" s="55">
        <v>1</v>
      </c>
      <c r="F1833" s="55">
        <v>0</v>
      </c>
      <c r="G1833" s="55">
        <v>3</v>
      </c>
      <c r="H1833" s="55">
        <v>0</v>
      </c>
      <c r="I1833" s="55">
        <v>0</v>
      </c>
      <c r="J1833" s="55">
        <v>1</v>
      </c>
      <c r="K1833" s="55">
        <v>1</v>
      </c>
      <c r="L1833" s="55">
        <v>0</v>
      </c>
      <c r="M1833" s="55">
        <v>1</v>
      </c>
      <c r="N1833" s="56">
        <v>3</v>
      </c>
      <c r="O1833" s="56">
        <v>6</v>
      </c>
      <c r="P1833" s="56">
        <v>9</v>
      </c>
      <c r="Q1833" s="55">
        <v>1832</v>
      </c>
      <c r="R1833" s="55" t="s">
        <v>309</v>
      </c>
      <c r="S1833" s="55">
        <v>101</v>
      </c>
      <c r="T1833" s="57">
        <f t="shared" si="28"/>
        <v>6</v>
      </c>
    </row>
    <row r="1834" spans="1:20" s="55" customFormat="1" x14ac:dyDescent="0.3">
      <c r="A1834" s="55" t="s">
        <v>2239</v>
      </c>
      <c r="B1834" s="55">
        <v>0</v>
      </c>
      <c r="C1834" s="55">
        <v>1</v>
      </c>
      <c r="D1834" s="55">
        <v>1</v>
      </c>
      <c r="E1834" s="55">
        <v>1</v>
      </c>
      <c r="F1834" s="55">
        <v>1</v>
      </c>
      <c r="G1834" s="55">
        <v>1</v>
      </c>
      <c r="H1834" s="55">
        <v>0</v>
      </c>
      <c r="I1834" s="55">
        <v>0</v>
      </c>
      <c r="J1834" s="55">
        <v>1</v>
      </c>
      <c r="K1834" s="55">
        <v>1</v>
      </c>
      <c r="L1834" s="55">
        <v>0</v>
      </c>
      <c r="M1834" s="55">
        <v>0</v>
      </c>
      <c r="N1834" s="56">
        <v>3</v>
      </c>
      <c r="O1834" s="56">
        <v>4</v>
      </c>
      <c r="P1834" s="56">
        <v>7</v>
      </c>
      <c r="Q1834" s="55">
        <v>1833</v>
      </c>
      <c r="R1834" s="55" t="s">
        <v>309</v>
      </c>
      <c r="S1834" s="55">
        <v>101</v>
      </c>
      <c r="T1834" s="57">
        <f t="shared" si="28"/>
        <v>5</v>
      </c>
    </row>
    <row r="1835" spans="1:20" s="55" customFormat="1" x14ac:dyDescent="0.3">
      <c r="A1835" s="55" t="s">
        <v>2239</v>
      </c>
      <c r="B1835" s="55">
        <v>0</v>
      </c>
      <c r="C1835" s="55">
        <v>0</v>
      </c>
      <c r="D1835" s="55">
        <v>2</v>
      </c>
      <c r="E1835" s="55">
        <v>0</v>
      </c>
      <c r="F1835" s="55">
        <v>1</v>
      </c>
      <c r="G1835" s="55">
        <v>1</v>
      </c>
      <c r="H1835" s="55">
        <v>0</v>
      </c>
      <c r="I1835" s="55">
        <v>0</v>
      </c>
      <c r="J1835" s="55">
        <v>0</v>
      </c>
      <c r="K1835" s="55">
        <v>1</v>
      </c>
      <c r="L1835" s="55">
        <v>1</v>
      </c>
      <c r="M1835" s="55">
        <v>0</v>
      </c>
      <c r="N1835" s="56">
        <v>4</v>
      </c>
      <c r="O1835" s="56">
        <v>2</v>
      </c>
      <c r="P1835" s="56">
        <v>6</v>
      </c>
      <c r="Q1835" s="55">
        <v>1834</v>
      </c>
      <c r="R1835" s="55" t="s">
        <v>309</v>
      </c>
      <c r="S1835" s="55">
        <v>101</v>
      </c>
      <c r="T1835" s="57">
        <f t="shared" si="28"/>
        <v>4</v>
      </c>
    </row>
    <row r="1836" spans="1:20" s="55" customFormat="1" x14ac:dyDescent="0.3">
      <c r="A1836" s="55" t="s">
        <v>2239</v>
      </c>
      <c r="B1836" s="55">
        <v>1</v>
      </c>
      <c r="C1836" s="55">
        <v>1</v>
      </c>
      <c r="D1836" s="55">
        <v>2</v>
      </c>
      <c r="E1836" s="55">
        <v>0</v>
      </c>
      <c r="F1836" s="55">
        <v>2</v>
      </c>
      <c r="G1836" s="55">
        <v>1</v>
      </c>
      <c r="H1836" s="55">
        <v>0</v>
      </c>
      <c r="I1836" s="55">
        <v>0</v>
      </c>
      <c r="J1836" s="55">
        <v>1</v>
      </c>
      <c r="K1836" s="55">
        <v>1</v>
      </c>
      <c r="L1836" s="55">
        <v>0</v>
      </c>
      <c r="M1836" s="55">
        <v>0</v>
      </c>
      <c r="N1836" s="56">
        <v>6</v>
      </c>
      <c r="O1836" s="56">
        <v>3</v>
      </c>
      <c r="P1836" s="56">
        <v>9</v>
      </c>
      <c r="Q1836" s="55">
        <v>1835</v>
      </c>
      <c r="R1836" s="55" t="s">
        <v>309</v>
      </c>
      <c r="S1836" s="55">
        <v>101</v>
      </c>
      <c r="T1836" s="57">
        <f t="shared" si="28"/>
        <v>7</v>
      </c>
    </row>
    <row r="1837" spans="1:20" s="55" customFormat="1" x14ac:dyDescent="0.3">
      <c r="A1837" s="55" t="s">
        <v>2239</v>
      </c>
      <c r="B1837" s="55">
        <v>0</v>
      </c>
      <c r="C1837" s="55">
        <v>1</v>
      </c>
      <c r="D1837" s="55">
        <v>0</v>
      </c>
      <c r="E1837" s="55">
        <v>2</v>
      </c>
      <c r="F1837" s="55">
        <v>1</v>
      </c>
      <c r="G1837" s="55">
        <v>0</v>
      </c>
      <c r="H1837" s="55">
        <v>0</v>
      </c>
      <c r="I1837" s="55">
        <v>0</v>
      </c>
      <c r="J1837" s="55">
        <v>1</v>
      </c>
      <c r="K1837" s="55">
        <v>1</v>
      </c>
      <c r="L1837" s="55">
        <v>0</v>
      </c>
      <c r="M1837" s="55">
        <v>0</v>
      </c>
      <c r="N1837" s="56">
        <v>2</v>
      </c>
      <c r="O1837" s="56">
        <v>4</v>
      </c>
      <c r="P1837" s="56">
        <v>6</v>
      </c>
      <c r="Q1837" s="55">
        <v>1836</v>
      </c>
      <c r="R1837" s="55" t="s">
        <v>309</v>
      </c>
      <c r="S1837" s="55">
        <v>101</v>
      </c>
      <c r="T1837" s="57">
        <f t="shared" si="28"/>
        <v>4</v>
      </c>
    </row>
    <row r="1838" spans="1:20" s="55" customFormat="1" x14ac:dyDescent="0.3">
      <c r="A1838" s="55" t="s">
        <v>2239</v>
      </c>
      <c r="B1838" s="55">
        <v>0</v>
      </c>
      <c r="C1838" s="55">
        <v>1</v>
      </c>
      <c r="D1838" s="55">
        <v>2</v>
      </c>
      <c r="E1838" s="55">
        <v>0</v>
      </c>
      <c r="F1838" s="55">
        <v>0</v>
      </c>
      <c r="G1838" s="55">
        <v>0</v>
      </c>
      <c r="H1838" s="55">
        <v>0</v>
      </c>
      <c r="I1838" s="55">
        <v>0</v>
      </c>
      <c r="J1838" s="55">
        <v>1</v>
      </c>
      <c r="K1838" s="55">
        <v>1</v>
      </c>
      <c r="L1838" s="55">
        <v>0</v>
      </c>
      <c r="M1838" s="55">
        <v>0</v>
      </c>
      <c r="N1838" s="56">
        <v>3</v>
      </c>
      <c r="O1838" s="56">
        <v>2</v>
      </c>
      <c r="P1838" s="56">
        <v>5</v>
      </c>
      <c r="Q1838" s="55">
        <v>1837</v>
      </c>
      <c r="R1838" s="55" t="s">
        <v>309</v>
      </c>
      <c r="S1838" s="55">
        <v>101</v>
      </c>
      <c r="T1838" s="57">
        <f t="shared" si="28"/>
        <v>3</v>
      </c>
    </row>
    <row r="1839" spans="1:20" s="55" customFormat="1" x14ac:dyDescent="0.3">
      <c r="A1839" s="55" t="s">
        <v>2239</v>
      </c>
      <c r="B1839" s="55">
        <v>1</v>
      </c>
      <c r="C1839" s="55">
        <v>0</v>
      </c>
      <c r="D1839" s="55">
        <v>0</v>
      </c>
      <c r="E1839" s="55">
        <v>2</v>
      </c>
      <c r="F1839" s="55">
        <v>1</v>
      </c>
      <c r="G1839" s="55">
        <v>0</v>
      </c>
      <c r="H1839" s="55">
        <v>0</v>
      </c>
      <c r="I1839" s="55">
        <v>0</v>
      </c>
      <c r="J1839" s="55">
        <v>1</v>
      </c>
      <c r="K1839" s="55">
        <v>1</v>
      </c>
      <c r="L1839" s="55">
        <v>0</v>
      </c>
      <c r="M1839" s="55">
        <v>1</v>
      </c>
      <c r="N1839" s="56">
        <v>3</v>
      </c>
      <c r="O1839" s="56">
        <v>4</v>
      </c>
      <c r="P1839" s="56">
        <v>7</v>
      </c>
      <c r="Q1839" s="55">
        <v>1838</v>
      </c>
      <c r="R1839" s="55" t="s">
        <v>309</v>
      </c>
      <c r="S1839" s="55">
        <v>101</v>
      </c>
      <c r="T1839" s="57">
        <f t="shared" si="28"/>
        <v>4</v>
      </c>
    </row>
    <row r="1840" spans="1:20" s="55" customFormat="1" x14ac:dyDescent="0.3">
      <c r="A1840" s="55" t="s">
        <v>2239</v>
      </c>
      <c r="B1840" s="55">
        <v>1</v>
      </c>
      <c r="C1840" s="55">
        <v>0</v>
      </c>
      <c r="D1840" s="55">
        <v>2</v>
      </c>
      <c r="E1840" s="55">
        <v>0</v>
      </c>
      <c r="F1840" s="55">
        <v>1</v>
      </c>
      <c r="G1840" s="55">
        <v>1</v>
      </c>
      <c r="H1840" s="55">
        <v>1</v>
      </c>
      <c r="I1840" s="55">
        <v>2</v>
      </c>
      <c r="J1840" s="55">
        <v>0</v>
      </c>
      <c r="K1840" s="55">
        <v>1</v>
      </c>
      <c r="L1840" s="55">
        <v>1</v>
      </c>
      <c r="M1840" s="55">
        <v>0</v>
      </c>
      <c r="N1840" s="56">
        <v>6</v>
      </c>
      <c r="O1840" s="56">
        <v>4</v>
      </c>
      <c r="P1840" s="56">
        <v>10</v>
      </c>
      <c r="Q1840" s="55">
        <v>1839</v>
      </c>
      <c r="R1840" s="55" t="s">
        <v>309</v>
      </c>
      <c r="S1840" s="55">
        <v>101</v>
      </c>
      <c r="T1840" s="57">
        <f t="shared" si="28"/>
        <v>8</v>
      </c>
    </row>
    <row r="1841" spans="1:20" s="55" customFormat="1" x14ac:dyDescent="0.3">
      <c r="A1841" s="55" t="s">
        <v>2239</v>
      </c>
      <c r="B1841" s="55">
        <v>1</v>
      </c>
      <c r="C1841" s="55">
        <v>0</v>
      </c>
      <c r="D1841" s="55">
        <v>1</v>
      </c>
      <c r="E1841" s="55">
        <v>1</v>
      </c>
      <c r="F1841" s="55">
        <v>0</v>
      </c>
      <c r="G1841" s="55">
        <v>0</v>
      </c>
      <c r="H1841" s="55">
        <v>0</v>
      </c>
      <c r="I1841" s="55">
        <v>1</v>
      </c>
      <c r="J1841" s="55">
        <v>0</v>
      </c>
      <c r="K1841" s="55">
        <v>1</v>
      </c>
      <c r="L1841" s="55">
        <v>1</v>
      </c>
      <c r="M1841" s="55">
        <v>0</v>
      </c>
      <c r="N1841" s="56">
        <v>3</v>
      </c>
      <c r="O1841" s="56">
        <v>3</v>
      </c>
      <c r="P1841" s="56">
        <v>6</v>
      </c>
      <c r="Q1841" s="55">
        <v>1840</v>
      </c>
      <c r="R1841" s="55" t="s">
        <v>309</v>
      </c>
      <c r="S1841" s="55">
        <v>101</v>
      </c>
      <c r="T1841" s="57">
        <f t="shared" si="28"/>
        <v>4</v>
      </c>
    </row>
    <row r="1842" spans="1:20" s="55" customFormat="1" x14ac:dyDescent="0.3">
      <c r="A1842" s="55" t="s">
        <v>2239</v>
      </c>
      <c r="B1842" s="55">
        <v>0</v>
      </c>
      <c r="C1842" s="55">
        <v>1</v>
      </c>
      <c r="D1842" s="55">
        <v>1</v>
      </c>
      <c r="E1842" s="55">
        <v>1</v>
      </c>
      <c r="F1842" s="55">
        <v>0</v>
      </c>
      <c r="G1842" s="55">
        <v>0</v>
      </c>
      <c r="H1842" s="55">
        <v>0</v>
      </c>
      <c r="I1842" s="55">
        <v>0</v>
      </c>
      <c r="J1842" s="55">
        <v>1</v>
      </c>
      <c r="K1842" s="55">
        <v>1</v>
      </c>
      <c r="L1842" s="55">
        <v>0</v>
      </c>
      <c r="M1842" s="55">
        <v>1</v>
      </c>
      <c r="N1842" s="56">
        <v>2</v>
      </c>
      <c r="O1842" s="56">
        <v>4</v>
      </c>
      <c r="P1842" s="56">
        <v>6</v>
      </c>
      <c r="Q1842" s="55">
        <v>1841</v>
      </c>
      <c r="R1842" s="55" t="s">
        <v>309</v>
      </c>
      <c r="S1842" s="55">
        <v>101</v>
      </c>
      <c r="T1842" s="57">
        <f t="shared" si="28"/>
        <v>3</v>
      </c>
    </row>
    <row r="1843" spans="1:20" s="55" customFormat="1" x14ac:dyDescent="0.3">
      <c r="A1843" s="55" t="s">
        <v>2239</v>
      </c>
      <c r="B1843" s="55">
        <v>1</v>
      </c>
      <c r="C1843" s="55">
        <v>0</v>
      </c>
      <c r="D1843" s="55">
        <v>1</v>
      </c>
      <c r="E1843" s="55">
        <v>1</v>
      </c>
      <c r="F1843" s="55">
        <v>1</v>
      </c>
      <c r="G1843" s="55">
        <v>1</v>
      </c>
      <c r="H1843" s="55">
        <v>0</v>
      </c>
      <c r="I1843" s="55">
        <v>0</v>
      </c>
      <c r="J1843" s="55">
        <v>1</v>
      </c>
      <c r="K1843" s="55">
        <v>1</v>
      </c>
      <c r="L1843" s="55">
        <v>0</v>
      </c>
      <c r="M1843" s="55">
        <v>0</v>
      </c>
      <c r="N1843" s="56">
        <v>4</v>
      </c>
      <c r="O1843" s="56">
        <v>3</v>
      </c>
      <c r="P1843" s="56">
        <v>7</v>
      </c>
      <c r="Q1843" s="55">
        <v>1842</v>
      </c>
      <c r="R1843" s="55" t="s">
        <v>309</v>
      </c>
      <c r="S1843" s="55">
        <v>101</v>
      </c>
      <c r="T1843" s="57">
        <f t="shared" si="28"/>
        <v>5</v>
      </c>
    </row>
    <row r="1844" spans="1:20" s="55" customFormat="1" x14ac:dyDescent="0.3">
      <c r="A1844" s="55" t="s">
        <v>2239</v>
      </c>
      <c r="B1844" s="55">
        <v>1</v>
      </c>
      <c r="C1844" s="55">
        <v>0</v>
      </c>
      <c r="D1844" s="55">
        <v>1</v>
      </c>
      <c r="E1844" s="55">
        <v>1</v>
      </c>
      <c r="F1844" s="55">
        <v>2</v>
      </c>
      <c r="G1844" s="55">
        <v>1</v>
      </c>
      <c r="H1844" s="55">
        <v>0</v>
      </c>
      <c r="I1844" s="55">
        <v>0</v>
      </c>
      <c r="J1844" s="55">
        <v>1</v>
      </c>
      <c r="K1844" s="55">
        <v>1</v>
      </c>
      <c r="L1844" s="55">
        <v>0</v>
      </c>
      <c r="M1844" s="55">
        <v>0</v>
      </c>
      <c r="N1844" s="56">
        <v>5</v>
      </c>
      <c r="O1844" s="56">
        <v>3</v>
      </c>
      <c r="P1844" s="56">
        <v>8</v>
      </c>
      <c r="Q1844" s="55">
        <v>1843</v>
      </c>
      <c r="R1844" s="55" t="s">
        <v>309</v>
      </c>
      <c r="S1844" s="55">
        <v>101</v>
      </c>
      <c r="T1844" s="57">
        <f t="shared" si="28"/>
        <v>6</v>
      </c>
    </row>
    <row r="1845" spans="1:20" s="55" customFormat="1" x14ac:dyDescent="0.3">
      <c r="A1845" s="55" t="s">
        <v>2239</v>
      </c>
      <c r="B1845" s="55">
        <v>0</v>
      </c>
      <c r="C1845" s="55">
        <v>1</v>
      </c>
      <c r="D1845" s="55">
        <v>1</v>
      </c>
      <c r="E1845" s="55">
        <v>1</v>
      </c>
      <c r="F1845" s="55">
        <v>0</v>
      </c>
      <c r="G1845" s="55">
        <v>0</v>
      </c>
      <c r="H1845" s="55">
        <v>0</v>
      </c>
      <c r="I1845" s="55">
        <v>0</v>
      </c>
      <c r="J1845" s="55">
        <v>1</v>
      </c>
      <c r="K1845" s="55">
        <v>1</v>
      </c>
      <c r="L1845" s="55">
        <v>0</v>
      </c>
      <c r="M1845" s="55">
        <v>0</v>
      </c>
      <c r="N1845" s="56">
        <v>2</v>
      </c>
      <c r="O1845" s="56">
        <v>3</v>
      </c>
      <c r="P1845" s="56">
        <v>5</v>
      </c>
      <c r="Q1845" s="55">
        <v>1844</v>
      </c>
      <c r="R1845" s="55" t="s">
        <v>309</v>
      </c>
      <c r="S1845" s="55">
        <v>101</v>
      </c>
      <c r="T1845" s="57">
        <f t="shared" si="28"/>
        <v>3</v>
      </c>
    </row>
    <row r="1846" spans="1:20" s="55" customFormat="1" x14ac:dyDescent="0.3">
      <c r="A1846" s="55" t="s">
        <v>2239</v>
      </c>
      <c r="B1846" s="55">
        <v>1</v>
      </c>
      <c r="C1846" s="55">
        <v>0</v>
      </c>
      <c r="D1846" s="55">
        <v>2</v>
      </c>
      <c r="E1846" s="55">
        <v>0</v>
      </c>
      <c r="F1846" s="55">
        <v>0</v>
      </c>
      <c r="G1846" s="55">
        <v>0</v>
      </c>
      <c r="H1846" s="55">
        <v>0</v>
      </c>
      <c r="I1846" s="55">
        <v>0</v>
      </c>
      <c r="J1846" s="55">
        <v>1</v>
      </c>
      <c r="K1846" s="55">
        <v>1</v>
      </c>
      <c r="L1846" s="55">
        <v>0</v>
      </c>
      <c r="M1846" s="55">
        <v>0</v>
      </c>
      <c r="N1846" s="56">
        <v>4</v>
      </c>
      <c r="O1846" s="56">
        <v>1</v>
      </c>
      <c r="P1846" s="56">
        <v>5</v>
      </c>
      <c r="Q1846" s="55">
        <v>1845</v>
      </c>
      <c r="R1846" s="55" t="s">
        <v>309</v>
      </c>
      <c r="S1846" s="55">
        <v>101</v>
      </c>
      <c r="T1846" s="57">
        <f t="shared" si="28"/>
        <v>3</v>
      </c>
    </row>
    <row r="1847" spans="1:20" s="55" customFormat="1" x14ac:dyDescent="0.3">
      <c r="A1847" s="55" t="s">
        <v>2239</v>
      </c>
      <c r="B1847" s="55">
        <v>0</v>
      </c>
      <c r="C1847" s="55">
        <v>1</v>
      </c>
      <c r="D1847" s="55">
        <v>0</v>
      </c>
      <c r="E1847" s="55">
        <v>2</v>
      </c>
      <c r="F1847" s="55">
        <v>1</v>
      </c>
      <c r="G1847" s="55">
        <v>0</v>
      </c>
      <c r="H1847" s="55">
        <v>0</v>
      </c>
      <c r="I1847" s="55">
        <v>0</v>
      </c>
      <c r="J1847" s="55">
        <v>1</v>
      </c>
      <c r="K1847" s="55">
        <v>1</v>
      </c>
      <c r="L1847" s="55">
        <v>0</v>
      </c>
      <c r="M1847" s="55">
        <v>0</v>
      </c>
      <c r="N1847" s="56">
        <v>2</v>
      </c>
      <c r="O1847" s="56">
        <v>4</v>
      </c>
      <c r="P1847" s="56">
        <v>6</v>
      </c>
      <c r="Q1847" s="55">
        <v>1846</v>
      </c>
      <c r="R1847" s="55" t="s">
        <v>309</v>
      </c>
      <c r="S1847" s="55">
        <v>101</v>
      </c>
      <c r="T1847" s="57">
        <f t="shared" si="28"/>
        <v>4</v>
      </c>
    </row>
    <row r="1848" spans="1:20" s="55" customFormat="1" x14ac:dyDescent="0.3">
      <c r="A1848" s="55" t="s">
        <v>2239</v>
      </c>
      <c r="B1848" s="55">
        <v>0</v>
      </c>
      <c r="C1848" s="55">
        <v>1</v>
      </c>
      <c r="D1848" s="55">
        <v>1</v>
      </c>
      <c r="E1848" s="55">
        <v>1</v>
      </c>
      <c r="F1848" s="55">
        <v>0</v>
      </c>
      <c r="G1848" s="55">
        <v>0</v>
      </c>
      <c r="H1848" s="55">
        <v>0</v>
      </c>
      <c r="I1848" s="55">
        <v>0</v>
      </c>
      <c r="J1848" s="55">
        <v>1</v>
      </c>
      <c r="K1848" s="55">
        <v>1</v>
      </c>
      <c r="L1848" s="55">
        <v>0</v>
      </c>
      <c r="M1848" s="55">
        <v>0</v>
      </c>
      <c r="N1848" s="56">
        <v>2</v>
      </c>
      <c r="O1848" s="56">
        <v>3</v>
      </c>
      <c r="P1848" s="56">
        <v>5</v>
      </c>
      <c r="Q1848" s="55">
        <v>1847</v>
      </c>
      <c r="R1848" s="55" t="s">
        <v>309</v>
      </c>
      <c r="S1848" s="55">
        <v>101</v>
      </c>
      <c r="T1848" s="57">
        <f t="shared" si="28"/>
        <v>3</v>
      </c>
    </row>
    <row r="1849" spans="1:20" s="55" customFormat="1" x14ac:dyDescent="0.3">
      <c r="A1849" s="55" t="s">
        <v>2239</v>
      </c>
      <c r="B1849" s="55">
        <v>1</v>
      </c>
      <c r="C1849" s="55">
        <v>0</v>
      </c>
      <c r="D1849" s="55">
        <v>1</v>
      </c>
      <c r="E1849" s="55">
        <v>1</v>
      </c>
      <c r="F1849" s="55">
        <v>0</v>
      </c>
      <c r="G1849" s="55">
        <v>0</v>
      </c>
      <c r="H1849" s="55">
        <v>0</v>
      </c>
      <c r="I1849" s="55">
        <v>0</v>
      </c>
      <c r="J1849" s="55">
        <v>1</v>
      </c>
      <c r="K1849" s="55">
        <v>1</v>
      </c>
      <c r="L1849" s="55">
        <v>0</v>
      </c>
      <c r="M1849" s="55">
        <v>0</v>
      </c>
      <c r="N1849" s="56">
        <v>3</v>
      </c>
      <c r="O1849" s="56">
        <v>2</v>
      </c>
      <c r="P1849" s="56">
        <v>5</v>
      </c>
      <c r="Q1849" s="55">
        <v>1848</v>
      </c>
      <c r="R1849" s="55" t="s">
        <v>309</v>
      </c>
      <c r="S1849" s="55">
        <v>101</v>
      </c>
      <c r="T1849" s="57">
        <f t="shared" si="28"/>
        <v>3</v>
      </c>
    </row>
    <row r="1850" spans="1:20" s="55" customFormat="1" x14ac:dyDescent="0.3">
      <c r="A1850" s="55" t="s">
        <v>2239</v>
      </c>
      <c r="B1850" s="55">
        <v>0</v>
      </c>
      <c r="C1850" s="55">
        <v>1</v>
      </c>
      <c r="D1850" s="55">
        <v>1</v>
      </c>
      <c r="E1850" s="55">
        <v>1</v>
      </c>
      <c r="F1850" s="55">
        <v>0</v>
      </c>
      <c r="G1850" s="55">
        <v>0</v>
      </c>
      <c r="H1850" s="55">
        <v>0</v>
      </c>
      <c r="I1850" s="55">
        <v>0</v>
      </c>
      <c r="J1850" s="55">
        <v>1</v>
      </c>
      <c r="K1850" s="55">
        <v>1</v>
      </c>
      <c r="L1850" s="55">
        <v>0</v>
      </c>
      <c r="M1850" s="55">
        <v>0</v>
      </c>
      <c r="N1850" s="56">
        <v>2</v>
      </c>
      <c r="O1850" s="56">
        <v>3</v>
      </c>
      <c r="P1850" s="56">
        <v>5</v>
      </c>
      <c r="Q1850" s="55">
        <v>1849</v>
      </c>
      <c r="R1850" s="55" t="s">
        <v>309</v>
      </c>
      <c r="S1850" s="55">
        <v>101</v>
      </c>
      <c r="T1850" s="57">
        <f t="shared" si="28"/>
        <v>3</v>
      </c>
    </row>
    <row r="1851" spans="1:20" s="55" customFormat="1" x14ac:dyDescent="0.3">
      <c r="A1851" s="55" t="s">
        <v>2239</v>
      </c>
      <c r="B1851" s="55">
        <v>1</v>
      </c>
      <c r="C1851" s="55">
        <v>0</v>
      </c>
      <c r="D1851" s="55">
        <v>1</v>
      </c>
      <c r="E1851" s="55">
        <v>1</v>
      </c>
      <c r="F1851" s="55">
        <v>0</v>
      </c>
      <c r="G1851" s="55">
        <v>0</v>
      </c>
      <c r="H1851" s="55">
        <v>0</v>
      </c>
      <c r="I1851" s="55">
        <v>0</v>
      </c>
      <c r="J1851" s="55">
        <v>1</v>
      </c>
      <c r="K1851" s="55">
        <v>1</v>
      </c>
      <c r="L1851" s="55">
        <v>0</v>
      </c>
      <c r="M1851" s="55">
        <v>0</v>
      </c>
      <c r="N1851" s="56">
        <v>3</v>
      </c>
      <c r="O1851" s="56">
        <v>2</v>
      </c>
      <c r="P1851" s="56">
        <v>5</v>
      </c>
      <c r="Q1851" s="55">
        <v>1850</v>
      </c>
      <c r="R1851" s="55" t="s">
        <v>309</v>
      </c>
      <c r="S1851" s="55">
        <v>101</v>
      </c>
      <c r="T1851" s="57">
        <f t="shared" si="28"/>
        <v>3</v>
      </c>
    </row>
    <row r="1852" spans="1:20" s="55" customFormat="1" x14ac:dyDescent="0.3">
      <c r="A1852" s="55" t="s">
        <v>2239</v>
      </c>
      <c r="B1852" s="55">
        <v>0</v>
      </c>
      <c r="C1852" s="55">
        <v>1</v>
      </c>
      <c r="D1852" s="55">
        <v>1</v>
      </c>
      <c r="E1852" s="55">
        <v>1</v>
      </c>
      <c r="F1852" s="55">
        <v>0</v>
      </c>
      <c r="G1852" s="55">
        <v>0</v>
      </c>
      <c r="H1852" s="55">
        <v>0</v>
      </c>
      <c r="I1852" s="55">
        <v>0</v>
      </c>
      <c r="J1852" s="55">
        <v>1</v>
      </c>
      <c r="K1852" s="55">
        <v>1</v>
      </c>
      <c r="L1852" s="55">
        <v>0</v>
      </c>
      <c r="M1852" s="55">
        <v>0</v>
      </c>
      <c r="N1852" s="56">
        <v>2</v>
      </c>
      <c r="O1852" s="56">
        <v>3</v>
      </c>
      <c r="P1852" s="56">
        <v>5</v>
      </c>
      <c r="Q1852" s="55">
        <v>1851</v>
      </c>
      <c r="R1852" s="55" t="s">
        <v>309</v>
      </c>
      <c r="S1852" s="55">
        <v>101</v>
      </c>
      <c r="T1852" s="57">
        <f t="shared" si="28"/>
        <v>3</v>
      </c>
    </row>
    <row r="1853" spans="1:20" s="55" customFormat="1" x14ac:dyDescent="0.3">
      <c r="A1853" s="55" t="s">
        <v>2240</v>
      </c>
      <c r="B1853" s="55">
        <v>0</v>
      </c>
      <c r="C1853" s="55">
        <v>1</v>
      </c>
      <c r="D1853" s="55">
        <v>2</v>
      </c>
      <c r="E1853" s="55">
        <v>0</v>
      </c>
      <c r="F1853" s="55">
        <v>0</v>
      </c>
      <c r="G1853" s="55">
        <v>0</v>
      </c>
      <c r="H1853" s="55">
        <v>0</v>
      </c>
      <c r="I1853" s="55">
        <v>0</v>
      </c>
      <c r="J1853" s="55">
        <v>1</v>
      </c>
      <c r="K1853" s="55">
        <v>1</v>
      </c>
      <c r="L1853" s="55">
        <v>0</v>
      </c>
      <c r="M1853" s="55">
        <v>0</v>
      </c>
      <c r="N1853" s="56">
        <v>3</v>
      </c>
      <c r="O1853" s="56">
        <v>2</v>
      </c>
      <c r="P1853" s="56">
        <v>5</v>
      </c>
      <c r="Q1853" s="55">
        <v>1852</v>
      </c>
      <c r="R1853" s="55" t="s">
        <v>309</v>
      </c>
      <c r="S1853" s="55">
        <v>102</v>
      </c>
      <c r="T1853" s="57">
        <f t="shared" si="28"/>
        <v>3</v>
      </c>
    </row>
    <row r="1854" spans="1:20" s="55" customFormat="1" x14ac:dyDescent="0.3">
      <c r="A1854" s="55" t="s">
        <v>2240</v>
      </c>
      <c r="B1854" s="55">
        <v>0</v>
      </c>
      <c r="C1854" s="55">
        <v>1</v>
      </c>
      <c r="D1854" s="55">
        <v>1</v>
      </c>
      <c r="E1854" s="55">
        <v>1</v>
      </c>
      <c r="F1854" s="55">
        <v>0</v>
      </c>
      <c r="G1854" s="55">
        <v>0</v>
      </c>
      <c r="H1854" s="55">
        <v>0</v>
      </c>
      <c r="I1854" s="55">
        <v>0</v>
      </c>
      <c r="J1854" s="55">
        <v>1</v>
      </c>
      <c r="K1854" s="55">
        <v>1</v>
      </c>
      <c r="L1854" s="55">
        <v>0</v>
      </c>
      <c r="M1854" s="55">
        <v>0</v>
      </c>
      <c r="N1854" s="56">
        <v>2</v>
      </c>
      <c r="O1854" s="56">
        <v>3</v>
      </c>
      <c r="P1854" s="56">
        <v>5</v>
      </c>
      <c r="Q1854" s="55">
        <v>1853</v>
      </c>
      <c r="R1854" s="55" t="s">
        <v>309</v>
      </c>
      <c r="S1854" s="55">
        <v>102</v>
      </c>
      <c r="T1854" s="57">
        <f t="shared" si="28"/>
        <v>3</v>
      </c>
    </row>
    <row r="1855" spans="1:20" s="55" customFormat="1" x14ac:dyDescent="0.3">
      <c r="A1855" s="55" t="s">
        <v>2241</v>
      </c>
      <c r="B1855" s="55">
        <v>0</v>
      </c>
      <c r="C1855" s="55">
        <v>1</v>
      </c>
      <c r="D1855" s="55">
        <v>1</v>
      </c>
      <c r="E1855" s="55">
        <v>1</v>
      </c>
      <c r="F1855" s="55">
        <v>0</v>
      </c>
      <c r="G1855" s="55">
        <v>0</v>
      </c>
      <c r="H1855" s="55">
        <v>0</v>
      </c>
      <c r="I1855" s="55">
        <v>0</v>
      </c>
      <c r="J1855" s="55">
        <v>1</v>
      </c>
      <c r="K1855" s="55">
        <v>1</v>
      </c>
      <c r="L1855" s="55">
        <v>0</v>
      </c>
      <c r="M1855" s="55">
        <v>0</v>
      </c>
      <c r="N1855" s="56">
        <v>2</v>
      </c>
      <c r="O1855" s="56">
        <v>3</v>
      </c>
      <c r="P1855" s="56">
        <v>5</v>
      </c>
      <c r="Q1855" s="55">
        <v>1854</v>
      </c>
      <c r="R1855" s="55" t="s">
        <v>309</v>
      </c>
      <c r="S1855" s="55">
        <v>102</v>
      </c>
      <c r="T1855" s="57">
        <f t="shared" si="28"/>
        <v>3</v>
      </c>
    </row>
    <row r="1856" spans="1:20" s="55" customFormat="1" x14ac:dyDescent="0.3">
      <c r="A1856" s="55" t="s">
        <v>2240</v>
      </c>
      <c r="B1856" s="55">
        <v>0</v>
      </c>
      <c r="C1856" s="55">
        <v>1</v>
      </c>
      <c r="D1856" s="55">
        <v>1</v>
      </c>
      <c r="E1856" s="55">
        <v>1</v>
      </c>
      <c r="F1856" s="55">
        <v>0</v>
      </c>
      <c r="G1856" s="55">
        <v>2</v>
      </c>
      <c r="H1856" s="55">
        <v>0</v>
      </c>
      <c r="I1856" s="55">
        <v>0</v>
      </c>
      <c r="J1856" s="55">
        <v>1</v>
      </c>
      <c r="K1856" s="55">
        <v>1</v>
      </c>
      <c r="L1856" s="55">
        <v>0</v>
      </c>
      <c r="M1856" s="55">
        <v>0</v>
      </c>
      <c r="N1856" s="56">
        <v>2</v>
      </c>
      <c r="O1856" s="56">
        <v>5</v>
      </c>
      <c r="P1856" s="56">
        <v>7</v>
      </c>
      <c r="Q1856" s="55">
        <v>1855</v>
      </c>
      <c r="R1856" s="55" t="s">
        <v>309</v>
      </c>
      <c r="S1856" s="55">
        <v>102</v>
      </c>
      <c r="T1856" s="57">
        <f t="shared" si="28"/>
        <v>5</v>
      </c>
    </row>
    <row r="1857" spans="1:20" s="55" customFormat="1" x14ac:dyDescent="0.3">
      <c r="A1857" s="55" t="s">
        <v>2240</v>
      </c>
      <c r="B1857" s="55">
        <v>0</v>
      </c>
      <c r="C1857" s="55">
        <v>1</v>
      </c>
      <c r="D1857" s="55">
        <v>1</v>
      </c>
      <c r="E1857" s="55">
        <v>1</v>
      </c>
      <c r="F1857" s="55">
        <v>0</v>
      </c>
      <c r="G1857" s="55">
        <v>2</v>
      </c>
      <c r="H1857" s="55">
        <v>0</v>
      </c>
      <c r="I1857" s="55">
        <v>0</v>
      </c>
      <c r="J1857" s="55">
        <v>1</v>
      </c>
      <c r="K1857" s="55">
        <v>1</v>
      </c>
      <c r="L1857" s="55">
        <v>0</v>
      </c>
      <c r="M1857" s="55">
        <v>0</v>
      </c>
      <c r="N1857" s="56">
        <v>2</v>
      </c>
      <c r="O1857" s="56">
        <v>5</v>
      </c>
      <c r="P1857" s="56">
        <v>7</v>
      </c>
      <c r="Q1857" s="55">
        <v>1856</v>
      </c>
      <c r="R1857" s="55" t="s">
        <v>309</v>
      </c>
      <c r="S1857" s="55">
        <v>102</v>
      </c>
      <c r="T1857" s="57">
        <f t="shared" si="28"/>
        <v>5</v>
      </c>
    </row>
    <row r="1858" spans="1:20" s="55" customFormat="1" x14ac:dyDescent="0.3">
      <c r="A1858" s="55" t="s">
        <v>2240</v>
      </c>
      <c r="B1858" s="55">
        <v>0</v>
      </c>
      <c r="C1858" s="55">
        <v>1</v>
      </c>
      <c r="D1858" s="55">
        <v>1</v>
      </c>
      <c r="E1858" s="55">
        <v>1</v>
      </c>
      <c r="F1858" s="55">
        <v>0</v>
      </c>
      <c r="G1858" s="55">
        <v>0</v>
      </c>
      <c r="H1858" s="55">
        <v>0</v>
      </c>
      <c r="I1858" s="55">
        <v>0</v>
      </c>
      <c r="J1858" s="55">
        <v>0</v>
      </c>
      <c r="K1858" s="55">
        <v>1</v>
      </c>
      <c r="L1858" s="55">
        <v>1</v>
      </c>
      <c r="M1858" s="55">
        <v>0</v>
      </c>
      <c r="N1858" s="56">
        <v>2</v>
      </c>
      <c r="O1858" s="56">
        <v>3</v>
      </c>
      <c r="P1858" s="56">
        <v>5</v>
      </c>
      <c r="Q1858" s="55">
        <v>1857</v>
      </c>
      <c r="R1858" s="55" t="s">
        <v>309</v>
      </c>
      <c r="S1858" s="55">
        <v>102</v>
      </c>
      <c r="T1858" s="57">
        <f t="shared" si="28"/>
        <v>3</v>
      </c>
    </row>
    <row r="1859" spans="1:20" s="55" customFormat="1" x14ac:dyDescent="0.3">
      <c r="A1859" s="55" t="s">
        <v>2240</v>
      </c>
      <c r="B1859" s="55">
        <v>0</v>
      </c>
      <c r="C1859" s="55">
        <v>1</v>
      </c>
      <c r="D1859" s="55">
        <v>1</v>
      </c>
      <c r="E1859" s="55">
        <v>1</v>
      </c>
      <c r="F1859" s="55">
        <v>2</v>
      </c>
      <c r="G1859" s="55">
        <v>0</v>
      </c>
      <c r="H1859" s="55">
        <v>0</v>
      </c>
      <c r="I1859" s="55">
        <v>0</v>
      </c>
      <c r="J1859" s="55">
        <v>1</v>
      </c>
      <c r="K1859" s="55">
        <v>1</v>
      </c>
      <c r="L1859" s="55">
        <v>0</v>
      </c>
      <c r="M1859" s="55">
        <v>0</v>
      </c>
      <c r="N1859" s="56">
        <v>4</v>
      </c>
      <c r="O1859" s="56">
        <v>3</v>
      </c>
      <c r="P1859" s="56">
        <v>7</v>
      </c>
      <c r="Q1859" s="55">
        <v>1858</v>
      </c>
      <c r="R1859" s="55" t="s">
        <v>309</v>
      </c>
      <c r="S1859" s="55">
        <v>102</v>
      </c>
      <c r="T1859" s="57">
        <f t="shared" ref="T1859:T1922" si="29">SUM(B1859:I1859)</f>
        <v>5</v>
      </c>
    </row>
    <row r="1860" spans="1:20" s="55" customFormat="1" x14ac:dyDescent="0.3">
      <c r="A1860" s="55" t="s">
        <v>2241</v>
      </c>
      <c r="B1860" s="55">
        <v>0</v>
      </c>
      <c r="C1860" s="55">
        <v>1</v>
      </c>
      <c r="D1860" s="55">
        <v>1</v>
      </c>
      <c r="E1860" s="55">
        <v>1</v>
      </c>
      <c r="F1860" s="55">
        <v>2</v>
      </c>
      <c r="G1860" s="55">
        <v>0</v>
      </c>
      <c r="H1860" s="55">
        <v>0</v>
      </c>
      <c r="I1860" s="55">
        <v>2</v>
      </c>
      <c r="J1860" s="55">
        <v>2</v>
      </c>
      <c r="K1860" s="55">
        <v>2</v>
      </c>
      <c r="L1860" s="55">
        <v>0</v>
      </c>
      <c r="M1860" s="55">
        <v>0</v>
      </c>
      <c r="N1860" s="56">
        <v>5</v>
      </c>
      <c r="O1860" s="56">
        <v>6</v>
      </c>
      <c r="P1860" s="56">
        <v>11</v>
      </c>
      <c r="Q1860" s="55">
        <v>1859</v>
      </c>
      <c r="R1860" s="55" t="s">
        <v>309</v>
      </c>
      <c r="S1860" s="55">
        <v>102</v>
      </c>
      <c r="T1860" s="57">
        <f t="shared" si="29"/>
        <v>7</v>
      </c>
    </row>
    <row r="1861" spans="1:20" s="55" customFormat="1" x14ac:dyDescent="0.3">
      <c r="A1861" s="55" t="s">
        <v>2240</v>
      </c>
      <c r="B1861" s="55">
        <v>0</v>
      </c>
      <c r="C1861" s="55">
        <v>1</v>
      </c>
      <c r="D1861" s="55">
        <v>2</v>
      </c>
      <c r="E1861" s="55">
        <v>0</v>
      </c>
      <c r="F1861" s="55">
        <v>2</v>
      </c>
      <c r="G1861" s="55">
        <v>0</v>
      </c>
      <c r="H1861" s="55">
        <v>0</v>
      </c>
      <c r="I1861" s="55">
        <v>0</v>
      </c>
      <c r="J1861" s="55">
        <v>1</v>
      </c>
      <c r="K1861" s="55">
        <v>1</v>
      </c>
      <c r="L1861" s="55">
        <v>0</v>
      </c>
      <c r="M1861" s="55">
        <v>0</v>
      </c>
      <c r="N1861" s="56">
        <v>5</v>
      </c>
      <c r="O1861" s="56">
        <v>2</v>
      </c>
      <c r="P1861" s="56">
        <v>7</v>
      </c>
      <c r="Q1861" s="55">
        <v>1860</v>
      </c>
      <c r="R1861" s="55" t="s">
        <v>309</v>
      </c>
      <c r="S1861" s="55">
        <v>102</v>
      </c>
      <c r="T1861" s="57">
        <f t="shared" si="29"/>
        <v>5</v>
      </c>
    </row>
    <row r="1862" spans="1:20" s="55" customFormat="1" x14ac:dyDescent="0.3">
      <c r="A1862" s="55" t="s">
        <v>2240</v>
      </c>
      <c r="B1862" s="55">
        <v>0</v>
      </c>
      <c r="C1862" s="55">
        <v>1</v>
      </c>
      <c r="D1862" s="55">
        <v>1</v>
      </c>
      <c r="E1862" s="55">
        <v>1</v>
      </c>
      <c r="F1862" s="55">
        <v>2</v>
      </c>
      <c r="G1862" s="55">
        <v>0</v>
      </c>
      <c r="H1862" s="55">
        <v>0</v>
      </c>
      <c r="I1862" s="55">
        <v>0</v>
      </c>
      <c r="J1862" s="55">
        <v>1</v>
      </c>
      <c r="K1862" s="55">
        <v>1</v>
      </c>
      <c r="L1862" s="55">
        <v>0</v>
      </c>
      <c r="M1862" s="55">
        <v>0</v>
      </c>
      <c r="N1862" s="56">
        <v>4</v>
      </c>
      <c r="O1862" s="56">
        <v>3</v>
      </c>
      <c r="P1862" s="56">
        <v>7</v>
      </c>
      <c r="Q1862" s="55">
        <v>1861</v>
      </c>
      <c r="R1862" s="55" t="s">
        <v>309</v>
      </c>
      <c r="S1862" s="55">
        <v>102</v>
      </c>
      <c r="T1862" s="57">
        <f t="shared" si="29"/>
        <v>5</v>
      </c>
    </row>
    <row r="1863" spans="1:20" s="55" customFormat="1" x14ac:dyDescent="0.3">
      <c r="A1863" s="55" t="s">
        <v>2240</v>
      </c>
      <c r="B1863" s="55">
        <v>0</v>
      </c>
      <c r="C1863" s="55">
        <v>1</v>
      </c>
      <c r="D1863" s="55">
        <v>1</v>
      </c>
      <c r="E1863" s="55">
        <v>1</v>
      </c>
      <c r="F1863" s="55">
        <v>2</v>
      </c>
      <c r="G1863" s="55">
        <v>0</v>
      </c>
      <c r="H1863" s="55">
        <v>0</v>
      </c>
      <c r="I1863" s="55">
        <v>0</v>
      </c>
      <c r="J1863" s="55">
        <v>1</v>
      </c>
      <c r="K1863" s="55">
        <v>1</v>
      </c>
      <c r="L1863" s="55">
        <v>0</v>
      </c>
      <c r="M1863" s="55">
        <v>0</v>
      </c>
      <c r="N1863" s="56">
        <v>4</v>
      </c>
      <c r="O1863" s="56">
        <v>3</v>
      </c>
      <c r="P1863" s="56">
        <v>7</v>
      </c>
      <c r="Q1863" s="55">
        <v>1862</v>
      </c>
      <c r="R1863" s="55" t="s">
        <v>309</v>
      </c>
      <c r="S1863" s="55">
        <v>102</v>
      </c>
      <c r="T1863" s="57">
        <f t="shared" si="29"/>
        <v>5</v>
      </c>
    </row>
    <row r="1864" spans="1:20" s="55" customFormat="1" x14ac:dyDescent="0.3">
      <c r="A1864" s="55" t="s">
        <v>2240</v>
      </c>
      <c r="B1864" s="55">
        <v>0</v>
      </c>
      <c r="C1864" s="55">
        <v>1</v>
      </c>
      <c r="D1864" s="55">
        <v>2</v>
      </c>
      <c r="E1864" s="55">
        <v>0</v>
      </c>
      <c r="F1864" s="55">
        <v>0</v>
      </c>
      <c r="G1864" s="55">
        <v>2</v>
      </c>
      <c r="H1864" s="55">
        <v>0</v>
      </c>
      <c r="I1864" s="55">
        <v>0</v>
      </c>
      <c r="J1864" s="55">
        <v>1</v>
      </c>
      <c r="K1864" s="55">
        <v>1</v>
      </c>
      <c r="L1864" s="55">
        <v>0</v>
      </c>
      <c r="M1864" s="55">
        <v>0</v>
      </c>
      <c r="N1864" s="56">
        <v>3</v>
      </c>
      <c r="O1864" s="56">
        <v>4</v>
      </c>
      <c r="P1864" s="56">
        <v>7</v>
      </c>
      <c r="Q1864" s="55">
        <v>1863</v>
      </c>
      <c r="R1864" s="55" t="s">
        <v>309</v>
      </c>
      <c r="S1864" s="55">
        <v>102</v>
      </c>
      <c r="T1864" s="57">
        <f t="shared" si="29"/>
        <v>5</v>
      </c>
    </row>
    <row r="1865" spans="1:20" s="55" customFormat="1" x14ac:dyDescent="0.3">
      <c r="A1865" s="55" t="s">
        <v>2240</v>
      </c>
      <c r="B1865" s="55">
        <v>0</v>
      </c>
      <c r="C1865" s="55">
        <v>1</v>
      </c>
      <c r="D1865" s="55">
        <v>1</v>
      </c>
      <c r="E1865" s="55">
        <v>1</v>
      </c>
      <c r="F1865" s="55">
        <v>0</v>
      </c>
      <c r="G1865" s="55">
        <v>0</v>
      </c>
      <c r="H1865" s="55">
        <v>0</v>
      </c>
      <c r="I1865" s="55">
        <v>0</v>
      </c>
      <c r="J1865" s="55">
        <v>1</v>
      </c>
      <c r="K1865" s="55">
        <v>1</v>
      </c>
      <c r="L1865" s="55">
        <v>0</v>
      </c>
      <c r="M1865" s="55">
        <v>0</v>
      </c>
      <c r="N1865" s="56">
        <v>2</v>
      </c>
      <c r="O1865" s="56">
        <v>3</v>
      </c>
      <c r="P1865" s="56">
        <v>5</v>
      </c>
      <c r="Q1865" s="55">
        <v>1864</v>
      </c>
      <c r="R1865" s="55" t="s">
        <v>309</v>
      </c>
      <c r="S1865" s="55">
        <v>102</v>
      </c>
      <c r="T1865" s="57">
        <f t="shared" si="29"/>
        <v>3</v>
      </c>
    </row>
    <row r="1866" spans="1:20" s="55" customFormat="1" x14ac:dyDescent="0.3">
      <c r="A1866" s="55" t="s">
        <v>2240</v>
      </c>
      <c r="B1866" s="55">
        <v>0</v>
      </c>
      <c r="C1866" s="55">
        <v>1</v>
      </c>
      <c r="D1866" s="55">
        <v>2</v>
      </c>
      <c r="E1866" s="55">
        <v>0</v>
      </c>
      <c r="F1866" s="55">
        <v>0</v>
      </c>
      <c r="G1866" s="55">
        <v>2</v>
      </c>
      <c r="H1866" s="55">
        <v>0</v>
      </c>
      <c r="I1866" s="55">
        <v>0</v>
      </c>
      <c r="J1866" s="55">
        <v>1</v>
      </c>
      <c r="K1866" s="55">
        <v>1</v>
      </c>
      <c r="L1866" s="55">
        <v>1</v>
      </c>
      <c r="M1866" s="55">
        <v>0</v>
      </c>
      <c r="N1866" s="56">
        <v>4</v>
      </c>
      <c r="O1866" s="56">
        <v>4</v>
      </c>
      <c r="P1866" s="56">
        <v>8</v>
      </c>
      <c r="Q1866" s="55">
        <v>1865</v>
      </c>
      <c r="R1866" s="55" t="s">
        <v>309</v>
      </c>
      <c r="S1866" s="55">
        <v>102</v>
      </c>
      <c r="T1866" s="57">
        <f t="shared" si="29"/>
        <v>5</v>
      </c>
    </row>
    <row r="1867" spans="1:20" s="55" customFormat="1" x14ac:dyDescent="0.3">
      <c r="A1867" s="55" t="s">
        <v>2240</v>
      </c>
      <c r="B1867" s="55">
        <v>1</v>
      </c>
      <c r="C1867" s="55">
        <v>0</v>
      </c>
      <c r="D1867" s="55">
        <v>1</v>
      </c>
      <c r="E1867" s="55">
        <v>1</v>
      </c>
      <c r="F1867" s="55">
        <v>0</v>
      </c>
      <c r="G1867" s="55">
        <v>0</v>
      </c>
      <c r="H1867" s="55">
        <v>0</v>
      </c>
      <c r="I1867" s="55">
        <v>0</v>
      </c>
      <c r="J1867" s="55">
        <v>1</v>
      </c>
      <c r="K1867" s="55">
        <v>1</v>
      </c>
      <c r="L1867" s="55">
        <v>0</v>
      </c>
      <c r="M1867" s="55">
        <v>0</v>
      </c>
      <c r="N1867" s="56">
        <v>3</v>
      </c>
      <c r="O1867" s="56">
        <v>2</v>
      </c>
      <c r="P1867" s="56">
        <v>5</v>
      </c>
      <c r="Q1867" s="55">
        <v>1866</v>
      </c>
      <c r="R1867" s="55" t="s">
        <v>309</v>
      </c>
      <c r="S1867" s="55">
        <v>102</v>
      </c>
      <c r="T1867" s="57">
        <f t="shared" si="29"/>
        <v>3</v>
      </c>
    </row>
    <row r="1868" spans="1:20" s="55" customFormat="1" x14ac:dyDescent="0.3">
      <c r="A1868" s="55" t="s">
        <v>2241</v>
      </c>
      <c r="B1868" s="55">
        <v>1</v>
      </c>
      <c r="C1868" s="55">
        <v>0</v>
      </c>
      <c r="D1868" s="55">
        <v>1</v>
      </c>
      <c r="E1868" s="55">
        <v>1</v>
      </c>
      <c r="F1868" s="55">
        <v>0</v>
      </c>
      <c r="G1868" s="55">
        <v>2</v>
      </c>
      <c r="H1868" s="55">
        <v>0</v>
      </c>
      <c r="I1868" s="55">
        <v>1</v>
      </c>
      <c r="J1868" s="55">
        <v>1</v>
      </c>
      <c r="K1868" s="55">
        <v>1</v>
      </c>
      <c r="L1868" s="55">
        <v>0</v>
      </c>
      <c r="M1868" s="55">
        <v>1</v>
      </c>
      <c r="N1868" s="56">
        <v>3</v>
      </c>
      <c r="O1868" s="56">
        <v>6</v>
      </c>
      <c r="P1868" s="56">
        <v>9</v>
      </c>
      <c r="Q1868" s="55">
        <v>1867</v>
      </c>
      <c r="R1868" s="55" t="s">
        <v>309</v>
      </c>
      <c r="S1868" s="55">
        <v>102</v>
      </c>
      <c r="T1868" s="57">
        <f t="shared" si="29"/>
        <v>6</v>
      </c>
    </row>
    <row r="1869" spans="1:20" s="55" customFormat="1" x14ac:dyDescent="0.3">
      <c r="A1869" s="55" t="s">
        <v>2240</v>
      </c>
      <c r="B1869" s="55">
        <v>0</v>
      </c>
      <c r="C1869" s="55">
        <v>0</v>
      </c>
      <c r="D1869" s="55">
        <v>1</v>
      </c>
      <c r="E1869" s="55">
        <v>1</v>
      </c>
      <c r="F1869" s="55">
        <v>0</v>
      </c>
      <c r="G1869" s="55">
        <v>2</v>
      </c>
      <c r="H1869" s="55">
        <v>0</v>
      </c>
      <c r="I1869" s="55">
        <v>0</v>
      </c>
      <c r="J1869" s="55">
        <v>1</v>
      </c>
      <c r="K1869" s="55">
        <v>1</v>
      </c>
      <c r="L1869" s="55">
        <v>1</v>
      </c>
      <c r="M1869" s="55">
        <v>0</v>
      </c>
      <c r="N1869" s="56">
        <v>3</v>
      </c>
      <c r="O1869" s="56">
        <v>4</v>
      </c>
      <c r="P1869" s="56">
        <v>7</v>
      </c>
      <c r="Q1869" s="55">
        <v>1868</v>
      </c>
      <c r="R1869" s="55" t="s">
        <v>309</v>
      </c>
      <c r="S1869" s="55">
        <v>102</v>
      </c>
      <c r="T1869" s="57">
        <f t="shared" si="29"/>
        <v>4</v>
      </c>
    </row>
    <row r="1870" spans="1:20" s="55" customFormat="1" x14ac:dyDescent="0.3">
      <c r="A1870" s="55" t="s">
        <v>2239</v>
      </c>
      <c r="B1870" s="55">
        <v>0</v>
      </c>
      <c r="C1870" s="55">
        <v>1</v>
      </c>
      <c r="D1870" s="55">
        <v>1</v>
      </c>
      <c r="E1870" s="55">
        <v>1</v>
      </c>
      <c r="F1870" s="55">
        <v>0</v>
      </c>
      <c r="G1870" s="55">
        <v>2</v>
      </c>
      <c r="H1870" s="55">
        <v>0</v>
      </c>
      <c r="I1870" s="55">
        <v>0</v>
      </c>
      <c r="J1870" s="55">
        <v>1</v>
      </c>
      <c r="K1870" s="55">
        <v>1</v>
      </c>
      <c r="L1870" s="55">
        <v>0</v>
      </c>
      <c r="M1870" s="55">
        <v>0</v>
      </c>
      <c r="N1870" s="56">
        <v>2</v>
      </c>
      <c r="O1870" s="56">
        <v>5</v>
      </c>
      <c r="P1870" s="56">
        <v>7</v>
      </c>
      <c r="Q1870" s="55">
        <v>1869</v>
      </c>
      <c r="R1870" s="55" t="s">
        <v>309</v>
      </c>
      <c r="S1870" s="55">
        <v>102</v>
      </c>
      <c r="T1870" s="57">
        <f t="shared" si="29"/>
        <v>5</v>
      </c>
    </row>
    <row r="1871" spans="1:20" s="55" customFormat="1" x14ac:dyDescent="0.3">
      <c r="A1871" s="55" t="s">
        <v>2240</v>
      </c>
      <c r="B1871" s="55">
        <v>0</v>
      </c>
      <c r="C1871" s="55">
        <v>1</v>
      </c>
      <c r="D1871" s="55">
        <v>0</v>
      </c>
      <c r="E1871" s="55">
        <v>2</v>
      </c>
      <c r="F1871" s="55">
        <v>0</v>
      </c>
      <c r="G1871" s="55">
        <v>2</v>
      </c>
      <c r="H1871" s="55">
        <v>0</v>
      </c>
      <c r="I1871" s="55">
        <v>0</v>
      </c>
      <c r="J1871" s="55">
        <v>1</v>
      </c>
      <c r="K1871" s="55">
        <v>1</v>
      </c>
      <c r="L1871" s="55">
        <v>0</v>
      </c>
      <c r="M1871" s="55">
        <v>0</v>
      </c>
      <c r="N1871" s="56">
        <v>1</v>
      </c>
      <c r="O1871" s="56">
        <v>6</v>
      </c>
      <c r="P1871" s="56">
        <v>7</v>
      </c>
      <c r="Q1871" s="55">
        <v>1870</v>
      </c>
      <c r="R1871" s="55" t="s">
        <v>309</v>
      </c>
      <c r="S1871" s="55">
        <v>102</v>
      </c>
      <c r="T1871" s="57">
        <f t="shared" si="29"/>
        <v>5</v>
      </c>
    </row>
    <row r="1872" spans="1:20" s="55" customFormat="1" x14ac:dyDescent="0.3">
      <c r="A1872" s="55" t="s">
        <v>2240</v>
      </c>
      <c r="B1872" s="55">
        <v>0</v>
      </c>
      <c r="C1872" s="55">
        <v>1</v>
      </c>
      <c r="D1872" s="55">
        <v>2</v>
      </c>
      <c r="E1872" s="55">
        <v>0</v>
      </c>
      <c r="F1872" s="55">
        <v>0</v>
      </c>
      <c r="G1872" s="55">
        <v>0</v>
      </c>
      <c r="H1872" s="55">
        <v>2</v>
      </c>
      <c r="I1872" s="55">
        <v>0</v>
      </c>
      <c r="J1872" s="55">
        <v>1</v>
      </c>
      <c r="K1872" s="55">
        <v>1</v>
      </c>
      <c r="L1872" s="55">
        <v>1</v>
      </c>
      <c r="M1872" s="55">
        <v>0</v>
      </c>
      <c r="N1872" s="56">
        <v>6</v>
      </c>
      <c r="O1872" s="56">
        <v>2</v>
      </c>
      <c r="P1872" s="56">
        <v>8</v>
      </c>
      <c r="Q1872" s="55">
        <v>1871</v>
      </c>
      <c r="R1872" s="55" t="s">
        <v>309</v>
      </c>
      <c r="S1872" s="55">
        <v>102</v>
      </c>
      <c r="T1872" s="57">
        <f t="shared" si="29"/>
        <v>5</v>
      </c>
    </row>
    <row r="1873" spans="1:20" s="55" customFormat="1" x14ac:dyDescent="0.3">
      <c r="A1873" s="55" t="s">
        <v>2239</v>
      </c>
      <c r="B1873" s="55">
        <v>1</v>
      </c>
      <c r="C1873" s="55">
        <v>0</v>
      </c>
      <c r="D1873" s="55">
        <v>2</v>
      </c>
      <c r="E1873" s="55">
        <v>0</v>
      </c>
      <c r="F1873" s="55">
        <v>0</v>
      </c>
      <c r="G1873" s="55">
        <v>0</v>
      </c>
      <c r="H1873" s="55">
        <v>0</v>
      </c>
      <c r="I1873" s="55">
        <v>0</v>
      </c>
      <c r="J1873" s="55">
        <v>1</v>
      </c>
      <c r="K1873" s="55">
        <v>1</v>
      </c>
      <c r="L1873" s="55">
        <v>0</v>
      </c>
      <c r="M1873" s="55">
        <v>0</v>
      </c>
      <c r="N1873" s="56">
        <v>4</v>
      </c>
      <c r="O1873" s="56">
        <v>1</v>
      </c>
      <c r="P1873" s="56">
        <v>5</v>
      </c>
      <c r="Q1873" s="55">
        <v>1872</v>
      </c>
      <c r="R1873" s="55" t="s">
        <v>309</v>
      </c>
      <c r="S1873" s="55">
        <v>103</v>
      </c>
      <c r="T1873" s="57">
        <f t="shared" si="29"/>
        <v>3</v>
      </c>
    </row>
    <row r="1874" spans="1:20" s="55" customFormat="1" x14ac:dyDescent="0.3">
      <c r="A1874" s="55" t="s">
        <v>2240</v>
      </c>
      <c r="B1874" s="55">
        <v>1</v>
      </c>
      <c r="C1874" s="55">
        <v>0</v>
      </c>
      <c r="D1874" s="55">
        <v>2</v>
      </c>
      <c r="E1874" s="55">
        <v>0</v>
      </c>
      <c r="F1874" s="55">
        <v>1</v>
      </c>
      <c r="G1874" s="55">
        <v>0</v>
      </c>
      <c r="H1874" s="55">
        <v>0</v>
      </c>
      <c r="I1874" s="55">
        <v>0</v>
      </c>
      <c r="J1874" s="55">
        <v>1</v>
      </c>
      <c r="K1874" s="55">
        <v>1</v>
      </c>
      <c r="L1874" s="55">
        <v>0</v>
      </c>
      <c r="M1874" s="55">
        <v>0</v>
      </c>
      <c r="N1874" s="56">
        <v>5</v>
      </c>
      <c r="O1874" s="56">
        <v>1</v>
      </c>
      <c r="P1874" s="56">
        <v>6</v>
      </c>
      <c r="Q1874" s="55">
        <v>1873</v>
      </c>
      <c r="R1874" s="55" t="s">
        <v>309</v>
      </c>
      <c r="S1874" s="55">
        <v>103</v>
      </c>
      <c r="T1874" s="57">
        <f t="shared" si="29"/>
        <v>4</v>
      </c>
    </row>
    <row r="1875" spans="1:20" s="55" customFormat="1" x14ac:dyDescent="0.3">
      <c r="A1875" s="55" t="s">
        <v>2239</v>
      </c>
      <c r="B1875" s="55">
        <v>0</v>
      </c>
      <c r="C1875" s="55">
        <v>1</v>
      </c>
      <c r="D1875" s="55">
        <v>2</v>
      </c>
      <c r="E1875" s="55">
        <v>0</v>
      </c>
      <c r="F1875" s="55">
        <v>0</v>
      </c>
      <c r="G1875" s="55">
        <v>0</v>
      </c>
      <c r="H1875" s="55">
        <v>1</v>
      </c>
      <c r="I1875" s="55">
        <v>2</v>
      </c>
      <c r="J1875" s="55">
        <v>1</v>
      </c>
      <c r="K1875" s="55">
        <v>1</v>
      </c>
      <c r="L1875" s="55">
        <v>1</v>
      </c>
      <c r="M1875" s="55">
        <v>0</v>
      </c>
      <c r="N1875" s="56">
        <v>5</v>
      </c>
      <c r="O1875" s="56">
        <v>4</v>
      </c>
      <c r="P1875" s="56">
        <v>9</v>
      </c>
      <c r="Q1875" s="55">
        <v>1874</v>
      </c>
      <c r="R1875" s="55" t="s">
        <v>309</v>
      </c>
      <c r="S1875" s="55">
        <v>103</v>
      </c>
      <c r="T1875" s="57">
        <f t="shared" si="29"/>
        <v>6</v>
      </c>
    </row>
    <row r="1876" spans="1:20" s="55" customFormat="1" x14ac:dyDescent="0.3">
      <c r="A1876" s="55" t="s">
        <v>2240</v>
      </c>
      <c r="B1876" s="55">
        <v>0</v>
      </c>
      <c r="C1876" s="55">
        <v>1</v>
      </c>
      <c r="D1876" s="55">
        <v>0</v>
      </c>
      <c r="E1876" s="55">
        <v>1</v>
      </c>
      <c r="F1876" s="55">
        <v>2</v>
      </c>
      <c r="G1876" s="55">
        <v>0</v>
      </c>
      <c r="H1876" s="55">
        <v>0</v>
      </c>
      <c r="I1876" s="55">
        <v>0</v>
      </c>
      <c r="J1876" s="55">
        <v>1</v>
      </c>
      <c r="K1876" s="55">
        <v>1</v>
      </c>
      <c r="L1876" s="55">
        <v>0</v>
      </c>
      <c r="M1876" s="55">
        <v>0</v>
      </c>
      <c r="N1876" s="56">
        <v>3</v>
      </c>
      <c r="O1876" s="56">
        <v>3</v>
      </c>
      <c r="P1876" s="56">
        <v>6</v>
      </c>
      <c r="Q1876" s="55">
        <v>1875</v>
      </c>
      <c r="R1876" s="55" t="s">
        <v>309</v>
      </c>
      <c r="S1876" s="55">
        <v>103</v>
      </c>
      <c r="T1876" s="57">
        <f t="shared" si="29"/>
        <v>4</v>
      </c>
    </row>
    <row r="1877" spans="1:20" s="55" customFormat="1" x14ac:dyDescent="0.3">
      <c r="A1877" s="55" t="s">
        <v>2240</v>
      </c>
      <c r="B1877" s="55">
        <v>0</v>
      </c>
      <c r="C1877" s="55">
        <v>1</v>
      </c>
      <c r="D1877" s="55">
        <v>2</v>
      </c>
      <c r="E1877" s="55">
        <v>0</v>
      </c>
      <c r="F1877" s="55">
        <v>0</v>
      </c>
      <c r="G1877" s="55">
        <v>0</v>
      </c>
      <c r="H1877" s="55">
        <v>0</v>
      </c>
      <c r="I1877" s="55">
        <v>0</v>
      </c>
      <c r="J1877" s="55">
        <v>1</v>
      </c>
      <c r="K1877" s="55">
        <v>1</v>
      </c>
      <c r="L1877" s="55">
        <v>0</v>
      </c>
      <c r="M1877" s="55">
        <v>0</v>
      </c>
      <c r="N1877" s="56">
        <v>3</v>
      </c>
      <c r="O1877" s="56">
        <v>2</v>
      </c>
      <c r="P1877" s="56">
        <v>5</v>
      </c>
      <c r="Q1877" s="55">
        <v>1876</v>
      </c>
      <c r="R1877" s="55" t="s">
        <v>309</v>
      </c>
      <c r="S1877" s="55">
        <v>103</v>
      </c>
      <c r="T1877" s="57">
        <f t="shared" si="29"/>
        <v>3</v>
      </c>
    </row>
    <row r="1878" spans="1:20" s="55" customFormat="1" x14ac:dyDescent="0.3">
      <c r="A1878" s="55" t="s">
        <v>2240</v>
      </c>
      <c r="B1878" s="55">
        <v>0</v>
      </c>
      <c r="C1878" s="55">
        <v>1</v>
      </c>
      <c r="D1878" s="55">
        <v>2</v>
      </c>
      <c r="E1878" s="55">
        <v>0</v>
      </c>
      <c r="F1878" s="55">
        <v>1</v>
      </c>
      <c r="G1878" s="55">
        <v>0</v>
      </c>
      <c r="H1878" s="55">
        <v>0</v>
      </c>
      <c r="I1878" s="55">
        <v>0</v>
      </c>
      <c r="J1878" s="55">
        <v>1</v>
      </c>
      <c r="K1878" s="55">
        <v>1</v>
      </c>
      <c r="L1878" s="55">
        <v>0</v>
      </c>
      <c r="M1878" s="55">
        <v>0</v>
      </c>
      <c r="N1878" s="56">
        <v>4</v>
      </c>
      <c r="O1878" s="56">
        <v>2</v>
      </c>
      <c r="P1878" s="56">
        <v>6</v>
      </c>
      <c r="Q1878" s="55">
        <v>1877</v>
      </c>
      <c r="R1878" s="55" t="s">
        <v>309</v>
      </c>
      <c r="S1878" s="55">
        <v>103</v>
      </c>
      <c r="T1878" s="57">
        <f t="shared" si="29"/>
        <v>4</v>
      </c>
    </row>
    <row r="1879" spans="1:20" s="55" customFormat="1" x14ac:dyDescent="0.3">
      <c r="A1879" s="55" t="s">
        <v>2241</v>
      </c>
      <c r="B1879" s="55">
        <v>0</v>
      </c>
      <c r="C1879" s="55">
        <v>1</v>
      </c>
      <c r="D1879" s="55">
        <v>1</v>
      </c>
      <c r="E1879" s="55">
        <v>1</v>
      </c>
      <c r="F1879" s="55">
        <v>0</v>
      </c>
      <c r="G1879" s="55">
        <v>2</v>
      </c>
      <c r="H1879" s="55">
        <v>0</v>
      </c>
      <c r="I1879" s="55">
        <v>0</v>
      </c>
      <c r="J1879" s="55">
        <v>1</v>
      </c>
      <c r="K1879" s="55">
        <v>1</v>
      </c>
      <c r="L1879" s="55">
        <v>0</v>
      </c>
      <c r="M1879" s="55">
        <v>0</v>
      </c>
      <c r="N1879" s="56">
        <v>2</v>
      </c>
      <c r="O1879" s="56">
        <v>5</v>
      </c>
      <c r="P1879" s="56">
        <v>7</v>
      </c>
      <c r="Q1879" s="55">
        <v>1878</v>
      </c>
      <c r="R1879" s="55" t="s">
        <v>309</v>
      </c>
      <c r="S1879" s="55">
        <v>103</v>
      </c>
      <c r="T1879" s="57">
        <f t="shared" si="29"/>
        <v>5</v>
      </c>
    </row>
    <row r="1880" spans="1:20" s="55" customFormat="1" x14ac:dyDescent="0.3">
      <c r="A1880" s="55" t="s">
        <v>2240</v>
      </c>
      <c r="B1880" s="55">
        <v>0</v>
      </c>
      <c r="C1880" s="55">
        <v>1</v>
      </c>
      <c r="D1880" s="55">
        <v>1</v>
      </c>
      <c r="E1880" s="55">
        <v>1</v>
      </c>
      <c r="F1880" s="55">
        <v>0</v>
      </c>
      <c r="G1880" s="55">
        <v>2</v>
      </c>
      <c r="H1880" s="55">
        <v>0</v>
      </c>
      <c r="I1880" s="55">
        <v>0</v>
      </c>
      <c r="J1880" s="55">
        <v>1</v>
      </c>
      <c r="K1880" s="55">
        <v>1</v>
      </c>
      <c r="L1880" s="55">
        <v>0</v>
      </c>
      <c r="M1880" s="55">
        <v>0</v>
      </c>
      <c r="N1880" s="56">
        <v>2</v>
      </c>
      <c r="O1880" s="56">
        <v>5</v>
      </c>
      <c r="P1880" s="56">
        <v>7</v>
      </c>
      <c r="Q1880" s="55">
        <v>1879</v>
      </c>
      <c r="R1880" s="55" t="s">
        <v>309</v>
      </c>
      <c r="S1880" s="55">
        <v>103</v>
      </c>
      <c r="T1880" s="57">
        <f t="shared" si="29"/>
        <v>5</v>
      </c>
    </row>
    <row r="1881" spans="1:20" s="55" customFormat="1" x14ac:dyDescent="0.3">
      <c r="A1881" s="55" t="s">
        <v>2240</v>
      </c>
      <c r="B1881" s="55">
        <v>1</v>
      </c>
      <c r="C1881" s="55">
        <v>0</v>
      </c>
      <c r="D1881" s="55">
        <v>1</v>
      </c>
      <c r="E1881" s="55">
        <v>1</v>
      </c>
      <c r="F1881" s="55">
        <v>0</v>
      </c>
      <c r="G1881" s="55">
        <v>0</v>
      </c>
      <c r="H1881" s="55">
        <v>0</v>
      </c>
      <c r="I1881" s="55">
        <v>0</v>
      </c>
      <c r="J1881" s="55">
        <v>1</v>
      </c>
      <c r="K1881" s="55">
        <v>1</v>
      </c>
      <c r="L1881" s="55">
        <v>0</v>
      </c>
      <c r="M1881" s="55">
        <v>0</v>
      </c>
      <c r="N1881" s="56">
        <v>3</v>
      </c>
      <c r="O1881" s="56">
        <v>2</v>
      </c>
      <c r="P1881" s="56">
        <v>5</v>
      </c>
      <c r="Q1881" s="55">
        <v>1880</v>
      </c>
      <c r="R1881" s="55" t="s">
        <v>309</v>
      </c>
      <c r="S1881" s="55">
        <v>103</v>
      </c>
      <c r="T1881" s="57">
        <f t="shared" si="29"/>
        <v>3</v>
      </c>
    </row>
    <row r="1882" spans="1:20" s="55" customFormat="1" x14ac:dyDescent="0.3">
      <c r="A1882" s="55" t="s">
        <v>2240</v>
      </c>
      <c r="B1882" s="55">
        <v>0</v>
      </c>
      <c r="C1882" s="55">
        <v>1</v>
      </c>
      <c r="D1882" s="55">
        <v>1</v>
      </c>
      <c r="E1882" s="55">
        <v>1</v>
      </c>
      <c r="F1882" s="55">
        <v>0</v>
      </c>
      <c r="G1882" s="55">
        <v>0</v>
      </c>
      <c r="H1882" s="55">
        <v>0</v>
      </c>
      <c r="I1882" s="55">
        <v>0</v>
      </c>
      <c r="J1882" s="55">
        <v>1</v>
      </c>
      <c r="K1882" s="55">
        <v>1</v>
      </c>
      <c r="L1882" s="55">
        <v>0</v>
      </c>
      <c r="M1882" s="55">
        <v>0</v>
      </c>
      <c r="N1882" s="56">
        <v>2</v>
      </c>
      <c r="O1882" s="56">
        <v>3</v>
      </c>
      <c r="P1882" s="56">
        <v>5</v>
      </c>
      <c r="Q1882" s="55">
        <v>1881</v>
      </c>
      <c r="R1882" s="55" t="s">
        <v>309</v>
      </c>
      <c r="S1882" s="55">
        <v>103</v>
      </c>
      <c r="T1882" s="57">
        <f t="shared" si="29"/>
        <v>3</v>
      </c>
    </row>
    <row r="1883" spans="1:20" s="55" customFormat="1" x14ac:dyDescent="0.3">
      <c r="A1883" s="55" t="s">
        <v>2240</v>
      </c>
      <c r="B1883" s="55">
        <v>0</v>
      </c>
      <c r="C1883" s="55">
        <v>1</v>
      </c>
      <c r="D1883" s="55">
        <v>2</v>
      </c>
      <c r="E1883" s="55">
        <v>0</v>
      </c>
      <c r="F1883" s="55">
        <v>0</v>
      </c>
      <c r="G1883" s="55">
        <v>2</v>
      </c>
      <c r="H1883" s="55">
        <v>0</v>
      </c>
      <c r="I1883" s="55">
        <v>0</v>
      </c>
      <c r="J1883" s="55">
        <v>1</v>
      </c>
      <c r="K1883" s="55">
        <v>1</v>
      </c>
      <c r="L1883" s="55">
        <v>0</v>
      </c>
      <c r="M1883" s="55">
        <v>1</v>
      </c>
      <c r="N1883" s="56">
        <v>3</v>
      </c>
      <c r="O1883" s="56">
        <v>5</v>
      </c>
      <c r="P1883" s="56">
        <v>8</v>
      </c>
      <c r="Q1883" s="55">
        <v>1882</v>
      </c>
      <c r="R1883" s="55" t="s">
        <v>309</v>
      </c>
      <c r="S1883" s="55">
        <v>103</v>
      </c>
      <c r="T1883" s="57">
        <f t="shared" si="29"/>
        <v>5</v>
      </c>
    </row>
    <row r="1884" spans="1:20" s="55" customFormat="1" x14ac:dyDescent="0.3">
      <c r="A1884" s="55" t="s">
        <v>2241</v>
      </c>
      <c r="B1884" s="55">
        <v>1</v>
      </c>
      <c r="C1884" s="55">
        <v>0</v>
      </c>
      <c r="D1884" s="55">
        <v>1</v>
      </c>
      <c r="E1884" s="55">
        <v>1</v>
      </c>
      <c r="F1884" s="55">
        <v>0</v>
      </c>
      <c r="G1884" s="55">
        <v>2</v>
      </c>
      <c r="H1884" s="55">
        <v>0</v>
      </c>
      <c r="I1884" s="55">
        <v>0</v>
      </c>
      <c r="J1884" s="55">
        <v>1</v>
      </c>
      <c r="K1884" s="55">
        <v>1</v>
      </c>
      <c r="L1884" s="55">
        <v>0</v>
      </c>
      <c r="M1884" s="55">
        <v>1</v>
      </c>
      <c r="N1884" s="56">
        <v>3</v>
      </c>
      <c r="O1884" s="56">
        <v>5</v>
      </c>
      <c r="P1884" s="56">
        <v>8</v>
      </c>
      <c r="Q1884" s="55">
        <v>1883</v>
      </c>
      <c r="R1884" s="55" t="s">
        <v>309</v>
      </c>
      <c r="S1884" s="55">
        <v>103</v>
      </c>
      <c r="T1884" s="57">
        <f t="shared" si="29"/>
        <v>5</v>
      </c>
    </row>
    <row r="1885" spans="1:20" s="55" customFormat="1" x14ac:dyDescent="0.3">
      <c r="A1885" s="55" t="s">
        <v>2240</v>
      </c>
      <c r="B1885" s="55">
        <v>0</v>
      </c>
      <c r="C1885" s="55">
        <v>1</v>
      </c>
      <c r="D1885" s="55">
        <v>1</v>
      </c>
      <c r="E1885" s="55">
        <v>1</v>
      </c>
      <c r="F1885" s="55">
        <v>0</v>
      </c>
      <c r="G1885" s="55">
        <v>2</v>
      </c>
      <c r="H1885" s="55">
        <v>0</v>
      </c>
      <c r="I1885" s="55">
        <v>0</v>
      </c>
      <c r="J1885" s="55">
        <v>1</v>
      </c>
      <c r="K1885" s="55">
        <v>1</v>
      </c>
      <c r="L1885" s="55">
        <v>0</v>
      </c>
      <c r="M1885" s="55">
        <v>0</v>
      </c>
      <c r="N1885" s="56">
        <v>2</v>
      </c>
      <c r="O1885" s="56">
        <v>5</v>
      </c>
      <c r="P1885" s="56">
        <v>7</v>
      </c>
      <c r="Q1885" s="55">
        <v>1884</v>
      </c>
      <c r="R1885" s="55" t="s">
        <v>309</v>
      </c>
      <c r="S1885" s="55">
        <v>103</v>
      </c>
      <c r="T1885" s="57">
        <f t="shared" si="29"/>
        <v>5</v>
      </c>
    </row>
    <row r="1886" spans="1:20" s="55" customFormat="1" x14ac:dyDescent="0.3">
      <c r="A1886" s="55" t="s">
        <v>2241</v>
      </c>
      <c r="B1886" s="55">
        <v>0</v>
      </c>
      <c r="C1886" s="55">
        <v>1</v>
      </c>
      <c r="D1886" s="55">
        <v>0</v>
      </c>
      <c r="E1886" s="55">
        <v>2</v>
      </c>
      <c r="F1886" s="55">
        <v>0</v>
      </c>
      <c r="G1886" s="55">
        <v>0</v>
      </c>
      <c r="H1886" s="55">
        <v>0</v>
      </c>
      <c r="I1886" s="55">
        <v>0</v>
      </c>
      <c r="J1886" s="55">
        <v>1</v>
      </c>
      <c r="K1886" s="55">
        <v>1</v>
      </c>
      <c r="L1886" s="55">
        <v>0</v>
      </c>
      <c r="M1886" s="55">
        <v>0</v>
      </c>
      <c r="N1886" s="56">
        <v>1</v>
      </c>
      <c r="O1886" s="56">
        <v>4</v>
      </c>
      <c r="P1886" s="56">
        <v>5</v>
      </c>
      <c r="Q1886" s="55">
        <v>1885</v>
      </c>
      <c r="R1886" s="55" t="s">
        <v>309</v>
      </c>
      <c r="S1886" s="55">
        <v>103</v>
      </c>
      <c r="T1886" s="57">
        <f t="shared" si="29"/>
        <v>3</v>
      </c>
    </row>
    <row r="1887" spans="1:20" s="55" customFormat="1" x14ac:dyDescent="0.3">
      <c r="A1887" s="55" t="s">
        <v>2240</v>
      </c>
      <c r="B1887" s="55">
        <v>0</v>
      </c>
      <c r="C1887" s="55">
        <v>1</v>
      </c>
      <c r="D1887" s="55">
        <v>1</v>
      </c>
      <c r="E1887" s="55">
        <v>1</v>
      </c>
      <c r="F1887" s="55">
        <v>2</v>
      </c>
      <c r="G1887" s="55">
        <v>0</v>
      </c>
      <c r="H1887" s="55">
        <v>0</v>
      </c>
      <c r="I1887" s="55">
        <v>0</v>
      </c>
      <c r="J1887" s="55">
        <v>1</v>
      </c>
      <c r="K1887" s="55">
        <v>1</v>
      </c>
      <c r="L1887" s="55">
        <v>0</v>
      </c>
      <c r="M1887" s="55">
        <v>0</v>
      </c>
      <c r="N1887" s="56">
        <v>4</v>
      </c>
      <c r="O1887" s="56">
        <v>3</v>
      </c>
      <c r="P1887" s="56">
        <v>7</v>
      </c>
      <c r="Q1887" s="55">
        <v>1886</v>
      </c>
      <c r="R1887" s="55" t="s">
        <v>309</v>
      </c>
      <c r="S1887" s="55">
        <v>103</v>
      </c>
      <c r="T1887" s="57">
        <f t="shared" si="29"/>
        <v>5</v>
      </c>
    </row>
    <row r="1888" spans="1:20" s="55" customFormat="1" x14ac:dyDescent="0.3">
      <c r="A1888" s="55" t="s">
        <v>2240</v>
      </c>
      <c r="B1888" s="55">
        <v>0</v>
      </c>
      <c r="C1888" s="55">
        <v>1</v>
      </c>
      <c r="D1888" s="55">
        <v>1</v>
      </c>
      <c r="E1888" s="55">
        <v>1</v>
      </c>
      <c r="F1888" s="55">
        <v>0</v>
      </c>
      <c r="G1888" s="55">
        <v>2</v>
      </c>
      <c r="H1888" s="55">
        <v>0</v>
      </c>
      <c r="I1888" s="55">
        <v>0</v>
      </c>
      <c r="J1888" s="55">
        <v>1</v>
      </c>
      <c r="K1888" s="55">
        <v>1</v>
      </c>
      <c r="L1888" s="55">
        <v>0</v>
      </c>
      <c r="M1888" s="55">
        <v>1</v>
      </c>
      <c r="N1888" s="56">
        <v>2</v>
      </c>
      <c r="O1888" s="56">
        <v>6</v>
      </c>
      <c r="P1888" s="56">
        <v>8</v>
      </c>
      <c r="Q1888" s="55">
        <v>1887</v>
      </c>
      <c r="R1888" s="55" t="s">
        <v>309</v>
      </c>
      <c r="S1888" s="55">
        <v>103</v>
      </c>
      <c r="T1888" s="57">
        <f t="shared" si="29"/>
        <v>5</v>
      </c>
    </row>
    <row r="1889" spans="1:20" s="55" customFormat="1" x14ac:dyDescent="0.3">
      <c r="A1889" s="55" t="s">
        <v>2240</v>
      </c>
      <c r="B1889" s="55">
        <v>0</v>
      </c>
      <c r="C1889" s="55">
        <v>1</v>
      </c>
      <c r="D1889" s="55">
        <v>2</v>
      </c>
      <c r="E1889" s="55">
        <v>0</v>
      </c>
      <c r="F1889" s="55">
        <v>0</v>
      </c>
      <c r="G1889" s="55">
        <v>2</v>
      </c>
      <c r="H1889" s="55">
        <v>0</v>
      </c>
      <c r="I1889" s="55">
        <v>0</v>
      </c>
      <c r="J1889" s="55">
        <v>1</v>
      </c>
      <c r="K1889" s="55">
        <v>1</v>
      </c>
      <c r="L1889" s="55">
        <v>0</v>
      </c>
      <c r="M1889" s="55">
        <v>0</v>
      </c>
      <c r="N1889" s="56">
        <v>3</v>
      </c>
      <c r="O1889" s="56">
        <v>4</v>
      </c>
      <c r="P1889" s="56">
        <v>7</v>
      </c>
      <c r="Q1889" s="55">
        <v>1888</v>
      </c>
      <c r="R1889" s="55" t="s">
        <v>309</v>
      </c>
      <c r="S1889" s="55">
        <v>103</v>
      </c>
      <c r="T1889" s="57">
        <f t="shared" si="29"/>
        <v>5</v>
      </c>
    </row>
    <row r="1890" spans="1:20" s="55" customFormat="1" x14ac:dyDescent="0.3">
      <c r="A1890" s="55" t="s">
        <v>2240</v>
      </c>
      <c r="B1890" s="55">
        <v>1</v>
      </c>
      <c r="C1890" s="55">
        <v>0</v>
      </c>
      <c r="D1890" s="55">
        <v>1</v>
      </c>
      <c r="E1890" s="55">
        <v>1</v>
      </c>
      <c r="F1890" s="55">
        <v>2</v>
      </c>
      <c r="G1890" s="55">
        <v>0</v>
      </c>
      <c r="H1890" s="55">
        <v>0</v>
      </c>
      <c r="I1890" s="55">
        <v>0</v>
      </c>
      <c r="J1890" s="55">
        <v>1</v>
      </c>
      <c r="K1890" s="55">
        <v>1</v>
      </c>
      <c r="L1890" s="55">
        <v>0</v>
      </c>
      <c r="M1890" s="55">
        <v>0</v>
      </c>
      <c r="N1890" s="56">
        <v>5</v>
      </c>
      <c r="O1890" s="56">
        <v>2</v>
      </c>
      <c r="P1890" s="56">
        <v>7</v>
      </c>
      <c r="Q1890" s="55">
        <v>1889</v>
      </c>
      <c r="R1890" s="55" t="s">
        <v>309</v>
      </c>
      <c r="S1890" s="55">
        <v>103</v>
      </c>
      <c r="T1890" s="57">
        <f t="shared" si="29"/>
        <v>5</v>
      </c>
    </row>
    <row r="1891" spans="1:20" s="55" customFormat="1" x14ac:dyDescent="0.3">
      <c r="A1891" s="55" t="s">
        <v>2240</v>
      </c>
      <c r="B1891" s="55">
        <v>0</v>
      </c>
      <c r="C1891" s="55">
        <v>1</v>
      </c>
      <c r="D1891" s="55">
        <v>0</v>
      </c>
      <c r="E1891" s="55">
        <v>2</v>
      </c>
      <c r="F1891" s="55">
        <v>0</v>
      </c>
      <c r="G1891" s="55">
        <v>0</v>
      </c>
      <c r="H1891" s="55">
        <v>0</v>
      </c>
      <c r="I1891" s="55">
        <v>0</v>
      </c>
      <c r="J1891" s="55">
        <v>1</v>
      </c>
      <c r="K1891" s="55">
        <v>1</v>
      </c>
      <c r="L1891" s="55">
        <v>0</v>
      </c>
      <c r="M1891" s="55">
        <v>1</v>
      </c>
      <c r="N1891" s="56">
        <v>1</v>
      </c>
      <c r="O1891" s="56">
        <v>5</v>
      </c>
      <c r="P1891" s="56">
        <v>6</v>
      </c>
      <c r="Q1891" s="55">
        <v>1890</v>
      </c>
      <c r="R1891" s="55" t="s">
        <v>309</v>
      </c>
      <c r="S1891" s="55">
        <v>103</v>
      </c>
      <c r="T1891" s="57">
        <f t="shared" si="29"/>
        <v>3</v>
      </c>
    </row>
    <row r="1892" spans="1:20" s="55" customFormat="1" x14ac:dyDescent="0.3">
      <c r="A1892" s="55" t="s">
        <v>2240</v>
      </c>
      <c r="B1892" s="55">
        <v>1</v>
      </c>
      <c r="C1892" s="55">
        <v>0</v>
      </c>
      <c r="D1892" s="55">
        <v>0</v>
      </c>
      <c r="E1892" s="55">
        <v>2</v>
      </c>
      <c r="F1892" s="55">
        <v>0</v>
      </c>
      <c r="G1892" s="55">
        <v>0</v>
      </c>
      <c r="H1892" s="55">
        <v>0</v>
      </c>
      <c r="I1892" s="55">
        <v>0</v>
      </c>
      <c r="J1892" s="55">
        <v>1</v>
      </c>
      <c r="K1892" s="55">
        <v>1</v>
      </c>
      <c r="L1892" s="55">
        <v>0</v>
      </c>
      <c r="M1892" s="55">
        <v>0</v>
      </c>
      <c r="N1892" s="56">
        <v>2</v>
      </c>
      <c r="O1892" s="56">
        <v>3</v>
      </c>
      <c r="P1892" s="56">
        <v>5</v>
      </c>
      <c r="Q1892" s="55">
        <v>1891</v>
      </c>
      <c r="R1892" s="55" t="s">
        <v>309</v>
      </c>
      <c r="S1892" s="55">
        <v>103</v>
      </c>
      <c r="T1892" s="57">
        <f t="shared" si="29"/>
        <v>3</v>
      </c>
    </row>
    <row r="1893" spans="1:20" s="55" customFormat="1" x14ac:dyDescent="0.3">
      <c r="A1893" s="55" t="s">
        <v>2239</v>
      </c>
      <c r="B1893" s="55">
        <v>1</v>
      </c>
      <c r="C1893" s="55">
        <v>0</v>
      </c>
      <c r="D1893" s="55">
        <v>0</v>
      </c>
      <c r="E1893" s="55">
        <v>1</v>
      </c>
      <c r="F1893" s="55">
        <v>1</v>
      </c>
      <c r="G1893" s="55">
        <v>1</v>
      </c>
      <c r="H1893" s="55">
        <v>0</v>
      </c>
      <c r="I1893" s="55">
        <v>0</v>
      </c>
      <c r="J1893" s="55">
        <v>1</v>
      </c>
      <c r="K1893" s="55">
        <v>1</v>
      </c>
      <c r="L1893" s="55">
        <v>0</v>
      </c>
      <c r="M1893" s="55">
        <v>0</v>
      </c>
      <c r="N1893" s="56">
        <v>3</v>
      </c>
      <c r="O1893" s="56">
        <v>3</v>
      </c>
      <c r="P1893" s="56">
        <v>6</v>
      </c>
      <c r="Q1893" s="55">
        <v>1892</v>
      </c>
      <c r="R1893" s="55" t="s">
        <v>309</v>
      </c>
      <c r="S1893" s="55">
        <v>104</v>
      </c>
      <c r="T1893" s="57">
        <f t="shared" si="29"/>
        <v>4</v>
      </c>
    </row>
    <row r="1894" spans="1:20" s="55" customFormat="1" x14ac:dyDescent="0.3">
      <c r="A1894" s="55" t="s">
        <v>2239</v>
      </c>
      <c r="B1894" s="55">
        <v>1</v>
      </c>
      <c r="C1894" s="55">
        <v>0</v>
      </c>
      <c r="D1894" s="55">
        <v>0</v>
      </c>
      <c r="E1894" s="55">
        <v>0</v>
      </c>
      <c r="F1894" s="55">
        <v>1</v>
      </c>
      <c r="G1894" s="55">
        <v>1</v>
      </c>
      <c r="H1894" s="55">
        <v>1</v>
      </c>
      <c r="I1894" s="55">
        <v>0</v>
      </c>
      <c r="J1894" s="55">
        <v>1</v>
      </c>
      <c r="K1894" s="55">
        <v>1</v>
      </c>
      <c r="L1894" s="55">
        <v>0</v>
      </c>
      <c r="M1894" s="55">
        <v>0</v>
      </c>
      <c r="N1894" s="56">
        <v>4</v>
      </c>
      <c r="O1894" s="56">
        <v>2</v>
      </c>
      <c r="P1894" s="56">
        <v>6</v>
      </c>
      <c r="Q1894" s="55">
        <v>1893</v>
      </c>
      <c r="R1894" s="55" t="s">
        <v>309</v>
      </c>
      <c r="S1894" s="55">
        <v>104</v>
      </c>
      <c r="T1894" s="57">
        <f t="shared" si="29"/>
        <v>4</v>
      </c>
    </row>
    <row r="1895" spans="1:20" s="55" customFormat="1" x14ac:dyDescent="0.3">
      <c r="A1895" s="55" t="s">
        <v>2239</v>
      </c>
      <c r="B1895" s="55">
        <v>0</v>
      </c>
      <c r="C1895" s="55">
        <v>1</v>
      </c>
      <c r="D1895" s="55">
        <v>1</v>
      </c>
      <c r="E1895" s="55">
        <v>0</v>
      </c>
      <c r="F1895" s="55">
        <v>2</v>
      </c>
      <c r="G1895" s="55">
        <v>0</v>
      </c>
      <c r="H1895" s="55">
        <v>0</v>
      </c>
      <c r="I1895" s="55">
        <v>1</v>
      </c>
      <c r="J1895" s="55">
        <v>1</v>
      </c>
      <c r="K1895" s="55">
        <v>1</v>
      </c>
      <c r="L1895" s="55">
        <v>0</v>
      </c>
      <c r="M1895" s="55">
        <v>0</v>
      </c>
      <c r="N1895" s="56">
        <v>4</v>
      </c>
      <c r="O1895" s="56">
        <v>3</v>
      </c>
      <c r="P1895" s="56">
        <v>7</v>
      </c>
      <c r="Q1895" s="55">
        <v>1894</v>
      </c>
      <c r="R1895" s="55" t="s">
        <v>309</v>
      </c>
      <c r="S1895" s="55">
        <v>104</v>
      </c>
      <c r="T1895" s="57">
        <f t="shared" si="29"/>
        <v>5</v>
      </c>
    </row>
    <row r="1896" spans="1:20" s="55" customFormat="1" x14ac:dyDescent="0.3">
      <c r="A1896" s="55" t="s">
        <v>2239</v>
      </c>
      <c r="B1896" s="55">
        <v>2</v>
      </c>
      <c r="C1896" s="55">
        <v>0</v>
      </c>
      <c r="D1896" s="55">
        <v>0</v>
      </c>
      <c r="E1896" s="55">
        <v>0</v>
      </c>
      <c r="F1896" s="55">
        <v>0</v>
      </c>
      <c r="G1896" s="55">
        <v>0</v>
      </c>
      <c r="H1896" s="55">
        <v>0</v>
      </c>
      <c r="I1896" s="55">
        <v>0</v>
      </c>
      <c r="J1896" s="55">
        <v>1</v>
      </c>
      <c r="K1896" s="55">
        <v>1</v>
      </c>
      <c r="L1896" s="55">
        <v>0</v>
      </c>
      <c r="M1896" s="55">
        <v>0</v>
      </c>
      <c r="N1896" s="56">
        <v>3</v>
      </c>
      <c r="O1896" s="56">
        <v>1</v>
      </c>
      <c r="P1896" s="56">
        <v>4</v>
      </c>
      <c r="Q1896" s="55">
        <v>1895</v>
      </c>
      <c r="R1896" s="55" t="s">
        <v>309</v>
      </c>
      <c r="S1896" s="55">
        <v>104</v>
      </c>
      <c r="T1896" s="57">
        <f t="shared" si="29"/>
        <v>2</v>
      </c>
    </row>
    <row r="1897" spans="1:20" s="55" customFormat="1" x14ac:dyDescent="0.3">
      <c r="A1897" s="55" t="s">
        <v>2239</v>
      </c>
      <c r="B1897" s="55">
        <v>0</v>
      </c>
      <c r="C1897" s="55">
        <v>0</v>
      </c>
      <c r="D1897" s="55">
        <v>2</v>
      </c>
      <c r="E1897" s="55">
        <v>0</v>
      </c>
      <c r="F1897" s="55">
        <v>0</v>
      </c>
      <c r="G1897" s="55">
        <v>1</v>
      </c>
      <c r="H1897" s="55">
        <v>0</v>
      </c>
      <c r="I1897" s="55">
        <v>0</v>
      </c>
      <c r="J1897" s="55">
        <v>1</v>
      </c>
      <c r="K1897" s="55">
        <v>2</v>
      </c>
      <c r="L1897" s="55">
        <v>0</v>
      </c>
      <c r="M1897" s="55">
        <v>0</v>
      </c>
      <c r="N1897" s="56">
        <v>3</v>
      </c>
      <c r="O1897" s="56">
        <v>3</v>
      </c>
      <c r="P1897" s="56">
        <v>6</v>
      </c>
      <c r="Q1897" s="55">
        <v>1896</v>
      </c>
      <c r="R1897" s="55" t="s">
        <v>309</v>
      </c>
      <c r="S1897" s="55">
        <v>104</v>
      </c>
      <c r="T1897" s="57">
        <f t="shared" si="29"/>
        <v>3</v>
      </c>
    </row>
    <row r="1898" spans="1:20" s="55" customFormat="1" x14ac:dyDescent="0.3">
      <c r="A1898" s="55" t="s">
        <v>2239</v>
      </c>
      <c r="B1898" s="55">
        <v>2</v>
      </c>
      <c r="C1898" s="55">
        <v>0</v>
      </c>
      <c r="D1898" s="55">
        <v>0</v>
      </c>
      <c r="E1898" s="55">
        <v>1</v>
      </c>
      <c r="F1898" s="55">
        <v>1</v>
      </c>
      <c r="G1898" s="55">
        <v>0</v>
      </c>
      <c r="H1898" s="55">
        <v>0</v>
      </c>
      <c r="I1898" s="55">
        <v>0</v>
      </c>
      <c r="J1898" s="55">
        <v>1</v>
      </c>
      <c r="K1898" s="55">
        <v>1</v>
      </c>
      <c r="L1898" s="55">
        <v>0</v>
      </c>
      <c r="M1898" s="55">
        <v>0</v>
      </c>
      <c r="N1898" s="56">
        <v>4</v>
      </c>
      <c r="O1898" s="56">
        <v>2</v>
      </c>
      <c r="P1898" s="56">
        <v>6</v>
      </c>
      <c r="Q1898" s="55">
        <v>1897</v>
      </c>
      <c r="R1898" s="55" t="s">
        <v>309</v>
      </c>
      <c r="S1898" s="55">
        <v>104</v>
      </c>
      <c r="T1898" s="57">
        <f t="shared" si="29"/>
        <v>4</v>
      </c>
    </row>
    <row r="1899" spans="1:20" s="55" customFormat="1" x14ac:dyDescent="0.3">
      <c r="A1899" s="55" t="s">
        <v>2239</v>
      </c>
      <c r="B1899" s="55">
        <v>0</v>
      </c>
      <c r="C1899" s="55">
        <v>0</v>
      </c>
      <c r="D1899" s="55">
        <v>0</v>
      </c>
      <c r="E1899" s="55">
        <v>2</v>
      </c>
      <c r="F1899" s="55">
        <v>1</v>
      </c>
      <c r="G1899" s="55">
        <v>1</v>
      </c>
      <c r="H1899" s="55">
        <v>0</v>
      </c>
      <c r="I1899" s="55">
        <v>1</v>
      </c>
      <c r="J1899" s="55">
        <v>1</v>
      </c>
      <c r="K1899" s="55">
        <v>1</v>
      </c>
      <c r="L1899" s="55">
        <v>0</v>
      </c>
      <c r="M1899" s="55">
        <v>0</v>
      </c>
      <c r="N1899" s="56">
        <v>2</v>
      </c>
      <c r="O1899" s="56">
        <v>5</v>
      </c>
      <c r="P1899" s="56">
        <v>7</v>
      </c>
      <c r="Q1899" s="55">
        <v>1898</v>
      </c>
      <c r="R1899" s="55" t="s">
        <v>309</v>
      </c>
      <c r="S1899" s="55">
        <v>104</v>
      </c>
      <c r="T1899" s="57">
        <f t="shared" si="29"/>
        <v>5</v>
      </c>
    </row>
    <row r="1900" spans="1:20" s="55" customFormat="1" x14ac:dyDescent="0.3">
      <c r="A1900" s="55" t="s">
        <v>2239</v>
      </c>
      <c r="B1900" s="55">
        <v>1</v>
      </c>
      <c r="C1900" s="55">
        <v>0</v>
      </c>
      <c r="D1900" s="55">
        <v>0</v>
      </c>
      <c r="E1900" s="55">
        <v>0</v>
      </c>
      <c r="F1900" s="55">
        <v>0</v>
      </c>
      <c r="G1900" s="55">
        <v>0</v>
      </c>
      <c r="H1900" s="55">
        <v>0</v>
      </c>
      <c r="I1900" s="55">
        <v>0</v>
      </c>
      <c r="J1900" s="55">
        <v>1</v>
      </c>
      <c r="K1900" s="55">
        <v>1</v>
      </c>
      <c r="L1900" s="55">
        <v>1</v>
      </c>
      <c r="M1900" s="55">
        <v>1</v>
      </c>
      <c r="N1900" s="56">
        <v>3</v>
      </c>
      <c r="O1900" s="56">
        <v>2</v>
      </c>
      <c r="P1900" s="56">
        <v>5</v>
      </c>
      <c r="Q1900" s="55">
        <v>1899</v>
      </c>
      <c r="R1900" s="55" t="s">
        <v>309</v>
      </c>
      <c r="S1900" s="55">
        <v>104</v>
      </c>
      <c r="T1900" s="57">
        <f t="shared" si="29"/>
        <v>1</v>
      </c>
    </row>
    <row r="1901" spans="1:20" s="55" customFormat="1" x14ac:dyDescent="0.3">
      <c r="A1901" s="55" t="s">
        <v>2239</v>
      </c>
      <c r="B1901" s="55">
        <v>2</v>
      </c>
      <c r="C1901" s="55">
        <v>0</v>
      </c>
      <c r="D1901" s="55">
        <v>1</v>
      </c>
      <c r="E1901" s="55">
        <v>0</v>
      </c>
      <c r="F1901" s="55">
        <v>1</v>
      </c>
      <c r="G1901" s="55">
        <v>1</v>
      </c>
      <c r="H1901" s="55">
        <v>0</v>
      </c>
      <c r="I1901" s="55">
        <v>0</v>
      </c>
      <c r="J1901" s="55">
        <v>1</v>
      </c>
      <c r="K1901" s="55">
        <v>1</v>
      </c>
      <c r="L1901" s="55">
        <v>0</v>
      </c>
      <c r="M1901" s="55">
        <v>0</v>
      </c>
      <c r="N1901" s="56">
        <v>5</v>
      </c>
      <c r="O1901" s="56">
        <v>2</v>
      </c>
      <c r="P1901" s="56">
        <v>7</v>
      </c>
      <c r="Q1901" s="55">
        <v>1900</v>
      </c>
      <c r="R1901" s="55" t="s">
        <v>309</v>
      </c>
      <c r="S1901" s="55">
        <v>104</v>
      </c>
      <c r="T1901" s="57">
        <f t="shared" si="29"/>
        <v>5</v>
      </c>
    </row>
    <row r="1902" spans="1:20" s="55" customFormat="1" x14ac:dyDescent="0.3">
      <c r="A1902" s="55" t="s">
        <v>2239</v>
      </c>
      <c r="B1902" s="55">
        <v>0</v>
      </c>
      <c r="C1902" s="55">
        <v>0</v>
      </c>
      <c r="D1902" s="55">
        <v>1</v>
      </c>
      <c r="E1902" s="55">
        <v>1</v>
      </c>
      <c r="F1902" s="55">
        <v>0</v>
      </c>
      <c r="G1902" s="55">
        <v>1</v>
      </c>
      <c r="H1902" s="55">
        <v>0</v>
      </c>
      <c r="I1902" s="55">
        <v>0</v>
      </c>
      <c r="J1902" s="55">
        <v>1</v>
      </c>
      <c r="K1902" s="55">
        <v>1</v>
      </c>
      <c r="L1902" s="55">
        <v>0</v>
      </c>
      <c r="M1902" s="55">
        <v>0</v>
      </c>
      <c r="N1902" s="56">
        <v>2</v>
      </c>
      <c r="O1902" s="56">
        <v>3</v>
      </c>
      <c r="P1902" s="56">
        <v>5</v>
      </c>
      <c r="Q1902" s="55">
        <v>1901</v>
      </c>
      <c r="R1902" s="55" t="s">
        <v>309</v>
      </c>
      <c r="S1902" s="55">
        <v>104</v>
      </c>
      <c r="T1902" s="57">
        <f t="shared" si="29"/>
        <v>3</v>
      </c>
    </row>
    <row r="1903" spans="1:20" s="55" customFormat="1" x14ac:dyDescent="0.3">
      <c r="A1903" s="55" t="s">
        <v>2239</v>
      </c>
      <c r="B1903" s="55">
        <v>1</v>
      </c>
      <c r="C1903" s="55">
        <v>1</v>
      </c>
      <c r="D1903" s="55">
        <v>0</v>
      </c>
      <c r="E1903" s="55">
        <v>1</v>
      </c>
      <c r="F1903" s="55">
        <v>0</v>
      </c>
      <c r="G1903" s="55">
        <v>0</v>
      </c>
      <c r="H1903" s="55">
        <v>0</v>
      </c>
      <c r="I1903" s="55">
        <v>0</v>
      </c>
      <c r="J1903" s="55">
        <v>1</v>
      </c>
      <c r="K1903" s="55">
        <v>1</v>
      </c>
      <c r="L1903" s="55">
        <v>0</v>
      </c>
      <c r="M1903" s="55">
        <v>1</v>
      </c>
      <c r="N1903" s="56">
        <v>2</v>
      </c>
      <c r="O1903" s="56">
        <v>4</v>
      </c>
      <c r="P1903" s="56">
        <v>6</v>
      </c>
      <c r="Q1903" s="55">
        <v>1902</v>
      </c>
      <c r="R1903" s="55" t="s">
        <v>309</v>
      </c>
      <c r="S1903" s="55">
        <v>104</v>
      </c>
      <c r="T1903" s="57">
        <f t="shared" si="29"/>
        <v>3</v>
      </c>
    </row>
    <row r="1904" spans="1:20" s="55" customFormat="1" x14ac:dyDescent="0.3">
      <c r="A1904" s="55" t="s">
        <v>2239</v>
      </c>
      <c r="B1904" s="55">
        <v>1</v>
      </c>
      <c r="C1904" s="55">
        <v>1</v>
      </c>
      <c r="D1904" s="55">
        <v>1</v>
      </c>
      <c r="E1904" s="55">
        <v>2</v>
      </c>
      <c r="F1904" s="55">
        <v>0</v>
      </c>
      <c r="G1904" s="55">
        <v>0</v>
      </c>
      <c r="H1904" s="55">
        <v>0</v>
      </c>
      <c r="I1904" s="55">
        <v>0</v>
      </c>
      <c r="J1904" s="55">
        <v>1</v>
      </c>
      <c r="K1904" s="55">
        <v>1</v>
      </c>
      <c r="L1904" s="55">
        <v>0</v>
      </c>
      <c r="M1904" s="55">
        <v>0</v>
      </c>
      <c r="N1904" s="56">
        <v>3</v>
      </c>
      <c r="O1904" s="56">
        <v>4</v>
      </c>
      <c r="P1904" s="56">
        <v>7</v>
      </c>
      <c r="Q1904" s="55">
        <v>1903</v>
      </c>
      <c r="R1904" s="55" t="s">
        <v>309</v>
      </c>
      <c r="S1904" s="55">
        <v>104</v>
      </c>
      <c r="T1904" s="57">
        <f t="shared" si="29"/>
        <v>5</v>
      </c>
    </row>
    <row r="1905" spans="1:20" s="55" customFormat="1" x14ac:dyDescent="0.3">
      <c r="A1905" s="55" t="s">
        <v>2239</v>
      </c>
      <c r="B1905" s="55">
        <v>0</v>
      </c>
      <c r="C1905" s="55">
        <v>0</v>
      </c>
      <c r="D1905" s="55">
        <v>1</v>
      </c>
      <c r="E1905" s="55">
        <v>0</v>
      </c>
      <c r="F1905" s="55">
        <v>0</v>
      </c>
      <c r="G1905" s="55">
        <v>0</v>
      </c>
      <c r="H1905" s="55">
        <v>0</v>
      </c>
      <c r="I1905" s="55">
        <v>0</v>
      </c>
      <c r="J1905" s="55">
        <v>1</v>
      </c>
      <c r="K1905" s="55">
        <v>1</v>
      </c>
      <c r="L1905" s="55">
        <v>0</v>
      </c>
      <c r="M1905" s="55">
        <v>0</v>
      </c>
      <c r="N1905" s="56">
        <v>2</v>
      </c>
      <c r="O1905" s="56">
        <v>1</v>
      </c>
      <c r="P1905" s="56">
        <v>3</v>
      </c>
      <c r="Q1905" s="55">
        <v>1904</v>
      </c>
      <c r="R1905" s="55" t="s">
        <v>309</v>
      </c>
      <c r="S1905" s="55">
        <v>104</v>
      </c>
      <c r="T1905" s="57">
        <f t="shared" si="29"/>
        <v>1</v>
      </c>
    </row>
    <row r="1906" spans="1:20" s="55" customFormat="1" x14ac:dyDescent="0.3">
      <c r="A1906" s="55" t="s">
        <v>2239</v>
      </c>
      <c r="B1906" s="55">
        <v>0</v>
      </c>
      <c r="C1906" s="55">
        <v>1</v>
      </c>
      <c r="D1906" s="55">
        <v>0</v>
      </c>
      <c r="E1906" s="55">
        <v>0</v>
      </c>
      <c r="F1906" s="55">
        <v>1</v>
      </c>
      <c r="G1906" s="55">
        <v>3</v>
      </c>
      <c r="H1906" s="55">
        <v>0</v>
      </c>
      <c r="I1906" s="55">
        <v>0</v>
      </c>
      <c r="J1906" s="55">
        <v>1</v>
      </c>
      <c r="K1906" s="55">
        <v>1</v>
      </c>
      <c r="L1906" s="55">
        <v>0</v>
      </c>
      <c r="M1906" s="55">
        <v>0</v>
      </c>
      <c r="N1906" s="56">
        <v>2</v>
      </c>
      <c r="O1906" s="56">
        <v>5</v>
      </c>
      <c r="P1906" s="56">
        <v>7</v>
      </c>
      <c r="Q1906" s="55">
        <v>1905</v>
      </c>
      <c r="R1906" s="55" t="s">
        <v>309</v>
      </c>
      <c r="S1906" s="55">
        <v>104</v>
      </c>
      <c r="T1906" s="57">
        <f t="shared" si="29"/>
        <v>5</v>
      </c>
    </row>
    <row r="1907" spans="1:20" s="55" customFormat="1" x14ac:dyDescent="0.3">
      <c r="A1907" s="55" t="s">
        <v>2239</v>
      </c>
      <c r="B1907" s="55">
        <v>1</v>
      </c>
      <c r="C1907" s="55">
        <v>1</v>
      </c>
      <c r="D1907" s="55">
        <v>0</v>
      </c>
      <c r="E1907" s="55">
        <v>0</v>
      </c>
      <c r="F1907" s="55">
        <v>0</v>
      </c>
      <c r="G1907" s="55">
        <v>0</v>
      </c>
      <c r="H1907" s="55">
        <v>0</v>
      </c>
      <c r="I1907" s="55">
        <v>0</v>
      </c>
      <c r="J1907" s="55">
        <v>1</v>
      </c>
      <c r="K1907" s="55">
        <v>1</v>
      </c>
      <c r="L1907" s="55">
        <v>0</v>
      </c>
      <c r="M1907" s="55">
        <v>0</v>
      </c>
      <c r="N1907" s="56">
        <v>2</v>
      </c>
      <c r="O1907" s="56">
        <v>2</v>
      </c>
      <c r="P1907" s="56">
        <v>4</v>
      </c>
      <c r="Q1907" s="55">
        <v>1906</v>
      </c>
      <c r="R1907" s="55" t="s">
        <v>309</v>
      </c>
      <c r="S1907" s="55">
        <v>104</v>
      </c>
      <c r="T1907" s="57">
        <f t="shared" si="29"/>
        <v>2</v>
      </c>
    </row>
    <row r="1908" spans="1:20" s="55" customFormat="1" x14ac:dyDescent="0.3">
      <c r="A1908" s="55" t="s">
        <v>2239</v>
      </c>
      <c r="B1908" s="55">
        <v>1</v>
      </c>
      <c r="C1908" s="55">
        <v>0</v>
      </c>
      <c r="D1908" s="55">
        <v>2</v>
      </c>
      <c r="E1908" s="55">
        <v>2</v>
      </c>
      <c r="F1908" s="55">
        <v>0</v>
      </c>
      <c r="G1908" s="55">
        <v>0</v>
      </c>
      <c r="H1908" s="55">
        <v>1</v>
      </c>
      <c r="I1908" s="55">
        <v>1</v>
      </c>
      <c r="J1908" s="55">
        <v>1</v>
      </c>
      <c r="K1908" s="55">
        <v>1</v>
      </c>
      <c r="L1908" s="55">
        <v>9</v>
      </c>
      <c r="M1908" s="55">
        <v>0</v>
      </c>
      <c r="N1908" s="56">
        <v>14</v>
      </c>
      <c r="O1908" s="56">
        <v>4</v>
      </c>
      <c r="P1908" s="56">
        <v>18</v>
      </c>
      <c r="Q1908" s="55">
        <v>1907</v>
      </c>
      <c r="R1908" s="55" t="s">
        <v>309</v>
      </c>
      <c r="S1908" s="55">
        <v>104</v>
      </c>
      <c r="T1908" s="57">
        <f t="shared" si="29"/>
        <v>7</v>
      </c>
    </row>
    <row r="1909" spans="1:20" s="55" customFormat="1" x14ac:dyDescent="0.3">
      <c r="A1909" s="55" t="s">
        <v>2239</v>
      </c>
      <c r="B1909" s="55">
        <v>1</v>
      </c>
      <c r="C1909" s="55">
        <v>0</v>
      </c>
      <c r="D1909" s="55">
        <v>0</v>
      </c>
      <c r="E1909" s="55">
        <v>2</v>
      </c>
      <c r="F1909" s="55">
        <v>3</v>
      </c>
      <c r="G1909" s="55">
        <v>0</v>
      </c>
      <c r="H1909" s="55">
        <v>0</v>
      </c>
      <c r="I1909" s="55">
        <v>0</v>
      </c>
      <c r="J1909" s="55">
        <v>1</v>
      </c>
      <c r="K1909" s="55">
        <v>1</v>
      </c>
      <c r="L1909" s="55">
        <v>0</v>
      </c>
      <c r="M1909" s="55">
        <v>0</v>
      </c>
      <c r="N1909" s="56">
        <v>5</v>
      </c>
      <c r="O1909" s="56">
        <v>3</v>
      </c>
      <c r="P1909" s="56">
        <v>8</v>
      </c>
      <c r="Q1909" s="55">
        <v>1908</v>
      </c>
      <c r="R1909" s="55" t="s">
        <v>309</v>
      </c>
      <c r="S1909" s="55">
        <v>104</v>
      </c>
      <c r="T1909" s="57">
        <f t="shared" si="29"/>
        <v>6</v>
      </c>
    </row>
    <row r="1910" spans="1:20" s="55" customFormat="1" x14ac:dyDescent="0.3">
      <c r="A1910" s="55" t="s">
        <v>2239</v>
      </c>
      <c r="B1910" s="55">
        <v>1</v>
      </c>
      <c r="C1910" s="55">
        <v>0</v>
      </c>
      <c r="D1910" s="55">
        <v>2</v>
      </c>
      <c r="E1910" s="55">
        <v>0</v>
      </c>
      <c r="F1910" s="55">
        <v>0</v>
      </c>
      <c r="G1910" s="55">
        <v>0</v>
      </c>
      <c r="H1910" s="55">
        <v>0</v>
      </c>
      <c r="I1910" s="55">
        <v>0</v>
      </c>
      <c r="J1910" s="55">
        <v>1</v>
      </c>
      <c r="K1910" s="55">
        <v>1</v>
      </c>
      <c r="L1910" s="55">
        <v>0</v>
      </c>
      <c r="M1910" s="55">
        <v>0</v>
      </c>
      <c r="N1910" s="56">
        <v>4</v>
      </c>
      <c r="O1910" s="56">
        <v>1</v>
      </c>
      <c r="P1910" s="56">
        <v>5</v>
      </c>
      <c r="Q1910" s="55">
        <v>1909</v>
      </c>
      <c r="R1910" s="55" t="s">
        <v>309</v>
      </c>
      <c r="S1910" s="55">
        <v>104</v>
      </c>
      <c r="T1910" s="57">
        <f t="shared" si="29"/>
        <v>3</v>
      </c>
    </row>
    <row r="1911" spans="1:20" s="55" customFormat="1" x14ac:dyDescent="0.3">
      <c r="A1911" s="55" t="s">
        <v>2239</v>
      </c>
      <c r="B1911" s="55">
        <v>1</v>
      </c>
      <c r="C1911" s="55">
        <v>0</v>
      </c>
      <c r="D1911" s="55">
        <v>1</v>
      </c>
      <c r="E1911" s="55">
        <v>0</v>
      </c>
      <c r="F1911" s="55">
        <v>1</v>
      </c>
      <c r="G1911" s="55">
        <v>0</v>
      </c>
      <c r="H1911" s="55">
        <v>0</v>
      </c>
      <c r="I1911" s="55">
        <v>0</v>
      </c>
      <c r="J1911" s="55">
        <v>1</v>
      </c>
      <c r="K1911" s="55">
        <v>1</v>
      </c>
      <c r="L1911" s="55">
        <v>0</v>
      </c>
      <c r="M1911" s="55">
        <v>0</v>
      </c>
      <c r="N1911" s="56">
        <v>4</v>
      </c>
      <c r="O1911" s="56">
        <v>1</v>
      </c>
      <c r="P1911" s="56">
        <v>5</v>
      </c>
      <c r="Q1911" s="55">
        <v>1910</v>
      </c>
      <c r="R1911" s="55" t="s">
        <v>309</v>
      </c>
      <c r="S1911" s="55">
        <v>104</v>
      </c>
      <c r="T1911" s="57">
        <f t="shared" si="29"/>
        <v>3</v>
      </c>
    </row>
    <row r="1912" spans="1:20" s="55" customFormat="1" x14ac:dyDescent="0.3">
      <c r="A1912" s="55" t="s">
        <v>2239</v>
      </c>
      <c r="B1912" s="55">
        <v>0</v>
      </c>
      <c r="C1912" s="55">
        <v>1</v>
      </c>
      <c r="D1912" s="55">
        <v>0</v>
      </c>
      <c r="E1912" s="55">
        <v>1</v>
      </c>
      <c r="F1912" s="55">
        <v>2</v>
      </c>
      <c r="G1912" s="55">
        <v>0</v>
      </c>
      <c r="H1912" s="55">
        <v>0</v>
      </c>
      <c r="I1912" s="55">
        <v>0</v>
      </c>
      <c r="J1912" s="55">
        <v>1</v>
      </c>
      <c r="K1912" s="55">
        <v>1</v>
      </c>
      <c r="L1912" s="55">
        <v>0</v>
      </c>
      <c r="M1912" s="55">
        <v>0</v>
      </c>
      <c r="N1912" s="56">
        <v>3</v>
      </c>
      <c r="O1912" s="56">
        <v>3</v>
      </c>
      <c r="P1912" s="56">
        <v>6</v>
      </c>
      <c r="Q1912" s="55">
        <v>1911</v>
      </c>
      <c r="R1912" s="55" t="s">
        <v>309</v>
      </c>
      <c r="S1912" s="55">
        <v>104</v>
      </c>
      <c r="T1912" s="57">
        <f t="shared" si="29"/>
        <v>4</v>
      </c>
    </row>
    <row r="1913" spans="1:20" s="55" customFormat="1" x14ac:dyDescent="0.3">
      <c r="A1913" s="55" t="s">
        <v>2240</v>
      </c>
      <c r="B1913" s="55">
        <v>0</v>
      </c>
      <c r="C1913" s="55">
        <v>1</v>
      </c>
      <c r="D1913" s="55">
        <v>1</v>
      </c>
      <c r="E1913" s="55">
        <v>0</v>
      </c>
      <c r="F1913" s="55">
        <v>0</v>
      </c>
      <c r="G1913" s="55">
        <v>0</v>
      </c>
      <c r="H1913" s="55">
        <v>0</v>
      </c>
      <c r="I1913" s="55">
        <v>0</v>
      </c>
      <c r="J1913" s="55">
        <v>1</v>
      </c>
      <c r="K1913" s="55">
        <v>1</v>
      </c>
      <c r="L1913" s="55">
        <v>0</v>
      </c>
      <c r="M1913" s="55">
        <v>0</v>
      </c>
      <c r="N1913" s="56">
        <v>2</v>
      </c>
      <c r="O1913" s="56">
        <v>2</v>
      </c>
      <c r="P1913" s="56">
        <v>4</v>
      </c>
      <c r="Q1913" s="55">
        <v>1912</v>
      </c>
      <c r="R1913" s="55" t="s">
        <v>309</v>
      </c>
      <c r="S1913" s="55">
        <v>105</v>
      </c>
      <c r="T1913" s="57">
        <f t="shared" si="29"/>
        <v>2</v>
      </c>
    </row>
    <row r="1914" spans="1:20" s="55" customFormat="1" x14ac:dyDescent="0.3">
      <c r="A1914" s="55" t="s">
        <v>2239</v>
      </c>
      <c r="B1914" s="55">
        <v>1</v>
      </c>
      <c r="C1914" s="55">
        <v>0</v>
      </c>
      <c r="D1914" s="55">
        <v>0</v>
      </c>
      <c r="E1914" s="55">
        <v>0</v>
      </c>
      <c r="F1914" s="55">
        <v>0</v>
      </c>
      <c r="G1914" s="55">
        <v>0</v>
      </c>
      <c r="H1914" s="55">
        <v>0</v>
      </c>
      <c r="I1914" s="55">
        <v>0</v>
      </c>
      <c r="J1914" s="55">
        <v>1</v>
      </c>
      <c r="K1914" s="55">
        <v>1</v>
      </c>
      <c r="L1914" s="55">
        <v>0</v>
      </c>
      <c r="M1914" s="55">
        <v>0</v>
      </c>
      <c r="N1914" s="56">
        <v>2</v>
      </c>
      <c r="O1914" s="56">
        <v>1</v>
      </c>
      <c r="P1914" s="56">
        <v>3</v>
      </c>
      <c r="Q1914" s="55">
        <v>1913</v>
      </c>
      <c r="R1914" s="55" t="s">
        <v>309</v>
      </c>
      <c r="S1914" s="55">
        <v>105</v>
      </c>
      <c r="T1914" s="57">
        <f t="shared" si="29"/>
        <v>1</v>
      </c>
    </row>
    <row r="1915" spans="1:20" s="55" customFormat="1" x14ac:dyDescent="0.3">
      <c r="A1915" s="55" t="s">
        <v>2240</v>
      </c>
      <c r="B1915" s="55">
        <v>0</v>
      </c>
      <c r="C1915" s="55">
        <v>0</v>
      </c>
      <c r="D1915" s="55">
        <v>1</v>
      </c>
      <c r="E1915" s="55">
        <v>1</v>
      </c>
      <c r="F1915" s="55">
        <v>1</v>
      </c>
      <c r="G1915" s="55">
        <v>0</v>
      </c>
      <c r="H1915" s="55">
        <v>0</v>
      </c>
      <c r="I1915" s="55">
        <v>1</v>
      </c>
      <c r="J1915" s="55">
        <v>1</v>
      </c>
      <c r="K1915" s="55">
        <v>1</v>
      </c>
      <c r="L1915" s="55">
        <v>0</v>
      </c>
      <c r="M1915" s="55">
        <v>0</v>
      </c>
      <c r="N1915" s="56">
        <v>3</v>
      </c>
      <c r="O1915" s="56">
        <v>3</v>
      </c>
      <c r="P1915" s="56">
        <v>6</v>
      </c>
      <c r="Q1915" s="55">
        <v>1914</v>
      </c>
      <c r="R1915" s="55" t="s">
        <v>309</v>
      </c>
      <c r="S1915" s="55">
        <v>105</v>
      </c>
      <c r="T1915" s="57">
        <f t="shared" si="29"/>
        <v>4</v>
      </c>
    </row>
    <row r="1916" spans="1:20" s="55" customFormat="1" x14ac:dyDescent="0.3">
      <c r="A1916" s="55" t="s">
        <v>2240</v>
      </c>
      <c r="B1916" s="55">
        <v>0</v>
      </c>
      <c r="C1916" s="55">
        <v>1</v>
      </c>
      <c r="D1916" s="55">
        <v>1</v>
      </c>
      <c r="E1916" s="55">
        <v>0</v>
      </c>
      <c r="F1916" s="55">
        <v>1</v>
      </c>
      <c r="G1916" s="55">
        <v>0</v>
      </c>
      <c r="H1916" s="55">
        <v>0</v>
      </c>
      <c r="I1916" s="55">
        <v>0</v>
      </c>
      <c r="J1916" s="55">
        <v>1</v>
      </c>
      <c r="K1916" s="55">
        <v>1</v>
      </c>
      <c r="L1916" s="55">
        <v>0</v>
      </c>
      <c r="M1916" s="55">
        <v>0</v>
      </c>
      <c r="N1916" s="56">
        <v>3</v>
      </c>
      <c r="O1916" s="56">
        <v>2</v>
      </c>
      <c r="P1916" s="56">
        <v>5</v>
      </c>
      <c r="Q1916" s="55">
        <v>1915</v>
      </c>
      <c r="R1916" s="55" t="s">
        <v>309</v>
      </c>
      <c r="S1916" s="55">
        <v>105</v>
      </c>
      <c r="T1916" s="57">
        <f t="shared" si="29"/>
        <v>3</v>
      </c>
    </row>
    <row r="1917" spans="1:20" s="55" customFormat="1" x14ac:dyDescent="0.3">
      <c r="A1917" s="55" t="s">
        <v>2240</v>
      </c>
      <c r="B1917" s="55">
        <v>0</v>
      </c>
      <c r="C1917" s="55">
        <v>1</v>
      </c>
      <c r="D1917" s="55">
        <v>1</v>
      </c>
      <c r="E1917" s="55">
        <v>0</v>
      </c>
      <c r="F1917" s="55">
        <v>0</v>
      </c>
      <c r="G1917" s="55">
        <v>0</v>
      </c>
      <c r="H1917" s="55">
        <v>0</v>
      </c>
      <c r="I1917" s="55">
        <v>0</v>
      </c>
      <c r="J1917" s="55">
        <v>1</v>
      </c>
      <c r="K1917" s="55">
        <v>1</v>
      </c>
      <c r="L1917" s="55">
        <v>0</v>
      </c>
      <c r="M1917" s="55">
        <v>0</v>
      </c>
      <c r="N1917" s="56">
        <v>2</v>
      </c>
      <c r="O1917" s="56">
        <v>2</v>
      </c>
      <c r="P1917" s="56">
        <v>4</v>
      </c>
      <c r="Q1917" s="55">
        <v>1916</v>
      </c>
      <c r="R1917" s="55" t="s">
        <v>309</v>
      </c>
      <c r="S1917" s="55">
        <v>105</v>
      </c>
      <c r="T1917" s="57">
        <f t="shared" si="29"/>
        <v>2</v>
      </c>
    </row>
    <row r="1918" spans="1:20" s="55" customFormat="1" x14ac:dyDescent="0.3">
      <c r="A1918" s="55" t="s">
        <v>2240</v>
      </c>
      <c r="B1918" s="55">
        <v>0</v>
      </c>
      <c r="C1918" s="55">
        <v>1</v>
      </c>
      <c r="D1918" s="55">
        <v>1</v>
      </c>
      <c r="E1918" s="55">
        <v>0</v>
      </c>
      <c r="F1918" s="55">
        <v>1</v>
      </c>
      <c r="G1918" s="55">
        <v>1</v>
      </c>
      <c r="H1918" s="55">
        <v>2</v>
      </c>
      <c r="I1918" s="55">
        <v>1</v>
      </c>
      <c r="J1918" s="55">
        <v>1</v>
      </c>
      <c r="K1918" s="55">
        <v>2</v>
      </c>
      <c r="L1918" s="55">
        <v>0</v>
      </c>
      <c r="M1918" s="55">
        <v>0</v>
      </c>
      <c r="N1918" s="56">
        <v>5</v>
      </c>
      <c r="O1918" s="56">
        <v>5</v>
      </c>
      <c r="P1918" s="56">
        <v>10</v>
      </c>
      <c r="Q1918" s="55">
        <v>1917</v>
      </c>
      <c r="R1918" s="55" t="s">
        <v>309</v>
      </c>
      <c r="S1918" s="55">
        <v>105</v>
      </c>
      <c r="T1918" s="57">
        <f t="shared" si="29"/>
        <v>7</v>
      </c>
    </row>
    <row r="1919" spans="1:20" s="55" customFormat="1" x14ac:dyDescent="0.3">
      <c r="A1919" s="55" t="s">
        <v>2240</v>
      </c>
      <c r="B1919" s="55">
        <v>0</v>
      </c>
      <c r="C1919" s="55">
        <v>0</v>
      </c>
      <c r="D1919" s="55">
        <v>1</v>
      </c>
      <c r="E1919" s="55">
        <v>0</v>
      </c>
      <c r="F1919" s="55">
        <v>2</v>
      </c>
      <c r="G1919" s="55">
        <v>0</v>
      </c>
      <c r="H1919" s="55">
        <v>1</v>
      </c>
      <c r="I1919" s="55">
        <v>1</v>
      </c>
      <c r="J1919" s="55">
        <v>1</v>
      </c>
      <c r="K1919" s="55">
        <v>1</v>
      </c>
      <c r="L1919" s="55">
        <v>0</v>
      </c>
      <c r="M1919" s="55">
        <v>0</v>
      </c>
      <c r="N1919" s="56">
        <v>5</v>
      </c>
      <c r="O1919" s="56">
        <v>2</v>
      </c>
      <c r="P1919" s="56">
        <v>7</v>
      </c>
      <c r="Q1919" s="55">
        <v>1918</v>
      </c>
      <c r="R1919" s="55" t="s">
        <v>309</v>
      </c>
      <c r="S1919" s="55">
        <v>105</v>
      </c>
      <c r="T1919" s="57">
        <f t="shared" si="29"/>
        <v>5</v>
      </c>
    </row>
    <row r="1920" spans="1:20" s="55" customFormat="1" x14ac:dyDescent="0.3">
      <c r="A1920" s="55" t="s">
        <v>2240</v>
      </c>
      <c r="B1920" s="55">
        <v>0</v>
      </c>
      <c r="C1920" s="55">
        <v>0</v>
      </c>
      <c r="D1920" s="55">
        <v>1</v>
      </c>
      <c r="E1920" s="55">
        <v>0</v>
      </c>
      <c r="F1920" s="55">
        <v>1</v>
      </c>
      <c r="G1920" s="55">
        <v>0</v>
      </c>
      <c r="H1920" s="55">
        <v>0</v>
      </c>
      <c r="I1920" s="55">
        <v>0</v>
      </c>
      <c r="J1920" s="55">
        <v>1</v>
      </c>
      <c r="K1920" s="55">
        <v>1</v>
      </c>
      <c r="L1920" s="55">
        <v>0</v>
      </c>
      <c r="M1920" s="55">
        <v>0</v>
      </c>
      <c r="N1920" s="56">
        <v>3</v>
      </c>
      <c r="O1920" s="56">
        <v>1</v>
      </c>
      <c r="P1920" s="56">
        <v>4</v>
      </c>
      <c r="Q1920" s="55">
        <v>1919</v>
      </c>
      <c r="R1920" s="55" t="s">
        <v>309</v>
      </c>
      <c r="S1920" s="55">
        <v>105</v>
      </c>
      <c r="T1920" s="57">
        <f t="shared" si="29"/>
        <v>2</v>
      </c>
    </row>
    <row r="1921" spans="1:20" s="55" customFormat="1" x14ac:dyDescent="0.3">
      <c r="A1921" s="55" t="s">
        <v>2240</v>
      </c>
      <c r="B1921" s="55">
        <v>0</v>
      </c>
      <c r="C1921" s="55">
        <v>1</v>
      </c>
      <c r="D1921" s="55">
        <v>1</v>
      </c>
      <c r="E1921" s="55">
        <v>0</v>
      </c>
      <c r="F1921" s="55">
        <v>1</v>
      </c>
      <c r="G1921" s="55">
        <v>1</v>
      </c>
      <c r="H1921" s="55">
        <v>1</v>
      </c>
      <c r="I1921" s="55">
        <v>0</v>
      </c>
      <c r="J1921" s="55">
        <v>1</v>
      </c>
      <c r="K1921" s="55">
        <v>1</v>
      </c>
      <c r="L1921" s="55">
        <v>0</v>
      </c>
      <c r="M1921" s="55">
        <v>0</v>
      </c>
      <c r="N1921" s="56">
        <v>4</v>
      </c>
      <c r="O1921" s="56">
        <v>3</v>
      </c>
      <c r="P1921" s="56">
        <v>7</v>
      </c>
      <c r="Q1921" s="55">
        <v>1920</v>
      </c>
      <c r="R1921" s="55" t="s">
        <v>309</v>
      </c>
      <c r="S1921" s="55">
        <v>105</v>
      </c>
      <c r="T1921" s="57">
        <f t="shared" si="29"/>
        <v>5</v>
      </c>
    </row>
    <row r="1922" spans="1:20" s="55" customFormat="1" x14ac:dyDescent="0.3">
      <c r="A1922" s="55" t="s">
        <v>2240</v>
      </c>
      <c r="B1922" s="55">
        <v>0</v>
      </c>
      <c r="C1922" s="55">
        <v>0</v>
      </c>
      <c r="D1922" s="55">
        <v>1</v>
      </c>
      <c r="E1922" s="55">
        <v>1</v>
      </c>
      <c r="F1922" s="55">
        <v>0</v>
      </c>
      <c r="G1922" s="55">
        <v>0</v>
      </c>
      <c r="H1922" s="55">
        <v>0</v>
      </c>
      <c r="I1922" s="55">
        <v>0</v>
      </c>
      <c r="J1922" s="55">
        <v>1</v>
      </c>
      <c r="K1922" s="55">
        <v>1</v>
      </c>
      <c r="L1922" s="55">
        <v>0</v>
      </c>
      <c r="M1922" s="55">
        <v>0</v>
      </c>
      <c r="N1922" s="56">
        <v>2</v>
      </c>
      <c r="O1922" s="56">
        <v>2</v>
      </c>
      <c r="P1922" s="56">
        <v>4</v>
      </c>
      <c r="Q1922" s="55">
        <v>1921</v>
      </c>
      <c r="R1922" s="55" t="s">
        <v>309</v>
      </c>
      <c r="S1922" s="55">
        <v>105</v>
      </c>
      <c r="T1922" s="57">
        <f t="shared" si="29"/>
        <v>2</v>
      </c>
    </row>
    <row r="1923" spans="1:20" s="55" customFormat="1" x14ac:dyDescent="0.3">
      <c r="A1923" s="55" t="s">
        <v>2241</v>
      </c>
      <c r="B1923" s="55">
        <v>1</v>
      </c>
      <c r="C1923" s="55">
        <v>0</v>
      </c>
      <c r="D1923" s="55">
        <v>1</v>
      </c>
      <c r="E1923" s="55">
        <v>0</v>
      </c>
      <c r="F1923" s="55">
        <v>1</v>
      </c>
      <c r="G1923" s="55">
        <v>0</v>
      </c>
      <c r="H1923" s="55">
        <v>0</v>
      </c>
      <c r="I1923" s="55">
        <v>0</v>
      </c>
      <c r="J1923" s="55">
        <v>1</v>
      </c>
      <c r="K1923" s="55">
        <v>1</v>
      </c>
      <c r="L1923" s="55">
        <v>0</v>
      </c>
      <c r="M1923" s="55">
        <v>0</v>
      </c>
      <c r="N1923" s="56">
        <v>4</v>
      </c>
      <c r="O1923" s="56">
        <v>1</v>
      </c>
      <c r="P1923" s="56">
        <v>5</v>
      </c>
      <c r="Q1923" s="55">
        <v>1922</v>
      </c>
      <c r="R1923" s="55" t="s">
        <v>309</v>
      </c>
      <c r="S1923" s="55">
        <v>105</v>
      </c>
      <c r="T1923" s="57">
        <f t="shared" ref="T1923:T1986" si="30">SUM(B1923:I1923)</f>
        <v>3</v>
      </c>
    </row>
    <row r="1924" spans="1:20" s="55" customFormat="1" x14ac:dyDescent="0.3">
      <c r="A1924" s="55" t="s">
        <v>2241</v>
      </c>
      <c r="B1924" s="55">
        <v>1</v>
      </c>
      <c r="C1924" s="55">
        <v>0</v>
      </c>
      <c r="D1924" s="55">
        <v>0</v>
      </c>
      <c r="E1924" s="55">
        <v>2</v>
      </c>
      <c r="F1924" s="55">
        <v>1</v>
      </c>
      <c r="G1924" s="55">
        <v>0</v>
      </c>
      <c r="H1924" s="55">
        <v>0</v>
      </c>
      <c r="I1924" s="55">
        <v>0</v>
      </c>
      <c r="J1924" s="55">
        <v>1</v>
      </c>
      <c r="K1924" s="55">
        <v>1</v>
      </c>
      <c r="L1924" s="55">
        <v>0</v>
      </c>
      <c r="M1924" s="55">
        <v>0</v>
      </c>
      <c r="N1924" s="56">
        <v>3</v>
      </c>
      <c r="O1924" s="56">
        <v>3</v>
      </c>
      <c r="P1924" s="56">
        <v>6</v>
      </c>
      <c r="Q1924" s="55">
        <v>1923</v>
      </c>
      <c r="R1924" s="55" t="s">
        <v>309</v>
      </c>
      <c r="S1924" s="55">
        <v>105</v>
      </c>
      <c r="T1924" s="57">
        <f t="shared" si="30"/>
        <v>4</v>
      </c>
    </row>
    <row r="1925" spans="1:20" s="55" customFormat="1" x14ac:dyDescent="0.3">
      <c r="A1925" s="55" t="s">
        <v>2241</v>
      </c>
      <c r="B1925" s="55">
        <v>0</v>
      </c>
      <c r="C1925" s="55">
        <v>1</v>
      </c>
      <c r="D1925" s="55">
        <v>0</v>
      </c>
      <c r="E1925" s="55">
        <v>1</v>
      </c>
      <c r="F1925" s="55">
        <v>1</v>
      </c>
      <c r="G1925" s="55">
        <v>0</v>
      </c>
      <c r="H1925" s="55">
        <v>0</v>
      </c>
      <c r="I1925" s="55">
        <v>0</v>
      </c>
      <c r="J1925" s="55">
        <v>1</v>
      </c>
      <c r="K1925" s="55">
        <v>1</v>
      </c>
      <c r="L1925" s="55">
        <v>0</v>
      </c>
      <c r="M1925" s="55">
        <v>0</v>
      </c>
      <c r="N1925" s="56">
        <v>2</v>
      </c>
      <c r="O1925" s="56">
        <v>3</v>
      </c>
      <c r="P1925" s="56">
        <v>5</v>
      </c>
      <c r="Q1925" s="55">
        <v>1924</v>
      </c>
      <c r="R1925" s="55" t="s">
        <v>309</v>
      </c>
      <c r="S1925" s="55">
        <v>105</v>
      </c>
      <c r="T1925" s="57">
        <f t="shared" si="30"/>
        <v>3</v>
      </c>
    </row>
    <row r="1926" spans="1:20" s="55" customFormat="1" x14ac:dyDescent="0.3">
      <c r="A1926" s="55" t="s">
        <v>2240</v>
      </c>
      <c r="B1926" s="55">
        <v>2</v>
      </c>
      <c r="C1926" s="55">
        <v>0</v>
      </c>
      <c r="D1926" s="55">
        <v>1</v>
      </c>
      <c r="E1926" s="55">
        <v>1</v>
      </c>
      <c r="F1926" s="55">
        <v>2</v>
      </c>
      <c r="G1926" s="55">
        <v>0</v>
      </c>
      <c r="H1926" s="55">
        <v>1</v>
      </c>
      <c r="I1926" s="55">
        <v>0</v>
      </c>
      <c r="J1926" s="55">
        <v>1</v>
      </c>
      <c r="K1926" s="55">
        <v>1</v>
      </c>
      <c r="L1926" s="55">
        <v>0</v>
      </c>
      <c r="M1926" s="55">
        <v>0</v>
      </c>
      <c r="N1926" s="56">
        <v>7</v>
      </c>
      <c r="O1926" s="56">
        <v>2</v>
      </c>
      <c r="P1926" s="56">
        <v>9</v>
      </c>
      <c r="Q1926" s="55">
        <v>1925</v>
      </c>
      <c r="R1926" s="55" t="s">
        <v>309</v>
      </c>
      <c r="S1926" s="55">
        <v>105</v>
      </c>
      <c r="T1926" s="57">
        <f t="shared" si="30"/>
        <v>7</v>
      </c>
    </row>
    <row r="1927" spans="1:20" s="55" customFormat="1" x14ac:dyDescent="0.3">
      <c r="A1927" s="55" t="s">
        <v>2241</v>
      </c>
      <c r="B1927" s="55">
        <v>1</v>
      </c>
      <c r="C1927" s="55">
        <v>0</v>
      </c>
      <c r="D1927" s="55">
        <v>0</v>
      </c>
      <c r="E1927" s="55">
        <v>1</v>
      </c>
      <c r="F1927" s="55">
        <v>1</v>
      </c>
      <c r="G1927" s="55">
        <v>1</v>
      </c>
      <c r="H1927" s="55">
        <v>0</v>
      </c>
      <c r="I1927" s="55">
        <v>0</v>
      </c>
      <c r="J1927" s="55">
        <v>1</v>
      </c>
      <c r="K1927" s="55">
        <v>1</v>
      </c>
      <c r="L1927" s="55">
        <v>0</v>
      </c>
      <c r="M1927" s="55">
        <v>0</v>
      </c>
      <c r="N1927" s="56">
        <v>3</v>
      </c>
      <c r="O1927" s="56">
        <v>3</v>
      </c>
      <c r="P1927" s="56">
        <v>6</v>
      </c>
      <c r="Q1927" s="55">
        <v>1926</v>
      </c>
      <c r="R1927" s="55" t="s">
        <v>309</v>
      </c>
      <c r="S1927" s="55">
        <v>105</v>
      </c>
      <c r="T1927" s="57">
        <f t="shared" si="30"/>
        <v>4</v>
      </c>
    </row>
    <row r="1928" spans="1:20" s="55" customFormat="1" x14ac:dyDescent="0.3">
      <c r="A1928" s="55" t="s">
        <v>2240</v>
      </c>
      <c r="B1928" s="55">
        <v>1</v>
      </c>
      <c r="C1928" s="55">
        <v>0</v>
      </c>
      <c r="D1928" s="55">
        <v>0</v>
      </c>
      <c r="E1928" s="55">
        <v>0</v>
      </c>
      <c r="F1928" s="55">
        <v>0</v>
      </c>
      <c r="G1928" s="55">
        <v>0</v>
      </c>
      <c r="H1928" s="55">
        <v>0</v>
      </c>
      <c r="I1928" s="55">
        <v>0</v>
      </c>
      <c r="J1928" s="55">
        <v>1</v>
      </c>
      <c r="K1928" s="55">
        <v>1</v>
      </c>
      <c r="L1928" s="55">
        <v>0</v>
      </c>
      <c r="M1928" s="55">
        <v>0</v>
      </c>
      <c r="N1928" s="56">
        <v>2</v>
      </c>
      <c r="O1928" s="56">
        <v>1</v>
      </c>
      <c r="P1928" s="56">
        <v>3</v>
      </c>
      <c r="Q1928" s="55">
        <v>1927</v>
      </c>
      <c r="R1928" s="55" t="s">
        <v>309</v>
      </c>
      <c r="S1928" s="55">
        <v>105</v>
      </c>
      <c r="T1928" s="57">
        <f t="shared" si="30"/>
        <v>1</v>
      </c>
    </row>
    <row r="1929" spans="1:20" s="55" customFormat="1" x14ac:dyDescent="0.3">
      <c r="A1929" s="55" t="s">
        <v>2240</v>
      </c>
      <c r="B1929" s="55">
        <v>0</v>
      </c>
      <c r="C1929" s="55">
        <v>0</v>
      </c>
      <c r="D1929" s="55">
        <v>1</v>
      </c>
      <c r="E1929" s="55">
        <v>0</v>
      </c>
      <c r="F1929" s="55">
        <v>0</v>
      </c>
      <c r="G1929" s="55">
        <v>1</v>
      </c>
      <c r="H1929" s="55">
        <v>0</v>
      </c>
      <c r="I1929" s="55">
        <v>0</v>
      </c>
      <c r="J1929" s="55">
        <v>1</v>
      </c>
      <c r="K1929" s="55">
        <v>1</v>
      </c>
      <c r="L1929" s="55">
        <v>0</v>
      </c>
      <c r="M1929" s="55">
        <v>0</v>
      </c>
      <c r="N1929" s="56">
        <v>2</v>
      </c>
      <c r="O1929" s="56">
        <v>2</v>
      </c>
      <c r="P1929" s="56">
        <v>4</v>
      </c>
      <c r="Q1929" s="55">
        <v>1928</v>
      </c>
      <c r="R1929" s="55" t="s">
        <v>309</v>
      </c>
      <c r="S1929" s="55">
        <v>105</v>
      </c>
      <c r="T1929" s="57">
        <f t="shared" si="30"/>
        <v>2</v>
      </c>
    </row>
    <row r="1930" spans="1:20" s="55" customFormat="1" x14ac:dyDescent="0.3">
      <c r="A1930" s="55" t="s">
        <v>2240</v>
      </c>
      <c r="B1930" s="55">
        <v>0</v>
      </c>
      <c r="C1930" s="55">
        <v>1</v>
      </c>
      <c r="D1930" s="55">
        <v>1</v>
      </c>
      <c r="E1930" s="55">
        <v>1</v>
      </c>
      <c r="F1930" s="55">
        <v>1</v>
      </c>
      <c r="G1930" s="55">
        <v>0</v>
      </c>
      <c r="H1930" s="55">
        <v>0</v>
      </c>
      <c r="I1930" s="55">
        <v>0</v>
      </c>
      <c r="J1930" s="55">
        <v>1</v>
      </c>
      <c r="K1930" s="55">
        <v>1</v>
      </c>
      <c r="L1930" s="55">
        <v>0</v>
      </c>
      <c r="M1930" s="55">
        <v>0</v>
      </c>
      <c r="N1930" s="56">
        <v>3</v>
      </c>
      <c r="O1930" s="56">
        <v>3</v>
      </c>
      <c r="P1930" s="56">
        <v>6</v>
      </c>
      <c r="Q1930" s="55">
        <v>1929</v>
      </c>
      <c r="R1930" s="55" t="s">
        <v>309</v>
      </c>
      <c r="S1930" s="55">
        <v>105</v>
      </c>
      <c r="T1930" s="57">
        <f t="shared" si="30"/>
        <v>4</v>
      </c>
    </row>
    <row r="1931" spans="1:20" s="55" customFormat="1" x14ac:dyDescent="0.3">
      <c r="A1931" s="55" t="s">
        <v>2240</v>
      </c>
      <c r="B1931" s="55">
        <v>0</v>
      </c>
      <c r="C1931" s="55">
        <v>0</v>
      </c>
      <c r="D1931" s="55">
        <v>0</v>
      </c>
      <c r="E1931" s="55">
        <v>1</v>
      </c>
      <c r="F1931" s="55">
        <v>1</v>
      </c>
      <c r="G1931" s="55">
        <v>1</v>
      </c>
      <c r="H1931" s="55">
        <v>2</v>
      </c>
      <c r="I1931" s="55">
        <v>1</v>
      </c>
      <c r="J1931" s="55">
        <v>1</v>
      </c>
      <c r="K1931" s="55">
        <v>1</v>
      </c>
      <c r="L1931" s="55">
        <v>0</v>
      </c>
      <c r="M1931" s="55">
        <v>0</v>
      </c>
      <c r="N1931" s="56">
        <v>4</v>
      </c>
      <c r="O1931" s="56">
        <v>4</v>
      </c>
      <c r="P1931" s="56">
        <v>8</v>
      </c>
      <c r="Q1931" s="55">
        <v>1930</v>
      </c>
      <c r="R1931" s="55" t="s">
        <v>309</v>
      </c>
      <c r="S1931" s="55">
        <v>105</v>
      </c>
      <c r="T1931" s="57">
        <f t="shared" si="30"/>
        <v>6</v>
      </c>
    </row>
    <row r="1932" spans="1:20" s="55" customFormat="1" x14ac:dyDescent="0.3">
      <c r="A1932" s="55" t="s">
        <v>2240</v>
      </c>
      <c r="B1932" s="55">
        <v>0</v>
      </c>
      <c r="C1932" s="55">
        <v>1</v>
      </c>
      <c r="D1932" s="55">
        <v>2</v>
      </c>
      <c r="E1932" s="55">
        <v>0</v>
      </c>
      <c r="F1932" s="55">
        <v>1</v>
      </c>
      <c r="G1932" s="55">
        <v>1</v>
      </c>
      <c r="H1932" s="55">
        <v>1</v>
      </c>
      <c r="I1932" s="55">
        <v>0</v>
      </c>
      <c r="J1932" s="55">
        <v>1</v>
      </c>
      <c r="K1932" s="55">
        <v>1</v>
      </c>
      <c r="L1932" s="55">
        <v>0</v>
      </c>
      <c r="M1932" s="55">
        <v>0</v>
      </c>
      <c r="N1932" s="56">
        <v>5</v>
      </c>
      <c r="O1932" s="56">
        <v>3</v>
      </c>
      <c r="P1932" s="56">
        <v>8</v>
      </c>
      <c r="Q1932" s="55">
        <v>1931</v>
      </c>
      <c r="R1932" s="55" t="s">
        <v>309</v>
      </c>
      <c r="S1932" s="55">
        <v>105</v>
      </c>
      <c r="T1932" s="57">
        <f t="shared" si="30"/>
        <v>6</v>
      </c>
    </row>
    <row r="1933" spans="1:20" s="55" customFormat="1" x14ac:dyDescent="0.3">
      <c r="A1933" s="55" t="s">
        <v>2239</v>
      </c>
      <c r="B1933" s="55">
        <v>1</v>
      </c>
      <c r="C1933" s="55">
        <v>0</v>
      </c>
      <c r="D1933" s="55">
        <v>1</v>
      </c>
      <c r="E1933" s="55">
        <v>1</v>
      </c>
      <c r="F1933" s="55">
        <v>0</v>
      </c>
      <c r="G1933" s="55">
        <v>0</v>
      </c>
      <c r="H1933" s="55">
        <v>0</v>
      </c>
      <c r="I1933" s="55">
        <v>0</v>
      </c>
      <c r="J1933" s="55">
        <v>1</v>
      </c>
      <c r="K1933" s="55">
        <v>1</v>
      </c>
      <c r="L1933" s="55">
        <v>0</v>
      </c>
      <c r="M1933" s="55">
        <v>0</v>
      </c>
      <c r="N1933" s="56">
        <v>3</v>
      </c>
      <c r="O1933" s="56">
        <v>2</v>
      </c>
      <c r="P1933" s="56">
        <v>5</v>
      </c>
      <c r="Q1933" s="55">
        <v>1932</v>
      </c>
      <c r="R1933" s="55" t="s">
        <v>309</v>
      </c>
      <c r="S1933" s="55">
        <v>106</v>
      </c>
      <c r="T1933" s="57">
        <f t="shared" si="30"/>
        <v>3</v>
      </c>
    </row>
    <row r="1934" spans="1:20" s="55" customFormat="1" x14ac:dyDescent="0.3">
      <c r="A1934" s="55" t="s">
        <v>2239</v>
      </c>
      <c r="B1934" s="55">
        <v>0</v>
      </c>
      <c r="C1934" s="55">
        <v>0</v>
      </c>
      <c r="D1934" s="55">
        <v>0</v>
      </c>
      <c r="E1934" s="55">
        <v>0</v>
      </c>
      <c r="F1934" s="55">
        <v>1</v>
      </c>
      <c r="G1934" s="55">
        <v>0</v>
      </c>
      <c r="H1934" s="55">
        <v>1</v>
      </c>
      <c r="I1934" s="55">
        <v>3</v>
      </c>
      <c r="J1934" s="55">
        <v>1</v>
      </c>
      <c r="K1934" s="55">
        <v>1</v>
      </c>
      <c r="L1934" s="55">
        <v>0</v>
      </c>
      <c r="M1934" s="55">
        <v>0</v>
      </c>
      <c r="N1934" s="56">
        <v>3</v>
      </c>
      <c r="O1934" s="56">
        <v>4</v>
      </c>
      <c r="P1934" s="56">
        <v>7</v>
      </c>
      <c r="Q1934" s="55">
        <v>1933</v>
      </c>
      <c r="R1934" s="55" t="s">
        <v>309</v>
      </c>
      <c r="S1934" s="55">
        <v>106</v>
      </c>
      <c r="T1934" s="57">
        <f t="shared" si="30"/>
        <v>5</v>
      </c>
    </row>
    <row r="1935" spans="1:20" s="55" customFormat="1" x14ac:dyDescent="0.3">
      <c r="A1935" s="55" t="s">
        <v>2239</v>
      </c>
      <c r="B1935" s="55">
        <v>0</v>
      </c>
      <c r="C1935" s="55">
        <v>0</v>
      </c>
      <c r="D1935" s="55">
        <v>1</v>
      </c>
      <c r="E1935" s="55">
        <v>0</v>
      </c>
      <c r="F1935" s="55">
        <v>2</v>
      </c>
      <c r="G1935" s="55">
        <v>0</v>
      </c>
      <c r="H1935" s="55">
        <v>0</v>
      </c>
      <c r="I1935" s="55">
        <v>0</v>
      </c>
      <c r="J1935" s="55">
        <v>1</v>
      </c>
      <c r="K1935" s="55">
        <v>1</v>
      </c>
      <c r="L1935" s="55">
        <v>0</v>
      </c>
      <c r="M1935" s="55">
        <v>0</v>
      </c>
      <c r="N1935" s="56">
        <v>4</v>
      </c>
      <c r="O1935" s="56">
        <v>1</v>
      </c>
      <c r="P1935" s="56">
        <v>5</v>
      </c>
      <c r="Q1935" s="55">
        <v>1934</v>
      </c>
      <c r="R1935" s="55" t="s">
        <v>309</v>
      </c>
      <c r="S1935" s="55">
        <v>106</v>
      </c>
      <c r="T1935" s="57">
        <f t="shared" si="30"/>
        <v>3</v>
      </c>
    </row>
    <row r="1936" spans="1:20" s="55" customFormat="1" x14ac:dyDescent="0.3">
      <c r="A1936" s="55" t="s">
        <v>2239</v>
      </c>
      <c r="B1936" s="55">
        <v>0</v>
      </c>
      <c r="C1936" s="55">
        <v>0</v>
      </c>
      <c r="D1936" s="55">
        <v>0</v>
      </c>
      <c r="E1936" s="55">
        <v>2</v>
      </c>
      <c r="F1936" s="55">
        <v>2</v>
      </c>
      <c r="G1936" s="55">
        <v>0</v>
      </c>
      <c r="H1936" s="55">
        <v>0</v>
      </c>
      <c r="I1936" s="55">
        <v>1</v>
      </c>
      <c r="J1936" s="55">
        <v>1</v>
      </c>
      <c r="K1936" s="55">
        <v>1</v>
      </c>
      <c r="L1936" s="55">
        <v>0</v>
      </c>
      <c r="M1936" s="55">
        <v>0</v>
      </c>
      <c r="N1936" s="56">
        <v>3</v>
      </c>
      <c r="O1936" s="56">
        <v>4</v>
      </c>
      <c r="P1936" s="56">
        <v>7</v>
      </c>
      <c r="Q1936" s="55">
        <v>1935</v>
      </c>
      <c r="R1936" s="55" t="s">
        <v>309</v>
      </c>
      <c r="S1936" s="55">
        <v>106</v>
      </c>
      <c r="T1936" s="57">
        <f t="shared" si="30"/>
        <v>5</v>
      </c>
    </row>
    <row r="1937" spans="1:20" s="55" customFormat="1" x14ac:dyDescent="0.3">
      <c r="A1937" s="55" t="s">
        <v>2239</v>
      </c>
      <c r="B1937" s="55">
        <v>0</v>
      </c>
      <c r="C1937" s="55">
        <v>1</v>
      </c>
      <c r="D1937" s="55">
        <v>0</v>
      </c>
      <c r="E1937" s="55">
        <v>1</v>
      </c>
      <c r="F1937" s="55">
        <v>1</v>
      </c>
      <c r="G1937" s="55">
        <v>0</v>
      </c>
      <c r="H1937" s="55">
        <v>0</v>
      </c>
      <c r="I1937" s="55">
        <v>0</v>
      </c>
      <c r="J1937" s="55">
        <v>1</v>
      </c>
      <c r="K1937" s="55">
        <v>1</v>
      </c>
      <c r="L1937" s="55">
        <v>0</v>
      </c>
      <c r="M1937" s="55">
        <v>0</v>
      </c>
      <c r="N1937" s="56">
        <v>2</v>
      </c>
      <c r="O1937" s="56">
        <v>3</v>
      </c>
      <c r="P1937" s="56">
        <v>5</v>
      </c>
      <c r="Q1937" s="55">
        <v>1936</v>
      </c>
      <c r="R1937" s="55" t="s">
        <v>309</v>
      </c>
      <c r="S1937" s="55">
        <v>106</v>
      </c>
      <c r="T1937" s="57">
        <f t="shared" si="30"/>
        <v>3</v>
      </c>
    </row>
    <row r="1938" spans="1:20" s="55" customFormat="1" x14ac:dyDescent="0.3">
      <c r="A1938" s="55" t="s">
        <v>2239</v>
      </c>
      <c r="B1938" s="55">
        <v>0</v>
      </c>
      <c r="C1938" s="55">
        <v>1</v>
      </c>
      <c r="D1938" s="55">
        <v>2</v>
      </c>
      <c r="E1938" s="55">
        <v>1</v>
      </c>
      <c r="F1938" s="55">
        <v>2</v>
      </c>
      <c r="G1938" s="55">
        <v>0</v>
      </c>
      <c r="H1938" s="55">
        <v>1</v>
      </c>
      <c r="I1938" s="55">
        <v>0</v>
      </c>
      <c r="J1938" s="55">
        <v>1</v>
      </c>
      <c r="K1938" s="55">
        <v>1</v>
      </c>
      <c r="L1938" s="55">
        <v>0</v>
      </c>
      <c r="M1938" s="55">
        <v>0</v>
      </c>
      <c r="N1938" s="56">
        <v>6</v>
      </c>
      <c r="O1938" s="56">
        <v>3</v>
      </c>
      <c r="P1938" s="56">
        <v>9</v>
      </c>
      <c r="Q1938" s="55">
        <v>1937</v>
      </c>
      <c r="R1938" s="55" t="s">
        <v>309</v>
      </c>
      <c r="S1938" s="55">
        <v>106</v>
      </c>
      <c r="T1938" s="57">
        <f t="shared" si="30"/>
        <v>7</v>
      </c>
    </row>
    <row r="1939" spans="1:20" s="55" customFormat="1" x14ac:dyDescent="0.3">
      <c r="A1939" s="55" t="s">
        <v>2239</v>
      </c>
      <c r="B1939" s="55">
        <v>0</v>
      </c>
      <c r="C1939" s="55">
        <v>0</v>
      </c>
      <c r="D1939" s="55">
        <v>0</v>
      </c>
      <c r="E1939" s="55">
        <v>0</v>
      </c>
      <c r="F1939" s="55">
        <v>2</v>
      </c>
      <c r="G1939" s="55">
        <v>2</v>
      </c>
      <c r="H1939" s="55">
        <v>1</v>
      </c>
      <c r="I1939" s="55">
        <v>0</v>
      </c>
      <c r="J1939" s="55">
        <v>1</v>
      </c>
      <c r="K1939" s="55">
        <v>1</v>
      </c>
      <c r="L1939" s="55">
        <v>0</v>
      </c>
      <c r="M1939" s="55">
        <v>0</v>
      </c>
      <c r="N1939" s="56">
        <v>4</v>
      </c>
      <c r="O1939" s="56">
        <v>3</v>
      </c>
      <c r="P1939" s="56">
        <v>7</v>
      </c>
      <c r="Q1939" s="55">
        <v>1938</v>
      </c>
      <c r="R1939" s="55" t="s">
        <v>309</v>
      </c>
      <c r="S1939" s="55">
        <v>106</v>
      </c>
      <c r="T1939" s="57">
        <f t="shared" si="30"/>
        <v>5</v>
      </c>
    </row>
    <row r="1940" spans="1:20" s="55" customFormat="1" x14ac:dyDescent="0.3">
      <c r="A1940" s="55" t="s">
        <v>2239</v>
      </c>
      <c r="B1940" s="55">
        <v>1</v>
      </c>
      <c r="C1940" s="55">
        <v>0</v>
      </c>
      <c r="D1940" s="55">
        <v>1</v>
      </c>
      <c r="E1940" s="55">
        <v>0</v>
      </c>
      <c r="F1940" s="55">
        <v>3</v>
      </c>
      <c r="G1940" s="55">
        <v>0</v>
      </c>
      <c r="H1940" s="55">
        <v>0</v>
      </c>
      <c r="I1940" s="55">
        <v>0</v>
      </c>
      <c r="J1940" s="55">
        <v>1</v>
      </c>
      <c r="K1940" s="55">
        <v>1</v>
      </c>
      <c r="L1940" s="55">
        <v>0</v>
      </c>
      <c r="M1940" s="55">
        <v>0</v>
      </c>
      <c r="N1940" s="56">
        <v>6</v>
      </c>
      <c r="O1940" s="56">
        <v>1</v>
      </c>
      <c r="P1940" s="56">
        <v>7</v>
      </c>
      <c r="Q1940" s="55">
        <v>1939</v>
      </c>
      <c r="R1940" s="55" t="s">
        <v>309</v>
      </c>
      <c r="S1940" s="55">
        <v>106</v>
      </c>
      <c r="T1940" s="57">
        <f t="shared" si="30"/>
        <v>5</v>
      </c>
    </row>
    <row r="1941" spans="1:20" s="55" customFormat="1" x14ac:dyDescent="0.3">
      <c r="A1941" s="55" t="s">
        <v>2239</v>
      </c>
      <c r="B1941" s="55">
        <v>1</v>
      </c>
      <c r="C1941" s="55">
        <v>0</v>
      </c>
      <c r="D1941" s="55">
        <v>1</v>
      </c>
      <c r="E1941" s="55">
        <v>0</v>
      </c>
      <c r="F1941" s="55">
        <v>3</v>
      </c>
      <c r="G1941" s="55">
        <v>0</v>
      </c>
      <c r="H1941" s="55">
        <v>0</v>
      </c>
      <c r="I1941" s="55">
        <v>0</v>
      </c>
      <c r="J1941" s="55">
        <v>1</v>
      </c>
      <c r="K1941" s="55">
        <v>1</v>
      </c>
      <c r="L1941" s="55">
        <v>0</v>
      </c>
      <c r="M1941" s="55">
        <v>0</v>
      </c>
      <c r="N1941" s="56">
        <v>6</v>
      </c>
      <c r="O1941" s="56">
        <v>1</v>
      </c>
      <c r="P1941" s="56">
        <v>7</v>
      </c>
      <c r="Q1941" s="55">
        <v>1940</v>
      </c>
      <c r="R1941" s="55" t="s">
        <v>309</v>
      </c>
      <c r="S1941" s="55">
        <v>106</v>
      </c>
      <c r="T1941" s="57">
        <f t="shared" si="30"/>
        <v>5</v>
      </c>
    </row>
    <row r="1942" spans="1:20" s="55" customFormat="1" x14ac:dyDescent="0.3">
      <c r="A1942" s="55" t="s">
        <v>2239</v>
      </c>
      <c r="B1942" s="55">
        <v>0</v>
      </c>
      <c r="C1942" s="55">
        <v>0</v>
      </c>
      <c r="D1942" s="55">
        <v>0</v>
      </c>
      <c r="E1942" s="55">
        <v>0</v>
      </c>
      <c r="F1942" s="55">
        <v>2</v>
      </c>
      <c r="G1942" s="55">
        <v>2</v>
      </c>
      <c r="H1942" s="55">
        <v>0</v>
      </c>
      <c r="I1942" s="55">
        <v>0</v>
      </c>
      <c r="J1942" s="55">
        <v>1</v>
      </c>
      <c r="K1942" s="55">
        <v>1</v>
      </c>
      <c r="L1942" s="55">
        <v>0</v>
      </c>
      <c r="M1942" s="55">
        <v>0</v>
      </c>
      <c r="N1942" s="56">
        <v>3</v>
      </c>
      <c r="O1942" s="56">
        <v>3</v>
      </c>
      <c r="P1942" s="56">
        <v>6</v>
      </c>
      <c r="Q1942" s="55">
        <v>1941</v>
      </c>
      <c r="R1942" s="55" t="s">
        <v>309</v>
      </c>
      <c r="S1942" s="55">
        <v>106</v>
      </c>
      <c r="T1942" s="57">
        <f t="shared" si="30"/>
        <v>4</v>
      </c>
    </row>
    <row r="1943" spans="1:20" s="55" customFormat="1" x14ac:dyDescent="0.3">
      <c r="A1943" s="55" t="s">
        <v>2239</v>
      </c>
      <c r="B1943" s="55">
        <v>0</v>
      </c>
      <c r="C1943" s="55">
        <v>0</v>
      </c>
      <c r="D1943" s="55">
        <v>0</v>
      </c>
      <c r="E1943" s="55">
        <v>1</v>
      </c>
      <c r="F1943" s="55">
        <v>1</v>
      </c>
      <c r="G1943" s="55">
        <v>0</v>
      </c>
      <c r="H1943" s="55">
        <v>1</v>
      </c>
      <c r="I1943" s="55">
        <v>1</v>
      </c>
      <c r="J1943" s="55">
        <v>1</v>
      </c>
      <c r="K1943" s="55">
        <v>1</v>
      </c>
      <c r="L1943" s="55">
        <v>0</v>
      </c>
      <c r="M1943" s="55">
        <v>0</v>
      </c>
      <c r="N1943" s="56">
        <v>3</v>
      </c>
      <c r="O1943" s="56">
        <v>3</v>
      </c>
      <c r="P1943" s="56">
        <v>6</v>
      </c>
      <c r="Q1943" s="55">
        <v>1942</v>
      </c>
      <c r="R1943" s="55" t="s">
        <v>309</v>
      </c>
      <c r="S1943" s="55">
        <v>106</v>
      </c>
      <c r="T1943" s="57">
        <f t="shared" si="30"/>
        <v>4</v>
      </c>
    </row>
    <row r="1944" spans="1:20" s="55" customFormat="1" x14ac:dyDescent="0.3">
      <c r="A1944" s="55" t="s">
        <v>2239</v>
      </c>
      <c r="B1944" s="55">
        <v>0</v>
      </c>
      <c r="C1944" s="55">
        <v>0</v>
      </c>
      <c r="D1944" s="55">
        <v>0</v>
      </c>
      <c r="E1944" s="55">
        <v>0</v>
      </c>
      <c r="F1944" s="55">
        <v>3</v>
      </c>
      <c r="G1944" s="55">
        <v>1</v>
      </c>
      <c r="H1944" s="55">
        <v>0</v>
      </c>
      <c r="I1944" s="55">
        <v>1</v>
      </c>
      <c r="J1944" s="55">
        <v>1</v>
      </c>
      <c r="K1944" s="55">
        <v>1</v>
      </c>
      <c r="L1944" s="55">
        <v>0</v>
      </c>
      <c r="M1944" s="55">
        <v>0</v>
      </c>
      <c r="N1944" s="56">
        <v>4</v>
      </c>
      <c r="O1944" s="56">
        <v>3</v>
      </c>
      <c r="P1944" s="56">
        <v>7</v>
      </c>
      <c r="Q1944" s="55">
        <v>1943</v>
      </c>
      <c r="R1944" s="55" t="s">
        <v>309</v>
      </c>
      <c r="S1944" s="55">
        <v>106</v>
      </c>
      <c r="T1944" s="57">
        <f t="shared" si="30"/>
        <v>5</v>
      </c>
    </row>
    <row r="1945" spans="1:20" s="55" customFormat="1" x14ac:dyDescent="0.3">
      <c r="A1945" s="55" t="s">
        <v>2239</v>
      </c>
      <c r="B1945" s="55">
        <v>0</v>
      </c>
      <c r="C1945" s="55">
        <v>0</v>
      </c>
      <c r="D1945" s="55">
        <v>0</v>
      </c>
      <c r="E1945" s="55">
        <v>2</v>
      </c>
      <c r="F1945" s="55">
        <v>1</v>
      </c>
      <c r="G1945" s="55">
        <v>1</v>
      </c>
      <c r="H1945" s="55">
        <v>0</v>
      </c>
      <c r="I1945" s="55">
        <v>0</v>
      </c>
      <c r="J1945" s="55">
        <v>1</v>
      </c>
      <c r="K1945" s="55">
        <v>1</v>
      </c>
      <c r="L1945" s="55">
        <v>0</v>
      </c>
      <c r="M1945" s="55">
        <v>0</v>
      </c>
      <c r="N1945" s="56">
        <v>2</v>
      </c>
      <c r="O1945" s="56">
        <v>4</v>
      </c>
      <c r="P1945" s="56">
        <v>6</v>
      </c>
      <c r="Q1945" s="55">
        <v>1944</v>
      </c>
      <c r="R1945" s="55" t="s">
        <v>309</v>
      </c>
      <c r="S1945" s="55">
        <v>106</v>
      </c>
      <c r="T1945" s="57">
        <f t="shared" si="30"/>
        <v>4</v>
      </c>
    </row>
    <row r="1946" spans="1:20" s="55" customFormat="1" x14ac:dyDescent="0.3">
      <c r="A1946" s="55" t="s">
        <v>2239</v>
      </c>
      <c r="B1946" s="55">
        <v>0</v>
      </c>
      <c r="C1946" s="55">
        <v>0</v>
      </c>
      <c r="D1946" s="55">
        <v>0</v>
      </c>
      <c r="E1946" s="55">
        <v>0</v>
      </c>
      <c r="F1946" s="55">
        <v>0</v>
      </c>
      <c r="G1946" s="55">
        <v>1</v>
      </c>
      <c r="H1946" s="55">
        <v>0</v>
      </c>
      <c r="I1946" s="55">
        <v>0</v>
      </c>
      <c r="J1946" s="55">
        <v>1</v>
      </c>
      <c r="K1946" s="55">
        <v>1</v>
      </c>
      <c r="L1946" s="55">
        <v>0</v>
      </c>
      <c r="M1946" s="55">
        <v>1</v>
      </c>
      <c r="N1946" s="56">
        <v>1</v>
      </c>
      <c r="O1946" s="56">
        <v>3</v>
      </c>
      <c r="P1946" s="56">
        <v>4</v>
      </c>
      <c r="Q1946" s="55">
        <v>1945</v>
      </c>
      <c r="R1946" s="55" t="s">
        <v>309</v>
      </c>
      <c r="S1946" s="55">
        <v>106</v>
      </c>
      <c r="T1946" s="57">
        <f t="shared" si="30"/>
        <v>1</v>
      </c>
    </row>
    <row r="1947" spans="1:20" s="55" customFormat="1" x14ac:dyDescent="0.3">
      <c r="A1947" s="55" t="s">
        <v>2239</v>
      </c>
      <c r="B1947" s="55">
        <v>0</v>
      </c>
      <c r="C1947" s="55">
        <v>1</v>
      </c>
      <c r="D1947" s="55">
        <v>0</v>
      </c>
      <c r="E1947" s="55">
        <v>0</v>
      </c>
      <c r="F1947" s="55">
        <v>0</v>
      </c>
      <c r="G1947" s="55">
        <v>0</v>
      </c>
      <c r="H1947" s="55">
        <v>0</v>
      </c>
      <c r="I1947" s="55">
        <v>0</v>
      </c>
      <c r="J1947" s="55">
        <v>1</v>
      </c>
      <c r="K1947" s="55">
        <v>1</v>
      </c>
      <c r="L1947" s="55">
        <v>0</v>
      </c>
      <c r="M1947" s="55">
        <v>0</v>
      </c>
      <c r="N1947" s="56">
        <v>1</v>
      </c>
      <c r="O1947" s="56">
        <v>2</v>
      </c>
      <c r="P1947" s="56">
        <v>3</v>
      </c>
      <c r="Q1947" s="55">
        <v>1946</v>
      </c>
      <c r="R1947" s="55" t="s">
        <v>309</v>
      </c>
      <c r="S1947" s="55">
        <v>106</v>
      </c>
      <c r="T1947" s="57">
        <f t="shared" si="30"/>
        <v>1</v>
      </c>
    </row>
    <row r="1948" spans="1:20" s="55" customFormat="1" x14ac:dyDescent="0.3">
      <c r="A1948" s="55" t="s">
        <v>2239</v>
      </c>
      <c r="B1948" s="55">
        <v>1</v>
      </c>
      <c r="C1948" s="55">
        <v>0</v>
      </c>
      <c r="D1948" s="55">
        <v>0</v>
      </c>
      <c r="E1948" s="55">
        <v>1</v>
      </c>
      <c r="F1948" s="55">
        <v>0</v>
      </c>
      <c r="G1948" s="55">
        <v>0</v>
      </c>
      <c r="H1948" s="55">
        <v>0</v>
      </c>
      <c r="I1948" s="55">
        <v>0</v>
      </c>
      <c r="J1948" s="55">
        <v>1</v>
      </c>
      <c r="K1948" s="55">
        <v>1</v>
      </c>
      <c r="L1948" s="55">
        <v>0</v>
      </c>
      <c r="M1948" s="55">
        <v>0</v>
      </c>
      <c r="N1948" s="56">
        <v>2</v>
      </c>
      <c r="O1948" s="56">
        <v>2</v>
      </c>
      <c r="P1948" s="56">
        <v>4</v>
      </c>
      <c r="Q1948" s="55">
        <v>1947</v>
      </c>
      <c r="R1948" s="55" t="s">
        <v>309</v>
      </c>
      <c r="S1948" s="55">
        <v>106</v>
      </c>
      <c r="T1948" s="57">
        <f t="shared" si="30"/>
        <v>2</v>
      </c>
    </row>
    <row r="1949" spans="1:20" s="55" customFormat="1" x14ac:dyDescent="0.3">
      <c r="A1949" s="55" t="s">
        <v>2239</v>
      </c>
      <c r="B1949" s="55">
        <v>0</v>
      </c>
      <c r="C1949" s="55">
        <v>0</v>
      </c>
      <c r="D1949" s="55">
        <v>0</v>
      </c>
      <c r="E1949" s="55">
        <v>1</v>
      </c>
      <c r="F1949" s="55">
        <v>2</v>
      </c>
      <c r="G1949" s="55">
        <v>1</v>
      </c>
      <c r="H1949" s="55">
        <v>0</v>
      </c>
      <c r="I1949" s="55">
        <v>0</v>
      </c>
      <c r="J1949" s="55">
        <v>0</v>
      </c>
      <c r="K1949" s="55">
        <v>1</v>
      </c>
      <c r="L1949" s="55">
        <v>0</v>
      </c>
      <c r="M1949" s="55">
        <v>0</v>
      </c>
      <c r="N1949" s="56">
        <v>2</v>
      </c>
      <c r="O1949" s="56">
        <v>3</v>
      </c>
      <c r="P1949" s="56">
        <v>5</v>
      </c>
      <c r="Q1949" s="55">
        <v>1948</v>
      </c>
      <c r="R1949" s="55" t="s">
        <v>309</v>
      </c>
      <c r="S1949" s="55">
        <v>106</v>
      </c>
      <c r="T1949" s="57">
        <f t="shared" si="30"/>
        <v>4</v>
      </c>
    </row>
    <row r="1950" spans="1:20" s="55" customFormat="1" x14ac:dyDescent="0.3">
      <c r="A1950" s="55" t="s">
        <v>2239</v>
      </c>
      <c r="B1950" s="55">
        <v>0</v>
      </c>
      <c r="C1950" s="55">
        <v>0</v>
      </c>
      <c r="D1950" s="55">
        <v>1</v>
      </c>
      <c r="E1950" s="55">
        <v>1</v>
      </c>
      <c r="F1950" s="55">
        <v>0</v>
      </c>
      <c r="G1950" s="55">
        <v>0</v>
      </c>
      <c r="H1950" s="55">
        <v>0</v>
      </c>
      <c r="I1950" s="55">
        <v>0</v>
      </c>
      <c r="J1950" s="55">
        <v>1</v>
      </c>
      <c r="K1950" s="55">
        <v>1</v>
      </c>
      <c r="L1950" s="55">
        <v>0</v>
      </c>
      <c r="M1950" s="55">
        <v>0</v>
      </c>
      <c r="N1950" s="56">
        <v>2</v>
      </c>
      <c r="O1950" s="56">
        <v>2</v>
      </c>
      <c r="P1950" s="56">
        <v>4</v>
      </c>
      <c r="Q1950" s="55">
        <v>1949</v>
      </c>
      <c r="R1950" s="55" t="s">
        <v>309</v>
      </c>
      <c r="S1950" s="55">
        <v>106</v>
      </c>
      <c r="T1950" s="57">
        <f t="shared" si="30"/>
        <v>2</v>
      </c>
    </row>
    <row r="1951" spans="1:20" s="55" customFormat="1" x14ac:dyDescent="0.3">
      <c r="A1951" s="55" t="s">
        <v>2239</v>
      </c>
      <c r="B1951" s="55">
        <v>0</v>
      </c>
      <c r="C1951" s="55">
        <v>0</v>
      </c>
      <c r="D1951" s="55">
        <v>0</v>
      </c>
      <c r="E1951" s="55">
        <v>1</v>
      </c>
      <c r="F1951" s="55">
        <v>2</v>
      </c>
      <c r="G1951" s="55">
        <v>0</v>
      </c>
      <c r="H1951" s="55">
        <v>0</v>
      </c>
      <c r="I1951" s="55">
        <v>0</v>
      </c>
      <c r="J1951" s="55">
        <v>1</v>
      </c>
      <c r="K1951" s="55">
        <v>1</v>
      </c>
      <c r="L1951" s="55">
        <v>0</v>
      </c>
      <c r="M1951" s="55">
        <v>0</v>
      </c>
      <c r="N1951" s="56">
        <v>3</v>
      </c>
      <c r="O1951" s="56">
        <v>2</v>
      </c>
      <c r="P1951" s="56">
        <v>5</v>
      </c>
      <c r="Q1951" s="55">
        <v>1950</v>
      </c>
      <c r="R1951" s="55" t="s">
        <v>309</v>
      </c>
      <c r="S1951" s="55">
        <v>106</v>
      </c>
      <c r="T1951" s="57">
        <f t="shared" si="30"/>
        <v>3</v>
      </c>
    </row>
    <row r="1952" spans="1:20" s="55" customFormat="1" x14ac:dyDescent="0.3">
      <c r="A1952" s="55" t="s">
        <v>2239</v>
      </c>
      <c r="B1952" s="55">
        <v>0</v>
      </c>
      <c r="C1952" s="55">
        <v>0</v>
      </c>
      <c r="D1952" s="55">
        <v>2</v>
      </c>
      <c r="E1952" s="55">
        <v>0</v>
      </c>
      <c r="F1952" s="55">
        <v>1</v>
      </c>
      <c r="G1952" s="55">
        <v>1</v>
      </c>
      <c r="H1952" s="55">
        <v>0</v>
      </c>
      <c r="I1952" s="55">
        <v>1</v>
      </c>
      <c r="J1952" s="55">
        <v>1</v>
      </c>
      <c r="K1952" s="55">
        <v>1</v>
      </c>
      <c r="L1952" s="55">
        <v>0</v>
      </c>
      <c r="M1952" s="55">
        <v>0</v>
      </c>
      <c r="N1952" s="56">
        <v>4</v>
      </c>
      <c r="O1952" s="56">
        <v>3</v>
      </c>
      <c r="P1952" s="56">
        <v>7</v>
      </c>
      <c r="Q1952" s="55">
        <v>1951</v>
      </c>
      <c r="R1952" s="55" t="s">
        <v>309</v>
      </c>
      <c r="S1952" s="55">
        <v>106</v>
      </c>
      <c r="T1952" s="57">
        <f t="shared" si="30"/>
        <v>5</v>
      </c>
    </row>
    <row r="1953" spans="1:20" s="55" customFormat="1" x14ac:dyDescent="0.3">
      <c r="A1953" s="55" t="s">
        <v>2241</v>
      </c>
      <c r="B1953" s="55">
        <v>1</v>
      </c>
      <c r="C1953" s="55">
        <v>0</v>
      </c>
      <c r="D1953" s="55">
        <v>2</v>
      </c>
      <c r="E1953" s="55">
        <v>0</v>
      </c>
      <c r="F1953" s="55">
        <v>1</v>
      </c>
      <c r="G1953" s="55">
        <v>2</v>
      </c>
      <c r="H1953" s="55">
        <v>1</v>
      </c>
      <c r="I1953" s="55">
        <v>1</v>
      </c>
      <c r="J1953" s="55">
        <v>3</v>
      </c>
      <c r="K1953" s="55">
        <v>4</v>
      </c>
      <c r="L1953" s="55">
        <v>0</v>
      </c>
      <c r="M1953" s="55">
        <v>0</v>
      </c>
      <c r="N1953" s="56">
        <v>8</v>
      </c>
      <c r="O1953" s="56">
        <v>7</v>
      </c>
      <c r="P1953" s="56">
        <v>15</v>
      </c>
      <c r="Q1953" s="55">
        <v>1952</v>
      </c>
      <c r="R1953" s="55" t="s">
        <v>309</v>
      </c>
      <c r="S1953" s="55">
        <v>107</v>
      </c>
      <c r="T1953" s="57">
        <f t="shared" si="30"/>
        <v>8</v>
      </c>
    </row>
    <row r="1954" spans="1:20" s="55" customFormat="1" x14ac:dyDescent="0.3">
      <c r="A1954" s="55" t="s">
        <v>2241</v>
      </c>
      <c r="B1954" s="55">
        <v>0</v>
      </c>
      <c r="C1954" s="55">
        <v>2</v>
      </c>
      <c r="D1954" s="55">
        <v>1</v>
      </c>
      <c r="E1954" s="55">
        <v>0</v>
      </c>
      <c r="F1954" s="55">
        <v>2</v>
      </c>
      <c r="G1954" s="55">
        <v>1</v>
      </c>
      <c r="H1954" s="55">
        <v>0</v>
      </c>
      <c r="I1954" s="55">
        <v>1</v>
      </c>
      <c r="J1954" s="55">
        <v>1</v>
      </c>
      <c r="K1954" s="55">
        <v>2</v>
      </c>
      <c r="L1954" s="55">
        <v>0</v>
      </c>
      <c r="M1954" s="55">
        <v>0</v>
      </c>
      <c r="N1954" s="56">
        <v>4</v>
      </c>
      <c r="O1954" s="56">
        <v>6</v>
      </c>
      <c r="P1954" s="56">
        <v>10</v>
      </c>
      <c r="Q1954" s="55">
        <v>1953</v>
      </c>
      <c r="R1954" s="55" t="s">
        <v>309</v>
      </c>
      <c r="S1954" s="55">
        <v>107</v>
      </c>
      <c r="T1954" s="57">
        <f t="shared" si="30"/>
        <v>7</v>
      </c>
    </row>
    <row r="1955" spans="1:20" s="55" customFormat="1" x14ac:dyDescent="0.3">
      <c r="A1955" s="55" t="s">
        <v>2241</v>
      </c>
      <c r="B1955" s="55">
        <v>1</v>
      </c>
      <c r="C1955" s="55">
        <v>0</v>
      </c>
      <c r="D1955" s="55">
        <v>1</v>
      </c>
      <c r="E1955" s="55">
        <v>1</v>
      </c>
      <c r="F1955" s="55">
        <v>0</v>
      </c>
      <c r="G1955" s="55">
        <v>2</v>
      </c>
      <c r="H1955" s="55">
        <v>0</v>
      </c>
      <c r="I1955" s="55">
        <v>1</v>
      </c>
      <c r="J1955" s="55">
        <v>2</v>
      </c>
      <c r="K1955" s="55">
        <v>1</v>
      </c>
      <c r="L1955" s="55">
        <v>0</v>
      </c>
      <c r="M1955" s="55">
        <v>0</v>
      </c>
      <c r="N1955" s="56">
        <v>4</v>
      </c>
      <c r="O1955" s="56">
        <v>5</v>
      </c>
      <c r="P1955" s="56">
        <v>9</v>
      </c>
      <c r="Q1955" s="55">
        <v>1954</v>
      </c>
      <c r="R1955" s="55" t="s">
        <v>309</v>
      </c>
      <c r="S1955" s="55">
        <v>107</v>
      </c>
      <c r="T1955" s="57">
        <f t="shared" si="30"/>
        <v>6</v>
      </c>
    </row>
    <row r="1956" spans="1:20" s="55" customFormat="1" x14ac:dyDescent="0.3">
      <c r="A1956" s="55" t="s">
        <v>2241</v>
      </c>
      <c r="B1956" s="55">
        <v>1</v>
      </c>
      <c r="C1956" s="55">
        <v>0</v>
      </c>
      <c r="D1956" s="55">
        <v>1</v>
      </c>
      <c r="E1956" s="55">
        <v>0</v>
      </c>
      <c r="F1956" s="55">
        <v>2</v>
      </c>
      <c r="G1956" s="55">
        <v>1</v>
      </c>
      <c r="H1956" s="55">
        <v>0</v>
      </c>
      <c r="I1956" s="55">
        <v>1</v>
      </c>
      <c r="J1956" s="55">
        <v>1</v>
      </c>
      <c r="K1956" s="55">
        <v>1</v>
      </c>
      <c r="L1956" s="55">
        <v>0</v>
      </c>
      <c r="M1956" s="55">
        <v>0</v>
      </c>
      <c r="N1956" s="56">
        <v>5</v>
      </c>
      <c r="O1956" s="56">
        <v>3</v>
      </c>
      <c r="P1956" s="56">
        <v>8</v>
      </c>
      <c r="Q1956" s="55">
        <v>1955</v>
      </c>
      <c r="R1956" s="55" t="s">
        <v>309</v>
      </c>
      <c r="S1956" s="55">
        <v>107</v>
      </c>
      <c r="T1956" s="57">
        <f t="shared" si="30"/>
        <v>6</v>
      </c>
    </row>
    <row r="1957" spans="1:20" s="55" customFormat="1" x14ac:dyDescent="0.3">
      <c r="A1957" s="55" t="s">
        <v>2241</v>
      </c>
      <c r="B1957" s="55">
        <v>0</v>
      </c>
      <c r="C1957" s="55">
        <v>1</v>
      </c>
      <c r="D1957" s="55">
        <v>0</v>
      </c>
      <c r="E1957" s="55">
        <v>1</v>
      </c>
      <c r="F1957" s="55">
        <v>0</v>
      </c>
      <c r="G1957" s="55">
        <v>1</v>
      </c>
      <c r="H1957" s="55">
        <v>0</v>
      </c>
      <c r="I1957" s="55">
        <v>0</v>
      </c>
      <c r="J1957" s="55">
        <v>1</v>
      </c>
      <c r="K1957" s="55">
        <v>1</v>
      </c>
      <c r="L1957" s="55">
        <v>0</v>
      </c>
      <c r="M1957" s="55">
        <v>0</v>
      </c>
      <c r="N1957" s="56">
        <v>1</v>
      </c>
      <c r="O1957" s="56">
        <v>4</v>
      </c>
      <c r="P1957" s="56">
        <v>5</v>
      </c>
      <c r="Q1957" s="55">
        <v>1956</v>
      </c>
      <c r="R1957" s="55" t="s">
        <v>309</v>
      </c>
      <c r="S1957" s="55">
        <v>107</v>
      </c>
      <c r="T1957" s="57">
        <f t="shared" si="30"/>
        <v>3</v>
      </c>
    </row>
    <row r="1958" spans="1:20" s="55" customFormat="1" x14ac:dyDescent="0.3">
      <c r="A1958" s="55" t="s">
        <v>2241</v>
      </c>
      <c r="B1958" s="55">
        <v>0</v>
      </c>
      <c r="C1958" s="55">
        <v>1</v>
      </c>
      <c r="D1958" s="55">
        <v>0</v>
      </c>
      <c r="E1958" s="55">
        <v>1</v>
      </c>
      <c r="F1958" s="55">
        <v>1</v>
      </c>
      <c r="G1958" s="55">
        <v>2</v>
      </c>
      <c r="H1958" s="55">
        <v>0</v>
      </c>
      <c r="I1958" s="55">
        <v>1</v>
      </c>
      <c r="J1958" s="55">
        <v>1</v>
      </c>
      <c r="K1958" s="55">
        <v>2</v>
      </c>
      <c r="L1958" s="55">
        <v>0</v>
      </c>
      <c r="M1958" s="55">
        <v>0</v>
      </c>
      <c r="N1958" s="56">
        <v>2</v>
      </c>
      <c r="O1958" s="56">
        <v>7</v>
      </c>
      <c r="P1958" s="56">
        <v>9</v>
      </c>
      <c r="Q1958" s="55">
        <v>1957</v>
      </c>
      <c r="R1958" s="55" t="s">
        <v>309</v>
      </c>
      <c r="S1958" s="55">
        <v>107</v>
      </c>
      <c r="T1958" s="57">
        <f t="shared" si="30"/>
        <v>6</v>
      </c>
    </row>
    <row r="1959" spans="1:20" s="55" customFormat="1" x14ac:dyDescent="0.3">
      <c r="A1959" s="55" t="s">
        <v>2241</v>
      </c>
      <c r="B1959" s="55">
        <v>0</v>
      </c>
      <c r="C1959" s="55">
        <v>1</v>
      </c>
      <c r="D1959" s="55">
        <v>0</v>
      </c>
      <c r="E1959" s="55">
        <v>1</v>
      </c>
      <c r="F1959" s="55">
        <v>0</v>
      </c>
      <c r="G1959" s="55">
        <v>0</v>
      </c>
      <c r="H1959" s="55">
        <v>0</v>
      </c>
      <c r="I1959" s="55">
        <v>0</v>
      </c>
      <c r="J1959" s="55">
        <v>1</v>
      </c>
      <c r="K1959" s="55">
        <v>1</v>
      </c>
      <c r="L1959" s="55">
        <v>0</v>
      </c>
      <c r="M1959" s="55">
        <v>0</v>
      </c>
      <c r="N1959" s="56">
        <v>1</v>
      </c>
      <c r="O1959" s="56">
        <v>3</v>
      </c>
      <c r="P1959" s="56">
        <v>4</v>
      </c>
      <c r="Q1959" s="55">
        <v>1958</v>
      </c>
      <c r="R1959" s="55" t="s">
        <v>309</v>
      </c>
      <c r="S1959" s="55">
        <v>107</v>
      </c>
      <c r="T1959" s="57">
        <f t="shared" si="30"/>
        <v>2</v>
      </c>
    </row>
    <row r="1960" spans="1:20" s="55" customFormat="1" x14ac:dyDescent="0.3">
      <c r="A1960" s="55" t="s">
        <v>2241</v>
      </c>
      <c r="B1960" s="55">
        <v>1</v>
      </c>
      <c r="C1960" s="55">
        <v>0</v>
      </c>
      <c r="D1960" s="55">
        <v>0</v>
      </c>
      <c r="E1960" s="55">
        <v>1</v>
      </c>
      <c r="F1960" s="55">
        <v>0</v>
      </c>
      <c r="G1960" s="55">
        <v>0</v>
      </c>
      <c r="H1960" s="55">
        <v>0</v>
      </c>
      <c r="I1960" s="55">
        <v>0</v>
      </c>
      <c r="J1960" s="55">
        <v>1</v>
      </c>
      <c r="K1960" s="55">
        <v>1</v>
      </c>
      <c r="L1960" s="55">
        <v>0</v>
      </c>
      <c r="M1960" s="55">
        <v>0</v>
      </c>
      <c r="N1960" s="56">
        <v>2</v>
      </c>
      <c r="O1960" s="56">
        <v>2</v>
      </c>
      <c r="P1960" s="56">
        <v>4</v>
      </c>
      <c r="Q1960" s="55">
        <v>1959</v>
      </c>
      <c r="R1960" s="55" t="s">
        <v>309</v>
      </c>
      <c r="S1960" s="55">
        <v>107</v>
      </c>
      <c r="T1960" s="57">
        <f t="shared" si="30"/>
        <v>2</v>
      </c>
    </row>
    <row r="1961" spans="1:20" s="55" customFormat="1" x14ac:dyDescent="0.3">
      <c r="A1961" s="55" t="s">
        <v>2241</v>
      </c>
      <c r="B1961" s="55">
        <v>0</v>
      </c>
      <c r="C1961" s="55">
        <v>1</v>
      </c>
      <c r="D1961" s="55">
        <v>1</v>
      </c>
      <c r="E1961" s="55">
        <v>1</v>
      </c>
      <c r="F1961" s="55">
        <v>0</v>
      </c>
      <c r="G1961" s="55">
        <v>1</v>
      </c>
      <c r="H1961" s="55">
        <v>0</v>
      </c>
      <c r="I1961" s="55">
        <v>1</v>
      </c>
      <c r="J1961" s="55">
        <v>1</v>
      </c>
      <c r="K1961" s="55">
        <v>2</v>
      </c>
      <c r="L1961" s="55">
        <v>0</v>
      </c>
      <c r="M1961" s="55">
        <v>0</v>
      </c>
      <c r="N1961" s="56">
        <v>2</v>
      </c>
      <c r="O1961" s="56">
        <v>6</v>
      </c>
      <c r="P1961" s="56">
        <v>8</v>
      </c>
      <c r="Q1961" s="55">
        <v>1960</v>
      </c>
      <c r="R1961" s="55" t="s">
        <v>309</v>
      </c>
      <c r="S1961" s="55">
        <v>107</v>
      </c>
      <c r="T1961" s="57">
        <f t="shared" si="30"/>
        <v>5</v>
      </c>
    </row>
    <row r="1962" spans="1:20" s="55" customFormat="1" x14ac:dyDescent="0.3">
      <c r="A1962" s="55" t="s">
        <v>2241</v>
      </c>
      <c r="B1962" s="55">
        <v>1</v>
      </c>
      <c r="C1962" s="55">
        <v>0</v>
      </c>
      <c r="D1962" s="55">
        <v>0</v>
      </c>
      <c r="E1962" s="55">
        <v>1</v>
      </c>
      <c r="F1962" s="55">
        <v>1</v>
      </c>
      <c r="G1962" s="55">
        <v>0</v>
      </c>
      <c r="H1962" s="55">
        <v>2</v>
      </c>
      <c r="I1962" s="55">
        <v>3</v>
      </c>
      <c r="J1962" s="55">
        <v>1</v>
      </c>
      <c r="K1962" s="55">
        <v>1</v>
      </c>
      <c r="L1962" s="55">
        <v>0</v>
      </c>
      <c r="M1962" s="55">
        <v>0</v>
      </c>
      <c r="N1962" s="56">
        <v>5</v>
      </c>
      <c r="O1962" s="56">
        <v>5</v>
      </c>
      <c r="P1962" s="56">
        <v>10</v>
      </c>
      <c r="Q1962" s="55">
        <v>1961</v>
      </c>
      <c r="R1962" s="55" t="s">
        <v>309</v>
      </c>
      <c r="S1962" s="55">
        <v>107</v>
      </c>
      <c r="T1962" s="57">
        <f t="shared" si="30"/>
        <v>8</v>
      </c>
    </row>
    <row r="1963" spans="1:20" s="55" customFormat="1" x14ac:dyDescent="0.3">
      <c r="A1963" s="55" t="s">
        <v>2241</v>
      </c>
      <c r="B1963" s="55">
        <v>0</v>
      </c>
      <c r="C1963" s="55">
        <v>1</v>
      </c>
      <c r="D1963" s="55">
        <v>1</v>
      </c>
      <c r="E1963" s="55">
        <v>2</v>
      </c>
      <c r="F1963" s="55">
        <v>0</v>
      </c>
      <c r="G1963" s="55">
        <v>1</v>
      </c>
      <c r="H1963" s="55">
        <v>0</v>
      </c>
      <c r="I1963" s="55">
        <v>1</v>
      </c>
      <c r="J1963" s="55">
        <v>1</v>
      </c>
      <c r="K1963" s="55">
        <v>2</v>
      </c>
      <c r="L1963" s="55">
        <v>0</v>
      </c>
      <c r="M1963" s="55">
        <v>0</v>
      </c>
      <c r="N1963" s="56">
        <v>2</v>
      </c>
      <c r="O1963" s="56">
        <v>7</v>
      </c>
      <c r="P1963" s="56">
        <v>9</v>
      </c>
      <c r="Q1963" s="55">
        <v>1962</v>
      </c>
      <c r="R1963" s="55" t="s">
        <v>309</v>
      </c>
      <c r="S1963" s="55">
        <v>107</v>
      </c>
      <c r="T1963" s="57">
        <f t="shared" si="30"/>
        <v>6</v>
      </c>
    </row>
    <row r="1964" spans="1:20" s="55" customFormat="1" x14ac:dyDescent="0.3">
      <c r="A1964" s="55" t="s">
        <v>2241</v>
      </c>
      <c r="B1964" s="55">
        <v>0</v>
      </c>
      <c r="C1964" s="55">
        <v>1</v>
      </c>
      <c r="D1964" s="55">
        <v>0</v>
      </c>
      <c r="E1964" s="55">
        <v>1</v>
      </c>
      <c r="F1964" s="55">
        <v>0</v>
      </c>
      <c r="G1964" s="55">
        <v>1</v>
      </c>
      <c r="H1964" s="55">
        <v>0</v>
      </c>
      <c r="I1964" s="55">
        <v>1</v>
      </c>
      <c r="J1964" s="55">
        <v>1</v>
      </c>
      <c r="K1964" s="55">
        <v>1</v>
      </c>
      <c r="L1964" s="55">
        <v>0</v>
      </c>
      <c r="M1964" s="55">
        <v>0</v>
      </c>
      <c r="N1964" s="56">
        <v>1</v>
      </c>
      <c r="O1964" s="56">
        <v>5</v>
      </c>
      <c r="P1964" s="56">
        <v>6</v>
      </c>
      <c r="Q1964" s="55">
        <v>1963</v>
      </c>
      <c r="R1964" s="55" t="s">
        <v>309</v>
      </c>
      <c r="S1964" s="55">
        <v>107</v>
      </c>
      <c r="T1964" s="57">
        <f t="shared" si="30"/>
        <v>4</v>
      </c>
    </row>
    <row r="1965" spans="1:20" s="55" customFormat="1" x14ac:dyDescent="0.3">
      <c r="A1965" s="55" t="s">
        <v>2241</v>
      </c>
      <c r="B1965" s="55">
        <v>0</v>
      </c>
      <c r="C1965" s="55">
        <v>1</v>
      </c>
      <c r="D1965" s="55">
        <v>1</v>
      </c>
      <c r="E1965" s="55">
        <v>1</v>
      </c>
      <c r="F1965" s="55">
        <v>0</v>
      </c>
      <c r="G1965" s="55">
        <v>1</v>
      </c>
      <c r="H1965" s="55">
        <v>0</v>
      </c>
      <c r="I1965" s="55">
        <v>1</v>
      </c>
      <c r="J1965" s="55">
        <v>1</v>
      </c>
      <c r="K1965" s="55">
        <v>1</v>
      </c>
      <c r="L1965" s="55">
        <v>0</v>
      </c>
      <c r="M1965" s="55">
        <v>0</v>
      </c>
      <c r="N1965" s="56">
        <v>2</v>
      </c>
      <c r="O1965" s="56">
        <v>5</v>
      </c>
      <c r="P1965" s="56">
        <v>7</v>
      </c>
      <c r="Q1965" s="55">
        <v>1964</v>
      </c>
      <c r="R1965" s="55" t="s">
        <v>309</v>
      </c>
      <c r="S1965" s="55">
        <v>107</v>
      </c>
      <c r="T1965" s="57">
        <f t="shared" si="30"/>
        <v>5</v>
      </c>
    </row>
    <row r="1966" spans="1:20" s="55" customFormat="1" x14ac:dyDescent="0.3">
      <c r="A1966" s="55" t="s">
        <v>2241</v>
      </c>
      <c r="B1966" s="55">
        <v>1</v>
      </c>
      <c r="C1966" s="55">
        <v>1</v>
      </c>
      <c r="D1966" s="55">
        <v>0</v>
      </c>
      <c r="E1966" s="55">
        <v>1</v>
      </c>
      <c r="F1966" s="55">
        <v>0</v>
      </c>
      <c r="G1966" s="55">
        <v>2</v>
      </c>
      <c r="H1966" s="55">
        <v>0</v>
      </c>
      <c r="I1966" s="55">
        <v>1</v>
      </c>
      <c r="J1966" s="55">
        <v>1</v>
      </c>
      <c r="K1966" s="55">
        <v>2</v>
      </c>
      <c r="L1966" s="55">
        <v>0</v>
      </c>
      <c r="M1966" s="55">
        <v>0</v>
      </c>
      <c r="N1966" s="56">
        <v>2</v>
      </c>
      <c r="O1966" s="56">
        <v>7</v>
      </c>
      <c r="P1966" s="56">
        <v>9</v>
      </c>
      <c r="Q1966" s="55">
        <v>1965</v>
      </c>
      <c r="R1966" s="55" t="s">
        <v>309</v>
      </c>
      <c r="S1966" s="55">
        <v>107</v>
      </c>
      <c r="T1966" s="57">
        <f t="shared" si="30"/>
        <v>6</v>
      </c>
    </row>
    <row r="1967" spans="1:20" s="55" customFormat="1" x14ac:dyDescent="0.3">
      <c r="A1967" s="55" t="s">
        <v>2241</v>
      </c>
      <c r="B1967" s="55">
        <v>1</v>
      </c>
      <c r="C1967" s="55">
        <v>0</v>
      </c>
      <c r="D1967" s="55">
        <v>1</v>
      </c>
      <c r="E1967" s="55">
        <v>2</v>
      </c>
      <c r="F1967" s="55">
        <v>1</v>
      </c>
      <c r="G1967" s="55">
        <v>2</v>
      </c>
      <c r="H1967" s="55">
        <v>0</v>
      </c>
      <c r="I1967" s="55">
        <v>1</v>
      </c>
      <c r="J1967" s="55">
        <v>1</v>
      </c>
      <c r="K1967" s="55">
        <v>2</v>
      </c>
      <c r="L1967" s="55">
        <v>0</v>
      </c>
      <c r="M1967" s="55">
        <v>0</v>
      </c>
      <c r="N1967" s="56">
        <v>4</v>
      </c>
      <c r="O1967" s="56">
        <v>7</v>
      </c>
      <c r="P1967" s="56">
        <v>11</v>
      </c>
      <c r="Q1967" s="55">
        <v>1966</v>
      </c>
      <c r="R1967" s="55" t="s">
        <v>309</v>
      </c>
      <c r="S1967" s="55">
        <v>107</v>
      </c>
      <c r="T1967" s="57">
        <f t="shared" si="30"/>
        <v>8</v>
      </c>
    </row>
    <row r="1968" spans="1:20" s="55" customFormat="1" x14ac:dyDescent="0.3">
      <c r="A1968" s="55" t="s">
        <v>2241</v>
      </c>
      <c r="B1968" s="55">
        <v>1</v>
      </c>
      <c r="C1968" s="55">
        <v>0</v>
      </c>
      <c r="D1968" s="55">
        <v>1</v>
      </c>
      <c r="E1968" s="55">
        <v>0</v>
      </c>
      <c r="F1968" s="55">
        <v>1</v>
      </c>
      <c r="G1968" s="55">
        <v>0</v>
      </c>
      <c r="H1968" s="55">
        <v>2</v>
      </c>
      <c r="I1968" s="55">
        <v>1</v>
      </c>
      <c r="J1968" s="55">
        <v>1</v>
      </c>
      <c r="K1968" s="55">
        <v>1</v>
      </c>
      <c r="L1968" s="55">
        <v>0</v>
      </c>
      <c r="M1968" s="55">
        <v>0</v>
      </c>
      <c r="N1968" s="56">
        <v>6</v>
      </c>
      <c r="O1968" s="56">
        <v>2</v>
      </c>
      <c r="P1968" s="56">
        <v>8</v>
      </c>
      <c r="Q1968" s="55">
        <v>1967</v>
      </c>
      <c r="R1968" s="55" t="s">
        <v>309</v>
      </c>
      <c r="S1968" s="55">
        <v>107</v>
      </c>
      <c r="T1968" s="57">
        <f t="shared" si="30"/>
        <v>6</v>
      </c>
    </row>
    <row r="1969" spans="1:20" s="55" customFormat="1" x14ac:dyDescent="0.3">
      <c r="A1969" s="55" t="s">
        <v>2241</v>
      </c>
      <c r="B1969" s="55">
        <v>0</v>
      </c>
      <c r="C1969" s="55">
        <v>1</v>
      </c>
      <c r="D1969" s="55">
        <v>2</v>
      </c>
      <c r="E1969" s="55">
        <v>1</v>
      </c>
      <c r="F1969" s="55">
        <v>1</v>
      </c>
      <c r="G1969" s="55">
        <v>2</v>
      </c>
      <c r="H1969" s="55">
        <v>0</v>
      </c>
      <c r="I1969" s="55">
        <v>1</v>
      </c>
      <c r="J1969" s="55">
        <v>1</v>
      </c>
      <c r="K1969" s="55">
        <v>2</v>
      </c>
      <c r="L1969" s="55">
        <v>0</v>
      </c>
      <c r="M1969" s="55">
        <v>0</v>
      </c>
      <c r="N1969" s="56">
        <v>4</v>
      </c>
      <c r="O1969" s="56">
        <v>7</v>
      </c>
      <c r="P1969" s="56">
        <v>11</v>
      </c>
      <c r="Q1969" s="55">
        <v>1968</v>
      </c>
      <c r="R1969" s="55" t="s">
        <v>309</v>
      </c>
      <c r="S1969" s="55">
        <v>107</v>
      </c>
      <c r="T1969" s="57">
        <f t="shared" si="30"/>
        <v>8</v>
      </c>
    </row>
    <row r="1970" spans="1:20" s="55" customFormat="1" x14ac:dyDescent="0.3">
      <c r="A1970" s="55" t="s">
        <v>2241</v>
      </c>
      <c r="B1970" s="55">
        <v>1</v>
      </c>
      <c r="C1970" s="55">
        <v>0</v>
      </c>
      <c r="D1970" s="55">
        <v>1</v>
      </c>
      <c r="E1970" s="55">
        <v>0</v>
      </c>
      <c r="F1970" s="55">
        <v>1</v>
      </c>
      <c r="G1970" s="55">
        <v>0</v>
      </c>
      <c r="H1970" s="55">
        <v>1</v>
      </c>
      <c r="I1970" s="55">
        <v>1</v>
      </c>
      <c r="J1970" s="55">
        <v>1</v>
      </c>
      <c r="K1970" s="55">
        <v>1</v>
      </c>
      <c r="L1970" s="55">
        <v>0</v>
      </c>
      <c r="M1970" s="55">
        <v>0</v>
      </c>
      <c r="N1970" s="56">
        <v>5</v>
      </c>
      <c r="O1970" s="56">
        <v>2</v>
      </c>
      <c r="P1970" s="56">
        <v>7</v>
      </c>
      <c r="Q1970" s="55">
        <v>1969</v>
      </c>
      <c r="R1970" s="55" t="s">
        <v>309</v>
      </c>
      <c r="S1970" s="55">
        <v>107</v>
      </c>
      <c r="T1970" s="57">
        <f t="shared" si="30"/>
        <v>5</v>
      </c>
    </row>
    <row r="1971" spans="1:20" s="55" customFormat="1" x14ac:dyDescent="0.3">
      <c r="A1971" s="55" t="s">
        <v>2241</v>
      </c>
      <c r="B1971" s="55">
        <v>0</v>
      </c>
      <c r="C1971" s="55">
        <v>1</v>
      </c>
      <c r="D1971" s="55">
        <v>2</v>
      </c>
      <c r="E1971" s="55">
        <v>1</v>
      </c>
      <c r="F1971" s="55">
        <v>1</v>
      </c>
      <c r="G1971" s="55">
        <v>2</v>
      </c>
      <c r="H1971" s="55">
        <v>1</v>
      </c>
      <c r="I1971" s="55">
        <v>2</v>
      </c>
      <c r="J1971" s="55">
        <v>1</v>
      </c>
      <c r="K1971" s="55">
        <v>1</v>
      </c>
      <c r="L1971" s="55">
        <v>0</v>
      </c>
      <c r="M1971" s="55">
        <v>0</v>
      </c>
      <c r="N1971" s="56">
        <v>5</v>
      </c>
      <c r="O1971" s="56">
        <v>7</v>
      </c>
      <c r="P1971" s="56">
        <v>12</v>
      </c>
      <c r="Q1971" s="55">
        <v>1970</v>
      </c>
      <c r="R1971" s="55" t="s">
        <v>309</v>
      </c>
      <c r="S1971" s="55">
        <v>107</v>
      </c>
      <c r="T1971" s="57">
        <f t="shared" si="30"/>
        <v>10</v>
      </c>
    </row>
    <row r="1972" spans="1:20" s="55" customFormat="1" x14ac:dyDescent="0.3">
      <c r="A1972" s="55" t="s">
        <v>2241</v>
      </c>
      <c r="B1972" s="55">
        <v>0</v>
      </c>
      <c r="C1972" s="55">
        <v>0</v>
      </c>
      <c r="D1972" s="55">
        <v>1</v>
      </c>
      <c r="E1972" s="55">
        <v>1</v>
      </c>
      <c r="F1972" s="55">
        <v>0</v>
      </c>
      <c r="G1972" s="55">
        <v>3</v>
      </c>
      <c r="H1972" s="55">
        <v>0</v>
      </c>
      <c r="I1972" s="55">
        <v>3</v>
      </c>
      <c r="J1972" s="55">
        <v>4</v>
      </c>
      <c r="K1972" s="55">
        <v>2</v>
      </c>
      <c r="L1972" s="55">
        <v>1</v>
      </c>
      <c r="M1972" s="55">
        <v>0</v>
      </c>
      <c r="N1972" s="56">
        <v>6</v>
      </c>
      <c r="O1972" s="56">
        <v>9</v>
      </c>
      <c r="P1972" s="56">
        <v>15</v>
      </c>
      <c r="Q1972" s="55">
        <v>1971</v>
      </c>
      <c r="R1972" s="55" t="s">
        <v>309</v>
      </c>
      <c r="S1972" s="55">
        <v>107</v>
      </c>
      <c r="T1972" s="57">
        <f t="shared" si="30"/>
        <v>8</v>
      </c>
    </row>
    <row r="1973" spans="1:20" s="55" customFormat="1" x14ac:dyDescent="0.3">
      <c r="A1973" s="55" t="s">
        <v>2240</v>
      </c>
      <c r="B1973" s="55">
        <v>0</v>
      </c>
      <c r="C1973" s="55">
        <v>1</v>
      </c>
      <c r="D1973" s="55">
        <v>0</v>
      </c>
      <c r="E1973" s="55">
        <v>2</v>
      </c>
      <c r="F1973" s="55">
        <v>1</v>
      </c>
      <c r="G1973" s="55">
        <v>0</v>
      </c>
      <c r="H1973" s="55">
        <v>0</v>
      </c>
      <c r="I1973" s="55">
        <v>1</v>
      </c>
      <c r="J1973" s="55">
        <v>1</v>
      </c>
      <c r="K1973" s="55">
        <v>1</v>
      </c>
      <c r="L1973" s="55">
        <v>0</v>
      </c>
      <c r="M1973" s="55">
        <v>0</v>
      </c>
      <c r="N1973" s="56">
        <v>2</v>
      </c>
      <c r="O1973" s="56">
        <v>5</v>
      </c>
      <c r="P1973" s="56">
        <v>7</v>
      </c>
      <c r="Q1973" s="55">
        <v>1972</v>
      </c>
      <c r="R1973" s="55" t="s">
        <v>309</v>
      </c>
      <c r="S1973" s="55">
        <v>108</v>
      </c>
      <c r="T1973" s="57">
        <f t="shared" si="30"/>
        <v>5</v>
      </c>
    </row>
    <row r="1974" spans="1:20" s="55" customFormat="1" x14ac:dyDescent="0.3">
      <c r="A1974" s="55" t="s">
        <v>2240</v>
      </c>
      <c r="B1974" s="55">
        <v>0</v>
      </c>
      <c r="C1974" s="55">
        <v>1</v>
      </c>
      <c r="D1974" s="55">
        <v>0</v>
      </c>
      <c r="E1974" s="55">
        <v>2</v>
      </c>
      <c r="F1974" s="55">
        <v>0</v>
      </c>
      <c r="G1974" s="55">
        <v>1</v>
      </c>
      <c r="H1974" s="55">
        <v>0</v>
      </c>
      <c r="I1974" s="55">
        <v>1</v>
      </c>
      <c r="J1974" s="55">
        <v>1</v>
      </c>
      <c r="K1974" s="55">
        <v>1</v>
      </c>
      <c r="L1974" s="55">
        <v>0</v>
      </c>
      <c r="M1974" s="55">
        <v>0</v>
      </c>
      <c r="N1974" s="56">
        <v>1</v>
      </c>
      <c r="O1974" s="56">
        <v>6</v>
      </c>
      <c r="P1974" s="56">
        <v>7</v>
      </c>
      <c r="Q1974" s="55">
        <v>1973</v>
      </c>
      <c r="R1974" s="55" t="s">
        <v>309</v>
      </c>
      <c r="S1974" s="55">
        <v>108</v>
      </c>
      <c r="T1974" s="57">
        <f t="shared" si="30"/>
        <v>5</v>
      </c>
    </row>
    <row r="1975" spans="1:20" s="55" customFormat="1" x14ac:dyDescent="0.3">
      <c r="A1975" s="55" t="s">
        <v>2240</v>
      </c>
      <c r="B1975" s="55">
        <v>1</v>
      </c>
      <c r="C1975" s="55">
        <v>0</v>
      </c>
      <c r="D1975" s="55">
        <v>0</v>
      </c>
      <c r="E1975" s="55">
        <v>1</v>
      </c>
      <c r="F1975" s="55">
        <v>0</v>
      </c>
      <c r="G1975" s="55">
        <v>1</v>
      </c>
      <c r="H1975" s="55">
        <v>0</v>
      </c>
      <c r="I1975" s="55">
        <v>1</v>
      </c>
      <c r="J1975" s="55">
        <v>1</v>
      </c>
      <c r="K1975" s="55">
        <v>1</v>
      </c>
      <c r="L1975" s="55">
        <v>0</v>
      </c>
      <c r="M1975" s="55">
        <v>0</v>
      </c>
      <c r="N1975" s="56">
        <v>2</v>
      </c>
      <c r="O1975" s="56">
        <v>4</v>
      </c>
      <c r="P1975" s="56">
        <v>6</v>
      </c>
      <c r="Q1975" s="55">
        <v>1974</v>
      </c>
      <c r="R1975" s="55" t="s">
        <v>309</v>
      </c>
      <c r="S1975" s="55">
        <v>108</v>
      </c>
      <c r="T1975" s="57">
        <f t="shared" si="30"/>
        <v>4</v>
      </c>
    </row>
    <row r="1976" spans="1:20" s="55" customFormat="1" x14ac:dyDescent="0.3">
      <c r="A1976" s="55" t="s">
        <v>2240</v>
      </c>
      <c r="B1976" s="55">
        <v>0</v>
      </c>
      <c r="C1976" s="55">
        <v>1</v>
      </c>
      <c r="D1976" s="55">
        <v>0</v>
      </c>
      <c r="E1976" s="55">
        <v>2</v>
      </c>
      <c r="F1976" s="55">
        <v>0</v>
      </c>
      <c r="G1976" s="55">
        <v>1</v>
      </c>
      <c r="H1976" s="55">
        <v>0</v>
      </c>
      <c r="I1976" s="55">
        <v>1</v>
      </c>
      <c r="J1976" s="55">
        <v>1</v>
      </c>
      <c r="K1976" s="55">
        <v>1</v>
      </c>
      <c r="L1976" s="55">
        <v>0</v>
      </c>
      <c r="M1976" s="55">
        <v>0</v>
      </c>
      <c r="N1976" s="56">
        <v>1</v>
      </c>
      <c r="O1976" s="56">
        <v>6</v>
      </c>
      <c r="P1976" s="56">
        <v>7</v>
      </c>
      <c r="Q1976" s="55">
        <v>1975</v>
      </c>
      <c r="R1976" s="55" t="s">
        <v>309</v>
      </c>
      <c r="S1976" s="55">
        <v>108</v>
      </c>
      <c r="T1976" s="57">
        <f t="shared" si="30"/>
        <v>5</v>
      </c>
    </row>
    <row r="1977" spans="1:20" s="55" customFormat="1" x14ac:dyDescent="0.3">
      <c r="A1977" s="55" t="s">
        <v>2240</v>
      </c>
      <c r="B1977" s="55">
        <v>0</v>
      </c>
      <c r="C1977" s="55">
        <v>0</v>
      </c>
      <c r="D1977" s="55">
        <v>2</v>
      </c>
      <c r="E1977" s="55">
        <v>1</v>
      </c>
      <c r="F1977" s="55">
        <v>0</v>
      </c>
      <c r="G1977" s="55">
        <v>1</v>
      </c>
      <c r="H1977" s="55">
        <v>1</v>
      </c>
      <c r="I1977" s="55">
        <v>0</v>
      </c>
      <c r="J1977" s="55">
        <v>1</v>
      </c>
      <c r="K1977" s="55">
        <v>1</v>
      </c>
      <c r="L1977" s="55">
        <v>0</v>
      </c>
      <c r="M1977" s="55">
        <v>0</v>
      </c>
      <c r="N1977" s="56">
        <v>4</v>
      </c>
      <c r="O1977" s="56">
        <v>3</v>
      </c>
      <c r="P1977" s="56">
        <v>7</v>
      </c>
      <c r="Q1977" s="55">
        <v>1976</v>
      </c>
      <c r="R1977" s="55" t="s">
        <v>309</v>
      </c>
      <c r="S1977" s="55">
        <v>108</v>
      </c>
      <c r="T1977" s="57">
        <f t="shared" si="30"/>
        <v>5</v>
      </c>
    </row>
    <row r="1978" spans="1:20" s="55" customFormat="1" x14ac:dyDescent="0.3">
      <c r="A1978" s="55" t="s">
        <v>2240</v>
      </c>
      <c r="B1978" s="55">
        <v>0</v>
      </c>
      <c r="C1978" s="55">
        <v>1</v>
      </c>
      <c r="D1978" s="55">
        <v>0</v>
      </c>
      <c r="E1978" s="55">
        <v>0</v>
      </c>
      <c r="F1978" s="55">
        <v>0</v>
      </c>
      <c r="G1978" s="55">
        <v>0</v>
      </c>
      <c r="H1978" s="55">
        <v>0</v>
      </c>
      <c r="I1978" s="55">
        <v>0</v>
      </c>
      <c r="J1978" s="55">
        <v>1</v>
      </c>
      <c r="K1978" s="55">
        <v>1</v>
      </c>
      <c r="L1978" s="55">
        <v>0</v>
      </c>
      <c r="M1978" s="55">
        <v>0</v>
      </c>
      <c r="N1978" s="56">
        <v>1</v>
      </c>
      <c r="O1978" s="56">
        <v>2</v>
      </c>
      <c r="P1978" s="56">
        <v>3</v>
      </c>
      <c r="Q1978" s="55">
        <v>1977</v>
      </c>
      <c r="R1978" s="55" t="s">
        <v>309</v>
      </c>
      <c r="S1978" s="55">
        <v>108</v>
      </c>
      <c r="T1978" s="57">
        <f t="shared" si="30"/>
        <v>1</v>
      </c>
    </row>
    <row r="1979" spans="1:20" s="55" customFormat="1" x14ac:dyDescent="0.3">
      <c r="A1979" s="55" t="s">
        <v>2240</v>
      </c>
      <c r="B1979" s="55">
        <v>0</v>
      </c>
      <c r="C1979" s="55">
        <v>1</v>
      </c>
      <c r="D1979" s="55">
        <v>1</v>
      </c>
      <c r="E1979" s="55">
        <v>0</v>
      </c>
      <c r="F1979" s="55">
        <v>0</v>
      </c>
      <c r="G1979" s="55">
        <v>1</v>
      </c>
      <c r="H1979" s="55">
        <v>0</v>
      </c>
      <c r="I1979" s="55">
        <v>0</v>
      </c>
      <c r="J1979" s="55">
        <v>1</v>
      </c>
      <c r="K1979" s="55">
        <v>1</v>
      </c>
      <c r="L1979" s="55">
        <v>0</v>
      </c>
      <c r="M1979" s="55">
        <v>0</v>
      </c>
      <c r="N1979" s="56">
        <v>2</v>
      </c>
      <c r="O1979" s="56">
        <v>3</v>
      </c>
      <c r="P1979" s="56">
        <v>5</v>
      </c>
      <c r="Q1979" s="55">
        <v>1978</v>
      </c>
      <c r="R1979" s="55" t="s">
        <v>309</v>
      </c>
      <c r="S1979" s="55">
        <v>108</v>
      </c>
      <c r="T1979" s="57">
        <f t="shared" si="30"/>
        <v>3</v>
      </c>
    </row>
    <row r="1980" spans="1:20" s="55" customFormat="1" x14ac:dyDescent="0.3">
      <c r="A1980" s="55" t="s">
        <v>2240</v>
      </c>
      <c r="B1980" s="55">
        <v>0</v>
      </c>
      <c r="C1980" s="55">
        <v>1</v>
      </c>
      <c r="D1980" s="55">
        <v>0</v>
      </c>
      <c r="E1980" s="55">
        <v>2</v>
      </c>
      <c r="F1980" s="55">
        <v>1</v>
      </c>
      <c r="G1980" s="55">
        <v>0</v>
      </c>
      <c r="H1980" s="55">
        <v>2</v>
      </c>
      <c r="I1980" s="55">
        <v>1</v>
      </c>
      <c r="J1980" s="55">
        <v>1</v>
      </c>
      <c r="K1980" s="55">
        <v>2</v>
      </c>
      <c r="L1980" s="55">
        <v>0</v>
      </c>
      <c r="M1980" s="55">
        <v>0</v>
      </c>
      <c r="N1980" s="56">
        <v>4</v>
      </c>
      <c r="O1980" s="56">
        <v>6</v>
      </c>
      <c r="P1980" s="56">
        <v>10</v>
      </c>
      <c r="Q1980" s="55">
        <v>1979</v>
      </c>
      <c r="R1980" s="55" t="s">
        <v>309</v>
      </c>
      <c r="S1980" s="55">
        <v>108</v>
      </c>
      <c r="T1980" s="57">
        <f t="shared" si="30"/>
        <v>7</v>
      </c>
    </row>
    <row r="1981" spans="1:20" s="55" customFormat="1" x14ac:dyDescent="0.3">
      <c r="A1981" s="55" t="s">
        <v>2240</v>
      </c>
      <c r="B1981" s="55">
        <v>1</v>
      </c>
      <c r="C1981" s="55">
        <v>1</v>
      </c>
      <c r="D1981" s="55">
        <v>0</v>
      </c>
      <c r="E1981" s="55">
        <v>1</v>
      </c>
      <c r="F1981" s="55">
        <v>0</v>
      </c>
      <c r="G1981" s="55">
        <v>1</v>
      </c>
      <c r="H1981" s="55">
        <v>0</v>
      </c>
      <c r="I1981" s="55">
        <v>0</v>
      </c>
      <c r="J1981" s="55">
        <v>1</v>
      </c>
      <c r="K1981" s="55">
        <v>1</v>
      </c>
      <c r="L1981" s="55">
        <v>0</v>
      </c>
      <c r="M1981" s="55">
        <v>0</v>
      </c>
      <c r="N1981" s="56">
        <v>2</v>
      </c>
      <c r="O1981" s="56">
        <v>4</v>
      </c>
      <c r="P1981" s="56">
        <v>6</v>
      </c>
      <c r="Q1981" s="55">
        <v>1980</v>
      </c>
      <c r="R1981" s="55" t="s">
        <v>309</v>
      </c>
      <c r="S1981" s="55">
        <v>108</v>
      </c>
      <c r="T1981" s="57">
        <f t="shared" si="30"/>
        <v>4</v>
      </c>
    </row>
    <row r="1982" spans="1:20" s="55" customFormat="1" x14ac:dyDescent="0.3">
      <c r="A1982" s="55" t="s">
        <v>2240</v>
      </c>
      <c r="B1982" s="55">
        <v>0</v>
      </c>
      <c r="C1982" s="55">
        <v>1</v>
      </c>
      <c r="D1982" s="55">
        <v>0</v>
      </c>
      <c r="E1982" s="55">
        <v>2</v>
      </c>
      <c r="F1982" s="55">
        <v>1</v>
      </c>
      <c r="G1982" s="55">
        <v>1</v>
      </c>
      <c r="H1982" s="55">
        <v>2</v>
      </c>
      <c r="I1982" s="55">
        <v>0</v>
      </c>
      <c r="J1982" s="55">
        <v>1</v>
      </c>
      <c r="K1982" s="55">
        <v>1</v>
      </c>
      <c r="L1982" s="55">
        <v>0</v>
      </c>
      <c r="M1982" s="55">
        <v>0</v>
      </c>
      <c r="N1982" s="56">
        <v>4</v>
      </c>
      <c r="O1982" s="56">
        <v>5</v>
      </c>
      <c r="P1982" s="56">
        <v>9</v>
      </c>
      <c r="Q1982" s="55">
        <v>1981</v>
      </c>
      <c r="R1982" s="55" t="s">
        <v>309</v>
      </c>
      <c r="S1982" s="55">
        <v>108</v>
      </c>
      <c r="T1982" s="57">
        <f t="shared" si="30"/>
        <v>7</v>
      </c>
    </row>
    <row r="1983" spans="1:20" s="55" customFormat="1" x14ac:dyDescent="0.3">
      <c r="A1983" s="55" t="s">
        <v>2240</v>
      </c>
      <c r="B1983" s="55">
        <v>0</v>
      </c>
      <c r="C1983" s="55">
        <v>1</v>
      </c>
      <c r="D1983" s="55">
        <v>0</v>
      </c>
      <c r="E1983" s="55">
        <v>1</v>
      </c>
      <c r="F1983" s="55">
        <v>1</v>
      </c>
      <c r="G1983" s="55">
        <v>0</v>
      </c>
      <c r="H1983" s="55">
        <v>2</v>
      </c>
      <c r="I1983" s="55">
        <v>0</v>
      </c>
      <c r="J1983" s="55">
        <v>1</v>
      </c>
      <c r="K1983" s="55">
        <v>1</v>
      </c>
      <c r="L1983" s="55">
        <v>0</v>
      </c>
      <c r="M1983" s="55">
        <v>0</v>
      </c>
      <c r="N1983" s="56">
        <v>4</v>
      </c>
      <c r="O1983" s="56">
        <v>3</v>
      </c>
      <c r="P1983" s="56">
        <v>7</v>
      </c>
      <c r="Q1983" s="55">
        <v>1982</v>
      </c>
      <c r="R1983" s="55" t="s">
        <v>309</v>
      </c>
      <c r="S1983" s="55">
        <v>108</v>
      </c>
      <c r="T1983" s="57">
        <f t="shared" si="30"/>
        <v>5</v>
      </c>
    </row>
    <row r="1984" spans="1:20" s="55" customFormat="1" x14ac:dyDescent="0.3">
      <c r="A1984" s="55" t="s">
        <v>2240</v>
      </c>
      <c r="B1984" s="55">
        <v>0</v>
      </c>
      <c r="C1984" s="55">
        <v>1</v>
      </c>
      <c r="D1984" s="55">
        <v>2</v>
      </c>
      <c r="E1984" s="55">
        <v>1</v>
      </c>
      <c r="F1984" s="55">
        <v>0</v>
      </c>
      <c r="G1984" s="55">
        <v>2</v>
      </c>
      <c r="H1984" s="55">
        <v>1</v>
      </c>
      <c r="I1984" s="55">
        <v>3</v>
      </c>
      <c r="J1984" s="55">
        <v>1</v>
      </c>
      <c r="K1984" s="55">
        <v>2</v>
      </c>
      <c r="L1984" s="55">
        <v>0</v>
      </c>
      <c r="M1984" s="55">
        <v>0</v>
      </c>
      <c r="N1984" s="56">
        <v>4</v>
      </c>
      <c r="O1984" s="56">
        <v>9</v>
      </c>
      <c r="P1984" s="56">
        <v>13</v>
      </c>
      <c r="Q1984" s="55">
        <v>1983</v>
      </c>
      <c r="R1984" s="55" t="s">
        <v>309</v>
      </c>
      <c r="S1984" s="55">
        <v>108</v>
      </c>
      <c r="T1984" s="57">
        <f t="shared" si="30"/>
        <v>10</v>
      </c>
    </row>
    <row r="1985" spans="1:20" s="55" customFormat="1" x14ac:dyDescent="0.3">
      <c r="A1985" s="55" t="s">
        <v>2240</v>
      </c>
      <c r="B1985" s="55">
        <v>1</v>
      </c>
      <c r="C1985" s="55">
        <v>1</v>
      </c>
      <c r="D1985" s="55">
        <v>0</v>
      </c>
      <c r="E1985" s="55">
        <v>1</v>
      </c>
      <c r="F1985" s="55">
        <v>0</v>
      </c>
      <c r="G1985" s="55">
        <v>2</v>
      </c>
      <c r="H1985" s="55">
        <v>1</v>
      </c>
      <c r="I1985" s="55">
        <v>0</v>
      </c>
      <c r="J1985" s="55">
        <v>1</v>
      </c>
      <c r="K1985" s="55">
        <v>1</v>
      </c>
      <c r="L1985" s="55">
        <v>0</v>
      </c>
      <c r="M1985" s="55">
        <v>0</v>
      </c>
      <c r="N1985" s="56">
        <v>3</v>
      </c>
      <c r="O1985" s="56">
        <v>5</v>
      </c>
      <c r="P1985" s="56">
        <v>8</v>
      </c>
      <c r="Q1985" s="55">
        <v>1984</v>
      </c>
      <c r="R1985" s="55" t="s">
        <v>309</v>
      </c>
      <c r="S1985" s="55">
        <v>108</v>
      </c>
      <c r="T1985" s="57">
        <f t="shared" si="30"/>
        <v>6</v>
      </c>
    </row>
    <row r="1986" spans="1:20" s="55" customFormat="1" x14ac:dyDescent="0.3">
      <c r="A1986" s="55" t="s">
        <v>2240</v>
      </c>
      <c r="B1986" s="55">
        <v>0</v>
      </c>
      <c r="C1986" s="55">
        <v>1</v>
      </c>
      <c r="D1986" s="55">
        <v>1</v>
      </c>
      <c r="E1986" s="55">
        <v>0</v>
      </c>
      <c r="F1986" s="55">
        <v>2</v>
      </c>
      <c r="G1986" s="55">
        <v>1</v>
      </c>
      <c r="H1986" s="55">
        <v>2</v>
      </c>
      <c r="I1986" s="55">
        <v>1</v>
      </c>
      <c r="J1986" s="55">
        <v>1</v>
      </c>
      <c r="K1986" s="55">
        <v>2</v>
      </c>
      <c r="L1986" s="55">
        <v>0</v>
      </c>
      <c r="M1986" s="55">
        <v>0</v>
      </c>
      <c r="N1986" s="56">
        <v>6</v>
      </c>
      <c r="O1986" s="56">
        <v>5</v>
      </c>
      <c r="P1986" s="56">
        <v>11</v>
      </c>
      <c r="Q1986" s="55">
        <v>1985</v>
      </c>
      <c r="R1986" s="55" t="s">
        <v>309</v>
      </c>
      <c r="S1986" s="55">
        <v>108</v>
      </c>
      <c r="T1986" s="57">
        <f t="shared" si="30"/>
        <v>8</v>
      </c>
    </row>
    <row r="1987" spans="1:20" s="55" customFormat="1" x14ac:dyDescent="0.3">
      <c r="A1987" s="55" t="s">
        <v>2240</v>
      </c>
      <c r="B1987" s="55">
        <v>0</v>
      </c>
      <c r="C1987" s="55">
        <v>1</v>
      </c>
      <c r="D1987" s="55">
        <v>1</v>
      </c>
      <c r="E1987" s="55">
        <v>0</v>
      </c>
      <c r="F1987" s="55">
        <v>1</v>
      </c>
      <c r="G1987" s="55">
        <v>2</v>
      </c>
      <c r="H1987" s="55">
        <v>1</v>
      </c>
      <c r="I1987" s="55">
        <v>3</v>
      </c>
      <c r="J1987" s="55">
        <v>1</v>
      </c>
      <c r="K1987" s="55">
        <v>2</v>
      </c>
      <c r="L1987" s="55">
        <v>0</v>
      </c>
      <c r="M1987" s="55">
        <v>0</v>
      </c>
      <c r="N1987" s="56">
        <v>4</v>
      </c>
      <c r="O1987" s="56">
        <v>8</v>
      </c>
      <c r="P1987" s="56">
        <v>12</v>
      </c>
      <c r="Q1987" s="55">
        <v>1986</v>
      </c>
      <c r="R1987" s="55" t="s">
        <v>309</v>
      </c>
      <c r="S1987" s="55">
        <v>108</v>
      </c>
      <c r="T1987" s="57">
        <f t="shared" ref="T1987:T2050" si="31">SUM(B1987:I1987)</f>
        <v>9</v>
      </c>
    </row>
    <row r="1988" spans="1:20" s="55" customFormat="1" x14ac:dyDescent="0.3">
      <c r="A1988" s="55" t="s">
        <v>2240</v>
      </c>
      <c r="B1988" s="55">
        <v>1</v>
      </c>
      <c r="C1988" s="55">
        <v>0</v>
      </c>
      <c r="D1988" s="55">
        <v>1</v>
      </c>
      <c r="E1988" s="55">
        <v>0</v>
      </c>
      <c r="F1988" s="55">
        <v>0</v>
      </c>
      <c r="G1988" s="55">
        <v>1</v>
      </c>
      <c r="H1988" s="55">
        <v>2</v>
      </c>
      <c r="I1988" s="55">
        <v>1</v>
      </c>
      <c r="J1988" s="55">
        <v>1</v>
      </c>
      <c r="K1988" s="55">
        <v>2</v>
      </c>
      <c r="L1988" s="55">
        <v>0</v>
      </c>
      <c r="M1988" s="55">
        <v>0</v>
      </c>
      <c r="N1988" s="56">
        <v>5</v>
      </c>
      <c r="O1988" s="56">
        <v>4</v>
      </c>
      <c r="P1988" s="56">
        <v>9</v>
      </c>
      <c r="Q1988" s="55">
        <v>1987</v>
      </c>
      <c r="R1988" s="55" t="s">
        <v>309</v>
      </c>
      <c r="S1988" s="55">
        <v>108</v>
      </c>
      <c r="T1988" s="57">
        <f t="shared" si="31"/>
        <v>6</v>
      </c>
    </row>
    <row r="1989" spans="1:20" s="55" customFormat="1" x14ac:dyDescent="0.3">
      <c r="A1989" s="55" t="s">
        <v>2240</v>
      </c>
      <c r="B1989" s="55">
        <v>0</v>
      </c>
      <c r="C1989" s="55">
        <v>1</v>
      </c>
      <c r="D1989" s="55">
        <v>0</v>
      </c>
      <c r="E1989" s="55">
        <v>1</v>
      </c>
      <c r="F1989" s="55">
        <v>0</v>
      </c>
      <c r="G1989" s="55">
        <v>2</v>
      </c>
      <c r="H1989" s="55">
        <v>1</v>
      </c>
      <c r="I1989" s="55">
        <v>2</v>
      </c>
      <c r="J1989" s="55">
        <v>1</v>
      </c>
      <c r="K1989" s="55">
        <v>1</v>
      </c>
      <c r="L1989" s="55">
        <v>0</v>
      </c>
      <c r="M1989" s="55">
        <v>0</v>
      </c>
      <c r="N1989" s="56">
        <v>2</v>
      </c>
      <c r="O1989" s="56">
        <v>7</v>
      </c>
      <c r="P1989" s="56">
        <v>9</v>
      </c>
      <c r="Q1989" s="55">
        <v>1988</v>
      </c>
      <c r="R1989" s="55" t="s">
        <v>309</v>
      </c>
      <c r="S1989" s="55">
        <v>108</v>
      </c>
      <c r="T1989" s="57">
        <f t="shared" si="31"/>
        <v>7</v>
      </c>
    </row>
    <row r="1990" spans="1:20" s="55" customFormat="1" x14ac:dyDescent="0.3">
      <c r="A1990" s="55" t="s">
        <v>2240</v>
      </c>
      <c r="B1990" s="55">
        <v>0</v>
      </c>
      <c r="C1990" s="55">
        <v>0</v>
      </c>
      <c r="D1990" s="55">
        <v>1</v>
      </c>
      <c r="E1990" s="55">
        <v>1</v>
      </c>
      <c r="F1990" s="55">
        <v>0</v>
      </c>
      <c r="G1990" s="55">
        <v>2</v>
      </c>
      <c r="H1990" s="55">
        <v>0</v>
      </c>
      <c r="I1990" s="55">
        <v>1</v>
      </c>
      <c r="J1990" s="55">
        <v>1</v>
      </c>
      <c r="K1990" s="55">
        <v>1</v>
      </c>
      <c r="L1990" s="55">
        <v>0</v>
      </c>
      <c r="M1990" s="55">
        <v>0</v>
      </c>
      <c r="N1990" s="56">
        <v>2</v>
      </c>
      <c r="O1990" s="56">
        <v>5</v>
      </c>
      <c r="P1990" s="56">
        <v>7</v>
      </c>
      <c r="Q1990" s="55">
        <v>1989</v>
      </c>
      <c r="R1990" s="55" t="s">
        <v>309</v>
      </c>
      <c r="S1990" s="55">
        <v>108</v>
      </c>
      <c r="T1990" s="57">
        <f t="shared" si="31"/>
        <v>5</v>
      </c>
    </row>
    <row r="1991" spans="1:20" s="55" customFormat="1" x14ac:dyDescent="0.3">
      <c r="A1991" s="55" t="s">
        <v>2240</v>
      </c>
      <c r="B1991" s="55">
        <v>0</v>
      </c>
      <c r="C1991" s="55">
        <v>1</v>
      </c>
      <c r="D1991" s="55">
        <v>2</v>
      </c>
      <c r="E1991" s="55">
        <v>1</v>
      </c>
      <c r="F1991" s="55">
        <v>0</v>
      </c>
      <c r="G1991" s="55">
        <v>2</v>
      </c>
      <c r="H1991" s="55">
        <v>3</v>
      </c>
      <c r="I1991" s="55">
        <v>2</v>
      </c>
      <c r="J1991" s="55">
        <v>1</v>
      </c>
      <c r="K1991" s="55">
        <v>2</v>
      </c>
      <c r="L1991" s="55">
        <v>0</v>
      </c>
      <c r="M1991" s="55">
        <v>0</v>
      </c>
      <c r="N1991" s="56">
        <v>6</v>
      </c>
      <c r="O1991" s="56">
        <v>8</v>
      </c>
      <c r="P1991" s="56">
        <v>14</v>
      </c>
      <c r="Q1991" s="55">
        <v>1990</v>
      </c>
      <c r="R1991" s="55" t="s">
        <v>309</v>
      </c>
      <c r="S1991" s="55">
        <v>108</v>
      </c>
      <c r="T1991" s="57">
        <f t="shared" si="31"/>
        <v>11</v>
      </c>
    </row>
    <row r="1992" spans="1:20" s="55" customFormat="1" x14ac:dyDescent="0.3">
      <c r="A1992" s="55" t="s">
        <v>2240</v>
      </c>
      <c r="B1992" s="55">
        <v>0</v>
      </c>
      <c r="C1992" s="55">
        <v>1</v>
      </c>
      <c r="D1992" s="55">
        <v>0</v>
      </c>
      <c r="E1992" s="55">
        <v>2</v>
      </c>
      <c r="F1992" s="55">
        <v>1</v>
      </c>
      <c r="G1992" s="55">
        <v>2</v>
      </c>
      <c r="H1992" s="55">
        <v>3</v>
      </c>
      <c r="I1992" s="55">
        <v>1</v>
      </c>
      <c r="J1992" s="55">
        <v>1</v>
      </c>
      <c r="K1992" s="55">
        <v>2</v>
      </c>
      <c r="L1992" s="55">
        <v>0</v>
      </c>
      <c r="M1992" s="55">
        <v>0</v>
      </c>
      <c r="N1992" s="56">
        <v>5</v>
      </c>
      <c r="O1992" s="56">
        <v>8</v>
      </c>
      <c r="P1992" s="56">
        <v>13</v>
      </c>
      <c r="Q1992" s="55">
        <v>1991</v>
      </c>
      <c r="R1992" s="55" t="s">
        <v>309</v>
      </c>
      <c r="S1992" s="55">
        <v>108</v>
      </c>
      <c r="T1992" s="57">
        <f t="shared" si="31"/>
        <v>10</v>
      </c>
    </row>
    <row r="1993" spans="1:20" s="55" customFormat="1" x14ac:dyDescent="0.3">
      <c r="A1993" s="55" t="s">
        <v>2239</v>
      </c>
      <c r="B1993" s="55">
        <v>0</v>
      </c>
      <c r="C1993" s="55">
        <v>0</v>
      </c>
      <c r="D1993" s="55">
        <v>0</v>
      </c>
      <c r="E1993" s="55">
        <v>0</v>
      </c>
      <c r="F1993" s="55">
        <v>3</v>
      </c>
      <c r="G1993" s="55">
        <v>1</v>
      </c>
      <c r="H1993" s="55">
        <v>0</v>
      </c>
      <c r="I1993" s="55">
        <v>0</v>
      </c>
      <c r="J1993" s="55">
        <v>1</v>
      </c>
      <c r="K1993" s="55">
        <v>1</v>
      </c>
      <c r="L1993" s="55">
        <v>0</v>
      </c>
      <c r="M1993" s="55">
        <v>0</v>
      </c>
      <c r="N1993" s="56">
        <v>4</v>
      </c>
      <c r="O1993" s="56">
        <v>2</v>
      </c>
      <c r="P1993" s="56">
        <v>6</v>
      </c>
      <c r="Q1993" s="55">
        <v>1992</v>
      </c>
      <c r="R1993" s="55" t="s">
        <v>309</v>
      </c>
      <c r="S1993" s="55">
        <v>109</v>
      </c>
      <c r="T1993" s="57">
        <f t="shared" si="31"/>
        <v>4</v>
      </c>
    </row>
    <row r="1994" spans="1:20" s="55" customFormat="1" x14ac:dyDescent="0.3">
      <c r="A1994" s="55" t="s">
        <v>2239</v>
      </c>
      <c r="B1994" s="55">
        <v>0</v>
      </c>
      <c r="C1994" s="55">
        <v>2</v>
      </c>
      <c r="D1994" s="55">
        <v>0</v>
      </c>
      <c r="E1994" s="55">
        <v>1</v>
      </c>
      <c r="F1994" s="55">
        <v>2</v>
      </c>
      <c r="G1994" s="55">
        <v>0</v>
      </c>
      <c r="H1994" s="55">
        <v>0</v>
      </c>
      <c r="I1994" s="55">
        <v>0</v>
      </c>
      <c r="J1994" s="55">
        <v>1</v>
      </c>
      <c r="K1994" s="55">
        <v>1</v>
      </c>
      <c r="L1994" s="55">
        <v>0</v>
      </c>
      <c r="M1994" s="55">
        <v>0</v>
      </c>
      <c r="N1994" s="56">
        <v>3</v>
      </c>
      <c r="O1994" s="56">
        <v>4</v>
      </c>
      <c r="P1994" s="56">
        <v>7</v>
      </c>
      <c r="Q1994" s="55">
        <v>1993</v>
      </c>
      <c r="R1994" s="55" t="s">
        <v>309</v>
      </c>
      <c r="S1994" s="55">
        <v>109</v>
      </c>
      <c r="T1994" s="57">
        <f t="shared" si="31"/>
        <v>5</v>
      </c>
    </row>
    <row r="1995" spans="1:20" s="55" customFormat="1" x14ac:dyDescent="0.3">
      <c r="A1995" s="55" t="s">
        <v>2239</v>
      </c>
      <c r="B1995" s="55">
        <v>0</v>
      </c>
      <c r="C1995" s="55">
        <v>1</v>
      </c>
      <c r="D1995" s="55">
        <v>0</v>
      </c>
      <c r="E1995" s="55">
        <v>0</v>
      </c>
      <c r="F1995" s="55">
        <v>0</v>
      </c>
      <c r="G1995" s="55">
        <v>0</v>
      </c>
      <c r="H1995" s="55">
        <v>0</v>
      </c>
      <c r="I1995" s="55">
        <v>0</v>
      </c>
      <c r="J1995" s="55">
        <v>1</v>
      </c>
      <c r="K1995" s="55">
        <v>1</v>
      </c>
      <c r="L1995" s="55">
        <v>0</v>
      </c>
      <c r="M1995" s="55">
        <v>0</v>
      </c>
      <c r="N1995" s="56">
        <v>1</v>
      </c>
      <c r="O1995" s="56">
        <v>2</v>
      </c>
      <c r="P1995" s="56">
        <v>3</v>
      </c>
      <c r="Q1995" s="55">
        <v>1994</v>
      </c>
      <c r="R1995" s="55" t="s">
        <v>309</v>
      </c>
      <c r="S1995" s="55">
        <v>109</v>
      </c>
      <c r="T1995" s="57">
        <f t="shared" si="31"/>
        <v>1</v>
      </c>
    </row>
    <row r="1996" spans="1:20" s="55" customFormat="1" x14ac:dyDescent="0.3">
      <c r="A1996" s="55" t="s">
        <v>2239</v>
      </c>
      <c r="B1996" s="55">
        <v>0</v>
      </c>
      <c r="C1996" s="55">
        <v>0</v>
      </c>
      <c r="D1996" s="55">
        <v>0</v>
      </c>
      <c r="E1996" s="55">
        <v>0</v>
      </c>
      <c r="F1996" s="55">
        <v>1</v>
      </c>
      <c r="G1996" s="55">
        <v>2</v>
      </c>
      <c r="H1996" s="55">
        <v>2</v>
      </c>
      <c r="I1996" s="55">
        <v>0</v>
      </c>
      <c r="J1996" s="55">
        <v>0</v>
      </c>
      <c r="K1996" s="55">
        <v>1</v>
      </c>
      <c r="L1996" s="55">
        <v>1</v>
      </c>
      <c r="M1996" s="55">
        <v>1</v>
      </c>
      <c r="N1996" s="56">
        <v>4</v>
      </c>
      <c r="O1996" s="56">
        <v>4</v>
      </c>
      <c r="P1996" s="56">
        <v>8</v>
      </c>
      <c r="Q1996" s="55">
        <v>1995</v>
      </c>
      <c r="R1996" s="55" t="s">
        <v>309</v>
      </c>
      <c r="S1996" s="55">
        <v>109</v>
      </c>
      <c r="T1996" s="57">
        <f t="shared" si="31"/>
        <v>5</v>
      </c>
    </row>
    <row r="1997" spans="1:20" s="55" customFormat="1" x14ac:dyDescent="0.3">
      <c r="A1997" s="55" t="s">
        <v>2239</v>
      </c>
      <c r="B1997" s="55">
        <v>0</v>
      </c>
      <c r="C1997" s="55">
        <v>1</v>
      </c>
      <c r="D1997" s="55">
        <v>0</v>
      </c>
      <c r="E1997" s="55">
        <v>0</v>
      </c>
      <c r="F1997" s="55">
        <v>0</v>
      </c>
      <c r="G1997" s="55">
        <v>2</v>
      </c>
      <c r="H1997" s="55">
        <v>0</v>
      </c>
      <c r="I1997" s="55">
        <v>0</v>
      </c>
      <c r="J1997" s="55">
        <v>1</v>
      </c>
      <c r="K1997" s="55">
        <v>1</v>
      </c>
      <c r="L1997" s="55">
        <v>0</v>
      </c>
      <c r="M1997" s="55">
        <v>0</v>
      </c>
      <c r="N1997" s="56">
        <v>1</v>
      </c>
      <c r="O1997" s="56">
        <v>4</v>
      </c>
      <c r="P1997" s="56">
        <v>5</v>
      </c>
      <c r="Q1997" s="55">
        <v>1996</v>
      </c>
      <c r="R1997" s="55" t="s">
        <v>309</v>
      </c>
      <c r="S1997" s="55">
        <v>109</v>
      </c>
      <c r="T1997" s="57">
        <f t="shared" si="31"/>
        <v>3</v>
      </c>
    </row>
    <row r="1998" spans="1:20" s="55" customFormat="1" x14ac:dyDescent="0.3">
      <c r="A1998" s="55" t="s">
        <v>2239</v>
      </c>
      <c r="B1998" s="55">
        <v>0</v>
      </c>
      <c r="C1998" s="55">
        <v>0</v>
      </c>
      <c r="D1998" s="55">
        <v>1</v>
      </c>
      <c r="E1998" s="55">
        <v>1</v>
      </c>
      <c r="F1998" s="55">
        <v>1</v>
      </c>
      <c r="G1998" s="55">
        <v>1</v>
      </c>
      <c r="H1998" s="55">
        <v>0</v>
      </c>
      <c r="I1998" s="55">
        <v>2</v>
      </c>
      <c r="J1998" s="55">
        <v>1</v>
      </c>
      <c r="K1998" s="55">
        <v>1</v>
      </c>
      <c r="L1998" s="55">
        <v>0</v>
      </c>
      <c r="M1998" s="55">
        <v>0</v>
      </c>
      <c r="N1998" s="56">
        <v>3</v>
      </c>
      <c r="O1998" s="56">
        <v>5</v>
      </c>
      <c r="P1998" s="56">
        <v>8</v>
      </c>
      <c r="Q1998" s="55">
        <v>1997</v>
      </c>
      <c r="R1998" s="55" t="s">
        <v>309</v>
      </c>
      <c r="S1998" s="55">
        <v>109</v>
      </c>
      <c r="T1998" s="57">
        <f t="shared" si="31"/>
        <v>6</v>
      </c>
    </row>
    <row r="1999" spans="1:20" s="55" customFormat="1" x14ac:dyDescent="0.3">
      <c r="A1999" s="55" t="s">
        <v>2239</v>
      </c>
      <c r="B1999" s="55">
        <v>0</v>
      </c>
      <c r="C1999" s="55">
        <v>0</v>
      </c>
      <c r="D1999" s="55">
        <v>0</v>
      </c>
      <c r="E1999" s="55">
        <v>1</v>
      </c>
      <c r="F1999" s="55">
        <v>0</v>
      </c>
      <c r="G1999" s="55">
        <v>3</v>
      </c>
      <c r="H1999" s="55">
        <v>0</v>
      </c>
      <c r="I1999" s="55">
        <v>2</v>
      </c>
      <c r="J1999" s="55">
        <v>1</v>
      </c>
      <c r="K1999" s="55">
        <v>1</v>
      </c>
      <c r="L1999" s="55">
        <v>0</v>
      </c>
      <c r="M1999" s="55">
        <v>0</v>
      </c>
      <c r="N1999" s="56">
        <v>1</v>
      </c>
      <c r="O1999" s="56">
        <v>7</v>
      </c>
      <c r="P1999" s="56">
        <v>8</v>
      </c>
      <c r="Q1999" s="55">
        <v>1998</v>
      </c>
      <c r="R1999" s="55" t="s">
        <v>309</v>
      </c>
      <c r="S1999" s="55">
        <v>109</v>
      </c>
      <c r="T1999" s="57">
        <f t="shared" si="31"/>
        <v>6</v>
      </c>
    </row>
    <row r="2000" spans="1:20" s="55" customFormat="1" x14ac:dyDescent="0.3">
      <c r="A2000" s="55" t="s">
        <v>2239</v>
      </c>
      <c r="B2000" s="55">
        <v>1</v>
      </c>
      <c r="C2000" s="55">
        <v>0</v>
      </c>
      <c r="D2000" s="55">
        <v>1</v>
      </c>
      <c r="E2000" s="55">
        <v>0</v>
      </c>
      <c r="F2000" s="55">
        <v>0</v>
      </c>
      <c r="G2000" s="55">
        <v>0</v>
      </c>
      <c r="H2000" s="55">
        <v>0</v>
      </c>
      <c r="I2000" s="55">
        <v>0</v>
      </c>
      <c r="J2000" s="55">
        <v>1</v>
      </c>
      <c r="K2000" s="55">
        <v>1</v>
      </c>
      <c r="L2000" s="55">
        <v>0</v>
      </c>
      <c r="M2000" s="55">
        <v>0</v>
      </c>
      <c r="N2000" s="56">
        <v>3</v>
      </c>
      <c r="O2000" s="56">
        <v>1</v>
      </c>
      <c r="P2000" s="56">
        <v>4</v>
      </c>
      <c r="Q2000" s="55">
        <v>1999</v>
      </c>
      <c r="R2000" s="55" t="s">
        <v>309</v>
      </c>
      <c r="S2000" s="55">
        <v>109</v>
      </c>
      <c r="T2000" s="57">
        <f t="shared" si="31"/>
        <v>2</v>
      </c>
    </row>
    <row r="2001" spans="1:20" s="55" customFormat="1" x14ac:dyDescent="0.3">
      <c r="A2001" s="55" t="s">
        <v>2239</v>
      </c>
      <c r="B2001" s="55">
        <v>1</v>
      </c>
      <c r="C2001" s="55">
        <v>1</v>
      </c>
      <c r="D2001" s="55">
        <v>1</v>
      </c>
      <c r="E2001" s="55">
        <v>2</v>
      </c>
      <c r="F2001" s="55">
        <v>1</v>
      </c>
      <c r="G2001" s="55">
        <v>0</v>
      </c>
      <c r="H2001" s="55">
        <v>2</v>
      </c>
      <c r="I2001" s="55">
        <v>0</v>
      </c>
      <c r="J2001" s="55">
        <v>1</v>
      </c>
      <c r="K2001" s="55">
        <v>0</v>
      </c>
      <c r="L2001" s="55">
        <v>1</v>
      </c>
      <c r="M2001" s="55">
        <v>0</v>
      </c>
      <c r="N2001" s="56">
        <v>7</v>
      </c>
      <c r="O2001" s="56">
        <v>3</v>
      </c>
      <c r="P2001" s="56">
        <v>10</v>
      </c>
      <c r="Q2001" s="55">
        <v>2000</v>
      </c>
      <c r="R2001" s="55" t="s">
        <v>309</v>
      </c>
      <c r="S2001" s="55">
        <v>109</v>
      </c>
      <c r="T2001" s="57">
        <f t="shared" si="31"/>
        <v>8</v>
      </c>
    </row>
    <row r="2002" spans="1:20" s="55" customFormat="1" x14ac:dyDescent="0.3">
      <c r="A2002" s="55" t="s">
        <v>2239</v>
      </c>
      <c r="B2002" s="55">
        <v>1</v>
      </c>
      <c r="C2002" s="55">
        <v>0</v>
      </c>
      <c r="D2002" s="55">
        <v>1</v>
      </c>
      <c r="E2002" s="55">
        <v>1</v>
      </c>
      <c r="F2002" s="55">
        <v>0</v>
      </c>
      <c r="G2002" s="55">
        <v>2</v>
      </c>
      <c r="H2002" s="55">
        <v>0</v>
      </c>
      <c r="I2002" s="55">
        <v>0</v>
      </c>
      <c r="J2002" s="55">
        <v>1</v>
      </c>
      <c r="K2002" s="55">
        <v>1</v>
      </c>
      <c r="L2002" s="55">
        <v>0</v>
      </c>
      <c r="M2002" s="55">
        <v>0</v>
      </c>
      <c r="N2002" s="56">
        <v>3</v>
      </c>
      <c r="O2002" s="56">
        <v>4</v>
      </c>
      <c r="P2002" s="56">
        <v>7</v>
      </c>
      <c r="Q2002" s="55">
        <v>2001</v>
      </c>
      <c r="R2002" s="55" t="s">
        <v>309</v>
      </c>
      <c r="S2002" s="55">
        <v>109</v>
      </c>
      <c r="T2002" s="57">
        <f t="shared" si="31"/>
        <v>5</v>
      </c>
    </row>
    <row r="2003" spans="1:20" s="55" customFormat="1" x14ac:dyDescent="0.3">
      <c r="A2003" s="55" t="s">
        <v>2239</v>
      </c>
      <c r="B2003" s="55">
        <v>1</v>
      </c>
      <c r="C2003" s="55">
        <v>0</v>
      </c>
      <c r="D2003" s="55">
        <v>1</v>
      </c>
      <c r="E2003" s="55">
        <v>1</v>
      </c>
      <c r="F2003" s="55">
        <v>0</v>
      </c>
      <c r="G2003" s="55">
        <v>2</v>
      </c>
      <c r="H2003" s="55">
        <v>0</v>
      </c>
      <c r="I2003" s="55">
        <v>0</v>
      </c>
      <c r="J2003" s="55">
        <v>1</v>
      </c>
      <c r="K2003" s="55">
        <v>1</v>
      </c>
      <c r="L2003" s="55">
        <v>0</v>
      </c>
      <c r="M2003" s="55">
        <v>0</v>
      </c>
      <c r="N2003" s="56">
        <v>3</v>
      </c>
      <c r="O2003" s="56">
        <v>4</v>
      </c>
      <c r="P2003" s="56">
        <v>7</v>
      </c>
      <c r="Q2003" s="55">
        <v>2002</v>
      </c>
      <c r="R2003" s="55" t="s">
        <v>309</v>
      </c>
      <c r="S2003" s="55">
        <v>109</v>
      </c>
      <c r="T2003" s="57">
        <f t="shared" si="31"/>
        <v>5</v>
      </c>
    </row>
    <row r="2004" spans="1:20" s="55" customFormat="1" x14ac:dyDescent="0.3">
      <c r="A2004" s="55" t="s">
        <v>2239</v>
      </c>
      <c r="B2004" s="55">
        <v>0</v>
      </c>
      <c r="C2004" s="55">
        <v>1</v>
      </c>
      <c r="D2004" s="55">
        <v>2</v>
      </c>
      <c r="E2004" s="55">
        <v>0</v>
      </c>
      <c r="F2004" s="55">
        <v>1</v>
      </c>
      <c r="G2004" s="55">
        <v>1</v>
      </c>
      <c r="H2004" s="55">
        <v>0</v>
      </c>
      <c r="I2004" s="55">
        <v>1</v>
      </c>
      <c r="J2004" s="55">
        <v>1</v>
      </c>
      <c r="K2004" s="55">
        <v>1</v>
      </c>
      <c r="L2004" s="55">
        <v>0</v>
      </c>
      <c r="M2004" s="55">
        <v>0</v>
      </c>
      <c r="N2004" s="56">
        <v>4</v>
      </c>
      <c r="O2004" s="56">
        <v>4</v>
      </c>
      <c r="P2004" s="56">
        <v>8</v>
      </c>
      <c r="Q2004" s="55">
        <v>2003</v>
      </c>
      <c r="R2004" s="55" t="s">
        <v>309</v>
      </c>
      <c r="S2004" s="55">
        <v>109</v>
      </c>
      <c r="T2004" s="57">
        <f t="shared" si="31"/>
        <v>6</v>
      </c>
    </row>
    <row r="2005" spans="1:20" s="55" customFormat="1" x14ac:dyDescent="0.3">
      <c r="A2005" s="55" t="s">
        <v>2239</v>
      </c>
      <c r="B2005" s="55">
        <v>0</v>
      </c>
      <c r="C2005" s="55">
        <v>2</v>
      </c>
      <c r="D2005" s="55">
        <v>0</v>
      </c>
      <c r="E2005" s="55">
        <v>2</v>
      </c>
      <c r="F2005" s="55">
        <v>0</v>
      </c>
      <c r="G2005" s="55">
        <v>1</v>
      </c>
      <c r="H2005" s="55">
        <v>0</v>
      </c>
      <c r="I2005" s="55">
        <v>0</v>
      </c>
      <c r="J2005" s="55">
        <v>1</v>
      </c>
      <c r="K2005" s="55">
        <v>1</v>
      </c>
      <c r="L2005" s="55">
        <v>0</v>
      </c>
      <c r="M2005" s="55">
        <v>0</v>
      </c>
      <c r="N2005" s="56">
        <v>1</v>
      </c>
      <c r="O2005" s="56">
        <v>6</v>
      </c>
      <c r="P2005" s="56">
        <v>7</v>
      </c>
      <c r="Q2005" s="55">
        <v>2004</v>
      </c>
      <c r="R2005" s="55" t="s">
        <v>309</v>
      </c>
      <c r="S2005" s="55">
        <v>109</v>
      </c>
      <c r="T2005" s="57">
        <f t="shared" si="31"/>
        <v>5</v>
      </c>
    </row>
    <row r="2006" spans="1:20" s="55" customFormat="1" x14ac:dyDescent="0.3">
      <c r="A2006" s="55" t="s">
        <v>2239</v>
      </c>
      <c r="B2006" s="55">
        <v>0</v>
      </c>
      <c r="C2006" s="55">
        <v>0</v>
      </c>
      <c r="D2006" s="55">
        <v>1</v>
      </c>
      <c r="E2006" s="55">
        <v>0</v>
      </c>
      <c r="F2006" s="55">
        <v>2</v>
      </c>
      <c r="G2006" s="55">
        <v>1</v>
      </c>
      <c r="H2006" s="55">
        <v>0</v>
      </c>
      <c r="I2006" s="55">
        <v>0</v>
      </c>
      <c r="J2006" s="55">
        <v>1</v>
      </c>
      <c r="K2006" s="55">
        <v>1</v>
      </c>
      <c r="L2006" s="55">
        <v>0</v>
      </c>
      <c r="M2006" s="55">
        <v>1</v>
      </c>
      <c r="N2006" s="56">
        <v>4</v>
      </c>
      <c r="O2006" s="56">
        <v>3</v>
      </c>
      <c r="P2006" s="56">
        <v>7</v>
      </c>
      <c r="Q2006" s="55">
        <v>2005</v>
      </c>
      <c r="R2006" s="55" t="s">
        <v>309</v>
      </c>
      <c r="S2006" s="55">
        <v>109</v>
      </c>
      <c r="T2006" s="57">
        <f t="shared" si="31"/>
        <v>4</v>
      </c>
    </row>
    <row r="2007" spans="1:20" s="55" customFormat="1" x14ac:dyDescent="0.3">
      <c r="A2007" s="55" t="s">
        <v>2239</v>
      </c>
      <c r="B2007" s="55">
        <v>0</v>
      </c>
      <c r="C2007" s="55">
        <v>1</v>
      </c>
      <c r="D2007" s="55">
        <v>0</v>
      </c>
      <c r="E2007" s="55">
        <v>0</v>
      </c>
      <c r="F2007" s="55">
        <v>0</v>
      </c>
      <c r="G2007" s="55">
        <v>0</v>
      </c>
      <c r="H2007" s="55">
        <v>0</v>
      </c>
      <c r="I2007" s="55">
        <v>0</v>
      </c>
      <c r="J2007" s="55">
        <v>1</v>
      </c>
      <c r="K2007" s="55">
        <v>1</v>
      </c>
      <c r="L2007" s="55">
        <v>0</v>
      </c>
      <c r="M2007" s="55">
        <v>0</v>
      </c>
      <c r="N2007" s="56">
        <v>1</v>
      </c>
      <c r="O2007" s="56">
        <v>2</v>
      </c>
      <c r="P2007" s="56">
        <v>3</v>
      </c>
      <c r="Q2007" s="55">
        <v>2006</v>
      </c>
      <c r="R2007" s="55" t="s">
        <v>309</v>
      </c>
      <c r="S2007" s="55">
        <v>109</v>
      </c>
      <c r="T2007" s="57">
        <f t="shared" si="31"/>
        <v>1</v>
      </c>
    </row>
    <row r="2008" spans="1:20" s="55" customFormat="1" x14ac:dyDescent="0.3">
      <c r="A2008" s="55" t="s">
        <v>2239</v>
      </c>
      <c r="B2008" s="55">
        <v>0</v>
      </c>
      <c r="C2008" s="55">
        <v>0</v>
      </c>
      <c r="D2008" s="55">
        <v>1</v>
      </c>
      <c r="E2008" s="55">
        <v>1</v>
      </c>
      <c r="F2008" s="55">
        <v>2</v>
      </c>
      <c r="G2008" s="55">
        <v>1</v>
      </c>
      <c r="H2008" s="55">
        <v>1</v>
      </c>
      <c r="I2008" s="55">
        <v>0</v>
      </c>
      <c r="J2008" s="55">
        <v>1</v>
      </c>
      <c r="K2008" s="55">
        <v>1</v>
      </c>
      <c r="L2008" s="55">
        <v>0</v>
      </c>
      <c r="M2008" s="55">
        <v>1</v>
      </c>
      <c r="N2008" s="56">
        <v>5</v>
      </c>
      <c r="O2008" s="56">
        <v>4</v>
      </c>
      <c r="P2008" s="56">
        <v>9</v>
      </c>
      <c r="Q2008" s="55">
        <v>2007</v>
      </c>
      <c r="R2008" s="55" t="s">
        <v>309</v>
      </c>
      <c r="S2008" s="55">
        <v>109</v>
      </c>
      <c r="T2008" s="57">
        <f t="shared" si="31"/>
        <v>6</v>
      </c>
    </row>
    <row r="2009" spans="1:20" s="55" customFormat="1" x14ac:dyDescent="0.3">
      <c r="A2009" s="55" t="s">
        <v>2239</v>
      </c>
      <c r="B2009" s="55">
        <v>1</v>
      </c>
      <c r="C2009" s="55">
        <v>1</v>
      </c>
      <c r="D2009" s="55">
        <v>1</v>
      </c>
      <c r="E2009" s="55">
        <v>2</v>
      </c>
      <c r="F2009" s="55">
        <v>0</v>
      </c>
      <c r="G2009" s="55">
        <v>0</v>
      </c>
      <c r="H2009" s="55">
        <v>0</v>
      </c>
      <c r="I2009" s="55">
        <v>0</v>
      </c>
      <c r="J2009" s="55">
        <v>1</v>
      </c>
      <c r="K2009" s="55">
        <v>1</v>
      </c>
      <c r="L2009" s="55">
        <v>0</v>
      </c>
      <c r="M2009" s="55">
        <v>0</v>
      </c>
      <c r="N2009" s="56">
        <v>3</v>
      </c>
      <c r="O2009" s="56">
        <v>4</v>
      </c>
      <c r="P2009" s="56">
        <v>7</v>
      </c>
      <c r="Q2009" s="55">
        <v>2008</v>
      </c>
      <c r="R2009" s="55" t="s">
        <v>309</v>
      </c>
      <c r="S2009" s="55">
        <v>109</v>
      </c>
      <c r="T2009" s="57">
        <f t="shared" si="31"/>
        <v>5</v>
      </c>
    </row>
    <row r="2010" spans="1:20" s="55" customFormat="1" x14ac:dyDescent="0.3">
      <c r="A2010" s="55" t="s">
        <v>2239</v>
      </c>
      <c r="B2010" s="55">
        <v>0</v>
      </c>
      <c r="C2010" s="55">
        <v>0</v>
      </c>
      <c r="D2010" s="55">
        <v>1</v>
      </c>
      <c r="E2010" s="55">
        <v>1</v>
      </c>
      <c r="F2010" s="55">
        <v>0</v>
      </c>
      <c r="G2010" s="55">
        <v>1</v>
      </c>
      <c r="H2010" s="55">
        <v>0</v>
      </c>
      <c r="I2010" s="55">
        <v>0</v>
      </c>
      <c r="J2010" s="55">
        <v>1</v>
      </c>
      <c r="K2010" s="55">
        <v>1</v>
      </c>
      <c r="L2010" s="55">
        <v>0</v>
      </c>
      <c r="M2010" s="55">
        <v>0</v>
      </c>
      <c r="N2010" s="56">
        <v>2</v>
      </c>
      <c r="O2010" s="56">
        <v>3</v>
      </c>
      <c r="P2010" s="56">
        <v>5</v>
      </c>
      <c r="Q2010" s="55">
        <v>2009</v>
      </c>
      <c r="R2010" s="55" t="s">
        <v>309</v>
      </c>
      <c r="S2010" s="55">
        <v>109</v>
      </c>
      <c r="T2010" s="57">
        <f t="shared" si="31"/>
        <v>3</v>
      </c>
    </row>
    <row r="2011" spans="1:20" s="55" customFormat="1" x14ac:dyDescent="0.3">
      <c r="A2011" s="55" t="s">
        <v>2239</v>
      </c>
      <c r="B2011" s="55">
        <v>0</v>
      </c>
      <c r="C2011" s="55">
        <v>0</v>
      </c>
      <c r="D2011" s="55">
        <v>0</v>
      </c>
      <c r="E2011" s="55">
        <v>0</v>
      </c>
      <c r="F2011" s="55">
        <v>3</v>
      </c>
      <c r="G2011" s="55">
        <v>0</v>
      </c>
      <c r="H2011" s="55">
        <v>0</v>
      </c>
      <c r="I2011" s="55">
        <v>0</v>
      </c>
      <c r="J2011" s="55">
        <v>0</v>
      </c>
      <c r="K2011" s="55">
        <v>2</v>
      </c>
      <c r="L2011" s="55">
        <v>1</v>
      </c>
      <c r="M2011" s="55">
        <v>0</v>
      </c>
      <c r="N2011" s="56">
        <v>4</v>
      </c>
      <c r="O2011" s="56">
        <v>2</v>
      </c>
      <c r="P2011" s="56">
        <v>6</v>
      </c>
      <c r="Q2011" s="55">
        <v>2010</v>
      </c>
      <c r="R2011" s="55" t="s">
        <v>309</v>
      </c>
      <c r="S2011" s="55">
        <v>109</v>
      </c>
      <c r="T2011" s="57">
        <f t="shared" si="31"/>
        <v>3</v>
      </c>
    </row>
    <row r="2012" spans="1:20" s="55" customFormat="1" x14ac:dyDescent="0.3">
      <c r="A2012" s="55" t="s">
        <v>2239</v>
      </c>
      <c r="B2012" s="55">
        <v>1</v>
      </c>
      <c r="C2012" s="55">
        <v>0</v>
      </c>
      <c r="D2012" s="55">
        <v>0</v>
      </c>
      <c r="E2012" s="55">
        <v>2</v>
      </c>
      <c r="F2012" s="55">
        <v>1</v>
      </c>
      <c r="G2012" s="55">
        <v>1</v>
      </c>
      <c r="H2012" s="55">
        <v>0</v>
      </c>
      <c r="I2012" s="55">
        <v>0</v>
      </c>
      <c r="J2012" s="55">
        <v>0</v>
      </c>
      <c r="K2012" s="55">
        <v>1</v>
      </c>
      <c r="L2012" s="55">
        <v>1</v>
      </c>
      <c r="M2012" s="55">
        <v>0</v>
      </c>
      <c r="N2012" s="56">
        <v>3</v>
      </c>
      <c r="O2012" s="56">
        <v>4</v>
      </c>
      <c r="P2012" s="56">
        <v>7</v>
      </c>
      <c r="Q2012" s="55">
        <v>2011</v>
      </c>
      <c r="R2012" s="55" t="s">
        <v>309</v>
      </c>
      <c r="S2012" s="55">
        <v>109</v>
      </c>
      <c r="T2012" s="57">
        <f t="shared" si="31"/>
        <v>5</v>
      </c>
    </row>
    <row r="2013" spans="1:20" s="55" customFormat="1" x14ac:dyDescent="0.3">
      <c r="A2013" s="55" t="s">
        <v>2239</v>
      </c>
      <c r="B2013" s="55">
        <v>0</v>
      </c>
      <c r="C2013" s="55">
        <v>1</v>
      </c>
      <c r="D2013" s="55">
        <v>0</v>
      </c>
      <c r="E2013" s="55">
        <v>4</v>
      </c>
      <c r="F2013" s="55">
        <v>4</v>
      </c>
      <c r="G2013" s="55">
        <v>3</v>
      </c>
      <c r="H2013" s="55">
        <v>4</v>
      </c>
      <c r="I2013" s="55">
        <v>3</v>
      </c>
      <c r="J2013" s="55">
        <v>1</v>
      </c>
      <c r="K2013" s="55">
        <v>3</v>
      </c>
      <c r="L2013" s="55">
        <v>0</v>
      </c>
      <c r="M2013" s="55">
        <v>0</v>
      </c>
      <c r="N2013" s="56">
        <v>9</v>
      </c>
      <c r="O2013" s="56">
        <v>14</v>
      </c>
      <c r="P2013" s="56">
        <v>23</v>
      </c>
      <c r="Q2013" s="55">
        <v>2012</v>
      </c>
      <c r="R2013" s="55" t="s">
        <v>309</v>
      </c>
      <c r="S2013" s="55">
        <v>110</v>
      </c>
      <c r="T2013" s="57">
        <f t="shared" si="31"/>
        <v>19</v>
      </c>
    </row>
    <row r="2014" spans="1:20" s="55" customFormat="1" x14ac:dyDescent="0.3">
      <c r="A2014" s="55" t="s">
        <v>2239</v>
      </c>
      <c r="B2014" s="55">
        <v>2</v>
      </c>
      <c r="C2014" s="55">
        <v>1</v>
      </c>
      <c r="D2014" s="55">
        <v>0</v>
      </c>
      <c r="E2014" s="55">
        <v>1</v>
      </c>
      <c r="F2014" s="55">
        <v>1</v>
      </c>
      <c r="G2014" s="55">
        <v>2</v>
      </c>
      <c r="H2014" s="55">
        <v>0</v>
      </c>
      <c r="I2014" s="55">
        <v>1</v>
      </c>
      <c r="J2014" s="55">
        <v>1</v>
      </c>
      <c r="K2014" s="55">
        <v>2</v>
      </c>
      <c r="L2014" s="55">
        <v>0</v>
      </c>
      <c r="M2014" s="55">
        <v>0</v>
      </c>
      <c r="N2014" s="56">
        <v>4</v>
      </c>
      <c r="O2014" s="56">
        <v>7</v>
      </c>
      <c r="P2014" s="56">
        <v>11</v>
      </c>
      <c r="Q2014" s="55">
        <v>2013</v>
      </c>
      <c r="R2014" s="55" t="s">
        <v>309</v>
      </c>
      <c r="S2014" s="55">
        <v>110</v>
      </c>
      <c r="T2014" s="57">
        <f t="shared" si="31"/>
        <v>8</v>
      </c>
    </row>
    <row r="2015" spans="1:20" s="55" customFormat="1" x14ac:dyDescent="0.3">
      <c r="A2015" s="55" t="s">
        <v>2239</v>
      </c>
      <c r="B2015" s="55">
        <v>0</v>
      </c>
      <c r="C2015" s="55">
        <v>0</v>
      </c>
      <c r="D2015" s="55">
        <v>0</v>
      </c>
      <c r="E2015" s="55">
        <v>3</v>
      </c>
      <c r="F2015" s="55">
        <v>4</v>
      </c>
      <c r="G2015" s="55">
        <v>6</v>
      </c>
      <c r="H2015" s="55">
        <v>4</v>
      </c>
      <c r="I2015" s="55">
        <v>3</v>
      </c>
      <c r="J2015" s="55">
        <v>1</v>
      </c>
      <c r="K2015" s="55">
        <v>4</v>
      </c>
      <c r="L2015" s="55">
        <v>0</v>
      </c>
      <c r="M2015" s="55">
        <v>0</v>
      </c>
      <c r="N2015" s="56">
        <v>9</v>
      </c>
      <c r="O2015" s="56">
        <v>16</v>
      </c>
      <c r="P2015" s="56">
        <v>25</v>
      </c>
      <c r="Q2015" s="55">
        <v>2014</v>
      </c>
      <c r="R2015" s="55" t="s">
        <v>309</v>
      </c>
      <c r="S2015" s="55">
        <v>110</v>
      </c>
      <c r="T2015" s="57">
        <f t="shared" si="31"/>
        <v>20</v>
      </c>
    </row>
    <row r="2016" spans="1:20" s="55" customFormat="1" x14ac:dyDescent="0.3">
      <c r="A2016" s="55" t="s">
        <v>2239</v>
      </c>
      <c r="B2016" s="55">
        <v>0</v>
      </c>
      <c r="C2016" s="55">
        <v>0</v>
      </c>
      <c r="D2016" s="55">
        <v>2</v>
      </c>
      <c r="E2016" s="55">
        <v>0</v>
      </c>
      <c r="F2016" s="55">
        <v>1</v>
      </c>
      <c r="G2016" s="55">
        <v>1</v>
      </c>
      <c r="H2016" s="55">
        <v>0</v>
      </c>
      <c r="I2016" s="55">
        <v>0</v>
      </c>
      <c r="J2016" s="55">
        <v>1</v>
      </c>
      <c r="K2016" s="55">
        <v>1</v>
      </c>
      <c r="L2016" s="55">
        <v>0</v>
      </c>
      <c r="M2016" s="55">
        <v>0</v>
      </c>
      <c r="N2016" s="56">
        <v>4</v>
      </c>
      <c r="O2016" s="56">
        <v>2</v>
      </c>
      <c r="P2016" s="56">
        <v>6</v>
      </c>
      <c r="Q2016" s="55">
        <v>2015</v>
      </c>
      <c r="R2016" s="55" t="s">
        <v>309</v>
      </c>
      <c r="S2016" s="55">
        <v>110</v>
      </c>
      <c r="T2016" s="57">
        <f t="shared" si="31"/>
        <v>4</v>
      </c>
    </row>
    <row r="2017" spans="1:20" s="55" customFormat="1" x14ac:dyDescent="0.3">
      <c r="A2017" s="55" t="s">
        <v>2239</v>
      </c>
      <c r="B2017" s="55">
        <v>1</v>
      </c>
      <c r="C2017" s="55">
        <v>1</v>
      </c>
      <c r="D2017" s="55">
        <v>2</v>
      </c>
      <c r="E2017" s="55">
        <v>2</v>
      </c>
      <c r="F2017" s="55">
        <v>3</v>
      </c>
      <c r="G2017" s="55">
        <v>0</v>
      </c>
      <c r="H2017" s="55">
        <v>2</v>
      </c>
      <c r="I2017" s="55">
        <v>0</v>
      </c>
      <c r="J2017" s="55">
        <v>0</v>
      </c>
      <c r="K2017" s="55">
        <v>3</v>
      </c>
      <c r="L2017" s="55">
        <v>1</v>
      </c>
      <c r="M2017" s="55">
        <v>0</v>
      </c>
      <c r="N2017" s="56">
        <v>9</v>
      </c>
      <c r="O2017" s="56">
        <v>6</v>
      </c>
      <c r="P2017" s="56">
        <v>15</v>
      </c>
      <c r="Q2017" s="55">
        <v>2016</v>
      </c>
      <c r="R2017" s="55" t="s">
        <v>309</v>
      </c>
      <c r="S2017" s="55">
        <v>110</v>
      </c>
      <c r="T2017" s="57">
        <f t="shared" si="31"/>
        <v>11</v>
      </c>
    </row>
    <row r="2018" spans="1:20" s="55" customFormat="1" x14ac:dyDescent="0.3">
      <c r="A2018" s="55" t="s">
        <v>2239</v>
      </c>
      <c r="B2018" s="55">
        <v>1</v>
      </c>
      <c r="C2018" s="55">
        <v>0</v>
      </c>
      <c r="D2018" s="55">
        <v>1</v>
      </c>
      <c r="E2018" s="55">
        <v>1</v>
      </c>
      <c r="F2018" s="55">
        <v>3</v>
      </c>
      <c r="G2018" s="55">
        <v>2</v>
      </c>
      <c r="H2018" s="55">
        <v>0</v>
      </c>
      <c r="I2018" s="55">
        <v>0</v>
      </c>
      <c r="J2018" s="55">
        <v>1</v>
      </c>
      <c r="K2018" s="55">
        <v>2</v>
      </c>
      <c r="L2018" s="55">
        <v>0</v>
      </c>
      <c r="M2018" s="55">
        <v>0</v>
      </c>
      <c r="N2018" s="56">
        <v>6</v>
      </c>
      <c r="O2018" s="56">
        <v>5</v>
      </c>
      <c r="P2018" s="56">
        <v>11</v>
      </c>
      <c r="Q2018" s="55">
        <v>2017</v>
      </c>
      <c r="R2018" s="55" t="s">
        <v>309</v>
      </c>
      <c r="S2018" s="55">
        <v>110</v>
      </c>
      <c r="T2018" s="57">
        <f t="shared" si="31"/>
        <v>8</v>
      </c>
    </row>
    <row r="2019" spans="1:20" s="55" customFormat="1" x14ac:dyDescent="0.3">
      <c r="A2019" s="55" t="s">
        <v>2239</v>
      </c>
      <c r="B2019" s="55">
        <v>0</v>
      </c>
      <c r="C2019" s="55">
        <v>1</v>
      </c>
      <c r="D2019" s="55">
        <v>1</v>
      </c>
      <c r="E2019" s="55">
        <v>0</v>
      </c>
      <c r="F2019" s="55">
        <v>2</v>
      </c>
      <c r="G2019" s="55">
        <v>1</v>
      </c>
      <c r="H2019" s="55">
        <v>1</v>
      </c>
      <c r="I2019" s="55">
        <v>0</v>
      </c>
      <c r="J2019" s="55">
        <v>1</v>
      </c>
      <c r="K2019" s="55">
        <v>2</v>
      </c>
      <c r="L2019" s="55">
        <v>0</v>
      </c>
      <c r="M2019" s="55">
        <v>0</v>
      </c>
      <c r="N2019" s="56">
        <v>5</v>
      </c>
      <c r="O2019" s="56">
        <v>4</v>
      </c>
      <c r="P2019" s="56">
        <v>9</v>
      </c>
      <c r="Q2019" s="55">
        <v>2018</v>
      </c>
      <c r="R2019" s="55" t="s">
        <v>309</v>
      </c>
      <c r="S2019" s="55">
        <v>110</v>
      </c>
      <c r="T2019" s="57">
        <f t="shared" si="31"/>
        <v>6</v>
      </c>
    </row>
    <row r="2020" spans="1:20" s="55" customFormat="1" x14ac:dyDescent="0.3">
      <c r="A2020" s="55" t="s">
        <v>2239</v>
      </c>
      <c r="B2020" s="55">
        <v>0</v>
      </c>
      <c r="C2020" s="55">
        <v>2</v>
      </c>
      <c r="D2020" s="55">
        <v>0</v>
      </c>
      <c r="E2020" s="55">
        <v>2</v>
      </c>
      <c r="F2020" s="55">
        <v>2</v>
      </c>
      <c r="G2020" s="55">
        <v>1</v>
      </c>
      <c r="H2020" s="55">
        <v>1</v>
      </c>
      <c r="I2020" s="55">
        <v>0</v>
      </c>
      <c r="J2020" s="55">
        <v>1</v>
      </c>
      <c r="K2020" s="55">
        <v>2</v>
      </c>
      <c r="L2020" s="55">
        <v>0</v>
      </c>
      <c r="M2020" s="55">
        <v>0</v>
      </c>
      <c r="N2020" s="56">
        <v>4</v>
      </c>
      <c r="O2020" s="56">
        <v>7</v>
      </c>
      <c r="P2020" s="56">
        <v>11</v>
      </c>
      <c r="Q2020" s="55">
        <v>2019</v>
      </c>
      <c r="R2020" s="55" t="s">
        <v>309</v>
      </c>
      <c r="S2020" s="55">
        <v>110</v>
      </c>
      <c r="T2020" s="57">
        <f t="shared" si="31"/>
        <v>8</v>
      </c>
    </row>
    <row r="2021" spans="1:20" s="55" customFormat="1" x14ac:dyDescent="0.3">
      <c r="A2021" s="55" t="s">
        <v>2239</v>
      </c>
      <c r="B2021" s="55">
        <v>0</v>
      </c>
      <c r="C2021" s="55">
        <v>0</v>
      </c>
      <c r="D2021" s="55">
        <v>1</v>
      </c>
      <c r="E2021" s="55">
        <v>1</v>
      </c>
      <c r="F2021" s="55">
        <v>0</v>
      </c>
      <c r="G2021" s="55">
        <v>1</v>
      </c>
      <c r="H2021" s="55">
        <v>0</v>
      </c>
      <c r="I2021" s="55">
        <v>0</v>
      </c>
      <c r="J2021" s="55">
        <v>1</v>
      </c>
      <c r="K2021" s="55">
        <v>1</v>
      </c>
      <c r="L2021" s="55">
        <v>0</v>
      </c>
      <c r="M2021" s="55">
        <v>0</v>
      </c>
      <c r="N2021" s="56">
        <v>2</v>
      </c>
      <c r="O2021" s="56">
        <v>3</v>
      </c>
      <c r="P2021" s="56">
        <v>5</v>
      </c>
      <c r="Q2021" s="55">
        <v>2020</v>
      </c>
      <c r="R2021" s="55" t="s">
        <v>309</v>
      </c>
      <c r="S2021" s="55">
        <v>110</v>
      </c>
      <c r="T2021" s="57">
        <f t="shared" si="31"/>
        <v>3</v>
      </c>
    </row>
    <row r="2022" spans="1:20" s="55" customFormat="1" x14ac:dyDescent="0.3">
      <c r="A2022" s="55" t="s">
        <v>2239</v>
      </c>
      <c r="B2022" s="55">
        <v>2</v>
      </c>
      <c r="C2022" s="55">
        <v>1</v>
      </c>
      <c r="D2022" s="55">
        <v>1</v>
      </c>
      <c r="E2022" s="55">
        <v>2</v>
      </c>
      <c r="F2022" s="55">
        <v>3</v>
      </c>
      <c r="G2022" s="55">
        <v>1</v>
      </c>
      <c r="H2022" s="55">
        <v>1</v>
      </c>
      <c r="I2022" s="55">
        <v>1</v>
      </c>
      <c r="J2022" s="55">
        <v>0</v>
      </c>
      <c r="K2022" s="55">
        <v>3</v>
      </c>
      <c r="L2022" s="55">
        <v>1</v>
      </c>
      <c r="M2022" s="55">
        <v>0</v>
      </c>
      <c r="N2022" s="56">
        <v>8</v>
      </c>
      <c r="O2022" s="56">
        <v>8</v>
      </c>
      <c r="P2022" s="56">
        <v>16</v>
      </c>
      <c r="Q2022" s="55">
        <v>2021</v>
      </c>
      <c r="R2022" s="55" t="s">
        <v>309</v>
      </c>
      <c r="S2022" s="55">
        <v>110</v>
      </c>
      <c r="T2022" s="57">
        <f t="shared" si="31"/>
        <v>12</v>
      </c>
    </row>
    <row r="2023" spans="1:20" s="55" customFormat="1" x14ac:dyDescent="0.3">
      <c r="A2023" s="55" t="s">
        <v>2239</v>
      </c>
      <c r="B2023" s="55">
        <v>1</v>
      </c>
      <c r="C2023" s="55">
        <v>1</v>
      </c>
      <c r="D2023" s="55">
        <v>2</v>
      </c>
      <c r="E2023" s="55">
        <v>1</v>
      </c>
      <c r="F2023" s="55">
        <v>1</v>
      </c>
      <c r="G2023" s="55">
        <v>2</v>
      </c>
      <c r="H2023" s="55">
        <v>1</v>
      </c>
      <c r="I2023" s="55">
        <v>0</v>
      </c>
      <c r="J2023" s="55">
        <v>1</v>
      </c>
      <c r="K2023" s="55">
        <v>4</v>
      </c>
      <c r="L2023" s="55">
        <v>0</v>
      </c>
      <c r="M2023" s="55">
        <v>0</v>
      </c>
      <c r="N2023" s="56">
        <v>6</v>
      </c>
      <c r="O2023" s="56">
        <v>8</v>
      </c>
      <c r="P2023" s="56">
        <v>14</v>
      </c>
      <c r="Q2023" s="55">
        <v>2022</v>
      </c>
      <c r="R2023" s="55" t="s">
        <v>309</v>
      </c>
      <c r="S2023" s="55">
        <v>110</v>
      </c>
      <c r="T2023" s="57">
        <f t="shared" si="31"/>
        <v>9</v>
      </c>
    </row>
    <row r="2024" spans="1:20" s="55" customFormat="1" x14ac:dyDescent="0.3">
      <c r="A2024" s="55" t="s">
        <v>2239</v>
      </c>
      <c r="B2024" s="55">
        <v>1</v>
      </c>
      <c r="C2024" s="55">
        <v>2</v>
      </c>
      <c r="D2024" s="55">
        <v>1</v>
      </c>
      <c r="E2024" s="55">
        <v>2</v>
      </c>
      <c r="F2024" s="55">
        <v>1</v>
      </c>
      <c r="G2024" s="55">
        <v>1</v>
      </c>
      <c r="H2024" s="55">
        <v>0</v>
      </c>
      <c r="I2024" s="55">
        <v>0</v>
      </c>
      <c r="J2024" s="55">
        <v>1</v>
      </c>
      <c r="K2024" s="55">
        <v>1</v>
      </c>
      <c r="L2024" s="55">
        <v>0</v>
      </c>
      <c r="M2024" s="55">
        <v>0</v>
      </c>
      <c r="N2024" s="56">
        <v>4</v>
      </c>
      <c r="O2024" s="56">
        <v>6</v>
      </c>
      <c r="P2024" s="56">
        <v>10</v>
      </c>
      <c r="Q2024" s="55">
        <v>2023</v>
      </c>
      <c r="R2024" s="55" t="s">
        <v>309</v>
      </c>
      <c r="S2024" s="55">
        <v>110</v>
      </c>
      <c r="T2024" s="57">
        <f t="shared" si="31"/>
        <v>8</v>
      </c>
    </row>
    <row r="2025" spans="1:20" s="55" customFormat="1" x14ac:dyDescent="0.3">
      <c r="A2025" s="55" t="s">
        <v>2239</v>
      </c>
      <c r="B2025" s="55">
        <v>0</v>
      </c>
      <c r="C2025" s="55">
        <v>1</v>
      </c>
      <c r="D2025" s="55">
        <v>2</v>
      </c>
      <c r="E2025" s="55">
        <v>1</v>
      </c>
      <c r="F2025" s="55">
        <v>0</v>
      </c>
      <c r="G2025" s="55">
        <v>1</v>
      </c>
      <c r="H2025" s="55">
        <v>0</v>
      </c>
      <c r="I2025" s="55">
        <v>0</v>
      </c>
      <c r="J2025" s="55">
        <v>1</v>
      </c>
      <c r="K2025" s="55">
        <v>1</v>
      </c>
      <c r="L2025" s="55">
        <v>0</v>
      </c>
      <c r="M2025" s="55">
        <v>0</v>
      </c>
      <c r="N2025" s="56">
        <v>3</v>
      </c>
      <c r="O2025" s="56">
        <v>4</v>
      </c>
      <c r="P2025" s="56">
        <v>7</v>
      </c>
      <c r="Q2025" s="55">
        <v>2024</v>
      </c>
      <c r="R2025" s="55" t="s">
        <v>309</v>
      </c>
      <c r="S2025" s="55">
        <v>110</v>
      </c>
      <c r="T2025" s="57">
        <f t="shared" si="31"/>
        <v>5</v>
      </c>
    </row>
    <row r="2026" spans="1:20" s="55" customFormat="1" x14ac:dyDescent="0.3">
      <c r="A2026" s="55" t="s">
        <v>2239</v>
      </c>
      <c r="B2026" s="55">
        <v>0</v>
      </c>
      <c r="C2026" s="55">
        <v>1</v>
      </c>
      <c r="D2026" s="55">
        <v>0</v>
      </c>
      <c r="E2026" s="55">
        <v>1</v>
      </c>
      <c r="F2026" s="55">
        <v>2</v>
      </c>
      <c r="G2026" s="55">
        <v>1</v>
      </c>
      <c r="H2026" s="55">
        <v>0</v>
      </c>
      <c r="I2026" s="55">
        <v>0</v>
      </c>
      <c r="J2026" s="55">
        <v>1</v>
      </c>
      <c r="K2026" s="55">
        <v>1</v>
      </c>
      <c r="L2026" s="55">
        <v>0</v>
      </c>
      <c r="M2026" s="55">
        <v>0</v>
      </c>
      <c r="N2026" s="56">
        <v>3</v>
      </c>
      <c r="O2026" s="56">
        <v>4</v>
      </c>
      <c r="P2026" s="56">
        <v>7</v>
      </c>
      <c r="Q2026" s="55">
        <v>2025</v>
      </c>
      <c r="R2026" s="55" t="s">
        <v>309</v>
      </c>
      <c r="S2026" s="55">
        <v>110</v>
      </c>
      <c r="T2026" s="57">
        <f t="shared" si="31"/>
        <v>5</v>
      </c>
    </row>
    <row r="2027" spans="1:20" s="55" customFormat="1" x14ac:dyDescent="0.3">
      <c r="A2027" s="55" t="s">
        <v>2239</v>
      </c>
      <c r="B2027" s="55">
        <v>1</v>
      </c>
      <c r="C2027" s="55">
        <v>1</v>
      </c>
      <c r="D2027" s="55">
        <v>1</v>
      </c>
      <c r="E2027" s="55">
        <v>1</v>
      </c>
      <c r="F2027" s="55">
        <v>0</v>
      </c>
      <c r="G2027" s="55">
        <v>1</v>
      </c>
      <c r="H2027" s="55">
        <v>0</v>
      </c>
      <c r="I2027" s="55">
        <v>0</v>
      </c>
      <c r="J2027" s="55">
        <v>1</v>
      </c>
      <c r="K2027" s="55">
        <v>1</v>
      </c>
      <c r="L2027" s="55">
        <v>0</v>
      </c>
      <c r="M2027" s="55">
        <v>0</v>
      </c>
      <c r="N2027" s="56">
        <v>3</v>
      </c>
      <c r="O2027" s="56">
        <v>4</v>
      </c>
      <c r="P2027" s="56">
        <v>7</v>
      </c>
      <c r="Q2027" s="55">
        <v>2026</v>
      </c>
      <c r="R2027" s="55" t="s">
        <v>309</v>
      </c>
      <c r="S2027" s="55">
        <v>110</v>
      </c>
      <c r="T2027" s="57">
        <f t="shared" si="31"/>
        <v>5</v>
      </c>
    </row>
    <row r="2028" spans="1:20" s="55" customFormat="1" x14ac:dyDescent="0.3">
      <c r="A2028" s="55" t="s">
        <v>2239</v>
      </c>
      <c r="B2028" s="55">
        <v>0</v>
      </c>
      <c r="C2028" s="55">
        <v>0</v>
      </c>
      <c r="D2028" s="55">
        <v>1</v>
      </c>
      <c r="E2028" s="55">
        <v>1</v>
      </c>
      <c r="F2028" s="55">
        <v>2</v>
      </c>
      <c r="G2028" s="55">
        <v>1</v>
      </c>
      <c r="H2028" s="55">
        <v>0</v>
      </c>
      <c r="I2028" s="55">
        <v>0</v>
      </c>
      <c r="J2028" s="55">
        <v>1</v>
      </c>
      <c r="K2028" s="55">
        <v>1</v>
      </c>
      <c r="L2028" s="55">
        <v>0</v>
      </c>
      <c r="M2028" s="55">
        <v>0</v>
      </c>
      <c r="N2028" s="56">
        <v>4</v>
      </c>
      <c r="O2028" s="56">
        <v>3</v>
      </c>
      <c r="P2028" s="56">
        <v>7</v>
      </c>
      <c r="Q2028" s="55">
        <v>2027</v>
      </c>
      <c r="R2028" s="55" t="s">
        <v>309</v>
      </c>
      <c r="S2028" s="55">
        <v>110</v>
      </c>
      <c r="T2028" s="57">
        <f t="shared" si="31"/>
        <v>5</v>
      </c>
    </row>
    <row r="2029" spans="1:20" s="55" customFormat="1" x14ac:dyDescent="0.3">
      <c r="A2029" s="55" t="s">
        <v>2239</v>
      </c>
      <c r="B2029" s="55">
        <v>0</v>
      </c>
      <c r="C2029" s="55">
        <v>0</v>
      </c>
      <c r="D2029" s="55">
        <v>0</v>
      </c>
      <c r="E2029" s="55">
        <v>0</v>
      </c>
      <c r="F2029" s="55">
        <v>0</v>
      </c>
      <c r="G2029" s="55">
        <v>1</v>
      </c>
      <c r="H2029" s="55">
        <v>1</v>
      </c>
      <c r="I2029" s="55">
        <v>1</v>
      </c>
      <c r="J2029" s="55">
        <v>1</v>
      </c>
      <c r="K2029" s="55">
        <v>1</v>
      </c>
      <c r="L2029" s="55">
        <v>0</v>
      </c>
      <c r="M2029" s="55">
        <v>0</v>
      </c>
      <c r="N2029" s="56">
        <v>2</v>
      </c>
      <c r="O2029" s="56">
        <v>3</v>
      </c>
      <c r="P2029" s="56">
        <v>5</v>
      </c>
      <c r="Q2029" s="55">
        <v>2028</v>
      </c>
      <c r="R2029" s="55" t="s">
        <v>309</v>
      </c>
      <c r="S2029" s="55">
        <v>110</v>
      </c>
      <c r="T2029" s="57">
        <f t="shared" si="31"/>
        <v>3</v>
      </c>
    </row>
    <row r="2030" spans="1:20" s="55" customFormat="1" x14ac:dyDescent="0.3">
      <c r="A2030" s="55" t="s">
        <v>2239</v>
      </c>
      <c r="B2030" s="55">
        <v>0</v>
      </c>
      <c r="C2030" s="55">
        <v>1</v>
      </c>
      <c r="D2030" s="55">
        <v>2</v>
      </c>
      <c r="E2030" s="55">
        <v>1</v>
      </c>
      <c r="F2030" s="55">
        <v>0</v>
      </c>
      <c r="G2030" s="55">
        <v>1</v>
      </c>
      <c r="H2030" s="55">
        <v>0</v>
      </c>
      <c r="I2030" s="55">
        <v>0</v>
      </c>
      <c r="J2030" s="55">
        <v>1</v>
      </c>
      <c r="K2030" s="55">
        <v>1</v>
      </c>
      <c r="L2030" s="55">
        <v>0</v>
      </c>
      <c r="M2030" s="55">
        <v>0</v>
      </c>
      <c r="N2030" s="56">
        <v>3</v>
      </c>
      <c r="O2030" s="56">
        <v>4</v>
      </c>
      <c r="P2030" s="56">
        <v>7</v>
      </c>
      <c r="Q2030" s="55">
        <v>2029</v>
      </c>
      <c r="R2030" s="55" t="s">
        <v>309</v>
      </c>
      <c r="S2030" s="55">
        <v>110</v>
      </c>
      <c r="T2030" s="57">
        <f t="shared" si="31"/>
        <v>5</v>
      </c>
    </row>
    <row r="2031" spans="1:20" s="55" customFormat="1" x14ac:dyDescent="0.3">
      <c r="A2031" s="55" t="s">
        <v>2239</v>
      </c>
      <c r="B2031" s="55">
        <v>3</v>
      </c>
      <c r="C2031" s="55">
        <v>1</v>
      </c>
      <c r="D2031" s="55">
        <v>2</v>
      </c>
      <c r="E2031" s="55">
        <v>2</v>
      </c>
      <c r="F2031" s="55">
        <v>1</v>
      </c>
      <c r="G2031" s="55">
        <v>2</v>
      </c>
      <c r="H2031" s="55">
        <v>3</v>
      </c>
      <c r="I2031" s="55">
        <v>1</v>
      </c>
      <c r="J2031" s="55">
        <v>0</v>
      </c>
      <c r="K2031" s="55">
        <v>4</v>
      </c>
      <c r="L2031" s="55">
        <v>1</v>
      </c>
      <c r="M2031" s="55">
        <v>0</v>
      </c>
      <c r="N2031" s="56">
        <v>10</v>
      </c>
      <c r="O2031" s="56">
        <v>10</v>
      </c>
      <c r="P2031" s="56">
        <v>20</v>
      </c>
      <c r="Q2031" s="55">
        <v>2030</v>
      </c>
      <c r="R2031" s="55" t="s">
        <v>309</v>
      </c>
      <c r="S2031" s="55">
        <v>110</v>
      </c>
      <c r="T2031" s="57">
        <f t="shared" si="31"/>
        <v>15</v>
      </c>
    </row>
    <row r="2032" spans="1:20" s="55" customFormat="1" x14ac:dyDescent="0.3">
      <c r="A2032" s="55" t="s">
        <v>2239</v>
      </c>
      <c r="B2032" s="55">
        <v>1</v>
      </c>
      <c r="C2032" s="55">
        <v>1</v>
      </c>
      <c r="D2032" s="55">
        <v>1</v>
      </c>
      <c r="E2032" s="55">
        <v>2</v>
      </c>
      <c r="F2032" s="55">
        <v>1</v>
      </c>
      <c r="G2032" s="55">
        <v>0</v>
      </c>
      <c r="H2032" s="55">
        <v>1</v>
      </c>
      <c r="I2032" s="55">
        <v>0</v>
      </c>
      <c r="J2032" s="55">
        <v>1</v>
      </c>
      <c r="K2032" s="55">
        <v>1</v>
      </c>
      <c r="L2032" s="55">
        <v>0</v>
      </c>
      <c r="M2032" s="55">
        <v>0</v>
      </c>
      <c r="N2032" s="56">
        <v>5</v>
      </c>
      <c r="O2032" s="56">
        <v>4</v>
      </c>
      <c r="P2032" s="56">
        <v>9</v>
      </c>
      <c r="Q2032" s="55">
        <v>2031</v>
      </c>
      <c r="R2032" s="55" t="s">
        <v>309</v>
      </c>
      <c r="S2032" s="55">
        <v>110</v>
      </c>
      <c r="T2032" s="57">
        <f t="shared" si="31"/>
        <v>7</v>
      </c>
    </row>
    <row r="2033" spans="1:20" s="55" customFormat="1" x14ac:dyDescent="0.3">
      <c r="A2033" s="55" t="s">
        <v>2239</v>
      </c>
      <c r="B2033" s="55">
        <v>1</v>
      </c>
      <c r="C2033" s="55">
        <v>0</v>
      </c>
      <c r="D2033" s="55">
        <v>1</v>
      </c>
      <c r="E2033" s="55">
        <v>1</v>
      </c>
      <c r="F2033" s="55">
        <v>0</v>
      </c>
      <c r="G2033" s="55">
        <v>2</v>
      </c>
      <c r="H2033" s="55">
        <v>0</v>
      </c>
      <c r="I2033" s="55">
        <v>0</v>
      </c>
      <c r="J2033" s="55">
        <v>1</v>
      </c>
      <c r="K2033" s="55">
        <v>1</v>
      </c>
      <c r="L2033" s="55">
        <v>0</v>
      </c>
      <c r="M2033" s="55">
        <v>0</v>
      </c>
      <c r="N2033" s="56">
        <v>3</v>
      </c>
      <c r="O2033" s="56">
        <v>4</v>
      </c>
      <c r="P2033" s="56">
        <v>7</v>
      </c>
      <c r="Q2033" s="55">
        <v>2032</v>
      </c>
      <c r="R2033" s="55" t="s">
        <v>309</v>
      </c>
      <c r="S2033" s="55">
        <v>111</v>
      </c>
      <c r="T2033" s="57">
        <f t="shared" si="31"/>
        <v>5</v>
      </c>
    </row>
    <row r="2034" spans="1:20" s="55" customFormat="1" x14ac:dyDescent="0.3">
      <c r="A2034" s="55" t="s">
        <v>2239</v>
      </c>
      <c r="B2034" s="55">
        <v>0</v>
      </c>
      <c r="C2034" s="55">
        <v>1</v>
      </c>
      <c r="D2034" s="55">
        <v>1</v>
      </c>
      <c r="E2034" s="55">
        <v>1</v>
      </c>
      <c r="F2034" s="55">
        <v>2</v>
      </c>
      <c r="G2034" s="55">
        <v>0</v>
      </c>
      <c r="H2034" s="55">
        <v>0</v>
      </c>
      <c r="I2034" s="55">
        <v>0</v>
      </c>
      <c r="J2034" s="55">
        <v>1</v>
      </c>
      <c r="K2034" s="55">
        <v>1</v>
      </c>
      <c r="L2034" s="55">
        <v>0</v>
      </c>
      <c r="M2034" s="55">
        <v>0</v>
      </c>
      <c r="N2034" s="56">
        <v>4</v>
      </c>
      <c r="O2034" s="56">
        <v>3</v>
      </c>
      <c r="P2034" s="56">
        <v>7</v>
      </c>
      <c r="Q2034" s="55">
        <v>2033</v>
      </c>
      <c r="R2034" s="55" t="s">
        <v>309</v>
      </c>
      <c r="S2034" s="55">
        <v>111</v>
      </c>
      <c r="T2034" s="57">
        <f t="shared" si="31"/>
        <v>5</v>
      </c>
    </row>
    <row r="2035" spans="1:20" s="55" customFormat="1" x14ac:dyDescent="0.3">
      <c r="A2035" s="55" t="s">
        <v>2239</v>
      </c>
      <c r="B2035" s="55">
        <v>1</v>
      </c>
      <c r="C2035" s="55">
        <v>0</v>
      </c>
      <c r="D2035" s="55">
        <v>0</v>
      </c>
      <c r="E2035" s="55">
        <v>2</v>
      </c>
      <c r="F2035" s="55">
        <v>1</v>
      </c>
      <c r="G2035" s="55">
        <v>2</v>
      </c>
      <c r="H2035" s="55">
        <v>1</v>
      </c>
      <c r="I2035" s="55">
        <v>1</v>
      </c>
      <c r="J2035" s="55">
        <v>1</v>
      </c>
      <c r="K2035" s="55">
        <v>1</v>
      </c>
      <c r="L2035" s="55">
        <v>0</v>
      </c>
      <c r="M2035" s="55">
        <v>0</v>
      </c>
      <c r="N2035" s="56">
        <v>4</v>
      </c>
      <c r="O2035" s="56">
        <v>6</v>
      </c>
      <c r="P2035" s="56">
        <v>10</v>
      </c>
      <c r="Q2035" s="55">
        <v>2034</v>
      </c>
      <c r="R2035" s="55" t="s">
        <v>309</v>
      </c>
      <c r="S2035" s="55">
        <v>111</v>
      </c>
      <c r="T2035" s="57">
        <f t="shared" si="31"/>
        <v>8</v>
      </c>
    </row>
    <row r="2036" spans="1:20" s="55" customFormat="1" x14ac:dyDescent="0.3">
      <c r="A2036" s="55" t="s">
        <v>2239</v>
      </c>
      <c r="B2036" s="55">
        <v>1</v>
      </c>
      <c r="C2036" s="55">
        <v>0</v>
      </c>
      <c r="D2036" s="55">
        <v>1</v>
      </c>
      <c r="E2036" s="55">
        <v>1</v>
      </c>
      <c r="F2036" s="55">
        <v>2</v>
      </c>
      <c r="G2036" s="55">
        <v>1</v>
      </c>
      <c r="H2036" s="55">
        <v>2</v>
      </c>
      <c r="I2036" s="55">
        <v>2</v>
      </c>
      <c r="J2036" s="55">
        <v>1</v>
      </c>
      <c r="K2036" s="55">
        <v>2</v>
      </c>
      <c r="L2036" s="55">
        <v>0</v>
      </c>
      <c r="M2036" s="55">
        <v>0</v>
      </c>
      <c r="N2036" s="56">
        <v>7</v>
      </c>
      <c r="O2036" s="56">
        <v>6</v>
      </c>
      <c r="P2036" s="56">
        <v>13</v>
      </c>
      <c r="Q2036" s="55">
        <v>2035</v>
      </c>
      <c r="R2036" s="55" t="s">
        <v>309</v>
      </c>
      <c r="S2036" s="55">
        <v>111</v>
      </c>
      <c r="T2036" s="57">
        <f t="shared" si="31"/>
        <v>10</v>
      </c>
    </row>
    <row r="2037" spans="1:20" s="55" customFormat="1" x14ac:dyDescent="0.3">
      <c r="A2037" s="55" t="s">
        <v>2239</v>
      </c>
      <c r="B2037" s="55">
        <v>1</v>
      </c>
      <c r="C2037" s="55">
        <v>0</v>
      </c>
      <c r="D2037" s="55">
        <v>1</v>
      </c>
      <c r="E2037" s="55">
        <v>1</v>
      </c>
      <c r="F2037" s="55">
        <v>2</v>
      </c>
      <c r="G2037" s="55">
        <v>1</v>
      </c>
      <c r="H2037" s="55">
        <v>2</v>
      </c>
      <c r="I2037" s="55">
        <v>1</v>
      </c>
      <c r="J2037" s="55">
        <v>1</v>
      </c>
      <c r="K2037" s="55">
        <v>2</v>
      </c>
      <c r="L2037" s="55">
        <v>0</v>
      </c>
      <c r="M2037" s="55">
        <v>0</v>
      </c>
      <c r="N2037" s="56">
        <v>7</v>
      </c>
      <c r="O2037" s="56">
        <v>5</v>
      </c>
      <c r="P2037" s="56">
        <v>12</v>
      </c>
      <c r="Q2037" s="55">
        <v>2036</v>
      </c>
      <c r="R2037" s="55" t="s">
        <v>309</v>
      </c>
      <c r="S2037" s="55">
        <v>111</v>
      </c>
      <c r="T2037" s="57">
        <f t="shared" si="31"/>
        <v>9</v>
      </c>
    </row>
    <row r="2038" spans="1:20" s="55" customFormat="1" x14ac:dyDescent="0.3">
      <c r="A2038" s="55" t="s">
        <v>2239</v>
      </c>
      <c r="B2038" s="55">
        <v>1</v>
      </c>
      <c r="C2038" s="55">
        <v>1</v>
      </c>
      <c r="D2038" s="55">
        <v>0</v>
      </c>
      <c r="E2038" s="55">
        <v>0</v>
      </c>
      <c r="F2038" s="55">
        <v>1</v>
      </c>
      <c r="G2038" s="55">
        <v>1</v>
      </c>
      <c r="H2038" s="55">
        <v>0</v>
      </c>
      <c r="I2038" s="55">
        <v>0</v>
      </c>
      <c r="J2038" s="55">
        <v>1</v>
      </c>
      <c r="K2038" s="55">
        <v>1</v>
      </c>
      <c r="L2038" s="55">
        <v>0</v>
      </c>
      <c r="M2038" s="55">
        <v>0</v>
      </c>
      <c r="N2038" s="56">
        <v>3</v>
      </c>
      <c r="O2038" s="56">
        <v>3</v>
      </c>
      <c r="P2038" s="56">
        <v>6</v>
      </c>
      <c r="Q2038" s="55">
        <v>2037</v>
      </c>
      <c r="R2038" s="55" t="s">
        <v>309</v>
      </c>
      <c r="S2038" s="55">
        <v>111</v>
      </c>
      <c r="T2038" s="57">
        <f t="shared" si="31"/>
        <v>4</v>
      </c>
    </row>
    <row r="2039" spans="1:20" s="55" customFormat="1" x14ac:dyDescent="0.3">
      <c r="A2039" s="55" t="s">
        <v>2239</v>
      </c>
      <c r="B2039" s="55">
        <v>0</v>
      </c>
      <c r="C2039" s="55">
        <v>0</v>
      </c>
      <c r="D2039" s="55">
        <v>2</v>
      </c>
      <c r="E2039" s="55">
        <v>0</v>
      </c>
      <c r="F2039" s="55">
        <v>1</v>
      </c>
      <c r="G2039" s="55">
        <v>1</v>
      </c>
      <c r="H2039" s="55">
        <v>0</v>
      </c>
      <c r="I2039" s="55">
        <v>0</v>
      </c>
      <c r="J2039" s="55">
        <v>1</v>
      </c>
      <c r="K2039" s="55">
        <v>1</v>
      </c>
      <c r="L2039" s="55">
        <v>0</v>
      </c>
      <c r="M2039" s="55">
        <v>0</v>
      </c>
      <c r="N2039" s="56">
        <v>4</v>
      </c>
      <c r="O2039" s="56">
        <v>2</v>
      </c>
      <c r="P2039" s="56">
        <v>6</v>
      </c>
      <c r="Q2039" s="55">
        <v>2038</v>
      </c>
      <c r="R2039" s="55" t="s">
        <v>309</v>
      </c>
      <c r="S2039" s="55">
        <v>111</v>
      </c>
      <c r="T2039" s="57">
        <f t="shared" si="31"/>
        <v>4</v>
      </c>
    </row>
    <row r="2040" spans="1:20" s="55" customFormat="1" x14ac:dyDescent="0.3">
      <c r="A2040" s="55" t="s">
        <v>2239</v>
      </c>
      <c r="B2040" s="55">
        <v>1</v>
      </c>
      <c r="C2040" s="55">
        <v>1</v>
      </c>
      <c r="D2040" s="55">
        <v>1</v>
      </c>
      <c r="E2040" s="55">
        <v>0</v>
      </c>
      <c r="F2040" s="55">
        <v>1</v>
      </c>
      <c r="G2040" s="55">
        <v>0</v>
      </c>
      <c r="H2040" s="55">
        <v>1</v>
      </c>
      <c r="I2040" s="55">
        <v>0</v>
      </c>
      <c r="J2040" s="55">
        <v>1</v>
      </c>
      <c r="K2040" s="55">
        <v>1</v>
      </c>
      <c r="L2040" s="55">
        <v>0</v>
      </c>
      <c r="M2040" s="55">
        <v>1</v>
      </c>
      <c r="N2040" s="56">
        <v>5</v>
      </c>
      <c r="O2040" s="56">
        <v>3</v>
      </c>
      <c r="P2040" s="56">
        <v>8</v>
      </c>
      <c r="Q2040" s="55">
        <v>2039</v>
      </c>
      <c r="R2040" s="55" t="s">
        <v>309</v>
      </c>
      <c r="S2040" s="55">
        <v>111</v>
      </c>
      <c r="T2040" s="57">
        <f t="shared" si="31"/>
        <v>5</v>
      </c>
    </row>
    <row r="2041" spans="1:20" s="55" customFormat="1" x14ac:dyDescent="0.3">
      <c r="A2041" s="55" t="s">
        <v>2239</v>
      </c>
      <c r="B2041" s="55">
        <v>2</v>
      </c>
      <c r="C2041" s="55">
        <v>1</v>
      </c>
      <c r="D2041" s="55">
        <v>1</v>
      </c>
      <c r="E2041" s="55">
        <v>2</v>
      </c>
      <c r="F2041" s="55">
        <v>1</v>
      </c>
      <c r="G2041" s="55">
        <v>1</v>
      </c>
      <c r="H2041" s="55">
        <v>2</v>
      </c>
      <c r="I2041" s="55">
        <v>1</v>
      </c>
      <c r="J2041" s="55">
        <v>1</v>
      </c>
      <c r="K2041" s="55">
        <v>2</v>
      </c>
      <c r="L2041" s="55">
        <v>0</v>
      </c>
      <c r="M2041" s="55">
        <v>1</v>
      </c>
      <c r="N2041" s="56">
        <v>7</v>
      </c>
      <c r="O2041" s="56">
        <v>8</v>
      </c>
      <c r="P2041" s="56">
        <v>15</v>
      </c>
      <c r="Q2041" s="55">
        <v>2040</v>
      </c>
      <c r="R2041" s="55" t="s">
        <v>309</v>
      </c>
      <c r="S2041" s="55">
        <v>111</v>
      </c>
      <c r="T2041" s="57">
        <f t="shared" si="31"/>
        <v>11</v>
      </c>
    </row>
    <row r="2042" spans="1:20" s="55" customFormat="1" x14ac:dyDescent="0.3">
      <c r="A2042" s="55" t="s">
        <v>2239</v>
      </c>
      <c r="B2042" s="55">
        <v>0</v>
      </c>
      <c r="C2042" s="55">
        <v>1</v>
      </c>
      <c r="D2042" s="55">
        <v>2</v>
      </c>
      <c r="E2042" s="55">
        <v>0</v>
      </c>
      <c r="F2042" s="55">
        <v>2</v>
      </c>
      <c r="G2042" s="55">
        <v>1</v>
      </c>
      <c r="H2042" s="55">
        <v>0</v>
      </c>
      <c r="I2042" s="55">
        <v>1</v>
      </c>
      <c r="J2042" s="55">
        <v>1</v>
      </c>
      <c r="K2042" s="55">
        <v>2</v>
      </c>
      <c r="L2042" s="55">
        <v>0</v>
      </c>
      <c r="M2042" s="55">
        <v>0</v>
      </c>
      <c r="N2042" s="56">
        <v>5</v>
      </c>
      <c r="O2042" s="56">
        <v>5</v>
      </c>
      <c r="P2042" s="56">
        <v>10</v>
      </c>
      <c r="Q2042" s="55">
        <v>2041</v>
      </c>
      <c r="R2042" s="55" t="s">
        <v>309</v>
      </c>
      <c r="S2042" s="55">
        <v>111</v>
      </c>
      <c r="T2042" s="57">
        <f t="shared" si="31"/>
        <v>7</v>
      </c>
    </row>
    <row r="2043" spans="1:20" s="55" customFormat="1" x14ac:dyDescent="0.3">
      <c r="A2043" s="55" t="s">
        <v>2239</v>
      </c>
      <c r="B2043" s="55">
        <v>0</v>
      </c>
      <c r="C2043" s="55">
        <v>0</v>
      </c>
      <c r="D2043" s="55">
        <v>0</v>
      </c>
      <c r="E2043" s="55">
        <v>1</v>
      </c>
      <c r="F2043" s="55">
        <v>1</v>
      </c>
      <c r="G2043" s="55">
        <v>1</v>
      </c>
      <c r="H2043" s="55">
        <v>0</v>
      </c>
      <c r="I2043" s="55">
        <v>0</v>
      </c>
      <c r="J2043" s="55">
        <v>1</v>
      </c>
      <c r="K2043" s="55">
        <v>1</v>
      </c>
      <c r="L2043" s="55">
        <v>0</v>
      </c>
      <c r="M2043" s="55">
        <v>0</v>
      </c>
      <c r="N2043" s="56">
        <v>2</v>
      </c>
      <c r="O2043" s="56">
        <v>3</v>
      </c>
      <c r="P2043" s="56">
        <v>5</v>
      </c>
      <c r="Q2043" s="55">
        <v>2042</v>
      </c>
      <c r="R2043" s="55" t="s">
        <v>309</v>
      </c>
      <c r="S2043" s="55">
        <v>111</v>
      </c>
      <c r="T2043" s="57">
        <f t="shared" si="31"/>
        <v>3</v>
      </c>
    </row>
    <row r="2044" spans="1:20" s="55" customFormat="1" x14ac:dyDescent="0.3">
      <c r="A2044" s="55" t="s">
        <v>2239</v>
      </c>
      <c r="B2044" s="55">
        <v>2</v>
      </c>
      <c r="C2044" s="55">
        <v>3</v>
      </c>
      <c r="D2044" s="55">
        <v>2</v>
      </c>
      <c r="E2044" s="55">
        <v>1</v>
      </c>
      <c r="F2044" s="55">
        <v>2</v>
      </c>
      <c r="G2044" s="55">
        <v>3</v>
      </c>
      <c r="H2044" s="55">
        <v>1</v>
      </c>
      <c r="I2044" s="55">
        <v>1</v>
      </c>
      <c r="J2044" s="55">
        <v>1</v>
      </c>
      <c r="K2044" s="55">
        <v>3</v>
      </c>
      <c r="L2044" s="55">
        <v>0</v>
      </c>
      <c r="M2044" s="55">
        <v>0</v>
      </c>
      <c r="N2044" s="56">
        <v>8</v>
      </c>
      <c r="O2044" s="56">
        <v>11</v>
      </c>
      <c r="P2044" s="56">
        <v>19</v>
      </c>
      <c r="Q2044" s="55">
        <v>2043</v>
      </c>
      <c r="R2044" s="55" t="s">
        <v>309</v>
      </c>
      <c r="S2044" s="55">
        <v>111</v>
      </c>
      <c r="T2044" s="57">
        <f t="shared" si="31"/>
        <v>15</v>
      </c>
    </row>
    <row r="2045" spans="1:20" s="55" customFormat="1" x14ac:dyDescent="0.3">
      <c r="A2045" s="55" t="s">
        <v>2239</v>
      </c>
      <c r="B2045" s="55">
        <v>0</v>
      </c>
      <c r="C2045" s="55">
        <v>1</v>
      </c>
      <c r="D2045" s="55">
        <v>2</v>
      </c>
      <c r="E2045" s="55">
        <v>1</v>
      </c>
      <c r="F2045" s="55">
        <v>0</v>
      </c>
      <c r="G2045" s="55">
        <v>1</v>
      </c>
      <c r="H2045" s="55">
        <v>1</v>
      </c>
      <c r="I2045" s="55">
        <v>1</v>
      </c>
      <c r="J2045" s="55">
        <v>1</v>
      </c>
      <c r="K2045" s="55">
        <v>2</v>
      </c>
      <c r="L2045" s="55">
        <v>0</v>
      </c>
      <c r="M2045" s="55">
        <v>0</v>
      </c>
      <c r="N2045" s="56">
        <v>4</v>
      </c>
      <c r="O2045" s="56">
        <v>6</v>
      </c>
      <c r="P2045" s="56">
        <v>10</v>
      </c>
      <c r="Q2045" s="55">
        <v>2044</v>
      </c>
      <c r="R2045" s="55" t="s">
        <v>309</v>
      </c>
      <c r="S2045" s="55">
        <v>111</v>
      </c>
      <c r="T2045" s="57">
        <f t="shared" si="31"/>
        <v>7</v>
      </c>
    </row>
    <row r="2046" spans="1:20" s="55" customFormat="1" x14ac:dyDescent="0.3">
      <c r="A2046" s="55" t="s">
        <v>2239</v>
      </c>
      <c r="B2046" s="55">
        <v>1</v>
      </c>
      <c r="C2046" s="55">
        <v>1</v>
      </c>
      <c r="D2046" s="55">
        <v>1</v>
      </c>
      <c r="E2046" s="55">
        <v>1</v>
      </c>
      <c r="F2046" s="55">
        <v>0</v>
      </c>
      <c r="G2046" s="55">
        <v>0</v>
      </c>
      <c r="H2046" s="55">
        <v>1</v>
      </c>
      <c r="I2046" s="55">
        <v>0</v>
      </c>
      <c r="J2046" s="55">
        <v>0</v>
      </c>
      <c r="K2046" s="55">
        <v>1</v>
      </c>
      <c r="L2046" s="55">
        <v>0</v>
      </c>
      <c r="M2046" s="55">
        <v>0</v>
      </c>
      <c r="N2046" s="56">
        <v>3</v>
      </c>
      <c r="O2046" s="56">
        <v>3</v>
      </c>
      <c r="P2046" s="56">
        <v>6</v>
      </c>
      <c r="Q2046" s="55">
        <v>2045</v>
      </c>
      <c r="R2046" s="55" t="s">
        <v>309</v>
      </c>
      <c r="S2046" s="55">
        <v>111</v>
      </c>
      <c r="T2046" s="57">
        <f t="shared" si="31"/>
        <v>5</v>
      </c>
    </row>
    <row r="2047" spans="1:20" s="55" customFormat="1" x14ac:dyDescent="0.3">
      <c r="A2047" s="55" t="s">
        <v>2239</v>
      </c>
      <c r="B2047" s="55">
        <v>0</v>
      </c>
      <c r="C2047" s="55">
        <v>0</v>
      </c>
      <c r="D2047" s="55">
        <v>0</v>
      </c>
      <c r="E2047" s="55">
        <v>2</v>
      </c>
      <c r="F2047" s="55">
        <v>0</v>
      </c>
      <c r="G2047" s="55">
        <v>1</v>
      </c>
      <c r="H2047" s="55">
        <v>0</v>
      </c>
      <c r="I2047" s="55">
        <v>0</v>
      </c>
      <c r="J2047" s="55">
        <v>1</v>
      </c>
      <c r="K2047" s="55">
        <v>0</v>
      </c>
      <c r="L2047" s="55">
        <v>0</v>
      </c>
      <c r="M2047" s="55">
        <v>0</v>
      </c>
      <c r="N2047" s="56">
        <v>1</v>
      </c>
      <c r="O2047" s="56">
        <v>3</v>
      </c>
      <c r="P2047" s="56">
        <v>4</v>
      </c>
      <c r="Q2047" s="55">
        <v>2046</v>
      </c>
      <c r="R2047" s="55" t="s">
        <v>309</v>
      </c>
      <c r="S2047" s="55">
        <v>111</v>
      </c>
      <c r="T2047" s="57">
        <f t="shared" si="31"/>
        <v>3</v>
      </c>
    </row>
    <row r="2048" spans="1:20" s="55" customFormat="1" x14ac:dyDescent="0.3">
      <c r="A2048" s="55" t="s">
        <v>2239</v>
      </c>
      <c r="B2048" s="55">
        <v>0</v>
      </c>
      <c r="C2048" s="55">
        <v>1</v>
      </c>
      <c r="D2048" s="55">
        <v>1</v>
      </c>
      <c r="E2048" s="55">
        <v>1</v>
      </c>
      <c r="F2048" s="55">
        <v>0</v>
      </c>
      <c r="G2048" s="55">
        <v>0</v>
      </c>
      <c r="H2048" s="55">
        <v>0</v>
      </c>
      <c r="I2048" s="55">
        <v>1</v>
      </c>
      <c r="J2048" s="55">
        <v>1</v>
      </c>
      <c r="K2048" s="55">
        <v>1</v>
      </c>
      <c r="L2048" s="55">
        <v>0</v>
      </c>
      <c r="M2048" s="55">
        <v>0</v>
      </c>
      <c r="N2048" s="56">
        <v>2</v>
      </c>
      <c r="O2048" s="56">
        <v>4</v>
      </c>
      <c r="P2048" s="56">
        <v>6</v>
      </c>
      <c r="Q2048" s="55">
        <v>2047</v>
      </c>
      <c r="R2048" s="55" t="s">
        <v>309</v>
      </c>
      <c r="S2048" s="55">
        <v>111</v>
      </c>
      <c r="T2048" s="57">
        <f t="shared" si="31"/>
        <v>4</v>
      </c>
    </row>
    <row r="2049" spans="1:20" s="55" customFormat="1" x14ac:dyDescent="0.3">
      <c r="A2049" s="55" t="s">
        <v>2239</v>
      </c>
      <c r="B2049" s="55">
        <v>1</v>
      </c>
      <c r="C2049" s="55">
        <v>1</v>
      </c>
      <c r="D2049" s="55">
        <v>2</v>
      </c>
      <c r="E2049" s="55">
        <v>2</v>
      </c>
      <c r="F2049" s="55">
        <v>1</v>
      </c>
      <c r="G2049" s="55">
        <v>1</v>
      </c>
      <c r="H2049" s="55">
        <v>2</v>
      </c>
      <c r="I2049" s="55">
        <v>1</v>
      </c>
      <c r="J2049" s="55">
        <v>1</v>
      </c>
      <c r="K2049" s="55">
        <v>2</v>
      </c>
      <c r="L2049" s="55">
        <v>0</v>
      </c>
      <c r="M2049" s="55">
        <v>0</v>
      </c>
      <c r="N2049" s="56">
        <v>7</v>
      </c>
      <c r="O2049" s="56">
        <v>7</v>
      </c>
      <c r="P2049" s="56">
        <v>14</v>
      </c>
      <c r="Q2049" s="55">
        <v>2048</v>
      </c>
      <c r="R2049" s="55" t="s">
        <v>309</v>
      </c>
      <c r="S2049" s="55">
        <v>111</v>
      </c>
      <c r="T2049" s="57">
        <f t="shared" si="31"/>
        <v>11</v>
      </c>
    </row>
    <row r="2050" spans="1:20" s="55" customFormat="1" x14ac:dyDescent="0.3">
      <c r="A2050" s="55" t="s">
        <v>2239</v>
      </c>
      <c r="B2050" s="55">
        <v>0</v>
      </c>
      <c r="C2050" s="55">
        <v>1</v>
      </c>
      <c r="D2050" s="55">
        <v>0</v>
      </c>
      <c r="E2050" s="55">
        <v>1</v>
      </c>
      <c r="F2050" s="55">
        <v>0</v>
      </c>
      <c r="G2050" s="55">
        <v>0</v>
      </c>
      <c r="H2050" s="55">
        <v>1</v>
      </c>
      <c r="I2050" s="55">
        <v>0</v>
      </c>
      <c r="J2050" s="55">
        <v>1</v>
      </c>
      <c r="K2050" s="55">
        <v>1</v>
      </c>
      <c r="L2050" s="55">
        <v>0</v>
      </c>
      <c r="M2050" s="55">
        <v>0</v>
      </c>
      <c r="N2050" s="56">
        <v>2</v>
      </c>
      <c r="O2050" s="56">
        <v>3</v>
      </c>
      <c r="P2050" s="56">
        <v>5</v>
      </c>
      <c r="Q2050" s="55">
        <v>2049</v>
      </c>
      <c r="R2050" s="55" t="s">
        <v>309</v>
      </c>
      <c r="S2050" s="55">
        <v>111</v>
      </c>
      <c r="T2050" s="57">
        <f t="shared" si="31"/>
        <v>3</v>
      </c>
    </row>
    <row r="2051" spans="1:20" s="55" customFormat="1" x14ac:dyDescent="0.3">
      <c r="A2051" s="55" t="s">
        <v>2239</v>
      </c>
      <c r="B2051" s="55">
        <v>2</v>
      </c>
      <c r="C2051" s="55">
        <v>1</v>
      </c>
      <c r="D2051" s="55">
        <v>3</v>
      </c>
      <c r="E2051" s="55">
        <v>1</v>
      </c>
      <c r="F2051" s="55">
        <v>1</v>
      </c>
      <c r="G2051" s="55">
        <v>1</v>
      </c>
      <c r="H2051" s="55">
        <v>1</v>
      </c>
      <c r="I2051" s="55">
        <v>0</v>
      </c>
      <c r="J2051" s="55">
        <v>0</v>
      </c>
      <c r="K2051" s="55">
        <v>2</v>
      </c>
      <c r="L2051" s="55">
        <v>1</v>
      </c>
      <c r="M2051" s="55">
        <v>0</v>
      </c>
      <c r="N2051" s="56">
        <v>8</v>
      </c>
      <c r="O2051" s="56">
        <v>5</v>
      </c>
      <c r="P2051" s="56">
        <v>13</v>
      </c>
      <c r="Q2051" s="55">
        <v>2050</v>
      </c>
      <c r="R2051" s="55" t="s">
        <v>309</v>
      </c>
      <c r="S2051" s="55">
        <v>111</v>
      </c>
      <c r="T2051" s="57">
        <f t="shared" ref="T2051:T2114" si="32">SUM(B2051:I2051)</f>
        <v>10</v>
      </c>
    </row>
    <row r="2052" spans="1:20" s="55" customFormat="1" x14ac:dyDescent="0.3">
      <c r="A2052" s="55" t="s">
        <v>2239</v>
      </c>
      <c r="B2052" s="55">
        <v>1</v>
      </c>
      <c r="C2052" s="55">
        <v>1</v>
      </c>
      <c r="D2052" s="55">
        <v>0</v>
      </c>
      <c r="E2052" s="55">
        <v>1</v>
      </c>
      <c r="F2052" s="55">
        <v>1</v>
      </c>
      <c r="G2052" s="55">
        <v>0</v>
      </c>
      <c r="H2052" s="55">
        <v>0</v>
      </c>
      <c r="I2052" s="55">
        <v>0</v>
      </c>
      <c r="J2052" s="55">
        <v>1</v>
      </c>
      <c r="K2052" s="55">
        <v>1</v>
      </c>
      <c r="L2052" s="55">
        <v>0</v>
      </c>
      <c r="M2052" s="55">
        <v>0</v>
      </c>
      <c r="N2052" s="56">
        <v>3</v>
      </c>
      <c r="O2052" s="56">
        <v>3</v>
      </c>
      <c r="P2052" s="56">
        <v>6</v>
      </c>
      <c r="Q2052" s="55">
        <v>2051</v>
      </c>
      <c r="R2052" s="55" t="s">
        <v>309</v>
      </c>
      <c r="S2052" s="55">
        <v>111</v>
      </c>
      <c r="T2052" s="57">
        <f t="shared" si="32"/>
        <v>4</v>
      </c>
    </row>
    <row r="2053" spans="1:20" s="55" customFormat="1" x14ac:dyDescent="0.3">
      <c r="A2053" s="55" t="s">
        <v>2239</v>
      </c>
      <c r="B2053" s="55">
        <v>0</v>
      </c>
      <c r="C2053" s="55">
        <v>0</v>
      </c>
      <c r="D2053" s="55">
        <v>1</v>
      </c>
      <c r="E2053" s="55">
        <v>2</v>
      </c>
      <c r="F2053" s="55">
        <v>0</v>
      </c>
      <c r="G2053" s="55">
        <v>0</v>
      </c>
      <c r="H2053" s="55">
        <v>1</v>
      </c>
      <c r="I2053" s="55">
        <v>0</v>
      </c>
      <c r="J2053" s="55">
        <v>1</v>
      </c>
      <c r="K2053" s="55">
        <v>1</v>
      </c>
      <c r="L2053" s="55">
        <v>0</v>
      </c>
      <c r="M2053" s="55">
        <v>0</v>
      </c>
      <c r="N2053" s="56">
        <v>3</v>
      </c>
      <c r="O2053" s="56">
        <v>3</v>
      </c>
      <c r="P2053" s="56">
        <v>6</v>
      </c>
      <c r="Q2053" s="55">
        <v>2052</v>
      </c>
      <c r="R2053" s="55" t="s">
        <v>309</v>
      </c>
      <c r="S2053" s="55">
        <v>118</v>
      </c>
      <c r="T2053" s="57">
        <f t="shared" si="32"/>
        <v>4</v>
      </c>
    </row>
    <row r="2054" spans="1:20" s="55" customFormat="1" x14ac:dyDescent="0.3">
      <c r="A2054" s="55" t="s">
        <v>2239</v>
      </c>
      <c r="B2054" s="55">
        <v>1</v>
      </c>
      <c r="C2054" s="55">
        <v>2</v>
      </c>
      <c r="D2054" s="55">
        <v>1</v>
      </c>
      <c r="E2054" s="55">
        <v>0</v>
      </c>
      <c r="F2054" s="55">
        <v>0</v>
      </c>
      <c r="G2054" s="55">
        <v>0</v>
      </c>
      <c r="H2054" s="55">
        <v>0</v>
      </c>
      <c r="I2054" s="55">
        <v>0</v>
      </c>
      <c r="J2054" s="55">
        <v>1</v>
      </c>
      <c r="K2054" s="55">
        <v>1</v>
      </c>
      <c r="L2054" s="55">
        <v>0</v>
      </c>
      <c r="M2054" s="55">
        <v>0</v>
      </c>
      <c r="N2054" s="56">
        <v>3</v>
      </c>
      <c r="O2054" s="56">
        <v>3</v>
      </c>
      <c r="P2054" s="56">
        <v>6</v>
      </c>
      <c r="Q2054" s="55">
        <v>2053</v>
      </c>
      <c r="R2054" s="55" t="s">
        <v>309</v>
      </c>
      <c r="S2054" s="55">
        <v>118</v>
      </c>
      <c r="T2054" s="57">
        <f t="shared" si="32"/>
        <v>4</v>
      </c>
    </row>
    <row r="2055" spans="1:20" s="55" customFormat="1" x14ac:dyDescent="0.3">
      <c r="A2055" s="55" t="s">
        <v>2239</v>
      </c>
      <c r="B2055" s="55">
        <v>0</v>
      </c>
      <c r="C2055" s="55">
        <v>0</v>
      </c>
      <c r="D2055" s="55">
        <v>0</v>
      </c>
      <c r="E2055" s="55">
        <v>0</v>
      </c>
      <c r="F2055" s="55">
        <v>1</v>
      </c>
      <c r="G2055" s="55">
        <v>1</v>
      </c>
      <c r="H2055" s="55">
        <v>1</v>
      </c>
      <c r="I2055" s="55">
        <v>1</v>
      </c>
      <c r="J2055" s="55">
        <v>1</v>
      </c>
      <c r="K2055" s="55">
        <v>1</v>
      </c>
      <c r="L2055" s="55">
        <v>0</v>
      </c>
      <c r="M2055" s="55">
        <v>0</v>
      </c>
      <c r="N2055" s="56">
        <v>3</v>
      </c>
      <c r="O2055" s="56">
        <v>3</v>
      </c>
      <c r="P2055" s="56">
        <v>6</v>
      </c>
      <c r="Q2055" s="55">
        <v>2054</v>
      </c>
      <c r="R2055" s="55" t="s">
        <v>309</v>
      </c>
      <c r="S2055" s="55">
        <v>118</v>
      </c>
      <c r="T2055" s="57">
        <f t="shared" si="32"/>
        <v>4</v>
      </c>
    </row>
    <row r="2056" spans="1:20" s="55" customFormat="1" x14ac:dyDescent="0.3">
      <c r="A2056" s="55" t="s">
        <v>2239</v>
      </c>
      <c r="B2056" s="55">
        <v>0</v>
      </c>
      <c r="C2056" s="55">
        <v>0</v>
      </c>
      <c r="D2056" s="55">
        <v>0</v>
      </c>
      <c r="E2056" s="55">
        <v>1</v>
      </c>
      <c r="F2056" s="55">
        <v>0</v>
      </c>
      <c r="G2056" s="55">
        <v>0</v>
      </c>
      <c r="H2056" s="55">
        <v>1</v>
      </c>
      <c r="I2056" s="55">
        <v>0</v>
      </c>
      <c r="J2056" s="55">
        <v>1</v>
      </c>
      <c r="K2056" s="55">
        <v>1</v>
      </c>
      <c r="L2056" s="55">
        <v>0</v>
      </c>
      <c r="M2056" s="55">
        <v>0</v>
      </c>
      <c r="N2056" s="56">
        <v>2</v>
      </c>
      <c r="O2056" s="56">
        <v>2</v>
      </c>
      <c r="P2056" s="56">
        <v>4</v>
      </c>
      <c r="Q2056" s="55">
        <v>2055</v>
      </c>
      <c r="R2056" s="55" t="s">
        <v>309</v>
      </c>
      <c r="S2056" s="55">
        <v>118</v>
      </c>
      <c r="T2056" s="57">
        <f t="shared" si="32"/>
        <v>2</v>
      </c>
    </row>
    <row r="2057" spans="1:20" s="55" customFormat="1" x14ac:dyDescent="0.3">
      <c r="A2057" s="55" t="s">
        <v>2239</v>
      </c>
      <c r="B2057" s="55">
        <v>0</v>
      </c>
      <c r="C2057" s="55">
        <v>1</v>
      </c>
      <c r="D2057" s="55">
        <v>0</v>
      </c>
      <c r="E2057" s="55">
        <v>0</v>
      </c>
      <c r="F2057" s="55">
        <v>0</v>
      </c>
      <c r="G2057" s="55">
        <v>1</v>
      </c>
      <c r="H2057" s="55">
        <v>0</v>
      </c>
      <c r="I2057" s="55">
        <v>2</v>
      </c>
      <c r="J2057" s="55">
        <v>1</v>
      </c>
      <c r="K2057" s="55">
        <v>1</v>
      </c>
      <c r="L2057" s="55">
        <v>0</v>
      </c>
      <c r="M2057" s="55">
        <v>0</v>
      </c>
      <c r="N2057" s="56">
        <v>1</v>
      </c>
      <c r="O2057" s="56">
        <v>5</v>
      </c>
      <c r="P2057" s="56">
        <v>6</v>
      </c>
      <c r="Q2057" s="55">
        <v>2056</v>
      </c>
      <c r="R2057" s="55" t="s">
        <v>309</v>
      </c>
      <c r="S2057" s="55">
        <v>118</v>
      </c>
      <c r="T2057" s="57">
        <f t="shared" si="32"/>
        <v>4</v>
      </c>
    </row>
    <row r="2058" spans="1:20" s="55" customFormat="1" x14ac:dyDescent="0.3">
      <c r="A2058" s="55" t="s">
        <v>2239</v>
      </c>
      <c r="B2058" s="55">
        <v>1</v>
      </c>
      <c r="C2058" s="55">
        <v>1</v>
      </c>
      <c r="D2058" s="55">
        <v>1</v>
      </c>
      <c r="E2058" s="55">
        <v>1</v>
      </c>
      <c r="F2058" s="55">
        <v>1</v>
      </c>
      <c r="G2058" s="55">
        <v>0</v>
      </c>
      <c r="H2058" s="55">
        <v>0</v>
      </c>
      <c r="I2058" s="55">
        <v>0</v>
      </c>
      <c r="J2058" s="55">
        <v>1</v>
      </c>
      <c r="K2058" s="55">
        <v>1</v>
      </c>
      <c r="L2058" s="55">
        <v>0</v>
      </c>
      <c r="M2058" s="55">
        <v>0</v>
      </c>
      <c r="N2058" s="56">
        <v>4</v>
      </c>
      <c r="O2058" s="56">
        <v>3</v>
      </c>
      <c r="P2058" s="56">
        <v>7</v>
      </c>
      <c r="Q2058" s="55">
        <v>2057</v>
      </c>
      <c r="R2058" s="55" t="s">
        <v>309</v>
      </c>
      <c r="S2058" s="55">
        <v>118</v>
      </c>
      <c r="T2058" s="57">
        <f t="shared" si="32"/>
        <v>5</v>
      </c>
    </row>
    <row r="2059" spans="1:20" s="55" customFormat="1" x14ac:dyDescent="0.3">
      <c r="A2059" s="55" t="s">
        <v>2239</v>
      </c>
      <c r="B2059" s="55">
        <v>0</v>
      </c>
      <c r="C2059" s="55">
        <v>0</v>
      </c>
      <c r="D2059" s="55">
        <v>1</v>
      </c>
      <c r="E2059" s="55">
        <v>1</v>
      </c>
      <c r="F2059" s="55">
        <v>0</v>
      </c>
      <c r="G2059" s="55">
        <v>0</v>
      </c>
      <c r="H2059" s="55">
        <v>1</v>
      </c>
      <c r="I2059" s="55">
        <v>0</v>
      </c>
      <c r="J2059" s="55">
        <v>1</v>
      </c>
      <c r="K2059" s="55">
        <v>1</v>
      </c>
      <c r="L2059" s="55">
        <v>0</v>
      </c>
      <c r="M2059" s="55">
        <v>0</v>
      </c>
      <c r="N2059" s="56">
        <v>3</v>
      </c>
      <c r="O2059" s="56">
        <v>2</v>
      </c>
      <c r="P2059" s="56">
        <v>5</v>
      </c>
      <c r="Q2059" s="55">
        <v>2058</v>
      </c>
      <c r="R2059" s="55" t="s">
        <v>309</v>
      </c>
      <c r="S2059" s="55">
        <v>118</v>
      </c>
      <c r="T2059" s="57">
        <f t="shared" si="32"/>
        <v>3</v>
      </c>
    </row>
    <row r="2060" spans="1:20" s="55" customFormat="1" x14ac:dyDescent="0.3">
      <c r="A2060" s="55" t="s">
        <v>2239</v>
      </c>
      <c r="B2060" s="55">
        <v>0</v>
      </c>
      <c r="C2060" s="55">
        <v>0</v>
      </c>
      <c r="D2060" s="55">
        <v>0</v>
      </c>
      <c r="E2060" s="55">
        <v>0</v>
      </c>
      <c r="F2060" s="55">
        <v>0</v>
      </c>
      <c r="G2060" s="55">
        <v>0</v>
      </c>
      <c r="H2060" s="55">
        <v>1</v>
      </c>
      <c r="I2060" s="55">
        <v>1</v>
      </c>
      <c r="J2060" s="55">
        <v>1</v>
      </c>
      <c r="K2060" s="55">
        <v>1</v>
      </c>
      <c r="L2060" s="55">
        <v>0</v>
      </c>
      <c r="M2060" s="55">
        <v>0</v>
      </c>
      <c r="N2060" s="56">
        <v>2</v>
      </c>
      <c r="O2060" s="56">
        <v>2</v>
      </c>
      <c r="P2060" s="56">
        <v>4</v>
      </c>
      <c r="Q2060" s="55">
        <v>2059</v>
      </c>
      <c r="R2060" s="55" t="s">
        <v>309</v>
      </c>
      <c r="S2060" s="55">
        <v>118</v>
      </c>
      <c r="T2060" s="57">
        <f t="shared" si="32"/>
        <v>2</v>
      </c>
    </row>
    <row r="2061" spans="1:20" s="55" customFormat="1" x14ac:dyDescent="0.3">
      <c r="A2061" s="55" t="s">
        <v>2239</v>
      </c>
      <c r="B2061" s="55">
        <v>0</v>
      </c>
      <c r="C2061" s="55">
        <v>0</v>
      </c>
      <c r="D2061" s="55">
        <v>0</v>
      </c>
      <c r="E2061" s="55">
        <v>0</v>
      </c>
      <c r="F2061" s="55">
        <v>1</v>
      </c>
      <c r="G2061" s="55">
        <v>0</v>
      </c>
      <c r="H2061" s="55">
        <v>1</v>
      </c>
      <c r="I2061" s="55">
        <v>1</v>
      </c>
      <c r="J2061" s="55">
        <v>1</v>
      </c>
      <c r="K2061" s="55">
        <v>1</v>
      </c>
      <c r="L2061" s="55">
        <v>0</v>
      </c>
      <c r="M2061" s="55">
        <v>0</v>
      </c>
      <c r="N2061" s="56">
        <v>3</v>
      </c>
      <c r="O2061" s="56">
        <v>2</v>
      </c>
      <c r="P2061" s="56">
        <v>5</v>
      </c>
      <c r="Q2061" s="55">
        <v>2060</v>
      </c>
      <c r="R2061" s="55" t="s">
        <v>309</v>
      </c>
      <c r="S2061" s="55">
        <v>118</v>
      </c>
      <c r="T2061" s="57">
        <f t="shared" si="32"/>
        <v>3</v>
      </c>
    </row>
    <row r="2062" spans="1:20" s="55" customFormat="1" x14ac:dyDescent="0.3">
      <c r="A2062" s="55" t="s">
        <v>2239</v>
      </c>
      <c r="B2062" s="55">
        <v>0</v>
      </c>
      <c r="C2062" s="55">
        <v>0</v>
      </c>
      <c r="D2062" s="55">
        <v>0</v>
      </c>
      <c r="E2062" s="55">
        <v>0</v>
      </c>
      <c r="F2062" s="55">
        <v>0</v>
      </c>
      <c r="G2062" s="55">
        <v>1</v>
      </c>
      <c r="H2062" s="55">
        <v>1</v>
      </c>
      <c r="I2062" s="55">
        <v>1</v>
      </c>
      <c r="J2062" s="55">
        <v>1</v>
      </c>
      <c r="K2062" s="55">
        <v>1</v>
      </c>
      <c r="L2062" s="55">
        <v>0</v>
      </c>
      <c r="M2062" s="55">
        <v>0</v>
      </c>
      <c r="N2062" s="56">
        <v>2</v>
      </c>
      <c r="O2062" s="56">
        <v>3</v>
      </c>
      <c r="P2062" s="56">
        <v>5</v>
      </c>
      <c r="Q2062" s="55">
        <v>2061</v>
      </c>
      <c r="R2062" s="55" t="s">
        <v>309</v>
      </c>
      <c r="S2062" s="55">
        <v>118</v>
      </c>
      <c r="T2062" s="57">
        <f t="shared" si="32"/>
        <v>3</v>
      </c>
    </row>
    <row r="2063" spans="1:20" s="55" customFormat="1" x14ac:dyDescent="0.3">
      <c r="A2063" s="55" t="s">
        <v>2239</v>
      </c>
      <c r="B2063" s="55">
        <v>0</v>
      </c>
      <c r="C2063" s="55">
        <v>0</v>
      </c>
      <c r="D2063" s="55">
        <v>0</v>
      </c>
      <c r="E2063" s="55">
        <v>0</v>
      </c>
      <c r="F2063" s="55">
        <v>0</v>
      </c>
      <c r="G2063" s="55">
        <v>1</v>
      </c>
      <c r="H2063" s="55">
        <v>2</v>
      </c>
      <c r="I2063" s="55">
        <v>1</v>
      </c>
      <c r="J2063" s="55">
        <v>1</v>
      </c>
      <c r="K2063" s="55">
        <v>1</v>
      </c>
      <c r="L2063" s="55">
        <v>0</v>
      </c>
      <c r="M2063" s="55">
        <v>0</v>
      </c>
      <c r="N2063" s="56">
        <v>3</v>
      </c>
      <c r="O2063" s="56">
        <v>3</v>
      </c>
      <c r="P2063" s="56">
        <v>6</v>
      </c>
      <c r="Q2063" s="55">
        <v>2062</v>
      </c>
      <c r="R2063" s="55" t="s">
        <v>309</v>
      </c>
      <c r="S2063" s="55">
        <v>118</v>
      </c>
      <c r="T2063" s="57">
        <f t="shared" si="32"/>
        <v>4</v>
      </c>
    </row>
    <row r="2064" spans="1:20" s="55" customFormat="1" x14ac:dyDescent="0.3">
      <c r="A2064" s="55" t="s">
        <v>2239</v>
      </c>
      <c r="B2064" s="55">
        <v>0</v>
      </c>
      <c r="C2064" s="55">
        <v>0</v>
      </c>
      <c r="D2064" s="55">
        <v>0</v>
      </c>
      <c r="E2064" s="55">
        <v>0</v>
      </c>
      <c r="F2064" s="55">
        <v>0</v>
      </c>
      <c r="G2064" s="55">
        <v>0</v>
      </c>
      <c r="H2064" s="55">
        <v>0</v>
      </c>
      <c r="I2064" s="55">
        <v>0</v>
      </c>
      <c r="J2064" s="55">
        <v>0</v>
      </c>
      <c r="K2064" s="55">
        <v>0</v>
      </c>
      <c r="L2064" s="55">
        <v>0</v>
      </c>
      <c r="M2064" s="55">
        <v>0</v>
      </c>
      <c r="N2064" s="56">
        <v>0</v>
      </c>
      <c r="O2064" s="56">
        <v>0</v>
      </c>
      <c r="P2064" s="56">
        <v>0</v>
      </c>
      <c r="Q2064" s="55">
        <v>2063</v>
      </c>
      <c r="R2064" s="55" t="s">
        <v>309</v>
      </c>
      <c r="S2064" s="55">
        <v>118</v>
      </c>
      <c r="T2064" s="57">
        <f t="shared" si="32"/>
        <v>0</v>
      </c>
    </row>
    <row r="2065" spans="1:20" s="55" customFormat="1" x14ac:dyDescent="0.3">
      <c r="A2065" s="55" t="s">
        <v>2239</v>
      </c>
      <c r="B2065" s="55">
        <v>0</v>
      </c>
      <c r="C2065" s="55">
        <v>0</v>
      </c>
      <c r="D2065" s="55">
        <v>2</v>
      </c>
      <c r="E2065" s="55">
        <v>1</v>
      </c>
      <c r="F2065" s="55">
        <v>1</v>
      </c>
      <c r="G2065" s="55">
        <v>1</v>
      </c>
      <c r="H2065" s="55">
        <v>0</v>
      </c>
      <c r="I2065" s="55">
        <v>0</v>
      </c>
      <c r="J2065" s="55">
        <v>1</v>
      </c>
      <c r="K2065" s="55">
        <v>1</v>
      </c>
      <c r="L2065" s="55">
        <v>0</v>
      </c>
      <c r="M2065" s="55">
        <v>0</v>
      </c>
      <c r="N2065" s="56">
        <v>4</v>
      </c>
      <c r="O2065" s="56">
        <v>3</v>
      </c>
      <c r="P2065" s="56">
        <v>7</v>
      </c>
      <c r="Q2065" s="55">
        <v>2064</v>
      </c>
      <c r="R2065" s="55" t="s">
        <v>309</v>
      </c>
      <c r="S2065" s="55">
        <v>118</v>
      </c>
      <c r="T2065" s="57">
        <f t="shared" si="32"/>
        <v>5</v>
      </c>
    </row>
    <row r="2066" spans="1:20" s="55" customFormat="1" x14ac:dyDescent="0.3">
      <c r="A2066" s="55" t="s">
        <v>2239</v>
      </c>
      <c r="B2066" s="55">
        <v>0</v>
      </c>
      <c r="C2066" s="55">
        <v>0</v>
      </c>
      <c r="D2066" s="55">
        <v>0</v>
      </c>
      <c r="E2066" s="55">
        <v>0</v>
      </c>
      <c r="F2066" s="55">
        <v>1</v>
      </c>
      <c r="G2066" s="55">
        <v>0</v>
      </c>
      <c r="H2066" s="55">
        <v>0</v>
      </c>
      <c r="I2066" s="55">
        <v>1</v>
      </c>
      <c r="J2066" s="55">
        <v>1</v>
      </c>
      <c r="K2066" s="55">
        <v>1</v>
      </c>
      <c r="L2066" s="55">
        <v>0</v>
      </c>
      <c r="M2066" s="55">
        <v>0</v>
      </c>
      <c r="N2066" s="56">
        <v>2</v>
      </c>
      <c r="O2066" s="56">
        <v>2</v>
      </c>
      <c r="P2066" s="56">
        <v>4</v>
      </c>
      <c r="Q2066" s="55">
        <v>2065</v>
      </c>
      <c r="R2066" s="55" t="s">
        <v>309</v>
      </c>
      <c r="S2066" s="55">
        <v>118</v>
      </c>
      <c r="T2066" s="57">
        <f t="shared" si="32"/>
        <v>2</v>
      </c>
    </row>
    <row r="2067" spans="1:20" s="55" customFormat="1" x14ac:dyDescent="0.3">
      <c r="A2067" s="55" t="s">
        <v>2239</v>
      </c>
      <c r="B2067" s="55">
        <v>0</v>
      </c>
      <c r="C2067" s="55">
        <v>0</v>
      </c>
      <c r="D2067" s="55">
        <v>1</v>
      </c>
      <c r="E2067" s="55">
        <v>1</v>
      </c>
      <c r="F2067" s="55">
        <v>0</v>
      </c>
      <c r="G2067" s="55">
        <v>0</v>
      </c>
      <c r="H2067" s="55">
        <v>1</v>
      </c>
      <c r="I2067" s="55">
        <v>0</v>
      </c>
      <c r="J2067" s="55">
        <v>1</v>
      </c>
      <c r="K2067" s="55">
        <v>1</v>
      </c>
      <c r="L2067" s="55">
        <v>0</v>
      </c>
      <c r="M2067" s="55">
        <v>0</v>
      </c>
      <c r="N2067" s="56">
        <v>3</v>
      </c>
      <c r="O2067" s="56">
        <v>2</v>
      </c>
      <c r="P2067" s="56">
        <v>5</v>
      </c>
      <c r="Q2067" s="55">
        <v>2066</v>
      </c>
      <c r="R2067" s="55" t="s">
        <v>309</v>
      </c>
      <c r="S2067" s="55">
        <v>118</v>
      </c>
      <c r="T2067" s="57">
        <f t="shared" si="32"/>
        <v>3</v>
      </c>
    </row>
    <row r="2068" spans="1:20" s="55" customFormat="1" x14ac:dyDescent="0.3">
      <c r="A2068" s="55" t="s">
        <v>2239</v>
      </c>
      <c r="B2068" s="55">
        <v>0</v>
      </c>
      <c r="C2068" s="55">
        <v>0</v>
      </c>
      <c r="D2068" s="55">
        <v>0</v>
      </c>
      <c r="E2068" s="55">
        <v>0</v>
      </c>
      <c r="F2068" s="55">
        <v>0</v>
      </c>
      <c r="G2068" s="55">
        <v>0</v>
      </c>
      <c r="H2068" s="55">
        <v>1</v>
      </c>
      <c r="I2068" s="55">
        <v>0</v>
      </c>
      <c r="J2068" s="55">
        <v>1</v>
      </c>
      <c r="K2068" s="55">
        <v>1</v>
      </c>
      <c r="L2068" s="55">
        <v>0</v>
      </c>
      <c r="M2068" s="55">
        <v>0</v>
      </c>
      <c r="N2068" s="56">
        <v>2</v>
      </c>
      <c r="O2068" s="56">
        <v>1</v>
      </c>
      <c r="P2068" s="56">
        <v>3</v>
      </c>
      <c r="Q2068" s="55">
        <v>2067</v>
      </c>
      <c r="R2068" s="55" t="s">
        <v>309</v>
      </c>
      <c r="S2068" s="55">
        <v>118</v>
      </c>
      <c r="T2068" s="57">
        <f t="shared" si="32"/>
        <v>1</v>
      </c>
    </row>
    <row r="2069" spans="1:20" s="55" customFormat="1" x14ac:dyDescent="0.3">
      <c r="A2069" s="55" t="s">
        <v>2239</v>
      </c>
      <c r="B2069" s="55">
        <v>0</v>
      </c>
      <c r="C2069" s="55">
        <v>0</v>
      </c>
      <c r="D2069" s="55">
        <v>0</v>
      </c>
      <c r="E2069" s="55">
        <v>2</v>
      </c>
      <c r="F2069" s="55">
        <v>1</v>
      </c>
      <c r="G2069" s="55">
        <v>1</v>
      </c>
      <c r="H2069" s="55">
        <v>1</v>
      </c>
      <c r="I2069" s="55">
        <v>1</v>
      </c>
      <c r="J2069" s="55">
        <v>1</v>
      </c>
      <c r="K2069" s="55">
        <v>1</v>
      </c>
      <c r="L2069" s="55">
        <v>0</v>
      </c>
      <c r="M2069" s="55">
        <v>0</v>
      </c>
      <c r="N2069" s="56">
        <v>3</v>
      </c>
      <c r="O2069" s="56">
        <v>5</v>
      </c>
      <c r="P2069" s="56">
        <v>8</v>
      </c>
      <c r="Q2069" s="55">
        <v>2068</v>
      </c>
      <c r="R2069" s="55" t="s">
        <v>309</v>
      </c>
      <c r="S2069" s="55">
        <v>118</v>
      </c>
      <c r="T2069" s="57">
        <f t="shared" si="32"/>
        <v>6</v>
      </c>
    </row>
    <row r="2070" spans="1:20" s="55" customFormat="1" x14ac:dyDescent="0.3">
      <c r="A2070" s="55" t="s">
        <v>2239</v>
      </c>
      <c r="B2070" s="55">
        <v>0</v>
      </c>
      <c r="C2070" s="55">
        <v>0</v>
      </c>
      <c r="D2070" s="55">
        <v>0</v>
      </c>
      <c r="E2070" s="55">
        <v>0</v>
      </c>
      <c r="F2070" s="55">
        <v>0</v>
      </c>
      <c r="G2070" s="55">
        <v>0</v>
      </c>
      <c r="H2070" s="55">
        <v>0</v>
      </c>
      <c r="I2070" s="55">
        <v>0</v>
      </c>
      <c r="J2070" s="55">
        <v>1</v>
      </c>
      <c r="K2070" s="55">
        <v>1</v>
      </c>
      <c r="L2070" s="55">
        <v>0</v>
      </c>
      <c r="M2070" s="55">
        <v>0</v>
      </c>
      <c r="N2070" s="56">
        <v>1</v>
      </c>
      <c r="O2070" s="56">
        <v>1</v>
      </c>
      <c r="P2070" s="56">
        <v>2</v>
      </c>
      <c r="Q2070" s="55">
        <v>2069</v>
      </c>
      <c r="R2070" s="55" t="s">
        <v>309</v>
      </c>
      <c r="S2070" s="55">
        <v>118</v>
      </c>
      <c r="T2070" s="57">
        <f t="shared" si="32"/>
        <v>0</v>
      </c>
    </row>
    <row r="2071" spans="1:20" s="55" customFormat="1" x14ac:dyDescent="0.3">
      <c r="A2071" s="55" t="s">
        <v>2239</v>
      </c>
      <c r="B2071" s="55">
        <v>0</v>
      </c>
      <c r="C2071" s="55">
        <v>0</v>
      </c>
      <c r="D2071" s="55">
        <v>0</v>
      </c>
      <c r="E2071" s="55">
        <v>1</v>
      </c>
      <c r="F2071" s="55">
        <v>1</v>
      </c>
      <c r="G2071" s="55">
        <v>1</v>
      </c>
      <c r="H2071" s="55">
        <v>1</v>
      </c>
      <c r="I2071" s="55">
        <v>1</v>
      </c>
      <c r="J2071" s="55">
        <v>1</v>
      </c>
      <c r="K2071" s="55">
        <v>1</v>
      </c>
      <c r="L2071" s="55">
        <v>0</v>
      </c>
      <c r="M2071" s="55">
        <v>0</v>
      </c>
      <c r="N2071" s="56">
        <v>3</v>
      </c>
      <c r="O2071" s="56">
        <v>4</v>
      </c>
      <c r="P2071" s="56">
        <v>7</v>
      </c>
      <c r="Q2071" s="55">
        <v>2070</v>
      </c>
      <c r="R2071" s="55" t="s">
        <v>309</v>
      </c>
      <c r="S2071" s="55">
        <v>118</v>
      </c>
      <c r="T2071" s="57">
        <f t="shared" si="32"/>
        <v>5</v>
      </c>
    </row>
    <row r="2072" spans="1:20" s="55" customFormat="1" x14ac:dyDescent="0.3">
      <c r="A2072" s="55" t="s">
        <v>2239</v>
      </c>
      <c r="B2072" s="55">
        <v>0</v>
      </c>
      <c r="C2072" s="55">
        <v>1</v>
      </c>
      <c r="D2072" s="55">
        <v>0</v>
      </c>
      <c r="E2072" s="55">
        <v>0</v>
      </c>
      <c r="F2072" s="55">
        <v>3</v>
      </c>
      <c r="G2072" s="55">
        <v>0</v>
      </c>
      <c r="H2072" s="55">
        <v>0</v>
      </c>
      <c r="I2072" s="55">
        <v>1</v>
      </c>
      <c r="J2072" s="55">
        <v>1</v>
      </c>
      <c r="K2072" s="55">
        <v>1</v>
      </c>
      <c r="L2072" s="55">
        <v>0</v>
      </c>
      <c r="M2072" s="55">
        <v>0</v>
      </c>
      <c r="N2072" s="56">
        <v>4</v>
      </c>
      <c r="O2072" s="56">
        <v>3</v>
      </c>
      <c r="P2072" s="56">
        <v>7</v>
      </c>
      <c r="Q2072" s="55">
        <v>2071</v>
      </c>
      <c r="R2072" s="55" t="s">
        <v>309</v>
      </c>
      <c r="S2072" s="55">
        <v>118</v>
      </c>
      <c r="T2072" s="57">
        <f t="shared" si="32"/>
        <v>5</v>
      </c>
    </row>
    <row r="2073" spans="1:20" s="55" customFormat="1" x14ac:dyDescent="0.3">
      <c r="A2073" s="55" t="s">
        <v>2240</v>
      </c>
      <c r="B2073" s="55">
        <v>0</v>
      </c>
      <c r="C2073" s="55">
        <v>0</v>
      </c>
      <c r="D2073" s="55">
        <v>0</v>
      </c>
      <c r="E2073" s="55">
        <v>2</v>
      </c>
      <c r="F2073" s="55">
        <v>0</v>
      </c>
      <c r="G2073" s="55">
        <v>2</v>
      </c>
      <c r="H2073" s="55">
        <v>0</v>
      </c>
      <c r="I2073" s="55">
        <v>0</v>
      </c>
      <c r="J2073" s="55">
        <v>1</v>
      </c>
      <c r="K2073" s="55">
        <v>1</v>
      </c>
      <c r="L2073" s="55">
        <v>0</v>
      </c>
      <c r="M2073" s="55">
        <v>0</v>
      </c>
      <c r="N2073" s="56">
        <v>1</v>
      </c>
      <c r="O2073" s="56">
        <v>5</v>
      </c>
      <c r="P2073" s="56">
        <v>6</v>
      </c>
      <c r="Q2073" s="55">
        <v>2072</v>
      </c>
      <c r="R2073" s="55" t="s">
        <v>309</v>
      </c>
      <c r="S2073" s="55">
        <v>119</v>
      </c>
      <c r="T2073" s="57">
        <f t="shared" si="32"/>
        <v>4</v>
      </c>
    </row>
    <row r="2074" spans="1:20" s="55" customFormat="1" x14ac:dyDescent="0.3">
      <c r="A2074" s="55" t="s">
        <v>2239</v>
      </c>
      <c r="B2074" s="55">
        <v>1</v>
      </c>
      <c r="C2074" s="55">
        <v>0</v>
      </c>
      <c r="D2074" s="55">
        <v>0</v>
      </c>
      <c r="E2074" s="55">
        <v>1</v>
      </c>
      <c r="F2074" s="55">
        <v>0</v>
      </c>
      <c r="G2074" s="55">
        <v>0</v>
      </c>
      <c r="H2074" s="55">
        <v>0</v>
      </c>
      <c r="I2074" s="55">
        <v>0</v>
      </c>
      <c r="J2074" s="55">
        <v>1</v>
      </c>
      <c r="K2074" s="55">
        <v>1</v>
      </c>
      <c r="L2074" s="55">
        <v>0</v>
      </c>
      <c r="M2074" s="55">
        <v>0</v>
      </c>
      <c r="N2074" s="56">
        <v>2</v>
      </c>
      <c r="O2074" s="56">
        <v>2</v>
      </c>
      <c r="P2074" s="56">
        <v>4</v>
      </c>
      <c r="Q2074" s="55">
        <v>2073</v>
      </c>
      <c r="R2074" s="55" t="s">
        <v>309</v>
      </c>
      <c r="S2074" s="55">
        <v>119</v>
      </c>
      <c r="T2074" s="57">
        <f t="shared" si="32"/>
        <v>2</v>
      </c>
    </row>
    <row r="2075" spans="1:20" s="55" customFormat="1" x14ac:dyDescent="0.3">
      <c r="A2075" s="55" t="s">
        <v>2239</v>
      </c>
      <c r="B2075" s="55">
        <v>0</v>
      </c>
      <c r="C2075" s="55">
        <v>0</v>
      </c>
      <c r="D2075" s="55">
        <v>1</v>
      </c>
      <c r="E2075" s="55">
        <v>0</v>
      </c>
      <c r="F2075" s="55">
        <v>1</v>
      </c>
      <c r="G2075" s="55">
        <v>0</v>
      </c>
      <c r="H2075" s="55">
        <v>0</v>
      </c>
      <c r="I2075" s="55">
        <v>0</v>
      </c>
      <c r="J2075" s="55">
        <v>1</v>
      </c>
      <c r="K2075" s="55">
        <v>1</v>
      </c>
      <c r="L2075" s="55">
        <v>0</v>
      </c>
      <c r="M2075" s="55">
        <v>0</v>
      </c>
      <c r="N2075" s="56">
        <v>3</v>
      </c>
      <c r="O2075" s="56">
        <v>1</v>
      </c>
      <c r="P2075" s="56">
        <v>4</v>
      </c>
      <c r="Q2075" s="55">
        <v>2074</v>
      </c>
      <c r="R2075" s="55" t="s">
        <v>309</v>
      </c>
      <c r="S2075" s="55">
        <v>119</v>
      </c>
      <c r="T2075" s="57">
        <f t="shared" si="32"/>
        <v>2</v>
      </c>
    </row>
    <row r="2076" spans="1:20" s="55" customFormat="1" x14ac:dyDescent="0.3">
      <c r="A2076" s="55" t="s">
        <v>2239</v>
      </c>
      <c r="B2076" s="55">
        <v>0</v>
      </c>
      <c r="C2076" s="55">
        <v>0</v>
      </c>
      <c r="D2076" s="55">
        <v>1</v>
      </c>
      <c r="E2076" s="55">
        <v>0</v>
      </c>
      <c r="F2076" s="55">
        <v>0</v>
      </c>
      <c r="G2076" s="55">
        <v>1</v>
      </c>
      <c r="H2076" s="55">
        <v>1</v>
      </c>
      <c r="I2076" s="55">
        <v>0</v>
      </c>
      <c r="J2076" s="55">
        <v>1</v>
      </c>
      <c r="K2076" s="55">
        <v>1</v>
      </c>
      <c r="L2076" s="55">
        <v>0</v>
      </c>
      <c r="M2076" s="55">
        <v>0</v>
      </c>
      <c r="N2076" s="56">
        <v>3</v>
      </c>
      <c r="O2076" s="56">
        <v>2</v>
      </c>
      <c r="P2076" s="56">
        <v>5</v>
      </c>
      <c r="Q2076" s="55">
        <v>2075</v>
      </c>
      <c r="R2076" s="55" t="s">
        <v>309</v>
      </c>
      <c r="S2076" s="55">
        <v>119</v>
      </c>
      <c r="T2076" s="57">
        <f t="shared" si="32"/>
        <v>3</v>
      </c>
    </row>
    <row r="2077" spans="1:20" s="55" customFormat="1" x14ac:dyDescent="0.3">
      <c r="A2077" s="55" t="s">
        <v>2239</v>
      </c>
      <c r="B2077" s="55">
        <v>0</v>
      </c>
      <c r="C2077" s="55">
        <v>0</v>
      </c>
      <c r="D2077" s="55">
        <v>0</v>
      </c>
      <c r="E2077" s="55">
        <v>1</v>
      </c>
      <c r="F2077" s="55">
        <v>2</v>
      </c>
      <c r="G2077" s="55">
        <v>1</v>
      </c>
      <c r="H2077" s="55">
        <v>0</v>
      </c>
      <c r="I2077" s="55">
        <v>0</v>
      </c>
      <c r="J2077" s="55">
        <v>1</v>
      </c>
      <c r="K2077" s="55">
        <v>1</v>
      </c>
      <c r="L2077" s="55">
        <v>0</v>
      </c>
      <c r="M2077" s="55">
        <v>0</v>
      </c>
      <c r="N2077" s="56">
        <v>3</v>
      </c>
      <c r="O2077" s="56">
        <v>3</v>
      </c>
      <c r="P2077" s="56">
        <v>6</v>
      </c>
      <c r="Q2077" s="55">
        <v>2076</v>
      </c>
      <c r="R2077" s="55" t="s">
        <v>309</v>
      </c>
      <c r="S2077" s="55">
        <v>119</v>
      </c>
      <c r="T2077" s="57">
        <f t="shared" si="32"/>
        <v>4</v>
      </c>
    </row>
    <row r="2078" spans="1:20" s="55" customFormat="1" x14ac:dyDescent="0.3">
      <c r="A2078" s="55" t="s">
        <v>2239</v>
      </c>
      <c r="B2078" s="55">
        <v>0</v>
      </c>
      <c r="C2078" s="55">
        <v>0</v>
      </c>
      <c r="D2078" s="55">
        <v>0</v>
      </c>
      <c r="E2078" s="55">
        <v>1</v>
      </c>
      <c r="F2078" s="55">
        <v>2</v>
      </c>
      <c r="G2078" s="55">
        <v>1</v>
      </c>
      <c r="H2078" s="55">
        <v>0</v>
      </c>
      <c r="I2078" s="55">
        <v>0</v>
      </c>
      <c r="J2078" s="55">
        <v>1</v>
      </c>
      <c r="K2078" s="55">
        <v>1</v>
      </c>
      <c r="L2078" s="55">
        <v>0</v>
      </c>
      <c r="M2078" s="55">
        <v>0</v>
      </c>
      <c r="N2078" s="56">
        <v>3</v>
      </c>
      <c r="O2078" s="56">
        <v>3</v>
      </c>
      <c r="P2078" s="56">
        <v>6</v>
      </c>
      <c r="Q2078" s="55">
        <v>2077</v>
      </c>
      <c r="R2078" s="55" t="s">
        <v>309</v>
      </c>
      <c r="S2078" s="55">
        <v>119</v>
      </c>
      <c r="T2078" s="57">
        <f t="shared" si="32"/>
        <v>4</v>
      </c>
    </row>
    <row r="2079" spans="1:20" s="55" customFormat="1" x14ac:dyDescent="0.3">
      <c r="A2079" s="55" t="s">
        <v>2239</v>
      </c>
      <c r="B2079" s="55">
        <v>0</v>
      </c>
      <c r="C2079" s="55">
        <v>1</v>
      </c>
      <c r="D2079" s="55">
        <v>1</v>
      </c>
      <c r="E2079" s="55">
        <v>1</v>
      </c>
      <c r="F2079" s="55">
        <v>0</v>
      </c>
      <c r="G2079" s="55">
        <v>0</v>
      </c>
      <c r="H2079" s="55">
        <v>0</v>
      </c>
      <c r="I2079" s="55">
        <v>0</v>
      </c>
      <c r="J2079" s="55">
        <v>1</v>
      </c>
      <c r="K2079" s="55">
        <v>1</v>
      </c>
      <c r="L2079" s="55">
        <v>0</v>
      </c>
      <c r="M2079" s="55">
        <v>0</v>
      </c>
      <c r="N2079" s="56">
        <v>2</v>
      </c>
      <c r="O2079" s="56">
        <v>3</v>
      </c>
      <c r="P2079" s="56">
        <v>5</v>
      </c>
      <c r="Q2079" s="55">
        <v>2078</v>
      </c>
      <c r="R2079" s="55" t="s">
        <v>309</v>
      </c>
      <c r="S2079" s="55">
        <v>119</v>
      </c>
      <c r="T2079" s="57">
        <f t="shared" si="32"/>
        <v>3</v>
      </c>
    </row>
    <row r="2080" spans="1:20" s="55" customFormat="1" x14ac:dyDescent="0.3">
      <c r="A2080" s="55" t="s">
        <v>2239</v>
      </c>
      <c r="B2080" s="55">
        <v>0</v>
      </c>
      <c r="C2080" s="55">
        <v>1</v>
      </c>
      <c r="D2080" s="55">
        <v>0</v>
      </c>
      <c r="E2080" s="55">
        <v>2</v>
      </c>
      <c r="F2080" s="55">
        <v>0</v>
      </c>
      <c r="G2080" s="55">
        <v>0</v>
      </c>
      <c r="H2080" s="55">
        <v>0</v>
      </c>
      <c r="I2080" s="55">
        <v>0</v>
      </c>
      <c r="J2080" s="55">
        <v>1</v>
      </c>
      <c r="K2080" s="55">
        <v>1</v>
      </c>
      <c r="L2080" s="55">
        <v>0</v>
      </c>
      <c r="M2080" s="55">
        <v>0</v>
      </c>
      <c r="N2080" s="56">
        <v>1</v>
      </c>
      <c r="O2080" s="56">
        <v>4</v>
      </c>
      <c r="P2080" s="56">
        <v>5</v>
      </c>
      <c r="Q2080" s="55">
        <v>2079</v>
      </c>
      <c r="R2080" s="55" t="s">
        <v>309</v>
      </c>
      <c r="S2080" s="55">
        <v>119</v>
      </c>
      <c r="T2080" s="57">
        <f t="shared" si="32"/>
        <v>3</v>
      </c>
    </row>
    <row r="2081" spans="1:20" s="55" customFormat="1" x14ac:dyDescent="0.3">
      <c r="A2081" s="55" t="s">
        <v>2239</v>
      </c>
      <c r="B2081" s="55">
        <v>0</v>
      </c>
      <c r="C2081" s="55">
        <v>1</v>
      </c>
      <c r="D2081" s="55">
        <v>1</v>
      </c>
      <c r="E2081" s="55">
        <v>0</v>
      </c>
      <c r="F2081" s="55">
        <v>1</v>
      </c>
      <c r="G2081" s="55">
        <v>0</v>
      </c>
      <c r="H2081" s="55">
        <v>0</v>
      </c>
      <c r="I2081" s="55">
        <v>0</v>
      </c>
      <c r="J2081" s="55">
        <v>1</v>
      </c>
      <c r="K2081" s="55">
        <v>1</v>
      </c>
      <c r="L2081" s="55">
        <v>0</v>
      </c>
      <c r="M2081" s="55">
        <v>0</v>
      </c>
      <c r="N2081" s="56">
        <v>3</v>
      </c>
      <c r="O2081" s="56">
        <v>2</v>
      </c>
      <c r="P2081" s="56">
        <v>5</v>
      </c>
      <c r="Q2081" s="55">
        <v>2080</v>
      </c>
      <c r="R2081" s="55" t="s">
        <v>309</v>
      </c>
      <c r="S2081" s="55">
        <v>119</v>
      </c>
      <c r="T2081" s="57">
        <f t="shared" si="32"/>
        <v>3</v>
      </c>
    </row>
    <row r="2082" spans="1:20" s="55" customFormat="1" x14ac:dyDescent="0.3">
      <c r="A2082" s="55" t="s">
        <v>2239</v>
      </c>
      <c r="B2082" s="55">
        <v>0</v>
      </c>
      <c r="C2082" s="55">
        <v>0</v>
      </c>
      <c r="D2082" s="55">
        <v>2</v>
      </c>
      <c r="E2082" s="55">
        <v>1</v>
      </c>
      <c r="F2082" s="55">
        <v>0</v>
      </c>
      <c r="G2082" s="55">
        <v>0</v>
      </c>
      <c r="H2082" s="55">
        <v>0</v>
      </c>
      <c r="I2082" s="55">
        <v>2</v>
      </c>
      <c r="J2082" s="55">
        <v>1</v>
      </c>
      <c r="K2082" s="55">
        <v>1</v>
      </c>
      <c r="L2082" s="55">
        <v>0</v>
      </c>
      <c r="M2082" s="55">
        <v>0</v>
      </c>
      <c r="N2082" s="56">
        <v>3</v>
      </c>
      <c r="O2082" s="56">
        <v>4</v>
      </c>
      <c r="P2082" s="56">
        <v>7</v>
      </c>
      <c r="Q2082" s="55">
        <v>2081</v>
      </c>
      <c r="R2082" s="55" t="s">
        <v>309</v>
      </c>
      <c r="S2082" s="55">
        <v>119</v>
      </c>
      <c r="T2082" s="57">
        <f t="shared" si="32"/>
        <v>5</v>
      </c>
    </row>
    <row r="2083" spans="1:20" s="55" customFormat="1" x14ac:dyDescent="0.3">
      <c r="A2083" s="55" t="s">
        <v>2239</v>
      </c>
      <c r="B2083" s="55">
        <v>0</v>
      </c>
      <c r="C2083" s="55">
        <v>1</v>
      </c>
      <c r="D2083" s="55">
        <v>1</v>
      </c>
      <c r="E2083" s="55">
        <v>1</v>
      </c>
      <c r="F2083" s="55">
        <v>0</v>
      </c>
      <c r="G2083" s="55">
        <v>0</v>
      </c>
      <c r="H2083" s="55">
        <v>1</v>
      </c>
      <c r="I2083" s="55">
        <v>0</v>
      </c>
      <c r="J2083" s="55">
        <v>1</v>
      </c>
      <c r="K2083" s="55">
        <v>1</v>
      </c>
      <c r="L2083" s="55">
        <v>0</v>
      </c>
      <c r="M2083" s="55">
        <v>0</v>
      </c>
      <c r="N2083" s="56">
        <v>3</v>
      </c>
      <c r="O2083" s="56">
        <v>3</v>
      </c>
      <c r="P2083" s="56">
        <v>6</v>
      </c>
      <c r="Q2083" s="55">
        <v>2082</v>
      </c>
      <c r="R2083" s="55" t="s">
        <v>309</v>
      </c>
      <c r="S2083" s="55">
        <v>119</v>
      </c>
      <c r="T2083" s="57">
        <f t="shared" si="32"/>
        <v>4</v>
      </c>
    </row>
    <row r="2084" spans="1:20" s="55" customFormat="1" x14ac:dyDescent="0.3">
      <c r="A2084" s="55" t="s">
        <v>2239</v>
      </c>
      <c r="B2084" s="55">
        <v>0</v>
      </c>
      <c r="C2084" s="55">
        <v>2</v>
      </c>
      <c r="D2084" s="55">
        <v>0</v>
      </c>
      <c r="E2084" s="55">
        <v>0</v>
      </c>
      <c r="F2084" s="55">
        <v>0</v>
      </c>
      <c r="G2084" s="55">
        <v>0</v>
      </c>
      <c r="H2084" s="55">
        <v>1</v>
      </c>
      <c r="I2084" s="55">
        <v>0</v>
      </c>
      <c r="J2084" s="55">
        <v>1</v>
      </c>
      <c r="K2084" s="55">
        <v>1</v>
      </c>
      <c r="L2084" s="55">
        <v>0</v>
      </c>
      <c r="M2084" s="55">
        <v>0</v>
      </c>
      <c r="N2084" s="56">
        <v>2</v>
      </c>
      <c r="O2084" s="56">
        <v>3</v>
      </c>
      <c r="P2084" s="56">
        <v>5</v>
      </c>
      <c r="Q2084" s="55">
        <v>2083</v>
      </c>
      <c r="R2084" s="55" t="s">
        <v>309</v>
      </c>
      <c r="S2084" s="55">
        <v>119</v>
      </c>
      <c r="T2084" s="57">
        <f t="shared" si="32"/>
        <v>3</v>
      </c>
    </row>
    <row r="2085" spans="1:20" s="55" customFormat="1" x14ac:dyDescent="0.3">
      <c r="A2085" s="55" t="s">
        <v>2239</v>
      </c>
      <c r="B2085" s="55">
        <v>0</v>
      </c>
      <c r="C2085" s="55">
        <v>1</v>
      </c>
      <c r="D2085" s="55">
        <v>0</v>
      </c>
      <c r="E2085" s="55">
        <v>0</v>
      </c>
      <c r="F2085" s="55">
        <v>0</v>
      </c>
      <c r="G2085" s="55">
        <v>0</v>
      </c>
      <c r="H2085" s="55">
        <v>0</v>
      </c>
      <c r="I2085" s="55">
        <v>0</v>
      </c>
      <c r="J2085" s="55">
        <v>1</v>
      </c>
      <c r="K2085" s="55">
        <v>1</v>
      </c>
      <c r="L2085" s="55">
        <v>0</v>
      </c>
      <c r="M2085" s="55">
        <v>0</v>
      </c>
      <c r="N2085" s="56">
        <v>1</v>
      </c>
      <c r="O2085" s="56">
        <v>2</v>
      </c>
      <c r="P2085" s="56">
        <v>3</v>
      </c>
      <c r="Q2085" s="55">
        <v>2084</v>
      </c>
      <c r="R2085" s="55" t="s">
        <v>309</v>
      </c>
      <c r="S2085" s="55">
        <v>119</v>
      </c>
      <c r="T2085" s="57">
        <f t="shared" si="32"/>
        <v>1</v>
      </c>
    </row>
    <row r="2086" spans="1:20" s="55" customFormat="1" x14ac:dyDescent="0.3">
      <c r="A2086" s="55" t="s">
        <v>2239</v>
      </c>
      <c r="B2086" s="55">
        <v>0</v>
      </c>
      <c r="C2086" s="55">
        <v>1</v>
      </c>
      <c r="D2086" s="55">
        <v>1</v>
      </c>
      <c r="E2086" s="55">
        <v>0</v>
      </c>
      <c r="F2086" s="55">
        <v>1</v>
      </c>
      <c r="G2086" s="55">
        <v>0</v>
      </c>
      <c r="H2086" s="55">
        <v>0</v>
      </c>
      <c r="I2086" s="55">
        <v>0</v>
      </c>
      <c r="J2086" s="55">
        <v>1</v>
      </c>
      <c r="K2086" s="55">
        <v>1</v>
      </c>
      <c r="L2086" s="55">
        <v>0</v>
      </c>
      <c r="M2086" s="55">
        <v>0</v>
      </c>
      <c r="N2086" s="56">
        <v>3</v>
      </c>
      <c r="O2086" s="56">
        <v>2</v>
      </c>
      <c r="P2086" s="56">
        <v>5</v>
      </c>
      <c r="Q2086" s="55">
        <v>2085</v>
      </c>
      <c r="R2086" s="55" t="s">
        <v>309</v>
      </c>
      <c r="S2086" s="55">
        <v>119</v>
      </c>
      <c r="T2086" s="57">
        <f t="shared" si="32"/>
        <v>3</v>
      </c>
    </row>
    <row r="2087" spans="1:20" s="55" customFormat="1" x14ac:dyDescent="0.3">
      <c r="A2087" s="55" t="s">
        <v>2239</v>
      </c>
      <c r="B2087" s="55">
        <v>0</v>
      </c>
      <c r="C2087" s="55">
        <v>0</v>
      </c>
      <c r="D2087" s="55">
        <v>2</v>
      </c>
      <c r="E2087" s="55">
        <v>0</v>
      </c>
      <c r="F2087" s="55">
        <v>0</v>
      </c>
      <c r="G2087" s="55">
        <v>1</v>
      </c>
      <c r="H2087" s="55">
        <v>0</v>
      </c>
      <c r="I2087" s="55">
        <v>0</v>
      </c>
      <c r="J2087" s="55">
        <v>1</v>
      </c>
      <c r="K2087" s="55">
        <v>1</v>
      </c>
      <c r="L2087" s="55">
        <v>0</v>
      </c>
      <c r="M2087" s="55">
        <v>0</v>
      </c>
      <c r="N2087" s="56">
        <v>3</v>
      </c>
      <c r="O2087" s="56">
        <v>2</v>
      </c>
      <c r="P2087" s="56">
        <v>5</v>
      </c>
      <c r="Q2087" s="55">
        <v>2086</v>
      </c>
      <c r="R2087" s="55" t="s">
        <v>309</v>
      </c>
      <c r="S2087" s="55">
        <v>119</v>
      </c>
      <c r="T2087" s="57">
        <f t="shared" si="32"/>
        <v>3</v>
      </c>
    </row>
    <row r="2088" spans="1:20" s="55" customFormat="1" x14ac:dyDescent="0.3">
      <c r="A2088" s="55" t="s">
        <v>2239</v>
      </c>
      <c r="B2088" s="55">
        <v>0</v>
      </c>
      <c r="C2088" s="55">
        <v>0</v>
      </c>
      <c r="D2088" s="55">
        <v>1</v>
      </c>
      <c r="E2088" s="55">
        <v>0</v>
      </c>
      <c r="F2088" s="55">
        <v>1</v>
      </c>
      <c r="G2088" s="55">
        <v>0</v>
      </c>
      <c r="H2088" s="55">
        <v>1</v>
      </c>
      <c r="I2088" s="55">
        <v>0</v>
      </c>
      <c r="J2088" s="55">
        <v>1</v>
      </c>
      <c r="K2088" s="55">
        <v>1</v>
      </c>
      <c r="L2088" s="55">
        <v>0</v>
      </c>
      <c r="M2088" s="55">
        <v>0</v>
      </c>
      <c r="N2088" s="56">
        <v>4</v>
      </c>
      <c r="O2088" s="56">
        <v>1</v>
      </c>
      <c r="P2088" s="56">
        <v>5</v>
      </c>
      <c r="Q2088" s="55">
        <v>2087</v>
      </c>
      <c r="R2088" s="55" t="s">
        <v>309</v>
      </c>
      <c r="S2088" s="55">
        <v>119</v>
      </c>
      <c r="T2088" s="57">
        <f t="shared" si="32"/>
        <v>3</v>
      </c>
    </row>
    <row r="2089" spans="1:20" s="55" customFormat="1" x14ac:dyDescent="0.3">
      <c r="A2089" s="55" t="s">
        <v>2239</v>
      </c>
      <c r="B2089" s="55">
        <v>1</v>
      </c>
      <c r="C2089" s="55">
        <v>0</v>
      </c>
      <c r="D2089" s="55">
        <v>1</v>
      </c>
      <c r="E2089" s="55">
        <v>0</v>
      </c>
      <c r="F2089" s="55">
        <v>0</v>
      </c>
      <c r="G2089" s="55">
        <v>0</v>
      </c>
      <c r="H2089" s="55">
        <v>0</v>
      </c>
      <c r="I2089" s="55">
        <v>0</v>
      </c>
      <c r="J2089" s="55">
        <v>1</v>
      </c>
      <c r="K2089" s="55">
        <v>1</v>
      </c>
      <c r="L2089" s="55">
        <v>0</v>
      </c>
      <c r="M2089" s="55">
        <v>0</v>
      </c>
      <c r="N2089" s="56">
        <v>3</v>
      </c>
      <c r="O2089" s="56">
        <v>1</v>
      </c>
      <c r="P2089" s="56">
        <v>4</v>
      </c>
      <c r="Q2089" s="55">
        <v>2088</v>
      </c>
      <c r="R2089" s="55" t="s">
        <v>309</v>
      </c>
      <c r="S2089" s="55">
        <v>119</v>
      </c>
      <c r="T2089" s="57">
        <f t="shared" si="32"/>
        <v>2</v>
      </c>
    </row>
    <row r="2090" spans="1:20" s="55" customFormat="1" x14ac:dyDescent="0.3">
      <c r="A2090" s="55" t="s">
        <v>2239</v>
      </c>
      <c r="B2090" s="55">
        <v>0</v>
      </c>
      <c r="C2090" s="55">
        <v>1</v>
      </c>
      <c r="D2090" s="55">
        <v>1</v>
      </c>
      <c r="E2090" s="55">
        <v>0</v>
      </c>
      <c r="F2090" s="55">
        <v>0</v>
      </c>
      <c r="G2090" s="55">
        <v>0</v>
      </c>
      <c r="H2090" s="55">
        <v>0</v>
      </c>
      <c r="I2090" s="55">
        <v>2</v>
      </c>
      <c r="J2090" s="55">
        <v>1</v>
      </c>
      <c r="K2090" s="55">
        <v>1</v>
      </c>
      <c r="L2090" s="55">
        <v>0</v>
      </c>
      <c r="M2090" s="55">
        <v>0</v>
      </c>
      <c r="N2090" s="56">
        <v>2</v>
      </c>
      <c r="O2090" s="56">
        <v>4</v>
      </c>
      <c r="P2090" s="56">
        <v>6</v>
      </c>
      <c r="Q2090" s="55">
        <v>2089</v>
      </c>
      <c r="R2090" s="55" t="s">
        <v>309</v>
      </c>
      <c r="S2090" s="55">
        <v>119</v>
      </c>
      <c r="T2090" s="57">
        <f t="shared" si="32"/>
        <v>4</v>
      </c>
    </row>
    <row r="2091" spans="1:20" s="55" customFormat="1" x14ac:dyDescent="0.3">
      <c r="A2091" s="55" t="s">
        <v>2239</v>
      </c>
      <c r="B2091" s="55">
        <v>2</v>
      </c>
      <c r="C2091" s="55">
        <v>0</v>
      </c>
      <c r="D2091" s="55">
        <v>0</v>
      </c>
      <c r="E2091" s="55">
        <v>0</v>
      </c>
      <c r="F2091" s="55">
        <v>0</v>
      </c>
      <c r="G2091" s="55">
        <v>0</v>
      </c>
      <c r="H2091" s="55">
        <v>0</v>
      </c>
      <c r="I2091" s="55">
        <v>0</v>
      </c>
      <c r="J2091" s="55">
        <v>1</v>
      </c>
      <c r="K2091" s="55">
        <v>1</v>
      </c>
      <c r="L2091" s="55">
        <v>0</v>
      </c>
      <c r="M2091" s="55">
        <v>0</v>
      </c>
      <c r="N2091" s="56">
        <v>3</v>
      </c>
      <c r="O2091" s="56">
        <v>1</v>
      </c>
      <c r="P2091" s="56">
        <v>4</v>
      </c>
      <c r="Q2091" s="55">
        <v>2090</v>
      </c>
      <c r="R2091" s="55" t="s">
        <v>309</v>
      </c>
      <c r="S2091" s="55">
        <v>119</v>
      </c>
      <c r="T2091" s="57">
        <f t="shared" si="32"/>
        <v>2</v>
      </c>
    </row>
    <row r="2092" spans="1:20" s="55" customFormat="1" x14ac:dyDescent="0.3">
      <c r="A2092" s="55" t="s">
        <v>2239</v>
      </c>
      <c r="B2092" s="55">
        <v>0</v>
      </c>
      <c r="C2092" s="55">
        <v>0</v>
      </c>
      <c r="D2092" s="55">
        <v>0</v>
      </c>
      <c r="E2092" s="55">
        <v>2</v>
      </c>
      <c r="F2092" s="55">
        <v>0</v>
      </c>
      <c r="G2092" s="55">
        <v>1</v>
      </c>
      <c r="H2092" s="55">
        <v>1</v>
      </c>
      <c r="I2092" s="55">
        <v>2</v>
      </c>
      <c r="J2092" s="55">
        <v>1</v>
      </c>
      <c r="K2092" s="55">
        <v>1</v>
      </c>
      <c r="L2092" s="55">
        <v>0</v>
      </c>
      <c r="M2092" s="55">
        <v>0</v>
      </c>
      <c r="N2092" s="56">
        <v>2</v>
      </c>
      <c r="O2092" s="56">
        <v>6</v>
      </c>
      <c r="P2092" s="56">
        <v>8</v>
      </c>
      <c r="Q2092" s="55">
        <v>2091</v>
      </c>
      <c r="R2092" s="55" t="s">
        <v>309</v>
      </c>
      <c r="S2092" s="55">
        <v>119</v>
      </c>
      <c r="T2092" s="57">
        <f t="shared" si="32"/>
        <v>6</v>
      </c>
    </row>
    <row r="2093" spans="1:20" s="55" customFormat="1" x14ac:dyDescent="0.3">
      <c r="A2093" s="55" t="s">
        <v>2239</v>
      </c>
      <c r="B2093" s="55">
        <v>0</v>
      </c>
      <c r="C2093" s="55">
        <v>1</v>
      </c>
      <c r="D2093" s="55">
        <v>1</v>
      </c>
      <c r="E2093" s="55">
        <v>1</v>
      </c>
      <c r="F2093" s="55">
        <v>0</v>
      </c>
      <c r="G2093" s="55">
        <v>0</v>
      </c>
      <c r="H2093" s="55">
        <v>0</v>
      </c>
      <c r="I2093" s="55">
        <v>0</v>
      </c>
      <c r="J2093" s="55">
        <v>1</v>
      </c>
      <c r="K2093" s="55">
        <v>1</v>
      </c>
      <c r="L2093" s="55">
        <v>0</v>
      </c>
      <c r="M2093" s="55">
        <v>0</v>
      </c>
      <c r="N2093" s="56">
        <v>2</v>
      </c>
      <c r="O2093" s="56">
        <v>3</v>
      </c>
      <c r="P2093" s="56">
        <v>5</v>
      </c>
      <c r="Q2093" s="55">
        <v>2092</v>
      </c>
      <c r="R2093" s="55" t="s">
        <v>309</v>
      </c>
      <c r="S2093" s="55">
        <v>120</v>
      </c>
      <c r="T2093" s="57">
        <f t="shared" si="32"/>
        <v>3</v>
      </c>
    </row>
    <row r="2094" spans="1:20" s="55" customFormat="1" x14ac:dyDescent="0.3">
      <c r="A2094" s="55" t="s">
        <v>2239</v>
      </c>
      <c r="B2094" s="55">
        <v>0</v>
      </c>
      <c r="C2094" s="55">
        <v>1</v>
      </c>
      <c r="D2094" s="55">
        <v>1</v>
      </c>
      <c r="E2094" s="55">
        <v>1</v>
      </c>
      <c r="F2094" s="55">
        <v>0</v>
      </c>
      <c r="G2094" s="55">
        <v>0</v>
      </c>
      <c r="H2094" s="55">
        <v>0</v>
      </c>
      <c r="I2094" s="55">
        <v>0</v>
      </c>
      <c r="J2094" s="55">
        <v>1</v>
      </c>
      <c r="K2094" s="55">
        <v>1</v>
      </c>
      <c r="L2094" s="55">
        <v>0</v>
      </c>
      <c r="M2094" s="55">
        <v>0</v>
      </c>
      <c r="N2094" s="56">
        <v>2</v>
      </c>
      <c r="O2094" s="56">
        <v>3</v>
      </c>
      <c r="P2094" s="56">
        <v>5</v>
      </c>
      <c r="Q2094" s="55">
        <v>2093</v>
      </c>
      <c r="R2094" s="55" t="s">
        <v>309</v>
      </c>
      <c r="S2094" s="55">
        <v>120</v>
      </c>
      <c r="T2094" s="57">
        <f t="shared" si="32"/>
        <v>3</v>
      </c>
    </row>
    <row r="2095" spans="1:20" s="55" customFormat="1" x14ac:dyDescent="0.3">
      <c r="A2095" s="55" t="s">
        <v>2239</v>
      </c>
      <c r="B2095" s="55">
        <v>0</v>
      </c>
      <c r="C2095" s="55">
        <v>0</v>
      </c>
      <c r="D2095" s="55">
        <v>0</v>
      </c>
      <c r="E2095" s="55">
        <v>0</v>
      </c>
      <c r="F2095" s="55">
        <v>0</v>
      </c>
      <c r="G2095" s="55">
        <v>1</v>
      </c>
      <c r="H2095" s="55">
        <v>1</v>
      </c>
      <c r="I2095" s="55">
        <v>0</v>
      </c>
      <c r="J2095" s="55">
        <v>1</v>
      </c>
      <c r="K2095" s="55">
        <v>1</v>
      </c>
      <c r="L2095" s="55">
        <v>0</v>
      </c>
      <c r="M2095" s="55">
        <v>0</v>
      </c>
      <c r="N2095" s="56">
        <v>2</v>
      </c>
      <c r="O2095" s="56">
        <v>2</v>
      </c>
      <c r="P2095" s="56">
        <v>4</v>
      </c>
      <c r="Q2095" s="55">
        <v>2094</v>
      </c>
      <c r="R2095" s="55" t="s">
        <v>309</v>
      </c>
      <c r="S2095" s="55">
        <v>120</v>
      </c>
      <c r="T2095" s="57">
        <f t="shared" si="32"/>
        <v>2</v>
      </c>
    </row>
    <row r="2096" spans="1:20" s="55" customFormat="1" x14ac:dyDescent="0.3">
      <c r="A2096" s="55" t="s">
        <v>2239</v>
      </c>
      <c r="B2096" s="55">
        <v>1</v>
      </c>
      <c r="C2096" s="55">
        <v>0</v>
      </c>
      <c r="D2096" s="55">
        <v>0</v>
      </c>
      <c r="E2096" s="55">
        <v>0</v>
      </c>
      <c r="F2096" s="55">
        <v>0</v>
      </c>
      <c r="G2096" s="55">
        <v>0</v>
      </c>
      <c r="H2096" s="55">
        <v>0</v>
      </c>
      <c r="I2096" s="55">
        <v>1</v>
      </c>
      <c r="J2096" s="55">
        <v>1</v>
      </c>
      <c r="K2096" s="55">
        <v>1</v>
      </c>
      <c r="L2096" s="55">
        <v>0</v>
      </c>
      <c r="M2096" s="55">
        <v>1</v>
      </c>
      <c r="N2096" s="56">
        <v>2</v>
      </c>
      <c r="O2096" s="56">
        <v>3</v>
      </c>
      <c r="P2096" s="56">
        <v>5</v>
      </c>
      <c r="Q2096" s="55">
        <v>2095</v>
      </c>
      <c r="R2096" s="55" t="s">
        <v>309</v>
      </c>
      <c r="S2096" s="55">
        <v>120</v>
      </c>
      <c r="T2096" s="57">
        <f t="shared" si="32"/>
        <v>2</v>
      </c>
    </row>
    <row r="2097" spans="1:20" s="55" customFormat="1" x14ac:dyDescent="0.3">
      <c r="A2097" s="55" t="s">
        <v>2239</v>
      </c>
      <c r="B2097" s="55">
        <v>0</v>
      </c>
      <c r="C2097" s="55">
        <v>0</v>
      </c>
      <c r="D2097" s="55">
        <v>1</v>
      </c>
      <c r="E2097" s="55">
        <v>1</v>
      </c>
      <c r="F2097" s="55">
        <v>0</v>
      </c>
      <c r="G2097" s="55">
        <v>1</v>
      </c>
      <c r="H2097" s="55">
        <v>2</v>
      </c>
      <c r="I2097" s="55">
        <v>0</v>
      </c>
      <c r="J2097" s="55">
        <v>1</v>
      </c>
      <c r="K2097" s="55">
        <v>1</v>
      </c>
      <c r="L2097" s="55">
        <v>0</v>
      </c>
      <c r="M2097" s="55">
        <v>0</v>
      </c>
      <c r="N2097" s="56">
        <v>4</v>
      </c>
      <c r="O2097" s="56">
        <v>3</v>
      </c>
      <c r="P2097" s="56">
        <v>7</v>
      </c>
      <c r="Q2097" s="55">
        <v>2096</v>
      </c>
      <c r="R2097" s="55" t="s">
        <v>309</v>
      </c>
      <c r="S2097" s="55">
        <v>120</v>
      </c>
      <c r="T2097" s="57">
        <f t="shared" si="32"/>
        <v>5</v>
      </c>
    </row>
    <row r="2098" spans="1:20" s="55" customFormat="1" x14ac:dyDescent="0.3">
      <c r="A2098" s="55" t="s">
        <v>2239</v>
      </c>
      <c r="B2098" s="55">
        <v>1</v>
      </c>
      <c r="C2098" s="55">
        <v>0</v>
      </c>
      <c r="D2098" s="55">
        <v>0</v>
      </c>
      <c r="E2098" s="55">
        <v>1</v>
      </c>
      <c r="F2098" s="55">
        <v>2</v>
      </c>
      <c r="G2098" s="55">
        <v>1</v>
      </c>
      <c r="H2098" s="55">
        <v>0</v>
      </c>
      <c r="I2098" s="55">
        <v>0</v>
      </c>
      <c r="J2098" s="55">
        <v>1</v>
      </c>
      <c r="K2098" s="55">
        <v>1</v>
      </c>
      <c r="L2098" s="55">
        <v>0</v>
      </c>
      <c r="M2098" s="55">
        <v>0</v>
      </c>
      <c r="N2098" s="56">
        <v>4</v>
      </c>
      <c r="O2098" s="56">
        <v>3</v>
      </c>
      <c r="P2098" s="56">
        <v>7</v>
      </c>
      <c r="Q2098" s="55">
        <v>2097</v>
      </c>
      <c r="R2098" s="55" t="s">
        <v>309</v>
      </c>
      <c r="S2098" s="55">
        <v>120</v>
      </c>
      <c r="T2098" s="57">
        <f t="shared" si="32"/>
        <v>5</v>
      </c>
    </row>
    <row r="2099" spans="1:20" s="55" customFormat="1" x14ac:dyDescent="0.3">
      <c r="A2099" s="55" t="s">
        <v>2239</v>
      </c>
      <c r="B2099" s="55">
        <v>0</v>
      </c>
      <c r="C2099" s="55">
        <v>0</v>
      </c>
      <c r="D2099" s="55">
        <v>1</v>
      </c>
      <c r="E2099" s="55">
        <v>1</v>
      </c>
      <c r="F2099" s="55">
        <v>0</v>
      </c>
      <c r="G2099" s="55">
        <v>1</v>
      </c>
      <c r="H2099" s="55">
        <v>0</v>
      </c>
      <c r="I2099" s="55">
        <v>1</v>
      </c>
      <c r="J2099" s="55">
        <v>1</v>
      </c>
      <c r="K2099" s="55">
        <v>1</v>
      </c>
      <c r="L2099" s="55">
        <v>0</v>
      </c>
      <c r="M2099" s="55">
        <v>0</v>
      </c>
      <c r="N2099" s="56">
        <v>2</v>
      </c>
      <c r="O2099" s="56">
        <v>4</v>
      </c>
      <c r="P2099" s="56">
        <v>6</v>
      </c>
      <c r="Q2099" s="55">
        <v>2098</v>
      </c>
      <c r="R2099" s="55" t="s">
        <v>309</v>
      </c>
      <c r="S2099" s="55">
        <v>120</v>
      </c>
      <c r="T2099" s="57">
        <f t="shared" si="32"/>
        <v>4</v>
      </c>
    </row>
    <row r="2100" spans="1:20" s="55" customFormat="1" x14ac:dyDescent="0.3">
      <c r="A2100" s="55" t="s">
        <v>2239</v>
      </c>
      <c r="B2100" s="55">
        <v>0</v>
      </c>
      <c r="C2100" s="55">
        <v>1</v>
      </c>
      <c r="D2100" s="55">
        <v>1</v>
      </c>
      <c r="E2100" s="55">
        <v>1</v>
      </c>
      <c r="F2100" s="55">
        <v>0</v>
      </c>
      <c r="G2100" s="55">
        <v>1</v>
      </c>
      <c r="H2100" s="55">
        <v>0</v>
      </c>
      <c r="I2100" s="55">
        <v>0</v>
      </c>
      <c r="J2100" s="55">
        <v>1</v>
      </c>
      <c r="K2100" s="55">
        <v>1</v>
      </c>
      <c r="L2100" s="55">
        <v>0</v>
      </c>
      <c r="M2100" s="55">
        <v>0</v>
      </c>
      <c r="N2100" s="56">
        <v>2</v>
      </c>
      <c r="O2100" s="56">
        <v>4</v>
      </c>
      <c r="P2100" s="56">
        <v>6</v>
      </c>
      <c r="Q2100" s="55">
        <v>2099</v>
      </c>
      <c r="R2100" s="55" t="s">
        <v>309</v>
      </c>
      <c r="S2100" s="55">
        <v>120</v>
      </c>
      <c r="T2100" s="57">
        <f t="shared" si="32"/>
        <v>4</v>
      </c>
    </row>
    <row r="2101" spans="1:20" s="55" customFormat="1" x14ac:dyDescent="0.3">
      <c r="A2101" s="55" t="s">
        <v>2239</v>
      </c>
      <c r="B2101" s="55">
        <v>0</v>
      </c>
      <c r="C2101" s="55">
        <v>0</v>
      </c>
      <c r="D2101" s="55">
        <v>1</v>
      </c>
      <c r="E2101" s="55">
        <v>0</v>
      </c>
      <c r="F2101" s="55">
        <v>0</v>
      </c>
      <c r="G2101" s="55">
        <v>0</v>
      </c>
      <c r="H2101" s="55">
        <v>3</v>
      </c>
      <c r="I2101" s="55">
        <v>1</v>
      </c>
      <c r="J2101" s="55">
        <v>1</v>
      </c>
      <c r="K2101" s="55">
        <v>1</v>
      </c>
      <c r="L2101" s="55">
        <v>0</v>
      </c>
      <c r="M2101" s="55">
        <v>0</v>
      </c>
      <c r="N2101" s="56">
        <v>5</v>
      </c>
      <c r="O2101" s="56">
        <v>2</v>
      </c>
      <c r="P2101" s="56">
        <v>7</v>
      </c>
      <c r="Q2101" s="55">
        <v>2100</v>
      </c>
      <c r="R2101" s="55" t="s">
        <v>309</v>
      </c>
      <c r="S2101" s="55">
        <v>120</v>
      </c>
      <c r="T2101" s="57">
        <f t="shared" si="32"/>
        <v>5</v>
      </c>
    </row>
    <row r="2102" spans="1:20" s="55" customFormat="1" x14ac:dyDescent="0.3">
      <c r="A2102" s="55" t="s">
        <v>2240</v>
      </c>
      <c r="B2102" s="55">
        <v>1</v>
      </c>
      <c r="C2102" s="55">
        <v>0</v>
      </c>
      <c r="D2102" s="55">
        <v>0</v>
      </c>
      <c r="E2102" s="55">
        <v>1</v>
      </c>
      <c r="F2102" s="55">
        <v>2</v>
      </c>
      <c r="G2102" s="55">
        <v>1</v>
      </c>
      <c r="H2102" s="55">
        <v>1</v>
      </c>
      <c r="I2102" s="55">
        <v>2</v>
      </c>
      <c r="J2102" s="55">
        <v>1</v>
      </c>
      <c r="K2102" s="55">
        <v>1</v>
      </c>
      <c r="L2102" s="55">
        <v>0</v>
      </c>
      <c r="M2102" s="55">
        <v>0</v>
      </c>
      <c r="N2102" s="56">
        <v>5</v>
      </c>
      <c r="O2102" s="56">
        <v>5</v>
      </c>
      <c r="P2102" s="56">
        <v>10</v>
      </c>
      <c r="Q2102" s="55">
        <v>2101</v>
      </c>
      <c r="R2102" s="55" t="s">
        <v>309</v>
      </c>
      <c r="S2102" s="55">
        <v>120</v>
      </c>
      <c r="T2102" s="57">
        <f t="shared" si="32"/>
        <v>8</v>
      </c>
    </row>
    <row r="2103" spans="1:20" s="55" customFormat="1" x14ac:dyDescent="0.3">
      <c r="A2103" s="55" t="s">
        <v>2240</v>
      </c>
      <c r="B2103" s="55">
        <v>0</v>
      </c>
      <c r="C2103" s="55">
        <v>0</v>
      </c>
      <c r="D2103" s="55">
        <v>1</v>
      </c>
      <c r="E2103" s="55">
        <v>0</v>
      </c>
      <c r="F2103" s="55">
        <v>1</v>
      </c>
      <c r="G2103" s="55">
        <v>2</v>
      </c>
      <c r="H2103" s="55">
        <v>0</v>
      </c>
      <c r="I2103" s="55">
        <v>1</v>
      </c>
      <c r="J2103" s="55">
        <v>2</v>
      </c>
      <c r="K2103" s="55">
        <v>1</v>
      </c>
      <c r="L2103" s="55">
        <v>0</v>
      </c>
      <c r="M2103" s="55">
        <v>0</v>
      </c>
      <c r="N2103" s="56">
        <v>4</v>
      </c>
      <c r="O2103" s="56">
        <v>4</v>
      </c>
      <c r="P2103" s="56">
        <v>8</v>
      </c>
      <c r="Q2103" s="55">
        <v>2102</v>
      </c>
      <c r="R2103" s="55" t="s">
        <v>309</v>
      </c>
      <c r="S2103" s="55">
        <v>120</v>
      </c>
      <c r="T2103" s="57">
        <f t="shared" si="32"/>
        <v>5</v>
      </c>
    </row>
    <row r="2104" spans="1:20" s="55" customFormat="1" x14ac:dyDescent="0.3">
      <c r="A2104" s="55" t="s">
        <v>2239</v>
      </c>
      <c r="B2104" s="55">
        <v>0</v>
      </c>
      <c r="C2104" s="55">
        <v>0</v>
      </c>
      <c r="D2104" s="55">
        <v>0</v>
      </c>
      <c r="E2104" s="55">
        <v>0</v>
      </c>
      <c r="F2104" s="55">
        <v>1</v>
      </c>
      <c r="G2104" s="55">
        <v>0</v>
      </c>
      <c r="H2104" s="55">
        <v>1</v>
      </c>
      <c r="I2104" s="55">
        <v>1</v>
      </c>
      <c r="J2104" s="55">
        <v>1</v>
      </c>
      <c r="K2104" s="55">
        <v>1</v>
      </c>
      <c r="L2104" s="55">
        <v>0</v>
      </c>
      <c r="M2104" s="55">
        <v>0</v>
      </c>
      <c r="N2104" s="56">
        <v>3</v>
      </c>
      <c r="O2104" s="56">
        <v>2</v>
      </c>
      <c r="P2104" s="56">
        <v>5</v>
      </c>
      <c r="Q2104" s="55">
        <v>2103</v>
      </c>
      <c r="R2104" s="55" t="s">
        <v>309</v>
      </c>
      <c r="S2104" s="55">
        <v>120</v>
      </c>
      <c r="T2104" s="57">
        <f t="shared" si="32"/>
        <v>3</v>
      </c>
    </row>
    <row r="2105" spans="1:20" s="55" customFormat="1" x14ac:dyDescent="0.3">
      <c r="A2105" s="55" t="s">
        <v>2239</v>
      </c>
      <c r="B2105" s="55">
        <v>1</v>
      </c>
      <c r="C2105" s="55">
        <v>0</v>
      </c>
      <c r="D2105" s="55">
        <v>0</v>
      </c>
      <c r="E2105" s="55">
        <v>2</v>
      </c>
      <c r="F2105" s="55">
        <v>2</v>
      </c>
      <c r="G2105" s="55">
        <v>0</v>
      </c>
      <c r="H2105" s="55">
        <v>0</v>
      </c>
      <c r="I2105" s="55">
        <v>0</v>
      </c>
      <c r="J2105" s="55">
        <v>1</v>
      </c>
      <c r="K2105" s="55">
        <v>2</v>
      </c>
      <c r="L2105" s="55">
        <v>0</v>
      </c>
      <c r="M2105" s="55">
        <v>0</v>
      </c>
      <c r="N2105" s="56">
        <v>4</v>
      </c>
      <c r="O2105" s="56">
        <v>4</v>
      </c>
      <c r="P2105" s="56">
        <v>8</v>
      </c>
      <c r="Q2105" s="55">
        <v>2104</v>
      </c>
      <c r="R2105" s="55" t="s">
        <v>309</v>
      </c>
      <c r="S2105" s="55">
        <v>120</v>
      </c>
      <c r="T2105" s="57">
        <f t="shared" si="32"/>
        <v>5</v>
      </c>
    </row>
    <row r="2106" spans="1:20" s="55" customFormat="1" x14ac:dyDescent="0.3">
      <c r="A2106" s="55" t="s">
        <v>2239</v>
      </c>
      <c r="B2106" s="55">
        <v>0</v>
      </c>
      <c r="C2106" s="55">
        <v>1</v>
      </c>
      <c r="D2106" s="55">
        <v>1</v>
      </c>
      <c r="E2106" s="55">
        <v>0</v>
      </c>
      <c r="F2106" s="55">
        <v>1</v>
      </c>
      <c r="G2106" s="55">
        <v>0</v>
      </c>
      <c r="H2106" s="55">
        <v>0</v>
      </c>
      <c r="I2106" s="55">
        <v>0</v>
      </c>
      <c r="J2106" s="55">
        <v>1</v>
      </c>
      <c r="K2106" s="55">
        <v>0</v>
      </c>
      <c r="L2106" s="55">
        <v>0</v>
      </c>
      <c r="M2106" s="55">
        <v>0</v>
      </c>
      <c r="N2106" s="56">
        <v>3</v>
      </c>
      <c r="O2106" s="56">
        <v>1</v>
      </c>
      <c r="P2106" s="56">
        <v>4</v>
      </c>
      <c r="Q2106" s="55">
        <v>2105</v>
      </c>
      <c r="R2106" s="55" t="s">
        <v>309</v>
      </c>
      <c r="S2106" s="55">
        <v>120</v>
      </c>
      <c r="T2106" s="57">
        <f t="shared" si="32"/>
        <v>3</v>
      </c>
    </row>
    <row r="2107" spans="1:20" s="55" customFormat="1" x14ac:dyDescent="0.3">
      <c r="A2107" s="55" t="s">
        <v>2239</v>
      </c>
      <c r="B2107" s="55">
        <v>1</v>
      </c>
      <c r="C2107" s="55">
        <v>0</v>
      </c>
      <c r="D2107" s="55">
        <v>0</v>
      </c>
      <c r="E2107" s="55">
        <v>0</v>
      </c>
      <c r="F2107" s="55">
        <v>1</v>
      </c>
      <c r="G2107" s="55">
        <v>3</v>
      </c>
      <c r="H2107" s="55">
        <v>0</v>
      </c>
      <c r="I2107" s="55">
        <v>0</v>
      </c>
      <c r="J2107" s="55">
        <v>1</v>
      </c>
      <c r="K2107" s="55">
        <v>1</v>
      </c>
      <c r="L2107" s="55">
        <v>0</v>
      </c>
      <c r="M2107" s="55">
        <v>0</v>
      </c>
      <c r="N2107" s="56">
        <v>3</v>
      </c>
      <c r="O2107" s="56">
        <v>4</v>
      </c>
      <c r="P2107" s="56">
        <v>7</v>
      </c>
      <c r="Q2107" s="55">
        <v>2106</v>
      </c>
      <c r="R2107" s="55" t="s">
        <v>309</v>
      </c>
      <c r="S2107" s="55">
        <v>120</v>
      </c>
      <c r="T2107" s="57">
        <f t="shared" si="32"/>
        <v>5</v>
      </c>
    </row>
    <row r="2108" spans="1:20" s="55" customFormat="1" x14ac:dyDescent="0.3">
      <c r="A2108" s="55" t="s">
        <v>2239</v>
      </c>
      <c r="B2108" s="55">
        <v>0</v>
      </c>
      <c r="C2108" s="55">
        <v>0</v>
      </c>
      <c r="D2108" s="55">
        <v>2</v>
      </c>
      <c r="E2108" s="55">
        <v>0</v>
      </c>
      <c r="F2108" s="55">
        <v>0</v>
      </c>
      <c r="G2108" s="55">
        <v>3</v>
      </c>
      <c r="H2108" s="55">
        <v>1</v>
      </c>
      <c r="I2108" s="55">
        <v>0</v>
      </c>
      <c r="J2108" s="55">
        <v>1</v>
      </c>
      <c r="K2108" s="55">
        <v>1</v>
      </c>
      <c r="L2108" s="55">
        <v>0</v>
      </c>
      <c r="M2108" s="55">
        <v>0</v>
      </c>
      <c r="N2108" s="56">
        <v>4</v>
      </c>
      <c r="O2108" s="56">
        <v>4</v>
      </c>
      <c r="P2108" s="56">
        <v>8</v>
      </c>
      <c r="Q2108" s="55">
        <v>2107</v>
      </c>
      <c r="R2108" s="55" t="s">
        <v>309</v>
      </c>
      <c r="S2108" s="55">
        <v>120</v>
      </c>
      <c r="T2108" s="57">
        <f t="shared" si="32"/>
        <v>6</v>
      </c>
    </row>
    <row r="2109" spans="1:20" s="55" customFormat="1" x14ac:dyDescent="0.3">
      <c r="A2109" s="55" t="s">
        <v>2239</v>
      </c>
      <c r="B2109" s="55">
        <v>0</v>
      </c>
      <c r="C2109" s="55">
        <v>0</v>
      </c>
      <c r="D2109" s="55">
        <v>1</v>
      </c>
      <c r="E2109" s="55">
        <v>1</v>
      </c>
      <c r="F2109" s="55">
        <v>0</v>
      </c>
      <c r="G2109" s="55">
        <v>2</v>
      </c>
      <c r="H2109" s="55">
        <v>0</v>
      </c>
      <c r="I2109" s="55">
        <v>1</v>
      </c>
      <c r="J2109" s="55">
        <v>1</v>
      </c>
      <c r="K2109" s="55">
        <v>1</v>
      </c>
      <c r="L2109" s="55">
        <v>0</v>
      </c>
      <c r="M2109" s="55">
        <v>0</v>
      </c>
      <c r="N2109" s="56">
        <v>2</v>
      </c>
      <c r="O2109" s="56">
        <v>5</v>
      </c>
      <c r="P2109" s="56">
        <v>7</v>
      </c>
      <c r="Q2109" s="55">
        <v>2108</v>
      </c>
      <c r="R2109" s="55" t="s">
        <v>309</v>
      </c>
      <c r="S2109" s="55">
        <v>120</v>
      </c>
      <c r="T2109" s="57">
        <f t="shared" si="32"/>
        <v>5</v>
      </c>
    </row>
    <row r="2110" spans="1:20" s="55" customFormat="1" x14ac:dyDescent="0.3">
      <c r="A2110" s="55" t="s">
        <v>2239</v>
      </c>
      <c r="B2110" s="55">
        <v>0</v>
      </c>
      <c r="C2110" s="55">
        <v>1</v>
      </c>
      <c r="D2110" s="55">
        <v>1</v>
      </c>
      <c r="E2110" s="55">
        <v>0</v>
      </c>
      <c r="F2110" s="55">
        <v>0</v>
      </c>
      <c r="G2110" s="55">
        <v>1</v>
      </c>
      <c r="H2110" s="55">
        <v>0</v>
      </c>
      <c r="I2110" s="55">
        <v>0</v>
      </c>
      <c r="J2110" s="55">
        <v>1</v>
      </c>
      <c r="K2110" s="55">
        <v>1</v>
      </c>
      <c r="L2110" s="55">
        <v>0</v>
      </c>
      <c r="M2110" s="55">
        <v>0</v>
      </c>
      <c r="N2110" s="56">
        <v>2</v>
      </c>
      <c r="O2110" s="56">
        <v>3</v>
      </c>
      <c r="P2110" s="56">
        <v>5</v>
      </c>
      <c r="Q2110" s="55">
        <v>2109</v>
      </c>
      <c r="R2110" s="55" t="s">
        <v>309</v>
      </c>
      <c r="S2110" s="55">
        <v>120</v>
      </c>
      <c r="T2110" s="57">
        <f t="shared" si="32"/>
        <v>3</v>
      </c>
    </row>
    <row r="2111" spans="1:20" s="55" customFormat="1" x14ac:dyDescent="0.3">
      <c r="A2111" s="55" t="s">
        <v>2239</v>
      </c>
      <c r="B2111" s="55">
        <v>1</v>
      </c>
      <c r="C2111" s="55">
        <v>0</v>
      </c>
      <c r="D2111" s="55">
        <v>1</v>
      </c>
      <c r="E2111" s="55">
        <v>0</v>
      </c>
      <c r="F2111" s="55">
        <v>1</v>
      </c>
      <c r="G2111" s="55">
        <v>0</v>
      </c>
      <c r="H2111" s="55">
        <v>0</v>
      </c>
      <c r="I2111" s="55">
        <v>0</v>
      </c>
      <c r="J2111" s="55">
        <v>1</v>
      </c>
      <c r="K2111" s="55">
        <v>1</v>
      </c>
      <c r="L2111" s="55">
        <v>0</v>
      </c>
      <c r="M2111" s="55">
        <v>0</v>
      </c>
      <c r="N2111" s="56">
        <v>4</v>
      </c>
      <c r="O2111" s="56">
        <v>1</v>
      </c>
      <c r="P2111" s="56">
        <v>5</v>
      </c>
      <c r="Q2111" s="55">
        <v>2110</v>
      </c>
      <c r="R2111" s="55" t="s">
        <v>309</v>
      </c>
      <c r="S2111" s="55">
        <v>120</v>
      </c>
      <c r="T2111" s="57">
        <f t="shared" si="32"/>
        <v>3</v>
      </c>
    </row>
    <row r="2112" spans="1:20" s="55" customFormat="1" x14ac:dyDescent="0.3">
      <c r="A2112" s="55" t="s">
        <v>2241</v>
      </c>
      <c r="B2112" s="55">
        <v>0</v>
      </c>
      <c r="C2112" s="55">
        <v>1</v>
      </c>
      <c r="D2112" s="55">
        <v>2</v>
      </c>
      <c r="E2112" s="55">
        <v>0</v>
      </c>
      <c r="F2112" s="55">
        <v>0</v>
      </c>
      <c r="G2112" s="55">
        <v>0</v>
      </c>
      <c r="H2112" s="55">
        <v>0</v>
      </c>
      <c r="I2112" s="55">
        <v>0</v>
      </c>
      <c r="J2112" s="55">
        <v>1</v>
      </c>
      <c r="K2112" s="55">
        <v>1</v>
      </c>
      <c r="L2112" s="55">
        <v>0</v>
      </c>
      <c r="M2112" s="55">
        <v>0</v>
      </c>
      <c r="N2112" s="56">
        <v>3</v>
      </c>
      <c r="O2112" s="56">
        <v>2</v>
      </c>
      <c r="P2112" s="56">
        <v>5</v>
      </c>
      <c r="Q2112" s="55">
        <v>2111</v>
      </c>
      <c r="R2112" s="55" t="s">
        <v>309</v>
      </c>
      <c r="S2112" s="55">
        <v>120</v>
      </c>
      <c r="T2112" s="57">
        <f t="shared" si="32"/>
        <v>3</v>
      </c>
    </row>
    <row r="2113" spans="1:20" s="55" customFormat="1" x14ac:dyDescent="0.3">
      <c r="A2113" s="55" t="s">
        <v>2240</v>
      </c>
      <c r="B2113" s="55">
        <v>0</v>
      </c>
      <c r="C2113" s="55">
        <v>2</v>
      </c>
      <c r="D2113" s="55">
        <v>1</v>
      </c>
      <c r="E2113" s="55">
        <v>0</v>
      </c>
      <c r="F2113" s="55">
        <v>1</v>
      </c>
      <c r="G2113" s="55">
        <v>1</v>
      </c>
      <c r="H2113" s="55">
        <v>0</v>
      </c>
      <c r="I2113" s="55">
        <v>0</v>
      </c>
      <c r="J2113" s="55">
        <v>0</v>
      </c>
      <c r="K2113" s="55">
        <v>1</v>
      </c>
      <c r="L2113" s="55">
        <v>1</v>
      </c>
      <c r="M2113" s="55">
        <v>0</v>
      </c>
      <c r="N2113" s="56">
        <v>3</v>
      </c>
      <c r="O2113" s="56">
        <v>4</v>
      </c>
      <c r="P2113" s="56">
        <v>7</v>
      </c>
      <c r="Q2113" s="55">
        <v>2112</v>
      </c>
      <c r="R2113" s="55" t="s">
        <v>309</v>
      </c>
      <c r="S2113" s="55">
        <v>121</v>
      </c>
      <c r="T2113" s="57">
        <f t="shared" si="32"/>
        <v>5</v>
      </c>
    </row>
    <row r="2114" spans="1:20" s="55" customFormat="1" x14ac:dyDescent="0.3">
      <c r="A2114" s="55" t="s">
        <v>2239</v>
      </c>
      <c r="B2114" s="55">
        <v>1</v>
      </c>
      <c r="C2114" s="55">
        <v>1</v>
      </c>
      <c r="D2114" s="55">
        <v>0</v>
      </c>
      <c r="E2114" s="55">
        <v>0</v>
      </c>
      <c r="F2114" s="55">
        <v>2</v>
      </c>
      <c r="G2114" s="55">
        <v>0</v>
      </c>
      <c r="H2114" s="55">
        <v>0</v>
      </c>
      <c r="I2114" s="55">
        <v>3</v>
      </c>
      <c r="J2114" s="55">
        <v>1</v>
      </c>
      <c r="K2114" s="55">
        <v>2</v>
      </c>
      <c r="L2114" s="55">
        <v>0</v>
      </c>
      <c r="M2114" s="55">
        <v>0</v>
      </c>
      <c r="N2114" s="56">
        <v>4</v>
      </c>
      <c r="O2114" s="56">
        <v>6</v>
      </c>
      <c r="P2114" s="56">
        <v>10</v>
      </c>
      <c r="Q2114" s="55">
        <v>2113</v>
      </c>
      <c r="R2114" s="55" t="s">
        <v>309</v>
      </c>
      <c r="S2114" s="55">
        <v>121</v>
      </c>
      <c r="T2114" s="57">
        <f t="shared" si="32"/>
        <v>7</v>
      </c>
    </row>
    <row r="2115" spans="1:20" s="55" customFormat="1" x14ac:dyDescent="0.3">
      <c r="A2115" s="55" t="s">
        <v>2239</v>
      </c>
      <c r="B2115" s="55">
        <v>0</v>
      </c>
      <c r="C2115" s="55">
        <v>1</v>
      </c>
      <c r="D2115" s="55">
        <v>1</v>
      </c>
      <c r="E2115" s="55">
        <v>0</v>
      </c>
      <c r="F2115" s="55">
        <v>1</v>
      </c>
      <c r="G2115" s="55">
        <v>2</v>
      </c>
      <c r="H2115" s="55">
        <v>0</v>
      </c>
      <c r="I2115" s="55">
        <v>0</v>
      </c>
      <c r="J2115" s="55">
        <v>1</v>
      </c>
      <c r="K2115" s="55">
        <v>1</v>
      </c>
      <c r="L2115" s="55">
        <v>0</v>
      </c>
      <c r="M2115" s="55">
        <v>0</v>
      </c>
      <c r="N2115" s="56">
        <v>3</v>
      </c>
      <c r="O2115" s="56">
        <v>4</v>
      </c>
      <c r="P2115" s="56">
        <v>7</v>
      </c>
      <c r="Q2115" s="55">
        <v>2114</v>
      </c>
      <c r="R2115" s="55" t="s">
        <v>309</v>
      </c>
      <c r="S2115" s="55">
        <v>121</v>
      </c>
      <c r="T2115" s="57">
        <f t="shared" ref="T2115:T2178" si="33">SUM(B2115:I2115)</f>
        <v>5</v>
      </c>
    </row>
    <row r="2116" spans="1:20" s="55" customFormat="1" x14ac:dyDescent="0.3">
      <c r="A2116" s="55" t="s">
        <v>2239</v>
      </c>
      <c r="B2116" s="55">
        <v>0</v>
      </c>
      <c r="C2116" s="55">
        <v>0</v>
      </c>
      <c r="D2116" s="55">
        <v>0</v>
      </c>
      <c r="E2116" s="55">
        <v>0</v>
      </c>
      <c r="F2116" s="55">
        <v>0</v>
      </c>
      <c r="G2116" s="55">
        <v>0</v>
      </c>
      <c r="H2116" s="55">
        <v>0</v>
      </c>
      <c r="I2116" s="55">
        <v>2</v>
      </c>
      <c r="J2116" s="55">
        <v>0</v>
      </c>
      <c r="K2116" s="55">
        <v>0</v>
      </c>
      <c r="L2116" s="55">
        <v>0</v>
      </c>
      <c r="M2116" s="55">
        <v>1</v>
      </c>
      <c r="N2116" s="56">
        <v>0</v>
      </c>
      <c r="O2116" s="56">
        <v>3</v>
      </c>
      <c r="P2116" s="56">
        <v>3</v>
      </c>
      <c r="Q2116" s="55">
        <v>2115</v>
      </c>
      <c r="R2116" s="55" t="s">
        <v>309</v>
      </c>
      <c r="S2116" s="55">
        <v>121</v>
      </c>
      <c r="T2116" s="57">
        <f t="shared" si="33"/>
        <v>2</v>
      </c>
    </row>
    <row r="2117" spans="1:20" s="55" customFormat="1" x14ac:dyDescent="0.3">
      <c r="A2117" s="55" t="s">
        <v>2241</v>
      </c>
      <c r="B2117" s="55">
        <v>1</v>
      </c>
      <c r="C2117" s="55">
        <v>0</v>
      </c>
      <c r="D2117" s="55">
        <v>0</v>
      </c>
      <c r="E2117" s="55">
        <v>0</v>
      </c>
      <c r="F2117" s="55">
        <v>1</v>
      </c>
      <c r="G2117" s="55">
        <v>0</v>
      </c>
      <c r="H2117" s="55">
        <v>0</v>
      </c>
      <c r="I2117" s="55">
        <v>2</v>
      </c>
      <c r="J2117" s="55">
        <v>0</v>
      </c>
      <c r="K2117" s="55">
        <v>1</v>
      </c>
      <c r="L2117" s="55">
        <v>1</v>
      </c>
      <c r="M2117" s="55">
        <v>0</v>
      </c>
      <c r="N2117" s="56">
        <v>3</v>
      </c>
      <c r="O2117" s="56">
        <v>3</v>
      </c>
      <c r="P2117" s="56">
        <v>6</v>
      </c>
      <c r="Q2117" s="55">
        <v>2116</v>
      </c>
      <c r="R2117" s="55" t="s">
        <v>309</v>
      </c>
      <c r="S2117" s="55">
        <v>121</v>
      </c>
      <c r="T2117" s="57">
        <f t="shared" si="33"/>
        <v>4</v>
      </c>
    </row>
    <row r="2118" spans="1:20" s="55" customFormat="1" x14ac:dyDescent="0.3">
      <c r="A2118" s="55" t="s">
        <v>2239</v>
      </c>
      <c r="B2118" s="55">
        <v>0</v>
      </c>
      <c r="C2118" s="55">
        <v>2</v>
      </c>
      <c r="D2118" s="55">
        <v>1</v>
      </c>
      <c r="E2118" s="55">
        <v>0</v>
      </c>
      <c r="F2118" s="55">
        <v>1</v>
      </c>
      <c r="G2118" s="55">
        <v>1</v>
      </c>
      <c r="H2118" s="55">
        <v>0</v>
      </c>
      <c r="I2118" s="55">
        <v>0</v>
      </c>
      <c r="J2118" s="55">
        <v>1</v>
      </c>
      <c r="K2118" s="55">
        <v>1</v>
      </c>
      <c r="L2118" s="55">
        <v>0</v>
      </c>
      <c r="M2118" s="55">
        <v>0</v>
      </c>
      <c r="N2118" s="56">
        <v>3</v>
      </c>
      <c r="O2118" s="56">
        <v>4</v>
      </c>
      <c r="P2118" s="56">
        <v>7</v>
      </c>
      <c r="Q2118" s="55">
        <v>2117</v>
      </c>
      <c r="R2118" s="55" t="s">
        <v>309</v>
      </c>
      <c r="S2118" s="55">
        <v>121</v>
      </c>
      <c r="T2118" s="57">
        <f t="shared" si="33"/>
        <v>5</v>
      </c>
    </row>
    <row r="2119" spans="1:20" s="55" customFormat="1" x14ac:dyDescent="0.3">
      <c r="A2119" s="55" t="s">
        <v>2241</v>
      </c>
      <c r="B2119" s="55">
        <v>0</v>
      </c>
      <c r="C2119" s="55">
        <v>0</v>
      </c>
      <c r="D2119" s="55">
        <v>0</v>
      </c>
      <c r="E2119" s="55">
        <v>2</v>
      </c>
      <c r="F2119" s="55">
        <v>1</v>
      </c>
      <c r="G2119" s="55">
        <v>2</v>
      </c>
      <c r="H2119" s="55">
        <v>0</v>
      </c>
      <c r="I2119" s="55">
        <v>0</v>
      </c>
      <c r="J2119" s="55">
        <v>0</v>
      </c>
      <c r="K2119" s="55">
        <v>1</v>
      </c>
      <c r="L2119" s="55">
        <v>0</v>
      </c>
      <c r="M2119" s="55">
        <v>0</v>
      </c>
      <c r="N2119" s="56">
        <v>1</v>
      </c>
      <c r="O2119" s="56">
        <v>5</v>
      </c>
      <c r="P2119" s="56">
        <v>6</v>
      </c>
      <c r="Q2119" s="55">
        <v>2118</v>
      </c>
      <c r="R2119" s="55" t="s">
        <v>309</v>
      </c>
      <c r="S2119" s="55">
        <v>121</v>
      </c>
      <c r="T2119" s="57">
        <f t="shared" si="33"/>
        <v>5</v>
      </c>
    </row>
    <row r="2120" spans="1:20" s="55" customFormat="1" x14ac:dyDescent="0.3">
      <c r="A2120" s="55" t="s">
        <v>2239</v>
      </c>
      <c r="B2120" s="55">
        <v>1</v>
      </c>
      <c r="C2120" s="55">
        <v>0</v>
      </c>
      <c r="D2120" s="55">
        <v>0</v>
      </c>
      <c r="E2120" s="55">
        <v>2</v>
      </c>
      <c r="F2120" s="55">
        <v>2</v>
      </c>
      <c r="G2120" s="55">
        <v>1</v>
      </c>
      <c r="H2120" s="55">
        <v>0</v>
      </c>
      <c r="I2120" s="55">
        <v>1</v>
      </c>
      <c r="J2120" s="55">
        <v>1</v>
      </c>
      <c r="K2120" s="55">
        <v>2</v>
      </c>
      <c r="L2120" s="55">
        <v>1</v>
      </c>
      <c r="M2120" s="55">
        <v>0</v>
      </c>
      <c r="N2120" s="56">
        <v>5</v>
      </c>
      <c r="O2120" s="56">
        <v>6</v>
      </c>
      <c r="P2120" s="56">
        <v>11</v>
      </c>
      <c r="Q2120" s="55">
        <v>2119</v>
      </c>
      <c r="R2120" s="55" t="s">
        <v>309</v>
      </c>
      <c r="S2120" s="55">
        <v>121</v>
      </c>
      <c r="T2120" s="57">
        <f t="shared" si="33"/>
        <v>7</v>
      </c>
    </row>
    <row r="2121" spans="1:20" s="55" customFormat="1" x14ac:dyDescent="0.3">
      <c r="A2121" s="55" t="s">
        <v>2240</v>
      </c>
      <c r="B2121" s="55">
        <v>1</v>
      </c>
      <c r="C2121" s="55">
        <v>0</v>
      </c>
      <c r="D2121" s="55">
        <v>1</v>
      </c>
      <c r="E2121" s="55">
        <v>1</v>
      </c>
      <c r="F2121" s="55">
        <v>0</v>
      </c>
      <c r="G2121" s="55">
        <v>0</v>
      </c>
      <c r="H2121" s="55">
        <v>0</v>
      </c>
      <c r="I2121" s="55">
        <v>1</v>
      </c>
      <c r="J2121" s="55">
        <v>1</v>
      </c>
      <c r="K2121" s="55">
        <v>1</v>
      </c>
      <c r="L2121" s="55">
        <v>0</v>
      </c>
      <c r="M2121" s="55">
        <v>0</v>
      </c>
      <c r="N2121" s="56">
        <v>3</v>
      </c>
      <c r="O2121" s="56">
        <v>3</v>
      </c>
      <c r="P2121" s="56">
        <v>6</v>
      </c>
      <c r="Q2121" s="55">
        <v>2120</v>
      </c>
      <c r="R2121" s="55" t="s">
        <v>309</v>
      </c>
      <c r="S2121" s="55">
        <v>121</v>
      </c>
      <c r="T2121" s="57">
        <f t="shared" si="33"/>
        <v>4</v>
      </c>
    </row>
    <row r="2122" spans="1:20" s="55" customFormat="1" x14ac:dyDescent="0.3">
      <c r="A2122" s="55" t="s">
        <v>2239</v>
      </c>
      <c r="B2122" s="55">
        <v>0</v>
      </c>
      <c r="C2122" s="55">
        <v>0</v>
      </c>
      <c r="D2122" s="55">
        <v>0</v>
      </c>
      <c r="E2122" s="55">
        <v>1</v>
      </c>
      <c r="F2122" s="55">
        <v>1</v>
      </c>
      <c r="G2122" s="55">
        <v>2</v>
      </c>
      <c r="H2122" s="55">
        <v>0</v>
      </c>
      <c r="I2122" s="55">
        <v>0</v>
      </c>
      <c r="J2122" s="55">
        <v>1</v>
      </c>
      <c r="K2122" s="55">
        <v>1</v>
      </c>
      <c r="L2122" s="55">
        <v>0</v>
      </c>
      <c r="M2122" s="55">
        <v>0</v>
      </c>
      <c r="N2122" s="56">
        <v>2</v>
      </c>
      <c r="O2122" s="56">
        <v>4</v>
      </c>
      <c r="P2122" s="56">
        <v>6</v>
      </c>
      <c r="Q2122" s="55">
        <v>2121</v>
      </c>
      <c r="R2122" s="55" t="s">
        <v>309</v>
      </c>
      <c r="S2122" s="55">
        <v>121</v>
      </c>
      <c r="T2122" s="57">
        <f t="shared" si="33"/>
        <v>4</v>
      </c>
    </row>
    <row r="2123" spans="1:20" s="55" customFormat="1" x14ac:dyDescent="0.3">
      <c r="A2123" s="55" t="s">
        <v>2239</v>
      </c>
      <c r="B2123" s="55">
        <v>1</v>
      </c>
      <c r="C2123" s="55">
        <v>0</v>
      </c>
      <c r="D2123" s="55">
        <v>1</v>
      </c>
      <c r="E2123" s="55">
        <v>0</v>
      </c>
      <c r="F2123" s="55">
        <v>1</v>
      </c>
      <c r="G2123" s="55">
        <v>1</v>
      </c>
      <c r="H2123" s="55">
        <v>2</v>
      </c>
      <c r="I2123" s="55">
        <v>1</v>
      </c>
      <c r="J2123" s="55">
        <v>1</v>
      </c>
      <c r="K2123" s="55">
        <v>1</v>
      </c>
      <c r="L2123" s="55">
        <v>0</v>
      </c>
      <c r="M2123" s="55">
        <v>0</v>
      </c>
      <c r="N2123" s="56">
        <v>6</v>
      </c>
      <c r="O2123" s="56">
        <v>3</v>
      </c>
      <c r="P2123" s="56">
        <v>9</v>
      </c>
      <c r="Q2123" s="55">
        <v>2122</v>
      </c>
      <c r="R2123" s="55" t="s">
        <v>309</v>
      </c>
      <c r="S2123" s="55">
        <v>121</v>
      </c>
      <c r="T2123" s="57">
        <f t="shared" si="33"/>
        <v>7</v>
      </c>
    </row>
    <row r="2124" spans="1:20" s="55" customFormat="1" x14ac:dyDescent="0.3">
      <c r="A2124" s="55" t="s">
        <v>2240</v>
      </c>
      <c r="B2124" s="55">
        <v>1</v>
      </c>
      <c r="C2124" s="55">
        <v>1</v>
      </c>
      <c r="D2124" s="55">
        <v>0</v>
      </c>
      <c r="E2124" s="55">
        <v>1</v>
      </c>
      <c r="F2124" s="55">
        <v>0</v>
      </c>
      <c r="G2124" s="55">
        <v>2</v>
      </c>
      <c r="H2124" s="55">
        <v>0</v>
      </c>
      <c r="I2124" s="55">
        <v>0</v>
      </c>
      <c r="J2124" s="55">
        <v>0</v>
      </c>
      <c r="K2124" s="55">
        <v>1</v>
      </c>
      <c r="L2124" s="55">
        <v>0</v>
      </c>
      <c r="M2124" s="55">
        <v>0</v>
      </c>
      <c r="N2124" s="56">
        <v>1</v>
      </c>
      <c r="O2124" s="56">
        <v>5</v>
      </c>
      <c r="P2124" s="56">
        <v>6</v>
      </c>
      <c r="Q2124" s="55">
        <v>2123</v>
      </c>
      <c r="R2124" s="55" t="s">
        <v>309</v>
      </c>
      <c r="S2124" s="55">
        <v>121</v>
      </c>
      <c r="T2124" s="57">
        <f t="shared" si="33"/>
        <v>5</v>
      </c>
    </row>
    <row r="2125" spans="1:20" s="55" customFormat="1" x14ac:dyDescent="0.3">
      <c r="A2125" s="55" t="s">
        <v>2241</v>
      </c>
      <c r="B2125" s="55">
        <v>0</v>
      </c>
      <c r="C2125" s="55">
        <v>0</v>
      </c>
      <c r="D2125" s="55">
        <v>0</v>
      </c>
      <c r="E2125" s="55">
        <v>2</v>
      </c>
      <c r="F2125" s="55">
        <v>1</v>
      </c>
      <c r="G2125" s="55">
        <v>1</v>
      </c>
      <c r="H2125" s="55">
        <v>1</v>
      </c>
      <c r="I2125" s="55">
        <v>0</v>
      </c>
      <c r="J2125" s="55">
        <v>1</v>
      </c>
      <c r="K2125" s="55">
        <v>1</v>
      </c>
      <c r="L2125" s="55">
        <v>0</v>
      </c>
      <c r="M2125" s="55">
        <v>0</v>
      </c>
      <c r="N2125" s="56">
        <v>3</v>
      </c>
      <c r="O2125" s="56">
        <v>4</v>
      </c>
      <c r="P2125" s="56">
        <v>7</v>
      </c>
      <c r="Q2125" s="55">
        <v>2124</v>
      </c>
      <c r="R2125" s="55" t="s">
        <v>309</v>
      </c>
      <c r="S2125" s="55">
        <v>121</v>
      </c>
      <c r="T2125" s="57">
        <f t="shared" si="33"/>
        <v>5</v>
      </c>
    </row>
    <row r="2126" spans="1:20" s="55" customFormat="1" x14ac:dyDescent="0.3">
      <c r="A2126" s="55" t="s">
        <v>2239</v>
      </c>
      <c r="B2126" s="55">
        <v>0</v>
      </c>
      <c r="C2126" s="55">
        <v>1</v>
      </c>
      <c r="D2126" s="55">
        <v>1</v>
      </c>
      <c r="E2126" s="55">
        <v>0</v>
      </c>
      <c r="F2126" s="55">
        <v>1</v>
      </c>
      <c r="G2126" s="55">
        <v>0</v>
      </c>
      <c r="H2126" s="55">
        <v>0</v>
      </c>
      <c r="I2126" s="55">
        <v>1</v>
      </c>
      <c r="J2126" s="55">
        <v>1</v>
      </c>
      <c r="K2126" s="55">
        <v>1</v>
      </c>
      <c r="L2126" s="55">
        <v>1</v>
      </c>
      <c r="M2126" s="55">
        <v>0</v>
      </c>
      <c r="N2126" s="56">
        <v>4</v>
      </c>
      <c r="O2126" s="56">
        <v>3</v>
      </c>
      <c r="P2126" s="56">
        <v>7</v>
      </c>
      <c r="Q2126" s="55">
        <v>2125</v>
      </c>
      <c r="R2126" s="55" t="s">
        <v>309</v>
      </c>
      <c r="S2126" s="55">
        <v>121</v>
      </c>
      <c r="T2126" s="57">
        <f t="shared" si="33"/>
        <v>4</v>
      </c>
    </row>
    <row r="2127" spans="1:20" s="55" customFormat="1" x14ac:dyDescent="0.3">
      <c r="A2127" s="55" t="s">
        <v>2239</v>
      </c>
      <c r="B2127" s="55">
        <v>0</v>
      </c>
      <c r="C2127" s="55">
        <v>0</v>
      </c>
      <c r="D2127" s="55">
        <v>1</v>
      </c>
      <c r="E2127" s="55">
        <v>0</v>
      </c>
      <c r="F2127" s="55">
        <v>1</v>
      </c>
      <c r="G2127" s="55">
        <v>0</v>
      </c>
      <c r="H2127" s="55">
        <v>0</v>
      </c>
      <c r="I2127" s="55">
        <v>0</v>
      </c>
      <c r="J2127" s="55">
        <v>1</v>
      </c>
      <c r="K2127" s="55">
        <v>1</v>
      </c>
      <c r="L2127" s="55">
        <v>0</v>
      </c>
      <c r="M2127" s="55">
        <v>0</v>
      </c>
      <c r="N2127" s="56">
        <v>3</v>
      </c>
      <c r="O2127" s="56">
        <v>1</v>
      </c>
      <c r="P2127" s="56">
        <v>4</v>
      </c>
      <c r="Q2127" s="55">
        <v>2126</v>
      </c>
      <c r="R2127" s="55" t="s">
        <v>309</v>
      </c>
      <c r="S2127" s="55">
        <v>121</v>
      </c>
      <c r="T2127" s="57">
        <f t="shared" si="33"/>
        <v>2</v>
      </c>
    </row>
    <row r="2128" spans="1:20" s="55" customFormat="1" x14ac:dyDescent="0.3">
      <c r="A2128" s="55" t="s">
        <v>2240</v>
      </c>
      <c r="B2128" s="55">
        <v>0</v>
      </c>
      <c r="C2128" s="55">
        <v>1</v>
      </c>
      <c r="D2128" s="55">
        <v>0</v>
      </c>
      <c r="E2128" s="55">
        <v>1</v>
      </c>
      <c r="F2128" s="55">
        <v>0</v>
      </c>
      <c r="G2128" s="55">
        <v>1</v>
      </c>
      <c r="H2128" s="55">
        <v>0</v>
      </c>
      <c r="I2128" s="55">
        <v>0</v>
      </c>
      <c r="J2128" s="55">
        <v>0</v>
      </c>
      <c r="K2128" s="55">
        <v>1</v>
      </c>
      <c r="L2128" s="55">
        <v>0</v>
      </c>
      <c r="M2128" s="55">
        <v>0</v>
      </c>
      <c r="N2128" s="56">
        <v>0</v>
      </c>
      <c r="O2128" s="56">
        <v>4</v>
      </c>
      <c r="P2128" s="56">
        <v>4</v>
      </c>
      <c r="Q2128" s="55">
        <v>2127</v>
      </c>
      <c r="R2128" s="55" t="s">
        <v>309</v>
      </c>
      <c r="S2128" s="55">
        <v>121</v>
      </c>
      <c r="T2128" s="57">
        <f t="shared" si="33"/>
        <v>3</v>
      </c>
    </row>
    <row r="2129" spans="1:20" s="55" customFormat="1" x14ac:dyDescent="0.3">
      <c r="A2129" s="55" t="s">
        <v>2240</v>
      </c>
      <c r="B2129" s="55">
        <v>0</v>
      </c>
      <c r="C2129" s="55">
        <v>0</v>
      </c>
      <c r="D2129" s="55">
        <v>0</v>
      </c>
      <c r="E2129" s="55">
        <v>1</v>
      </c>
      <c r="F2129" s="55">
        <v>0</v>
      </c>
      <c r="G2129" s="55">
        <v>0</v>
      </c>
      <c r="H2129" s="55">
        <v>0</v>
      </c>
      <c r="I2129" s="55">
        <v>0</v>
      </c>
      <c r="J2129" s="55">
        <v>1</v>
      </c>
      <c r="K2129" s="55">
        <v>1</v>
      </c>
      <c r="L2129" s="55">
        <v>0</v>
      </c>
      <c r="M2129" s="55">
        <v>0</v>
      </c>
      <c r="N2129" s="56">
        <v>1</v>
      </c>
      <c r="O2129" s="56">
        <v>2</v>
      </c>
      <c r="P2129" s="56">
        <v>3</v>
      </c>
      <c r="Q2129" s="55">
        <v>2128</v>
      </c>
      <c r="R2129" s="55" t="s">
        <v>309</v>
      </c>
      <c r="S2129" s="55">
        <v>121</v>
      </c>
      <c r="T2129" s="57">
        <f t="shared" si="33"/>
        <v>1</v>
      </c>
    </row>
    <row r="2130" spans="1:20" s="55" customFormat="1" x14ac:dyDescent="0.3">
      <c r="A2130" s="55" t="s">
        <v>2241</v>
      </c>
      <c r="B2130" s="55">
        <v>0</v>
      </c>
      <c r="C2130" s="55">
        <v>0</v>
      </c>
      <c r="D2130" s="55">
        <v>1</v>
      </c>
      <c r="E2130" s="55">
        <v>0</v>
      </c>
      <c r="F2130" s="55">
        <v>1</v>
      </c>
      <c r="G2130" s="55">
        <v>0</v>
      </c>
      <c r="H2130" s="55">
        <v>0</v>
      </c>
      <c r="I2130" s="55">
        <v>0</v>
      </c>
      <c r="J2130" s="55">
        <v>1</v>
      </c>
      <c r="K2130" s="55">
        <v>1</v>
      </c>
      <c r="L2130" s="55">
        <v>0</v>
      </c>
      <c r="M2130" s="55">
        <v>0</v>
      </c>
      <c r="N2130" s="56">
        <v>3</v>
      </c>
      <c r="O2130" s="56">
        <v>1</v>
      </c>
      <c r="P2130" s="56">
        <v>4</v>
      </c>
      <c r="Q2130" s="55">
        <v>2129</v>
      </c>
      <c r="R2130" s="55" t="s">
        <v>309</v>
      </c>
      <c r="S2130" s="55">
        <v>121</v>
      </c>
      <c r="T2130" s="57">
        <f t="shared" si="33"/>
        <v>2</v>
      </c>
    </row>
    <row r="2131" spans="1:20" s="55" customFormat="1" x14ac:dyDescent="0.3">
      <c r="A2131" s="55" t="s">
        <v>2240</v>
      </c>
      <c r="B2131" s="55">
        <v>1</v>
      </c>
      <c r="C2131" s="55">
        <v>1</v>
      </c>
      <c r="D2131" s="55">
        <v>0</v>
      </c>
      <c r="E2131" s="55">
        <v>2</v>
      </c>
      <c r="F2131" s="55">
        <v>1</v>
      </c>
      <c r="G2131" s="55">
        <v>0</v>
      </c>
      <c r="H2131" s="55">
        <v>0</v>
      </c>
      <c r="I2131" s="55">
        <v>0</v>
      </c>
      <c r="J2131" s="55">
        <v>1</v>
      </c>
      <c r="K2131" s="55">
        <v>1</v>
      </c>
      <c r="L2131" s="55">
        <v>0</v>
      </c>
      <c r="M2131" s="55">
        <v>0</v>
      </c>
      <c r="N2131" s="56">
        <v>3</v>
      </c>
      <c r="O2131" s="56">
        <v>4</v>
      </c>
      <c r="P2131" s="56">
        <v>7</v>
      </c>
      <c r="Q2131" s="55">
        <v>2130</v>
      </c>
      <c r="R2131" s="55" t="s">
        <v>309</v>
      </c>
      <c r="S2131" s="55">
        <v>121</v>
      </c>
      <c r="T2131" s="57">
        <f t="shared" si="33"/>
        <v>5</v>
      </c>
    </row>
    <row r="2132" spans="1:20" s="55" customFormat="1" x14ac:dyDescent="0.3">
      <c r="A2132" s="55" t="s">
        <v>2239</v>
      </c>
      <c r="B2132" s="55">
        <v>0</v>
      </c>
      <c r="C2132" s="55">
        <v>0</v>
      </c>
      <c r="D2132" s="55">
        <v>1</v>
      </c>
      <c r="E2132" s="55">
        <v>0</v>
      </c>
      <c r="F2132" s="55">
        <v>1</v>
      </c>
      <c r="G2132" s="55">
        <v>0</v>
      </c>
      <c r="H2132" s="55">
        <v>2</v>
      </c>
      <c r="I2132" s="55">
        <v>0</v>
      </c>
      <c r="J2132" s="55">
        <v>1</v>
      </c>
      <c r="K2132" s="55">
        <v>1</v>
      </c>
      <c r="L2132" s="55">
        <v>0</v>
      </c>
      <c r="M2132" s="55">
        <v>0</v>
      </c>
      <c r="N2132" s="56">
        <v>5</v>
      </c>
      <c r="O2132" s="56">
        <v>1</v>
      </c>
      <c r="P2132" s="56">
        <v>6</v>
      </c>
      <c r="Q2132" s="55">
        <v>2131</v>
      </c>
      <c r="R2132" s="55" t="s">
        <v>309</v>
      </c>
      <c r="S2132" s="55">
        <v>121</v>
      </c>
      <c r="T2132" s="57">
        <f t="shared" si="33"/>
        <v>4</v>
      </c>
    </row>
    <row r="2133" spans="1:20" s="55" customFormat="1" x14ac:dyDescent="0.3">
      <c r="A2133" s="55" t="s">
        <v>2239</v>
      </c>
      <c r="B2133" s="55">
        <v>0</v>
      </c>
      <c r="C2133" s="55">
        <v>2</v>
      </c>
      <c r="D2133" s="55">
        <v>0</v>
      </c>
      <c r="E2133" s="55">
        <v>2</v>
      </c>
      <c r="F2133" s="55">
        <v>3</v>
      </c>
      <c r="G2133" s="55">
        <v>1</v>
      </c>
      <c r="H2133" s="55">
        <v>0</v>
      </c>
      <c r="I2133" s="55">
        <v>0</v>
      </c>
      <c r="J2133" s="55">
        <v>1</v>
      </c>
      <c r="K2133" s="55">
        <v>2</v>
      </c>
      <c r="L2133" s="55">
        <v>0</v>
      </c>
      <c r="M2133" s="55">
        <v>1</v>
      </c>
      <c r="N2133" s="56">
        <v>4</v>
      </c>
      <c r="O2133" s="56">
        <v>8</v>
      </c>
      <c r="P2133" s="56">
        <v>12</v>
      </c>
      <c r="Q2133" s="55">
        <v>2132</v>
      </c>
      <c r="R2133" s="55" t="s">
        <v>309</v>
      </c>
      <c r="S2133" s="55">
        <v>122</v>
      </c>
      <c r="T2133" s="57">
        <f t="shared" si="33"/>
        <v>8</v>
      </c>
    </row>
    <row r="2134" spans="1:20" s="55" customFormat="1" x14ac:dyDescent="0.3">
      <c r="A2134" s="55" t="s">
        <v>2239</v>
      </c>
      <c r="B2134" s="55">
        <v>1</v>
      </c>
      <c r="C2134" s="55">
        <v>0</v>
      </c>
      <c r="D2134" s="55">
        <v>2</v>
      </c>
      <c r="E2134" s="55">
        <v>1</v>
      </c>
      <c r="F2134" s="55">
        <v>0</v>
      </c>
      <c r="G2134" s="55">
        <v>2</v>
      </c>
      <c r="H2134" s="55">
        <v>0</v>
      </c>
      <c r="I2134" s="55">
        <v>0</v>
      </c>
      <c r="J2134" s="55">
        <v>1</v>
      </c>
      <c r="K2134" s="55">
        <v>1</v>
      </c>
      <c r="L2134" s="55">
        <v>0</v>
      </c>
      <c r="M2134" s="55">
        <v>0</v>
      </c>
      <c r="N2134" s="56">
        <v>4</v>
      </c>
      <c r="O2134" s="56">
        <v>4</v>
      </c>
      <c r="P2134" s="56">
        <v>8</v>
      </c>
      <c r="Q2134" s="55">
        <v>2133</v>
      </c>
      <c r="R2134" s="55" t="s">
        <v>309</v>
      </c>
      <c r="S2134" s="55">
        <v>122</v>
      </c>
      <c r="T2134" s="57">
        <f t="shared" si="33"/>
        <v>6</v>
      </c>
    </row>
    <row r="2135" spans="1:20" s="55" customFormat="1" x14ac:dyDescent="0.3">
      <c r="A2135" s="55" t="s">
        <v>2239</v>
      </c>
      <c r="B2135" s="55">
        <v>0</v>
      </c>
      <c r="C2135" s="55">
        <v>0</v>
      </c>
      <c r="D2135" s="55">
        <v>0</v>
      </c>
      <c r="E2135" s="55">
        <v>0</v>
      </c>
      <c r="F2135" s="55">
        <v>0</v>
      </c>
      <c r="G2135" s="55">
        <v>2</v>
      </c>
      <c r="H2135" s="55">
        <v>0</v>
      </c>
      <c r="I2135" s="55">
        <v>0</v>
      </c>
      <c r="J2135" s="55">
        <v>0</v>
      </c>
      <c r="K2135" s="55">
        <v>0</v>
      </c>
      <c r="L2135" s="55">
        <v>1</v>
      </c>
      <c r="M2135" s="55">
        <v>1</v>
      </c>
      <c r="N2135" s="56">
        <v>1</v>
      </c>
      <c r="O2135" s="56">
        <v>3</v>
      </c>
      <c r="P2135" s="56">
        <v>4</v>
      </c>
      <c r="Q2135" s="55">
        <v>2134</v>
      </c>
      <c r="R2135" s="55" t="s">
        <v>309</v>
      </c>
      <c r="S2135" s="55">
        <v>122</v>
      </c>
      <c r="T2135" s="57">
        <f t="shared" si="33"/>
        <v>2</v>
      </c>
    </row>
    <row r="2136" spans="1:20" s="55" customFormat="1" x14ac:dyDescent="0.3">
      <c r="A2136" s="55" t="s">
        <v>2239</v>
      </c>
      <c r="B2136" s="55">
        <v>1</v>
      </c>
      <c r="C2136" s="55">
        <v>1</v>
      </c>
      <c r="D2136" s="55">
        <v>2</v>
      </c>
      <c r="E2136" s="55">
        <v>1</v>
      </c>
      <c r="F2136" s="55">
        <v>0</v>
      </c>
      <c r="G2136" s="55">
        <v>1</v>
      </c>
      <c r="H2136" s="55">
        <v>2</v>
      </c>
      <c r="I2136" s="55">
        <v>3</v>
      </c>
      <c r="J2136" s="55">
        <v>2</v>
      </c>
      <c r="K2136" s="55">
        <v>2</v>
      </c>
      <c r="L2136" s="55">
        <v>1</v>
      </c>
      <c r="M2136" s="55">
        <v>0</v>
      </c>
      <c r="N2136" s="56">
        <v>8</v>
      </c>
      <c r="O2136" s="56">
        <v>8</v>
      </c>
      <c r="P2136" s="56">
        <v>16</v>
      </c>
      <c r="Q2136" s="55">
        <v>2135</v>
      </c>
      <c r="R2136" s="55" t="s">
        <v>309</v>
      </c>
      <c r="S2136" s="55">
        <v>122</v>
      </c>
      <c r="T2136" s="57">
        <f t="shared" si="33"/>
        <v>11</v>
      </c>
    </row>
    <row r="2137" spans="1:20" s="55" customFormat="1" x14ac:dyDescent="0.3">
      <c r="A2137" s="55" t="s">
        <v>2239</v>
      </c>
      <c r="B2137" s="55">
        <v>0</v>
      </c>
      <c r="C2137" s="55">
        <v>0</v>
      </c>
      <c r="D2137" s="55">
        <v>1</v>
      </c>
      <c r="E2137" s="55">
        <v>2</v>
      </c>
      <c r="F2137" s="55">
        <v>0</v>
      </c>
      <c r="G2137" s="55">
        <v>2</v>
      </c>
      <c r="H2137" s="55">
        <v>1</v>
      </c>
      <c r="I2137" s="55">
        <v>1</v>
      </c>
      <c r="J2137" s="55">
        <v>1</v>
      </c>
      <c r="K2137" s="55">
        <v>1</v>
      </c>
      <c r="L2137" s="55">
        <v>0</v>
      </c>
      <c r="M2137" s="55">
        <v>0</v>
      </c>
      <c r="N2137" s="56">
        <v>3</v>
      </c>
      <c r="O2137" s="56">
        <v>6</v>
      </c>
      <c r="P2137" s="56">
        <v>9</v>
      </c>
      <c r="Q2137" s="55">
        <v>2136</v>
      </c>
      <c r="R2137" s="55" t="s">
        <v>309</v>
      </c>
      <c r="S2137" s="55">
        <v>122</v>
      </c>
      <c r="T2137" s="57">
        <f t="shared" si="33"/>
        <v>7</v>
      </c>
    </row>
    <row r="2138" spans="1:20" s="55" customFormat="1" x14ac:dyDescent="0.3">
      <c r="A2138" s="55" t="s">
        <v>2239</v>
      </c>
      <c r="B2138" s="55">
        <v>1</v>
      </c>
      <c r="C2138" s="55">
        <v>1</v>
      </c>
      <c r="D2138" s="55">
        <v>0</v>
      </c>
      <c r="E2138" s="55">
        <v>2</v>
      </c>
      <c r="F2138" s="55">
        <v>3</v>
      </c>
      <c r="G2138" s="55">
        <v>2</v>
      </c>
      <c r="H2138" s="55">
        <v>1</v>
      </c>
      <c r="I2138" s="55">
        <v>3</v>
      </c>
      <c r="J2138" s="55">
        <v>1</v>
      </c>
      <c r="K2138" s="55">
        <v>2</v>
      </c>
      <c r="L2138" s="55">
        <v>0</v>
      </c>
      <c r="M2138" s="55">
        <v>0</v>
      </c>
      <c r="N2138" s="56">
        <v>6</v>
      </c>
      <c r="O2138" s="56">
        <v>10</v>
      </c>
      <c r="P2138" s="56">
        <v>16</v>
      </c>
      <c r="Q2138" s="55">
        <v>2137</v>
      </c>
      <c r="R2138" s="55" t="s">
        <v>309</v>
      </c>
      <c r="S2138" s="55">
        <v>122</v>
      </c>
      <c r="T2138" s="57">
        <f t="shared" si="33"/>
        <v>13</v>
      </c>
    </row>
    <row r="2139" spans="1:20" s="55" customFormat="1" x14ac:dyDescent="0.3">
      <c r="A2139" s="55" t="s">
        <v>2239</v>
      </c>
      <c r="B2139" s="55">
        <v>1</v>
      </c>
      <c r="C2139" s="55">
        <v>0</v>
      </c>
      <c r="D2139" s="55">
        <v>0</v>
      </c>
      <c r="E2139" s="55">
        <v>2</v>
      </c>
      <c r="F2139" s="55">
        <v>1</v>
      </c>
      <c r="G2139" s="55">
        <v>0</v>
      </c>
      <c r="H2139" s="55">
        <v>3</v>
      </c>
      <c r="I2139" s="55">
        <v>2</v>
      </c>
      <c r="J2139" s="55">
        <v>1</v>
      </c>
      <c r="K2139" s="55">
        <v>2</v>
      </c>
      <c r="L2139" s="55">
        <v>0</v>
      </c>
      <c r="M2139" s="55">
        <v>0</v>
      </c>
      <c r="N2139" s="56">
        <v>6</v>
      </c>
      <c r="O2139" s="56">
        <v>6</v>
      </c>
      <c r="P2139" s="56">
        <v>12</v>
      </c>
      <c r="Q2139" s="55">
        <v>2138</v>
      </c>
      <c r="R2139" s="55" t="s">
        <v>309</v>
      </c>
      <c r="S2139" s="55">
        <v>122</v>
      </c>
      <c r="T2139" s="57">
        <f t="shared" si="33"/>
        <v>9</v>
      </c>
    </row>
    <row r="2140" spans="1:20" s="55" customFormat="1" x14ac:dyDescent="0.3">
      <c r="A2140" s="55" t="s">
        <v>2239</v>
      </c>
      <c r="B2140" s="55">
        <v>0</v>
      </c>
      <c r="C2140" s="55">
        <v>1</v>
      </c>
      <c r="D2140" s="55">
        <v>0</v>
      </c>
      <c r="E2140" s="55">
        <v>0</v>
      </c>
      <c r="F2140" s="55">
        <v>0</v>
      </c>
      <c r="G2140" s="55">
        <v>0</v>
      </c>
      <c r="H2140" s="55">
        <v>0</v>
      </c>
      <c r="I2140" s="55">
        <v>0</v>
      </c>
      <c r="J2140" s="55">
        <v>1</v>
      </c>
      <c r="K2140" s="55">
        <v>1</v>
      </c>
      <c r="L2140" s="55">
        <v>0</v>
      </c>
      <c r="M2140" s="55">
        <v>0</v>
      </c>
      <c r="N2140" s="56">
        <v>1</v>
      </c>
      <c r="O2140" s="56">
        <v>2</v>
      </c>
      <c r="P2140" s="56">
        <v>3</v>
      </c>
      <c r="Q2140" s="55">
        <v>2139</v>
      </c>
      <c r="R2140" s="55" t="s">
        <v>309</v>
      </c>
      <c r="S2140" s="55">
        <v>122</v>
      </c>
      <c r="T2140" s="57">
        <f t="shared" si="33"/>
        <v>1</v>
      </c>
    </row>
    <row r="2141" spans="1:20" s="55" customFormat="1" x14ac:dyDescent="0.3">
      <c r="A2141" s="55" t="s">
        <v>2239</v>
      </c>
      <c r="B2141" s="55">
        <v>0</v>
      </c>
      <c r="C2141" s="55">
        <v>0</v>
      </c>
      <c r="D2141" s="55">
        <v>0</v>
      </c>
      <c r="E2141" s="55">
        <v>0</v>
      </c>
      <c r="F2141" s="55">
        <v>0</v>
      </c>
      <c r="G2141" s="55">
        <v>0</v>
      </c>
      <c r="H2141" s="55">
        <v>0</v>
      </c>
      <c r="I2141" s="55">
        <v>4</v>
      </c>
      <c r="J2141" s="55">
        <v>0</v>
      </c>
      <c r="K2141" s="55">
        <v>0</v>
      </c>
      <c r="L2141" s="55">
        <v>0</v>
      </c>
      <c r="M2141" s="55">
        <v>1</v>
      </c>
      <c r="N2141" s="56">
        <v>0</v>
      </c>
      <c r="O2141" s="56">
        <v>5</v>
      </c>
      <c r="P2141" s="56">
        <v>5</v>
      </c>
      <c r="Q2141" s="55">
        <v>2140</v>
      </c>
      <c r="R2141" s="55" t="s">
        <v>309</v>
      </c>
      <c r="S2141" s="55">
        <v>122</v>
      </c>
      <c r="T2141" s="57">
        <f t="shared" si="33"/>
        <v>4</v>
      </c>
    </row>
    <row r="2142" spans="1:20" s="55" customFormat="1" x14ac:dyDescent="0.3">
      <c r="A2142" s="55" t="s">
        <v>2239</v>
      </c>
      <c r="B2142" s="55">
        <v>1</v>
      </c>
      <c r="C2142" s="55">
        <v>0</v>
      </c>
      <c r="D2142" s="55">
        <v>0</v>
      </c>
      <c r="E2142" s="55">
        <v>2</v>
      </c>
      <c r="F2142" s="55">
        <v>2</v>
      </c>
      <c r="G2142" s="55">
        <v>1</v>
      </c>
      <c r="H2142" s="55">
        <v>1</v>
      </c>
      <c r="I2142" s="55">
        <v>1</v>
      </c>
      <c r="J2142" s="55">
        <v>1</v>
      </c>
      <c r="K2142" s="55">
        <v>0</v>
      </c>
      <c r="L2142" s="55">
        <v>0</v>
      </c>
      <c r="M2142" s="55">
        <v>0</v>
      </c>
      <c r="N2142" s="56">
        <v>5</v>
      </c>
      <c r="O2142" s="56">
        <v>4</v>
      </c>
      <c r="P2142" s="56">
        <v>9</v>
      </c>
      <c r="Q2142" s="55">
        <v>2141</v>
      </c>
      <c r="R2142" s="55" t="s">
        <v>309</v>
      </c>
      <c r="S2142" s="55">
        <v>122</v>
      </c>
      <c r="T2142" s="57">
        <f t="shared" si="33"/>
        <v>8</v>
      </c>
    </row>
    <row r="2143" spans="1:20" s="55" customFormat="1" x14ac:dyDescent="0.3">
      <c r="A2143" s="55" t="s">
        <v>2239</v>
      </c>
      <c r="B2143" s="55">
        <v>0</v>
      </c>
      <c r="C2143" s="55">
        <v>0</v>
      </c>
      <c r="D2143" s="55">
        <v>2</v>
      </c>
      <c r="E2143" s="55">
        <v>1</v>
      </c>
      <c r="F2143" s="55">
        <v>0</v>
      </c>
      <c r="G2143" s="55">
        <v>0</v>
      </c>
      <c r="H2143" s="55">
        <v>0</v>
      </c>
      <c r="I2143" s="55">
        <v>0</v>
      </c>
      <c r="J2143" s="55">
        <v>1</v>
      </c>
      <c r="K2143" s="55">
        <v>1</v>
      </c>
      <c r="L2143" s="55">
        <v>0</v>
      </c>
      <c r="M2143" s="55">
        <v>0</v>
      </c>
      <c r="N2143" s="56">
        <v>3</v>
      </c>
      <c r="O2143" s="56">
        <v>2</v>
      </c>
      <c r="P2143" s="56">
        <v>5</v>
      </c>
      <c r="Q2143" s="55">
        <v>2142</v>
      </c>
      <c r="R2143" s="55" t="s">
        <v>309</v>
      </c>
      <c r="S2143" s="55">
        <v>122</v>
      </c>
      <c r="T2143" s="57">
        <f t="shared" si="33"/>
        <v>3</v>
      </c>
    </row>
    <row r="2144" spans="1:20" s="55" customFormat="1" x14ac:dyDescent="0.3">
      <c r="A2144" s="55" t="s">
        <v>2239</v>
      </c>
      <c r="B2144" s="55">
        <v>0</v>
      </c>
      <c r="C2144" s="55">
        <v>0</v>
      </c>
      <c r="D2144" s="55">
        <v>0</v>
      </c>
      <c r="E2144" s="55">
        <v>0</v>
      </c>
      <c r="F2144" s="55">
        <v>0</v>
      </c>
      <c r="G2144" s="55">
        <v>0</v>
      </c>
      <c r="H2144" s="55">
        <v>0</v>
      </c>
      <c r="I2144" s="55">
        <v>0</v>
      </c>
      <c r="J2144" s="55">
        <v>0</v>
      </c>
      <c r="K2144" s="55">
        <v>0</v>
      </c>
      <c r="L2144" s="55">
        <v>1</v>
      </c>
      <c r="M2144" s="55">
        <v>0</v>
      </c>
      <c r="N2144" s="56">
        <v>1</v>
      </c>
      <c r="O2144" s="56">
        <v>0</v>
      </c>
      <c r="P2144" s="56">
        <v>1</v>
      </c>
      <c r="Q2144" s="55">
        <v>2143</v>
      </c>
      <c r="R2144" s="55" t="s">
        <v>309</v>
      </c>
      <c r="S2144" s="55">
        <v>122</v>
      </c>
      <c r="T2144" s="57">
        <f t="shared" si="33"/>
        <v>0</v>
      </c>
    </row>
    <row r="2145" spans="1:20" s="55" customFormat="1" x14ac:dyDescent="0.3">
      <c r="A2145" s="55" t="s">
        <v>2239</v>
      </c>
      <c r="B2145" s="55">
        <v>0</v>
      </c>
      <c r="C2145" s="55">
        <v>1</v>
      </c>
      <c r="D2145" s="55">
        <v>0</v>
      </c>
      <c r="E2145" s="55">
        <v>1</v>
      </c>
      <c r="F2145" s="55">
        <v>0</v>
      </c>
      <c r="G2145" s="55">
        <v>0</v>
      </c>
      <c r="H2145" s="55">
        <v>1</v>
      </c>
      <c r="I2145" s="55">
        <v>0</v>
      </c>
      <c r="J2145" s="55">
        <v>1</v>
      </c>
      <c r="K2145" s="55">
        <v>1</v>
      </c>
      <c r="L2145" s="55">
        <v>0</v>
      </c>
      <c r="M2145" s="55">
        <v>0</v>
      </c>
      <c r="N2145" s="56">
        <v>2</v>
      </c>
      <c r="O2145" s="56">
        <v>3</v>
      </c>
      <c r="P2145" s="56">
        <v>5</v>
      </c>
      <c r="Q2145" s="55">
        <v>2144</v>
      </c>
      <c r="R2145" s="55" t="s">
        <v>309</v>
      </c>
      <c r="S2145" s="55">
        <v>122</v>
      </c>
      <c r="T2145" s="57">
        <f t="shared" si="33"/>
        <v>3</v>
      </c>
    </row>
    <row r="2146" spans="1:20" s="55" customFormat="1" x14ac:dyDescent="0.3">
      <c r="A2146" s="55" t="s">
        <v>2239</v>
      </c>
      <c r="B2146" s="55">
        <v>0</v>
      </c>
      <c r="C2146" s="55">
        <v>1</v>
      </c>
      <c r="D2146" s="55">
        <v>1</v>
      </c>
      <c r="E2146" s="55">
        <v>0</v>
      </c>
      <c r="F2146" s="55">
        <v>1</v>
      </c>
      <c r="G2146" s="55">
        <v>3</v>
      </c>
      <c r="H2146" s="55">
        <v>1</v>
      </c>
      <c r="I2146" s="55">
        <v>1</v>
      </c>
      <c r="J2146" s="55">
        <v>2</v>
      </c>
      <c r="K2146" s="55">
        <v>1</v>
      </c>
      <c r="L2146" s="55">
        <v>0</v>
      </c>
      <c r="M2146" s="55">
        <v>0</v>
      </c>
      <c r="N2146" s="56">
        <v>5</v>
      </c>
      <c r="O2146" s="56">
        <v>6</v>
      </c>
      <c r="P2146" s="56">
        <v>11</v>
      </c>
      <c r="Q2146" s="55">
        <v>2145</v>
      </c>
      <c r="R2146" s="55" t="s">
        <v>309</v>
      </c>
      <c r="S2146" s="55">
        <v>122</v>
      </c>
      <c r="T2146" s="57">
        <f t="shared" si="33"/>
        <v>8</v>
      </c>
    </row>
    <row r="2147" spans="1:20" s="55" customFormat="1" x14ac:dyDescent="0.3">
      <c r="A2147" s="55" t="s">
        <v>2239</v>
      </c>
      <c r="B2147" s="55">
        <v>0</v>
      </c>
      <c r="C2147" s="55">
        <v>0</v>
      </c>
      <c r="D2147" s="55">
        <v>2</v>
      </c>
      <c r="E2147" s="55">
        <v>1</v>
      </c>
      <c r="F2147" s="55">
        <v>0</v>
      </c>
      <c r="G2147" s="55">
        <v>0</v>
      </c>
      <c r="H2147" s="55">
        <v>0</v>
      </c>
      <c r="I2147" s="55">
        <v>0</v>
      </c>
      <c r="J2147" s="55">
        <v>0</v>
      </c>
      <c r="K2147" s="55">
        <v>1</v>
      </c>
      <c r="L2147" s="55">
        <v>0</v>
      </c>
      <c r="M2147" s="55">
        <v>0</v>
      </c>
      <c r="N2147" s="56">
        <v>2</v>
      </c>
      <c r="O2147" s="56">
        <v>2</v>
      </c>
      <c r="P2147" s="56">
        <v>4</v>
      </c>
      <c r="Q2147" s="55">
        <v>2146</v>
      </c>
      <c r="R2147" s="55" t="s">
        <v>309</v>
      </c>
      <c r="S2147" s="55">
        <v>122</v>
      </c>
      <c r="T2147" s="57">
        <f t="shared" si="33"/>
        <v>3</v>
      </c>
    </row>
    <row r="2148" spans="1:20" s="55" customFormat="1" x14ac:dyDescent="0.3">
      <c r="A2148" s="55" t="s">
        <v>2239</v>
      </c>
      <c r="B2148" s="55">
        <v>0</v>
      </c>
      <c r="C2148" s="55">
        <v>0</v>
      </c>
      <c r="D2148" s="55">
        <v>0</v>
      </c>
      <c r="E2148" s="55">
        <v>1</v>
      </c>
      <c r="F2148" s="55">
        <v>1</v>
      </c>
      <c r="G2148" s="55">
        <v>1</v>
      </c>
      <c r="H2148" s="55">
        <v>0</v>
      </c>
      <c r="I2148" s="55">
        <v>0</v>
      </c>
      <c r="J2148" s="55">
        <v>0</v>
      </c>
      <c r="K2148" s="55">
        <v>1</v>
      </c>
      <c r="L2148" s="55">
        <v>0</v>
      </c>
      <c r="M2148" s="55">
        <v>0</v>
      </c>
      <c r="N2148" s="56">
        <v>1</v>
      </c>
      <c r="O2148" s="56">
        <v>3</v>
      </c>
      <c r="P2148" s="56">
        <v>4</v>
      </c>
      <c r="Q2148" s="55">
        <v>2147</v>
      </c>
      <c r="R2148" s="55" t="s">
        <v>309</v>
      </c>
      <c r="S2148" s="55">
        <v>123</v>
      </c>
      <c r="T2148" s="57">
        <f t="shared" si="33"/>
        <v>3</v>
      </c>
    </row>
    <row r="2149" spans="1:20" s="55" customFormat="1" x14ac:dyDescent="0.3">
      <c r="A2149" s="55" t="s">
        <v>2239</v>
      </c>
      <c r="B2149" s="55">
        <v>1</v>
      </c>
      <c r="C2149" s="55">
        <v>0</v>
      </c>
      <c r="D2149" s="55">
        <v>0</v>
      </c>
      <c r="E2149" s="55">
        <v>1</v>
      </c>
      <c r="F2149" s="55">
        <v>1</v>
      </c>
      <c r="G2149" s="55">
        <v>0</v>
      </c>
      <c r="H2149" s="55">
        <v>1</v>
      </c>
      <c r="I2149" s="55">
        <v>2</v>
      </c>
      <c r="J2149" s="55">
        <v>1</v>
      </c>
      <c r="K2149" s="55">
        <v>0</v>
      </c>
      <c r="L2149" s="55">
        <v>1</v>
      </c>
      <c r="M2149" s="55">
        <v>0</v>
      </c>
      <c r="N2149" s="56">
        <v>5</v>
      </c>
      <c r="O2149" s="56">
        <v>3</v>
      </c>
      <c r="P2149" s="56">
        <v>8</v>
      </c>
      <c r="Q2149" s="55">
        <v>2148</v>
      </c>
      <c r="R2149" s="55" t="s">
        <v>309</v>
      </c>
      <c r="S2149" s="55">
        <v>123</v>
      </c>
      <c r="T2149" s="57">
        <f t="shared" si="33"/>
        <v>6</v>
      </c>
    </row>
    <row r="2150" spans="1:20" s="55" customFormat="1" x14ac:dyDescent="0.3">
      <c r="A2150" s="55" t="s">
        <v>2239</v>
      </c>
      <c r="B2150" s="55">
        <v>1</v>
      </c>
      <c r="C2150" s="55">
        <v>0</v>
      </c>
      <c r="D2150" s="55">
        <v>0</v>
      </c>
      <c r="E2150" s="55">
        <v>1</v>
      </c>
      <c r="F2150" s="55">
        <v>1</v>
      </c>
      <c r="G2150" s="55">
        <v>0</v>
      </c>
      <c r="H2150" s="55">
        <v>0</v>
      </c>
      <c r="I2150" s="55">
        <v>0</v>
      </c>
      <c r="J2150" s="55">
        <v>1</v>
      </c>
      <c r="K2150" s="55">
        <v>1</v>
      </c>
      <c r="L2150" s="55">
        <v>0</v>
      </c>
      <c r="M2150" s="55">
        <v>0</v>
      </c>
      <c r="N2150" s="56">
        <v>3</v>
      </c>
      <c r="O2150" s="56">
        <v>2</v>
      </c>
      <c r="P2150" s="56">
        <v>5</v>
      </c>
      <c r="Q2150" s="55">
        <v>2149</v>
      </c>
      <c r="R2150" s="55" t="s">
        <v>309</v>
      </c>
      <c r="S2150" s="55">
        <v>123</v>
      </c>
      <c r="T2150" s="57">
        <f t="shared" si="33"/>
        <v>3</v>
      </c>
    </row>
    <row r="2151" spans="1:20" s="55" customFormat="1" x14ac:dyDescent="0.3">
      <c r="A2151" s="55" t="s">
        <v>2240</v>
      </c>
      <c r="B2151" s="55">
        <v>0</v>
      </c>
      <c r="C2151" s="55">
        <v>0</v>
      </c>
      <c r="D2151" s="55">
        <v>0</v>
      </c>
      <c r="E2151" s="55">
        <v>0</v>
      </c>
      <c r="F2151" s="55">
        <v>1</v>
      </c>
      <c r="G2151" s="55">
        <v>2</v>
      </c>
      <c r="H2151" s="55">
        <v>0</v>
      </c>
      <c r="I2151" s="55">
        <v>0</v>
      </c>
      <c r="J2151" s="55">
        <v>1</v>
      </c>
      <c r="K2151" s="55">
        <v>1</v>
      </c>
      <c r="L2151" s="55">
        <v>0</v>
      </c>
      <c r="M2151" s="55">
        <v>0</v>
      </c>
      <c r="N2151" s="56">
        <v>2</v>
      </c>
      <c r="O2151" s="56">
        <v>3</v>
      </c>
      <c r="P2151" s="56">
        <v>5</v>
      </c>
      <c r="Q2151" s="55">
        <v>2150</v>
      </c>
      <c r="R2151" s="55" t="s">
        <v>309</v>
      </c>
      <c r="S2151" s="55">
        <v>123</v>
      </c>
      <c r="T2151" s="57">
        <f t="shared" si="33"/>
        <v>3</v>
      </c>
    </row>
    <row r="2152" spans="1:20" s="55" customFormat="1" x14ac:dyDescent="0.3">
      <c r="A2152" s="55" t="s">
        <v>2239</v>
      </c>
      <c r="B2152" s="55">
        <v>1</v>
      </c>
      <c r="C2152" s="55">
        <v>1</v>
      </c>
      <c r="D2152" s="55">
        <v>0</v>
      </c>
      <c r="E2152" s="55">
        <v>1</v>
      </c>
      <c r="F2152" s="55">
        <v>0</v>
      </c>
      <c r="G2152" s="55">
        <v>0</v>
      </c>
      <c r="H2152" s="55">
        <v>0</v>
      </c>
      <c r="I2152" s="55">
        <v>0</v>
      </c>
      <c r="J2152" s="55">
        <v>1</v>
      </c>
      <c r="K2152" s="55">
        <v>1</v>
      </c>
      <c r="L2152" s="55">
        <v>0</v>
      </c>
      <c r="M2152" s="55">
        <v>0</v>
      </c>
      <c r="N2152" s="56">
        <v>2</v>
      </c>
      <c r="O2152" s="56">
        <v>3</v>
      </c>
      <c r="P2152" s="56">
        <v>5</v>
      </c>
      <c r="Q2152" s="55">
        <v>2151</v>
      </c>
      <c r="R2152" s="55" t="s">
        <v>309</v>
      </c>
      <c r="S2152" s="55">
        <v>123</v>
      </c>
      <c r="T2152" s="57">
        <f t="shared" si="33"/>
        <v>3</v>
      </c>
    </row>
    <row r="2153" spans="1:20" s="55" customFormat="1" x14ac:dyDescent="0.3">
      <c r="A2153" s="55" t="s">
        <v>2239</v>
      </c>
      <c r="B2153" s="55">
        <v>0</v>
      </c>
      <c r="C2153" s="55">
        <v>0</v>
      </c>
      <c r="D2153" s="55">
        <v>1</v>
      </c>
      <c r="E2153" s="55">
        <v>1</v>
      </c>
      <c r="F2153" s="55">
        <v>0</v>
      </c>
      <c r="G2153" s="55">
        <v>3</v>
      </c>
      <c r="H2153" s="55">
        <v>0</v>
      </c>
      <c r="I2153" s="55">
        <v>0</v>
      </c>
      <c r="J2153" s="55">
        <v>2</v>
      </c>
      <c r="K2153" s="55">
        <v>1</v>
      </c>
      <c r="L2153" s="55">
        <v>0</v>
      </c>
      <c r="M2153" s="55">
        <v>0</v>
      </c>
      <c r="N2153" s="56">
        <v>3</v>
      </c>
      <c r="O2153" s="56">
        <v>5</v>
      </c>
      <c r="P2153" s="56">
        <v>8</v>
      </c>
      <c r="Q2153" s="55">
        <v>2152</v>
      </c>
      <c r="R2153" s="55" t="s">
        <v>309</v>
      </c>
      <c r="S2153" s="55">
        <v>123</v>
      </c>
      <c r="T2153" s="57">
        <f t="shared" si="33"/>
        <v>5</v>
      </c>
    </row>
    <row r="2154" spans="1:20" s="55" customFormat="1" x14ac:dyDescent="0.3">
      <c r="A2154" s="55" t="s">
        <v>2239</v>
      </c>
      <c r="B2154" s="55">
        <v>0</v>
      </c>
      <c r="C2154" s="55">
        <v>1</v>
      </c>
      <c r="D2154" s="55">
        <v>2</v>
      </c>
      <c r="E2154" s="55">
        <v>0</v>
      </c>
      <c r="F2154" s="55">
        <v>1</v>
      </c>
      <c r="G2154" s="55">
        <v>2</v>
      </c>
      <c r="H2154" s="55">
        <v>0</v>
      </c>
      <c r="I2154" s="55">
        <v>0</v>
      </c>
      <c r="J2154" s="55">
        <v>1</v>
      </c>
      <c r="K2154" s="55">
        <v>1</v>
      </c>
      <c r="L2154" s="55">
        <v>0</v>
      </c>
      <c r="M2154" s="55">
        <v>0</v>
      </c>
      <c r="N2154" s="56">
        <v>4</v>
      </c>
      <c r="O2154" s="56">
        <v>4</v>
      </c>
      <c r="P2154" s="56">
        <v>8</v>
      </c>
      <c r="Q2154" s="55">
        <v>2153</v>
      </c>
      <c r="R2154" s="55" t="s">
        <v>309</v>
      </c>
      <c r="S2154" s="55">
        <v>123</v>
      </c>
      <c r="T2154" s="57">
        <f t="shared" si="33"/>
        <v>6</v>
      </c>
    </row>
    <row r="2155" spans="1:20" s="55" customFormat="1" x14ac:dyDescent="0.3">
      <c r="A2155" s="55" t="s">
        <v>2240</v>
      </c>
      <c r="B2155" s="55">
        <v>1</v>
      </c>
      <c r="C2155" s="55">
        <v>0</v>
      </c>
      <c r="D2155" s="55">
        <v>0</v>
      </c>
      <c r="E2155" s="55">
        <v>0</v>
      </c>
      <c r="F2155" s="55">
        <v>0</v>
      </c>
      <c r="G2155" s="55">
        <v>0</v>
      </c>
      <c r="H2155" s="55">
        <v>0</v>
      </c>
      <c r="I2155" s="55">
        <v>0</v>
      </c>
      <c r="J2155" s="55">
        <v>1</v>
      </c>
      <c r="K2155" s="55">
        <v>1</v>
      </c>
      <c r="L2155" s="55">
        <v>0</v>
      </c>
      <c r="M2155" s="55">
        <v>0</v>
      </c>
      <c r="N2155" s="56">
        <v>2</v>
      </c>
      <c r="O2155" s="56">
        <v>1</v>
      </c>
      <c r="P2155" s="56">
        <v>3</v>
      </c>
      <c r="Q2155" s="55">
        <v>2154</v>
      </c>
      <c r="R2155" s="55" t="s">
        <v>309</v>
      </c>
      <c r="S2155" s="55">
        <v>123</v>
      </c>
      <c r="T2155" s="57">
        <f t="shared" si="33"/>
        <v>1</v>
      </c>
    </row>
    <row r="2156" spans="1:20" s="55" customFormat="1" x14ac:dyDescent="0.3">
      <c r="A2156" s="55" t="s">
        <v>2239</v>
      </c>
      <c r="B2156" s="55">
        <v>0</v>
      </c>
      <c r="C2156" s="55">
        <v>1</v>
      </c>
      <c r="D2156" s="55">
        <v>0</v>
      </c>
      <c r="E2156" s="55">
        <v>0</v>
      </c>
      <c r="F2156" s="55">
        <v>0</v>
      </c>
      <c r="G2156" s="55">
        <v>0</v>
      </c>
      <c r="H2156" s="55">
        <v>1</v>
      </c>
      <c r="I2156" s="55">
        <v>1</v>
      </c>
      <c r="J2156" s="55">
        <v>1</v>
      </c>
      <c r="K2156" s="55">
        <v>0</v>
      </c>
      <c r="L2156" s="55">
        <v>0</v>
      </c>
      <c r="M2156" s="55">
        <v>1</v>
      </c>
      <c r="N2156" s="56">
        <v>2</v>
      </c>
      <c r="O2156" s="56">
        <v>3</v>
      </c>
      <c r="P2156" s="56">
        <v>5</v>
      </c>
      <c r="Q2156" s="55">
        <v>2155</v>
      </c>
      <c r="R2156" s="55" t="s">
        <v>309</v>
      </c>
      <c r="S2156" s="55">
        <v>123</v>
      </c>
      <c r="T2156" s="57">
        <f t="shared" si="33"/>
        <v>3</v>
      </c>
    </row>
    <row r="2157" spans="1:20" s="55" customFormat="1" x14ac:dyDescent="0.3">
      <c r="A2157" s="55" t="s">
        <v>2239</v>
      </c>
      <c r="B2157" s="55">
        <v>0</v>
      </c>
      <c r="C2157" s="55">
        <v>1</v>
      </c>
      <c r="D2157" s="55">
        <v>0</v>
      </c>
      <c r="E2157" s="55">
        <v>2</v>
      </c>
      <c r="F2157" s="55">
        <v>0</v>
      </c>
      <c r="G2157" s="55">
        <v>0</v>
      </c>
      <c r="H2157" s="55">
        <v>0</v>
      </c>
      <c r="I2157" s="55">
        <v>2</v>
      </c>
      <c r="J2157" s="55">
        <v>0</v>
      </c>
      <c r="K2157" s="55">
        <v>1</v>
      </c>
      <c r="L2157" s="55">
        <v>0</v>
      </c>
      <c r="M2157" s="55">
        <v>0</v>
      </c>
      <c r="N2157" s="56">
        <v>0</v>
      </c>
      <c r="O2157" s="56">
        <v>6</v>
      </c>
      <c r="P2157" s="56">
        <v>6</v>
      </c>
      <c r="Q2157" s="55">
        <v>2156</v>
      </c>
      <c r="R2157" s="55" t="s">
        <v>309</v>
      </c>
      <c r="S2157" s="55">
        <v>123</v>
      </c>
      <c r="T2157" s="57">
        <f t="shared" si="33"/>
        <v>5</v>
      </c>
    </row>
    <row r="2158" spans="1:20" s="55" customFormat="1" x14ac:dyDescent="0.3">
      <c r="A2158" s="55" t="s">
        <v>2239</v>
      </c>
      <c r="B2158" s="55">
        <v>1</v>
      </c>
      <c r="C2158" s="55">
        <v>0</v>
      </c>
      <c r="D2158" s="55">
        <v>0</v>
      </c>
      <c r="E2158" s="55">
        <v>2</v>
      </c>
      <c r="F2158" s="55">
        <v>0</v>
      </c>
      <c r="G2158" s="55">
        <v>1</v>
      </c>
      <c r="H2158" s="55">
        <v>2</v>
      </c>
      <c r="I2158" s="55">
        <v>2</v>
      </c>
      <c r="J2158" s="55">
        <v>0</v>
      </c>
      <c r="K2158" s="55">
        <v>1</v>
      </c>
      <c r="L2158" s="55">
        <v>1</v>
      </c>
      <c r="M2158" s="55">
        <v>1</v>
      </c>
      <c r="N2158" s="56">
        <v>4</v>
      </c>
      <c r="O2158" s="56">
        <v>7</v>
      </c>
      <c r="P2158" s="56">
        <v>11</v>
      </c>
      <c r="Q2158" s="55">
        <v>2157</v>
      </c>
      <c r="R2158" s="55" t="s">
        <v>309</v>
      </c>
      <c r="S2158" s="55">
        <v>123</v>
      </c>
      <c r="T2158" s="57">
        <f t="shared" si="33"/>
        <v>8</v>
      </c>
    </row>
    <row r="2159" spans="1:20" s="55" customFormat="1" x14ac:dyDescent="0.3">
      <c r="A2159" s="55" t="s">
        <v>2240</v>
      </c>
      <c r="B2159" s="55">
        <v>0</v>
      </c>
      <c r="C2159" s="55">
        <v>0</v>
      </c>
      <c r="D2159" s="55">
        <v>1</v>
      </c>
      <c r="E2159" s="55">
        <v>0</v>
      </c>
      <c r="F2159" s="55">
        <v>0</v>
      </c>
      <c r="G2159" s="55">
        <v>2</v>
      </c>
      <c r="H2159" s="55">
        <v>0</v>
      </c>
      <c r="I2159" s="55">
        <v>1</v>
      </c>
      <c r="J2159" s="55">
        <v>2</v>
      </c>
      <c r="K2159" s="55">
        <v>0</v>
      </c>
      <c r="L2159" s="55">
        <v>0</v>
      </c>
      <c r="M2159" s="55">
        <v>1</v>
      </c>
      <c r="N2159" s="56">
        <v>3</v>
      </c>
      <c r="O2159" s="56">
        <v>4</v>
      </c>
      <c r="P2159" s="56">
        <v>7</v>
      </c>
      <c r="Q2159" s="55">
        <v>2158</v>
      </c>
      <c r="R2159" s="55" t="s">
        <v>309</v>
      </c>
      <c r="S2159" s="55">
        <v>123</v>
      </c>
      <c r="T2159" s="57">
        <f t="shared" si="33"/>
        <v>4</v>
      </c>
    </row>
    <row r="2160" spans="1:20" s="55" customFormat="1" x14ac:dyDescent="0.3">
      <c r="A2160" s="55" t="s">
        <v>2239</v>
      </c>
      <c r="B2160" s="55">
        <v>0</v>
      </c>
      <c r="C2160" s="55">
        <v>1</v>
      </c>
      <c r="D2160" s="55">
        <v>0</v>
      </c>
      <c r="E2160" s="55">
        <v>1</v>
      </c>
      <c r="F2160" s="55">
        <v>0</v>
      </c>
      <c r="G2160" s="55">
        <v>0</v>
      </c>
      <c r="H2160" s="55">
        <v>0</v>
      </c>
      <c r="I2160" s="55">
        <v>0</v>
      </c>
      <c r="J2160" s="55">
        <v>1</v>
      </c>
      <c r="K2160" s="55">
        <v>1</v>
      </c>
      <c r="L2160" s="55">
        <v>0</v>
      </c>
      <c r="M2160" s="55">
        <v>0</v>
      </c>
      <c r="N2160" s="56">
        <v>1</v>
      </c>
      <c r="O2160" s="56">
        <v>3</v>
      </c>
      <c r="P2160" s="56">
        <v>4</v>
      </c>
      <c r="Q2160" s="55">
        <v>2159</v>
      </c>
      <c r="R2160" s="55" t="s">
        <v>309</v>
      </c>
      <c r="S2160" s="55">
        <v>123</v>
      </c>
      <c r="T2160" s="57">
        <f t="shared" si="33"/>
        <v>2</v>
      </c>
    </row>
    <row r="2161" spans="1:20" s="55" customFormat="1" x14ac:dyDescent="0.3">
      <c r="A2161" s="55" t="s">
        <v>2240</v>
      </c>
      <c r="B2161" s="55">
        <v>0</v>
      </c>
      <c r="C2161" s="55">
        <v>0</v>
      </c>
      <c r="D2161" s="55">
        <v>0</v>
      </c>
      <c r="E2161" s="55">
        <v>0</v>
      </c>
      <c r="F2161" s="55">
        <v>0</v>
      </c>
      <c r="G2161" s="55">
        <v>0</v>
      </c>
      <c r="H2161" s="55">
        <v>0</v>
      </c>
      <c r="I2161" s="55">
        <v>1</v>
      </c>
      <c r="J2161" s="55">
        <v>1</v>
      </c>
      <c r="K2161" s="55">
        <v>0</v>
      </c>
      <c r="L2161" s="55">
        <v>0</v>
      </c>
      <c r="M2161" s="55">
        <v>0</v>
      </c>
      <c r="N2161" s="56">
        <v>1</v>
      </c>
      <c r="O2161" s="56">
        <v>1</v>
      </c>
      <c r="P2161" s="56">
        <v>2</v>
      </c>
      <c r="Q2161" s="55">
        <v>2160</v>
      </c>
      <c r="R2161" s="55" t="s">
        <v>309</v>
      </c>
      <c r="S2161" s="55">
        <v>123</v>
      </c>
      <c r="T2161" s="57">
        <f t="shared" si="33"/>
        <v>1</v>
      </c>
    </row>
    <row r="2162" spans="1:20" s="55" customFormat="1" x14ac:dyDescent="0.3">
      <c r="A2162" s="55" t="s">
        <v>2239</v>
      </c>
      <c r="B2162" s="55">
        <v>0</v>
      </c>
      <c r="C2162" s="55">
        <v>1</v>
      </c>
      <c r="D2162" s="55">
        <v>0</v>
      </c>
      <c r="E2162" s="55">
        <v>1</v>
      </c>
      <c r="F2162" s="55">
        <v>1</v>
      </c>
      <c r="G2162" s="55">
        <v>1</v>
      </c>
      <c r="H2162" s="55">
        <v>1</v>
      </c>
      <c r="I2162" s="55">
        <v>2</v>
      </c>
      <c r="J2162" s="55">
        <v>2</v>
      </c>
      <c r="K2162" s="55">
        <v>1</v>
      </c>
      <c r="L2162" s="55">
        <v>0</v>
      </c>
      <c r="M2162" s="55">
        <v>1</v>
      </c>
      <c r="N2162" s="56">
        <v>4</v>
      </c>
      <c r="O2162" s="56">
        <v>7</v>
      </c>
      <c r="P2162" s="56">
        <v>11</v>
      </c>
      <c r="Q2162" s="55">
        <v>2161</v>
      </c>
      <c r="R2162" s="55" t="s">
        <v>309</v>
      </c>
      <c r="S2162" s="55">
        <v>123</v>
      </c>
      <c r="T2162" s="57">
        <f t="shared" si="33"/>
        <v>7</v>
      </c>
    </row>
    <row r="2163" spans="1:20" s="55" customFormat="1" x14ac:dyDescent="0.3">
      <c r="A2163" s="55" t="s">
        <v>2239</v>
      </c>
      <c r="B2163" s="55">
        <v>1</v>
      </c>
      <c r="C2163" s="55">
        <v>1</v>
      </c>
      <c r="D2163" s="55">
        <v>0</v>
      </c>
      <c r="E2163" s="55">
        <v>1</v>
      </c>
      <c r="F2163" s="55">
        <v>1</v>
      </c>
      <c r="G2163" s="55">
        <v>2</v>
      </c>
      <c r="H2163" s="55">
        <v>0</v>
      </c>
      <c r="I2163" s="55">
        <v>0</v>
      </c>
      <c r="J2163" s="55">
        <v>1</v>
      </c>
      <c r="K2163" s="55">
        <v>1</v>
      </c>
      <c r="L2163" s="55">
        <v>0</v>
      </c>
      <c r="M2163" s="55">
        <v>0</v>
      </c>
      <c r="N2163" s="56">
        <v>3</v>
      </c>
      <c r="O2163" s="56">
        <v>5</v>
      </c>
      <c r="P2163" s="56">
        <v>8</v>
      </c>
      <c r="Q2163" s="55">
        <v>2162</v>
      </c>
      <c r="R2163" s="55" t="s">
        <v>309</v>
      </c>
      <c r="S2163" s="55">
        <v>123</v>
      </c>
      <c r="T2163" s="57">
        <f t="shared" si="33"/>
        <v>6</v>
      </c>
    </row>
    <row r="2164" spans="1:20" s="55" customFormat="1" x14ac:dyDescent="0.3">
      <c r="A2164" s="55" t="s">
        <v>2239</v>
      </c>
      <c r="B2164" s="55">
        <v>1</v>
      </c>
      <c r="C2164" s="55">
        <v>0</v>
      </c>
      <c r="D2164" s="55">
        <v>0</v>
      </c>
      <c r="E2164" s="55">
        <v>1</v>
      </c>
      <c r="F2164" s="55">
        <v>1</v>
      </c>
      <c r="G2164" s="55">
        <v>1</v>
      </c>
      <c r="H2164" s="55">
        <v>3</v>
      </c>
      <c r="I2164" s="55">
        <v>1</v>
      </c>
      <c r="J2164" s="55">
        <v>1</v>
      </c>
      <c r="K2164" s="55">
        <v>2</v>
      </c>
      <c r="L2164" s="55">
        <v>0</v>
      </c>
      <c r="M2164" s="55">
        <v>0</v>
      </c>
      <c r="N2164" s="56">
        <v>6</v>
      </c>
      <c r="O2164" s="56">
        <v>5</v>
      </c>
      <c r="P2164" s="56">
        <v>11</v>
      </c>
      <c r="Q2164" s="55">
        <v>2163</v>
      </c>
      <c r="R2164" s="55" t="s">
        <v>309</v>
      </c>
      <c r="S2164" s="55">
        <v>123</v>
      </c>
      <c r="T2164" s="57">
        <f t="shared" si="33"/>
        <v>8</v>
      </c>
    </row>
    <row r="2165" spans="1:20" s="55" customFormat="1" x14ac:dyDescent="0.3">
      <c r="A2165" s="55" t="s">
        <v>2240</v>
      </c>
      <c r="B2165" s="55">
        <v>0</v>
      </c>
      <c r="C2165" s="55">
        <v>1</v>
      </c>
      <c r="D2165" s="55">
        <v>1</v>
      </c>
      <c r="E2165" s="55">
        <v>1</v>
      </c>
      <c r="F2165" s="55">
        <v>1</v>
      </c>
      <c r="G2165" s="55">
        <v>0</v>
      </c>
      <c r="H2165" s="55">
        <v>0</v>
      </c>
      <c r="I2165" s="55">
        <v>2</v>
      </c>
      <c r="J2165" s="55">
        <v>0</v>
      </c>
      <c r="K2165" s="55">
        <v>1</v>
      </c>
      <c r="L2165" s="55">
        <v>1</v>
      </c>
      <c r="M2165" s="55">
        <v>0</v>
      </c>
      <c r="N2165" s="56">
        <v>3</v>
      </c>
      <c r="O2165" s="56">
        <v>5</v>
      </c>
      <c r="P2165" s="56">
        <v>8</v>
      </c>
      <c r="Q2165" s="55">
        <v>2164</v>
      </c>
      <c r="R2165" s="55" t="s">
        <v>309</v>
      </c>
      <c r="S2165" s="55">
        <v>123</v>
      </c>
      <c r="T2165" s="57">
        <f t="shared" si="33"/>
        <v>6</v>
      </c>
    </row>
    <row r="2166" spans="1:20" s="55" customFormat="1" x14ac:dyDescent="0.3">
      <c r="A2166" s="55" t="s">
        <v>2239</v>
      </c>
      <c r="B2166" s="55">
        <v>0</v>
      </c>
      <c r="C2166" s="55">
        <v>0</v>
      </c>
      <c r="D2166" s="55">
        <v>1</v>
      </c>
      <c r="E2166" s="55">
        <v>1</v>
      </c>
      <c r="F2166" s="55">
        <v>0</v>
      </c>
      <c r="G2166" s="55">
        <v>1</v>
      </c>
      <c r="H2166" s="55">
        <v>0</v>
      </c>
      <c r="I2166" s="55">
        <v>0</v>
      </c>
      <c r="J2166" s="55">
        <v>0</v>
      </c>
      <c r="K2166" s="55">
        <v>1</v>
      </c>
      <c r="L2166" s="55">
        <v>1</v>
      </c>
      <c r="M2166" s="55">
        <v>0</v>
      </c>
      <c r="N2166" s="56">
        <v>2</v>
      </c>
      <c r="O2166" s="56">
        <v>3</v>
      </c>
      <c r="P2166" s="56">
        <v>5</v>
      </c>
      <c r="Q2166" s="55">
        <v>2165</v>
      </c>
      <c r="R2166" s="55" t="s">
        <v>309</v>
      </c>
      <c r="S2166" s="55">
        <v>123</v>
      </c>
      <c r="T2166" s="57">
        <f t="shared" si="33"/>
        <v>3</v>
      </c>
    </row>
    <row r="2167" spans="1:20" s="55" customFormat="1" x14ac:dyDescent="0.3">
      <c r="A2167" s="55" t="s">
        <v>2239</v>
      </c>
      <c r="B2167" s="55">
        <v>0</v>
      </c>
      <c r="C2167" s="55">
        <v>0</v>
      </c>
      <c r="D2167" s="55">
        <v>0</v>
      </c>
      <c r="E2167" s="55">
        <v>1</v>
      </c>
      <c r="F2167" s="55">
        <v>2</v>
      </c>
      <c r="G2167" s="55">
        <v>1</v>
      </c>
      <c r="H2167" s="55">
        <v>0</v>
      </c>
      <c r="I2167" s="55">
        <v>0</v>
      </c>
      <c r="J2167" s="55">
        <v>0</v>
      </c>
      <c r="K2167" s="55">
        <v>1</v>
      </c>
      <c r="L2167" s="55">
        <v>1</v>
      </c>
      <c r="M2167" s="55">
        <v>0</v>
      </c>
      <c r="N2167" s="56">
        <v>3</v>
      </c>
      <c r="O2167" s="56">
        <v>3</v>
      </c>
      <c r="P2167" s="56">
        <v>6</v>
      </c>
      <c r="Q2167" s="55">
        <v>2166</v>
      </c>
      <c r="R2167" s="55" t="s">
        <v>309</v>
      </c>
      <c r="S2167" s="55">
        <v>123</v>
      </c>
      <c r="T2167" s="57">
        <f t="shared" si="33"/>
        <v>4</v>
      </c>
    </row>
    <row r="2168" spans="1:20" s="55" customFormat="1" x14ac:dyDescent="0.3">
      <c r="A2168" s="55" t="s">
        <v>2239</v>
      </c>
      <c r="B2168" s="55">
        <v>0</v>
      </c>
      <c r="C2168" s="55">
        <v>1</v>
      </c>
      <c r="D2168" s="55">
        <v>0</v>
      </c>
      <c r="E2168" s="55">
        <v>1</v>
      </c>
      <c r="F2168" s="55">
        <v>2</v>
      </c>
      <c r="G2168" s="55">
        <v>1</v>
      </c>
      <c r="H2168" s="55">
        <v>1</v>
      </c>
      <c r="I2168" s="55">
        <v>2</v>
      </c>
      <c r="J2168" s="55">
        <v>1</v>
      </c>
      <c r="K2168" s="55">
        <v>2</v>
      </c>
      <c r="L2168" s="55">
        <v>1</v>
      </c>
      <c r="M2168" s="55">
        <v>0</v>
      </c>
      <c r="N2168" s="56">
        <v>5</v>
      </c>
      <c r="O2168" s="56">
        <v>7</v>
      </c>
      <c r="P2168" s="56">
        <v>12</v>
      </c>
      <c r="Q2168" s="55">
        <v>2167</v>
      </c>
      <c r="R2168" s="55" t="s">
        <v>309</v>
      </c>
      <c r="S2168" s="55">
        <v>124</v>
      </c>
      <c r="T2168" s="57">
        <f t="shared" si="33"/>
        <v>8</v>
      </c>
    </row>
    <row r="2169" spans="1:20" s="55" customFormat="1" x14ac:dyDescent="0.3">
      <c r="A2169" s="55" t="s">
        <v>2239</v>
      </c>
      <c r="B2169" s="55">
        <v>0</v>
      </c>
      <c r="C2169" s="55">
        <v>0</v>
      </c>
      <c r="D2169" s="55">
        <v>0</v>
      </c>
      <c r="E2169" s="55">
        <v>0</v>
      </c>
      <c r="F2169" s="55">
        <v>0</v>
      </c>
      <c r="G2169" s="55">
        <v>0</v>
      </c>
      <c r="H2169" s="55">
        <v>0</v>
      </c>
      <c r="I2169" s="55">
        <v>0</v>
      </c>
      <c r="J2169" s="55">
        <v>1</v>
      </c>
      <c r="K2169" s="55">
        <v>1</v>
      </c>
      <c r="L2169" s="55">
        <v>0</v>
      </c>
      <c r="M2169" s="55">
        <v>0</v>
      </c>
      <c r="N2169" s="56">
        <v>1</v>
      </c>
      <c r="O2169" s="56">
        <v>1</v>
      </c>
      <c r="P2169" s="56">
        <v>2</v>
      </c>
      <c r="Q2169" s="55">
        <v>2168</v>
      </c>
      <c r="R2169" s="55" t="s">
        <v>309</v>
      </c>
      <c r="S2169" s="55">
        <v>124</v>
      </c>
      <c r="T2169" s="57">
        <f t="shared" si="33"/>
        <v>0</v>
      </c>
    </row>
    <row r="2170" spans="1:20" s="55" customFormat="1" x14ac:dyDescent="0.3">
      <c r="A2170" s="55" t="s">
        <v>2239</v>
      </c>
      <c r="B2170" s="55">
        <v>0</v>
      </c>
      <c r="C2170" s="55">
        <v>0</v>
      </c>
      <c r="D2170" s="55">
        <v>0</v>
      </c>
      <c r="E2170" s="55">
        <v>0</v>
      </c>
      <c r="F2170" s="55">
        <v>0</v>
      </c>
      <c r="G2170" s="55">
        <v>0</v>
      </c>
      <c r="H2170" s="55">
        <v>0</v>
      </c>
      <c r="I2170" s="55">
        <v>0</v>
      </c>
      <c r="J2170" s="55">
        <v>1</v>
      </c>
      <c r="K2170" s="55">
        <v>0</v>
      </c>
      <c r="L2170" s="55">
        <v>0</v>
      </c>
      <c r="M2170" s="55">
        <v>1</v>
      </c>
      <c r="N2170" s="56">
        <v>1</v>
      </c>
      <c r="O2170" s="56">
        <v>1</v>
      </c>
      <c r="P2170" s="56">
        <v>2</v>
      </c>
      <c r="Q2170" s="55">
        <v>2169</v>
      </c>
      <c r="R2170" s="55" t="s">
        <v>309</v>
      </c>
      <c r="S2170" s="55">
        <v>124</v>
      </c>
      <c r="T2170" s="57">
        <f t="shared" si="33"/>
        <v>0</v>
      </c>
    </row>
    <row r="2171" spans="1:20" s="55" customFormat="1" x14ac:dyDescent="0.3">
      <c r="A2171" s="55" t="s">
        <v>2239</v>
      </c>
      <c r="B2171" s="55">
        <v>0</v>
      </c>
      <c r="C2171" s="55">
        <v>1</v>
      </c>
      <c r="D2171" s="55">
        <v>0</v>
      </c>
      <c r="E2171" s="55">
        <v>0</v>
      </c>
      <c r="F2171" s="55">
        <v>1</v>
      </c>
      <c r="G2171" s="55">
        <v>1</v>
      </c>
      <c r="H2171" s="55">
        <v>0</v>
      </c>
      <c r="I2171" s="55">
        <v>2</v>
      </c>
      <c r="J2171" s="55">
        <v>1</v>
      </c>
      <c r="K2171" s="55">
        <v>1</v>
      </c>
      <c r="L2171" s="55">
        <v>0</v>
      </c>
      <c r="M2171" s="55">
        <v>0</v>
      </c>
      <c r="N2171" s="56">
        <v>2</v>
      </c>
      <c r="O2171" s="56">
        <v>5</v>
      </c>
      <c r="P2171" s="56">
        <v>7</v>
      </c>
      <c r="Q2171" s="55">
        <v>2170</v>
      </c>
      <c r="R2171" s="55" t="s">
        <v>309</v>
      </c>
      <c r="S2171" s="55">
        <v>124</v>
      </c>
      <c r="T2171" s="57">
        <f t="shared" si="33"/>
        <v>5</v>
      </c>
    </row>
    <row r="2172" spans="1:20" s="55" customFormat="1" x14ac:dyDescent="0.3">
      <c r="A2172" s="55" t="s">
        <v>2239</v>
      </c>
      <c r="B2172" s="55">
        <v>0</v>
      </c>
      <c r="C2172" s="55">
        <v>0</v>
      </c>
      <c r="D2172" s="55">
        <v>1</v>
      </c>
      <c r="E2172" s="55">
        <v>0</v>
      </c>
      <c r="F2172" s="55">
        <v>1</v>
      </c>
      <c r="G2172" s="55">
        <v>1</v>
      </c>
      <c r="H2172" s="55">
        <v>0</v>
      </c>
      <c r="I2172" s="55">
        <v>0</v>
      </c>
      <c r="J2172" s="55">
        <v>1</v>
      </c>
      <c r="K2172" s="55">
        <v>1</v>
      </c>
      <c r="L2172" s="55">
        <v>0</v>
      </c>
      <c r="M2172" s="55">
        <v>0</v>
      </c>
      <c r="N2172" s="56">
        <v>3</v>
      </c>
      <c r="O2172" s="56">
        <v>2</v>
      </c>
      <c r="P2172" s="56">
        <v>5</v>
      </c>
      <c r="Q2172" s="55">
        <v>2171</v>
      </c>
      <c r="R2172" s="55" t="s">
        <v>309</v>
      </c>
      <c r="S2172" s="55">
        <v>124</v>
      </c>
      <c r="T2172" s="57">
        <f t="shared" si="33"/>
        <v>3</v>
      </c>
    </row>
    <row r="2173" spans="1:20" s="55" customFormat="1" x14ac:dyDescent="0.3">
      <c r="A2173" s="55" t="s">
        <v>2239</v>
      </c>
      <c r="B2173" s="55">
        <v>1</v>
      </c>
      <c r="C2173" s="55">
        <v>1</v>
      </c>
      <c r="D2173" s="55">
        <v>0</v>
      </c>
      <c r="E2173" s="55">
        <v>1</v>
      </c>
      <c r="F2173" s="55">
        <v>0</v>
      </c>
      <c r="G2173" s="55">
        <v>0</v>
      </c>
      <c r="H2173" s="55">
        <v>1</v>
      </c>
      <c r="I2173" s="55">
        <v>2</v>
      </c>
      <c r="J2173" s="55">
        <v>1</v>
      </c>
      <c r="K2173" s="55">
        <v>1</v>
      </c>
      <c r="L2173" s="55">
        <v>0</v>
      </c>
      <c r="M2173" s="55">
        <v>0</v>
      </c>
      <c r="N2173" s="56">
        <v>3</v>
      </c>
      <c r="O2173" s="56">
        <v>5</v>
      </c>
      <c r="P2173" s="56">
        <v>8</v>
      </c>
      <c r="Q2173" s="55">
        <v>2172</v>
      </c>
      <c r="R2173" s="55" t="s">
        <v>309</v>
      </c>
      <c r="S2173" s="55">
        <v>124</v>
      </c>
      <c r="T2173" s="57">
        <f t="shared" si="33"/>
        <v>6</v>
      </c>
    </row>
    <row r="2174" spans="1:20" s="55" customFormat="1" x14ac:dyDescent="0.3">
      <c r="A2174" s="55" t="s">
        <v>2240</v>
      </c>
      <c r="B2174" s="55">
        <v>0</v>
      </c>
      <c r="C2174" s="55">
        <v>1</v>
      </c>
      <c r="D2174" s="55">
        <v>0</v>
      </c>
      <c r="E2174" s="55">
        <v>1</v>
      </c>
      <c r="F2174" s="55">
        <v>0</v>
      </c>
      <c r="G2174" s="55">
        <v>0</v>
      </c>
      <c r="H2174" s="55">
        <v>2</v>
      </c>
      <c r="I2174" s="55">
        <v>1</v>
      </c>
      <c r="J2174" s="55">
        <v>1</v>
      </c>
      <c r="K2174" s="55">
        <v>2</v>
      </c>
      <c r="L2174" s="55">
        <v>0</v>
      </c>
      <c r="M2174" s="55">
        <v>0</v>
      </c>
      <c r="N2174" s="56">
        <v>3</v>
      </c>
      <c r="O2174" s="56">
        <v>5</v>
      </c>
      <c r="P2174" s="56">
        <v>8</v>
      </c>
      <c r="Q2174" s="55">
        <v>2173</v>
      </c>
      <c r="R2174" s="55" t="s">
        <v>309</v>
      </c>
      <c r="S2174" s="55">
        <v>124</v>
      </c>
      <c r="T2174" s="57">
        <f t="shared" si="33"/>
        <v>5</v>
      </c>
    </row>
    <row r="2175" spans="1:20" s="55" customFormat="1" x14ac:dyDescent="0.3">
      <c r="A2175" s="55" t="s">
        <v>2239</v>
      </c>
      <c r="B2175" s="55">
        <v>0</v>
      </c>
      <c r="C2175" s="55">
        <v>0</v>
      </c>
      <c r="D2175" s="55">
        <v>0</v>
      </c>
      <c r="E2175" s="55">
        <v>0</v>
      </c>
      <c r="F2175" s="55">
        <v>0</v>
      </c>
      <c r="G2175" s="55">
        <v>1</v>
      </c>
      <c r="H2175" s="55">
        <v>0</v>
      </c>
      <c r="I2175" s="55">
        <v>0</v>
      </c>
      <c r="J2175" s="55">
        <v>1</v>
      </c>
      <c r="K2175" s="55">
        <v>0</v>
      </c>
      <c r="L2175" s="55">
        <v>0</v>
      </c>
      <c r="M2175" s="55">
        <v>1</v>
      </c>
      <c r="N2175" s="56">
        <v>1</v>
      </c>
      <c r="O2175" s="56">
        <v>2</v>
      </c>
      <c r="P2175" s="56">
        <v>3</v>
      </c>
      <c r="Q2175" s="55">
        <v>2174</v>
      </c>
      <c r="R2175" s="55" t="s">
        <v>309</v>
      </c>
      <c r="S2175" s="55">
        <v>124</v>
      </c>
      <c r="T2175" s="57">
        <f t="shared" si="33"/>
        <v>1</v>
      </c>
    </row>
    <row r="2176" spans="1:20" s="55" customFormat="1" x14ac:dyDescent="0.3">
      <c r="A2176" s="55" t="s">
        <v>2239</v>
      </c>
      <c r="B2176" s="55">
        <v>0</v>
      </c>
      <c r="C2176" s="55">
        <v>0</v>
      </c>
      <c r="D2176" s="55">
        <v>1</v>
      </c>
      <c r="E2176" s="55">
        <v>1</v>
      </c>
      <c r="F2176" s="55">
        <v>0</v>
      </c>
      <c r="G2176" s="55">
        <v>1</v>
      </c>
      <c r="H2176" s="55">
        <v>0</v>
      </c>
      <c r="I2176" s="55">
        <v>1</v>
      </c>
      <c r="J2176" s="55">
        <v>1</v>
      </c>
      <c r="K2176" s="55">
        <v>1</v>
      </c>
      <c r="L2176" s="55">
        <v>0</v>
      </c>
      <c r="M2176" s="55">
        <v>0</v>
      </c>
      <c r="N2176" s="56">
        <v>2</v>
      </c>
      <c r="O2176" s="56">
        <v>4</v>
      </c>
      <c r="P2176" s="56">
        <v>6</v>
      </c>
      <c r="Q2176" s="55">
        <v>2175</v>
      </c>
      <c r="R2176" s="55" t="s">
        <v>309</v>
      </c>
      <c r="S2176" s="55">
        <v>124</v>
      </c>
      <c r="T2176" s="57">
        <f t="shared" si="33"/>
        <v>4</v>
      </c>
    </row>
    <row r="2177" spans="1:20" s="55" customFormat="1" x14ac:dyDescent="0.3">
      <c r="A2177" s="55" t="s">
        <v>2239</v>
      </c>
      <c r="B2177" s="55">
        <v>0</v>
      </c>
      <c r="C2177" s="55">
        <v>0</v>
      </c>
      <c r="D2177" s="55">
        <v>1</v>
      </c>
      <c r="E2177" s="55">
        <v>0</v>
      </c>
      <c r="F2177" s="55">
        <v>1</v>
      </c>
      <c r="G2177" s="55">
        <v>2</v>
      </c>
      <c r="H2177" s="55">
        <v>0</v>
      </c>
      <c r="I2177" s="55">
        <v>0</v>
      </c>
      <c r="J2177" s="55">
        <v>0</v>
      </c>
      <c r="K2177" s="55">
        <v>1</v>
      </c>
      <c r="L2177" s="55">
        <v>0</v>
      </c>
      <c r="M2177" s="55">
        <v>1</v>
      </c>
      <c r="N2177" s="56">
        <v>2</v>
      </c>
      <c r="O2177" s="56">
        <v>4</v>
      </c>
      <c r="P2177" s="56">
        <v>6</v>
      </c>
      <c r="Q2177" s="55">
        <v>2176</v>
      </c>
      <c r="R2177" s="55" t="s">
        <v>309</v>
      </c>
      <c r="S2177" s="55">
        <v>124</v>
      </c>
      <c r="T2177" s="57">
        <f t="shared" si="33"/>
        <v>4</v>
      </c>
    </row>
    <row r="2178" spans="1:20" s="55" customFormat="1" x14ac:dyDescent="0.3">
      <c r="A2178" s="55" t="s">
        <v>2240</v>
      </c>
      <c r="B2178" s="55">
        <v>0</v>
      </c>
      <c r="C2178" s="55">
        <v>1</v>
      </c>
      <c r="D2178" s="55">
        <v>0</v>
      </c>
      <c r="E2178" s="55">
        <v>1</v>
      </c>
      <c r="F2178" s="55">
        <v>2</v>
      </c>
      <c r="G2178" s="55">
        <v>0</v>
      </c>
      <c r="H2178" s="55">
        <v>0</v>
      </c>
      <c r="I2178" s="55">
        <v>1</v>
      </c>
      <c r="J2178" s="55">
        <v>0</v>
      </c>
      <c r="K2178" s="55">
        <v>1</v>
      </c>
      <c r="L2178" s="55">
        <v>1</v>
      </c>
      <c r="M2178" s="55">
        <v>0</v>
      </c>
      <c r="N2178" s="56">
        <v>3</v>
      </c>
      <c r="O2178" s="56">
        <v>4</v>
      </c>
      <c r="P2178" s="56">
        <v>7</v>
      </c>
      <c r="Q2178" s="55">
        <v>2177</v>
      </c>
      <c r="R2178" s="55" t="s">
        <v>309</v>
      </c>
      <c r="S2178" s="55">
        <v>125</v>
      </c>
      <c r="T2178" s="57">
        <f t="shared" si="33"/>
        <v>5</v>
      </c>
    </row>
    <row r="2179" spans="1:20" s="55" customFormat="1" x14ac:dyDescent="0.3">
      <c r="A2179" s="55" t="s">
        <v>2239</v>
      </c>
      <c r="B2179" s="55">
        <v>1</v>
      </c>
      <c r="C2179" s="55">
        <v>0</v>
      </c>
      <c r="D2179" s="55">
        <v>1</v>
      </c>
      <c r="E2179" s="55">
        <v>0</v>
      </c>
      <c r="F2179" s="55">
        <v>0</v>
      </c>
      <c r="G2179" s="55">
        <v>1</v>
      </c>
      <c r="H2179" s="55">
        <v>0</v>
      </c>
      <c r="I2179" s="55">
        <v>0</v>
      </c>
      <c r="J2179" s="55">
        <v>1</v>
      </c>
      <c r="K2179" s="55">
        <v>1</v>
      </c>
      <c r="L2179" s="55">
        <v>0</v>
      </c>
      <c r="M2179" s="55">
        <v>0</v>
      </c>
      <c r="N2179" s="56">
        <v>3</v>
      </c>
      <c r="O2179" s="56">
        <v>2</v>
      </c>
      <c r="P2179" s="56">
        <v>5</v>
      </c>
      <c r="Q2179" s="55">
        <v>2178</v>
      </c>
      <c r="R2179" s="55" t="s">
        <v>309</v>
      </c>
      <c r="S2179" s="55">
        <v>125</v>
      </c>
      <c r="T2179" s="57">
        <f t="shared" ref="T2179:T2242" si="34">SUM(B2179:I2179)</f>
        <v>3</v>
      </c>
    </row>
    <row r="2180" spans="1:20" s="55" customFormat="1" x14ac:dyDescent="0.3">
      <c r="A2180" s="55" t="s">
        <v>2239</v>
      </c>
      <c r="B2180" s="55">
        <v>0</v>
      </c>
      <c r="C2180" s="55">
        <v>1</v>
      </c>
      <c r="D2180" s="55">
        <v>0</v>
      </c>
      <c r="E2180" s="55">
        <v>2</v>
      </c>
      <c r="F2180" s="55">
        <v>0</v>
      </c>
      <c r="G2180" s="55">
        <v>0</v>
      </c>
      <c r="H2180" s="55">
        <v>1</v>
      </c>
      <c r="I2180" s="55">
        <v>0</v>
      </c>
      <c r="J2180" s="55">
        <v>1</v>
      </c>
      <c r="K2180" s="55">
        <v>1</v>
      </c>
      <c r="L2180" s="55">
        <v>0</v>
      </c>
      <c r="M2180" s="55">
        <v>0</v>
      </c>
      <c r="N2180" s="56">
        <v>2</v>
      </c>
      <c r="O2180" s="56">
        <v>4</v>
      </c>
      <c r="P2180" s="56">
        <v>6</v>
      </c>
      <c r="Q2180" s="55">
        <v>2179</v>
      </c>
      <c r="R2180" s="55" t="s">
        <v>309</v>
      </c>
      <c r="S2180" s="55">
        <v>125</v>
      </c>
      <c r="T2180" s="57">
        <f t="shared" si="34"/>
        <v>4</v>
      </c>
    </row>
    <row r="2181" spans="1:20" s="55" customFormat="1" x14ac:dyDescent="0.3">
      <c r="A2181" s="55" t="s">
        <v>2239</v>
      </c>
      <c r="B2181" s="55">
        <v>1</v>
      </c>
      <c r="C2181" s="55">
        <v>0</v>
      </c>
      <c r="D2181" s="55">
        <v>0</v>
      </c>
      <c r="E2181" s="55">
        <v>0</v>
      </c>
      <c r="F2181" s="55">
        <v>0</v>
      </c>
      <c r="G2181" s="55">
        <v>0</v>
      </c>
      <c r="H2181" s="55">
        <v>1</v>
      </c>
      <c r="I2181" s="55">
        <v>1</v>
      </c>
      <c r="J2181" s="55">
        <v>0</v>
      </c>
      <c r="K2181" s="55">
        <v>1</v>
      </c>
      <c r="L2181" s="55">
        <v>1</v>
      </c>
      <c r="M2181" s="55">
        <v>0</v>
      </c>
      <c r="N2181" s="56">
        <v>3</v>
      </c>
      <c r="O2181" s="56">
        <v>2</v>
      </c>
      <c r="P2181" s="56">
        <v>5</v>
      </c>
      <c r="Q2181" s="55">
        <v>2180</v>
      </c>
      <c r="R2181" s="55" t="s">
        <v>309</v>
      </c>
      <c r="S2181" s="55">
        <v>125</v>
      </c>
      <c r="T2181" s="57">
        <f t="shared" si="34"/>
        <v>3</v>
      </c>
    </row>
    <row r="2182" spans="1:20" s="55" customFormat="1" x14ac:dyDescent="0.3">
      <c r="A2182" s="55" t="s">
        <v>2240</v>
      </c>
      <c r="B2182" s="55">
        <v>0</v>
      </c>
      <c r="C2182" s="55">
        <v>0</v>
      </c>
      <c r="D2182" s="55">
        <v>2</v>
      </c>
      <c r="E2182" s="55">
        <v>0</v>
      </c>
      <c r="F2182" s="55">
        <v>2</v>
      </c>
      <c r="G2182" s="55">
        <v>1</v>
      </c>
      <c r="H2182" s="55">
        <v>1</v>
      </c>
      <c r="I2182" s="55">
        <v>0</v>
      </c>
      <c r="J2182" s="55">
        <v>0</v>
      </c>
      <c r="K2182" s="55">
        <v>1</v>
      </c>
      <c r="L2182" s="55">
        <v>1</v>
      </c>
      <c r="M2182" s="55">
        <v>1</v>
      </c>
      <c r="N2182" s="56">
        <v>6</v>
      </c>
      <c r="O2182" s="56">
        <v>3</v>
      </c>
      <c r="P2182" s="56">
        <v>9</v>
      </c>
      <c r="Q2182" s="55">
        <v>2181</v>
      </c>
      <c r="R2182" s="55" t="s">
        <v>309</v>
      </c>
      <c r="S2182" s="55">
        <v>125</v>
      </c>
      <c r="T2182" s="57">
        <f t="shared" si="34"/>
        <v>6</v>
      </c>
    </row>
    <row r="2183" spans="1:20" s="55" customFormat="1" x14ac:dyDescent="0.3">
      <c r="A2183" s="55" t="s">
        <v>2240</v>
      </c>
      <c r="B2183" s="55">
        <v>0</v>
      </c>
      <c r="C2183" s="55">
        <v>1</v>
      </c>
      <c r="D2183" s="55">
        <v>0</v>
      </c>
      <c r="E2183" s="55">
        <v>1</v>
      </c>
      <c r="F2183" s="55">
        <v>1</v>
      </c>
      <c r="G2183" s="55">
        <v>2</v>
      </c>
      <c r="H2183" s="55">
        <v>0</v>
      </c>
      <c r="I2183" s="55">
        <v>1</v>
      </c>
      <c r="J2183" s="55">
        <v>1</v>
      </c>
      <c r="K2183" s="55">
        <v>2</v>
      </c>
      <c r="L2183" s="55">
        <v>1</v>
      </c>
      <c r="M2183" s="55">
        <v>0</v>
      </c>
      <c r="N2183" s="56">
        <v>3</v>
      </c>
      <c r="O2183" s="56">
        <v>7</v>
      </c>
      <c r="P2183" s="56">
        <v>10</v>
      </c>
      <c r="Q2183" s="55">
        <v>2182</v>
      </c>
      <c r="R2183" s="55" t="s">
        <v>309</v>
      </c>
      <c r="S2183" s="55">
        <v>125</v>
      </c>
      <c r="T2183" s="57">
        <f t="shared" si="34"/>
        <v>6</v>
      </c>
    </row>
    <row r="2184" spans="1:20" s="55" customFormat="1" x14ac:dyDescent="0.3">
      <c r="A2184" s="55" t="s">
        <v>2240</v>
      </c>
      <c r="B2184" s="55">
        <v>0</v>
      </c>
      <c r="C2184" s="55">
        <v>0</v>
      </c>
      <c r="D2184" s="55">
        <v>0</v>
      </c>
      <c r="E2184" s="55">
        <v>0</v>
      </c>
      <c r="F2184" s="55">
        <v>2</v>
      </c>
      <c r="G2184" s="55">
        <v>0</v>
      </c>
      <c r="H2184" s="55">
        <v>1</v>
      </c>
      <c r="I2184" s="55">
        <v>2</v>
      </c>
      <c r="J2184" s="55">
        <v>1</v>
      </c>
      <c r="K2184" s="55">
        <v>1</v>
      </c>
      <c r="L2184" s="55">
        <v>1</v>
      </c>
      <c r="M2184" s="55">
        <v>0</v>
      </c>
      <c r="N2184" s="56">
        <v>5</v>
      </c>
      <c r="O2184" s="56">
        <v>3</v>
      </c>
      <c r="P2184" s="56">
        <v>8</v>
      </c>
      <c r="Q2184" s="55">
        <v>2183</v>
      </c>
      <c r="R2184" s="55" t="s">
        <v>309</v>
      </c>
      <c r="S2184" s="55">
        <v>125</v>
      </c>
      <c r="T2184" s="57">
        <f t="shared" si="34"/>
        <v>5</v>
      </c>
    </row>
    <row r="2185" spans="1:20" s="55" customFormat="1" x14ac:dyDescent="0.3">
      <c r="A2185" s="55" t="s">
        <v>2239</v>
      </c>
      <c r="B2185" s="55">
        <v>0</v>
      </c>
      <c r="C2185" s="55">
        <v>1</v>
      </c>
      <c r="D2185" s="55">
        <v>0</v>
      </c>
      <c r="E2185" s="55">
        <v>2</v>
      </c>
      <c r="F2185" s="55">
        <v>1</v>
      </c>
      <c r="G2185" s="55">
        <v>0</v>
      </c>
      <c r="H2185" s="55">
        <v>1</v>
      </c>
      <c r="I2185" s="55">
        <v>0</v>
      </c>
      <c r="J2185" s="55">
        <v>0</v>
      </c>
      <c r="K2185" s="55">
        <v>1</v>
      </c>
      <c r="L2185" s="55">
        <v>0</v>
      </c>
      <c r="M2185" s="55">
        <v>0</v>
      </c>
      <c r="N2185" s="56">
        <v>2</v>
      </c>
      <c r="O2185" s="56">
        <v>4</v>
      </c>
      <c r="P2185" s="56">
        <v>6</v>
      </c>
      <c r="Q2185" s="55">
        <v>2184</v>
      </c>
      <c r="R2185" s="55" t="s">
        <v>309</v>
      </c>
      <c r="S2185" s="55">
        <v>126</v>
      </c>
      <c r="T2185" s="57">
        <f t="shared" si="34"/>
        <v>5</v>
      </c>
    </row>
    <row r="2186" spans="1:20" s="55" customFormat="1" x14ac:dyDescent="0.3">
      <c r="A2186" s="55" t="s">
        <v>2239</v>
      </c>
      <c r="B2186" s="55">
        <v>0</v>
      </c>
      <c r="C2186" s="55">
        <v>0</v>
      </c>
      <c r="D2186" s="55">
        <v>0</v>
      </c>
      <c r="E2186" s="55">
        <v>0</v>
      </c>
      <c r="F2186" s="55">
        <v>0</v>
      </c>
      <c r="G2186" s="55">
        <v>1</v>
      </c>
      <c r="H2186" s="55">
        <v>2</v>
      </c>
      <c r="I2186" s="55">
        <v>1</v>
      </c>
      <c r="J2186" s="55">
        <v>0</v>
      </c>
      <c r="K2186" s="55">
        <v>0</v>
      </c>
      <c r="L2186" s="55">
        <v>1</v>
      </c>
      <c r="M2186" s="55">
        <v>1</v>
      </c>
      <c r="N2186" s="56">
        <v>3</v>
      </c>
      <c r="O2186" s="56">
        <v>3</v>
      </c>
      <c r="P2186" s="56">
        <v>6</v>
      </c>
      <c r="Q2186" s="55">
        <v>2185</v>
      </c>
      <c r="R2186" s="55" t="s">
        <v>309</v>
      </c>
      <c r="S2186" s="55">
        <v>126</v>
      </c>
      <c r="T2186" s="57">
        <f t="shared" si="34"/>
        <v>4</v>
      </c>
    </row>
    <row r="2187" spans="1:20" s="55" customFormat="1" x14ac:dyDescent="0.3">
      <c r="A2187" s="55" t="s">
        <v>2240</v>
      </c>
      <c r="B2187" s="55">
        <v>0</v>
      </c>
      <c r="C2187" s="55">
        <v>1</v>
      </c>
      <c r="D2187" s="55">
        <v>0</v>
      </c>
      <c r="E2187" s="55">
        <v>0</v>
      </c>
      <c r="F2187" s="55">
        <v>0</v>
      </c>
      <c r="G2187" s="55">
        <v>0</v>
      </c>
      <c r="H2187" s="55">
        <v>0</v>
      </c>
      <c r="I2187" s="55">
        <v>0</v>
      </c>
      <c r="J2187" s="55">
        <v>1</v>
      </c>
      <c r="K2187" s="55">
        <v>1</v>
      </c>
      <c r="L2187" s="55">
        <v>0</v>
      </c>
      <c r="M2187" s="55">
        <v>0</v>
      </c>
      <c r="N2187" s="56">
        <v>1</v>
      </c>
      <c r="O2187" s="56">
        <v>2</v>
      </c>
      <c r="P2187" s="56">
        <v>3</v>
      </c>
      <c r="Q2187" s="55">
        <v>2186</v>
      </c>
      <c r="R2187" s="55" t="s">
        <v>309</v>
      </c>
      <c r="S2187" s="55">
        <v>126</v>
      </c>
      <c r="T2187" s="57">
        <f t="shared" si="34"/>
        <v>1</v>
      </c>
    </row>
    <row r="2188" spans="1:20" s="55" customFormat="1" x14ac:dyDescent="0.3">
      <c r="A2188" s="55" t="s">
        <v>2239</v>
      </c>
      <c r="B2188" s="55">
        <v>0</v>
      </c>
      <c r="C2188" s="55">
        <v>1</v>
      </c>
      <c r="D2188" s="55">
        <v>1</v>
      </c>
      <c r="E2188" s="55">
        <v>1</v>
      </c>
      <c r="F2188" s="55">
        <v>0</v>
      </c>
      <c r="G2188" s="55">
        <v>1</v>
      </c>
      <c r="H2188" s="55">
        <v>0</v>
      </c>
      <c r="I2188" s="55">
        <v>0</v>
      </c>
      <c r="J2188" s="55">
        <v>1</v>
      </c>
      <c r="K2188" s="55">
        <v>1</v>
      </c>
      <c r="L2188" s="55">
        <v>0</v>
      </c>
      <c r="M2188" s="55">
        <v>0</v>
      </c>
      <c r="N2188" s="56">
        <v>2</v>
      </c>
      <c r="O2188" s="56">
        <v>4</v>
      </c>
      <c r="P2188" s="56">
        <v>6</v>
      </c>
      <c r="Q2188" s="55">
        <v>2187</v>
      </c>
      <c r="R2188" s="55" t="s">
        <v>309</v>
      </c>
      <c r="S2188" s="55">
        <v>126</v>
      </c>
      <c r="T2188" s="57">
        <f t="shared" si="34"/>
        <v>4</v>
      </c>
    </row>
    <row r="2189" spans="1:20" s="55" customFormat="1" x14ac:dyDescent="0.3">
      <c r="A2189" s="55" t="s">
        <v>2239</v>
      </c>
      <c r="B2189" s="55">
        <v>0</v>
      </c>
      <c r="C2189" s="55">
        <v>0</v>
      </c>
      <c r="D2189" s="55">
        <v>2</v>
      </c>
      <c r="E2189" s="55">
        <v>0</v>
      </c>
      <c r="F2189" s="55">
        <v>1</v>
      </c>
      <c r="G2189" s="55">
        <v>2</v>
      </c>
      <c r="H2189" s="55">
        <v>0</v>
      </c>
      <c r="I2189" s="55">
        <v>0</v>
      </c>
      <c r="J2189" s="55">
        <v>1</v>
      </c>
      <c r="K2189" s="55">
        <v>1</v>
      </c>
      <c r="L2189" s="55">
        <v>0</v>
      </c>
      <c r="M2189" s="55">
        <v>0</v>
      </c>
      <c r="N2189" s="56">
        <v>4</v>
      </c>
      <c r="O2189" s="56">
        <v>3</v>
      </c>
      <c r="P2189" s="56">
        <v>7</v>
      </c>
      <c r="Q2189" s="55">
        <v>2188</v>
      </c>
      <c r="R2189" s="55" t="s">
        <v>309</v>
      </c>
      <c r="S2189" s="55">
        <v>126</v>
      </c>
      <c r="T2189" s="57">
        <f t="shared" si="34"/>
        <v>5</v>
      </c>
    </row>
    <row r="2190" spans="1:20" s="55" customFormat="1" x14ac:dyDescent="0.3">
      <c r="A2190" s="55" t="s">
        <v>2239</v>
      </c>
      <c r="B2190" s="55">
        <v>0</v>
      </c>
      <c r="C2190" s="55">
        <v>0</v>
      </c>
      <c r="D2190" s="55">
        <v>0</v>
      </c>
      <c r="E2190" s="55">
        <v>0</v>
      </c>
      <c r="F2190" s="55">
        <v>0</v>
      </c>
      <c r="G2190" s="55">
        <v>0</v>
      </c>
      <c r="H2190" s="55">
        <v>1</v>
      </c>
      <c r="I2190" s="55">
        <v>0</v>
      </c>
      <c r="J2190" s="55">
        <v>0</v>
      </c>
      <c r="K2190" s="55">
        <v>0</v>
      </c>
      <c r="L2190" s="55">
        <v>1</v>
      </c>
      <c r="M2190" s="55">
        <v>1</v>
      </c>
      <c r="N2190" s="56">
        <v>2</v>
      </c>
      <c r="O2190" s="56">
        <v>1</v>
      </c>
      <c r="P2190" s="56">
        <v>3</v>
      </c>
      <c r="Q2190" s="55">
        <v>2189</v>
      </c>
      <c r="R2190" s="55" t="s">
        <v>309</v>
      </c>
      <c r="S2190" s="55">
        <v>126</v>
      </c>
      <c r="T2190" s="57">
        <f t="shared" si="34"/>
        <v>1</v>
      </c>
    </row>
    <row r="2191" spans="1:20" s="55" customFormat="1" x14ac:dyDescent="0.3">
      <c r="A2191" s="55" t="s">
        <v>2240</v>
      </c>
      <c r="B2191" s="55">
        <v>0</v>
      </c>
      <c r="C2191" s="55">
        <v>1</v>
      </c>
      <c r="D2191" s="55">
        <v>0</v>
      </c>
      <c r="E2191" s="55">
        <v>1</v>
      </c>
      <c r="F2191" s="55">
        <v>1</v>
      </c>
      <c r="G2191" s="55">
        <v>0</v>
      </c>
      <c r="H2191" s="55">
        <v>2</v>
      </c>
      <c r="I2191" s="55">
        <v>0</v>
      </c>
      <c r="J2191" s="55">
        <v>1</v>
      </c>
      <c r="K2191" s="55">
        <v>1</v>
      </c>
      <c r="L2191" s="55">
        <v>0</v>
      </c>
      <c r="M2191" s="55">
        <v>0</v>
      </c>
      <c r="N2191" s="56">
        <v>4</v>
      </c>
      <c r="O2191" s="56">
        <v>3</v>
      </c>
      <c r="P2191" s="56">
        <v>7</v>
      </c>
      <c r="Q2191" s="55">
        <v>2190</v>
      </c>
      <c r="R2191" s="55" t="s">
        <v>309</v>
      </c>
      <c r="S2191" s="55">
        <v>126</v>
      </c>
      <c r="T2191" s="57">
        <f t="shared" si="34"/>
        <v>5</v>
      </c>
    </row>
    <row r="2192" spans="1:20" s="55" customFormat="1" x14ac:dyDescent="0.3">
      <c r="A2192" s="55" t="s">
        <v>2240</v>
      </c>
      <c r="B2192" s="55">
        <v>1</v>
      </c>
      <c r="C2192" s="55">
        <v>0</v>
      </c>
      <c r="D2192" s="55">
        <v>0</v>
      </c>
      <c r="E2192" s="55">
        <v>1</v>
      </c>
      <c r="F2192" s="55">
        <v>0</v>
      </c>
      <c r="G2192" s="55">
        <v>0</v>
      </c>
      <c r="H2192" s="55">
        <v>0</v>
      </c>
      <c r="I2192" s="55">
        <v>0</v>
      </c>
      <c r="J2192" s="55">
        <v>1</v>
      </c>
      <c r="K2192" s="55">
        <v>1</v>
      </c>
      <c r="L2192" s="55">
        <v>0</v>
      </c>
      <c r="M2192" s="55">
        <v>0</v>
      </c>
      <c r="N2192" s="56">
        <v>2</v>
      </c>
      <c r="O2192" s="56">
        <v>2</v>
      </c>
      <c r="P2192" s="56">
        <v>4</v>
      </c>
      <c r="Q2192" s="55">
        <v>2191</v>
      </c>
      <c r="R2192" s="55" t="s">
        <v>309</v>
      </c>
      <c r="S2192" s="55">
        <v>126</v>
      </c>
      <c r="T2192" s="57">
        <f t="shared" si="34"/>
        <v>2</v>
      </c>
    </row>
    <row r="2193" spans="1:20" s="55" customFormat="1" x14ac:dyDescent="0.3">
      <c r="A2193" s="55" t="s">
        <v>2239</v>
      </c>
      <c r="B2193" s="55">
        <v>0</v>
      </c>
      <c r="C2193" s="55">
        <v>1</v>
      </c>
      <c r="D2193" s="55">
        <v>1</v>
      </c>
      <c r="E2193" s="55">
        <v>1</v>
      </c>
      <c r="F2193" s="55">
        <v>0</v>
      </c>
      <c r="G2193" s="55">
        <v>2</v>
      </c>
      <c r="H2193" s="55">
        <v>0</v>
      </c>
      <c r="I2193" s="55">
        <v>0</v>
      </c>
      <c r="J2193" s="55">
        <v>0</v>
      </c>
      <c r="K2193" s="55">
        <v>1</v>
      </c>
      <c r="L2193" s="55">
        <v>1</v>
      </c>
      <c r="M2193" s="55">
        <v>0</v>
      </c>
      <c r="N2193" s="56">
        <v>2</v>
      </c>
      <c r="O2193" s="56">
        <v>5</v>
      </c>
      <c r="P2193" s="56">
        <v>7</v>
      </c>
      <c r="Q2193" s="55">
        <v>2192</v>
      </c>
      <c r="R2193" s="55" t="s">
        <v>309</v>
      </c>
      <c r="S2193" s="55">
        <v>126</v>
      </c>
      <c r="T2193" s="57">
        <f t="shared" si="34"/>
        <v>5</v>
      </c>
    </row>
    <row r="2194" spans="1:20" s="55" customFormat="1" x14ac:dyDescent="0.3">
      <c r="A2194" s="55" t="s">
        <v>2239</v>
      </c>
      <c r="B2194" s="55">
        <v>1</v>
      </c>
      <c r="C2194" s="55">
        <v>0</v>
      </c>
      <c r="D2194" s="55">
        <v>0</v>
      </c>
      <c r="E2194" s="55">
        <v>2</v>
      </c>
      <c r="F2194" s="55">
        <v>0</v>
      </c>
      <c r="G2194" s="55">
        <v>0</v>
      </c>
      <c r="H2194" s="55">
        <v>2</v>
      </c>
      <c r="I2194" s="55">
        <v>1</v>
      </c>
      <c r="J2194" s="55">
        <v>0</v>
      </c>
      <c r="K2194" s="55">
        <v>1</v>
      </c>
      <c r="L2194" s="55">
        <v>0</v>
      </c>
      <c r="M2194" s="55">
        <v>0</v>
      </c>
      <c r="N2194" s="56">
        <v>3</v>
      </c>
      <c r="O2194" s="56">
        <v>4</v>
      </c>
      <c r="P2194" s="56">
        <v>7</v>
      </c>
      <c r="Q2194" s="55">
        <v>2193</v>
      </c>
      <c r="R2194" s="55" t="s">
        <v>309</v>
      </c>
      <c r="S2194" s="55">
        <v>126</v>
      </c>
      <c r="T2194" s="57">
        <f t="shared" si="34"/>
        <v>6</v>
      </c>
    </row>
    <row r="2195" spans="1:20" s="55" customFormat="1" x14ac:dyDescent="0.3">
      <c r="A2195" s="55" t="s">
        <v>2240</v>
      </c>
      <c r="B2195" s="55">
        <v>0</v>
      </c>
      <c r="C2195" s="55">
        <v>0</v>
      </c>
      <c r="D2195" s="55">
        <v>0</v>
      </c>
      <c r="E2195" s="55">
        <v>0</v>
      </c>
      <c r="F2195" s="55">
        <v>0</v>
      </c>
      <c r="G2195" s="55">
        <v>0</v>
      </c>
      <c r="H2195" s="55">
        <v>0</v>
      </c>
      <c r="I2195" s="55">
        <v>0</v>
      </c>
      <c r="J2195" s="55">
        <v>1</v>
      </c>
      <c r="K2195" s="55">
        <v>0</v>
      </c>
      <c r="L2195" s="55">
        <v>0</v>
      </c>
      <c r="M2195" s="55">
        <v>0</v>
      </c>
      <c r="N2195" s="56">
        <v>1</v>
      </c>
      <c r="O2195" s="56">
        <v>0</v>
      </c>
      <c r="P2195" s="56">
        <v>1</v>
      </c>
      <c r="Q2195" s="55">
        <v>2194</v>
      </c>
      <c r="R2195" s="55" t="s">
        <v>309</v>
      </c>
      <c r="S2195" s="55">
        <v>126</v>
      </c>
      <c r="T2195" s="57">
        <f t="shared" si="34"/>
        <v>0</v>
      </c>
    </row>
    <row r="2196" spans="1:20" s="55" customFormat="1" x14ac:dyDescent="0.3">
      <c r="A2196" s="55" t="s">
        <v>2239</v>
      </c>
      <c r="B2196" s="55">
        <v>0</v>
      </c>
      <c r="C2196" s="55">
        <v>1</v>
      </c>
      <c r="D2196" s="55">
        <v>1</v>
      </c>
      <c r="E2196" s="55">
        <v>1</v>
      </c>
      <c r="F2196" s="55">
        <v>1</v>
      </c>
      <c r="G2196" s="55">
        <v>1</v>
      </c>
      <c r="H2196" s="55">
        <v>0</v>
      </c>
      <c r="I2196" s="55">
        <v>0</v>
      </c>
      <c r="J2196" s="55">
        <v>0</v>
      </c>
      <c r="K2196" s="55">
        <v>1</v>
      </c>
      <c r="L2196" s="55">
        <v>1</v>
      </c>
      <c r="M2196" s="55">
        <v>0</v>
      </c>
      <c r="N2196" s="56">
        <v>3</v>
      </c>
      <c r="O2196" s="56">
        <v>4</v>
      </c>
      <c r="P2196" s="56">
        <v>7</v>
      </c>
      <c r="Q2196" s="55">
        <v>2195</v>
      </c>
      <c r="R2196" s="55" t="s">
        <v>309</v>
      </c>
      <c r="S2196" s="55">
        <v>126</v>
      </c>
      <c r="T2196" s="57">
        <f t="shared" si="34"/>
        <v>5</v>
      </c>
    </row>
    <row r="2197" spans="1:20" s="55" customFormat="1" x14ac:dyDescent="0.3">
      <c r="A2197" s="55" t="s">
        <v>2239</v>
      </c>
      <c r="B2197" s="55">
        <v>0</v>
      </c>
      <c r="C2197" s="55">
        <v>1</v>
      </c>
      <c r="D2197" s="55">
        <v>0</v>
      </c>
      <c r="E2197" s="55">
        <v>2</v>
      </c>
      <c r="F2197" s="55">
        <v>1</v>
      </c>
      <c r="G2197" s="55">
        <v>1</v>
      </c>
      <c r="H2197" s="55">
        <v>0</v>
      </c>
      <c r="I2197" s="55">
        <v>0</v>
      </c>
      <c r="J2197" s="55">
        <v>1</v>
      </c>
      <c r="K2197" s="55">
        <v>1</v>
      </c>
      <c r="L2197" s="55">
        <v>0</v>
      </c>
      <c r="M2197" s="55">
        <v>0</v>
      </c>
      <c r="N2197" s="56">
        <v>2</v>
      </c>
      <c r="O2197" s="56">
        <v>5</v>
      </c>
      <c r="P2197" s="56">
        <v>7</v>
      </c>
      <c r="Q2197" s="55">
        <v>2196</v>
      </c>
      <c r="R2197" s="55" t="s">
        <v>309</v>
      </c>
      <c r="S2197" s="55">
        <v>126</v>
      </c>
      <c r="T2197" s="57">
        <f t="shared" si="34"/>
        <v>5</v>
      </c>
    </row>
    <row r="2198" spans="1:20" s="55" customFormat="1" x14ac:dyDescent="0.3">
      <c r="A2198" s="55" t="s">
        <v>2239</v>
      </c>
      <c r="B2198" s="55">
        <v>1</v>
      </c>
      <c r="C2198" s="55">
        <v>0</v>
      </c>
      <c r="D2198" s="55">
        <v>1</v>
      </c>
      <c r="E2198" s="55">
        <v>0</v>
      </c>
      <c r="F2198" s="55">
        <v>2</v>
      </c>
      <c r="G2198" s="55">
        <v>0</v>
      </c>
      <c r="H2198" s="55">
        <v>0</v>
      </c>
      <c r="I2198" s="55">
        <v>2</v>
      </c>
      <c r="J2198" s="55">
        <v>2</v>
      </c>
      <c r="K2198" s="55">
        <v>1</v>
      </c>
      <c r="L2198" s="55">
        <v>0</v>
      </c>
      <c r="M2198" s="55">
        <v>0</v>
      </c>
      <c r="N2198" s="56">
        <v>6</v>
      </c>
      <c r="O2198" s="56">
        <v>3</v>
      </c>
      <c r="P2198" s="56">
        <v>9</v>
      </c>
      <c r="Q2198" s="55">
        <v>2197</v>
      </c>
      <c r="R2198" s="55" t="s">
        <v>309</v>
      </c>
      <c r="S2198" s="55">
        <v>126</v>
      </c>
      <c r="T2198" s="57">
        <f t="shared" si="34"/>
        <v>6</v>
      </c>
    </row>
    <row r="2199" spans="1:20" s="55" customFormat="1" x14ac:dyDescent="0.3">
      <c r="A2199" s="55" t="s">
        <v>2240</v>
      </c>
      <c r="B2199" s="55">
        <v>0</v>
      </c>
      <c r="C2199" s="55">
        <v>1</v>
      </c>
      <c r="D2199" s="55">
        <v>0</v>
      </c>
      <c r="E2199" s="55">
        <v>0</v>
      </c>
      <c r="F2199" s="55">
        <v>2</v>
      </c>
      <c r="G2199" s="55">
        <v>1</v>
      </c>
      <c r="H2199" s="55">
        <v>1</v>
      </c>
      <c r="I2199" s="55">
        <v>1</v>
      </c>
      <c r="J2199" s="55">
        <v>2</v>
      </c>
      <c r="K2199" s="55">
        <v>1</v>
      </c>
      <c r="L2199" s="55">
        <v>1</v>
      </c>
      <c r="M2199" s="55">
        <v>0</v>
      </c>
      <c r="N2199" s="56">
        <v>6</v>
      </c>
      <c r="O2199" s="56">
        <v>4</v>
      </c>
      <c r="P2199" s="56">
        <v>10</v>
      </c>
      <c r="Q2199" s="55">
        <v>2198</v>
      </c>
      <c r="R2199" s="55" t="s">
        <v>309</v>
      </c>
      <c r="S2199" s="55">
        <v>126</v>
      </c>
      <c r="T2199" s="57">
        <f t="shared" si="34"/>
        <v>6</v>
      </c>
    </row>
    <row r="2200" spans="1:20" s="55" customFormat="1" x14ac:dyDescent="0.3">
      <c r="A2200" s="55" t="s">
        <v>2239</v>
      </c>
      <c r="B2200" s="55">
        <v>0</v>
      </c>
      <c r="C2200" s="55">
        <v>1</v>
      </c>
      <c r="D2200" s="55">
        <v>1</v>
      </c>
      <c r="E2200" s="55">
        <v>2</v>
      </c>
      <c r="F2200" s="55">
        <v>3</v>
      </c>
      <c r="G2200" s="55">
        <v>1</v>
      </c>
      <c r="H2200" s="55">
        <v>1</v>
      </c>
      <c r="I2200" s="55">
        <v>0</v>
      </c>
      <c r="J2200" s="55">
        <v>1</v>
      </c>
      <c r="K2200" s="55">
        <v>2</v>
      </c>
      <c r="L2200" s="55">
        <v>0</v>
      </c>
      <c r="M2200" s="55">
        <v>0</v>
      </c>
      <c r="N2200" s="56">
        <v>6</v>
      </c>
      <c r="O2200" s="56">
        <v>6</v>
      </c>
      <c r="P2200" s="56">
        <v>12</v>
      </c>
      <c r="Q2200" s="55">
        <v>2199</v>
      </c>
      <c r="R2200" s="55" t="s">
        <v>309</v>
      </c>
      <c r="S2200" s="55">
        <v>127</v>
      </c>
      <c r="T2200" s="57">
        <f t="shared" si="34"/>
        <v>9</v>
      </c>
    </row>
    <row r="2201" spans="1:20" s="55" customFormat="1" x14ac:dyDescent="0.3">
      <c r="A2201" s="55" t="s">
        <v>2239</v>
      </c>
      <c r="B2201" s="55">
        <v>0</v>
      </c>
      <c r="C2201" s="55">
        <v>1</v>
      </c>
      <c r="D2201" s="55">
        <v>1</v>
      </c>
      <c r="E2201" s="55">
        <v>0</v>
      </c>
      <c r="F2201" s="55">
        <v>2</v>
      </c>
      <c r="G2201" s="55">
        <v>1</v>
      </c>
      <c r="H2201" s="55">
        <v>0</v>
      </c>
      <c r="I2201" s="55">
        <v>1</v>
      </c>
      <c r="J2201" s="55">
        <v>1</v>
      </c>
      <c r="K2201" s="55">
        <v>2</v>
      </c>
      <c r="L2201" s="55">
        <v>0</v>
      </c>
      <c r="M2201" s="55">
        <v>0</v>
      </c>
      <c r="N2201" s="56">
        <v>4</v>
      </c>
      <c r="O2201" s="56">
        <v>5</v>
      </c>
      <c r="P2201" s="56">
        <v>9</v>
      </c>
      <c r="Q2201" s="55">
        <v>2200</v>
      </c>
      <c r="R2201" s="55" t="s">
        <v>309</v>
      </c>
      <c r="S2201" s="55">
        <v>127</v>
      </c>
      <c r="T2201" s="57">
        <f t="shared" si="34"/>
        <v>6</v>
      </c>
    </row>
    <row r="2202" spans="1:20" s="55" customFormat="1" x14ac:dyDescent="0.3">
      <c r="A2202" s="55" t="s">
        <v>2239</v>
      </c>
      <c r="B2202" s="55">
        <v>0</v>
      </c>
      <c r="C2202" s="55">
        <v>0</v>
      </c>
      <c r="D2202" s="55">
        <v>1</v>
      </c>
      <c r="E2202" s="55">
        <v>2</v>
      </c>
      <c r="F2202" s="55">
        <v>3</v>
      </c>
      <c r="G2202" s="55">
        <v>2</v>
      </c>
      <c r="H2202" s="55">
        <v>2</v>
      </c>
      <c r="I2202" s="55">
        <v>3</v>
      </c>
      <c r="J2202" s="55">
        <v>1</v>
      </c>
      <c r="K2202" s="55">
        <v>3</v>
      </c>
      <c r="L2202" s="55">
        <v>0</v>
      </c>
      <c r="M2202" s="55">
        <v>0</v>
      </c>
      <c r="N2202" s="56">
        <v>7</v>
      </c>
      <c r="O2202" s="56">
        <v>10</v>
      </c>
      <c r="P2202" s="56">
        <v>17</v>
      </c>
      <c r="Q2202" s="55">
        <v>2201</v>
      </c>
      <c r="R2202" s="55" t="s">
        <v>309</v>
      </c>
      <c r="S2202" s="55">
        <v>127</v>
      </c>
      <c r="T2202" s="57">
        <f t="shared" si="34"/>
        <v>13</v>
      </c>
    </row>
    <row r="2203" spans="1:20" s="55" customFormat="1" x14ac:dyDescent="0.3">
      <c r="A2203" s="55" t="s">
        <v>2239</v>
      </c>
      <c r="B2203" s="55">
        <v>1</v>
      </c>
      <c r="C2203" s="55">
        <v>0</v>
      </c>
      <c r="D2203" s="55">
        <v>2</v>
      </c>
      <c r="E2203" s="55">
        <v>1</v>
      </c>
      <c r="F2203" s="55">
        <v>2</v>
      </c>
      <c r="G2203" s="55">
        <v>3</v>
      </c>
      <c r="H2203" s="55">
        <v>1</v>
      </c>
      <c r="I2203" s="55">
        <v>2</v>
      </c>
      <c r="J2203" s="55">
        <v>1</v>
      </c>
      <c r="K2203" s="55">
        <v>2</v>
      </c>
      <c r="L2203" s="55">
        <v>0</v>
      </c>
      <c r="M2203" s="55">
        <v>0</v>
      </c>
      <c r="N2203" s="56">
        <v>7</v>
      </c>
      <c r="O2203" s="56">
        <v>8</v>
      </c>
      <c r="P2203" s="56">
        <v>15</v>
      </c>
      <c r="Q2203" s="55">
        <v>2202</v>
      </c>
      <c r="R2203" s="55" t="s">
        <v>309</v>
      </c>
      <c r="S2203" s="55">
        <v>127</v>
      </c>
      <c r="T2203" s="57">
        <f t="shared" si="34"/>
        <v>12</v>
      </c>
    </row>
    <row r="2204" spans="1:20" s="55" customFormat="1" x14ac:dyDescent="0.3">
      <c r="A2204" s="55" t="s">
        <v>2239</v>
      </c>
      <c r="B2204" s="55">
        <v>0</v>
      </c>
      <c r="C2204" s="55">
        <v>1</v>
      </c>
      <c r="D2204" s="55">
        <v>1</v>
      </c>
      <c r="E2204" s="55">
        <v>1</v>
      </c>
      <c r="F2204" s="55">
        <v>0</v>
      </c>
      <c r="G2204" s="55">
        <v>1</v>
      </c>
      <c r="H2204" s="55">
        <v>1</v>
      </c>
      <c r="I2204" s="55">
        <v>2</v>
      </c>
      <c r="J2204" s="55">
        <v>1</v>
      </c>
      <c r="K2204" s="55">
        <v>2</v>
      </c>
      <c r="L2204" s="55">
        <v>0</v>
      </c>
      <c r="M2204" s="55">
        <v>0</v>
      </c>
      <c r="N2204" s="56">
        <v>3</v>
      </c>
      <c r="O2204" s="56">
        <v>7</v>
      </c>
      <c r="P2204" s="56">
        <v>10</v>
      </c>
      <c r="Q2204" s="55">
        <v>2203</v>
      </c>
      <c r="R2204" s="55" t="s">
        <v>309</v>
      </c>
      <c r="S2204" s="55">
        <v>127</v>
      </c>
      <c r="T2204" s="57">
        <f t="shared" si="34"/>
        <v>7</v>
      </c>
    </row>
    <row r="2205" spans="1:20" s="55" customFormat="1" x14ac:dyDescent="0.3">
      <c r="A2205" s="55" t="s">
        <v>2239</v>
      </c>
      <c r="B2205" s="55">
        <v>0</v>
      </c>
      <c r="C2205" s="55">
        <v>1</v>
      </c>
      <c r="D2205" s="55">
        <v>0</v>
      </c>
      <c r="E2205" s="55">
        <v>2</v>
      </c>
      <c r="F2205" s="55">
        <v>1</v>
      </c>
      <c r="G2205" s="55">
        <v>2</v>
      </c>
      <c r="H2205" s="55">
        <v>1</v>
      </c>
      <c r="I2205" s="55">
        <v>0</v>
      </c>
      <c r="J2205" s="55">
        <v>1</v>
      </c>
      <c r="K2205" s="55">
        <v>1</v>
      </c>
      <c r="L2205" s="55">
        <v>0</v>
      </c>
      <c r="M2205" s="55">
        <v>0</v>
      </c>
      <c r="N2205" s="56">
        <v>3</v>
      </c>
      <c r="O2205" s="56">
        <v>6</v>
      </c>
      <c r="P2205" s="56">
        <v>9</v>
      </c>
      <c r="Q2205" s="55">
        <v>2204</v>
      </c>
      <c r="R2205" s="55" t="s">
        <v>309</v>
      </c>
      <c r="S2205" s="55">
        <v>127</v>
      </c>
      <c r="T2205" s="57">
        <f t="shared" si="34"/>
        <v>7</v>
      </c>
    </row>
    <row r="2206" spans="1:20" s="55" customFormat="1" x14ac:dyDescent="0.3">
      <c r="A2206" s="55" t="s">
        <v>2239</v>
      </c>
      <c r="B2206" s="55">
        <v>1</v>
      </c>
      <c r="C2206" s="55">
        <v>0</v>
      </c>
      <c r="D2206" s="55">
        <v>2</v>
      </c>
      <c r="E2206" s="55">
        <v>1</v>
      </c>
      <c r="F2206" s="55">
        <v>2</v>
      </c>
      <c r="G2206" s="55">
        <v>1</v>
      </c>
      <c r="H2206" s="55">
        <v>1</v>
      </c>
      <c r="I2206" s="55">
        <v>2</v>
      </c>
      <c r="J2206" s="55">
        <v>1</v>
      </c>
      <c r="K2206" s="55">
        <v>1</v>
      </c>
      <c r="L2206" s="55">
        <v>0</v>
      </c>
      <c r="M2206" s="55">
        <v>0</v>
      </c>
      <c r="N2206" s="56">
        <v>7</v>
      </c>
      <c r="O2206" s="56">
        <v>5</v>
      </c>
      <c r="P2206" s="56">
        <v>12</v>
      </c>
      <c r="Q2206" s="55">
        <v>2205</v>
      </c>
      <c r="R2206" s="55" t="s">
        <v>309</v>
      </c>
      <c r="S2206" s="55">
        <v>127</v>
      </c>
      <c r="T2206" s="57">
        <f t="shared" si="34"/>
        <v>10</v>
      </c>
    </row>
    <row r="2207" spans="1:20" s="55" customFormat="1" x14ac:dyDescent="0.3">
      <c r="A2207" s="55" t="s">
        <v>2239</v>
      </c>
      <c r="B2207" s="55">
        <v>0</v>
      </c>
      <c r="C2207" s="55">
        <v>1</v>
      </c>
      <c r="D2207" s="55">
        <v>0</v>
      </c>
      <c r="E2207" s="55">
        <v>2</v>
      </c>
      <c r="F2207" s="55">
        <v>3</v>
      </c>
      <c r="G2207" s="55">
        <v>4</v>
      </c>
      <c r="H2207" s="55">
        <v>2</v>
      </c>
      <c r="I2207" s="55">
        <v>2</v>
      </c>
      <c r="J2207" s="55">
        <v>3</v>
      </c>
      <c r="K2207" s="55">
        <v>4</v>
      </c>
      <c r="L2207" s="55">
        <v>1</v>
      </c>
      <c r="M2207" s="55">
        <v>0</v>
      </c>
      <c r="N2207" s="56">
        <v>9</v>
      </c>
      <c r="O2207" s="56">
        <v>13</v>
      </c>
      <c r="P2207" s="56">
        <v>22</v>
      </c>
      <c r="Q2207" s="55">
        <v>2206</v>
      </c>
      <c r="R2207" s="55" t="s">
        <v>309</v>
      </c>
      <c r="S2207" s="55">
        <v>127</v>
      </c>
      <c r="T2207" s="57">
        <f t="shared" si="34"/>
        <v>14</v>
      </c>
    </row>
    <row r="2208" spans="1:20" s="55" customFormat="1" x14ac:dyDescent="0.3">
      <c r="A2208" s="55" t="s">
        <v>2239</v>
      </c>
      <c r="B2208" s="55">
        <v>1</v>
      </c>
      <c r="C2208" s="55">
        <v>0</v>
      </c>
      <c r="D2208" s="55">
        <v>0</v>
      </c>
      <c r="E2208" s="55">
        <v>2</v>
      </c>
      <c r="F2208" s="55">
        <v>1</v>
      </c>
      <c r="G2208" s="55">
        <v>2</v>
      </c>
      <c r="H2208" s="55">
        <v>1</v>
      </c>
      <c r="I2208" s="55">
        <v>0</v>
      </c>
      <c r="J2208" s="55">
        <v>1</v>
      </c>
      <c r="K2208" s="55">
        <v>1</v>
      </c>
      <c r="L2208" s="55">
        <v>0</v>
      </c>
      <c r="M2208" s="55">
        <v>0</v>
      </c>
      <c r="N2208" s="56">
        <v>4</v>
      </c>
      <c r="O2208" s="56">
        <v>5</v>
      </c>
      <c r="P2208" s="56">
        <v>9</v>
      </c>
      <c r="Q2208" s="55">
        <v>2207</v>
      </c>
      <c r="R2208" s="55" t="s">
        <v>309</v>
      </c>
      <c r="S2208" s="55">
        <v>127</v>
      </c>
      <c r="T2208" s="57">
        <f t="shared" si="34"/>
        <v>7</v>
      </c>
    </row>
    <row r="2209" spans="1:20" s="55" customFormat="1" x14ac:dyDescent="0.3">
      <c r="A2209" s="55" t="s">
        <v>2240</v>
      </c>
      <c r="B2209" s="55">
        <v>0</v>
      </c>
      <c r="C2209" s="55">
        <v>1</v>
      </c>
      <c r="D2209" s="55">
        <v>0</v>
      </c>
      <c r="E2209" s="55">
        <v>2</v>
      </c>
      <c r="F2209" s="55">
        <v>1</v>
      </c>
      <c r="G2209" s="55">
        <v>1</v>
      </c>
      <c r="H2209" s="55">
        <v>1</v>
      </c>
      <c r="I2209" s="55">
        <v>2</v>
      </c>
      <c r="J2209" s="55">
        <v>1</v>
      </c>
      <c r="K2209" s="55">
        <v>2</v>
      </c>
      <c r="L2209" s="55">
        <v>0</v>
      </c>
      <c r="M2209" s="55">
        <v>0</v>
      </c>
      <c r="N2209" s="56">
        <v>3</v>
      </c>
      <c r="O2209" s="56">
        <v>8</v>
      </c>
      <c r="P2209" s="56">
        <v>11</v>
      </c>
      <c r="Q2209" s="55">
        <v>2208</v>
      </c>
      <c r="R2209" s="55" t="s">
        <v>309</v>
      </c>
      <c r="S2209" s="55">
        <v>127</v>
      </c>
      <c r="T2209" s="57">
        <f t="shared" si="34"/>
        <v>8</v>
      </c>
    </row>
    <row r="2210" spans="1:20" s="55" customFormat="1" x14ac:dyDescent="0.3">
      <c r="A2210" s="55" t="s">
        <v>2239</v>
      </c>
      <c r="B2210" s="55">
        <v>1</v>
      </c>
      <c r="C2210" s="55">
        <v>0</v>
      </c>
      <c r="D2210" s="55">
        <v>1</v>
      </c>
      <c r="E2210" s="55">
        <v>2</v>
      </c>
      <c r="F2210" s="55">
        <v>1</v>
      </c>
      <c r="G2210" s="55">
        <v>2</v>
      </c>
      <c r="H2210" s="55">
        <v>1</v>
      </c>
      <c r="I2210" s="55">
        <v>0</v>
      </c>
      <c r="J2210" s="55">
        <v>1</v>
      </c>
      <c r="K2210" s="55">
        <v>1</v>
      </c>
      <c r="L2210" s="55">
        <v>0</v>
      </c>
      <c r="M2210" s="55">
        <v>0</v>
      </c>
      <c r="N2210" s="56">
        <v>5</v>
      </c>
      <c r="O2210" s="56">
        <v>5</v>
      </c>
      <c r="P2210" s="56">
        <v>10</v>
      </c>
      <c r="Q2210" s="55">
        <v>2209</v>
      </c>
      <c r="R2210" s="55" t="s">
        <v>309</v>
      </c>
      <c r="S2210" s="55">
        <v>127</v>
      </c>
      <c r="T2210" s="57">
        <f t="shared" si="34"/>
        <v>8</v>
      </c>
    </row>
    <row r="2211" spans="1:20" s="55" customFormat="1" x14ac:dyDescent="0.3">
      <c r="A2211" s="55" t="s">
        <v>2239</v>
      </c>
      <c r="B2211" s="55">
        <v>0</v>
      </c>
      <c r="C2211" s="55">
        <v>0</v>
      </c>
      <c r="D2211" s="55">
        <v>1</v>
      </c>
      <c r="E2211" s="55">
        <v>0</v>
      </c>
      <c r="F2211" s="55">
        <v>2</v>
      </c>
      <c r="G2211" s="55">
        <v>1</v>
      </c>
      <c r="H2211" s="55">
        <v>1</v>
      </c>
      <c r="I2211" s="55">
        <v>0</v>
      </c>
      <c r="J2211" s="55">
        <v>1</v>
      </c>
      <c r="K2211" s="55">
        <v>1</v>
      </c>
      <c r="L2211" s="55">
        <v>0</v>
      </c>
      <c r="M2211" s="55">
        <v>0</v>
      </c>
      <c r="N2211" s="56">
        <v>5</v>
      </c>
      <c r="O2211" s="56">
        <v>2</v>
      </c>
      <c r="P2211" s="56">
        <v>7</v>
      </c>
      <c r="Q2211" s="55">
        <v>2210</v>
      </c>
      <c r="R2211" s="55" t="s">
        <v>309</v>
      </c>
      <c r="S2211" s="55">
        <v>127</v>
      </c>
      <c r="T2211" s="57">
        <f t="shared" si="34"/>
        <v>5</v>
      </c>
    </row>
    <row r="2212" spans="1:20" s="55" customFormat="1" x14ac:dyDescent="0.3">
      <c r="A2212" s="55" t="s">
        <v>2239</v>
      </c>
      <c r="B2212" s="55">
        <v>0</v>
      </c>
      <c r="C2212" s="55">
        <v>1</v>
      </c>
      <c r="D2212" s="55">
        <v>0</v>
      </c>
      <c r="E2212" s="55">
        <v>1</v>
      </c>
      <c r="F2212" s="55">
        <v>0</v>
      </c>
      <c r="G2212" s="55">
        <v>1</v>
      </c>
      <c r="H2212" s="55">
        <v>1</v>
      </c>
      <c r="I2212" s="55">
        <v>0</v>
      </c>
      <c r="J2212" s="55">
        <v>1</v>
      </c>
      <c r="K2212" s="55">
        <v>1</v>
      </c>
      <c r="L2212" s="55">
        <v>0</v>
      </c>
      <c r="M2212" s="55">
        <v>0</v>
      </c>
      <c r="N2212" s="56">
        <v>2</v>
      </c>
      <c r="O2212" s="56">
        <v>4</v>
      </c>
      <c r="P2212" s="56">
        <v>6</v>
      </c>
      <c r="Q2212" s="55">
        <v>2211</v>
      </c>
      <c r="R2212" s="55" t="s">
        <v>309</v>
      </c>
      <c r="S2212" s="55">
        <v>127</v>
      </c>
      <c r="T2212" s="57">
        <f t="shared" si="34"/>
        <v>4</v>
      </c>
    </row>
    <row r="2213" spans="1:20" s="55" customFormat="1" x14ac:dyDescent="0.3">
      <c r="A2213" s="55" t="s">
        <v>2239</v>
      </c>
      <c r="B2213" s="55">
        <v>0</v>
      </c>
      <c r="C2213" s="55">
        <v>1</v>
      </c>
      <c r="D2213" s="55">
        <v>0</v>
      </c>
      <c r="E2213" s="55">
        <v>1</v>
      </c>
      <c r="F2213" s="55">
        <v>1</v>
      </c>
      <c r="G2213" s="55">
        <v>0</v>
      </c>
      <c r="H2213" s="55">
        <v>1</v>
      </c>
      <c r="I2213" s="55">
        <v>0</v>
      </c>
      <c r="J2213" s="55">
        <v>1</v>
      </c>
      <c r="K2213" s="55">
        <v>1</v>
      </c>
      <c r="L2213" s="55">
        <v>0</v>
      </c>
      <c r="M2213" s="55">
        <v>0</v>
      </c>
      <c r="N2213" s="56">
        <v>3</v>
      </c>
      <c r="O2213" s="56">
        <v>3</v>
      </c>
      <c r="P2213" s="56">
        <v>6</v>
      </c>
      <c r="Q2213" s="55">
        <v>2212</v>
      </c>
      <c r="R2213" s="55" t="s">
        <v>309</v>
      </c>
      <c r="S2213" s="55">
        <v>127</v>
      </c>
      <c r="T2213" s="57">
        <f t="shared" si="34"/>
        <v>4</v>
      </c>
    </row>
    <row r="2214" spans="1:20" s="55" customFormat="1" x14ac:dyDescent="0.3">
      <c r="A2214" s="55" t="s">
        <v>2239</v>
      </c>
      <c r="B2214" s="55">
        <v>0</v>
      </c>
      <c r="C2214" s="55">
        <v>1</v>
      </c>
      <c r="D2214" s="55">
        <v>0</v>
      </c>
      <c r="E2214" s="55">
        <v>1</v>
      </c>
      <c r="F2214" s="55">
        <v>0</v>
      </c>
      <c r="G2214" s="55">
        <v>1</v>
      </c>
      <c r="H2214" s="55">
        <v>0</v>
      </c>
      <c r="I2214" s="55">
        <v>1</v>
      </c>
      <c r="J2214" s="55">
        <v>1</v>
      </c>
      <c r="K2214" s="55">
        <v>1</v>
      </c>
      <c r="L2214" s="55">
        <v>0</v>
      </c>
      <c r="M2214" s="55">
        <v>0</v>
      </c>
      <c r="N2214" s="56">
        <v>1</v>
      </c>
      <c r="O2214" s="56">
        <v>5</v>
      </c>
      <c r="P2214" s="56">
        <v>6</v>
      </c>
      <c r="Q2214" s="55">
        <v>2213</v>
      </c>
      <c r="R2214" s="55" t="s">
        <v>309</v>
      </c>
      <c r="S2214" s="55">
        <v>127</v>
      </c>
      <c r="T2214" s="57">
        <f t="shared" si="34"/>
        <v>4</v>
      </c>
    </row>
    <row r="2215" spans="1:20" s="55" customFormat="1" x14ac:dyDescent="0.3">
      <c r="A2215" s="55" t="s">
        <v>2239</v>
      </c>
      <c r="B2215" s="55">
        <v>0</v>
      </c>
      <c r="C2215" s="55">
        <v>1</v>
      </c>
      <c r="D2215" s="55">
        <v>0</v>
      </c>
      <c r="E2215" s="55">
        <v>1</v>
      </c>
      <c r="F2215" s="55">
        <v>1</v>
      </c>
      <c r="G2215" s="55">
        <v>0</v>
      </c>
      <c r="H2215" s="55">
        <v>0</v>
      </c>
      <c r="I2215" s="55">
        <v>1</v>
      </c>
      <c r="J2215" s="55">
        <v>1</v>
      </c>
      <c r="K2215" s="55">
        <v>1</v>
      </c>
      <c r="L2215" s="55">
        <v>0</v>
      </c>
      <c r="M2215" s="55">
        <v>0</v>
      </c>
      <c r="N2215" s="56">
        <v>2</v>
      </c>
      <c r="O2215" s="56">
        <v>4</v>
      </c>
      <c r="P2215" s="56">
        <v>6</v>
      </c>
      <c r="Q2215" s="55">
        <v>2214</v>
      </c>
      <c r="R2215" s="55" t="s">
        <v>309</v>
      </c>
      <c r="S2215" s="55">
        <v>127</v>
      </c>
      <c r="T2215" s="57">
        <f t="shared" si="34"/>
        <v>4</v>
      </c>
    </row>
    <row r="2216" spans="1:20" s="55" customFormat="1" x14ac:dyDescent="0.3">
      <c r="A2216" s="55" t="s">
        <v>2241</v>
      </c>
      <c r="B2216" s="55">
        <v>0</v>
      </c>
      <c r="C2216" s="55">
        <v>1</v>
      </c>
      <c r="D2216" s="55">
        <v>0</v>
      </c>
      <c r="E2216" s="55">
        <v>1</v>
      </c>
      <c r="F2216" s="55">
        <v>0</v>
      </c>
      <c r="G2216" s="55">
        <v>1</v>
      </c>
      <c r="H2216" s="55">
        <v>1</v>
      </c>
      <c r="I2216" s="55">
        <v>0</v>
      </c>
      <c r="J2216" s="55">
        <v>1</v>
      </c>
      <c r="K2216" s="55">
        <v>1</v>
      </c>
      <c r="L2216" s="55">
        <v>0</v>
      </c>
      <c r="M2216" s="55">
        <v>0</v>
      </c>
      <c r="N2216" s="56">
        <v>2</v>
      </c>
      <c r="O2216" s="56">
        <v>4</v>
      </c>
      <c r="P2216" s="56">
        <v>6</v>
      </c>
      <c r="Q2216" s="55">
        <v>2215</v>
      </c>
      <c r="R2216" s="55" t="s">
        <v>309</v>
      </c>
      <c r="S2216" s="55">
        <v>127</v>
      </c>
      <c r="T2216" s="57">
        <f t="shared" si="34"/>
        <v>4</v>
      </c>
    </row>
    <row r="2217" spans="1:20" s="55" customFormat="1" x14ac:dyDescent="0.3">
      <c r="A2217" s="55" t="s">
        <v>2241</v>
      </c>
      <c r="B2217" s="55">
        <v>1</v>
      </c>
      <c r="C2217" s="55">
        <v>0</v>
      </c>
      <c r="D2217" s="55">
        <v>1</v>
      </c>
      <c r="E2217" s="55">
        <v>2</v>
      </c>
      <c r="F2217" s="55">
        <v>1</v>
      </c>
      <c r="G2217" s="55">
        <v>2</v>
      </c>
      <c r="H2217" s="55">
        <v>1</v>
      </c>
      <c r="I2217" s="55">
        <v>1</v>
      </c>
      <c r="J2217" s="55">
        <v>1</v>
      </c>
      <c r="K2217" s="55">
        <v>2</v>
      </c>
      <c r="L2217" s="55">
        <v>0</v>
      </c>
      <c r="M2217" s="55">
        <v>0</v>
      </c>
      <c r="N2217" s="56">
        <v>5</v>
      </c>
      <c r="O2217" s="56">
        <v>7</v>
      </c>
      <c r="P2217" s="56">
        <v>12</v>
      </c>
      <c r="Q2217" s="55">
        <v>2216</v>
      </c>
      <c r="R2217" s="55" t="s">
        <v>309</v>
      </c>
      <c r="S2217" s="55">
        <v>127</v>
      </c>
      <c r="T2217" s="57">
        <f t="shared" si="34"/>
        <v>9</v>
      </c>
    </row>
    <row r="2218" spans="1:20" s="55" customFormat="1" x14ac:dyDescent="0.3">
      <c r="A2218" s="55" t="s">
        <v>2240</v>
      </c>
      <c r="B2218" s="55">
        <v>1</v>
      </c>
      <c r="C2218" s="55">
        <v>0</v>
      </c>
      <c r="D2218" s="55">
        <v>1</v>
      </c>
      <c r="E2218" s="55">
        <v>0</v>
      </c>
      <c r="F2218" s="55">
        <v>1</v>
      </c>
      <c r="G2218" s="55">
        <v>0</v>
      </c>
      <c r="H2218" s="55">
        <v>1</v>
      </c>
      <c r="I2218" s="55">
        <v>1</v>
      </c>
      <c r="J2218" s="55">
        <v>1</v>
      </c>
      <c r="K2218" s="55">
        <v>1</v>
      </c>
      <c r="L2218" s="55">
        <v>0</v>
      </c>
      <c r="M2218" s="55">
        <v>0</v>
      </c>
      <c r="N2218" s="56">
        <v>5</v>
      </c>
      <c r="O2218" s="56">
        <v>2</v>
      </c>
      <c r="P2218" s="56">
        <v>7</v>
      </c>
      <c r="Q2218" s="55">
        <v>2217</v>
      </c>
      <c r="R2218" s="55" t="s">
        <v>309</v>
      </c>
      <c r="S2218" s="55">
        <v>127</v>
      </c>
      <c r="T2218" s="57">
        <f t="shared" si="34"/>
        <v>5</v>
      </c>
    </row>
    <row r="2219" spans="1:20" s="55" customFormat="1" x14ac:dyDescent="0.3">
      <c r="A2219" s="55" t="s">
        <v>2239</v>
      </c>
      <c r="B2219" s="55">
        <v>0</v>
      </c>
      <c r="C2219" s="55">
        <v>1</v>
      </c>
      <c r="D2219" s="55">
        <v>0</v>
      </c>
      <c r="E2219" s="55">
        <v>1</v>
      </c>
      <c r="F2219" s="55">
        <v>0</v>
      </c>
      <c r="G2219" s="55">
        <v>1</v>
      </c>
      <c r="H2219" s="55">
        <v>0</v>
      </c>
      <c r="I2219" s="55">
        <v>1</v>
      </c>
      <c r="J2219" s="55">
        <v>1</v>
      </c>
      <c r="K2219" s="55">
        <v>1</v>
      </c>
      <c r="L2219" s="55">
        <v>0</v>
      </c>
      <c r="M2219" s="55">
        <v>0</v>
      </c>
      <c r="N2219" s="56">
        <v>1</v>
      </c>
      <c r="O2219" s="56">
        <v>5</v>
      </c>
      <c r="P2219" s="56">
        <v>6</v>
      </c>
      <c r="Q2219" s="55">
        <v>2218</v>
      </c>
      <c r="R2219" s="55" t="s">
        <v>309</v>
      </c>
      <c r="S2219" s="55">
        <v>127</v>
      </c>
      <c r="T2219" s="57">
        <f t="shared" si="34"/>
        <v>4</v>
      </c>
    </row>
    <row r="2220" spans="1:20" s="55" customFormat="1" x14ac:dyDescent="0.3">
      <c r="A2220" s="55" t="s">
        <v>2240</v>
      </c>
      <c r="B2220" s="55">
        <v>0</v>
      </c>
      <c r="C2220" s="55">
        <v>2</v>
      </c>
      <c r="D2220" s="55">
        <v>3</v>
      </c>
      <c r="E2220" s="55">
        <v>2</v>
      </c>
      <c r="F2220" s="55">
        <v>2</v>
      </c>
      <c r="G2220" s="55">
        <v>3</v>
      </c>
      <c r="H2220" s="55">
        <v>2</v>
      </c>
      <c r="I2220" s="55">
        <v>2</v>
      </c>
      <c r="J2220" s="55">
        <v>1</v>
      </c>
      <c r="K2220" s="55">
        <v>3</v>
      </c>
      <c r="L2220" s="55">
        <v>0</v>
      </c>
      <c r="M2220" s="55">
        <v>0</v>
      </c>
      <c r="N2220" s="56">
        <v>8</v>
      </c>
      <c r="O2220" s="56">
        <v>12</v>
      </c>
      <c r="P2220" s="56">
        <v>20</v>
      </c>
      <c r="Q2220" s="55">
        <v>2219</v>
      </c>
      <c r="R2220" s="55" t="s">
        <v>309</v>
      </c>
      <c r="S2220" s="55">
        <v>128</v>
      </c>
      <c r="T2220" s="57">
        <f t="shared" si="34"/>
        <v>16</v>
      </c>
    </row>
    <row r="2221" spans="1:20" s="55" customFormat="1" x14ac:dyDescent="0.3">
      <c r="A2221" s="55" t="s">
        <v>2240</v>
      </c>
      <c r="B2221" s="55">
        <v>1</v>
      </c>
      <c r="C2221" s="55">
        <v>0</v>
      </c>
      <c r="D2221" s="55">
        <v>2</v>
      </c>
      <c r="E2221" s="55">
        <v>1</v>
      </c>
      <c r="F2221" s="55">
        <v>2</v>
      </c>
      <c r="G2221" s="55">
        <v>1</v>
      </c>
      <c r="H2221" s="55">
        <v>3</v>
      </c>
      <c r="I2221" s="55">
        <v>1</v>
      </c>
      <c r="J2221" s="55">
        <v>1</v>
      </c>
      <c r="K2221" s="55">
        <v>2</v>
      </c>
      <c r="L2221" s="55">
        <v>0</v>
      </c>
      <c r="M2221" s="55">
        <v>0</v>
      </c>
      <c r="N2221" s="56">
        <v>9</v>
      </c>
      <c r="O2221" s="56">
        <v>5</v>
      </c>
      <c r="P2221" s="56">
        <v>14</v>
      </c>
      <c r="Q2221" s="55">
        <v>2220</v>
      </c>
      <c r="R2221" s="55" t="s">
        <v>309</v>
      </c>
      <c r="S2221" s="55">
        <v>128</v>
      </c>
      <c r="T2221" s="57">
        <f t="shared" si="34"/>
        <v>11</v>
      </c>
    </row>
    <row r="2222" spans="1:20" s="55" customFormat="1" x14ac:dyDescent="0.3">
      <c r="A2222" s="55" t="s">
        <v>2240</v>
      </c>
      <c r="B2222" s="55">
        <v>0</v>
      </c>
      <c r="C2222" s="55">
        <v>1</v>
      </c>
      <c r="D2222" s="55">
        <v>0</v>
      </c>
      <c r="E2222" s="55">
        <v>2</v>
      </c>
      <c r="F2222" s="55">
        <v>1</v>
      </c>
      <c r="G2222" s="55">
        <v>2</v>
      </c>
      <c r="H2222" s="55">
        <v>1</v>
      </c>
      <c r="I2222" s="55">
        <v>2</v>
      </c>
      <c r="J2222" s="55">
        <v>2</v>
      </c>
      <c r="K2222" s="55">
        <v>2</v>
      </c>
      <c r="L2222" s="55">
        <v>0</v>
      </c>
      <c r="M2222" s="55">
        <v>0</v>
      </c>
      <c r="N2222" s="56">
        <v>4</v>
      </c>
      <c r="O2222" s="56">
        <v>9</v>
      </c>
      <c r="P2222" s="56">
        <v>13</v>
      </c>
      <c r="Q2222" s="55">
        <v>2221</v>
      </c>
      <c r="R2222" s="55" t="s">
        <v>309</v>
      </c>
      <c r="S2222" s="55">
        <v>128</v>
      </c>
      <c r="T2222" s="57">
        <f t="shared" si="34"/>
        <v>9</v>
      </c>
    </row>
    <row r="2223" spans="1:20" s="55" customFormat="1" x14ac:dyDescent="0.3">
      <c r="A2223" s="55" t="s">
        <v>2240</v>
      </c>
      <c r="B2223" s="55">
        <v>1</v>
      </c>
      <c r="C2223" s="55">
        <v>0</v>
      </c>
      <c r="D2223" s="55">
        <v>1</v>
      </c>
      <c r="E2223" s="55">
        <v>1</v>
      </c>
      <c r="F2223" s="55">
        <v>2</v>
      </c>
      <c r="G2223" s="55">
        <v>3</v>
      </c>
      <c r="H2223" s="55">
        <v>1</v>
      </c>
      <c r="I2223" s="55">
        <v>2</v>
      </c>
      <c r="J2223" s="55">
        <v>1</v>
      </c>
      <c r="K2223" s="55">
        <v>2</v>
      </c>
      <c r="L2223" s="55">
        <v>0</v>
      </c>
      <c r="M2223" s="55">
        <v>0</v>
      </c>
      <c r="N2223" s="56">
        <v>6</v>
      </c>
      <c r="O2223" s="56">
        <v>8</v>
      </c>
      <c r="P2223" s="56">
        <v>14</v>
      </c>
      <c r="Q2223" s="55">
        <v>2222</v>
      </c>
      <c r="R2223" s="55" t="s">
        <v>309</v>
      </c>
      <c r="S2223" s="55">
        <v>128</v>
      </c>
      <c r="T2223" s="57">
        <f t="shared" si="34"/>
        <v>11</v>
      </c>
    </row>
    <row r="2224" spans="1:20" s="55" customFormat="1" x14ac:dyDescent="0.3">
      <c r="A2224" s="55" t="s">
        <v>2240</v>
      </c>
      <c r="B2224" s="55">
        <v>0</v>
      </c>
      <c r="C2224" s="55">
        <v>1</v>
      </c>
      <c r="D2224" s="55">
        <v>0</v>
      </c>
      <c r="E2224" s="55">
        <v>2</v>
      </c>
      <c r="F2224" s="55">
        <v>1</v>
      </c>
      <c r="G2224" s="55">
        <v>0</v>
      </c>
      <c r="H2224" s="55">
        <v>0</v>
      </c>
      <c r="I2224" s="55">
        <v>1</v>
      </c>
      <c r="J2224" s="55">
        <v>1</v>
      </c>
      <c r="K2224" s="55">
        <v>1</v>
      </c>
      <c r="L2224" s="55">
        <v>0</v>
      </c>
      <c r="M2224" s="55">
        <v>0</v>
      </c>
      <c r="N2224" s="56">
        <v>2</v>
      </c>
      <c r="O2224" s="56">
        <v>5</v>
      </c>
      <c r="P2224" s="56">
        <v>7</v>
      </c>
      <c r="Q2224" s="55">
        <v>2223</v>
      </c>
      <c r="R2224" s="55" t="s">
        <v>309</v>
      </c>
      <c r="S2224" s="55">
        <v>128</v>
      </c>
      <c r="T2224" s="57">
        <f t="shared" si="34"/>
        <v>5</v>
      </c>
    </row>
    <row r="2225" spans="1:20" s="55" customFormat="1" x14ac:dyDescent="0.3">
      <c r="A2225" s="55" t="s">
        <v>2240</v>
      </c>
      <c r="B2225" s="55">
        <v>1</v>
      </c>
      <c r="C2225" s="55">
        <v>0</v>
      </c>
      <c r="D2225" s="55">
        <v>1</v>
      </c>
      <c r="E2225" s="55">
        <v>2</v>
      </c>
      <c r="F2225" s="55">
        <v>0</v>
      </c>
      <c r="G2225" s="55">
        <v>1</v>
      </c>
      <c r="H2225" s="55">
        <v>1</v>
      </c>
      <c r="I2225" s="55">
        <v>0</v>
      </c>
      <c r="J2225" s="55">
        <v>1</v>
      </c>
      <c r="K2225" s="55">
        <v>1</v>
      </c>
      <c r="L2225" s="55">
        <v>0</v>
      </c>
      <c r="M2225" s="55">
        <v>0</v>
      </c>
      <c r="N2225" s="56">
        <v>4</v>
      </c>
      <c r="O2225" s="56">
        <v>4</v>
      </c>
      <c r="P2225" s="56">
        <v>8</v>
      </c>
      <c r="Q2225" s="55">
        <v>2224</v>
      </c>
      <c r="R2225" s="55" t="s">
        <v>309</v>
      </c>
      <c r="S2225" s="55">
        <v>128</v>
      </c>
      <c r="T2225" s="57">
        <f t="shared" si="34"/>
        <v>6</v>
      </c>
    </row>
    <row r="2226" spans="1:20" s="55" customFormat="1" x14ac:dyDescent="0.3">
      <c r="A2226" s="55" t="s">
        <v>2240</v>
      </c>
      <c r="B2226" s="55">
        <v>0</v>
      </c>
      <c r="C2226" s="55">
        <v>1</v>
      </c>
      <c r="D2226" s="55">
        <v>0</v>
      </c>
      <c r="E2226" s="55">
        <v>1</v>
      </c>
      <c r="F2226" s="55">
        <v>1</v>
      </c>
      <c r="G2226" s="55">
        <v>1</v>
      </c>
      <c r="H2226" s="55">
        <v>0</v>
      </c>
      <c r="I2226" s="55">
        <v>1</v>
      </c>
      <c r="J2226" s="55">
        <v>1</v>
      </c>
      <c r="K2226" s="55">
        <v>1</v>
      </c>
      <c r="L2226" s="55">
        <v>0</v>
      </c>
      <c r="M2226" s="55">
        <v>0</v>
      </c>
      <c r="N2226" s="56">
        <v>2</v>
      </c>
      <c r="O2226" s="56">
        <v>5</v>
      </c>
      <c r="P2226" s="56">
        <v>7</v>
      </c>
      <c r="Q2226" s="55">
        <v>2225</v>
      </c>
      <c r="R2226" s="55" t="s">
        <v>309</v>
      </c>
      <c r="S2226" s="55">
        <v>128</v>
      </c>
      <c r="T2226" s="57">
        <f t="shared" si="34"/>
        <v>5</v>
      </c>
    </row>
    <row r="2227" spans="1:20" s="55" customFormat="1" x14ac:dyDescent="0.3">
      <c r="A2227" s="55" t="s">
        <v>2240</v>
      </c>
      <c r="B2227" s="55">
        <v>1</v>
      </c>
      <c r="C2227" s="55">
        <v>0</v>
      </c>
      <c r="D2227" s="55">
        <v>1</v>
      </c>
      <c r="E2227" s="55">
        <v>2</v>
      </c>
      <c r="F2227" s="55">
        <v>1</v>
      </c>
      <c r="G2227" s="55">
        <v>1</v>
      </c>
      <c r="H2227" s="55">
        <v>1</v>
      </c>
      <c r="I2227" s="55">
        <v>0</v>
      </c>
      <c r="J2227" s="55">
        <v>1</v>
      </c>
      <c r="K2227" s="55">
        <v>1</v>
      </c>
      <c r="L2227" s="55">
        <v>0</v>
      </c>
      <c r="M2227" s="55">
        <v>0</v>
      </c>
      <c r="N2227" s="56">
        <v>5</v>
      </c>
      <c r="O2227" s="56">
        <v>4</v>
      </c>
      <c r="P2227" s="56">
        <v>9</v>
      </c>
      <c r="Q2227" s="55">
        <v>2226</v>
      </c>
      <c r="R2227" s="55" t="s">
        <v>309</v>
      </c>
      <c r="S2227" s="55">
        <v>128</v>
      </c>
      <c r="T2227" s="57">
        <f t="shared" si="34"/>
        <v>7</v>
      </c>
    </row>
    <row r="2228" spans="1:20" s="55" customFormat="1" x14ac:dyDescent="0.3">
      <c r="A2228" s="55" t="s">
        <v>2240</v>
      </c>
      <c r="B2228" s="55">
        <v>1</v>
      </c>
      <c r="C2228" s="55">
        <v>0</v>
      </c>
      <c r="D2228" s="55">
        <v>1</v>
      </c>
      <c r="E2228" s="55">
        <v>0</v>
      </c>
      <c r="F2228" s="55">
        <v>1</v>
      </c>
      <c r="G2228" s="55">
        <v>2</v>
      </c>
      <c r="H2228" s="55">
        <v>1</v>
      </c>
      <c r="I2228" s="55">
        <v>0</v>
      </c>
      <c r="J2228" s="55">
        <v>1</v>
      </c>
      <c r="K2228" s="55">
        <v>1</v>
      </c>
      <c r="L2228" s="55">
        <v>0</v>
      </c>
      <c r="M2228" s="55">
        <v>0</v>
      </c>
      <c r="N2228" s="56">
        <v>5</v>
      </c>
      <c r="O2228" s="56">
        <v>3</v>
      </c>
      <c r="P2228" s="56">
        <v>8</v>
      </c>
      <c r="Q2228" s="55">
        <v>2227</v>
      </c>
      <c r="R2228" s="55" t="s">
        <v>309</v>
      </c>
      <c r="S2228" s="55">
        <v>128</v>
      </c>
      <c r="T2228" s="57">
        <f t="shared" si="34"/>
        <v>6</v>
      </c>
    </row>
    <row r="2229" spans="1:20" s="55" customFormat="1" x14ac:dyDescent="0.3">
      <c r="A2229" s="55" t="s">
        <v>2240</v>
      </c>
      <c r="B2229" s="55">
        <v>0</v>
      </c>
      <c r="C2229" s="55">
        <v>1</v>
      </c>
      <c r="D2229" s="55">
        <v>2</v>
      </c>
      <c r="E2229" s="55">
        <v>1</v>
      </c>
      <c r="F2229" s="55">
        <v>0</v>
      </c>
      <c r="G2229" s="55">
        <v>1</v>
      </c>
      <c r="H2229" s="55">
        <v>0</v>
      </c>
      <c r="I2229" s="55">
        <v>1</v>
      </c>
      <c r="J2229" s="55">
        <v>1</v>
      </c>
      <c r="K2229" s="55">
        <v>1</v>
      </c>
      <c r="L2229" s="55">
        <v>0</v>
      </c>
      <c r="M2229" s="55">
        <v>0</v>
      </c>
      <c r="N2229" s="56">
        <v>3</v>
      </c>
      <c r="O2229" s="56">
        <v>5</v>
      </c>
      <c r="P2229" s="56">
        <v>8</v>
      </c>
      <c r="Q2229" s="55">
        <v>2228</v>
      </c>
      <c r="R2229" s="55" t="s">
        <v>309</v>
      </c>
      <c r="S2229" s="55">
        <v>128</v>
      </c>
      <c r="T2229" s="57">
        <f t="shared" si="34"/>
        <v>6</v>
      </c>
    </row>
    <row r="2230" spans="1:20" s="55" customFormat="1" x14ac:dyDescent="0.3">
      <c r="A2230" s="55" t="s">
        <v>2240</v>
      </c>
      <c r="B2230" s="55">
        <v>1</v>
      </c>
      <c r="C2230" s="55">
        <v>0</v>
      </c>
      <c r="D2230" s="55">
        <v>1</v>
      </c>
      <c r="E2230" s="55">
        <v>0</v>
      </c>
      <c r="F2230" s="55">
        <v>1</v>
      </c>
      <c r="G2230" s="55">
        <v>0</v>
      </c>
      <c r="H2230" s="55">
        <v>1</v>
      </c>
      <c r="I2230" s="55">
        <v>1</v>
      </c>
      <c r="J2230" s="55">
        <v>1</v>
      </c>
      <c r="K2230" s="55">
        <v>1</v>
      </c>
      <c r="L2230" s="55">
        <v>0</v>
      </c>
      <c r="M2230" s="55">
        <v>0</v>
      </c>
      <c r="N2230" s="56">
        <v>5</v>
      </c>
      <c r="O2230" s="56">
        <v>2</v>
      </c>
      <c r="P2230" s="56">
        <v>7</v>
      </c>
      <c r="Q2230" s="55">
        <v>2229</v>
      </c>
      <c r="R2230" s="55" t="s">
        <v>309</v>
      </c>
      <c r="S2230" s="55">
        <v>128</v>
      </c>
      <c r="T2230" s="57">
        <f t="shared" si="34"/>
        <v>5</v>
      </c>
    </row>
    <row r="2231" spans="1:20" s="55" customFormat="1" x14ac:dyDescent="0.3">
      <c r="A2231" s="55" t="s">
        <v>2240</v>
      </c>
      <c r="B2231" s="55">
        <v>0</v>
      </c>
      <c r="C2231" s="55">
        <v>0</v>
      </c>
      <c r="D2231" s="55">
        <v>1</v>
      </c>
      <c r="E2231" s="55">
        <v>0</v>
      </c>
      <c r="F2231" s="55">
        <v>3</v>
      </c>
      <c r="G2231" s="55">
        <v>4</v>
      </c>
      <c r="H2231" s="55">
        <v>3</v>
      </c>
      <c r="I2231" s="55">
        <v>2</v>
      </c>
      <c r="J2231" s="55">
        <v>3</v>
      </c>
      <c r="K2231" s="55">
        <v>2</v>
      </c>
      <c r="L2231" s="55">
        <v>1</v>
      </c>
      <c r="M2231" s="55">
        <v>0</v>
      </c>
      <c r="N2231" s="56">
        <v>11</v>
      </c>
      <c r="O2231" s="56">
        <v>8</v>
      </c>
      <c r="P2231" s="56">
        <v>19</v>
      </c>
      <c r="Q2231" s="55">
        <v>2230</v>
      </c>
      <c r="R2231" s="55" t="s">
        <v>309</v>
      </c>
      <c r="S2231" s="55">
        <v>128</v>
      </c>
      <c r="T2231" s="57">
        <f t="shared" si="34"/>
        <v>13</v>
      </c>
    </row>
    <row r="2232" spans="1:20" s="55" customFormat="1" x14ac:dyDescent="0.3">
      <c r="A2232" s="55" t="s">
        <v>2240</v>
      </c>
      <c r="B2232" s="55">
        <v>0</v>
      </c>
      <c r="C2232" s="55">
        <v>1</v>
      </c>
      <c r="D2232" s="55">
        <v>0</v>
      </c>
      <c r="E2232" s="55">
        <v>0</v>
      </c>
      <c r="F2232" s="55">
        <v>0</v>
      </c>
      <c r="G2232" s="55">
        <v>0</v>
      </c>
      <c r="H2232" s="55">
        <v>0</v>
      </c>
      <c r="I2232" s="55">
        <v>0</v>
      </c>
      <c r="J2232" s="55">
        <v>1</v>
      </c>
      <c r="K2232" s="55">
        <v>1</v>
      </c>
      <c r="L2232" s="55">
        <v>0</v>
      </c>
      <c r="M2232" s="55">
        <v>0</v>
      </c>
      <c r="N2232" s="56">
        <v>1</v>
      </c>
      <c r="O2232" s="56">
        <v>2</v>
      </c>
      <c r="P2232" s="56">
        <v>3</v>
      </c>
      <c r="Q2232" s="55">
        <v>2231</v>
      </c>
      <c r="R2232" s="55" t="s">
        <v>309</v>
      </c>
      <c r="S2232" s="55">
        <v>128</v>
      </c>
      <c r="T2232" s="57">
        <f t="shared" si="34"/>
        <v>1</v>
      </c>
    </row>
    <row r="2233" spans="1:20" s="55" customFormat="1" x14ac:dyDescent="0.3">
      <c r="A2233" s="55" t="s">
        <v>2240</v>
      </c>
      <c r="B2233" s="55">
        <v>1</v>
      </c>
      <c r="C2233" s="55">
        <v>0</v>
      </c>
      <c r="D2233" s="55">
        <v>2</v>
      </c>
      <c r="E2233" s="55">
        <v>1</v>
      </c>
      <c r="F2233" s="55">
        <v>2</v>
      </c>
      <c r="G2233" s="55">
        <v>1</v>
      </c>
      <c r="H2233" s="55">
        <v>2</v>
      </c>
      <c r="I2233" s="55">
        <v>1</v>
      </c>
      <c r="J2233" s="55">
        <v>1</v>
      </c>
      <c r="K2233" s="55">
        <v>2</v>
      </c>
      <c r="L2233" s="55">
        <v>0</v>
      </c>
      <c r="M2233" s="55">
        <v>0</v>
      </c>
      <c r="N2233" s="56">
        <v>8</v>
      </c>
      <c r="O2233" s="56">
        <v>5</v>
      </c>
      <c r="P2233" s="56">
        <v>13</v>
      </c>
      <c r="Q2233" s="55">
        <v>2232</v>
      </c>
      <c r="R2233" s="55" t="s">
        <v>309</v>
      </c>
      <c r="S2233" s="55">
        <v>128</v>
      </c>
      <c r="T2233" s="57">
        <f t="shared" si="34"/>
        <v>10</v>
      </c>
    </row>
    <row r="2234" spans="1:20" s="55" customFormat="1" x14ac:dyDescent="0.3">
      <c r="A2234" s="55" t="s">
        <v>2240</v>
      </c>
      <c r="B2234" s="55">
        <v>1</v>
      </c>
      <c r="C2234" s="55">
        <v>0</v>
      </c>
      <c r="D2234" s="55">
        <v>2</v>
      </c>
      <c r="E2234" s="55">
        <v>1</v>
      </c>
      <c r="F2234" s="55">
        <v>0</v>
      </c>
      <c r="G2234" s="55">
        <v>1</v>
      </c>
      <c r="H2234" s="55">
        <v>0</v>
      </c>
      <c r="I2234" s="55">
        <v>1</v>
      </c>
      <c r="J2234" s="55">
        <v>1</v>
      </c>
      <c r="K2234" s="55">
        <v>2</v>
      </c>
      <c r="L2234" s="55">
        <v>0</v>
      </c>
      <c r="M2234" s="55">
        <v>0</v>
      </c>
      <c r="N2234" s="56">
        <v>4</v>
      </c>
      <c r="O2234" s="56">
        <v>5</v>
      </c>
      <c r="P2234" s="56">
        <v>9</v>
      </c>
      <c r="Q2234" s="55">
        <v>2233</v>
      </c>
      <c r="R2234" s="55" t="s">
        <v>309</v>
      </c>
      <c r="S2234" s="55">
        <v>128</v>
      </c>
      <c r="T2234" s="57">
        <f t="shared" si="34"/>
        <v>6</v>
      </c>
    </row>
    <row r="2235" spans="1:20" s="55" customFormat="1" x14ac:dyDescent="0.3">
      <c r="A2235" s="55" t="s">
        <v>2240</v>
      </c>
      <c r="B2235" s="55">
        <v>1</v>
      </c>
      <c r="C2235" s="55">
        <v>0</v>
      </c>
      <c r="D2235" s="55">
        <v>1</v>
      </c>
      <c r="E2235" s="55">
        <v>0</v>
      </c>
      <c r="F2235" s="55">
        <v>1</v>
      </c>
      <c r="G2235" s="55">
        <v>2</v>
      </c>
      <c r="H2235" s="55">
        <v>3</v>
      </c>
      <c r="I2235" s="55">
        <v>2</v>
      </c>
      <c r="J2235" s="55">
        <v>1</v>
      </c>
      <c r="K2235" s="55">
        <v>2</v>
      </c>
      <c r="L2235" s="55">
        <v>0</v>
      </c>
      <c r="M2235" s="55">
        <v>0</v>
      </c>
      <c r="N2235" s="56">
        <v>7</v>
      </c>
      <c r="O2235" s="56">
        <v>6</v>
      </c>
      <c r="P2235" s="56">
        <v>13</v>
      </c>
      <c r="Q2235" s="55">
        <v>2234</v>
      </c>
      <c r="R2235" s="55" t="s">
        <v>309</v>
      </c>
      <c r="S2235" s="55">
        <v>128</v>
      </c>
      <c r="T2235" s="57">
        <f t="shared" si="34"/>
        <v>10</v>
      </c>
    </row>
    <row r="2236" spans="1:20" s="55" customFormat="1" x14ac:dyDescent="0.3">
      <c r="A2236" s="55" t="s">
        <v>2240</v>
      </c>
      <c r="B2236" s="55">
        <v>0</v>
      </c>
      <c r="C2236" s="55">
        <v>0</v>
      </c>
      <c r="D2236" s="55">
        <v>1</v>
      </c>
      <c r="E2236" s="55">
        <v>0</v>
      </c>
      <c r="F2236" s="55">
        <v>3</v>
      </c>
      <c r="G2236" s="55">
        <v>2</v>
      </c>
      <c r="H2236" s="55">
        <v>4</v>
      </c>
      <c r="I2236" s="55">
        <v>2</v>
      </c>
      <c r="J2236" s="55">
        <v>3</v>
      </c>
      <c r="K2236" s="55">
        <v>2</v>
      </c>
      <c r="L2236" s="55">
        <v>1</v>
      </c>
      <c r="M2236" s="55">
        <v>0</v>
      </c>
      <c r="N2236" s="56">
        <v>12</v>
      </c>
      <c r="O2236" s="56">
        <v>6</v>
      </c>
      <c r="P2236" s="56">
        <v>18</v>
      </c>
      <c r="Q2236" s="55">
        <v>2235</v>
      </c>
      <c r="R2236" s="55" t="s">
        <v>309</v>
      </c>
      <c r="S2236" s="55">
        <v>128</v>
      </c>
      <c r="T2236" s="57">
        <f t="shared" si="34"/>
        <v>12</v>
      </c>
    </row>
    <row r="2237" spans="1:20" s="55" customFormat="1" x14ac:dyDescent="0.3">
      <c r="A2237" s="55" t="s">
        <v>2240</v>
      </c>
      <c r="B2237" s="55">
        <v>1</v>
      </c>
      <c r="C2237" s="55">
        <v>0</v>
      </c>
      <c r="D2237" s="55">
        <v>1</v>
      </c>
      <c r="E2237" s="55">
        <v>1</v>
      </c>
      <c r="F2237" s="55">
        <v>0</v>
      </c>
      <c r="G2237" s="55">
        <v>2</v>
      </c>
      <c r="H2237" s="55">
        <v>1</v>
      </c>
      <c r="I2237" s="55">
        <v>0</v>
      </c>
      <c r="J2237" s="55">
        <v>1</v>
      </c>
      <c r="K2237" s="55">
        <v>1</v>
      </c>
      <c r="L2237" s="55">
        <v>0</v>
      </c>
      <c r="M2237" s="55">
        <v>0</v>
      </c>
      <c r="N2237" s="56">
        <v>4</v>
      </c>
      <c r="O2237" s="56">
        <v>4</v>
      </c>
      <c r="P2237" s="56">
        <v>8</v>
      </c>
      <c r="Q2237" s="55">
        <v>2236</v>
      </c>
      <c r="R2237" s="55" t="s">
        <v>309</v>
      </c>
      <c r="S2237" s="55">
        <v>128</v>
      </c>
      <c r="T2237" s="57">
        <f t="shared" si="34"/>
        <v>6</v>
      </c>
    </row>
    <row r="2238" spans="1:20" s="55" customFormat="1" x14ac:dyDescent="0.3">
      <c r="A2238" s="55" t="s">
        <v>2240</v>
      </c>
      <c r="B2238" s="55">
        <v>0</v>
      </c>
      <c r="C2238" s="55">
        <v>1</v>
      </c>
      <c r="D2238" s="55">
        <v>1</v>
      </c>
      <c r="E2238" s="55">
        <v>0</v>
      </c>
      <c r="F2238" s="55">
        <v>1</v>
      </c>
      <c r="G2238" s="55">
        <v>0</v>
      </c>
      <c r="H2238" s="55">
        <v>1</v>
      </c>
      <c r="I2238" s="55">
        <v>0</v>
      </c>
      <c r="J2238" s="55">
        <v>1</v>
      </c>
      <c r="K2238" s="55">
        <v>1</v>
      </c>
      <c r="L2238" s="55">
        <v>0</v>
      </c>
      <c r="M2238" s="55">
        <v>0</v>
      </c>
      <c r="N2238" s="56">
        <v>4</v>
      </c>
      <c r="O2238" s="56">
        <v>2</v>
      </c>
      <c r="P2238" s="56">
        <v>6</v>
      </c>
      <c r="Q2238" s="55">
        <v>2237</v>
      </c>
      <c r="R2238" s="55" t="s">
        <v>309</v>
      </c>
      <c r="S2238" s="55">
        <v>128</v>
      </c>
      <c r="T2238" s="57">
        <f t="shared" si="34"/>
        <v>4</v>
      </c>
    </row>
    <row r="2239" spans="1:20" s="55" customFormat="1" x14ac:dyDescent="0.3">
      <c r="A2239" s="55" t="s">
        <v>2240</v>
      </c>
      <c r="B2239" s="55">
        <v>0</v>
      </c>
      <c r="C2239" s="55">
        <v>1</v>
      </c>
      <c r="D2239" s="55">
        <v>2</v>
      </c>
      <c r="E2239" s="55">
        <v>1</v>
      </c>
      <c r="F2239" s="55">
        <v>2</v>
      </c>
      <c r="G2239" s="55">
        <v>1</v>
      </c>
      <c r="H2239" s="55">
        <v>2</v>
      </c>
      <c r="I2239" s="55">
        <v>1</v>
      </c>
      <c r="J2239" s="55">
        <v>1</v>
      </c>
      <c r="K2239" s="55">
        <v>2</v>
      </c>
      <c r="L2239" s="55">
        <v>0</v>
      </c>
      <c r="M2239" s="55">
        <v>0</v>
      </c>
      <c r="N2239" s="56">
        <v>7</v>
      </c>
      <c r="O2239" s="56">
        <v>6</v>
      </c>
      <c r="P2239" s="56">
        <v>13</v>
      </c>
      <c r="Q2239" s="55">
        <v>2238</v>
      </c>
      <c r="R2239" s="55" t="s">
        <v>309</v>
      </c>
      <c r="S2239" s="55">
        <v>128</v>
      </c>
      <c r="T2239" s="57">
        <f t="shared" si="34"/>
        <v>10</v>
      </c>
    </row>
    <row r="2240" spans="1:20" s="55" customFormat="1" x14ac:dyDescent="0.3">
      <c r="A2240" s="55" t="s">
        <v>2239</v>
      </c>
      <c r="B2240" s="55">
        <v>0</v>
      </c>
      <c r="C2240" s="55">
        <v>1</v>
      </c>
      <c r="D2240" s="55">
        <v>1</v>
      </c>
      <c r="E2240" s="55">
        <v>0</v>
      </c>
      <c r="F2240" s="55">
        <v>0</v>
      </c>
      <c r="G2240" s="55">
        <v>1</v>
      </c>
      <c r="H2240" s="55">
        <v>0</v>
      </c>
      <c r="I2240" s="55">
        <v>1</v>
      </c>
      <c r="J2240" s="55">
        <v>1</v>
      </c>
      <c r="K2240" s="55">
        <v>1</v>
      </c>
      <c r="L2240" s="55">
        <v>0</v>
      </c>
      <c r="M2240" s="55">
        <v>0</v>
      </c>
      <c r="N2240" s="56">
        <v>2</v>
      </c>
      <c r="O2240" s="56">
        <v>4</v>
      </c>
      <c r="P2240" s="56">
        <v>6</v>
      </c>
      <c r="Q2240" s="55">
        <v>2239</v>
      </c>
      <c r="R2240" s="55" t="s">
        <v>309</v>
      </c>
      <c r="S2240" s="55">
        <v>129</v>
      </c>
      <c r="T2240" s="57">
        <f t="shared" si="34"/>
        <v>4</v>
      </c>
    </row>
    <row r="2241" spans="1:20" s="55" customFormat="1" x14ac:dyDescent="0.3">
      <c r="A2241" s="55" t="s">
        <v>2239</v>
      </c>
      <c r="B2241" s="55">
        <v>0</v>
      </c>
      <c r="C2241" s="55">
        <v>1</v>
      </c>
      <c r="D2241" s="55">
        <v>0</v>
      </c>
      <c r="E2241" s="55">
        <v>1</v>
      </c>
      <c r="F2241" s="55">
        <v>1</v>
      </c>
      <c r="G2241" s="55">
        <v>1</v>
      </c>
      <c r="H2241" s="55">
        <v>0</v>
      </c>
      <c r="I2241" s="55">
        <v>1</v>
      </c>
      <c r="J2241" s="55">
        <v>1</v>
      </c>
      <c r="K2241" s="55">
        <v>1</v>
      </c>
      <c r="L2241" s="55">
        <v>0</v>
      </c>
      <c r="M2241" s="55">
        <v>0</v>
      </c>
      <c r="N2241" s="56">
        <v>2</v>
      </c>
      <c r="O2241" s="56">
        <v>5</v>
      </c>
      <c r="P2241" s="56">
        <v>7</v>
      </c>
      <c r="Q2241" s="55">
        <v>2240</v>
      </c>
      <c r="R2241" s="55" t="s">
        <v>309</v>
      </c>
      <c r="S2241" s="55">
        <v>129</v>
      </c>
      <c r="T2241" s="57">
        <f t="shared" si="34"/>
        <v>5</v>
      </c>
    </row>
    <row r="2242" spans="1:20" s="55" customFormat="1" x14ac:dyDescent="0.3">
      <c r="A2242" s="55" t="s">
        <v>2239</v>
      </c>
      <c r="B2242" s="55">
        <v>0</v>
      </c>
      <c r="C2242" s="55">
        <v>1</v>
      </c>
      <c r="D2242" s="55">
        <v>0</v>
      </c>
      <c r="E2242" s="55">
        <v>1</v>
      </c>
      <c r="F2242" s="55">
        <v>0</v>
      </c>
      <c r="G2242" s="55">
        <v>2</v>
      </c>
      <c r="H2242" s="55">
        <v>1</v>
      </c>
      <c r="I2242" s="55">
        <v>0</v>
      </c>
      <c r="J2242" s="55">
        <v>1</v>
      </c>
      <c r="K2242" s="55">
        <v>1</v>
      </c>
      <c r="L2242" s="55">
        <v>0</v>
      </c>
      <c r="M2242" s="55">
        <v>0</v>
      </c>
      <c r="N2242" s="56">
        <v>2</v>
      </c>
      <c r="O2242" s="56">
        <v>5</v>
      </c>
      <c r="P2242" s="56">
        <v>7</v>
      </c>
      <c r="Q2242" s="55">
        <v>2241</v>
      </c>
      <c r="R2242" s="55" t="s">
        <v>309</v>
      </c>
      <c r="S2242" s="55">
        <v>129</v>
      </c>
      <c r="T2242" s="57">
        <f t="shared" si="34"/>
        <v>5</v>
      </c>
    </row>
    <row r="2243" spans="1:20" s="55" customFormat="1" x14ac:dyDescent="0.3">
      <c r="A2243" s="55" t="s">
        <v>2239</v>
      </c>
      <c r="B2243" s="55">
        <v>0</v>
      </c>
      <c r="C2243" s="55">
        <v>1</v>
      </c>
      <c r="D2243" s="55">
        <v>0</v>
      </c>
      <c r="E2243" s="55">
        <v>1</v>
      </c>
      <c r="F2243" s="55">
        <v>1</v>
      </c>
      <c r="G2243" s="55">
        <v>2</v>
      </c>
      <c r="H2243" s="55">
        <v>2</v>
      </c>
      <c r="I2243" s="55">
        <v>1</v>
      </c>
      <c r="J2243" s="55">
        <v>1</v>
      </c>
      <c r="K2243" s="55">
        <v>2</v>
      </c>
      <c r="L2243" s="55">
        <v>0</v>
      </c>
      <c r="M2243" s="55">
        <v>0</v>
      </c>
      <c r="N2243" s="56">
        <v>4</v>
      </c>
      <c r="O2243" s="56">
        <v>7</v>
      </c>
      <c r="P2243" s="56">
        <v>11</v>
      </c>
      <c r="Q2243" s="55">
        <v>2242</v>
      </c>
      <c r="R2243" s="55" t="s">
        <v>309</v>
      </c>
      <c r="S2243" s="55">
        <v>129</v>
      </c>
      <c r="T2243" s="57">
        <f t="shared" ref="T2243:T2306" si="35">SUM(B2243:I2243)</f>
        <v>8</v>
      </c>
    </row>
    <row r="2244" spans="1:20" s="55" customFormat="1" x14ac:dyDescent="0.3">
      <c r="A2244" s="55" t="s">
        <v>2239</v>
      </c>
      <c r="B2244" s="55">
        <v>0</v>
      </c>
      <c r="C2244" s="55">
        <v>1</v>
      </c>
      <c r="D2244" s="55">
        <v>0</v>
      </c>
      <c r="E2244" s="55">
        <v>2</v>
      </c>
      <c r="F2244" s="55">
        <v>1</v>
      </c>
      <c r="G2244" s="55">
        <v>2</v>
      </c>
      <c r="H2244" s="55">
        <v>1</v>
      </c>
      <c r="I2244" s="55">
        <v>2</v>
      </c>
      <c r="J2244" s="55">
        <v>1</v>
      </c>
      <c r="K2244" s="55">
        <v>2</v>
      </c>
      <c r="L2244" s="55">
        <v>0</v>
      </c>
      <c r="M2244" s="55">
        <v>0</v>
      </c>
      <c r="N2244" s="56">
        <v>3</v>
      </c>
      <c r="O2244" s="56">
        <v>9</v>
      </c>
      <c r="P2244" s="56">
        <v>12</v>
      </c>
      <c r="Q2244" s="55">
        <v>2243</v>
      </c>
      <c r="R2244" s="55" t="s">
        <v>309</v>
      </c>
      <c r="S2244" s="55">
        <v>129</v>
      </c>
      <c r="T2244" s="57">
        <f t="shared" si="35"/>
        <v>9</v>
      </c>
    </row>
    <row r="2245" spans="1:20" s="55" customFormat="1" x14ac:dyDescent="0.3">
      <c r="A2245" s="55" t="s">
        <v>2239</v>
      </c>
      <c r="B2245" s="55">
        <v>0</v>
      </c>
      <c r="C2245" s="55">
        <v>1</v>
      </c>
      <c r="D2245" s="55">
        <v>0</v>
      </c>
      <c r="E2245" s="55">
        <v>1</v>
      </c>
      <c r="F2245" s="55">
        <v>0</v>
      </c>
      <c r="G2245" s="55">
        <v>1</v>
      </c>
      <c r="H2245" s="55">
        <v>0</v>
      </c>
      <c r="I2245" s="55">
        <v>2</v>
      </c>
      <c r="J2245" s="55">
        <v>1</v>
      </c>
      <c r="K2245" s="55">
        <v>1</v>
      </c>
      <c r="L2245" s="55">
        <v>0</v>
      </c>
      <c r="M2245" s="55">
        <v>0</v>
      </c>
      <c r="N2245" s="56">
        <v>1</v>
      </c>
      <c r="O2245" s="56">
        <v>6</v>
      </c>
      <c r="P2245" s="56">
        <v>7</v>
      </c>
      <c r="Q2245" s="55">
        <v>2244</v>
      </c>
      <c r="R2245" s="55" t="s">
        <v>309</v>
      </c>
      <c r="S2245" s="55">
        <v>129</v>
      </c>
      <c r="T2245" s="57">
        <f t="shared" si="35"/>
        <v>5</v>
      </c>
    </row>
    <row r="2246" spans="1:20" s="55" customFormat="1" x14ac:dyDescent="0.3">
      <c r="A2246" s="55" t="s">
        <v>2239</v>
      </c>
      <c r="B2246" s="55">
        <v>0</v>
      </c>
      <c r="C2246" s="55">
        <v>1</v>
      </c>
      <c r="D2246" s="55">
        <v>0</v>
      </c>
      <c r="E2246" s="55">
        <v>2</v>
      </c>
      <c r="F2246" s="55">
        <v>1</v>
      </c>
      <c r="G2246" s="55">
        <v>2</v>
      </c>
      <c r="H2246" s="55">
        <v>1</v>
      </c>
      <c r="I2246" s="55">
        <v>2</v>
      </c>
      <c r="J2246" s="55">
        <v>2</v>
      </c>
      <c r="K2246" s="55">
        <v>1</v>
      </c>
      <c r="L2246" s="55">
        <v>1</v>
      </c>
      <c r="M2246" s="55">
        <v>0</v>
      </c>
      <c r="N2246" s="56">
        <v>5</v>
      </c>
      <c r="O2246" s="56">
        <v>8</v>
      </c>
      <c r="P2246" s="56">
        <v>13</v>
      </c>
      <c r="Q2246" s="55">
        <v>2245</v>
      </c>
      <c r="R2246" s="55" t="s">
        <v>309</v>
      </c>
      <c r="S2246" s="55">
        <v>129</v>
      </c>
      <c r="T2246" s="57">
        <f t="shared" si="35"/>
        <v>9</v>
      </c>
    </row>
    <row r="2247" spans="1:20" s="55" customFormat="1" x14ac:dyDescent="0.3">
      <c r="A2247" s="55" t="s">
        <v>2239</v>
      </c>
      <c r="B2247" s="55">
        <v>0</v>
      </c>
      <c r="C2247" s="55">
        <v>2</v>
      </c>
      <c r="D2247" s="55">
        <v>3</v>
      </c>
      <c r="E2247" s="55">
        <v>1</v>
      </c>
      <c r="F2247" s="55">
        <v>0</v>
      </c>
      <c r="G2247" s="55">
        <v>3</v>
      </c>
      <c r="H2247" s="55">
        <v>2</v>
      </c>
      <c r="I2247" s="55">
        <v>1</v>
      </c>
      <c r="J2247" s="55">
        <v>1</v>
      </c>
      <c r="K2247" s="55">
        <v>2</v>
      </c>
      <c r="L2247" s="55">
        <v>0</v>
      </c>
      <c r="M2247" s="55">
        <v>0</v>
      </c>
      <c r="N2247" s="56">
        <v>6</v>
      </c>
      <c r="O2247" s="56">
        <v>9</v>
      </c>
      <c r="P2247" s="56">
        <v>15</v>
      </c>
      <c r="Q2247" s="55">
        <v>2246</v>
      </c>
      <c r="R2247" s="55" t="s">
        <v>309</v>
      </c>
      <c r="S2247" s="55">
        <v>129</v>
      </c>
      <c r="T2247" s="57">
        <f t="shared" si="35"/>
        <v>12</v>
      </c>
    </row>
    <row r="2248" spans="1:20" s="55" customFormat="1" x14ac:dyDescent="0.3">
      <c r="A2248" s="55" t="s">
        <v>2239</v>
      </c>
      <c r="B2248" s="55">
        <v>0</v>
      </c>
      <c r="C2248" s="55">
        <v>1</v>
      </c>
      <c r="D2248" s="55">
        <v>0</v>
      </c>
      <c r="E2248" s="55">
        <v>1</v>
      </c>
      <c r="F2248" s="55">
        <v>0</v>
      </c>
      <c r="G2248" s="55">
        <v>0</v>
      </c>
      <c r="H2248" s="55">
        <v>0</v>
      </c>
      <c r="I2248" s="55">
        <v>0</v>
      </c>
      <c r="J2248" s="55">
        <v>1</v>
      </c>
      <c r="K2248" s="55">
        <v>1</v>
      </c>
      <c r="L2248" s="55">
        <v>0</v>
      </c>
      <c r="M2248" s="55">
        <v>0</v>
      </c>
      <c r="N2248" s="56">
        <v>1</v>
      </c>
      <c r="O2248" s="56">
        <v>3</v>
      </c>
      <c r="P2248" s="56">
        <v>4</v>
      </c>
      <c r="Q2248" s="55">
        <v>2247</v>
      </c>
      <c r="R2248" s="55" t="s">
        <v>309</v>
      </c>
      <c r="S2248" s="55">
        <v>129</v>
      </c>
      <c r="T2248" s="57">
        <f t="shared" si="35"/>
        <v>2</v>
      </c>
    </row>
    <row r="2249" spans="1:20" s="55" customFormat="1" x14ac:dyDescent="0.3">
      <c r="A2249" s="55" t="s">
        <v>2239</v>
      </c>
      <c r="B2249" s="55">
        <v>0</v>
      </c>
      <c r="C2249" s="55">
        <v>1</v>
      </c>
      <c r="D2249" s="55">
        <v>0</v>
      </c>
      <c r="E2249" s="55">
        <v>2</v>
      </c>
      <c r="F2249" s="55">
        <v>1</v>
      </c>
      <c r="G2249" s="55">
        <v>2</v>
      </c>
      <c r="H2249" s="55">
        <v>3</v>
      </c>
      <c r="I2249" s="55">
        <v>1</v>
      </c>
      <c r="J2249" s="55">
        <v>1</v>
      </c>
      <c r="K2249" s="55">
        <v>2</v>
      </c>
      <c r="L2249" s="55">
        <v>0</v>
      </c>
      <c r="M2249" s="55">
        <v>0</v>
      </c>
      <c r="N2249" s="56">
        <v>5</v>
      </c>
      <c r="O2249" s="56">
        <v>8</v>
      </c>
      <c r="P2249" s="56">
        <v>13</v>
      </c>
      <c r="Q2249" s="55">
        <v>2248</v>
      </c>
      <c r="R2249" s="55" t="s">
        <v>309</v>
      </c>
      <c r="S2249" s="55">
        <v>129</v>
      </c>
      <c r="T2249" s="57">
        <f t="shared" si="35"/>
        <v>10</v>
      </c>
    </row>
    <row r="2250" spans="1:20" s="55" customFormat="1" x14ac:dyDescent="0.3">
      <c r="A2250" s="55" t="s">
        <v>2239</v>
      </c>
      <c r="B2250" s="55">
        <v>1</v>
      </c>
      <c r="C2250" s="55">
        <v>0</v>
      </c>
      <c r="D2250" s="55">
        <v>1</v>
      </c>
      <c r="E2250" s="55">
        <v>2</v>
      </c>
      <c r="F2250" s="55">
        <v>1</v>
      </c>
      <c r="G2250" s="55">
        <v>2</v>
      </c>
      <c r="H2250" s="55">
        <v>1</v>
      </c>
      <c r="I2250" s="55">
        <v>2</v>
      </c>
      <c r="J2250" s="55">
        <v>1</v>
      </c>
      <c r="K2250" s="55">
        <v>2</v>
      </c>
      <c r="L2250" s="55">
        <v>0</v>
      </c>
      <c r="M2250" s="55">
        <v>0</v>
      </c>
      <c r="N2250" s="56">
        <v>5</v>
      </c>
      <c r="O2250" s="56">
        <v>8</v>
      </c>
      <c r="P2250" s="56">
        <v>13</v>
      </c>
      <c r="Q2250" s="55">
        <v>2249</v>
      </c>
      <c r="R2250" s="55" t="s">
        <v>309</v>
      </c>
      <c r="S2250" s="55">
        <v>129</v>
      </c>
      <c r="T2250" s="57">
        <f t="shared" si="35"/>
        <v>10</v>
      </c>
    </row>
    <row r="2251" spans="1:20" s="55" customFormat="1" x14ac:dyDescent="0.3">
      <c r="A2251" s="55" t="s">
        <v>2239</v>
      </c>
      <c r="B2251" s="55">
        <v>0</v>
      </c>
      <c r="C2251" s="55">
        <v>1</v>
      </c>
      <c r="D2251" s="55">
        <v>1</v>
      </c>
      <c r="E2251" s="55">
        <v>0</v>
      </c>
      <c r="F2251" s="55">
        <v>1</v>
      </c>
      <c r="G2251" s="55">
        <v>2</v>
      </c>
      <c r="H2251" s="55">
        <v>1</v>
      </c>
      <c r="I2251" s="55">
        <v>0</v>
      </c>
      <c r="J2251" s="55">
        <v>1</v>
      </c>
      <c r="K2251" s="55">
        <v>2</v>
      </c>
      <c r="L2251" s="55">
        <v>0</v>
      </c>
      <c r="M2251" s="55">
        <v>0</v>
      </c>
      <c r="N2251" s="56">
        <v>4</v>
      </c>
      <c r="O2251" s="56">
        <v>5</v>
      </c>
      <c r="P2251" s="56">
        <v>9</v>
      </c>
      <c r="Q2251" s="55">
        <v>2250</v>
      </c>
      <c r="R2251" s="55" t="s">
        <v>309</v>
      </c>
      <c r="S2251" s="55">
        <v>129</v>
      </c>
      <c r="T2251" s="57">
        <f t="shared" si="35"/>
        <v>6</v>
      </c>
    </row>
    <row r="2252" spans="1:20" s="55" customFormat="1" x14ac:dyDescent="0.3">
      <c r="A2252" s="55" t="s">
        <v>2239</v>
      </c>
      <c r="B2252" s="55">
        <v>0</v>
      </c>
      <c r="C2252" s="55">
        <v>1</v>
      </c>
      <c r="D2252" s="55">
        <v>0</v>
      </c>
      <c r="E2252" s="55">
        <v>0</v>
      </c>
      <c r="F2252" s="55">
        <v>2</v>
      </c>
      <c r="G2252" s="55">
        <v>1</v>
      </c>
      <c r="H2252" s="55">
        <v>0</v>
      </c>
      <c r="I2252" s="55">
        <v>0</v>
      </c>
      <c r="J2252" s="55">
        <v>1</v>
      </c>
      <c r="K2252" s="55">
        <v>1</v>
      </c>
      <c r="L2252" s="55">
        <v>0</v>
      </c>
      <c r="M2252" s="55">
        <v>0</v>
      </c>
      <c r="N2252" s="56">
        <v>3</v>
      </c>
      <c r="O2252" s="56">
        <v>3</v>
      </c>
      <c r="P2252" s="56">
        <v>6</v>
      </c>
      <c r="Q2252" s="55">
        <v>2251</v>
      </c>
      <c r="R2252" s="55" t="s">
        <v>309</v>
      </c>
      <c r="S2252" s="55">
        <v>129</v>
      </c>
      <c r="T2252" s="57">
        <f t="shared" si="35"/>
        <v>4</v>
      </c>
    </row>
    <row r="2253" spans="1:20" s="55" customFormat="1" x14ac:dyDescent="0.3">
      <c r="A2253" s="55" t="s">
        <v>2239</v>
      </c>
      <c r="B2253" s="55">
        <v>0</v>
      </c>
      <c r="C2253" s="55">
        <v>1</v>
      </c>
      <c r="D2253" s="55">
        <v>0</v>
      </c>
      <c r="E2253" s="55">
        <v>1</v>
      </c>
      <c r="F2253" s="55">
        <v>1</v>
      </c>
      <c r="G2253" s="55">
        <v>0</v>
      </c>
      <c r="H2253" s="55">
        <v>1</v>
      </c>
      <c r="I2253" s="55">
        <v>0</v>
      </c>
      <c r="J2253" s="55">
        <v>1</v>
      </c>
      <c r="K2253" s="55">
        <v>1</v>
      </c>
      <c r="L2253" s="55">
        <v>0</v>
      </c>
      <c r="M2253" s="55">
        <v>0</v>
      </c>
      <c r="N2253" s="56">
        <v>3</v>
      </c>
      <c r="O2253" s="56">
        <v>3</v>
      </c>
      <c r="P2253" s="56">
        <v>6</v>
      </c>
      <c r="Q2253" s="55">
        <v>2252</v>
      </c>
      <c r="R2253" s="55" t="s">
        <v>309</v>
      </c>
      <c r="S2253" s="55">
        <v>129</v>
      </c>
      <c r="T2253" s="57">
        <f t="shared" si="35"/>
        <v>4</v>
      </c>
    </row>
    <row r="2254" spans="1:20" s="55" customFormat="1" x14ac:dyDescent="0.3">
      <c r="A2254" s="55" t="s">
        <v>2239</v>
      </c>
      <c r="B2254" s="55">
        <v>0</v>
      </c>
      <c r="C2254" s="55">
        <v>0</v>
      </c>
      <c r="D2254" s="55">
        <v>0</v>
      </c>
      <c r="E2254" s="55">
        <v>2</v>
      </c>
      <c r="F2254" s="55">
        <v>1</v>
      </c>
      <c r="G2254" s="55">
        <v>0</v>
      </c>
      <c r="H2254" s="55">
        <v>1</v>
      </c>
      <c r="I2254" s="55">
        <v>2</v>
      </c>
      <c r="J2254" s="55">
        <v>2</v>
      </c>
      <c r="K2254" s="55">
        <v>2</v>
      </c>
      <c r="L2254" s="55">
        <v>1</v>
      </c>
      <c r="M2254" s="55">
        <v>0</v>
      </c>
      <c r="N2254" s="56">
        <v>5</v>
      </c>
      <c r="O2254" s="56">
        <v>6</v>
      </c>
      <c r="P2254" s="56">
        <v>11</v>
      </c>
      <c r="Q2254" s="55">
        <v>2253</v>
      </c>
      <c r="R2254" s="55" t="s">
        <v>309</v>
      </c>
      <c r="S2254" s="55">
        <v>129</v>
      </c>
      <c r="T2254" s="57">
        <f t="shared" si="35"/>
        <v>6</v>
      </c>
    </row>
    <row r="2255" spans="1:20" s="55" customFormat="1" x14ac:dyDescent="0.3">
      <c r="A2255" s="55" t="s">
        <v>2239</v>
      </c>
      <c r="B2255" s="55">
        <v>0</v>
      </c>
      <c r="C2255" s="55">
        <v>0</v>
      </c>
      <c r="D2255" s="55">
        <v>1</v>
      </c>
      <c r="E2255" s="55">
        <v>0</v>
      </c>
      <c r="F2255" s="55">
        <v>2</v>
      </c>
      <c r="G2255" s="55">
        <v>3</v>
      </c>
      <c r="H2255" s="55">
        <v>1</v>
      </c>
      <c r="I2255" s="55">
        <v>2</v>
      </c>
      <c r="J2255" s="55">
        <v>2</v>
      </c>
      <c r="K2255" s="55">
        <v>2</v>
      </c>
      <c r="L2255" s="55">
        <v>1</v>
      </c>
      <c r="M2255" s="55">
        <v>0</v>
      </c>
      <c r="N2255" s="56">
        <v>7</v>
      </c>
      <c r="O2255" s="56">
        <v>7</v>
      </c>
      <c r="P2255" s="56">
        <v>14</v>
      </c>
      <c r="Q2255" s="55">
        <v>2254</v>
      </c>
      <c r="R2255" s="55" t="s">
        <v>309</v>
      </c>
      <c r="S2255" s="55">
        <v>129</v>
      </c>
      <c r="T2255" s="57">
        <f t="shared" si="35"/>
        <v>9</v>
      </c>
    </row>
    <row r="2256" spans="1:20" s="55" customFormat="1" x14ac:dyDescent="0.3">
      <c r="A2256" s="55" t="s">
        <v>2239</v>
      </c>
      <c r="B2256" s="55">
        <v>0</v>
      </c>
      <c r="C2256" s="55">
        <v>1</v>
      </c>
      <c r="D2256" s="55">
        <v>0</v>
      </c>
      <c r="E2256" s="55">
        <v>2</v>
      </c>
      <c r="F2256" s="55">
        <v>1</v>
      </c>
      <c r="G2256" s="55">
        <v>0</v>
      </c>
      <c r="H2256" s="55">
        <v>1</v>
      </c>
      <c r="I2256" s="55">
        <v>2</v>
      </c>
      <c r="J2256" s="55">
        <v>1</v>
      </c>
      <c r="K2256" s="55">
        <v>1</v>
      </c>
      <c r="L2256" s="55">
        <v>0</v>
      </c>
      <c r="M2256" s="55">
        <v>0</v>
      </c>
      <c r="N2256" s="56">
        <v>3</v>
      </c>
      <c r="O2256" s="56">
        <v>6</v>
      </c>
      <c r="P2256" s="56">
        <v>9</v>
      </c>
      <c r="Q2256" s="55">
        <v>2255</v>
      </c>
      <c r="R2256" s="55" t="s">
        <v>309</v>
      </c>
      <c r="S2256" s="55">
        <v>129</v>
      </c>
      <c r="T2256" s="57">
        <f t="shared" si="35"/>
        <v>7</v>
      </c>
    </row>
    <row r="2257" spans="1:20" s="55" customFormat="1" x14ac:dyDescent="0.3">
      <c r="A2257" s="55" t="s">
        <v>2239</v>
      </c>
      <c r="B2257" s="55">
        <v>0</v>
      </c>
      <c r="C2257" s="55">
        <v>1</v>
      </c>
      <c r="D2257" s="55">
        <v>1</v>
      </c>
      <c r="E2257" s="55">
        <v>0</v>
      </c>
      <c r="F2257" s="55">
        <v>2</v>
      </c>
      <c r="G2257" s="55">
        <v>1</v>
      </c>
      <c r="H2257" s="55">
        <v>2</v>
      </c>
      <c r="I2257" s="55">
        <v>1</v>
      </c>
      <c r="J2257" s="55">
        <v>1</v>
      </c>
      <c r="K2257" s="55">
        <v>1</v>
      </c>
      <c r="L2257" s="55">
        <v>0</v>
      </c>
      <c r="M2257" s="55">
        <v>0</v>
      </c>
      <c r="N2257" s="56">
        <v>6</v>
      </c>
      <c r="O2257" s="56">
        <v>4</v>
      </c>
      <c r="P2257" s="56">
        <v>10</v>
      </c>
      <c r="Q2257" s="55">
        <v>2256</v>
      </c>
      <c r="R2257" s="55" t="s">
        <v>309</v>
      </c>
      <c r="S2257" s="55">
        <v>129</v>
      </c>
      <c r="T2257" s="57">
        <f t="shared" si="35"/>
        <v>8</v>
      </c>
    </row>
    <row r="2258" spans="1:20" s="55" customFormat="1" x14ac:dyDescent="0.3">
      <c r="A2258" s="55" t="s">
        <v>2239</v>
      </c>
      <c r="B2258" s="55">
        <v>0</v>
      </c>
      <c r="C2258" s="55">
        <v>1</v>
      </c>
      <c r="D2258" s="55">
        <v>1</v>
      </c>
      <c r="E2258" s="55">
        <v>0</v>
      </c>
      <c r="F2258" s="55">
        <v>2</v>
      </c>
      <c r="G2258" s="55">
        <v>1</v>
      </c>
      <c r="H2258" s="55">
        <v>0</v>
      </c>
      <c r="I2258" s="55">
        <v>0</v>
      </c>
      <c r="J2258" s="55">
        <v>1</v>
      </c>
      <c r="K2258" s="55">
        <v>1</v>
      </c>
      <c r="L2258" s="55">
        <v>0</v>
      </c>
      <c r="M2258" s="55">
        <v>0</v>
      </c>
      <c r="N2258" s="56">
        <v>4</v>
      </c>
      <c r="O2258" s="56">
        <v>3</v>
      </c>
      <c r="P2258" s="56">
        <v>7</v>
      </c>
      <c r="Q2258" s="55">
        <v>2257</v>
      </c>
      <c r="R2258" s="55" t="s">
        <v>309</v>
      </c>
      <c r="S2258" s="55">
        <v>129</v>
      </c>
      <c r="T2258" s="57">
        <f t="shared" si="35"/>
        <v>5</v>
      </c>
    </row>
    <row r="2259" spans="1:20" s="55" customFormat="1" x14ac:dyDescent="0.3">
      <c r="A2259" s="55" t="s">
        <v>2239</v>
      </c>
      <c r="B2259" s="55">
        <v>0</v>
      </c>
      <c r="C2259" s="55">
        <v>1</v>
      </c>
      <c r="D2259" s="55">
        <v>0</v>
      </c>
      <c r="E2259" s="55">
        <v>2</v>
      </c>
      <c r="F2259" s="55">
        <v>1</v>
      </c>
      <c r="G2259" s="55">
        <v>1</v>
      </c>
      <c r="H2259" s="55">
        <v>1</v>
      </c>
      <c r="I2259" s="55">
        <v>0</v>
      </c>
      <c r="J2259" s="55">
        <v>1</v>
      </c>
      <c r="K2259" s="55">
        <v>1</v>
      </c>
      <c r="L2259" s="55">
        <v>0</v>
      </c>
      <c r="M2259" s="55">
        <v>0</v>
      </c>
      <c r="N2259" s="56">
        <v>3</v>
      </c>
      <c r="O2259" s="56">
        <v>5</v>
      </c>
      <c r="P2259" s="56">
        <v>8</v>
      </c>
      <c r="Q2259" s="55">
        <v>2258</v>
      </c>
      <c r="R2259" s="55" t="s">
        <v>309</v>
      </c>
      <c r="S2259" s="55">
        <v>129</v>
      </c>
      <c r="T2259" s="57">
        <f t="shared" si="35"/>
        <v>6</v>
      </c>
    </row>
    <row r="2260" spans="1:20" s="55" customFormat="1" x14ac:dyDescent="0.3">
      <c r="A2260" s="55" t="s">
        <v>2239</v>
      </c>
      <c r="B2260" s="55">
        <v>0</v>
      </c>
      <c r="C2260" s="55">
        <v>1</v>
      </c>
      <c r="D2260" s="55">
        <v>0</v>
      </c>
      <c r="E2260" s="55">
        <v>2</v>
      </c>
      <c r="F2260" s="55">
        <v>1</v>
      </c>
      <c r="G2260" s="55">
        <v>2</v>
      </c>
      <c r="H2260" s="55">
        <v>1</v>
      </c>
      <c r="I2260" s="55">
        <v>0</v>
      </c>
      <c r="J2260" s="55">
        <v>1</v>
      </c>
      <c r="K2260" s="55">
        <v>2</v>
      </c>
      <c r="L2260" s="55">
        <v>0</v>
      </c>
      <c r="M2260" s="55">
        <v>0</v>
      </c>
      <c r="N2260" s="56">
        <v>3</v>
      </c>
      <c r="O2260" s="56">
        <v>7</v>
      </c>
      <c r="P2260" s="56">
        <v>10</v>
      </c>
      <c r="Q2260" s="55">
        <v>2259</v>
      </c>
      <c r="R2260" s="55" t="s">
        <v>309</v>
      </c>
      <c r="S2260" s="55">
        <v>130</v>
      </c>
      <c r="T2260" s="57">
        <f t="shared" si="35"/>
        <v>7</v>
      </c>
    </row>
    <row r="2261" spans="1:20" s="55" customFormat="1" x14ac:dyDescent="0.3">
      <c r="A2261" s="55" t="s">
        <v>2239</v>
      </c>
      <c r="B2261" s="55">
        <v>0</v>
      </c>
      <c r="C2261" s="55">
        <v>1</v>
      </c>
      <c r="D2261" s="55">
        <v>0</v>
      </c>
      <c r="E2261" s="55">
        <v>1</v>
      </c>
      <c r="F2261" s="55">
        <v>1</v>
      </c>
      <c r="G2261" s="55">
        <v>0</v>
      </c>
      <c r="H2261" s="55">
        <v>0</v>
      </c>
      <c r="I2261" s="55">
        <v>0</v>
      </c>
      <c r="J2261" s="55">
        <v>1</v>
      </c>
      <c r="K2261" s="55">
        <v>1</v>
      </c>
      <c r="L2261" s="55">
        <v>0</v>
      </c>
      <c r="M2261" s="55">
        <v>0</v>
      </c>
      <c r="N2261" s="56">
        <v>2</v>
      </c>
      <c r="O2261" s="56">
        <v>3</v>
      </c>
      <c r="P2261" s="56">
        <v>5</v>
      </c>
      <c r="Q2261" s="55">
        <v>2260</v>
      </c>
      <c r="R2261" s="55" t="s">
        <v>309</v>
      </c>
      <c r="S2261" s="55">
        <v>130</v>
      </c>
      <c r="T2261" s="57">
        <f t="shared" si="35"/>
        <v>3</v>
      </c>
    </row>
    <row r="2262" spans="1:20" s="55" customFormat="1" x14ac:dyDescent="0.3">
      <c r="A2262" s="55" t="s">
        <v>2239</v>
      </c>
      <c r="B2262" s="55">
        <v>1</v>
      </c>
      <c r="C2262" s="55">
        <v>0</v>
      </c>
      <c r="D2262" s="55">
        <v>1</v>
      </c>
      <c r="E2262" s="55">
        <v>2</v>
      </c>
      <c r="F2262" s="55">
        <v>0</v>
      </c>
      <c r="G2262" s="55">
        <v>2</v>
      </c>
      <c r="H2262" s="55">
        <v>1</v>
      </c>
      <c r="I2262" s="55">
        <v>2</v>
      </c>
      <c r="J2262" s="55">
        <v>1</v>
      </c>
      <c r="K2262" s="55">
        <v>2</v>
      </c>
      <c r="L2262" s="55">
        <v>0</v>
      </c>
      <c r="M2262" s="55">
        <v>0</v>
      </c>
      <c r="N2262" s="56">
        <v>4</v>
      </c>
      <c r="O2262" s="56">
        <v>8</v>
      </c>
      <c r="P2262" s="56">
        <v>12</v>
      </c>
      <c r="Q2262" s="55">
        <v>2261</v>
      </c>
      <c r="R2262" s="55" t="s">
        <v>309</v>
      </c>
      <c r="S2262" s="55">
        <v>130</v>
      </c>
      <c r="T2262" s="57">
        <f t="shared" si="35"/>
        <v>9</v>
      </c>
    </row>
    <row r="2263" spans="1:20" s="55" customFormat="1" x14ac:dyDescent="0.3">
      <c r="A2263" s="55" t="s">
        <v>2239</v>
      </c>
      <c r="B2263" s="55">
        <v>0</v>
      </c>
      <c r="C2263" s="55">
        <v>1</v>
      </c>
      <c r="D2263" s="55">
        <v>0</v>
      </c>
      <c r="E2263" s="55">
        <v>1</v>
      </c>
      <c r="F2263" s="55">
        <v>0</v>
      </c>
      <c r="G2263" s="55">
        <v>0</v>
      </c>
      <c r="H2263" s="55">
        <v>0</v>
      </c>
      <c r="I2263" s="55">
        <v>0</v>
      </c>
      <c r="J2263" s="55">
        <v>1</v>
      </c>
      <c r="K2263" s="55">
        <v>1</v>
      </c>
      <c r="L2263" s="55">
        <v>0</v>
      </c>
      <c r="M2263" s="55">
        <v>0</v>
      </c>
      <c r="N2263" s="56">
        <v>1</v>
      </c>
      <c r="O2263" s="56">
        <v>3</v>
      </c>
      <c r="P2263" s="56">
        <v>4</v>
      </c>
      <c r="Q2263" s="55">
        <v>2262</v>
      </c>
      <c r="R2263" s="55" t="s">
        <v>309</v>
      </c>
      <c r="S2263" s="55">
        <v>130</v>
      </c>
      <c r="T2263" s="57">
        <f t="shared" si="35"/>
        <v>2</v>
      </c>
    </row>
    <row r="2264" spans="1:20" s="55" customFormat="1" x14ac:dyDescent="0.3">
      <c r="A2264" s="55" t="s">
        <v>2239</v>
      </c>
      <c r="B2264" s="55">
        <v>0</v>
      </c>
      <c r="C2264" s="55">
        <v>1</v>
      </c>
      <c r="D2264" s="55">
        <v>0</v>
      </c>
      <c r="E2264" s="55">
        <v>2</v>
      </c>
      <c r="F2264" s="55">
        <v>1</v>
      </c>
      <c r="G2264" s="55">
        <v>1</v>
      </c>
      <c r="H2264" s="55">
        <v>0</v>
      </c>
      <c r="I2264" s="55">
        <v>0</v>
      </c>
      <c r="J2264" s="55">
        <v>1</v>
      </c>
      <c r="K2264" s="55">
        <v>2</v>
      </c>
      <c r="L2264" s="55">
        <v>0</v>
      </c>
      <c r="M2264" s="55">
        <v>0</v>
      </c>
      <c r="N2264" s="56">
        <v>2</v>
      </c>
      <c r="O2264" s="56">
        <v>6</v>
      </c>
      <c r="P2264" s="56">
        <v>8</v>
      </c>
      <c r="Q2264" s="55">
        <v>2263</v>
      </c>
      <c r="R2264" s="55" t="s">
        <v>309</v>
      </c>
      <c r="S2264" s="55">
        <v>130</v>
      </c>
      <c r="T2264" s="57">
        <f t="shared" si="35"/>
        <v>5</v>
      </c>
    </row>
    <row r="2265" spans="1:20" s="55" customFormat="1" x14ac:dyDescent="0.3">
      <c r="A2265" s="55" t="s">
        <v>2239</v>
      </c>
      <c r="B2265" s="55">
        <v>0</v>
      </c>
      <c r="C2265" s="55">
        <v>1</v>
      </c>
      <c r="D2265" s="55">
        <v>1</v>
      </c>
      <c r="E2265" s="55">
        <v>0</v>
      </c>
      <c r="F2265" s="55">
        <v>2</v>
      </c>
      <c r="G2265" s="55">
        <v>1</v>
      </c>
      <c r="H2265" s="55">
        <v>1</v>
      </c>
      <c r="I2265" s="55">
        <v>2</v>
      </c>
      <c r="J2265" s="55">
        <v>1</v>
      </c>
      <c r="K2265" s="55">
        <v>2</v>
      </c>
      <c r="L2265" s="55">
        <v>0</v>
      </c>
      <c r="M2265" s="55">
        <v>0</v>
      </c>
      <c r="N2265" s="56">
        <v>5</v>
      </c>
      <c r="O2265" s="56">
        <v>6</v>
      </c>
      <c r="P2265" s="56">
        <v>11</v>
      </c>
      <c r="Q2265" s="55">
        <v>2264</v>
      </c>
      <c r="R2265" s="55" t="s">
        <v>309</v>
      </c>
      <c r="S2265" s="55">
        <v>130</v>
      </c>
      <c r="T2265" s="57">
        <f t="shared" si="35"/>
        <v>8</v>
      </c>
    </row>
    <row r="2266" spans="1:20" s="55" customFormat="1" x14ac:dyDescent="0.3">
      <c r="A2266" s="55" t="s">
        <v>2239</v>
      </c>
      <c r="B2266" s="55">
        <v>1</v>
      </c>
      <c r="C2266" s="55">
        <v>0</v>
      </c>
      <c r="D2266" s="55">
        <v>0</v>
      </c>
      <c r="E2266" s="55">
        <v>1</v>
      </c>
      <c r="F2266" s="55">
        <v>0</v>
      </c>
      <c r="G2266" s="55">
        <v>1</v>
      </c>
      <c r="H2266" s="55">
        <v>0</v>
      </c>
      <c r="I2266" s="55">
        <v>0</v>
      </c>
      <c r="J2266" s="55">
        <v>1</v>
      </c>
      <c r="K2266" s="55">
        <v>1</v>
      </c>
      <c r="L2266" s="55">
        <v>0</v>
      </c>
      <c r="M2266" s="55">
        <v>0</v>
      </c>
      <c r="N2266" s="56">
        <v>2</v>
      </c>
      <c r="O2266" s="56">
        <v>3</v>
      </c>
      <c r="P2266" s="56">
        <v>5</v>
      </c>
      <c r="Q2266" s="55">
        <v>2265</v>
      </c>
      <c r="R2266" s="55" t="s">
        <v>309</v>
      </c>
      <c r="S2266" s="55">
        <v>130</v>
      </c>
      <c r="T2266" s="57">
        <f t="shared" si="35"/>
        <v>3</v>
      </c>
    </row>
    <row r="2267" spans="1:20" s="55" customFormat="1" x14ac:dyDescent="0.3">
      <c r="A2267" s="55" t="s">
        <v>2239</v>
      </c>
      <c r="B2267" s="55">
        <v>0</v>
      </c>
      <c r="C2267" s="55">
        <v>1</v>
      </c>
      <c r="D2267" s="55">
        <v>1</v>
      </c>
      <c r="E2267" s="55">
        <v>0</v>
      </c>
      <c r="F2267" s="55">
        <v>1</v>
      </c>
      <c r="G2267" s="55">
        <v>0</v>
      </c>
      <c r="H2267" s="55">
        <v>0</v>
      </c>
      <c r="I2267" s="55">
        <v>0</v>
      </c>
      <c r="J2267" s="55">
        <v>1</v>
      </c>
      <c r="K2267" s="55">
        <v>1</v>
      </c>
      <c r="L2267" s="55">
        <v>0</v>
      </c>
      <c r="M2267" s="55">
        <v>0</v>
      </c>
      <c r="N2267" s="56">
        <v>3</v>
      </c>
      <c r="O2267" s="56">
        <v>2</v>
      </c>
      <c r="P2267" s="56">
        <v>5</v>
      </c>
      <c r="Q2267" s="55">
        <v>2266</v>
      </c>
      <c r="R2267" s="55" t="s">
        <v>309</v>
      </c>
      <c r="S2267" s="55">
        <v>130</v>
      </c>
      <c r="T2267" s="57">
        <f t="shared" si="35"/>
        <v>3</v>
      </c>
    </row>
    <row r="2268" spans="1:20" s="55" customFormat="1" x14ac:dyDescent="0.3">
      <c r="A2268" s="55" t="s">
        <v>2239</v>
      </c>
      <c r="B2268" s="55">
        <v>0</v>
      </c>
      <c r="C2268" s="55">
        <v>1</v>
      </c>
      <c r="D2268" s="55">
        <v>0</v>
      </c>
      <c r="E2268" s="55">
        <v>1</v>
      </c>
      <c r="F2268" s="55">
        <v>0</v>
      </c>
      <c r="G2268" s="55">
        <v>1</v>
      </c>
      <c r="H2268" s="55">
        <v>0</v>
      </c>
      <c r="I2268" s="55">
        <v>0</v>
      </c>
      <c r="J2268" s="55">
        <v>1</v>
      </c>
      <c r="K2268" s="55">
        <v>1</v>
      </c>
      <c r="L2268" s="55">
        <v>0</v>
      </c>
      <c r="M2268" s="55">
        <v>0</v>
      </c>
      <c r="N2268" s="56">
        <v>1</v>
      </c>
      <c r="O2268" s="56">
        <v>4</v>
      </c>
      <c r="P2268" s="56">
        <v>5</v>
      </c>
      <c r="Q2268" s="55">
        <v>2267</v>
      </c>
      <c r="R2268" s="55" t="s">
        <v>309</v>
      </c>
      <c r="S2268" s="55">
        <v>130</v>
      </c>
      <c r="T2268" s="57">
        <f t="shared" si="35"/>
        <v>3</v>
      </c>
    </row>
    <row r="2269" spans="1:20" s="55" customFormat="1" x14ac:dyDescent="0.3">
      <c r="A2269" s="55" t="s">
        <v>2239</v>
      </c>
      <c r="B2269" s="55">
        <v>1</v>
      </c>
      <c r="C2269" s="55">
        <v>0</v>
      </c>
      <c r="D2269" s="55">
        <v>1</v>
      </c>
      <c r="E2269" s="55">
        <v>2</v>
      </c>
      <c r="F2269" s="55">
        <v>1</v>
      </c>
      <c r="G2269" s="55">
        <v>1</v>
      </c>
      <c r="H2269" s="55">
        <v>2</v>
      </c>
      <c r="I2269" s="55">
        <v>1</v>
      </c>
      <c r="J2269" s="55">
        <v>1</v>
      </c>
      <c r="K2269" s="55">
        <v>2</v>
      </c>
      <c r="L2269" s="55">
        <v>0</v>
      </c>
      <c r="M2269" s="55">
        <v>0</v>
      </c>
      <c r="N2269" s="56">
        <v>6</v>
      </c>
      <c r="O2269" s="56">
        <v>6</v>
      </c>
      <c r="P2269" s="56">
        <v>12</v>
      </c>
      <c r="Q2269" s="55">
        <v>2268</v>
      </c>
      <c r="R2269" s="55" t="s">
        <v>309</v>
      </c>
      <c r="S2269" s="55">
        <v>130</v>
      </c>
      <c r="T2269" s="57">
        <f t="shared" si="35"/>
        <v>9</v>
      </c>
    </row>
    <row r="2270" spans="1:20" s="55" customFormat="1" x14ac:dyDescent="0.3">
      <c r="A2270" s="55" t="s">
        <v>2239</v>
      </c>
      <c r="B2270" s="55">
        <v>0</v>
      </c>
      <c r="C2270" s="55">
        <v>1</v>
      </c>
      <c r="D2270" s="55">
        <v>0</v>
      </c>
      <c r="E2270" s="55">
        <v>1</v>
      </c>
      <c r="F2270" s="55">
        <v>1</v>
      </c>
      <c r="G2270" s="55">
        <v>2</v>
      </c>
      <c r="H2270" s="55">
        <v>1</v>
      </c>
      <c r="I2270" s="55">
        <v>0</v>
      </c>
      <c r="J2270" s="55">
        <v>1</v>
      </c>
      <c r="K2270" s="55">
        <v>2</v>
      </c>
      <c r="L2270" s="55">
        <v>0</v>
      </c>
      <c r="M2270" s="55">
        <v>0</v>
      </c>
      <c r="N2270" s="56">
        <v>3</v>
      </c>
      <c r="O2270" s="56">
        <v>6</v>
      </c>
      <c r="P2270" s="56">
        <v>9</v>
      </c>
      <c r="Q2270" s="55">
        <v>2269</v>
      </c>
      <c r="R2270" s="55" t="s">
        <v>309</v>
      </c>
      <c r="S2270" s="55">
        <v>130</v>
      </c>
      <c r="T2270" s="57">
        <f t="shared" si="35"/>
        <v>6</v>
      </c>
    </row>
    <row r="2271" spans="1:20" s="55" customFormat="1" x14ac:dyDescent="0.3">
      <c r="A2271" s="55" t="s">
        <v>2239</v>
      </c>
      <c r="B2271" s="55">
        <v>0</v>
      </c>
      <c r="C2271" s="55">
        <v>1</v>
      </c>
      <c r="D2271" s="55">
        <v>1</v>
      </c>
      <c r="E2271" s="55">
        <v>0</v>
      </c>
      <c r="F2271" s="55">
        <v>1</v>
      </c>
      <c r="G2271" s="55">
        <v>0</v>
      </c>
      <c r="H2271" s="55">
        <v>1</v>
      </c>
      <c r="I2271" s="55">
        <v>0</v>
      </c>
      <c r="J2271" s="55">
        <v>1</v>
      </c>
      <c r="K2271" s="55">
        <v>1</v>
      </c>
      <c r="L2271" s="55">
        <v>0</v>
      </c>
      <c r="M2271" s="55">
        <v>0</v>
      </c>
      <c r="N2271" s="56">
        <v>4</v>
      </c>
      <c r="O2271" s="56">
        <v>2</v>
      </c>
      <c r="P2271" s="56">
        <v>6</v>
      </c>
      <c r="Q2271" s="55">
        <v>2270</v>
      </c>
      <c r="R2271" s="55" t="s">
        <v>309</v>
      </c>
      <c r="S2271" s="55">
        <v>130</v>
      </c>
      <c r="T2271" s="57">
        <f t="shared" si="35"/>
        <v>4</v>
      </c>
    </row>
    <row r="2272" spans="1:20" s="55" customFormat="1" x14ac:dyDescent="0.3">
      <c r="A2272" s="55" t="s">
        <v>2239</v>
      </c>
      <c r="B2272" s="55">
        <v>0</v>
      </c>
      <c r="C2272" s="55">
        <v>0</v>
      </c>
      <c r="D2272" s="55">
        <v>0</v>
      </c>
      <c r="E2272" s="55">
        <v>1</v>
      </c>
      <c r="F2272" s="55">
        <v>2</v>
      </c>
      <c r="G2272" s="55">
        <v>1</v>
      </c>
      <c r="H2272" s="55">
        <v>0</v>
      </c>
      <c r="I2272" s="55">
        <v>1</v>
      </c>
      <c r="J2272" s="55">
        <v>1</v>
      </c>
      <c r="K2272" s="55">
        <v>1</v>
      </c>
      <c r="L2272" s="55">
        <v>0</v>
      </c>
      <c r="M2272" s="55">
        <v>0</v>
      </c>
      <c r="N2272" s="56">
        <v>3</v>
      </c>
      <c r="O2272" s="56">
        <v>4</v>
      </c>
      <c r="P2272" s="56">
        <v>7</v>
      </c>
      <c r="Q2272" s="55">
        <v>2271</v>
      </c>
      <c r="R2272" s="55" t="s">
        <v>309</v>
      </c>
      <c r="S2272" s="55">
        <v>130</v>
      </c>
      <c r="T2272" s="57">
        <f t="shared" si="35"/>
        <v>5</v>
      </c>
    </row>
    <row r="2273" spans="1:20" s="55" customFormat="1" x14ac:dyDescent="0.3">
      <c r="A2273" s="55" t="s">
        <v>2239</v>
      </c>
      <c r="B2273" s="55">
        <v>0</v>
      </c>
      <c r="C2273" s="55">
        <v>1</v>
      </c>
      <c r="D2273" s="55">
        <v>0</v>
      </c>
      <c r="E2273" s="55">
        <v>1</v>
      </c>
      <c r="F2273" s="55">
        <v>0</v>
      </c>
      <c r="G2273" s="55">
        <v>1</v>
      </c>
      <c r="H2273" s="55">
        <v>0</v>
      </c>
      <c r="I2273" s="55">
        <v>1</v>
      </c>
      <c r="J2273" s="55">
        <v>1</v>
      </c>
      <c r="K2273" s="55">
        <v>1</v>
      </c>
      <c r="L2273" s="55">
        <v>0</v>
      </c>
      <c r="M2273" s="55">
        <v>0</v>
      </c>
      <c r="N2273" s="56">
        <v>1</v>
      </c>
      <c r="O2273" s="56">
        <v>5</v>
      </c>
      <c r="P2273" s="56">
        <v>6</v>
      </c>
      <c r="Q2273" s="55">
        <v>2272</v>
      </c>
      <c r="R2273" s="55" t="s">
        <v>309</v>
      </c>
      <c r="S2273" s="55">
        <v>130</v>
      </c>
      <c r="T2273" s="57">
        <f t="shared" si="35"/>
        <v>4</v>
      </c>
    </row>
    <row r="2274" spans="1:20" s="55" customFormat="1" x14ac:dyDescent="0.3">
      <c r="A2274" s="55" t="s">
        <v>2239</v>
      </c>
      <c r="B2274" s="55">
        <v>0</v>
      </c>
      <c r="C2274" s="55">
        <v>1</v>
      </c>
      <c r="D2274" s="55">
        <v>0</v>
      </c>
      <c r="E2274" s="55">
        <v>1</v>
      </c>
      <c r="F2274" s="55">
        <v>1</v>
      </c>
      <c r="G2274" s="55">
        <v>0</v>
      </c>
      <c r="H2274" s="55">
        <v>1</v>
      </c>
      <c r="I2274" s="55">
        <v>0</v>
      </c>
      <c r="J2274" s="55">
        <v>1</v>
      </c>
      <c r="K2274" s="55">
        <v>1</v>
      </c>
      <c r="L2274" s="55">
        <v>0</v>
      </c>
      <c r="M2274" s="55">
        <v>0</v>
      </c>
      <c r="N2274" s="56">
        <v>3</v>
      </c>
      <c r="O2274" s="56">
        <v>3</v>
      </c>
      <c r="P2274" s="56">
        <v>6</v>
      </c>
      <c r="Q2274" s="55">
        <v>2273</v>
      </c>
      <c r="R2274" s="55" t="s">
        <v>309</v>
      </c>
      <c r="S2274" s="55">
        <v>130</v>
      </c>
      <c r="T2274" s="57">
        <f t="shared" si="35"/>
        <v>4</v>
      </c>
    </row>
    <row r="2275" spans="1:20" s="55" customFormat="1" x14ac:dyDescent="0.3">
      <c r="A2275" s="55" t="s">
        <v>2239</v>
      </c>
      <c r="B2275" s="55">
        <v>0</v>
      </c>
      <c r="C2275" s="55">
        <v>1</v>
      </c>
      <c r="D2275" s="55">
        <v>0</v>
      </c>
      <c r="E2275" s="55">
        <v>1</v>
      </c>
      <c r="F2275" s="55">
        <v>1</v>
      </c>
      <c r="G2275" s="55">
        <v>0</v>
      </c>
      <c r="H2275" s="55">
        <v>1</v>
      </c>
      <c r="I2275" s="55">
        <v>0</v>
      </c>
      <c r="J2275" s="55">
        <v>1</v>
      </c>
      <c r="K2275" s="55">
        <v>1</v>
      </c>
      <c r="L2275" s="55">
        <v>0</v>
      </c>
      <c r="M2275" s="55">
        <v>0</v>
      </c>
      <c r="N2275" s="56">
        <v>3</v>
      </c>
      <c r="O2275" s="56">
        <v>3</v>
      </c>
      <c r="P2275" s="56">
        <v>6</v>
      </c>
      <c r="Q2275" s="55">
        <v>2274</v>
      </c>
      <c r="R2275" s="55" t="s">
        <v>309</v>
      </c>
      <c r="S2275" s="55">
        <v>130</v>
      </c>
      <c r="T2275" s="57">
        <f t="shared" si="35"/>
        <v>4</v>
      </c>
    </row>
    <row r="2276" spans="1:20" s="55" customFormat="1" x14ac:dyDescent="0.3">
      <c r="A2276" s="55" t="s">
        <v>2239</v>
      </c>
      <c r="B2276" s="55">
        <v>0</v>
      </c>
      <c r="C2276" s="55">
        <v>0</v>
      </c>
      <c r="D2276" s="55">
        <v>1</v>
      </c>
      <c r="E2276" s="55">
        <v>0</v>
      </c>
      <c r="F2276" s="55">
        <v>3</v>
      </c>
      <c r="G2276" s="55">
        <v>1</v>
      </c>
      <c r="H2276" s="55">
        <v>2</v>
      </c>
      <c r="I2276" s="55">
        <v>1</v>
      </c>
      <c r="J2276" s="55">
        <v>1</v>
      </c>
      <c r="K2276" s="55">
        <v>2</v>
      </c>
      <c r="L2276" s="55">
        <v>1</v>
      </c>
      <c r="M2276" s="55">
        <v>0</v>
      </c>
      <c r="N2276" s="56">
        <v>8</v>
      </c>
      <c r="O2276" s="56">
        <v>4</v>
      </c>
      <c r="P2276" s="56">
        <v>12</v>
      </c>
      <c r="Q2276" s="55">
        <v>2275</v>
      </c>
      <c r="R2276" s="55" t="s">
        <v>309</v>
      </c>
      <c r="S2276" s="55">
        <v>130</v>
      </c>
      <c r="T2276" s="57">
        <f t="shared" si="35"/>
        <v>8</v>
      </c>
    </row>
    <row r="2277" spans="1:20" s="55" customFormat="1" x14ac:dyDescent="0.3">
      <c r="A2277" s="55" t="s">
        <v>2239</v>
      </c>
      <c r="B2277" s="55">
        <v>0</v>
      </c>
      <c r="C2277" s="55">
        <v>1</v>
      </c>
      <c r="D2277" s="55">
        <v>0</v>
      </c>
      <c r="E2277" s="55">
        <v>1</v>
      </c>
      <c r="F2277" s="55">
        <v>1</v>
      </c>
      <c r="G2277" s="55">
        <v>0</v>
      </c>
      <c r="H2277" s="55">
        <v>1</v>
      </c>
      <c r="I2277" s="55">
        <v>0</v>
      </c>
      <c r="J2277" s="55">
        <v>1</v>
      </c>
      <c r="K2277" s="55">
        <v>1</v>
      </c>
      <c r="L2277" s="55">
        <v>0</v>
      </c>
      <c r="M2277" s="55">
        <v>0</v>
      </c>
      <c r="N2277" s="56">
        <v>3</v>
      </c>
      <c r="O2277" s="56">
        <v>3</v>
      </c>
      <c r="P2277" s="56">
        <v>6</v>
      </c>
      <c r="Q2277" s="55">
        <v>2276</v>
      </c>
      <c r="R2277" s="55" t="s">
        <v>309</v>
      </c>
      <c r="S2277" s="55">
        <v>130</v>
      </c>
      <c r="T2277" s="57">
        <f t="shared" si="35"/>
        <v>4</v>
      </c>
    </row>
    <row r="2278" spans="1:20" s="55" customFormat="1" x14ac:dyDescent="0.3">
      <c r="A2278" s="55" t="s">
        <v>2239</v>
      </c>
      <c r="B2278" s="55">
        <v>0</v>
      </c>
      <c r="C2278" s="55">
        <v>1</v>
      </c>
      <c r="D2278" s="55">
        <v>0</v>
      </c>
      <c r="E2278" s="55">
        <v>1</v>
      </c>
      <c r="F2278" s="55">
        <v>0</v>
      </c>
      <c r="G2278" s="55">
        <v>1</v>
      </c>
      <c r="H2278" s="55">
        <v>0</v>
      </c>
      <c r="I2278" s="55">
        <v>1</v>
      </c>
      <c r="J2278" s="55">
        <v>1</v>
      </c>
      <c r="K2278" s="55">
        <v>1</v>
      </c>
      <c r="L2278" s="55">
        <v>0</v>
      </c>
      <c r="M2278" s="55">
        <v>0</v>
      </c>
      <c r="N2278" s="56">
        <v>1</v>
      </c>
      <c r="O2278" s="56">
        <v>5</v>
      </c>
      <c r="P2278" s="56">
        <v>6</v>
      </c>
      <c r="Q2278" s="55">
        <v>2277</v>
      </c>
      <c r="R2278" s="55" t="s">
        <v>309</v>
      </c>
      <c r="S2278" s="55">
        <v>130</v>
      </c>
      <c r="T2278" s="57">
        <f t="shared" si="35"/>
        <v>4</v>
      </c>
    </row>
    <row r="2279" spans="1:20" s="55" customFormat="1" x14ac:dyDescent="0.3">
      <c r="A2279" s="55" t="s">
        <v>2239</v>
      </c>
      <c r="B2279" s="55">
        <v>0</v>
      </c>
      <c r="C2279" s="55">
        <v>1</v>
      </c>
      <c r="D2279" s="55">
        <v>0</v>
      </c>
      <c r="E2279" s="55">
        <v>1</v>
      </c>
      <c r="F2279" s="55">
        <v>0</v>
      </c>
      <c r="G2279" s="55">
        <v>1</v>
      </c>
      <c r="H2279" s="55">
        <v>0</v>
      </c>
      <c r="I2279" s="55">
        <v>1</v>
      </c>
      <c r="J2279" s="55">
        <v>1</v>
      </c>
      <c r="K2279" s="55">
        <v>1</v>
      </c>
      <c r="L2279" s="55">
        <v>0</v>
      </c>
      <c r="M2279" s="55">
        <v>0</v>
      </c>
      <c r="N2279" s="56">
        <v>1</v>
      </c>
      <c r="O2279" s="56">
        <v>5</v>
      </c>
      <c r="P2279" s="56">
        <v>6</v>
      </c>
      <c r="Q2279" s="55">
        <v>2278</v>
      </c>
      <c r="R2279" s="55" t="s">
        <v>309</v>
      </c>
      <c r="S2279" s="55">
        <v>130</v>
      </c>
      <c r="T2279" s="57">
        <f t="shared" si="35"/>
        <v>4</v>
      </c>
    </row>
    <row r="2280" spans="1:20" s="55" customFormat="1" x14ac:dyDescent="0.3">
      <c r="A2280" s="55" t="s">
        <v>2239</v>
      </c>
      <c r="B2280" s="55">
        <v>0</v>
      </c>
      <c r="C2280" s="55">
        <v>1</v>
      </c>
      <c r="D2280" s="55">
        <v>0</v>
      </c>
      <c r="E2280" s="55">
        <v>2</v>
      </c>
      <c r="F2280" s="55">
        <v>1</v>
      </c>
      <c r="G2280" s="55">
        <v>0</v>
      </c>
      <c r="H2280" s="55">
        <v>1</v>
      </c>
      <c r="I2280" s="55">
        <v>1</v>
      </c>
      <c r="J2280" s="55">
        <v>1</v>
      </c>
      <c r="K2280" s="55">
        <v>2</v>
      </c>
      <c r="L2280" s="55">
        <v>0</v>
      </c>
      <c r="M2280" s="55">
        <v>0</v>
      </c>
      <c r="N2280" s="56">
        <v>3</v>
      </c>
      <c r="O2280" s="56">
        <v>6</v>
      </c>
      <c r="P2280" s="56">
        <v>9</v>
      </c>
      <c r="Q2280" s="55">
        <v>2279</v>
      </c>
      <c r="R2280" s="55" t="s">
        <v>309</v>
      </c>
      <c r="S2280" s="55">
        <v>131</v>
      </c>
      <c r="T2280" s="57">
        <f t="shared" si="35"/>
        <v>6</v>
      </c>
    </row>
    <row r="2281" spans="1:20" s="55" customFormat="1" x14ac:dyDescent="0.3">
      <c r="A2281" s="55" t="s">
        <v>2239</v>
      </c>
      <c r="B2281" s="55">
        <v>1</v>
      </c>
      <c r="C2281" s="55">
        <v>0</v>
      </c>
      <c r="D2281" s="55">
        <v>0</v>
      </c>
      <c r="E2281" s="55">
        <v>2</v>
      </c>
      <c r="F2281" s="55">
        <v>1</v>
      </c>
      <c r="G2281" s="55">
        <v>0</v>
      </c>
      <c r="H2281" s="55">
        <v>1</v>
      </c>
      <c r="I2281" s="55">
        <v>1</v>
      </c>
      <c r="J2281" s="55">
        <v>1</v>
      </c>
      <c r="K2281" s="55">
        <v>1</v>
      </c>
      <c r="L2281" s="55">
        <v>0</v>
      </c>
      <c r="M2281" s="55">
        <v>0</v>
      </c>
      <c r="N2281" s="56">
        <v>4</v>
      </c>
      <c r="O2281" s="56">
        <v>4</v>
      </c>
      <c r="P2281" s="56">
        <v>8</v>
      </c>
      <c r="Q2281" s="55">
        <v>2280</v>
      </c>
      <c r="R2281" s="55" t="s">
        <v>309</v>
      </c>
      <c r="S2281" s="55">
        <v>131</v>
      </c>
      <c r="T2281" s="57">
        <f t="shared" si="35"/>
        <v>6</v>
      </c>
    </row>
    <row r="2282" spans="1:20" s="55" customFormat="1" x14ac:dyDescent="0.3">
      <c r="A2282" s="55" t="s">
        <v>2239</v>
      </c>
      <c r="B2282" s="55">
        <v>1</v>
      </c>
      <c r="C2282" s="55">
        <v>0</v>
      </c>
      <c r="D2282" s="55">
        <v>1</v>
      </c>
      <c r="E2282" s="55">
        <v>0</v>
      </c>
      <c r="F2282" s="55">
        <v>0</v>
      </c>
      <c r="G2282" s="55">
        <v>0</v>
      </c>
      <c r="H2282" s="55">
        <v>0</v>
      </c>
      <c r="I2282" s="55">
        <v>0</v>
      </c>
      <c r="J2282" s="55">
        <v>1</v>
      </c>
      <c r="K2282" s="55">
        <v>1</v>
      </c>
      <c r="L2282" s="55">
        <v>0</v>
      </c>
      <c r="M2282" s="55">
        <v>0</v>
      </c>
      <c r="N2282" s="56">
        <v>3</v>
      </c>
      <c r="O2282" s="56">
        <v>1</v>
      </c>
      <c r="P2282" s="56">
        <v>4</v>
      </c>
      <c r="Q2282" s="55">
        <v>2281</v>
      </c>
      <c r="R2282" s="55" t="s">
        <v>309</v>
      </c>
      <c r="S2282" s="55">
        <v>131</v>
      </c>
      <c r="T2282" s="57">
        <f t="shared" si="35"/>
        <v>2</v>
      </c>
    </row>
    <row r="2283" spans="1:20" s="55" customFormat="1" x14ac:dyDescent="0.3">
      <c r="A2283" s="55" t="s">
        <v>2239</v>
      </c>
      <c r="B2283" s="55">
        <v>0</v>
      </c>
      <c r="C2283" s="55">
        <v>1</v>
      </c>
      <c r="D2283" s="55">
        <v>0</v>
      </c>
      <c r="E2283" s="55">
        <v>1</v>
      </c>
      <c r="F2283" s="55">
        <v>1</v>
      </c>
      <c r="G2283" s="55">
        <v>0</v>
      </c>
      <c r="H2283" s="55">
        <v>0</v>
      </c>
      <c r="I2283" s="55">
        <v>0</v>
      </c>
      <c r="J2283" s="55">
        <v>1</v>
      </c>
      <c r="K2283" s="55">
        <v>1</v>
      </c>
      <c r="L2283" s="55">
        <v>0</v>
      </c>
      <c r="M2283" s="55">
        <v>0</v>
      </c>
      <c r="N2283" s="56">
        <v>2</v>
      </c>
      <c r="O2283" s="56">
        <v>3</v>
      </c>
      <c r="P2283" s="56">
        <v>5</v>
      </c>
      <c r="Q2283" s="55">
        <v>2282</v>
      </c>
      <c r="R2283" s="55" t="s">
        <v>309</v>
      </c>
      <c r="S2283" s="55">
        <v>131</v>
      </c>
      <c r="T2283" s="57">
        <f t="shared" si="35"/>
        <v>3</v>
      </c>
    </row>
    <row r="2284" spans="1:20" s="55" customFormat="1" x14ac:dyDescent="0.3">
      <c r="A2284" s="55" t="s">
        <v>2240</v>
      </c>
      <c r="B2284" s="55">
        <v>0</v>
      </c>
      <c r="C2284" s="55">
        <v>0</v>
      </c>
      <c r="D2284" s="55">
        <v>1</v>
      </c>
      <c r="E2284" s="55">
        <v>0</v>
      </c>
      <c r="F2284" s="55">
        <v>2</v>
      </c>
      <c r="G2284" s="55">
        <v>1</v>
      </c>
      <c r="H2284" s="55">
        <v>3</v>
      </c>
      <c r="I2284" s="55">
        <v>1</v>
      </c>
      <c r="J2284" s="55">
        <v>2</v>
      </c>
      <c r="K2284" s="55">
        <v>1</v>
      </c>
      <c r="L2284" s="55">
        <v>1</v>
      </c>
      <c r="M2284" s="55">
        <v>0</v>
      </c>
      <c r="N2284" s="56">
        <v>9</v>
      </c>
      <c r="O2284" s="56">
        <v>3</v>
      </c>
      <c r="P2284" s="56">
        <v>12</v>
      </c>
      <c r="Q2284" s="55">
        <v>2283</v>
      </c>
      <c r="R2284" s="55" t="s">
        <v>309</v>
      </c>
      <c r="S2284" s="55">
        <v>131</v>
      </c>
      <c r="T2284" s="57">
        <f t="shared" si="35"/>
        <v>8</v>
      </c>
    </row>
    <row r="2285" spans="1:20" s="55" customFormat="1" x14ac:dyDescent="0.3">
      <c r="A2285" s="55" t="s">
        <v>2239</v>
      </c>
      <c r="B2285" s="55">
        <v>1</v>
      </c>
      <c r="C2285" s="55">
        <v>0</v>
      </c>
      <c r="D2285" s="55">
        <v>0</v>
      </c>
      <c r="E2285" s="55">
        <v>1</v>
      </c>
      <c r="F2285" s="55">
        <v>0</v>
      </c>
      <c r="G2285" s="55">
        <v>0</v>
      </c>
      <c r="H2285" s="55">
        <v>0</v>
      </c>
      <c r="I2285" s="55">
        <v>0</v>
      </c>
      <c r="J2285" s="55">
        <v>1</v>
      </c>
      <c r="K2285" s="55">
        <v>1</v>
      </c>
      <c r="L2285" s="55">
        <v>0</v>
      </c>
      <c r="M2285" s="55">
        <v>0</v>
      </c>
      <c r="N2285" s="56">
        <v>2</v>
      </c>
      <c r="O2285" s="56">
        <v>2</v>
      </c>
      <c r="P2285" s="56">
        <v>4</v>
      </c>
      <c r="Q2285" s="55">
        <v>2284</v>
      </c>
      <c r="R2285" s="55" t="s">
        <v>309</v>
      </c>
      <c r="S2285" s="55">
        <v>131</v>
      </c>
      <c r="T2285" s="57">
        <f t="shared" si="35"/>
        <v>2</v>
      </c>
    </row>
    <row r="2286" spans="1:20" s="55" customFormat="1" x14ac:dyDescent="0.3">
      <c r="A2286" s="55" t="s">
        <v>2239</v>
      </c>
      <c r="B2286" s="55">
        <v>0</v>
      </c>
      <c r="C2286" s="55">
        <v>1</v>
      </c>
      <c r="D2286" s="55">
        <v>0</v>
      </c>
      <c r="E2286" s="55">
        <v>1</v>
      </c>
      <c r="F2286" s="55">
        <v>1</v>
      </c>
      <c r="G2286" s="55">
        <v>0</v>
      </c>
      <c r="H2286" s="55">
        <v>1</v>
      </c>
      <c r="I2286" s="55">
        <v>2</v>
      </c>
      <c r="J2286" s="55">
        <v>1</v>
      </c>
      <c r="K2286" s="55">
        <v>1</v>
      </c>
      <c r="L2286" s="55">
        <v>0</v>
      </c>
      <c r="M2286" s="55">
        <v>0</v>
      </c>
      <c r="N2286" s="56">
        <v>3</v>
      </c>
      <c r="O2286" s="56">
        <v>5</v>
      </c>
      <c r="P2286" s="56">
        <v>8</v>
      </c>
      <c r="Q2286" s="55">
        <v>2285</v>
      </c>
      <c r="R2286" s="55" t="s">
        <v>309</v>
      </c>
      <c r="S2286" s="55">
        <v>131</v>
      </c>
      <c r="T2286" s="57">
        <f t="shared" si="35"/>
        <v>6</v>
      </c>
    </row>
    <row r="2287" spans="1:20" s="55" customFormat="1" x14ac:dyDescent="0.3">
      <c r="A2287" s="55" t="s">
        <v>2239</v>
      </c>
      <c r="B2287" s="55">
        <v>0</v>
      </c>
      <c r="C2287" s="55">
        <v>1</v>
      </c>
      <c r="D2287" s="55">
        <v>0</v>
      </c>
      <c r="E2287" s="55">
        <v>1</v>
      </c>
      <c r="F2287" s="55">
        <v>0</v>
      </c>
      <c r="G2287" s="55">
        <v>1</v>
      </c>
      <c r="H2287" s="55">
        <v>0</v>
      </c>
      <c r="I2287" s="55">
        <v>1</v>
      </c>
      <c r="J2287" s="55">
        <v>1</v>
      </c>
      <c r="K2287" s="55">
        <v>1</v>
      </c>
      <c r="L2287" s="55">
        <v>0</v>
      </c>
      <c r="M2287" s="55">
        <v>0</v>
      </c>
      <c r="N2287" s="56">
        <v>1</v>
      </c>
      <c r="O2287" s="56">
        <v>5</v>
      </c>
      <c r="P2287" s="56">
        <v>6</v>
      </c>
      <c r="Q2287" s="55">
        <v>2286</v>
      </c>
      <c r="R2287" s="55" t="s">
        <v>309</v>
      </c>
      <c r="S2287" s="55">
        <v>131</v>
      </c>
      <c r="T2287" s="57">
        <f t="shared" si="35"/>
        <v>4</v>
      </c>
    </row>
    <row r="2288" spans="1:20" s="55" customFormat="1" x14ac:dyDescent="0.3">
      <c r="A2288" s="55" t="s">
        <v>2239</v>
      </c>
      <c r="B2288" s="55">
        <v>1</v>
      </c>
      <c r="C2288" s="55">
        <v>0</v>
      </c>
      <c r="D2288" s="55">
        <v>1</v>
      </c>
      <c r="E2288" s="55">
        <v>0</v>
      </c>
      <c r="F2288" s="55">
        <v>0</v>
      </c>
      <c r="G2288" s="55">
        <v>0</v>
      </c>
      <c r="H2288" s="55">
        <v>0</v>
      </c>
      <c r="I2288" s="55">
        <v>0</v>
      </c>
      <c r="J2288" s="55">
        <v>1</v>
      </c>
      <c r="K2288" s="55">
        <v>1</v>
      </c>
      <c r="L2288" s="55">
        <v>0</v>
      </c>
      <c r="M2288" s="55">
        <v>0</v>
      </c>
      <c r="N2288" s="56">
        <v>3</v>
      </c>
      <c r="O2288" s="56">
        <v>1</v>
      </c>
      <c r="P2288" s="56">
        <v>4</v>
      </c>
      <c r="Q2288" s="55">
        <v>2287</v>
      </c>
      <c r="R2288" s="55" t="s">
        <v>309</v>
      </c>
      <c r="S2288" s="55">
        <v>131</v>
      </c>
      <c r="T2288" s="57">
        <f t="shared" si="35"/>
        <v>2</v>
      </c>
    </row>
    <row r="2289" spans="1:20" s="55" customFormat="1" x14ac:dyDescent="0.3">
      <c r="A2289" s="55" t="s">
        <v>2240</v>
      </c>
      <c r="B2289" s="55">
        <v>0</v>
      </c>
      <c r="C2289" s="55">
        <v>1</v>
      </c>
      <c r="D2289" s="55">
        <v>0</v>
      </c>
      <c r="E2289" s="55">
        <v>2</v>
      </c>
      <c r="F2289" s="55">
        <v>2</v>
      </c>
      <c r="G2289" s="55">
        <v>1</v>
      </c>
      <c r="H2289" s="55">
        <v>1</v>
      </c>
      <c r="I2289" s="55">
        <v>0</v>
      </c>
      <c r="J2289" s="55">
        <v>1</v>
      </c>
      <c r="K2289" s="55">
        <v>2</v>
      </c>
      <c r="L2289" s="55">
        <v>0</v>
      </c>
      <c r="M2289" s="55">
        <v>0</v>
      </c>
      <c r="N2289" s="56">
        <v>4</v>
      </c>
      <c r="O2289" s="56">
        <v>6</v>
      </c>
      <c r="P2289" s="56">
        <v>10</v>
      </c>
      <c r="Q2289" s="55">
        <v>2288</v>
      </c>
      <c r="R2289" s="55" t="s">
        <v>309</v>
      </c>
      <c r="S2289" s="55">
        <v>131</v>
      </c>
      <c r="T2289" s="57">
        <f t="shared" si="35"/>
        <v>7</v>
      </c>
    </row>
    <row r="2290" spans="1:20" s="55" customFormat="1" x14ac:dyDescent="0.3">
      <c r="A2290" s="55" t="s">
        <v>2240</v>
      </c>
      <c r="B2290" s="55">
        <v>1</v>
      </c>
      <c r="C2290" s="55">
        <v>0</v>
      </c>
      <c r="D2290" s="55">
        <v>0</v>
      </c>
      <c r="E2290" s="55">
        <v>1</v>
      </c>
      <c r="F2290" s="55">
        <v>0</v>
      </c>
      <c r="G2290" s="55">
        <v>1</v>
      </c>
      <c r="H2290" s="55">
        <v>1</v>
      </c>
      <c r="I2290" s="55">
        <v>0</v>
      </c>
      <c r="J2290" s="55">
        <v>1</v>
      </c>
      <c r="K2290" s="55">
        <v>1</v>
      </c>
      <c r="L2290" s="55">
        <v>0</v>
      </c>
      <c r="M2290" s="55">
        <v>0</v>
      </c>
      <c r="N2290" s="56">
        <v>3</v>
      </c>
      <c r="O2290" s="56">
        <v>3</v>
      </c>
      <c r="P2290" s="56">
        <v>6</v>
      </c>
      <c r="Q2290" s="55">
        <v>2289</v>
      </c>
      <c r="R2290" s="55" t="s">
        <v>309</v>
      </c>
      <c r="S2290" s="55">
        <v>131</v>
      </c>
      <c r="T2290" s="57">
        <f t="shared" si="35"/>
        <v>4</v>
      </c>
    </row>
    <row r="2291" spans="1:20" s="55" customFormat="1" x14ac:dyDescent="0.3">
      <c r="A2291" s="55" t="s">
        <v>2240</v>
      </c>
      <c r="B2291" s="55">
        <v>1</v>
      </c>
      <c r="C2291" s="55">
        <v>2</v>
      </c>
      <c r="D2291" s="55">
        <v>1</v>
      </c>
      <c r="E2291" s="55">
        <v>0</v>
      </c>
      <c r="F2291" s="55">
        <v>2</v>
      </c>
      <c r="G2291" s="55">
        <v>1</v>
      </c>
      <c r="H2291" s="55">
        <v>1</v>
      </c>
      <c r="I2291" s="55">
        <v>0</v>
      </c>
      <c r="J2291" s="55">
        <v>1</v>
      </c>
      <c r="K2291" s="55">
        <v>2</v>
      </c>
      <c r="L2291" s="55">
        <v>0</v>
      </c>
      <c r="M2291" s="55">
        <v>0</v>
      </c>
      <c r="N2291" s="56">
        <v>6</v>
      </c>
      <c r="O2291" s="56">
        <v>5</v>
      </c>
      <c r="P2291" s="56">
        <v>11</v>
      </c>
      <c r="Q2291" s="55">
        <v>2290</v>
      </c>
      <c r="R2291" s="55" t="s">
        <v>309</v>
      </c>
      <c r="S2291" s="55">
        <v>131</v>
      </c>
      <c r="T2291" s="57">
        <f t="shared" si="35"/>
        <v>8</v>
      </c>
    </row>
    <row r="2292" spans="1:20" s="55" customFormat="1" x14ac:dyDescent="0.3">
      <c r="A2292" s="55" t="s">
        <v>2239</v>
      </c>
      <c r="B2292" s="55">
        <v>0</v>
      </c>
      <c r="C2292" s="55">
        <v>1</v>
      </c>
      <c r="D2292" s="55">
        <v>0</v>
      </c>
      <c r="E2292" s="55">
        <v>1</v>
      </c>
      <c r="F2292" s="55">
        <v>0</v>
      </c>
      <c r="G2292" s="55">
        <v>1</v>
      </c>
      <c r="H2292" s="55">
        <v>1</v>
      </c>
      <c r="I2292" s="55">
        <v>0</v>
      </c>
      <c r="J2292" s="55">
        <v>1</v>
      </c>
      <c r="K2292" s="55">
        <v>1</v>
      </c>
      <c r="L2292" s="55">
        <v>0</v>
      </c>
      <c r="M2292" s="55">
        <v>0</v>
      </c>
      <c r="N2292" s="56">
        <v>2</v>
      </c>
      <c r="O2292" s="56">
        <v>4</v>
      </c>
      <c r="P2292" s="56">
        <v>6</v>
      </c>
      <c r="Q2292" s="55">
        <v>2291</v>
      </c>
      <c r="R2292" s="55" t="s">
        <v>309</v>
      </c>
      <c r="S2292" s="55">
        <v>131</v>
      </c>
      <c r="T2292" s="57">
        <f t="shared" si="35"/>
        <v>4</v>
      </c>
    </row>
    <row r="2293" spans="1:20" s="55" customFormat="1" x14ac:dyDescent="0.3">
      <c r="A2293" s="55" t="s">
        <v>2241</v>
      </c>
      <c r="B2293" s="55">
        <v>1</v>
      </c>
      <c r="C2293" s="55">
        <v>0</v>
      </c>
      <c r="D2293" s="55">
        <v>1</v>
      </c>
      <c r="E2293" s="55">
        <v>0</v>
      </c>
      <c r="F2293" s="55">
        <v>1</v>
      </c>
      <c r="G2293" s="55">
        <v>0</v>
      </c>
      <c r="H2293" s="55">
        <v>1</v>
      </c>
      <c r="I2293" s="55">
        <v>1</v>
      </c>
      <c r="J2293" s="55">
        <v>1</v>
      </c>
      <c r="K2293" s="55">
        <v>1</v>
      </c>
      <c r="L2293" s="55">
        <v>0</v>
      </c>
      <c r="M2293" s="55">
        <v>0</v>
      </c>
      <c r="N2293" s="56">
        <v>5</v>
      </c>
      <c r="O2293" s="56">
        <v>2</v>
      </c>
      <c r="P2293" s="56">
        <v>7</v>
      </c>
      <c r="Q2293" s="55">
        <v>2292</v>
      </c>
      <c r="R2293" s="55" t="s">
        <v>309</v>
      </c>
      <c r="S2293" s="55">
        <v>131</v>
      </c>
      <c r="T2293" s="57">
        <f t="shared" si="35"/>
        <v>5</v>
      </c>
    </row>
    <row r="2294" spans="1:20" s="55" customFormat="1" x14ac:dyDescent="0.3">
      <c r="A2294" s="55" t="s">
        <v>2240</v>
      </c>
      <c r="B2294" s="55">
        <v>0</v>
      </c>
      <c r="C2294" s="55">
        <v>1</v>
      </c>
      <c r="D2294" s="55">
        <v>1</v>
      </c>
      <c r="E2294" s="55">
        <v>0</v>
      </c>
      <c r="F2294" s="55">
        <v>1</v>
      </c>
      <c r="G2294" s="55">
        <v>0</v>
      </c>
      <c r="H2294" s="55">
        <v>1</v>
      </c>
      <c r="I2294" s="55">
        <v>1</v>
      </c>
      <c r="J2294" s="55">
        <v>1</v>
      </c>
      <c r="K2294" s="55">
        <v>1</v>
      </c>
      <c r="L2294" s="55">
        <v>0</v>
      </c>
      <c r="M2294" s="55">
        <v>0</v>
      </c>
      <c r="N2294" s="56">
        <v>4</v>
      </c>
      <c r="O2294" s="56">
        <v>3</v>
      </c>
      <c r="P2294" s="56">
        <v>7</v>
      </c>
      <c r="Q2294" s="55">
        <v>2293</v>
      </c>
      <c r="R2294" s="55" t="s">
        <v>309</v>
      </c>
      <c r="S2294" s="55">
        <v>131</v>
      </c>
      <c r="T2294" s="57">
        <f t="shared" si="35"/>
        <v>5</v>
      </c>
    </row>
    <row r="2295" spans="1:20" s="55" customFormat="1" x14ac:dyDescent="0.3">
      <c r="A2295" s="55" t="s">
        <v>2239</v>
      </c>
      <c r="B2295" s="55">
        <v>0</v>
      </c>
      <c r="C2295" s="55">
        <v>1</v>
      </c>
      <c r="D2295" s="55">
        <v>0</v>
      </c>
      <c r="E2295" s="55">
        <v>1</v>
      </c>
      <c r="F2295" s="55">
        <v>0</v>
      </c>
      <c r="G2295" s="55">
        <v>1</v>
      </c>
      <c r="H2295" s="55">
        <v>0</v>
      </c>
      <c r="I2295" s="55">
        <v>1</v>
      </c>
      <c r="J2295" s="55">
        <v>1</v>
      </c>
      <c r="K2295" s="55">
        <v>1</v>
      </c>
      <c r="L2295" s="55">
        <v>0</v>
      </c>
      <c r="M2295" s="55">
        <v>0</v>
      </c>
      <c r="N2295" s="56">
        <v>1</v>
      </c>
      <c r="O2295" s="56">
        <v>5</v>
      </c>
      <c r="P2295" s="56">
        <v>6</v>
      </c>
      <c r="Q2295" s="55">
        <v>2294</v>
      </c>
      <c r="R2295" s="55" t="s">
        <v>309</v>
      </c>
      <c r="S2295" s="55">
        <v>131</v>
      </c>
      <c r="T2295" s="57">
        <f t="shared" si="35"/>
        <v>4</v>
      </c>
    </row>
    <row r="2296" spans="1:20" s="55" customFormat="1" x14ac:dyDescent="0.3">
      <c r="A2296" s="55" t="s">
        <v>2241</v>
      </c>
      <c r="B2296" s="55">
        <v>0</v>
      </c>
      <c r="C2296" s="55">
        <v>2</v>
      </c>
      <c r="D2296" s="55">
        <v>1</v>
      </c>
      <c r="E2296" s="55">
        <v>1</v>
      </c>
      <c r="F2296" s="55">
        <v>2</v>
      </c>
      <c r="G2296" s="55">
        <v>1</v>
      </c>
      <c r="H2296" s="55">
        <v>1</v>
      </c>
      <c r="I2296" s="55">
        <v>0</v>
      </c>
      <c r="J2296" s="55">
        <v>1</v>
      </c>
      <c r="K2296" s="55">
        <v>2</v>
      </c>
      <c r="L2296" s="55">
        <v>0</v>
      </c>
      <c r="M2296" s="55">
        <v>0</v>
      </c>
      <c r="N2296" s="56">
        <v>5</v>
      </c>
      <c r="O2296" s="56">
        <v>6</v>
      </c>
      <c r="P2296" s="56">
        <v>11</v>
      </c>
      <c r="Q2296" s="55">
        <v>2295</v>
      </c>
      <c r="R2296" s="55" t="s">
        <v>309</v>
      </c>
      <c r="S2296" s="55">
        <v>131</v>
      </c>
      <c r="T2296" s="57">
        <f t="shared" si="35"/>
        <v>8</v>
      </c>
    </row>
    <row r="2297" spans="1:20" s="55" customFormat="1" x14ac:dyDescent="0.3">
      <c r="A2297" s="55" t="s">
        <v>2241</v>
      </c>
      <c r="B2297" s="55">
        <v>1</v>
      </c>
      <c r="C2297" s="55">
        <v>0</v>
      </c>
      <c r="D2297" s="55">
        <v>1</v>
      </c>
      <c r="E2297" s="55">
        <v>1</v>
      </c>
      <c r="F2297" s="55">
        <v>1</v>
      </c>
      <c r="G2297" s="55">
        <v>0</v>
      </c>
      <c r="H2297" s="55">
        <v>1</v>
      </c>
      <c r="I2297" s="55">
        <v>2</v>
      </c>
      <c r="J2297" s="55">
        <v>1</v>
      </c>
      <c r="K2297" s="55">
        <v>2</v>
      </c>
      <c r="L2297" s="55">
        <v>0</v>
      </c>
      <c r="M2297" s="55">
        <v>0</v>
      </c>
      <c r="N2297" s="56">
        <v>5</v>
      </c>
      <c r="O2297" s="56">
        <v>5</v>
      </c>
      <c r="P2297" s="56">
        <v>10</v>
      </c>
      <c r="Q2297" s="55">
        <v>2296</v>
      </c>
      <c r="R2297" s="55" t="s">
        <v>309</v>
      </c>
      <c r="S2297" s="55">
        <v>131</v>
      </c>
      <c r="T2297" s="57">
        <f t="shared" si="35"/>
        <v>7</v>
      </c>
    </row>
    <row r="2298" spans="1:20" s="55" customFormat="1" x14ac:dyDescent="0.3">
      <c r="A2298" s="55" t="s">
        <v>2239</v>
      </c>
      <c r="B2298" s="55">
        <v>0</v>
      </c>
      <c r="C2298" s="55">
        <v>1</v>
      </c>
      <c r="D2298" s="55">
        <v>0</v>
      </c>
      <c r="E2298" s="55">
        <v>2</v>
      </c>
      <c r="F2298" s="55">
        <v>1</v>
      </c>
      <c r="G2298" s="55">
        <v>1</v>
      </c>
      <c r="H2298" s="55">
        <v>0</v>
      </c>
      <c r="I2298" s="55">
        <v>1</v>
      </c>
      <c r="J2298" s="55">
        <v>1</v>
      </c>
      <c r="K2298" s="55">
        <v>2</v>
      </c>
      <c r="L2298" s="55">
        <v>0</v>
      </c>
      <c r="M2298" s="55">
        <v>0</v>
      </c>
      <c r="N2298" s="56">
        <v>2</v>
      </c>
      <c r="O2298" s="56">
        <v>7</v>
      </c>
      <c r="P2298" s="56">
        <v>9</v>
      </c>
      <c r="Q2298" s="55">
        <v>2297</v>
      </c>
      <c r="R2298" s="55" t="s">
        <v>309</v>
      </c>
      <c r="S2298" s="55">
        <v>131</v>
      </c>
      <c r="T2298" s="57">
        <f t="shared" si="35"/>
        <v>6</v>
      </c>
    </row>
    <row r="2299" spans="1:20" s="55" customFormat="1" x14ac:dyDescent="0.3">
      <c r="A2299" s="55" t="s">
        <v>2241</v>
      </c>
      <c r="B2299" s="55">
        <v>0</v>
      </c>
      <c r="C2299" s="55">
        <v>1</v>
      </c>
      <c r="D2299" s="55">
        <v>1</v>
      </c>
      <c r="E2299" s="55">
        <v>0</v>
      </c>
      <c r="F2299" s="55">
        <v>2</v>
      </c>
      <c r="G2299" s="55">
        <v>1</v>
      </c>
      <c r="H2299" s="55">
        <v>1</v>
      </c>
      <c r="I2299" s="55">
        <v>1</v>
      </c>
      <c r="J2299" s="55">
        <v>1</v>
      </c>
      <c r="K2299" s="55">
        <v>2</v>
      </c>
      <c r="L2299" s="55">
        <v>0</v>
      </c>
      <c r="M2299" s="55">
        <v>0</v>
      </c>
      <c r="N2299" s="56">
        <v>5</v>
      </c>
      <c r="O2299" s="56">
        <v>5</v>
      </c>
      <c r="P2299" s="56">
        <v>10</v>
      </c>
      <c r="Q2299" s="55">
        <v>2298</v>
      </c>
      <c r="R2299" s="55" t="s">
        <v>309</v>
      </c>
      <c r="S2299" s="55">
        <v>131</v>
      </c>
      <c r="T2299" s="57">
        <f t="shared" si="35"/>
        <v>7</v>
      </c>
    </row>
    <row r="2300" spans="1:20" s="55" customFormat="1" x14ac:dyDescent="0.3">
      <c r="A2300" s="55" t="s">
        <v>2239</v>
      </c>
      <c r="B2300" s="55">
        <v>0</v>
      </c>
      <c r="C2300" s="55">
        <v>1</v>
      </c>
      <c r="D2300" s="55">
        <v>1</v>
      </c>
      <c r="E2300" s="55">
        <v>1</v>
      </c>
      <c r="F2300" s="55">
        <v>2</v>
      </c>
      <c r="G2300" s="55">
        <v>3</v>
      </c>
      <c r="H2300" s="55">
        <v>1</v>
      </c>
      <c r="I2300" s="55">
        <v>0</v>
      </c>
      <c r="J2300" s="55">
        <v>0</v>
      </c>
      <c r="K2300" s="55">
        <v>2</v>
      </c>
      <c r="L2300" s="55">
        <v>1</v>
      </c>
      <c r="M2300" s="55">
        <v>0</v>
      </c>
      <c r="N2300" s="56">
        <v>5</v>
      </c>
      <c r="O2300" s="56">
        <v>7</v>
      </c>
      <c r="P2300" s="56">
        <v>12</v>
      </c>
      <c r="Q2300" s="55">
        <v>2299</v>
      </c>
      <c r="R2300" s="55" t="s">
        <v>309</v>
      </c>
      <c r="S2300" s="55">
        <v>132</v>
      </c>
      <c r="T2300" s="57">
        <f t="shared" si="35"/>
        <v>9</v>
      </c>
    </row>
    <row r="2301" spans="1:20" s="55" customFormat="1" x14ac:dyDescent="0.3">
      <c r="A2301" s="55" t="s">
        <v>2239</v>
      </c>
      <c r="B2301" s="55">
        <v>1</v>
      </c>
      <c r="C2301" s="55">
        <v>1</v>
      </c>
      <c r="D2301" s="55">
        <v>2</v>
      </c>
      <c r="E2301" s="55">
        <v>1</v>
      </c>
      <c r="F2301" s="55">
        <v>1</v>
      </c>
      <c r="G2301" s="55">
        <v>1</v>
      </c>
      <c r="H2301" s="55">
        <v>0</v>
      </c>
      <c r="I2301" s="55">
        <v>0</v>
      </c>
      <c r="J2301" s="55">
        <v>1</v>
      </c>
      <c r="K2301" s="55">
        <v>1</v>
      </c>
      <c r="L2301" s="55">
        <v>0</v>
      </c>
      <c r="M2301" s="55">
        <v>0</v>
      </c>
      <c r="N2301" s="56">
        <v>5</v>
      </c>
      <c r="O2301" s="56">
        <v>4</v>
      </c>
      <c r="P2301" s="56">
        <v>9</v>
      </c>
      <c r="Q2301" s="55">
        <v>2300</v>
      </c>
      <c r="R2301" s="55" t="s">
        <v>309</v>
      </c>
      <c r="S2301" s="55">
        <v>132</v>
      </c>
      <c r="T2301" s="57">
        <f t="shared" si="35"/>
        <v>7</v>
      </c>
    </row>
    <row r="2302" spans="1:20" s="55" customFormat="1" x14ac:dyDescent="0.3">
      <c r="A2302" s="55" t="s">
        <v>2239</v>
      </c>
      <c r="B2302" s="55">
        <v>1</v>
      </c>
      <c r="C2302" s="55">
        <v>1</v>
      </c>
      <c r="D2302" s="55">
        <v>2</v>
      </c>
      <c r="E2302" s="55">
        <v>1</v>
      </c>
      <c r="F2302" s="55">
        <v>0</v>
      </c>
      <c r="G2302" s="55">
        <v>0</v>
      </c>
      <c r="H2302" s="55">
        <v>0</v>
      </c>
      <c r="I2302" s="55">
        <v>0</v>
      </c>
      <c r="J2302" s="55">
        <v>1</v>
      </c>
      <c r="K2302" s="55">
        <v>1</v>
      </c>
      <c r="L2302" s="55">
        <v>0</v>
      </c>
      <c r="M2302" s="55">
        <v>0</v>
      </c>
      <c r="N2302" s="56">
        <v>4</v>
      </c>
      <c r="O2302" s="56">
        <v>3</v>
      </c>
      <c r="P2302" s="56">
        <v>7</v>
      </c>
      <c r="Q2302" s="55">
        <v>2301</v>
      </c>
      <c r="R2302" s="55" t="s">
        <v>309</v>
      </c>
      <c r="S2302" s="55">
        <v>132</v>
      </c>
      <c r="T2302" s="57">
        <f t="shared" si="35"/>
        <v>5</v>
      </c>
    </row>
    <row r="2303" spans="1:20" s="55" customFormat="1" x14ac:dyDescent="0.3">
      <c r="A2303" s="55" t="s">
        <v>2239</v>
      </c>
      <c r="B2303" s="55">
        <v>0</v>
      </c>
      <c r="C2303" s="55">
        <v>0</v>
      </c>
      <c r="D2303" s="55">
        <v>0</v>
      </c>
      <c r="E2303" s="55">
        <v>1</v>
      </c>
      <c r="F2303" s="55">
        <v>1</v>
      </c>
      <c r="G2303" s="55">
        <v>2</v>
      </c>
      <c r="H2303" s="55">
        <v>1</v>
      </c>
      <c r="I2303" s="55">
        <v>1</v>
      </c>
      <c r="J2303" s="55">
        <v>0</v>
      </c>
      <c r="K2303" s="55">
        <v>2</v>
      </c>
      <c r="L2303" s="55">
        <v>1</v>
      </c>
      <c r="M2303" s="55">
        <v>0</v>
      </c>
      <c r="N2303" s="56">
        <v>3</v>
      </c>
      <c r="O2303" s="56">
        <v>6</v>
      </c>
      <c r="P2303" s="56">
        <v>9</v>
      </c>
      <c r="Q2303" s="55">
        <v>2302</v>
      </c>
      <c r="R2303" s="55" t="s">
        <v>309</v>
      </c>
      <c r="S2303" s="55">
        <v>132</v>
      </c>
      <c r="T2303" s="57">
        <f t="shared" si="35"/>
        <v>6</v>
      </c>
    </row>
    <row r="2304" spans="1:20" s="55" customFormat="1" x14ac:dyDescent="0.3">
      <c r="A2304" s="55" t="s">
        <v>2239</v>
      </c>
      <c r="B2304" s="55">
        <v>2</v>
      </c>
      <c r="C2304" s="55">
        <v>1</v>
      </c>
      <c r="D2304" s="55">
        <v>1</v>
      </c>
      <c r="E2304" s="55">
        <v>2</v>
      </c>
      <c r="F2304" s="55">
        <v>1</v>
      </c>
      <c r="G2304" s="55">
        <v>1</v>
      </c>
      <c r="H2304" s="55">
        <v>0</v>
      </c>
      <c r="I2304" s="55">
        <v>0</v>
      </c>
      <c r="J2304" s="55">
        <v>1</v>
      </c>
      <c r="K2304" s="55">
        <v>1</v>
      </c>
      <c r="L2304" s="55">
        <v>0</v>
      </c>
      <c r="M2304" s="55">
        <v>0</v>
      </c>
      <c r="N2304" s="56">
        <v>5</v>
      </c>
      <c r="O2304" s="56">
        <v>5</v>
      </c>
      <c r="P2304" s="56">
        <v>10</v>
      </c>
      <c r="Q2304" s="55">
        <v>2303</v>
      </c>
      <c r="R2304" s="55" t="s">
        <v>309</v>
      </c>
      <c r="S2304" s="55">
        <v>132</v>
      </c>
      <c r="T2304" s="57">
        <f t="shared" si="35"/>
        <v>8</v>
      </c>
    </row>
    <row r="2305" spans="1:20" s="55" customFormat="1" x14ac:dyDescent="0.3">
      <c r="A2305" s="55" t="s">
        <v>2239</v>
      </c>
      <c r="B2305" s="55">
        <v>0</v>
      </c>
      <c r="C2305" s="55">
        <v>0</v>
      </c>
      <c r="D2305" s="55">
        <v>1</v>
      </c>
      <c r="E2305" s="55">
        <v>1</v>
      </c>
      <c r="F2305" s="55">
        <v>1</v>
      </c>
      <c r="G2305" s="55">
        <v>0</v>
      </c>
      <c r="H2305" s="55">
        <v>0</v>
      </c>
      <c r="I2305" s="55">
        <v>0</v>
      </c>
      <c r="J2305" s="55">
        <v>1</v>
      </c>
      <c r="K2305" s="55">
        <v>1</v>
      </c>
      <c r="L2305" s="55">
        <v>0</v>
      </c>
      <c r="M2305" s="55">
        <v>0</v>
      </c>
      <c r="N2305" s="56">
        <v>3</v>
      </c>
      <c r="O2305" s="56">
        <v>2</v>
      </c>
      <c r="P2305" s="56">
        <v>5</v>
      </c>
      <c r="Q2305" s="55">
        <v>2304</v>
      </c>
      <c r="R2305" s="55" t="s">
        <v>309</v>
      </c>
      <c r="S2305" s="55">
        <v>132</v>
      </c>
      <c r="T2305" s="57">
        <f t="shared" si="35"/>
        <v>3</v>
      </c>
    </row>
    <row r="2306" spans="1:20" s="55" customFormat="1" x14ac:dyDescent="0.3">
      <c r="A2306" s="55" t="s">
        <v>2239</v>
      </c>
      <c r="B2306" s="55">
        <v>1</v>
      </c>
      <c r="C2306" s="55">
        <v>0</v>
      </c>
      <c r="D2306" s="55">
        <v>1</v>
      </c>
      <c r="E2306" s="55">
        <v>0</v>
      </c>
      <c r="F2306" s="55">
        <v>0</v>
      </c>
      <c r="G2306" s="55">
        <v>0</v>
      </c>
      <c r="H2306" s="55">
        <v>0</v>
      </c>
      <c r="I2306" s="55">
        <v>0</v>
      </c>
      <c r="J2306" s="55">
        <v>1</v>
      </c>
      <c r="K2306" s="55">
        <v>1</v>
      </c>
      <c r="L2306" s="55">
        <v>0</v>
      </c>
      <c r="M2306" s="55">
        <v>0</v>
      </c>
      <c r="N2306" s="56">
        <v>3</v>
      </c>
      <c r="O2306" s="56">
        <v>1</v>
      </c>
      <c r="P2306" s="56">
        <v>4</v>
      </c>
      <c r="Q2306" s="55">
        <v>2305</v>
      </c>
      <c r="R2306" s="55" t="s">
        <v>309</v>
      </c>
      <c r="S2306" s="55">
        <v>132</v>
      </c>
      <c r="T2306" s="57">
        <f t="shared" si="35"/>
        <v>2</v>
      </c>
    </row>
    <row r="2307" spans="1:20" s="55" customFormat="1" x14ac:dyDescent="0.3">
      <c r="A2307" s="55" t="s">
        <v>2239</v>
      </c>
      <c r="B2307" s="55">
        <v>0</v>
      </c>
      <c r="C2307" s="55">
        <v>0</v>
      </c>
      <c r="D2307" s="55">
        <v>1</v>
      </c>
      <c r="E2307" s="55">
        <v>1</v>
      </c>
      <c r="F2307" s="55">
        <v>0</v>
      </c>
      <c r="G2307" s="55">
        <v>1</v>
      </c>
      <c r="H2307" s="55">
        <v>1</v>
      </c>
      <c r="I2307" s="55">
        <v>0</v>
      </c>
      <c r="J2307" s="55">
        <v>1</v>
      </c>
      <c r="K2307" s="55">
        <v>1</v>
      </c>
      <c r="L2307" s="55">
        <v>0</v>
      </c>
      <c r="M2307" s="55">
        <v>0</v>
      </c>
      <c r="N2307" s="56">
        <v>3</v>
      </c>
      <c r="O2307" s="56">
        <v>3</v>
      </c>
      <c r="P2307" s="56">
        <v>6</v>
      </c>
      <c r="Q2307" s="55">
        <v>2306</v>
      </c>
      <c r="R2307" s="55" t="s">
        <v>309</v>
      </c>
      <c r="S2307" s="55">
        <v>132</v>
      </c>
      <c r="T2307" s="57">
        <f t="shared" ref="T2307:T2370" si="36">SUM(B2307:I2307)</f>
        <v>4</v>
      </c>
    </row>
    <row r="2308" spans="1:20" s="55" customFormat="1" x14ac:dyDescent="0.3">
      <c r="A2308" s="55" t="s">
        <v>2239</v>
      </c>
      <c r="B2308" s="55">
        <v>1</v>
      </c>
      <c r="C2308" s="55">
        <v>1</v>
      </c>
      <c r="D2308" s="55">
        <v>1</v>
      </c>
      <c r="E2308" s="55">
        <v>0</v>
      </c>
      <c r="F2308" s="55">
        <v>0</v>
      </c>
      <c r="G2308" s="55">
        <v>0</v>
      </c>
      <c r="H2308" s="55">
        <v>0</v>
      </c>
      <c r="I2308" s="55">
        <v>0</v>
      </c>
      <c r="J2308" s="55">
        <v>1</v>
      </c>
      <c r="K2308" s="55">
        <v>1</v>
      </c>
      <c r="L2308" s="55">
        <v>0</v>
      </c>
      <c r="M2308" s="55">
        <v>0</v>
      </c>
      <c r="N2308" s="56">
        <v>3</v>
      </c>
      <c r="O2308" s="56">
        <v>2</v>
      </c>
      <c r="P2308" s="56">
        <v>5</v>
      </c>
      <c r="Q2308" s="55">
        <v>2307</v>
      </c>
      <c r="R2308" s="55" t="s">
        <v>309</v>
      </c>
      <c r="S2308" s="55">
        <v>132</v>
      </c>
      <c r="T2308" s="57">
        <f t="shared" si="36"/>
        <v>3</v>
      </c>
    </row>
    <row r="2309" spans="1:20" s="55" customFormat="1" x14ac:dyDescent="0.3">
      <c r="A2309" s="55" t="s">
        <v>2239</v>
      </c>
      <c r="B2309" s="55">
        <v>2</v>
      </c>
      <c r="C2309" s="55">
        <v>1</v>
      </c>
      <c r="D2309" s="55">
        <v>2</v>
      </c>
      <c r="E2309" s="55">
        <v>1</v>
      </c>
      <c r="F2309" s="55">
        <v>1</v>
      </c>
      <c r="G2309" s="55">
        <v>2</v>
      </c>
      <c r="H2309" s="55">
        <v>1</v>
      </c>
      <c r="I2309" s="55">
        <v>0</v>
      </c>
      <c r="J2309" s="55">
        <v>1</v>
      </c>
      <c r="K2309" s="55">
        <v>2</v>
      </c>
      <c r="L2309" s="55">
        <v>0</v>
      </c>
      <c r="M2309" s="55">
        <v>0</v>
      </c>
      <c r="N2309" s="56">
        <v>7</v>
      </c>
      <c r="O2309" s="56">
        <v>6</v>
      </c>
      <c r="P2309" s="56">
        <v>13</v>
      </c>
      <c r="Q2309" s="55">
        <v>2308</v>
      </c>
      <c r="R2309" s="55" t="s">
        <v>309</v>
      </c>
      <c r="S2309" s="55">
        <v>132</v>
      </c>
      <c r="T2309" s="57">
        <f t="shared" si="36"/>
        <v>10</v>
      </c>
    </row>
    <row r="2310" spans="1:20" s="55" customFormat="1" x14ac:dyDescent="0.3">
      <c r="A2310" s="55" t="s">
        <v>2239</v>
      </c>
      <c r="B2310" s="55">
        <v>0</v>
      </c>
      <c r="C2310" s="55">
        <v>0</v>
      </c>
      <c r="D2310" s="55">
        <v>0</v>
      </c>
      <c r="E2310" s="55">
        <v>0</v>
      </c>
      <c r="F2310" s="55">
        <v>2</v>
      </c>
      <c r="G2310" s="55">
        <v>0</v>
      </c>
      <c r="H2310" s="55">
        <v>1</v>
      </c>
      <c r="I2310" s="55">
        <v>0</v>
      </c>
      <c r="J2310" s="55">
        <v>1</v>
      </c>
      <c r="K2310" s="55">
        <v>1</v>
      </c>
      <c r="L2310" s="55">
        <v>0</v>
      </c>
      <c r="M2310" s="55">
        <v>0</v>
      </c>
      <c r="N2310" s="56">
        <v>4</v>
      </c>
      <c r="O2310" s="56">
        <v>1</v>
      </c>
      <c r="P2310" s="56">
        <v>5</v>
      </c>
      <c r="Q2310" s="55">
        <v>2309</v>
      </c>
      <c r="R2310" s="55" t="s">
        <v>309</v>
      </c>
      <c r="S2310" s="55">
        <v>132</v>
      </c>
      <c r="T2310" s="57">
        <f t="shared" si="36"/>
        <v>3</v>
      </c>
    </row>
    <row r="2311" spans="1:20" s="55" customFormat="1" x14ac:dyDescent="0.3">
      <c r="A2311" s="55" t="s">
        <v>2239</v>
      </c>
      <c r="B2311" s="55">
        <v>0</v>
      </c>
      <c r="C2311" s="55">
        <v>0</v>
      </c>
      <c r="D2311" s="55">
        <v>1</v>
      </c>
      <c r="E2311" s="55">
        <v>1</v>
      </c>
      <c r="F2311" s="55">
        <v>1</v>
      </c>
      <c r="G2311" s="55">
        <v>2</v>
      </c>
      <c r="H2311" s="55">
        <v>0</v>
      </c>
      <c r="I2311" s="55">
        <v>0</v>
      </c>
      <c r="J2311" s="55">
        <v>1</v>
      </c>
      <c r="K2311" s="55">
        <v>2</v>
      </c>
      <c r="L2311" s="55">
        <v>0</v>
      </c>
      <c r="M2311" s="55">
        <v>0</v>
      </c>
      <c r="N2311" s="56">
        <v>3</v>
      </c>
      <c r="O2311" s="56">
        <v>5</v>
      </c>
      <c r="P2311" s="56">
        <v>8</v>
      </c>
      <c r="Q2311" s="55">
        <v>2310</v>
      </c>
      <c r="R2311" s="55" t="s">
        <v>309</v>
      </c>
      <c r="S2311" s="55">
        <v>132</v>
      </c>
      <c r="T2311" s="57">
        <f t="shared" si="36"/>
        <v>5</v>
      </c>
    </row>
    <row r="2312" spans="1:20" s="55" customFormat="1" x14ac:dyDescent="0.3">
      <c r="A2312" s="55" t="s">
        <v>2239</v>
      </c>
      <c r="B2312" s="55">
        <v>0</v>
      </c>
      <c r="C2312" s="55">
        <v>0</v>
      </c>
      <c r="D2312" s="55">
        <v>1</v>
      </c>
      <c r="E2312" s="55">
        <v>1</v>
      </c>
      <c r="F2312" s="55">
        <v>1</v>
      </c>
      <c r="G2312" s="55">
        <v>0</v>
      </c>
      <c r="H2312" s="55">
        <v>0</v>
      </c>
      <c r="I2312" s="55">
        <v>0</v>
      </c>
      <c r="J2312" s="55">
        <v>1</v>
      </c>
      <c r="K2312" s="55">
        <v>1</v>
      </c>
      <c r="L2312" s="55">
        <v>0</v>
      </c>
      <c r="M2312" s="55">
        <v>0</v>
      </c>
      <c r="N2312" s="56">
        <v>3</v>
      </c>
      <c r="O2312" s="56">
        <v>2</v>
      </c>
      <c r="P2312" s="56">
        <v>5</v>
      </c>
      <c r="Q2312" s="55">
        <v>2311</v>
      </c>
      <c r="R2312" s="55" t="s">
        <v>309</v>
      </c>
      <c r="S2312" s="55">
        <v>132</v>
      </c>
      <c r="T2312" s="57">
        <f t="shared" si="36"/>
        <v>3</v>
      </c>
    </row>
    <row r="2313" spans="1:20" s="55" customFormat="1" x14ac:dyDescent="0.3">
      <c r="A2313" s="55" t="s">
        <v>2239</v>
      </c>
      <c r="B2313" s="55">
        <v>0</v>
      </c>
      <c r="C2313" s="55">
        <v>0</v>
      </c>
      <c r="D2313" s="55">
        <v>1</v>
      </c>
      <c r="E2313" s="55">
        <v>2</v>
      </c>
      <c r="F2313" s="55">
        <v>1</v>
      </c>
      <c r="G2313" s="55">
        <v>1</v>
      </c>
      <c r="H2313" s="55">
        <v>0</v>
      </c>
      <c r="I2313" s="55">
        <v>0</v>
      </c>
      <c r="J2313" s="55">
        <v>1</v>
      </c>
      <c r="K2313" s="55">
        <v>1</v>
      </c>
      <c r="L2313" s="55">
        <v>0</v>
      </c>
      <c r="M2313" s="55">
        <v>0</v>
      </c>
      <c r="N2313" s="56">
        <v>3</v>
      </c>
      <c r="O2313" s="56">
        <v>4</v>
      </c>
      <c r="P2313" s="56">
        <v>7</v>
      </c>
      <c r="Q2313" s="55">
        <v>2312</v>
      </c>
      <c r="R2313" s="55" t="s">
        <v>309</v>
      </c>
      <c r="S2313" s="55">
        <v>132</v>
      </c>
      <c r="T2313" s="57">
        <f t="shared" si="36"/>
        <v>5</v>
      </c>
    </row>
    <row r="2314" spans="1:20" s="55" customFormat="1" x14ac:dyDescent="0.3">
      <c r="A2314" s="55" t="s">
        <v>2239</v>
      </c>
      <c r="B2314" s="55">
        <v>1</v>
      </c>
      <c r="C2314" s="55">
        <v>0</v>
      </c>
      <c r="D2314" s="55">
        <v>1</v>
      </c>
      <c r="E2314" s="55">
        <v>1</v>
      </c>
      <c r="F2314" s="55">
        <v>0</v>
      </c>
      <c r="G2314" s="55">
        <v>0</v>
      </c>
      <c r="H2314" s="55">
        <v>0</v>
      </c>
      <c r="I2314" s="55">
        <v>0</v>
      </c>
      <c r="J2314" s="55">
        <v>1</v>
      </c>
      <c r="K2314" s="55">
        <v>1</v>
      </c>
      <c r="L2314" s="55">
        <v>0</v>
      </c>
      <c r="M2314" s="55">
        <v>0</v>
      </c>
      <c r="N2314" s="56">
        <v>3</v>
      </c>
      <c r="O2314" s="56">
        <v>2</v>
      </c>
      <c r="P2314" s="56">
        <v>5</v>
      </c>
      <c r="Q2314" s="55">
        <v>2313</v>
      </c>
      <c r="R2314" s="55" t="s">
        <v>309</v>
      </c>
      <c r="S2314" s="55">
        <v>132</v>
      </c>
      <c r="T2314" s="57">
        <f t="shared" si="36"/>
        <v>3</v>
      </c>
    </row>
    <row r="2315" spans="1:20" s="55" customFormat="1" x14ac:dyDescent="0.3">
      <c r="A2315" s="55" t="s">
        <v>2239</v>
      </c>
      <c r="B2315" s="55">
        <v>1</v>
      </c>
      <c r="C2315" s="55">
        <v>1</v>
      </c>
      <c r="D2315" s="55">
        <v>0</v>
      </c>
      <c r="E2315" s="55">
        <v>1</v>
      </c>
      <c r="F2315" s="55">
        <v>1</v>
      </c>
      <c r="G2315" s="55">
        <v>0</v>
      </c>
      <c r="H2315" s="55">
        <v>0</v>
      </c>
      <c r="I2315" s="55">
        <v>0</v>
      </c>
      <c r="J2315" s="55">
        <v>1</v>
      </c>
      <c r="K2315" s="55">
        <v>1</v>
      </c>
      <c r="L2315" s="55">
        <v>0</v>
      </c>
      <c r="M2315" s="55">
        <v>0</v>
      </c>
      <c r="N2315" s="56">
        <v>3</v>
      </c>
      <c r="O2315" s="56">
        <v>3</v>
      </c>
      <c r="P2315" s="56">
        <v>6</v>
      </c>
      <c r="Q2315" s="55">
        <v>2314</v>
      </c>
      <c r="R2315" s="55" t="s">
        <v>309</v>
      </c>
      <c r="S2315" s="55">
        <v>132</v>
      </c>
      <c r="T2315" s="57">
        <f t="shared" si="36"/>
        <v>4</v>
      </c>
    </row>
    <row r="2316" spans="1:20" s="55" customFormat="1" x14ac:dyDescent="0.3">
      <c r="A2316" s="55" t="s">
        <v>2239</v>
      </c>
      <c r="B2316" s="55">
        <v>0</v>
      </c>
      <c r="C2316" s="55">
        <v>1</v>
      </c>
      <c r="D2316" s="55">
        <v>0</v>
      </c>
      <c r="E2316" s="55">
        <v>0</v>
      </c>
      <c r="F2316" s="55">
        <v>1</v>
      </c>
      <c r="G2316" s="55">
        <v>2</v>
      </c>
      <c r="H2316" s="55">
        <v>0</v>
      </c>
      <c r="I2316" s="55">
        <v>0</v>
      </c>
      <c r="J2316" s="55">
        <v>1</v>
      </c>
      <c r="K2316" s="55">
        <v>1</v>
      </c>
      <c r="L2316" s="55">
        <v>0</v>
      </c>
      <c r="M2316" s="55">
        <v>0</v>
      </c>
      <c r="N2316" s="56">
        <v>2</v>
      </c>
      <c r="O2316" s="56">
        <v>4</v>
      </c>
      <c r="P2316" s="56">
        <v>6</v>
      </c>
      <c r="Q2316" s="55">
        <v>2315</v>
      </c>
      <c r="R2316" s="55" t="s">
        <v>309</v>
      </c>
      <c r="S2316" s="55">
        <v>132</v>
      </c>
      <c r="T2316" s="57">
        <f t="shared" si="36"/>
        <v>4</v>
      </c>
    </row>
    <row r="2317" spans="1:20" s="55" customFormat="1" x14ac:dyDescent="0.3">
      <c r="A2317" s="55" t="s">
        <v>2239</v>
      </c>
      <c r="B2317" s="55">
        <v>0</v>
      </c>
      <c r="C2317" s="55">
        <v>0</v>
      </c>
      <c r="D2317" s="55">
        <v>0</v>
      </c>
      <c r="E2317" s="55">
        <v>2</v>
      </c>
      <c r="F2317" s="55">
        <v>1</v>
      </c>
      <c r="G2317" s="55">
        <v>0</v>
      </c>
      <c r="H2317" s="55">
        <v>1</v>
      </c>
      <c r="I2317" s="55">
        <v>0</v>
      </c>
      <c r="J2317" s="55">
        <v>1</v>
      </c>
      <c r="K2317" s="55">
        <v>1</v>
      </c>
      <c r="L2317" s="55">
        <v>0</v>
      </c>
      <c r="M2317" s="55">
        <v>0</v>
      </c>
      <c r="N2317" s="56">
        <v>3</v>
      </c>
      <c r="O2317" s="56">
        <v>3</v>
      </c>
      <c r="P2317" s="56">
        <v>6</v>
      </c>
      <c r="Q2317" s="55">
        <v>2316</v>
      </c>
      <c r="R2317" s="55" t="s">
        <v>309</v>
      </c>
      <c r="S2317" s="55">
        <v>132</v>
      </c>
      <c r="T2317" s="57">
        <f t="shared" si="36"/>
        <v>4</v>
      </c>
    </row>
    <row r="2318" spans="1:20" s="55" customFormat="1" x14ac:dyDescent="0.3">
      <c r="A2318" s="55" t="s">
        <v>2239</v>
      </c>
      <c r="B2318" s="55">
        <v>1</v>
      </c>
      <c r="C2318" s="55">
        <v>1</v>
      </c>
      <c r="D2318" s="55">
        <v>1</v>
      </c>
      <c r="E2318" s="55">
        <v>1</v>
      </c>
      <c r="F2318" s="55">
        <v>1</v>
      </c>
      <c r="G2318" s="55">
        <v>0</v>
      </c>
      <c r="H2318" s="55">
        <v>1</v>
      </c>
      <c r="I2318" s="55">
        <v>0</v>
      </c>
      <c r="J2318" s="55">
        <v>1</v>
      </c>
      <c r="K2318" s="55">
        <v>1</v>
      </c>
      <c r="L2318" s="55">
        <v>0</v>
      </c>
      <c r="M2318" s="55">
        <v>0</v>
      </c>
      <c r="N2318" s="56">
        <v>5</v>
      </c>
      <c r="O2318" s="56">
        <v>3</v>
      </c>
      <c r="P2318" s="56">
        <v>8</v>
      </c>
      <c r="Q2318" s="55">
        <v>2317</v>
      </c>
      <c r="R2318" s="55" t="s">
        <v>309</v>
      </c>
      <c r="S2318" s="55">
        <v>132</v>
      </c>
      <c r="T2318" s="57">
        <f t="shared" si="36"/>
        <v>6</v>
      </c>
    </row>
    <row r="2319" spans="1:20" s="55" customFormat="1" x14ac:dyDescent="0.3">
      <c r="A2319" s="55" t="s">
        <v>2239</v>
      </c>
      <c r="B2319" s="55">
        <v>0</v>
      </c>
      <c r="C2319" s="55">
        <v>0</v>
      </c>
      <c r="D2319" s="55">
        <v>0</v>
      </c>
      <c r="E2319" s="55">
        <v>0</v>
      </c>
      <c r="F2319" s="55">
        <v>1</v>
      </c>
      <c r="G2319" s="55">
        <v>1</v>
      </c>
      <c r="H2319" s="55">
        <v>1</v>
      </c>
      <c r="I2319" s="55">
        <v>0</v>
      </c>
      <c r="J2319" s="55">
        <v>1</v>
      </c>
      <c r="K2319" s="55">
        <v>1</v>
      </c>
      <c r="L2319" s="55">
        <v>0</v>
      </c>
      <c r="M2319" s="55">
        <v>0</v>
      </c>
      <c r="N2319" s="56">
        <v>3</v>
      </c>
      <c r="O2319" s="56">
        <v>2</v>
      </c>
      <c r="P2319" s="56">
        <v>5</v>
      </c>
      <c r="Q2319" s="55">
        <v>2318</v>
      </c>
      <c r="R2319" s="55" t="s">
        <v>309</v>
      </c>
      <c r="S2319" s="55">
        <v>132</v>
      </c>
      <c r="T2319" s="57">
        <f t="shared" si="36"/>
        <v>3</v>
      </c>
    </row>
    <row r="2320" spans="1:20" s="55" customFormat="1" x14ac:dyDescent="0.3">
      <c r="A2320" s="55" t="s">
        <v>2239</v>
      </c>
      <c r="B2320" s="55">
        <v>2</v>
      </c>
      <c r="C2320" s="55">
        <v>1</v>
      </c>
      <c r="D2320" s="55">
        <v>2</v>
      </c>
      <c r="E2320" s="55">
        <v>1</v>
      </c>
      <c r="F2320" s="55">
        <v>1</v>
      </c>
      <c r="G2320" s="55">
        <v>1</v>
      </c>
      <c r="H2320" s="55">
        <v>1</v>
      </c>
      <c r="I2320" s="55">
        <v>2</v>
      </c>
      <c r="J2320" s="55">
        <v>1</v>
      </c>
      <c r="K2320" s="55">
        <v>2</v>
      </c>
      <c r="L2320" s="55">
        <v>0</v>
      </c>
      <c r="M2320" s="55">
        <v>0</v>
      </c>
      <c r="N2320" s="56">
        <v>7</v>
      </c>
      <c r="O2320" s="56">
        <v>7</v>
      </c>
      <c r="P2320" s="56">
        <v>14</v>
      </c>
      <c r="Q2320" s="55">
        <v>2319</v>
      </c>
      <c r="R2320" s="55" t="s">
        <v>309</v>
      </c>
      <c r="S2320" s="55">
        <v>133</v>
      </c>
      <c r="T2320" s="57">
        <f t="shared" si="36"/>
        <v>11</v>
      </c>
    </row>
    <row r="2321" spans="1:20" s="55" customFormat="1" x14ac:dyDescent="0.3">
      <c r="A2321" s="55" t="s">
        <v>2239</v>
      </c>
      <c r="B2321" s="55">
        <v>2</v>
      </c>
      <c r="C2321" s="55">
        <v>2</v>
      </c>
      <c r="D2321" s="55">
        <v>1</v>
      </c>
      <c r="E2321" s="55">
        <v>2</v>
      </c>
      <c r="F2321" s="55">
        <v>1</v>
      </c>
      <c r="G2321" s="55">
        <v>2</v>
      </c>
      <c r="H2321" s="55">
        <v>1</v>
      </c>
      <c r="I2321" s="55">
        <v>1</v>
      </c>
      <c r="J2321" s="55">
        <v>1</v>
      </c>
      <c r="K2321" s="55">
        <v>2</v>
      </c>
      <c r="L2321" s="55">
        <v>0</v>
      </c>
      <c r="M2321" s="55">
        <v>0</v>
      </c>
      <c r="N2321" s="56">
        <v>6</v>
      </c>
      <c r="O2321" s="56">
        <v>9</v>
      </c>
      <c r="P2321" s="56">
        <v>15</v>
      </c>
      <c r="Q2321" s="55">
        <v>2320</v>
      </c>
      <c r="R2321" s="55" t="s">
        <v>309</v>
      </c>
      <c r="S2321" s="55">
        <v>133</v>
      </c>
      <c r="T2321" s="57">
        <f t="shared" si="36"/>
        <v>12</v>
      </c>
    </row>
    <row r="2322" spans="1:20" s="55" customFormat="1" x14ac:dyDescent="0.3">
      <c r="A2322" s="55" t="s">
        <v>2239</v>
      </c>
      <c r="B2322" s="55">
        <v>0</v>
      </c>
      <c r="C2322" s="55">
        <v>0</v>
      </c>
      <c r="D2322" s="55">
        <v>1</v>
      </c>
      <c r="E2322" s="55">
        <v>1</v>
      </c>
      <c r="F2322" s="55">
        <v>1</v>
      </c>
      <c r="G2322" s="55">
        <v>0</v>
      </c>
      <c r="H2322" s="55">
        <v>0</v>
      </c>
      <c r="I2322" s="55">
        <v>0</v>
      </c>
      <c r="J2322" s="55">
        <v>1</v>
      </c>
      <c r="K2322" s="55">
        <v>1</v>
      </c>
      <c r="L2322" s="55">
        <v>0</v>
      </c>
      <c r="M2322" s="55">
        <v>0</v>
      </c>
      <c r="N2322" s="56">
        <v>3</v>
      </c>
      <c r="O2322" s="56">
        <v>2</v>
      </c>
      <c r="P2322" s="56">
        <v>5</v>
      </c>
      <c r="Q2322" s="55">
        <v>2321</v>
      </c>
      <c r="R2322" s="55" t="s">
        <v>309</v>
      </c>
      <c r="S2322" s="55">
        <v>133</v>
      </c>
      <c r="T2322" s="57">
        <f t="shared" si="36"/>
        <v>3</v>
      </c>
    </row>
    <row r="2323" spans="1:20" s="55" customFormat="1" x14ac:dyDescent="0.3">
      <c r="A2323" s="55" t="s">
        <v>2239</v>
      </c>
      <c r="B2323" s="55">
        <v>0</v>
      </c>
      <c r="C2323" s="55">
        <v>1</v>
      </c>
      <c r="D2323" s="55">
        <v>1</v>
      </c>
      <c r="E2323" s="55">
        <v>1</v>
      </c>
      <c r="F2323" s="55">
        <v>1</v>
      </c>
      <c r="G2323" s="55">
        <v>1</v>
      </c>
      <c r="H2323" s="55">
        <v>0</v>
      </c>
      <c r="I2323" s="55">
        <v>0</v>
      </c>
      <c r="J2323" s="55">
        <v>1</v>
      </c>
      <c r="K2323" s="55">
        <v>2</v>
      </c>
      <c r="L2323" s="55">
        <v>0</v>
      </c>
      <c r="M2323" s="55">
        <v>0</v>
      </c>
      <c r="N2323" s="56">
        <v>3</v>
      </c>
      <c r="O2323" s="56">
        <v>5</v>
      </c>
      <c r="P2323" s="56">
        <v>8</v>
      </c>
      <c r="Q2323" s="55">
        <v>2322</v>
      </c>
      <c r="R2323" s="55" t="s">
        <v>309</v>
      </c>
      <c r="S2323" s="55">
        <v>133</v>
      </c>
      <c r="T2323" s="57">
        <f t="shared" si="36"/>
        <v>5</v>
      </c>
    </row>
    <row r="2324" spans="1:20" s="55" customFormat="1" x14ac:dyDescent="0.3">
      <c r="A2324" s="55" t="s">
        <v>2239</v>
      </c>
      <c r="B2324" s="55">
        <v>0</v>
      </c>
      <c r="C2324" s="55">
        <v>1</v>
      </c>
      <c r="D2324" s="55">
        <v>1</v>
      </c>
      <c r="E2324" s="55">
        <v>0</v>
      </c>
      <c r="F2324" s="55">
        <v>0</v>
      </c>
      <c r="G2324" s="55">
        <v>1</v>
      </c>
      <c r="H2324" s="55">
        <v>1</v>
      </c>
      <c r="I2324" s="55">
        <v>2</v>
      </c>
      <c r="J2324" s="55">
        <v>0</v>
      </c>
      <c r="K2324" s="55">
        <v>2</v>
      </c>
      <c r="L2324" s="55">
        <v>1</v>
      </c>
      <c r="M2324" s="55">
        <v>0</v>
      </c>
      <c r="N2324" s="56">
        <v>3</v>
      </c>
      <c r="O2324" s="56">
        <v>6</v>
      </c>
      <c r="P2324" s="56">
        <v>9</v>
      </c>
      <c r="Q2324" s="55">
        <v>2323</v>
      </c>
      <c r="R2324" s="55" t="s">
        <v>309</v>
      </c>
      <c r="S2324" s="55">
        <v>133</v>
      </c>
      <c r="T2324" s="57">
        <f t="shared" si="36"/>
        <v>6</v>
      </c>
    </row>
    <row r="2325" spans="1:20" s="55" customFormat="1" x14ac:dyDescent="0.3">
      <c r="A2325" s="55" t="s">
        <v>2239</v>
      </c>
      <c r="B2325" s="55">
        <v>1</v>
      </c>
      <c r="C2325" s="55">
        <v>0</v>
      </c>
      <c r="D2325" s="55">
        <v>1</v>
      </c>
      <c r="E2325" s="55">
        <v>1</v>
      </c>
      <c r="F2325" s="55">
        <v>1</v>
      </c>
      <c r="G2325" s="55">
        <v>1</v>
      </c>
      <c r="H2325" s="55">
        <v>0</v>
      </c>
      <c r="I2325" s="55">
        <v>0</v>
      </c>
      <c r="J2325" s="55">
        <v>1</v>
      </c>
      <c r="K2325" s="55">
        <v>1</v>
      </c>
      <c r="L2325" s="55">
        <v>0</v>
      </c>
      <c r="M2325" s="55">
        <v>0</v>
      </c>
      <c r="N2325" s="56">
        <v>4</v>
      </c>
      <c r="O2325" s="56">
        <v>3</v>
      </c>
      <c r="P2325" s="56">
        <v>7</v>
      </c>
      <c r="Q2325" s="55">
        <v>2324</v>
      </c>
      <c r="R2325" s="55" t="s">
        <v>309</v>
      </c>
      <c r="S2325" s="55">
        <v>133</v>
      </c>
      <c r="T2325" s="57">
        <f t="shared" si="36"/>
        <v>5</v>
      </c>
    </row>
    <row r="2326" spans="1:20" s="55" customFormat="1" x14ac:dyDescent="0.3">
      <c r="A2326" s="55" t="s">
        <v>2239</v>
      </c>
      <c r="B2326" s="55">
        <v>0</v>
      </c>
      <c r="C2326" s="55">
        <v>2</v>
      </c>
      <c r="D2326" s="55">
        <v>1</v>
      </c>
      <c r="E2326" s="55">
        <v>0</v>
      </c>
      <c r="F2326" s="55">
        <v>2</v>
      </c>
      <c r="G2326" s="55">
        <v>0</v>
      </c>
      <c r="H2326" s="55">
        <v>0</v>
      </c>
      <c r="I2326" s="55">
        <v>0</v>
      </c>
      <c r="J2326" s="55">
        <v>1</v>
      </c>
      <c r="K2326" s="55">
        <v>1</v>
      </c>
      <c r="L2326" s="55">
        <v>0</v>
      </c>
      <c r="M2326" s="55">
        <v>0</v>
      </c>
      <c r="N2326" s="56">
        <v>4</v>
      </c>
      <c r="O2326" s="56">
        <v>3</v>
      </c>
      <c r="P2326" s="56">
        <v>7</v>
      </c>
      <c r="Q2326" s="55">
        <v>2325</v>
      </c>
      <c r="R2326" s="55" t="s">
        <v>309</v>
      </c>
      <c r="S2326" s="55">
        <v>133</v>
      </c>
      <c r="T2326" s="57">
        <f t="shared" si="36"/>
        <v>5</v>
      </c>
    </row>
    <row r="2327" spans="1:20" s="55" customFormat="1" x14ac:dyDescent="0.3">
      <c r="A2327" s="55" t="s">
        <v>2239</v>
      </c>
      <c r="B2327" s="55">
        <v>1</v>
      </c>
      <c r="C2327" s="55">
        <v>1</v>
      </c>
      <c r="D2327" s="55">
        <v>0</v>
      </c>
      <c r="E2327" s="55">
        <v>1</v>
      </c>
      <c r="F2327" s="55">
        <v>1</v>
      </c>
      <c r="G2327" s="55">
        <v>1</v>
      </c>
      <c r="H2327" s="55">
        <v>1</v>
      </c>
      <c r="I2327" s="55">
        <v>0</v>
      </c>
      <c r="J2327" s="55">
        <v>1</v>
      </c>
      <c r="K2327" s="55">
        <v>1</v>
      </c>
      <c r="L2327" s="55">
        <v>0</v>
      </c>
      <c r="M2327" s="55">
        <v>0</v>
      </c>
      <c r="N2327" s="56">
        <v>4</v>
      </c>
      <c r="O2327" s="56">
        <v>4</v>
      </c>
      <c r="P2327" s="56">
        <v>8</v>
      </c>
      <c r="Q2327" s="55">
        <v>2326</v>
      </c>
      <c r="R2327" s="55" t="s">
        <v>309</v>
      </c>
      <c r="S2327" s="55">
        <v>133</v>
      </c>
      <c r="T2327" s="57">
        <f t="shared" si="36"/>
        <v>6</v>
      </c>
    </row>
    <row r="2328" spans="1:20" s="55" customFormat="1" x14ac:dyDescent="0.3">
      <c r="A2328" s="55" t="s">
        <v>2239</v>
      </c>
      <c r="B2328" s="55">
        <v>0</v>
      </c>
      <c r="C2328" s="55">
        <v>0</v>
      </c>
      <c r="D2328" s="55">
        <v>2</v>
      </c>
      <c r="E2328" s="55">
        <v>1</v>
      </c>
      <c r="F2328" s="55">
        <v>0</v>
      </c>
      <c r="G2328" s="55">
        <v>1</v>
      </c>
      <c r="H2328" s="55">
        <v>1</v>
      </c>
      <c r="I2328" s="55">
        <v>1</v>
      </c>
      <c r="J2328" s="55">
        <v>1</v>
      </c>
      <c r="K2328" s="55">
        <v>2</v>
      </c>
      <c r="L2328" s="55">
        <v>0</v>
      </c>
      <c r="M2328" s="55">
        <v>0</v>
      </c>
      <c r="N2328" s="56">
        <v>4</v>
      </c>
      <c r="O2328" s="56">
        <v>5</v>
      </c>
      <c r="P2328" s="56">
        <v>9</v>
      </c>
      <c r="Q2328" s="55">
        <v>2327</v>
      </c>
      <c r="R2328" s="55" t="s">
        <v>309</v>
      </c>
      <c r="S2328" s="55">
        <v>133</v>
      </c>
      <c r="T2328" s="57">
        <f t="shared" si="36"/>
        <v>6</v>
      </c>
    </row>
    <row r="2329" spans="1:20" s="55" customFormat="1" x14ac:dyDescent="0.3">
      <c r="A2329" s="55" t="s">
        <v>2239</v>
      </c>
      <c r="B2329" s="55">
        <v>0</v>
      </c>
      <c r="C2329" s="55">
        <v>2</v>
      </c>
      <c r="D2329" s="55">
        <v>1</v>
      </c>
      <c r="E2329" s="55">
        <v>0</v>
      </c>
      <c r="F2329" s="55">
        <v>1</v>
      </c>
      <c r="G2329" s="55">
        <v>2</v>
      </c>
      <c r="H2329" s="55">
        <v>1</v>
      </c>
      <c r="I2329" s="55">
        <v>0</v>
      </c>
      <c r="J2329" s="55">
        <v>0</v>
      </c>
      <c r="K2329" s="55">
        <v>2</v>
      </c>
      <c r="L2329" s="55">
        <v>1</v>
      </c>
      <c r="M2329" s="55">
        <v>0</v>
      </c>
      <c r="N2329" s="56">
        <v>4</v>
      </c>
      <c r="O2329" s="56">
        <v>6</v>
      </c>
      <c r="P2329" s="56">
        <v>10</v>
      </c>
      <c r="Q2329" s="55">
        <v>2328</v>
      </c>
      <c r="R2329" s="55" t="s">
        <v>309</v>
      </c>
      <c r="S2329" s="55">
        <v>133</v>
      </c>
      <c r="T2329" s="57">
        <f t="shared" si="36"/>
        <v>7</v>
      </c>
    </row>
    <row r="2330" spans="1:20" s="55" customFormat="1" x14ac:dyDescent="0.3">
      <c r="A2330" s="55" t="s">
        <v>2239</v>
      </c>
      <c r="B2330" s="55">
        <v>0</v>
      </c>
      <c r="C2330" s="55">
        <v>0</v>
      </c>
      <c r="D2330" s="55">
        <v>1</v>
      </c>
      <c r="E2330" s="55">
        <v>1</v>
      </c>
      <c r="F2330" s="55">
        <v>0</v>
      </c>
      <c r="G2330" s="55">
        <v>2</v>
      </c>
      <c r="H2330" s="55">
        <v>0</v>
      </c>
      <c r="I2330" s="55">
        <v>0</v>
      </c>
      <c r="J2330" s="55">
        <v>1</v>
      </c>
      <c r="K2330" s="55">
        <v>1</v>
      </c>
      <c r="L2330" s="55">
        <v>0</v>
      </c>
      <c r="M2330" s="55">
        <v>0</v>
      </c>
      <c r="N2330" s="56">
        <v>2</v>
      </c>
      <c r="O2330" s="56">
        <v>4</v>
      </c>
      <c r="P2330" s="56">
        <v>6</v>
      </c>
      <c r="Q2330" s="55">
        <v>2329</v>
      </c>
      <c r="R2330" s="55" t="s">
        <v>309</v>
      </c>
      <c r="S2330" s="55">
        <v>133</v>
      </c>
      <c r="T2330" s="57">
        <f t="shared" si="36"/>
        <v>4</v>
      </c>
    </row>
    <row r="2331" spans="1:20" s="55" customFormat="1" x14ac:dyDescent="0.3">
      <c r="A2331" s="55" t="s">
        <v>2239</v>
      </c>
      <c r="B2331" s="55">
        <v>1</v>
      </c>
      <c r="C2331" s="55">
        <v>1</v>
      </c>
      <c r="D2331" s="55">
        <v>1</v>
      </c>
      <c r="E2331" s="55">
        <v>1</v>
      </c>
      <c r="F2331" s="55">
        <v>0</v>
      </c>
      <c r="G2331" s="55">
        <v>1</v>
      </c>
      <c r="H2331" s="55">
        <v>0</v>
      </c>
      <c r="I2331" s="55">
        <v>0</v>
      </c>
      <c r="J2331" s="55">
        <v>1</v>
      </c>
      <c r="K2331" s="55">
        <v>1</v>
      </c>
      <c r="L2331" s="55">
        <v>0</v>
      </c>
      <c r="M2331" s="55">
        <v>0</v>
      </c>
      <c r="N2331" s="56">
        <v>3</v>
      </c>
      <c r="O2331" s="56">
        <v>4</v>
      </c>
      <c r="P2331" s="56">
        <v>7</v>
      </c>
      <c r="Q2331" s="55">
        <v>2330</v>
      </c>
      <c r="R2331" s="55" t="s">
        <v>309</v>
      </c>
      <c r="S2331" s="55">
        <v>133</v>
      </c>
      <c r="T2331" s="57">
        <f t="shared" si="36"/>
        <v>5</v>
      </c>
    </row>
    <row r="2332" spans="1:20" s="55" customFormat="1" x14ac:dyDescent="0.3">
      <c r="A2332" s="55" t="s">
        <v>2239</v>
      </c>
      <c r="B2332" s="55">
        <v>0</v>
      </c>
      <c r="C2332" s="55">
        <v>0</v>
      </c>
      <c r="D2332" s="55">
        <v>2</v>
      </c>
      <c r="E2332" s="55">
        <v>0</v>
      </c>
      <c r="F2332" s="55">
        <v>1</v>
      </c>
      <c r="G2332" s="55">
        <v>1</v>
      </c>
      <c r="H2332" s="55">
        <v>0</v>
      </c>
      <c r="I2332" s="55">
        <v>1</v>
      </c>
      <c r="J2332" s="55">
        <v>0</v>
      </c>
      <c r="K2332" s="55">
        <v>1</v>
      </c>
      <c r="L2332" s="55">
        <v>1</v>
      </c>
      <c r="M2332" s="55">
        <v>0</v>
      </c>
      <c r="N2332" s="56">
        <v>4</v>
      </c>
      <c r="O2332" s="56">
        <v>3</v>
      </c>
      <c r="P2332" s="56">
        <v>7</v>
      </c>
      <c r="Q2332" s="55">
        <v>2331</v>
      </c>
      <c r="R2332" s="55" t="s">
        <v>309</v>
      </c>
      <c r="S2332" s="55">
        <v>133</v>
      </c>
      <c r="T2332" s="57">
        <f t="shared" si="36"/>
        <v>5</v>
      </c>
    </row>
    <row r="2333" spans="1:20" s="55" customFormat="1" x14ac:dyDescent="0.3">
      <c r="A2333" s="55" t="s">
        <v>2239</v>
      </c>
      <c r="B2333" s="55">
        <v>0</v>
      </c>
      <c r="C2333" s="55">
        <v>0</v>
      </c>
      <c r="D2333" s="55">
        <v>1</v>
      </c>
      <c r="E2333" s="55">
        <v>2</v>
      </c>
      <c r="F2333" s="55">
        <v>1</v>
      </c>
      <c r="G2333" s="55">
        <v>1</v>
      </c>
      <c r="H2333" s="55">
        <v>0</v>
      </c>
      <c r="I2333" s="55">
        <v>0</v>
      </c>
      <c r="J2333" s="55">
        <v>0</v>
      </c>
      <c r="K2333" s="55">
        <v>2</v>
      </c>
      <c r="L2333" s="55">
        <v>1</v>
      </c>
      <c r="M2333" s="55">
        <v>0</v>
      </c>
      <c r="N2333" s="56">
        <v>3</v>
      </c>
      <c r="O2333" s="56">
        <v>5</v>
      </c>
      <c r="P2333" s="56">
        <v>8</v>
      </c>
      <c r="Q2333" s="55">
        <v>2332</v>
      </c>
      <c r="R2333" s="55" t="s">
        <v>309</v>
      </c>
      <c r="S2333" s="55">
        <v>133</v>
      </c>
      <c r="T2333" s="57">
        <f t="shared" si="36"/>
        <v>5</v>
      </c>
    </row>
    <row r="2334" spans="1:20" s="55" customFormat="1" x14ac:dyDescent="0.3">
      <c r="A2334" s="55" t="s">
        <v>2239</v>
      </c>
      <c r="B2334" s="55">
        <v>1</v>
      </c>
      <c r="C2334" s="55">
        <v>1</v>
      </c>
      <c r="D2334" s="55">
        <v>1</v>
      </c>
      <c r="E2334" s="55">
        <v>0</v>
      </c>
      <c r="F2334" s="55">
        <v>1</v>
      </c>
      <c r="G2334" s="55">
        <v>0</v>
      </c>
      <c r="H2334" s="55">
        <v>1</v>
      </c>
      <c r="I2334" s="55">
        <v>0</v>
      </c>
      <c r="J2334" s="55">
        <v>1</v>
      </c>
      <c r="K2334" s="55">
        <v>1</v>
      </c>
      <c r="L2334" s="55">
        <v>0</v>
      </c>
      <c r="M2334" s="55">
        <v>0</v>
      </c>
      <c r="N2334" s="56">
        <v>5</v>
      </c>
      <c r="O2334" s="56">
        <v>2</v>
      </c>
      <c r="P2334" s="56">
        <v>7</v>
      </c>
      <c r="Q2334" s="55">
        <v>2333</v>
      </c>
      <c r="R2334" s="55" t="s">
        <v>309</v>
      </c>
      <c r="S2334" s="55">
        <v>133</v>
      </c>
      <c r="T2334" s="57">
        <f t="shared" si="36"/>
        <v>5</v>
      </c>
    </row>
    <row r="2335" spans="1:20" s="55" customFormat="1" x14ac:dyDescent="0.3">
      <c r="A2335" s="55" t="s">
        <v>2239</v>
      </c>
      <c r="B2335" s="55">
        <v>0</v>
      </c>
      <c r="C2335" s="55">
        <v>0</v>
      </c>
      <c r="D2335" s="55">
        <v>1</v>
      </c>
      <c r="E2335" s="55">
        <v>1</v>
      </c>
      <c r="F2335" s="55">
        <v>1</v>
      </c>
      <c r="G2335" s="55">
        <v>1</v>
      </c>
      <c r="H2335" s="55">
        <v>0</v>
      </c>
      <c r="I2335" s="55">
        <v>1</v>
      </c>
      <c r="J2335" s="55">
        <v>1</v>
      </c>
      <c r="K2335" s="55">
        <v>1</v>
      </c>
      <c r="L2335" s="55">
        <v>0</v>
      </c>
      <c r="M2335" s="55">
        <v>1</v>
      </c>
      <c r="N2335" s="56">
        <v>3</v>
      </c>
      <c r="O2335" s="56">
        <v>5</v>
      </c>
      <c r="P2335" s="56">
        <v>8</v>
      </c>
      <c r="Q2335" s="55">
        <v>2334</v>
      </c>
      <c r="R2335" s="55" t="s">
        <v>309</v>
      </c>
      <c r="S2335" s="55">
        <v>133</v>
      </c>
      <c r="T2335" s="57">
        <f t="shared" si="36"/>
        <v>5</v>
      </c>
    </row>
    <row r="2336" spans="1:20" s="55" customFormat="1" x14ac:dyDescent="0.3">
      <c r="A2336" s="55" t="s">
        <v>2239</v>
      </c>
      <c r="B2336" s="55">
        <v>0</v>
      </c>
      <c r="C2336" s="55">
        <v>1</v>
      </c>
      <c r="D2336" s="55">
        <v>1</v>
      </c>
      <c r="E2336" s="55">
        <v>1</v>
      </c>
      <c r="F2336" s="55">
        <v>0</v>
      </c>
      <c r="G2336" s="55">
        <v>0</v>
      </c>
      <c r="H2336" s="55">
        <v>0</v>
      </c>
      <c r="I2336" s="55">
        <v>0</v>
      </c>
      <c r="J2336" s="55">
        <v>1</v>
      </c>
      <c r="K2336" s="55">
        <v>1</v>
      </c>
      <c r="L2336" s="55">
        <v>0</v>
      </c>
      <c r="M2336" s="55">
        <v>0</v>
      </c>
      <c r="N2336" s="56">
        <v>2</v>
      </c>
      <c r="O2336" s="56">
        <v>3</v>
      </c>
      <c r="P2336" s="56">
        <v>5</v>
      </c>
      <c r="Q2336" s="55">
        <v>2335</v>
      </c>
      <c r="R2336" s="55" t="s">
        <v>309</v>
      </c>
      <c r="S2336" s="55">
        <v>133</v>
      </c>
      <c r="T2336" s="57">
        <f t="shared" si="36"/>
        <v>3</v>
      </c>
    </row>
    <row r="2337" spans="1:20" s="55" customFormat="1" x14ac:dyDescent="0.3">
      <c r="A2337" s="55" t="s">
        <v>2239</v>
      </c>
      <c r="B2337" s="55">
        <v>1</v>
      </c>
      <c r="C2337" s="55">
        <v>1</v>
      </c>
      <c r="D2337" s="55">
        <v>0</v>
      </c>
      <c r="E2337" s="55">
        <v>1</v>
      </c>
      <c r="F2337" s="55">
        <v>1</v>
      </c>
      <c r="G2337" s="55">
        <v>0</v>
      </c>
      <c r="H2337" s="55">
        <v>2</v>
      </c>
      <c r="I2337" s="55">
        <v>0</v>
      </c>
      <c r="J2337" s="55">
        <v>1</v>
      </c>
      <c r="K2337" s="55">
        <v>2</v>
      </c>
      <c r="L2337" s="55">
        <v>0</v>
      </c>
      <c r="M2337" s="55">
        <v>1</v>
      </c>
      <c r="N2337" s="56">
        <v>5</v>
      </c>
      <c r="O2337" s="56">
        <v>5</v>
      </c>
      <c r="P2337" s="56">
        <v>10</v>
      </c>
      <c r="Q2337" s="55">
        <v>2336</v>
      </c>
      <c r="R2337" s="55" t="s">
        <v>309</v>
      </c>
      <c r="S2337" s="55">
        <v>133</v>
      </c>
      <c r="T2337" s="57">
        <f t="shared" si="36"/>
        <v>6</v>
      </c>
    </row>
    <row r="2338" spans="1:20" s="55" customFormat="1" x14ac:dyDescent="0.3">
      <c r="A2338" s="55" t="s">
        <v>2239</v>
      </c>
      <c r="B2338" s="55">
        <v>0</v>
      </c>
      <c r="C2338" s="55">
        <v>0</v>
      </c>
      <c r="D2338" s="55">
        <v>0</v>
      </c>
      <c r="E2338" s="55">
        <v>1</v>
      </c>
      <c r="F2338" s="55">
        <v>1</v>
      </c>
      <c r="G2338" s="55">
        <v>0</v>
      </c>
      <c r="H2338" s="55">
        <v>1</v>
      </c>
      <c r="I2338" s="55">
        <v>1</v>
      </c>
      <c r="J2338" s="55">
        <v>1</v>
      </c>
      <c r="K2338" s="55">
        <v>1</v>
      </c>
      <c r="L2338" s="55">
        <v>0</v>
      </c>
      <c r="M2338" s="55">
        <v>0</v>
      </c>
      <c r="N2338" s="56">
        <v>3</v>
      </c>
      <c r="O2338" s="56">
        <v>3</v>
      </c>
      <c r="P2338" s="56">
        <v>6</v>
      </c>
      <c r="Q2338" s="55">
        <v>2337</v>
      </c>
      <c r="R2338" s="55" t="s">
        <v>309</v>
      </c>
      <c r="S2338" s="55">
        <v>133</v>
      </c>
      <c r="T2338" s="57">
        <f t="shared" si="36"/>
        <v>4</v>
      </c>
    </row>
    <row r="2339" spans="1:20" s="55" customFormat="1" x14ac:dyDescent="0.3">
      <c r="A2339" s="55" t="s">
        <v>2239</v>
      </c>
      <c r="B2339" s="55">
        <v>2</v>
      </c>
      <c r="C2339" s="55">
        <v>1</v>
      </c>
      <c r="D2339" s="55">
        <v>1</v>
      </c>
      <c r="E2339" s="55">
        <v>3</v>
      </c>
      <c r="F2339" s="55">
        <v>2</v>
      </c>
      <c r="G2339" s="55">
        <v>1</v>
      </c>
      <c r="H2339" s="55">
        <v>1</v>
      </c>
      <c r="I2339" s="55">
        <v>2</v>
      </c>
      <c r="J2339" s="55">
        <v>0</v>
      </c>
      <c r="K2339" s="55">
        <v>2</v>
      </c>
      <c r="L2339" s="55">
        <v>1</v>
      </c>
      <c r="M2339" s="55">
        <v>0</v>
      </c>
      <c r="N2339" s="56">
        <v>7</v>
      </c>
      <c r="O2339" s="56">
        <v>9</v>
      </c>
      <c r="P2339" s="56">
        <v>16</v>
      </c>
      <c r="Q2339" s="55">
        <v>2338</v>
      </c>
      <c r="R2339" s="55" t="s">
        <v>309</v>
      </c>
      <c r="S2339" s="55">
        <v>133</v>
      </c>
      <c r="T2339" s="57">
        <f t="shared" si="36"/>
        <v>13</v>
      </c>
    </row>
    <row r="2340" spans="1:20" s="55" customFormat="1" x14ac:dyDescent="0.3">
      <c r="A2340" s="55" t="s">
        <v>2239</v>
      </c>
      <c r="B2340" s="55">
        <v>0</v>
      </c>
      <c r="C2340" s="55">
        <v>1</v>
      </c>
      <c r="D2340" s="55">
        <v>1</v>
      </c>
      <c r="E2340" s="55">
        <v>1</v>
      </c>
      <c r="F2340" s="55">
        <v>0</v>
      </c>
      <c r="G2340" s="55">
        <v>0</v>
      </c>
      <c r="H2340" s="55">
        <v>0</v>
      </c>
      <c r="I2340" s="55">
        <v>0</v>
      </c>
      <c r="J2340" s="55">
        <v>1</v>
      </c>
      <c r="K2340" s="55">
        <v>1</v>
      </c>
      <c r="L2340" s="55">
        <v>0</v>
      </c>
      <c r="M2340" s="55">
        <v>0</v>
      </c>
      <c r="N2340" s="56">
        <v>2</v>
      </c>
      <c r="O2340" s="56">
        <v>3</v>
      </c>
      <c r="P2340" s="56">
        <v>5</v>
      </c>
      <c r="Q2340" s="55">
        <v>2339</v>
      </c>
      <c r="R2340" s="55" t="s">
        <v>309</v>
      </c>
      <c r="S2340" s="55">
        <v>134</v>
      </c>
      <c r="T2340" s="57">
        <f t="shared" si="36"/>
        <v>3</v>
      </c>
    </row>
    <row r="2341" spans="1:20" s="55" customFormat="1" x14ac:dyDescent="0.3">
      <c r="A2341" s="55" t="s">
        <v>2239</v>
      </c>
      <c r="B2341" s="55">
        <v>0</v>
      </c>
      <c r="C2341" s="55">
        <v>1</v>
      </c>
      <c r="D2341" s="55">
        <v>2</v>
      </c>
      <c r="E2341" s="55">
        <v>1</v>
      </c>
      <c r="F2341" s="55">
        <v>1</v>
      </c>
      <c r="G2341" s="55">
        <v>1</v>
      </c>
      <c r="H2341" s="55">
        <v>0</v>
      </c>
      <c r="I2341" s="55">
        <v>0</v>
      </c>
      <c r="J2341" s="55">
        <v>1</v>
      </c>
      <c r="K2341" s="55">
        <v>1</v>
      </c>
      <c r="L2341" s="55">
        <v>0</v>
      </c>
      <c r="M2341" s="55">
        <v>1</v>
      </c>
      <c r="N2341" s="56">
        <v>4</v>
      </c>
      <c r="O2341" s="56">
        <v>5</v>
      </c>
      <c r="P2341" s="56">
        <v>9</v>
      </c>
      <c r="Q2341" s="55">
        <v>2340</v>
      </c>
      <c r="R2341" s="55" t="s">
        <v>309</v>
      </c>
      <c r="S2341" s="55">
        <v>134</v>
      </c>
      <c r="T2341" s="57">
        <f t="shared" si="36"/>
        <v>6</v>
      </c>
    </row>
    <row r="2342" spans="1:20" s="55" customFormat="1" x14ac:dyDescent="0.3">
      <c r="A2342" s="55" t="s">
        <v>2239</v>
      </c>
      <c r="B2342" s="55">
        <v>1</v>
      </c>
      <c r="C2342" s="55">
        <v>1</v>
      </c>
      <c r="D2342" s="55">
        <v>2</v>
      </c>
      <c r="E2342" s="55">
        <v>1</v>
      </c>
      <c r="F2342" s="55">
        <v>1</v>
      </c>
      <c r="G2342" s="55">
        <v>0</v>
      </c>
      <c r="H2342" s="55">
        <v>0</v>
      </c>
      <c r="I2342" s="55">
        <v>0</v>
      </c>
      <c r="J2342" s="55">
        <v>1</v>
      </c>
      <c r="K2342" s="55">
        <v>1</v>
      </c>
      <c r="L2342" s="55">
        <v>0</v>
      </c>
      <c r="M2342" s="55">
        <v>0</v>
      </c>
      <c r="N2342" s="56">
        <v>5</v>
      </c>
      <c r="O2342" s="56">
        <v>3</v>
      </c>
      <c r="P2342" s="56">
        <v>8</v>
      </c>
      <c r="Q2342" s="55">
        <v>2341</v>
      </c>
      <c r="R2342" s="55" t="s">
        <v>309</v>
      </c>
      <c r="S2342" s="55">
        <v>134</v>
      </c>
      <c r="T2342" s="57">
        <f t="shared" si="36"/>
        <v>6</v>
      </c>
    </row>
    <row r="2343" spans="1:20" s="55" customFormat="1" x14ac:dyDescent="0.3">
      <c r="A2343" s="55" t="s">
        <v>2239</v>
      </c>
      <c r="B2343" s="55">
        <v>0</v>
      </c>
      <c r="C2343" s="55">
        <v>0</v>
      </c>
      <c r="D2343" s="55">
        <v>1</v>
      </c>
      <c r="E2343" s="55">
        <v>0</v>
      </c>
      <c r="F2343" s="55">
        <v>1</v>
      </c>
      <c r="G2343" s="55">
        <v>2</v>
      </c>
      <c r="H2343" s="55">
        <v>1</v>
      </c>
      <c r="I2343" s="55">
        <v>0</v>
      </c>
      <c r="J2343" s="55">
        <v>1</v>
      </c>
      <c r="K2343" s="55">
        <v>1</v>
      </c>
      <c r="L2343" s="55">
        <v>0</v>
      </c>
      <c r="M2343" s="55">
        <v>0</v>
      </c>
      <c r="N2343" s="56">
        <v>4</v>
      </c>
      <c r="O2343" s="56">
        <v>3</v>
      </c>
      <c r="P2343" s="56">
        <v>7</v>
      </c>
      <c r="Q2343" s="55">
        <v>2342</v>
      </c>
      <c r="R2343" s="55" t="s">
        <v>309</v>
      </c>
      <c r="S2343" s="55">
        <v>134</v>
      </c>
      <c r="T2343" s="57">
        <f t="shared" si="36"/>
        <v>5</v>
      </c>
    </row>
    <row r="2344" spans="1:20" s="55" customFormat="1" x14ac:dyDescent="0.3">
      <c r="A2344" s="55" t="s">
        <v>2239</v>
      </c>
      <c r="B2344" s="55">
        <v>0</v>
      </c>
      <c r="C2344" s="55">
        <v>0</v>
      </c>
      <c r="D2344" s="55">
        <v>1</v>
      </c>
      <c r="E2344" s="55">
        <v>1</v>
      </c>
      <c r="F2344" s="55">
        <v>0</v>
      </c>
      <c r="G2344" s="55">
        <v>1</v>
      </c>
      <c r="H2344" s="55">
        <v>1</v>
      </c>
      <c r="I2344" s="55">
        <v>0</v>
      </c>
      <c r="J2344" s="55">
        <v>1</v>
      </c>
      <c r="K2344" s="55">
        <v>1</v>
      </c>
      <c r="L2344" s="55">
        <v>0</v>
      </c>
      <c r="M2344" s="55">
        <v>0</v>
      </c>
      <c r="N2344" s="56">
        <v>3</v>
      </c>
      <c r="O2344" s="56">
        <v>3</v>
      </c>
      <c r="P2344" s="56">
        <v>6</v>
      </c>
      <c r="Q2344" s="55">
        <v>2343</v>
      </c>
      <c r="R2344" s="55" t="s">
        <v>309</v>
      </c>
      <c r="S2344" s="55">
        <v>134</v>
      </c>
      <c r="T2344" s="57">
        <f t="shared" si="36"/>
        <v>4</v>
      </c>
    </row>
    <row r="2345" spans="1:20" s="55" customFormat="1" x14ac:dyDescent="0.3">
      <c r="A2345" s="55" t="s">
        <v>2239</v>
      </c>
      <c r="B2345" s="55">
        <v>1</v>
      </c>
      <c r="C2345" s="55">
        <v>1</v>
      </c>
      <c r="D2345" s="55">
        <v>1</v>
      </c>
      <c r="E2345" s="55">
        <v>0</v>
      </c>
      <c r="F2345" s="55">
        <v>1</v>
      </c>
      <c r="G2345" s="55">
        <v>1</v>
      </c>
      <c r="H2345" s="55">
        <v>0</v>
      </c>
      <c r="I2345" s="55">
        <v>0</v>
      </c>
      <c r="J2345" s="55">
        <v>1</v>
      </c>
      <c r="K2345" s="55">
        <v>1</v>
      </c>
      <c r="L2345" s="55">
        <v>0</v>
      </c>
      <c r="M2345" s="55">
        <v>0</v>
      </c>
      <c r="N2345" s="56">
        <v>4</v>
      </c>
      <c r="O2345" s="56">
        <v>3</v>
      </c>
      <c r="P2345" s="56">
        <v>7</v>
      </c>
      <c r="Q2345" s="55">
        <v>2344</v>
      </c>
      <c r="R2345" s="55" t="s">
        <v>309</v>
      </c>
      <c r="S2345" s="55">
        <v>134</v>
      </c>
      <c r="T2345" s="57">
        <f t="shared" si="36"/>
        <v>5</v>
      </c>
    </row>
    <row r="2346" spans="1:20" s="55" customFormat="1" x14ac:dyDescent="0.3">
      <c r="A2346" s="55" t="s">
        <v>2239</v>
      </c>
      <c r="B2346" s="55">
        <v>0</v>
      </c>
      <c r="C2346" s="55">
        <v>0</v>
      </c>
      <c r="D2346" s="55">
        <v>1</v>
      </c>
      <c r="E2346" s="55">
        <v>1</v>
      </c>
      <c r="F2346" s="55">
        <v>1</v>
      </c>
      <c r="G2346" s="55">
        <v>0</v>
      </c>
      <c r="H2346" s="55">
        <v>1</v>
      </c>
      <c r="I2346" s="55">
        <v>0</v>
      </c>
      <c r="J2346" s="55">
        <v>1</v>
      </c>
      <c r="K2346" s="55">
        <v>1</v>
      </c>
      <c r="L2346" s="55">
        <v>0</v>
      </c>
      <c r="M2346" s="55">
        <v>0</v>
      </c>
      <c r="N2346" s="56">
        <v>4</v>
      </c>
      <c r="O2346" s="56">
        <v>2</v>
      </c>
      <c r="P2346" s="56">
        <v>6</v>
      </c>
      <c r="Q2346" s="55">
        <v>2345</v>
      </c>
      <c r="R2346" s="55" t="s">
        <v>309</v>
      </c>
      <c r="S2346" s="55">
        <v>134</v>
      </c>
      <c r="T2346" s="57">
        <f t="shared" si="36"/>
        <v>4</v>
      </c>
    </row>
    <row r="2347" spans="1:20" s="55" customFormat="1" x14ac:dyDescent="0.3">
      <c r="A2347" s="55" t="s">
        <v>2239</v>
      </c>
      <c r="B2347" s="55">
        <v>0</v>
      </c>
      <c r="C2347" s="55">
        <v>1</v>
      </c>
      <c r="D2347" s="55">
        <v>0</v>
      </c>
      <c r="E2347" s="55">
        <v>1</v>
      </c>
      <c r="F2347" s="55">
        <v>1</v>
      </c>
      <c r="G2347" s="55">
        <v>0</v>
      </c>
      <c r="H2347" s="55">
        <v>0</v>
      </c>
      <c r="I2347" s="55">
        <v>1</v>
      </c>
      <c r="J2347" s="55">
        <v>0</v>
      </c>
      <c r="K2347" s="55">
        <v>1</v>
      </c>
      <c r="L2347" s="55">
        <v>1</v>
      </c>
      <c r="M2347" s="55">
        <v>0</v>
      </c>
      <c r="N2347" s="56">
        <v>2</v>
      </c>
      <c r="O2347" s="56">
        <v>4</v>
      </c>
      <c r="P2347" s="56">
        <v>6</v>
      </c>
      <c r="Q2347" s="55">
        <v>2346</v>
      </c>
      <c r="R2347" s="55" t="s">
        <v>309</v>
      </c>
      <c r="S2347" s="55">
        <v>134</v>
      </c>
      <c r="T2347" s="57">
        <f t="shared" si="36"/>
        <v>4</v>
      </c>
    </row>
    <row r="2348" spans="1:20" s="55" customFormat="1" x14ac:dyDescent="0.3">
      <c r="A2348" s="55" t="s">
        <v>2239</v>
      </c>
      <c r="B2348" s="55">
        <v>0</v>
      </c>
      <c r="C2348" s="55">
        <v>1</v>
      </c>
      <c r="D2348" s="55">
        <v>1</v>
      </c>
      <c r="E2348" s="55">
        <v>0</v>
      </c>
      <c r="F2348" s="55">
        <v>0</v>
      </c>
      <c r="G2348" s="55">
        <v>1</v>
      </c>
      <c r="H2348" s="55">
        <v>0</v>
      </c>
      <c r="I2348" s="55">
        <v>1</v>
      </c>
      <c r="J2348" s="55">
        <v>1</v>
      </c>
      <c r="K2348" s="55">
        <v>1</v>
      </c>
      <c r="L2348" s="55">
        <v>0</v>
      </c>
      <c r="M2348" s="55">
        <v>0</v>
      </c>
      <c r="N2348" s="56">
        <v>2</v>
      </c>
      <c r="O2348" s="56">
        <v>4</v>
      </c>
      <c r="P2348" s="56">
        <v>6</v>
      </c>
      <c r="Q2348" s="55">
        <v>2347</v>
      </c>
      <c r="R2348" s="55" t="s">
        <v>309</v>
      </c>
      <c r="S2348" s="55">
        <v>134</v>
      </c>
      <c r="T2348" s="57">
        <f t="shared" si="36"/>
        <v>4</v>
      </c>
    </row>
    <row r="2349" spans="1:20" s="55" customFormat="1" x14ac:dyDescent="0.3">
      <c r="A2349" s="55" t="s">
        <v>2239</v>
      </c>
      <c r="B2349" s="55">
        <v>1</v>
      </c>
      <c r="C2349" s="55">
        <v>1</v>
      </c>
      <c r="D2349" s="55">
        <v>0</v>
      </c>
      <c r="E2349" s="55">
        <v>1</v>
      </c>
      <c r="F2349" s="55">
        <v>1</v>
      </c>
      <c r="G2349" s="55">
        <v>0</v>
      </c>
      <c r="H2349" s="55">
        <v>0</v>
      </c>
      <c r="I2349" s="55">
        <v>0</v>
      </c>
      <c r="J2349" s="55">
        <v>1</v>
      </c>
      <c r="K2349" s="55">
        <v>1</v>
      </c>
      <c r="L2349" s="55">
        <v>0</v>
      </c>
      <c r="M2349" s="55">
        <v>0</v>
      </c>
      <c r="N2349" s="56">
        <v>3</v>
      </c>
      <c r="O2349" s="56">
        <v>3</v>
      </c>
      <c r="P2349" s="56">
        <v>6</v>
      </c>
      <c r="Q2349" s="55">
        <v>2348</v>
      </c>
      <c r="R2349" s="55" t="s">
        <v>309</v>
      </c>
      <c r="S2349" s="55">
        <v>134</v>
      </c>
      <c r="T2349" s="57">
        <f t="shared" si="36"/>
        <v>4</v>
      </c>
    </row>
    <row r="2350" spans="1:20" s="55" customFormat="1" x14ac:dyDescent="0.3">
      <c r="A2350" s="55" t="s">
        <v>2239</v>
      </c>
      <c r="B2350" s="55">
        <v>0</v>
      </c>
      <c r="C2350" s="55">
        <v>0</v>
      </c>
      <c r="D2350" s="55">
        <v>0</v>
      </c>
      <c r="E2350" s="55">
        <v>1</v>
      </c>
      <c r="F2350" s="55">
        <v>1</v>
      </c>
      <c r="G2350" s="55">
        <v>2</v>
      </c>
      <c r="H2350" s="55">
        <v>0</v>
      </c>
      <c r="I2350" s="55">
        <v>0</v>
      </c>
      <c r="J2350" s="55">
        <v>1</v>
      </c>
      <c r="K2350" s="55">
        <v>1</v>
      </c>
      <c r="L2350" s="55">
        <v>0</v>
      </c>
      <c r="M2350" s="55">
        <v>0</v>
      </c>
      <c r="N2350" s="56">
        <v>2</v>
      </c>
      <c r="O2350" s="56">
        <v>4</v>
      </c>
      <c r="P2350" s="56">
        <v>6</v>
      </c>
      <c r="Q2350" s="55">
        <v>2349</v>
      </c>
      <c r="R2350" s="55" t="s">
        <v>309</v>
      </c>
      <c r="S2350" s="55">
        <v>134</v>
      </c>
      <c r="T2350" s="57">
        <f t="shared" si="36"/>
        <v>4</v>
      </c>
    </row>
    <row r="2351" spans="1:20" s="55" customFormat="1" x14ac:dyDescent="0.3">
      <c r="A2351" s="55" t="s">
        <v>2239</v>
      </c>
      <c r="B2351" s="55">
        <v>0</v>
      </c>
      <c r="C2351" s="55">
        <v>1</v>
      </c>
      <c r="D2351" s="55">
        <v>0</v>
      </c>
      <c r="E2351" s="55">
        <v>1</v>
      </c>
      <c r="F2351" s="55">
        <v>2</v>
      </c>
      <c r="G2351" s="55">
        <v>0</v>
      </c>
      <c r="H2351" s="55">
        <v>0</v>
      </c>
      <c r="I2351" s="55">
        <v>0</v>
      </c>
      <c r="J2351" s="55">
        <v>1</v>
      </c>
      <c r="K2351" s="55">
        <v>1</v>
      </c>
      <c r="L2351" s="55">
        <v>0</v>
      </c>
      <c r="M2351" s="55">
        <v>0</v>
      </c>
      <c r="N2351" s="56">
        <v>3</v>
      </c>
      <c r="O2351" s="56">
        <v>3</v>
      </c>
      <c r="P2351" s="56">
        <v>6</v>
      </c>
      <c r="Q2351" s="55">
        <v>2350</v>
      </c>
      <c r="R2351" s="55" t="s">
        <v>309</v>
      </c>
      <c r="S2351" s="55">
        <v>134</v>
      </c>
      <c r="T2351" s="57">
        <f t="shared" si="36"/>
        <v>4</v>
      </c>
    </row>
    <row r="2352" spans="1:20" s="55" customFormat="1" x14ac:dyDescent="0.3">
      <c r="A2352" s="55" t="s">
        <v>2239</v>
      </c>
      <c r="B2352" s="55">
        <v>2</v>
      </c>
      <c r="C2352" s="55">
        <v>1</v>
      </c>
      <c r="D2352" s="55">
        <v>1</v>
      </c>
      <c r="E2352" s="55">
        <v>2</v>
      </c>
      <c r="F2352" s="55">
        <v>0</v>
      </c>
      <c r="G2352" s="55">
        <v>1</v>
      </c>
      <c r="H2352" s="55">
        <v>2</v>
      </c>
      <c r="I2352" s="55">
        <v>0</v>
      </c>
      <c r="J2352" s="55">
        <v>0</v>
      </c>
      <c r="K2352" s="55">
        <v>1</v>
      </c>
      <c r="L2352" s="55">
        <v>1</v>
      </c>
      <c r="M2352" s="55">
        <v>1</v>
      </c>
      <c r="N2352" s="56">
        <v>6</v>
      </c>
      <c r="O2352" s="56">
        <v>6</v>
      </c>
      <c r="P2352" s="56">
        <v>12</v>
      </c>
      <c r="Q2352" s="55">
        <v>2351</v>
      </c>
      <c r="R2352" s="55" t="s">
        <v>309</v>
      </c>
      <c r="S2352" s="55">
        <v>134</v>
      </c>
      <c r="T2352" s="57">
        <f t="shared" si="36"/>
        <v>9</v>
      </c>
    </row>
    <row r="2353" spans="1:20" s="55" customFormat="1" x14ac:dyDescent="0.3">
      <c r="A2353" s="55" t="s">
        <v>2239</v>
      </c>
      <c r="B2353" s="55">
        <v>0</v>
      </c>
      <c r="C2353" s="55">
        <v>0</v>
      </c>
      <c r="D2353" s="55">
        <v>0</v>
      </c>
      <c r="E2353" s="55">
        <v>0</v>
      </c>
      <c r="F2353" s="55">
        <v>1</v>
      </c>
      <c r="G2353" s="55">
        <v>1</v>
      </c>
      <c r="H2353" s="55">
        <v>0</v>
      </c>
      <c r="I2353" s="55">
        <v>0</v>
      </c>
      <c r="J2353" s="55">
        <v>1</v>
      </c>
      <c r="K2353" s="55">
        <v>1</v>
      </c>
      <c r="L2353" s="55">
        <v>0</v>
      </c>
      <c r="M2353" s="55">
        <v>0</v>
      </c>
      <c r="N2353" s="56">
        <v>2</v>
      </c>
      <c r="O2353" s="56">
        <v>2</v>
      </c>
      <c r="P2353" s="56">
        <v>4</v>
      </c>
      <c r="Q2353" s="55">
        <v>2352</v>
      </c>
      <c r="R2353" s="55" t="s">
        <v>309</v>
      </c>
      <c r="S2353" s="55">
        <v>134</v>
      </c>
      <c r="T2353" s="57">
        <f t="shared" si="36"/>
        <v>2</v>
      </c>
    </row>
    <row r="2354" spans="1:20" s="55" customFormat="1" x14ac:dyDescent="0.3">
      <c r="A2354" s="55" t="s">
        <v>2239</v>
      </c>
      <c r="B2354" s="55">
        <v>0</v>
      </c>
      <c r="C2354" s="55">
        <v>0</v>
      </c>
      <c r="D2354" s="55">
        <v>2</v>
      </c>
      <c r="E2354" s="55">
        <v>1</v>
      </c>
      <c r="F2354" s="55">
        <v>0</v>
      </c>
      <c r="G2354" s="55">
        <v>1</v>
      </c>
      <c r="H2354" s="55">
        <v>1</v>
      </c>
      <c r="I2354" s="55">
        <v>1</v>
      </c>
      <c r="J2354" s="55">
        <v>1</v>
      </c>
      <c r="K2354" s="55">
        <v>1</v>
      </c>
      <c r="L2354" s="55">
        <v>0</v>
      </c>
      <c r="M2354" s="55">
        <v>0</v>
      </c>
      <c r="N2354" s="56">
        <v>4</v>
      </c>
      <c r="O2354" s="56">
        <v>4</v>
      </c>
      <c r="P2354" s="56">
        <v>8</v>
      </c>
      <c r="Q2354" s="55">
        <v>2353</v>
      </c>
      <c r="R2354" s="55" t="s">
        <v>309</v>
      </c>
      <c r="S2354" s="55">
        <v>134</v>
      </c>
      <c r="T2354" s="57">
        <f t="shared" si="36"/>
        <v>6</v>
      </c>
    </row>
    <row r="2355" spans="1:20" s="55" customFormat="1" x14ac:dyDescent="0.3">
      <c r="A2355" s="55" t="s">
        <v>2239</v>
      </c>
      <c r="B2355" s="55">
        <v>1</v>
      </c>
      <c r="C2355" s="55">
        <v>0</v>
      </c>
      <c r="D2355" s="55">
        <v>1</v>
      </c>
      <c r="E2355" s="55">
        <v>1</v>
      </c>
      <c r="F2355" s="55">
        <v>0</v>
      </c>
      <c r="G2355" s="55">
        <v>2</v>
      </c>
      <c r="H2355" s="55">
        <v>0</v>
      </c>
      <c r="I2355" s="55">
        <v>0</v>
      </c>
      <c r="J2355" s="55">
        <v>1</v>
      </c>
      <c r="K2355" s="55">
        <v>1</v>
      </c>
      <c r="L2355" s="55">
        <v>0</v>
      </c>
      <c r="M2355" s="55">
        <v>0</v>
      </c>
      <c r="N2355" s="56">
        <v>3</v>
      </c>
      <c r="O2355" s="56">
        <v>4</v>
      </c>
      <c r="P2355" s="56">
        <v>7</v>
      </c>
      <c r="Q2355" s="55">
        <v>2354</v>
      </c>
      <c r="R2355" s="55" t="s">
        <v>309</v>
      </c>
      <c r="S2355" s="55">
        <v>134</v>
      </c>
      <c r="T2355" s="57">
        <f t="shared" si="36"/>
        <v>5</v>
      </c>
    </row>
    <row r="2356" spans="1:20" s="55" customFormat="1" x14ac:dyDescent="0.3">
      <c r="A2356" s="55" t="s">
        <v>2239</v>
      </c>
      <c r="B2356" s="55">
        <v>0</v>
      </c>
      <c r="C2356" s="55">
        <v>0</v>
      </c>
      <c r="D2356" s="55">
        <v>0</v>
      </c>
      <c r="E2356" s="55">
        <v>1</v>
      </c>
      <c r="F2356" s="55">
        <v>2</v>
      </c>
      <c r="G2356" s="55">
        <v>0</v>
      </c>
      <c r="H2356" s="55">
        <v>0</v>
      </c>
      <c r="I2356" s="55">
        <v>0</v>
      </c>
      <c r="J2356" s="55">
        <v>1</v>
      </c>
      <c r="K2356" s="55">
        <v>1</v>
      </c>
      <c r="L2356" s="55">
        <v>0</v>
      </c>
      <c r="M2356" s="55">
        <v>0</v>
      </c>
      <c r="N2356" s="56">
        <v>3</v>
      </c>
      <c r="O2356" s="56">
        <v>2</v>
      </c>
      <c r="P2356" s="56">
        <v>5</v>
      </c>
      <c r="Q2356" s="55">
        <v>2355</v>
      </c>
      <c r="R2356" s="55" t="s">
        <v>309</v>
      </c>
      <c r="S2356" s="55">
        <v>134</v>
      </c>
      <c r="T2356" s="57">
        <f t="shared" si="36"/>
        <v>3</v>
      </c>
    </row>
    <row r="2357" spans="1:20" s="55" customFormat="1" x14ac:dyDescent="0.3">
      <c r="A2357" s="55" t="s">
        <v>2239</v>
      </c>
      <c r="B2357" s="55">
        <v>1</v>
      </c>
      <c r="C2357" s="55">
        <v>1</v>
      </c>
      <c r="D2357" s="55">
        <v>0</v>
      </c>
      <c r="E2357" s="55">
        <v>1</v>
      </c>
      <c r="F2357" s="55">
        <v>1</v>
      </c>
      <c r="G2357" s="55">
        <v>0</v>
      </c>
      <c r="H2357" s="55">
        <v>0</v>
      </c>
      <c r="I2357" s="55">
        <v>0</v>
      </c>
      <c r="J2357" s="55">
        <v>1</v>
      </c>
      <c r="K2357" s="55">
        <v>1</v>
      </c>
      <c r="L2357" s="55">
        <v>0</v>
      </c>
      <c r="M2357" s="55">
        <v>1</v>
      </c>
      <c r="N2357" s="56">
        <v>3</v>
      </c>
      <c r="O2357" s="56">
        <v>4</v>
      </c>
      <c r="P2357" s="56">
        <v>7</v>
      </c>
      <c r="Q2357" s="55">
        <v>2356</v>
      </c>
      <c r="R2357" s="55" t="s">
        <v>309</v>
      </c>
      <c r="S2357" s="55">
        <v>134</v>
      </c>
      <c r="T2357" s="57">
        <f t="shared" si="36"/>
        <v>4</v>
      </c>
    </row>
    <row r="2358" spans="1:20" s="55" customFormat="1" x14ac:dyDescent="0.3">
      <c r="A2358" s="55" t="s">
        <v>2239</v>
      </c>
      <c r="B2358" s="55">
        <v>0</v>
      </c>
      <c r="C2358" s="55">
        <v>0</v>
      </c>
      <c r="D2358" s="55">
        <v>0</v>
      </c>
      <c r="E2358" s="55">
        <v>0</v>
      </c>
      <c r="F2358" s="55">
        <v>0</v>
      </c>
      <c r="G2358" s="55">
        <v>1</v>
      </c>
      <c r="H2358" s="55">
        <v>1</v>
      </c>
      <c r="I2358" s="55">
        <v>2</v>
      </c>
      <c r="J2358" s="55">
        <v>0</v>
      </c>
      <c r="K2358" s="55">
        <v>0</v>
      </c>
      <c r="L2358" s="55">
        <v>1</v>
      </c>
      <c r="M2358" s="55">
        <v>1</v>
      </c>
      <c r="N2358" s="56">
        <v>2</v>
      </c>
      <c r="O2358" s="56">
        <v>4</v>
      </c>
      <c r="P2358" s="56">
        <v>6</v>
      </c>
      <c r="Q2358" s="55">
        <v>2357</v>
      </c>
      <c r="R2358" s="55" t="s">
        <v>309</v>
      </c>
      <c r="S2358" s="55">
        <v>134</v>
      </c>
      <c r="T2358" s="57">
        <f t="shared" si="36"/>
        <v>4</v>
      </c>
    </row>
    <row r="2359" spans="1:20" s="55" customFormat="1" x14ac:dyDescent="0.3">
      <c r="A2359" s="55" t="s">
        <v>2239</v>
      </c>
      <c r="B2359" s="55">
        <v>0</v>
      </c>
      <c r="C2359" s="55">
        <v>0</v>
      </c>
      <c r="D2359" s="55">
        <v>0</v>
      </c>
      <c r="E2359" s="55">
        <v>0</v>
      </c>
      <c r="F2359" s="55">
        <v>0</v>
      </c>
      <c r="G2359" s="55">
        <v>1</v>
      </c>
      <c r="H2359" s="55">
        <v>2</v>
      </c>
      <c r="I2359" s="55">
        <v>1</v>
      </c>
      <c r="J2359" s="55">
        <v>0</v>
      </c>
      <c r="K2359" s="55">
        <v>1</v>
      </c>
      <c r="L2359" s="55">
        <v>1</v>
      </c>
      <c r="M2359" s="55">
        <v>1</v>
      </c>
      <c r="N2359" s="56">
        <v>3</v>
      </c>
      <c r="O2359" s="56">
        <v>4</v>
      </c>
      <c r="P2359" s="56">
        <v>7</v>
      </c>
      <c r="Q2359" s="55">
        <v>2358</v>
      </c>
      <c r="R2359" s="55" t="s">
        <v>309</v>
      </c>
      <c r="S2359" s="55">
        <v>134</v>
      </c>
      <c r="T2359" s="57">
        <f t="shared" si="36"/>
        <v>4</v>
      </c>
    </row>
    <row r="2360" spans="1:20" s="55" customFormat="1" x14ac:dyDescent="0.3">
      <c r="A2360" s="55" t="s">
        <v>2239</v>
      </c>
      <c r="B2360" s="55">
        <v>0</v>
      </c>
      <c r="C2360" s="55">
        <v>0</v>
      </c>
      <c r="D2360" s="55">
        <v>1</v>
      </c>
      <c r="E2360" s="55">
        <v>1</v>
      </c>
      <c r="F2360" s="55">
        <v>1</v>
      </c>
      <c r="G2360" s="55">
        <v>0</v>
      </c>
      <c r="H2360" s="55">
        <v>0</v>
      </c>
      <c r="I2360" s="55">
        <v>0</v>
      </c>
      <c r="J2360" s="55">
        <v>1</v>
      </c>
      <c r="K2360" s="55">
        <v>1</v>
      </c>
      <c r="L2360" s="55">
        <v>0</v>
      </c>
      <c r="M2360" s="55">
        <v>0</v>
      </c>
      <c r="N2360" s="56">
        <v>3</v>
      </c>
      <c r="O2360" s="56">
        <v>2</v>
      </c>
      <c r="P2360" s="56">
        <v>5</v>
      </c>
      <c r="Q2360" s="55">
        <v>2359</v>
      </c>
      <c r="R2360" s="55" t="s">
        <v>309</v>
      </c>
      <c r="S2360" s="55">
        <v>135</v>
      </c>
      <c r="T2360" s="57">
        <f t="shared" si="36"/>
        <v>3</v>
      </c>
    </row>
    <row r="2361" spans="1:20" s="55" customFormat="1" x14ac:dyDescent="0.3">
      <c r="A2361" s="55" t="s">
        <v>2239</v>
      </c>
      <c r="B2361" s="55">
        <v>1</v>
      </c>
      <c r="C2361" s="55">
        <v>1</v>
      </c>
      <c r="D2361" s="55">
        <v>1</v>
      </c>
      <c r="E2361" s="55">
        <v>0</v>
      </c>
      <c r="F2361" s="55">
        <v>1</v>
      </c>
      <c r="G2361" s="55">
        <v>1</v>
      </c>
      <c r="H2361" s="55">
        <v>0</v>
      </c>
      <c r="I2361" s="55">
        <v>0</v>
      </c>
      <c r="J2361" s="55">
        <v>1</v>
      </c>
      <c r="K2361" s="55">
        <v>1</v>
      </c>
      <c r="L2361" s="55">
        <v>0</v>
      </c>
      <c r="M2361" s="55">
        <v>0</v>
      </c>
      <c r="N2361" s="56">
        <v>4</v>
      </c>
      <c r="O2361" s="56">
        <v>3</v>
      </c>
      <c r="P2361" s="56">
        <v>7</v>
      </c>
      <c r="Q2361" s="55">
        <v>2360</v>
      </c>
      <c r="R2361" s="55" t="s">
        <v>309</v>
      </c>
      <c r="S2361" s="55">
        <v>135</v>
      </c>
      <c r="T2361" s="57">
        <f t="shared" si="36"/>
        <v>5</v>
      </c>
    </row>
    <row r="2362" spans="1:20" s="55" customFormat="1" x14ac:dyDescent="0.3">
      <c r="A2362" s="55" t="s">
        <v>2239</v>
      </c>
      <c r="B2362" s="55">
        <v>2</v>
      </c>
      <c r="C2362" s="55">
        <v>1</v>
      </c>
      <c r="D2362" s="55">
        <v>1</v>
      </c>
      <c r="E2362" s="55">
        <v>1</v>
      </c>
      <c r="F2362" s="55">
        <v>1</v>
      </c>
      <c r="G2362" s="55">
        <v>0</v>
      </c>
      <c r="H2362" s="55">
        <v>2</v>
      </c>
      <c r="I2362" s="55">
        <v>1</v>
      </c>
      <c r="J2362" s="55">
        <v>0</v>
      </c>
      <c r="K2362" s="55">
        <v>2</v>
      </c>
      <c r="L2362" s="55">
        <v>1</v>
      </c>
      <c r="M2362" s="55">
        <v>0</v>
      </c>
      <c r="N2362" s="56">
        <v>7</v>
      </c>
      <c r="O2362" s="56">
        <v>5</v>
      </c>
      <c r="P2362" s="56">
        <v>12</v>
      </c>
      <c r="Q2362" s="55">
        <v>2361</v>
      </c>
      <c r="R2362" s="55" t="s">
        <v>309</v>
      </c>
      <c r="S2362" s="55">
        <v>135</v>
      </c>
      <c r="T2362" s="57">
        <f t="shared" si="36"/>
        <v>9</v>
      </c>
    </row>
    <row r="2363" spans="1:20" s="55" customFormat="1" x14ac:dyDescent="0.3">
      <c r="A2363" s="55" t="s">
        <v>2239</v>
      </c>
      <c r="B2363" s="55">
        <v>0</v>
      </c>
      <c r="C2363" s="55">
        <v>1</v>
      </c>
      <c r="D2363" s="55">
        <v>1</v>
      </c>
      <c r="E2363" s="55">
        <v>0</v>
      </c>
      <c r="F2363" s="55">
        <v>1</v>
      </c>
      <c r="G2363" s="55">
        <v>0</v>
      </c>
      <c r="H2363" s="55">
        <v>1</v>
      </c>
      <c r="I2363" s="55">
        <v>0</v>
      </c>
      <c r="J2363" s="55">
        <v>1</v>
      </c>
      <c r="K2363" s="55">
        <v>1</v>
      </c>
      <c r="L2363" s="55">
        <v>0</v>
      </c>
      <c r="M2363" s="55">
        <v>0</v>
      </c>
      <c r="N2363" s="56">
        <v>4</v>
      </c>
      <c r="O2363" s="56">
        <v>2</v>
      </c>
      <c r="P2363" s="56">
        <v>6</v>
      </c>
      <c r="Q2363" s="55">
        <v>2362</v>
      </c>
      <c r="R2363" s="55" t="s">
        <v>309</v>
      </c>
      <c r="S2363" s="55">
        <v>135</v>
      </c>
      <c r="T2363" s="57">
        <f t="shared" si="36"/>
        <v>4</v>
      </c>
    </row>
    <row r="2364" spans="1:20" s="55" customFormat="1" x14ac:dyDescent="0.3">
      <c r="A2364" s="55" t="s">
        <v>2239</v>
      </c>
      <c r="B2364" s="55">
        <v>1</v>
      </c>
      <c r="C2364" s="55">
        <v>0</v>
      </c>
      <c r="D2364" s="55">
        <v>1</v>
      </c>
      <c r="E2364" s="55">
        <v>1</v>
      </c>
      <c r="F2364" s="55">
        <v>1</v>
      </c>
      <c r="G2364" s="55">
        <v>0</v>
      </c>
      <c r="H2364" s="55">
        <v>0</v>
      </c>
      <c r="I2364" s="55">
        <v>0</v>
      </c>
      <c r="J2364" s="55">
        <v>1</v>
      </c>
      <c r="K2364" s="55">
        <v>1</v>
      </c>
      <c r="L2364" s="55">
        <v>0</v>
      </c>
      <c r="M2364" s="55">
        <v>0</v>
      </c>
      <c r="N2364" s="56">
        <v>4</v>
      </c>
      <c r="O2364" s="56">
        <v>2</v>
      </c>
      <c r="P2364" s="56">
        <v>6</v>
      </c>
      <c r="Q2364" s="55">
        <v>2363</v>
      </c>
      <c r="R2364" s="55" t="s">
        <v>309</v>
      </c>
      <c r="S2364" s="55">
        <v>135</v>
      </c>
      <c r="T2364" s="57">
        <f t="shared" si="36"/>
        <v>4</v>
      </c>
    </row>
    <row r="2365" spans="1:20" s="55" customFormat="1" x14ac:dyDescent="0.3">
      <c r="A2365" s="55" t="s">
        <v>2239</v>
      </c>
      <c r="B2365" s="55">
        <v>0</v>
      </c>
      <c r="C2365" s="55">
        <v>1</v>
      </c>
      <c r="D2365" s="55">
        <v>2</v>
      </c>
      <c r="E2365" s="55">
        <v>1</v>
      </c>
      <c r="F2365" s="55">
        <v>0</v>
      </c>
      <c r="G2365" s="55">
        <v>1</v>
      </c>
      <c r="H2365" s="55">
        <v>1</v>
      </c>
      <c r="I2365" s="55">
        <v>0</v>
      </c>
      <c r="J2365" s="55">
        <v>1</v>
      </c>
      <c r="K2365" s="55">
        <v>1</v>
      </c>
      <c r="L2365" s="55">
        <v>0</v>
      </c>
      <c r="M2365" s="55">
        <v>0</v>
      </c>
      <c r="N2365" s="56">
        <v>4</v>
      </c>
      <c r="O2365" s="56">
        <v>4</v>
      </c>
      <c r="P2365" s="56">
        <v>8</v>
      </c>
      <c r="Q2365" s="55">
        <v>2364</v>
      </c>
      <c r="R2365" s="55" t="s">
        <v>309</v>
      </c>
      <c r="S2365" s="55">
        <v>135</v>
      </c>
      <c r="T2365" s="57">
        <f t="shared" si="36"/>
        <v>6</v>
      </c>
    </row>
    <row r="2366" spans="1:20" s="55" customFormat="1" x14ac:dyDescent="0.3">
      <c r="A2366" s="55" t="s">
        <v>2239</v>
      </c>
      <c r="B2366" s="55">
        <v>1</v>
      </c>
      <c r="C2366" s="55">
        <v>1</v>
      </c>
      <c r="D2366" s="55">
        <v>2</v>
      </c>
      <c r="E2366" s="55">
        <v>1</v>
      </c>
      <c r="F2366" s="55">
        <v>0</v>
      </c>
      <c r="G2366" s="55">
        <v>1</v>
      </c>
      <c r="H2366" s="55">
        <v>0</v>
      </c>
      <c r="I2366" s="55">
        <v>0</v>
      </c>
      <c r="J2366" s="55">
        <v>1</v>
      </c>
      <c r="K2366" s="55">
        <v>1</v>
      </c>
      <c r="L2366" s="55">
        <v>0</v>
      </c>
      <c r="M2366" s="55">
        <v>0</v>
      </c>
      <c r="N2366" s="56">
        <v>4</v>
      </c>
      <c r="O2366" s="56">
        <v>4</v>
      </c>
      <c r="P2366" s="56">
        <v>8</v>
      </c>
      <c r="Q2366" s="55">
        <v>2365</v>
      </c>
      <c r="R2366" s="55" t="s">
        <v>309</v>
      </c>
      <c r="S2366" s="55">
        <v>135</v>
      </c>
      <c r="T2366" s="57">
        <f t="shared" si="36"/>
        <v>6</v>
      </c>
    </row>
    <row r="2367" spans="1:20" s="55" customFormat="1" x14ac:dyDescent="0.3">
      <c r="A2367" s="55" t="s">
        <v>2239</v>
      </c>
      <c r="B2367" s="55">
        <v>0</v>
      </c>
      <c r="C2367" s="55">
        <v>0</v>
      </c>
      <c r="D2367" s="55">
        <v>0</v>
      </c>
      <c r="E2367" s="55">
        <v>0</v>
      </c>
      <c r="F2367" s="55">
        <v>1</v>
      </c>
      <c r="G2367" s="55">
        <v>2</v>
      </c>
      <c r="H2367" s="55">
        <v>1</v>
      </c>
      <c r="I2367" s="55">
        <v>0</v>
      </c>
      <c r="J2367" s="55">
        <v>0</v>
      </c>
      <c r="K2367" s="55">
        <v>0</v>
      </c>
      <c r="L2367" s="55">
        <v>1</v>
      </c>
      <c r="M2367" s="55">
        <v>1</v>
      </c>
      <c r="N2367" s="56">
        <v>3</v>
      </c>
      <c r="O2367" s="56">
        <v>3</v>
      </c>
      <c r="P2367" s="56">
        <v>6</v>
      </c>
      <c r="Q2367" s="55">
        <v>2366</v>
      </c>
      <c r="R2367" s="55" t="s">
        <v>309</v>
      </c>
      <c r="S2367" s="55">
        <v>135</v>
      </c>
      <c r="T2367" s="57">
        <f t="shared" si="36"/>
        <v>4</v>
      </c>
    </row>
    <row r="2368" spans="1:20" s="55" customFormat="1" x14ac:dyDescent="0.3">
      <c r="A2368" s="55" t="s">
        <v>2239</v>
      </c>
      <c r="B2368" s="55">
        <v>1</v>
      </c>
      <c r="C2368" s="55">
        <v>0</v>
      </c>
      <c r="D2368" s="55">
        <v>1</v>
      </c>
      <c r="E2368" s="55">
        <v>1</v>
      </c>
      <c r="F2368" s="55">
        <v>0</v>
      </c>
      <c r="G2368" s="55">
        <v>1</v>
      </c>
      <c r="H2368" s="55">
        <v>0</v>
      </c>
      <c r="I2368" s="55">
        <v>0</v>
      </c>
      <c r="J2368" s="55">
        <v>1</v>
      </c>
      <c r="K2368" s="55">
        <v>1</v>
      </c>
      <c r="L2368" s="55">
        <v>0</v>
      </c>
      <c r="M2368" s="55">
        <v>0</v>
      </c>
      <c r="N2368" s="56">
        <v>3</v>
      </c>
      <c r="O2368" s="56">
        <v>3</v>
      </c>
      <c r="P2368" s="56">
        <v>6</v>
      </c>
      <c r="Q2368" s="55">
        <v>2367</v>
      </c>
      <c r="R2368" s="55" t="s">
        <v>309</v>
      </c>
      <c r="S2368" s="55">
        <v>135</v>
      </c>
      <c r="T2368" s="57">
        <f t="shared" si="36"/>
        <v>4</v>
      </c>
    </row>
    <row r="2369" spans="1:20" s="55" customFormat="1" x14ac:dyDescent="0.3">
      <c r="A2369" s="55" t="s">
        <v>2239</v>
      </c>
      <c r="B2369" s="55">
        <v>0</v>
      </c>
      <c r="C2369" s="55">
        <v>1</v>
      </c>
      <c r="D2369" s="55">
        <v>1</v>
      </c>
      <c r="E2369" s="55">
        <v>2</v>
      </c>
      <c r="F2369" s="55">
        <v>2</v>
      </c>
      <c r="G2369" s="55">
        <v>2</v>
      </c>
      <c r="H2369" s="55">
        <v>1</v>
      </c>
      <c r="I2369" s="55">
        <v>1</v>
      </c>
      <c r="J2369" s="55">
        <v>0</v>
      </c>
      <c r="K2369" s="55">
        <v>1</v>
      </c>
      <c r="L2369" s="55">
        <v>1</v>
      </c>
      <c r="M2369" s="55">
        <v>1</v>
      </c>
      <c r="N2369" s="56">
        <v>5</v>
      </c>
      <c r="O2369" s="56">
        <v>8</v>
      </c>
      <c r="P2369" s="56">
        <v>13</v>
      </c>
      <c r="Q2369" s="55">
        <v>2368</v>
      </c>
      <c r="R2369" s="55" t="s">
        <v>309</v>
      </c>
      <c r="S2369" s="55">
        <v>135</v>
      </c>
      <c r="T2369" s="57">
        <f t="shared" si="36"/>
        <v>10</v>
      </c>
    </row>
    <row r="2370" spans="1:20" s="55" customFormat="1" x14ac:dyDescent="0.3">
      <c r="A2370" s="55" t="s">
        <v>2239</v>
      </c>
      <c r="B2370" s="55">
        <v>0</v>
      </c>
      <c r="C2370" s="55">
        <v>2</v>
      </c>
      <c r="D2370" s="55">
        <v>1</v>
      </c>
      <c r="E2370" s="55">
        <v>2</v>
      </c>
      <c r="F2370" s="55">
        <v>1</v>
      </c>
      <c r="G2370" s="55">
        <v>2</v>
      </c>
      <c r="H2370" s="55">
        <v>1</v>
      </c>
      <c r="I2370" s="55">
        <v>0</v>
      </c>
      <c r="J2370" s="55">
        <v>1</v>
      </c>
      <c r="K2370" s="55">
        <v>2</v>
      </c>
      <c r="L2370" s="55">
        <v>0</v>
      </c>
      <c r="M2370" s="55">
        <v>0</v>
      </c>
      <c r="N2370" s="56">
        <v>4</v>
      </c>
      <c r="O2370" s="56">
        <v>8</v>
      </c>
      <c r="P2370" s="56">
        <v>12</v>
      </c>
      <c r="Q2370" s="55">
        <v>2369</v>
      </c>
      <c r="R2370" s="55" t="s">
        <v>309</v>
      </c>
      <c r="S2370" s="55">
        <v>135</v>
      </c>
      <c r="T2370" s="57">
        <f t="shared" si="36"/>
        <v>9</v>
      </c>
    </row>
    <row r="2371" spans="1:20" s="55" customFormat="1" x14ac:dyDescent="0.3">
      <c r="A2371" s="55" t="s">
        <v>2239</v>
      </c>
      <c r="B2371" s="55">
        <v>0</v>
      </c>
      <c r="C2371" s="55">
        <v>0</v>
      </c>
      <c r="D2371" s="55">
        <v>1</v>
      </c>
      <c r="E2371" s="55">
        <v>1</v>
      </c>
      <c r="F2371" s="55">
        <v>1</v>
      </c>
      <c r="G2371" s="55">
        <v>2</v>
      </c>
      <c r="H2371" s="55">
        <v>0</v>
      </c>
      <c r="I2371" s="55">
        <v>0</v>
      </c>
      <c r="J2371" s="55">
        <v>1</v>
      </c>
      <c r="K2371" s="55">
        <v>1</v>
      </c>
      <c r="L2371" s="55">
        <v>0</v>
      </c>
      <c r="M2371" s="55">
        <v>0</v>
      </c>
      <c r="N2371" s="56">
        <v>3</v>
      </c>
      <c r="O2371" s="56">
        <v>4</v>
      </c>
      <c r="P2371" s="56">
        <v>7</v>
      </c>
      <c r="Q2371" s="55">
        <v>2370</v>
      </c>
      <c r="R2371" s="55" t="s">
        <v>309</v>
      </c>
      <c r="S2371" s="55">
        <v>135</v>
      </c>
      <c r="T2371" s="57">
        <f t="shared" ref="T2371:T2434" si="37">SUM(B2371:I2371)</f>
        <v>5</v>
      </c>
    </row>
    <row r="2372" spans="1:20" s="55" customFormat="1" x14ac:dyDescent="0.3">
      <c r="A2372" s="55" t="s">
        <v>2239</v>
      </c>
      <c r="B2372" s="55">
        <v>3</v>
      </c>
      <c r="C2372" s="55">
        <v>1</v>
      </c>
      <c r="D2372" s="55">
        <v>1</v>
      </c>
      <c r="E2372" s="55">
        <v>2</v>
      </c>
      <c r="F2372" s="55">
        <v>3</v>
      </c>
      <c r="G2372" s="55">
        <v>1</v>
      </c>
      <c r="H2372" s="55">
        <v>1</v>
      </c>
      <c r="I2372" s="55">
        <v>4</v>
      </c>
      <c r="J2372" s="55">
        <v>0</v>
      </c>
      <c r="K2372" s="55">
        <v>3</v>
      </c>
      <c r="L2372" s="55">
        <v>0</v>
      </c>
      <c r="M2372" s="55">
        <v>0</v>
      </c>
      <c r="N2372" s="56">
        <v>8</v>
      </c>
      <c r="O2372" s="56">
        <v>11</v>
      </c>
      <c r="P2372" s="56">
        <v>19</v>
      </c>
      <c r="Q2372" s="55">
        <v>2371</v>
      </c>
      <c r="R2372" s="55" t="s">
        <v>309</v>
      </c>
      <c r="S2372" s="55">
        <v>135</v>
      </c>
      <c r="T2372" s="57">
        <f t="shared" si="37"/>
        <v>16</v>
      </c>
    </row>
    <row r="2373" spans="1:20" s="55" customFormat="1" x14ac:dyDescent="0.3">
      <c r="A2373" s="55" t="s">
        <v>2239</v>
      </c>
      <c r="B2373" s="55">
        <v>1</v>
      </c>
      <c r="C2373" s="55">
        <v>0</v>
      </c>
      <c r="D2373" s="55">
        <v>1</v>
      </c>
      <c r="E2373" s="55">
        <v>1</v>
      </c>
      <c r="F2373" s="55">
        <v>1</v>
      </c>
      <c r="G2373" s="55">
        <v>1</v>
      </c>
      <c r="H2373" s="55">
        <v>0</v>
      </c>
      <c r="I2373" s="55">
        <v>0</v>
      </c>
      <c r="J2373" s="55">
        <v>1</v>
      </c>
      <c r="K2373" s="55">
        <v>1</v>
      </c>
      <c r="L2373" s="55">
        <v>0</v>
      </c>
      <c r="M2373" s="55">
        <v>1</v>
      </c>
      <c r="N2373" s="56">
        <v>4</v>
      </c>
      <c r="O2373" s="56">
        <v>4</v>
      </c>
      <c r="P2373" s="56">
        <v>8</v>
      </c>
      <c r="Q2373" s="55">
        <v>2372</v>
      </c>
      <c r="R2373" s="55" t="s">
        <v>309</v>
      </c>
      <c r="S2373" s="55">
        <v>135</v>
      </c>
      <c r="T2373" s="57">
        <f t="shared" si="37"/>
        <v>5</v>
      </c>
    </row>
    <row r="2374" spans="1:20" s="55" customFormat="1" x14ac:dyDescent="0.3">
      <c r="A2374" s="55" t="s">
        <v>2239</v>
      </c>
      <c r="B2374" s="55">
        <v>2</v>
      </c>
      <c r="C2374" s="55">
        <v>1</v>
      </c>
      <c r="D2374" s="55">
        <v>0</v>
      </c>
      <c r="E2374" s="55">
        <v>3</v>
      </c>
      <c r="F2374" s="55">
        <v>1</v>
      </c>
      <c r="G2374" s="55">
        <v>1</v>
      </c>
      <c r="H2374" s="55">
        <v>1</v>
      </c>
      <c r="I2374" s="55">
        <v>0</v>
      </c>
      <c r="J2374" s="55">
        <v>1</v>
      </c>
      <c r="K2374" s="55">
        <v>2</v>
      </c>
      <c r="L2374" s="55">
        <v>1</v>
      </c>
      <c r="M2374" s="55">
        <v>0</v>
      </c>
      <c r="N2374" s="56">
        <v>6</v>
      </c>
      <c r="O2374" s="56">
        <v>7</v>
      </c>
      <c r="P2374" s="56">
        <v>13</v>
      </c>
      <c r="Q2374" s="55">
        <v>2373</v>
      </c>
      <c r="R2374" s="55" t="s">
        <v>309</v>
      </c>
      <c r="S2374" s="55">
        <v>135</v>
      </c>
      <c r="T2374" s="57">
        <f t="shared" si="37"/>
        <v>9</v>
      </c>
    </row>
    <row r="2375" spans="1:20" s="55" customFormat="1" x14ac:dyDescent="0.3">
      <c r="A2375" s="55" t="s">
        <v>2239</v>
      </c>
      <c r="B2375" s="55">
        <v>0</v>
      </c>
      <c r="C2375" s="55">
        <v>0</v>
      </c>
      <c r="D2375" s="55">
        <v>1</v>
      </c>
      <c r="E2375" s="55">
        <v>1</v>
      </c>
      <c r="F2375" s="55">
        <v>1</v>
      </c>
      <c r="G2375" s="55">
        <v>2</v>
      </c>
      <c r="H2375" s="55">
        <v>1</v>
      </c>
      <c r="I2375" s="55">
        <v>0</v>
      </c>
      <c r="J2375" s="55">
        <v>1</v>
      </c>
      <c r="K2375" s="55">
        <v>1</v>
      </c>
      <c r="L2375" s="55">
        <v>0</v>
      </c>
      <c r="M2375" s="55">
        <v>0</v>
      </c>
      <c r="N2375" s="56">
        <v>4</v>
      </c>
      <c r="O2375" s="56">
        <v>4</v>
      </c>
      <c r="P2375" s="56">
        <v>8</v>
      </c>
      <c r="Q2375" s="55">
        <v>2374</v>
      </c>
      <c r="R2375" s="55" t="s">
        <v>309</v>
      </c>
      <c r="S2375" s="55">
        <v>135</v>
      </c>
      <c r="T2375" s="57">
        <f t="shared" si="37"/>
        <v>6</v>
      </c>
    </row>
    <row r="2376" spans="1:20" s="55" customFormat="1" x14ac:dyDescent="0.3">
      <c r="A2376" s="55" t="s">
        <v>2239</v>
      </c>
      <c r="B2376" s="55">
        <v>0</v>
      </c>
      <c r="C2376" s="55">
        <v>1</v>
      </c>
      <c r="D2376" s="55">
        <v>2</v>
      </c>
      <c r="E2376" s="55">
        <v>1</v>
      </c>
      <c r="F2376" s="55">
        <v>2</v>
      </c>
      <c r="G2376" s="55">
        <v>0</v>
      </c>
      <c r="H2376" s="55">
        <v>1</v>
      </c>
      <c r="I2376" s="55">
        <v>0</v>
      </c>
      <c r="J2376" s="55">
        <v>1</v>
      </c>
      <c r="K2376" s="55">
        <v>1</v>
      </c>
      <c r="L2376" s="55">
        <v>0</v>
      </c>
      <c r="M2376" s="55">
        <v>0</v>
      </c>
      <c r="N2376" s="56">
        <v>6</v>
      </c>
      <c r="O2376" s="56">
        <v>3</v>
      </c>
      <c r="P2376" s="56">
        <v>9</v>
      </c>
      <c r="Q2376" s="55">
        <v>2375</v>
      </c>
      <c r="R2376" s="55" t="s">
        <v>309</v>
      </c>
      <c r="S2376" s="55">
        <v>135</v>
      </c>
      <c r="T2376" s="57">
        <f t="shared" si="37"/>
        <v>7</v>
      </c>
    </row>
    <row r="2377" spans="1:20" s="55" customFormat="1" x14ac:dyDescent="0.3">
      <c r="A2377" s="55" t="s">
        <v>2239</v>
      </c>
      <c r="B2377" s="55">
        <v>1</v>
      </c>
      <c r="C2377" s="55">
        <v>0</v>
      </c>
      <c r="D2377" s="55">
        <v>1</v>
      </c>
      <c r="E2377" s="55">
        <v>2</v>
      </c>
      <c r="F2377" s="55">
        <v>1</v>
      </c>
      <c r="G2377" s="55">
        <v>0</v>
      </c>
      <c r="H2377" s="55">
        <v>0</v>
      </c>
      <c r="I2377" s="55">
        <v>0</v>
      </c>
      <c r="J2377" s="55">
        <v>1</v>
      </c>
      <c r="K2377" s="55">
        <v>1</v>
      </c>
      <c r="L2377" s="55">
        <v>0</v>
      </c>
      <c r="M2377" s="55">
        <v>0</v>
      </c>
      <c r="N2377" s="56">
        <v>4</v>
      </c>
      <c r="O2377" s="56">
        <v>3</v>
      </c>
      <c r="P2377" s="56">
        <v>7</v>
      </c>
      <c r="Q2377" s="55">
        <v>2376</v>
      </c>
      <c r="R2377" s="55" t="s">
        <v>309</v>
      </c>
      <c r="S2377" s="55">
        <v>135</v>
      </c>
      <c r="T2377" s="57">
        <f t="shared" si="37"/>
        <v>5</v>
      </c>
    </row>
    <row r="2378" spans="1:20" s="55" customFormat="1" x14ac:dyDescent="0.3">
      <c r="A2378" s="55" t="s">
        <v>2239</v>
      </c>
      <c r="B2378" s="55">
        <v>1</v>
      </c>
      <c r="C2378" s="55">
        <v>1</v>
      </c>
      <c r="D2378" s="55">
        <v>0</v>
      </c>
      <c r="E2378" s="55">
        <v>0</v>
      </c>
      <c r="F2378" s="55">
        <v>0</v>
      </c>
      <c r="G2378" s="55">
        <v>0</v>
      </c>
      <c r="H2378" s="55">
        <v>0</v>
      </c>
      <c r="I2378" s="55">
        <v>0</v>
      </c>
      <c r="J2378" s="55">
        <v>1</v>
      </c>
      <c r="K2378" s="55">
        <v>1</v>
      </c>
      <c r="L2378" s="55">
        <v>0</v>
      </c>
      <c r="M2378" s="55">
        <v>0</v>
      </c>
      <c r="N2378" s="56">
        <v>2</v>
      </c>
      <c r="O2378" s="56">
        <v>2</v>
      </c>
      <c r="P2378" s="56">
        <v>4</v>
      </c>
      <c r="Q2378" s="55">
        <v>2377</v>
      </c>
      <c r="R2378" s="55" t="s">
        <v>309</v>
      </c>
      <c r="S2378" s="55">
        <v>135</v>
      </c>
      <c r="T2378" s="57">
        <f t="shared" si="37"/>
        <v>2</v>
      </c>
    </row>
    <row r="2379" spans="1:20" s="55" customFormat="1" x14ac:dyDescent="0.3">
      <c r="A2379" s="55" t="s">
        <v>2239</v>
      </c>
      <c r="B2379" s="55">
        <v>1</v>
      </c>
      <c r="C2379" s="55">
        <v>2</v>
      </c>
      <c r="D2379" s="55">
        <v>2</v>
      </c>
      <c r="E2379" s="55">
        <v>2</v>
      </c>
      <c r="F2379" s="55">
        <v>3</v>
      </c>
      <c r="G2379" s="55">
        <v>2</v>
      </c>
      <c r="H2379" s="55">
        <v>2</v>
      </c>
      <c r="I2379" s="55">
        <v>2</v>
      </c>
      <c r="J2379" s="55">
        <v>0</v>
      </c>
      <c r="K2379" s="55">
        <v>3</v>
      </c>
      <c r="L2379" s="55">
        <v>1</v>
      </c>
      <c r="M2379" s="55">
        <v>0</v>
      </c>
      <c r="N2379" s="56">
        <v>9</v>
      </c>
      <c r="O2379" s="56">
        <v>11</v>
      </c>
      <c r="P2379" s="56">
        <v>20</v>
      </c>
      <c r="Q2379" s="55">
        <v>2378</v>
      </c>
      <c r="R2379" s="55" t="s">
        <v>309</v>
      </c>
      <c r="S2379" s="55">
        <v>135</v>
      </c>
      <c r="T2379" s="57">
        <f t="shared" si="37"/>
        <v>16</v>
      </c>
    </row>
    <row r="2380" spans="1:20" s="55" customFormat="1" x14ac:dyDescent="0.3">
      <c r="A2380" s="55" t="s">
        <v>2240</v>
      </c>
      <c r="B2380" s="55">
        <v>1</v>
      </c>
      <c r="C2380" s="55">
        <v>1</v>
      </c>
      <c r="D2380" s="55">
        <v>2</v>
      </c>
      <c r="E2380" s="55">
        <v>1</v>
      </c>
      <c r="F2380" s="55">
        <v>2</v>
      </c>
      <c r="G2380" s="55">
        <v>1</v>
      </c>
      <c r="H2380" s="55">
        <v>2</v>
      </c>
      <c r="I2380" s="55">
        <v>2</v>
      </c>
      <c r="J2380" s="55">
        <v>0</v>
      </c>
      <c r="K2380" s="55">
        <v>3</v>
      </c>
      <c r="L2380" s="55">
        <v>1</v>
      </c>
      <c r="M2380" s="55">
        <v>1</v>
      </c>
      <c r="N2380" s="56">
        <v>8</v>
      </c>
      <c r="O2380" s="56">
        <v>9</v>
      </c>
      <c r="P2380" s="56">
        <v>17</v>
      </c>
      <c r="Q2380" s="55">
        <v>2379</v>
      </c>
      <c r="R2380" s="55" t="s">
        <v>309</v>
      </c>
      <c r="S2380" s="55">
        <v>136</v>
      </c>
      <c r="T2380" s="57">
        <f t="shared" si="37"/>
        <v>12</v>
      </c>
    </row>
    <row r="2381" spans="1:20" s="55" customFormat="1" x14ac:dyDescent="0.3">
      <c r="A2381" s="55" t="s">
        <v>2240</v>
      </c>
      <c r="B2381" s="55">
        <v>1</v>
      </c>
      <c r="C2381" s="55">
        <v>0</v>
      </c>
      <c r="D2381" s="55">
        <v>0</v>
      </c>
      <c r="E2381" s="55">
        <v>2</v>
      </c>
      <c r="F2381" s="55">
        <v>1</v>
      </c>
      <c r="G2381" s="55">
        <v>1</v>
      </c>
      <c r="H2381" s="55">
        <v>0</v>
      </c>
      <c r="I2381" s="55">
        <v>0</v>
      </c>
      <c r="J2381" s="55">
        <v>1</v>
      </c>
      <c r="K2381" s="55">
        <v>1</v>
      </c>
      <c r="L2381" s="55">
        <v>0</v>
      </c>
      <c r="M2381" s="55">
        <v>0</v>
      </c>
      <c r="N2381" s="56">
        <v>3</v>
      </c>
      <c r="O2381" s="56">
        <v>4</v>
      </c>
      <c r="P2381" s="56">
        <v>7</v>
      </c>
      <c r="Q2381" s="55">
        <v>2380</v>
      </c>
      <c r="R2381" s="55" t="s">
        <v>309</v>
      </c>
      <c r="S2381" s="55">
        <v>136</v>
      </c>
      <c r="T2381" s="57">
        <f t="shared" si="37"/>
        <v>5</v>
      </c>
    </row>
    <row r="2382" spans="1:20" s="55" customFormat="1" x14ac:dyDescent="0.3">
      <c r="A2382" s="55" t="s">
        <v>2240</v>
      </c>
      <c r="B2382" s="55">
        <v>1</v>
      </c>
      <c r="C2382" s="55">
        <v>0</v>
      </c>
      <c r="D2382" s="55">
        <v>1</v>
      </c>
      <c r="E2382" s="55">
        <v>1</v>
      </c>
      <c r="F2382" s="55">
        <v>0</v>
      </c>
      <c r="G2382" s="55">
        <v>0</v>
      </c>
      <c r="H2382" s="55">
        <v>0</v>
      </c>
      <c r="I2382" s="55">
        <v>0</v>
      </c>
      <c r="J2382" s="55">
        <v>1</v>
      </c>
      <c r="K2382" s="55">
        <v>1</v>
      </c>
      <c r="L2382" s="55">
        <v>0</v>
      </c>
      <c r="M2382" s="55">
        <v>0</v>
      </c>
      <c r="N2382" s="56">
        <v>3</v>
      </c>
      <c r="O2382" s="56">
        <v>2</v>
      </c>
      <c r="P2382" s="56">
        <v>5</v>
      </c>
      <c r="Q2382" s="55">
        <v>2381</v>
      </c>
      <c r="R2382" s="55" t="s">
        <v>309</v>
      </c>
      <c r="S2382" s="55">
        <v>136</v>
      </c>
      <c r="T2382" s="57">
        <f t="shared" si="37"/>
        <v>3</v>
      </c>
    </row>
    <row r="2383" spans="1:20" s="55" customFormat="1" x14ac:dyDescent="0.3">
      <c r="A2383" s="55" t="s">
        <v>2240</v>
      </c>
      <c r="B2383" s="55">
        <v>1</v>
      </c>
      <c r="C2383" s="55">
        <v>0</v>
      </c>
      <c r="D2383" s="55">
        <v>0</v>
      </c>
      <c r="E2383" s="55">
        <v>2</v>
      </c>
      <c r="F2383" s="55">
        <v>1</v>
      </c>
      <c r="G2383" s="55">
        <v>0</v>
      </c>
      <c r="H2383" s="55">
        <v>0</v>
      </c>
      <c r="I2383" s="55">
        <v>0</v>
      </c>
      <c r="J2383" s="55">
        <v>1</v>
      </c>
      <c r="K2383" s="55">
        <v>1</v>
      </c>
      <c r="L2383" s="55">
        <v>0</v>
      </c>
      <c r="M2383" s="55">
        <v>0</v>
      </c>
      <c r="N2383" s="56">
        <v>3</v>
      </c>
      <c r="O2383" s="56">
        <v>3</v>
      </c>
      <c r="P2383" s="56">
        <v>6</v>
      </c>
      <c r="Q2383" s="55">
        <v>2382</v>
      </c>
      <c r="R2383" s="55" t="s">
        <v>309</v>
      </c>
      <c r="S2383" s="55">
        <v>136</v>
      </c>
      <c r="T2383" s="57">
        <f t="shared" si="37"/>
        <v>4</v>
      </c>
    </row>
    <row r="2384" spans="1:20" s="55" customFormat="1" x14ac:dyDescent="0.3">
      <c r="A2384" s="55" t="s">
        <v>2240</v>
      </c>
      <c r="B2384" s="55">
        <v>0</v>
      </c>
      <c r="C2384" s="55">
        <v>1</v>
      </c>
      <c r="D2384" s="55">
        <v>0</v>
      </c>
      <c r="E2384" s="55">
        <v>2</v>
      </c>
      <c r="F2384" s="55">
        <v>1</v>
      </c>
      <c r="G2384" s="55">
        <v>2</v>
      </c>
      <c r="H2384" s="55">
        <v>0</v>
      </c>
      <c r="I2384" s="55">
        <v>1</v>
      </c>
      <c r="J2384" s="55">
        <v>0</v>
      </c>
      <c r="K2384" s="55">
        <v>1</v>
      </c>
      <c r="L2384" s="55">
        <v>1</v>
      </c>
      <c r="M2384" s="55">
        <v>0</v>
      </c>
      <c r="N2384" s="56">
        <v>2</v>
      </c>
      <c r="O2384" s="56">
        <v>7</v>
      </c>
      <c r="P2384" s="56">
        <v>9</v>
      </c>
      <c r="Q2384" s="55">
        <v>2383</v>
      </c>
      <c r="R2384" s="55" t="s">
        <v>309</v>
      </c>
      <c r="S2384" s="55">
        <v>136</v>
      </c>
      <c r="T2384" s="57">
        <f t="shared" si="37"/>
        <v>7</v>
      </c>
    </row>
    <row r="2385" spans="1:20" s="55" customFormat="1" x14ac:dyDescent="0.3">
      <c r="A2385" s="55" t="s">
        <v>2240</v>
      </c>
      <c r="B2385" s="55">
        <v>1</v>
      </c>
      <c r="C2385" s="55">
        <v>0</v>
      </c>
      <c r="D2385" s="55">
        <v>1</v>
      </c>
      <c r="E2385" s="55">
        <v>0</v>
      </c>
      <c r="F2385" s="55">
        <v>3</v>
      </c>
      <c r="G2385" s="55">
        <v>1</v>
      </c>
      <c r="H2385" s="55">
        <v>0</v>
      </c>
      <c r="I2385" s="55">
        <v>0</v>
      </c>
      <c r="J2385" s="55">
        <v>0</v>
      </c>
      <c r="K2385" s="55">
        <v>1</v>
      </c>
      <c r="L2385" s="55">
        <v>1</v>
      </c>
      <c r="M2385" s="55">
        <v>0</v>
      </c>
      <c r="N2385" s="56">
        <v>6</v>
      </c>
      <c r="O2385" s="56">
        <v>2</v>
      </c>
      <c r="P2385" s="56">
        <v>8</v>
      </c>
      <c r="Q2385" s="55">
        <v>2384</v>
      </c>
      <c r="R2385" s="55" t="s">
        <v>309</v>
      </c>
      <c r="S2385" s="55">
        <v>136</v>
      </c>
      <c r="T2385" s="57">
        <f t="shared" si="37"/>
        <v>6</v>
      </c>
    </row>
    <row r="2386" spans="1:20" s="55" customFormat="1" x14ac:dyDescent="0.3">
      <c r="A2386" s="55" t="s">
        <v>2240</v>
      </c>
      <c r="B2386" s="55">
        <v>0</v>
      </c>
      <c r="C2386" s="55">
        <v>1</v>
      </c>
      <c r="D2386" s="55">
        <v>0</v>
      </c>
      <c r="E2386" s="55">
        <v>1</v>
      </c>
      <c r="F2386" s="55">
        <v>0</v>
      </c>
      <c r="G2386" s="55">
        <v>1</v>
      </c>
      <c r="H2386" s="55">
        <v>0</v>
      </c>
      <c r="I2386" s="55">
        <v>0</v>
      </c>
      <c r="J2386" s="55">
        <v>1</v>
      </c>
      <c r="K2386" s="55">
        <v>1</v>
      </c>
      <c r="L2386" s="55">
        <v>0</v>
      </c>
      <c r="M2386" s="55">
        <v>0</v>
      </c>
      <c r="N2386" s="56">
        <v>1</v>
      </c>
      <c r="O2386" s="56">
        <v>4</v>
      </c>
      <c r="P2386" s="56">
        <v>5</v>
      </c>
      <c r="Q2386" s="55">
        <v>2385</v>
      </c>
      <c r="R2386" s="55" t="s">
        <v>309</v>
      </c>
      <c r="S2386" s="55">
        <v>136</v>
      </c>
      <c r="T2386" s="57">
        <f t="shared" si="37"/>
        <v>3</v>
      </c>
    </row>
    <row r="2387" spans="1:20" s="55" customFormat="1" x14ac:dyDescent="0.3">
      <c r="A2387" s="55" t="s">
        <v>2240</v>
      </c>
      <c r="B2387" s="55">
        <v>0</v>
      </c>
      <c r="C2387" s="55">
        <v>1</v>
      </c>
      <c r="D2387" s="55">
        <v>2</v>
      </c>
      <c r="E2387" s="55">
        <v>0</v>
      </c>
      <c r="F2387" s="55">
        <v>1</v>
      </c>
      <c r="G2387" s="55">
        <v>0</v>
      </c>
      <c r="H2387" s="55">
        <v>0</v>
      </c>
      <c r="I2387" s="55">
        <v>0</v>
      </c>
      <c r="J2387" s="55">
        <v>1</v>
      </c>
      <c r="K2387" s="55">
        <v>1</v>
      </c>
      <c r="L2387" s="55">
        <v>0</v>
      </c>
      <c r="M2387" s="55">
        <v>0</v>
      </c>
      <c r="N2387" s="56">
        <v>4</v>
      </c>
      <c r="O2387" s="56">
        <v>2</v>
      </c>
      <c r="P2387" s="56">
        <v>6</v>
      </c>
      <c r="Q2387" s="55">
        <v>2386</v>
      </c>
      <c r="R2387" s="55" t="s">
        <v>309</v>
      </c>
      <c r="S2387" s="55">
        <v>136</v>
      </c>
      <c r="T2387" s="57">
        <f t="shared" si="37"/>
        <v>4</v>
      </c>
    </row>
    <row r="2388" spans="1:20" s="55" customFormat="1" x14ac:dyDescent="0.3">
      <c r="A2388" s="55" t="s">
        <v>2240</v>
      </c>
      <c r="B2388" s="55">
        <v>2</v>
      </c>
      <c r="C2388" s="55">
        <v>0</v>
      </c>
      <c r="D2388" s="55">
        <v>1</v>
      </c>
      <c r="E2388" s="55">
        <v>1</v>
      </c>
      <c r="F2388" s="55">
        <v>0</v>
      </c>
      <c r="G2388" s="55">
        <v>1</v>
      </c>
      <c r="H2388" s="55">
        <v>0</v>
      </c>
      <c r="I2388" s="55">
        <v>0</v>
      </c>
      <c r="J2388" s="55">
        <v>1</v>
      </c>
      <c r="K2388" s="55">
        <v>1</v>
      </c>
      <c r="L2388" s="55">
        <v>0</v>
      </c>
      <c r="M2388" s="55">
        <v>0</v>
      </c>
      <c r="N2388" s="56">
        <v>4</v>
      </c>
      <c r="O2388" s="56">
        <v>3</v>
      </c>
      <c r="P2388" s="56">
        <v>7</v>
      </c>
      <c r="Q2388" s="55">
        <v>2387</v>
      </c>
      <c r="R2388" s="55" t="s">
        <v>309</v>
      </c>
      <c r="S2388" s="55">
        <v>136</v>
      </c>
      <c r="T2388" s="57">
        <f t="shared" si="37"/>
        <v>5</v>
      </c>
    </row>
    <row r="2389" spans="1:20" s="55" customFormat="1" x14ac:dyDescent="0.3">
      <c r="A2389" s="55" t="s">
        <v>2240</v>
      </c>
      <c r="B2389" s="55">
        <v>0</v>
      </c>
      <c r="C2389" s="55">
        <v>1</v>
      </c>
      <c r="D2389" s="55">
        <v>2</v>
      </c>
      <c r="E2389" s="55">
        <v>0</v>
      </c>
      <c r="F2389" s="55">
        <v>2</v>
      </c>
      <c r="G2389" s="55">
        <v>0</v>
      </c>
      <c r="H2389" s="55">
        <v>0</v>
      </c>
      <c r="I2389" s="55">
        <v>0</v>
      </c>
      <c r="J2389" s="55">
        <v>1</v>
      </c>
      <c r="K2389" s="55">
        <v>1</v>
      </c>
      <c r="L2389" s="55">
        <v>0</v>
      </c>
      <c r="M2389" s="55">
        <v>0</v>
      </c>
      <c r="N2389" s="56">
        <v>5</v>
      </c>
      <c r="O2389" s="56">
        <v>2</v>
      </c>
      <c r="P2389" s="56">
        <v>7</v>
      </c>
      <c r="Q2389" s="55">
        <v>2388</v>
      </c>
      <c r="R2389" s="55" t="s">
        <v>309</v>
      </c>
      <c r="S2389" s="55">
        <v>136</v>
      </c>
      <c r="T2389" s="57">
        <f t="shared" si="37"/>
        <v>5</v>
      </c>
    </row>
    <row r="2390" spans="1:20" s="55" customFormat="1" x14ac:dyDescent="0.3">
      <c r="A2390" s="55" t="s">
        <v>2240</v>
      </c>
      <c r="B2390" s="55">
        <v>1</v>
      </c>
      <c r="C2390" s="55">
        <v>1</v>
      </c>
      <c r="D2390" s="55">
        <v>1</v>
      </c>
      <c r="E2390" s="55">
        <v>1</v>
      </c>
      <c r="F2390" s="55">
        <v>0</v>
      </c>
      <c r="G2390" s="55">
        <v>2</v>
      </c>
      <c r="H2390" s="55">
        <v>0</v>
      </c>
      <c r="I2390" s="55">
        <v>0</v>
      </c>
      <c r="J2390" s="55">
        <v>1</v>
      </c>
      <c r="K2390" s="55">
        <v>1</v>
      </c>
      <c r="L2390" s="55">
        <v>0</v>
      </c>
      <c r="M2390" s="55">
        <v>0</v>
      </c>
      <c r="N2390" s="56">
        <v>3</v>
      </c>
      <c r="O2390" s="56">
        <v>5</v>
      </c>
      <c r="P2390" s="56">
        <v>8</v>
      </c>
      <c r="Q2390" s="55">
        <v>2389</v>
      </c>
      <c r="R2390" s="55" t="s">
        <v>309</v>
      </c>
      <c r="S2390" s="55">
        <v>136</v>
      </c>
      <c r="T2390" s="57">
        <f t="shared" si="37"/>
        <v>6</v>
      </c>
    </row>
    <row r="2391" spans="1:20" s="55" customFormat="1" x14ac:dyDescent="0.3">
      <c r="A2391" s="55" t="s">
        <v>2240</v>
      </c>
      <c r="B2391" s="55">
        <v>0</v>
      </c>
      <c r="C2391" s="55">
        <v>1</v>
      </c>
      <c r="D2391" s="55">
        <v>0</v>
      </c>
      <c r="E2391" s="55">
        <v>2</v>
      </c>
      <c r="F2391" s="55">
        <v>1</v>
      </c>
      <c r="G2391" s="55">
        <v>0</v>
      </c>
      <c r="H2391" s="55">
        <v>1</v>
      </c>
      <c r="I2391" s="55">
        <v>0</v>
      </c>
      <c r="J2391" s="55">
        <v>1</v>
      </c>
      <c r="K2391" s="55">
        <v>1</v>
      </c>
      <c r="L2391" s="55">
        <v>0</v>
      </c>
      <c r="M2391" s="55">
        <v>0</v>
      </c>
      <c r="N2391" s="56">
        <v>3</v>
      </c>
      <c r="O2391" s="56">
        <v>4</v>
      </c>
      <c r="P2391" s="56">
        <v>7</v>
      </c>
      <c r="Q2391" s="55">
        <v>2390</v>
      </c>
      <c r="R2391" s="55" t="s">
        <v>309</v>
      </c>
      <c r="S2391" s="55">
        <v>136</v>
      </c>
      <c r="T2391" s="57">
        <f t="shared" si="37"/>
        <v>5</v>
      </c>
    </row>
    <row r="2392" spans="1:20" s="55" customFormat="1" x14ac:dyDescent="0.3">
      <c r="A2392" s="55" t="s">
        <v>2240</v>
      </c>
      <c r="B2392" s="55">
        <v>1</v>
      </c>
      <c r="C2392" s="55">
        <v>1</v>
      </c>
      <c r="D2392" s="55">
        <v>0</v>
      </c>
      <c r="E2392" s="55">
        <v>0</v>
      </c>
      <c r="F2392" s="55">
        <v>0</v>
      </c>
      <c r="G2392" s="55">
        <v>0</v>
      </c>
      <c r="H2392" s="55">
        <v>0</v>
      </c>
      <c r="I2392" s="55">
        <v>0</v>
      </c>
      <c r="J2392" s="55">
        <v>1</v>
      </c>
      <c r="K2392" s="55">
        <v>1</v>
      </c>
      <c r="L2392" s="55">
        <v>0</v>
      </c>
      <c r="M2392" s="55">
        <v>0</v>
      </c>
      <c r="N2392" s="56">
        <v>2</v>
      </c>
      <c r="O2392" s="56">
        <v>2</v>
      </c>
      <c r="P2392" s="56">
        <v>4</v>
      </c>
      <c r="Q2392" s="55">
        <v>2391</v>
      </c>
      <c r="R2392" s="55" t="s">
        <v>309</v>
      </c>
      <c r="S2392" s="55">
        <v>136</v>
      </c>
      <c r="T2392" s="57">
        <f t="shared" si="37"/>
        <v>2</v>
      </c>
    </row>
    <row r="2393" spans="1:20" s="55" customFormat="1" x14ac:dyDescent="0.3">
      <c r="A2393" s="55" t="s">
        <v>2240</v>
      </c>
      <c r="B2393" s="55">
        <v>0</v>
      </c>
      <c r="C2393" s="55">
        <v>1</v>
      </c>
      <c r="D2393" s="55">
        <v>2</v>
      </c>
      <c r="E2393" s="55">
        <v>0</v>
      </c>
      <c r="F2393" s="55">
        <v>0</v>
      </c>
      <c r="G2393" s="55">
        <v>1</v>
      </c>
      <c r="H2393" s="55">
        <v>0</v>
      </c>
      <c r="I2393" s="55">
        <v>0</v>
      </c>
      <c r="J2393" s="55">
        <v>1</v>
      </c>
      <c r="K2393" s="55">
        <v>1</v>
      </c>
      <c r="L2393" s="55">
        <v>0</v>
      </c>
      <c r="M2393" s="55">
        <v>0</v>
      </c>
      <c r="N2393" s="56">
        <v>3</v>
      </c>
      <c r="O2393" s="56">
        <v>3</v>
      </c>
      <c r="P2393" s="56">
        <v>6</v>
      </c>
      <c r="Q2393" s="55">
        <v>2392</v>
      </c>
      <c r="R2393" s="55" t="s">
        <v>309</v>
      </c>
      <c r="S2393" s="55">
        <v>136</v>
      </c>
      <c r="T2393" s="57">
        <f t="shared" si="37"/>
        <v>4</v>
      </c>
    </row>
    <row r="2394" spans="1:20" s="55" customFormat="1" x14ac:dyDescent="0.3">
      <c r="A2394" s="55" t="s">
        <v>2240</v>
      </c>
      <c r="B2394" s="55">
        <v>1</v>
      </c>
      <c r="C2394" s="55">
        <v>0</v>
      </c>
      <c r="D2394" s="55">
        <v>0</v>
      </c>
      <c r="E2394" s="55">
        <v>1</v>
      </c>
      <c r="F2394" s="55">
        <v>0</v>
      </c>
      <c r="G2394" s="55">
        <v>0</v>
      </c>
      <c r="H2394" s="55">
        <v>0</v>
      </c>
      <c r="I2394" s="55">
        <v>0</v>
      </c>
      <c r="J2394" s="55">
        <v>1</v>
      </c>
      <c r="K2394" s="55">
        <v>1</v>
      </c>
      <c r="L2394" s="55">
        <v>0</v>
      </c>
      <c r="M2394" s="55">
        <v>0</v>
      </c>
      <c r="N2394" s="56">
        <v>2</v>
      </c>
      <c r="O2394" s="56">
        <v>2</v>
      </c>
      <c r="P2394" s="56">
        <v>4</v>
      </c>
      <c r="Q2394" s="55">
        <v>2393</v>
      </c>
      <c r="R2394" s="55" t="s">
        <v>309</v>
      </c>
      <c r="S2394" s="55">
        <v>136</v>
      </c>
      <c r="T2394" s="57">
        <f t="shared" si="37"/>
        <v>2</v>
      </c>
    </row>
    <row r="2395" spans="1:20" s="55" customFormat="1" x14ac:dyDescent="0.3">
      <c r="A2395" s="55" t="s">
        <v>2240</v>
      </c>
      <c r="B2395" s="55">
        <v>1</v>
      </c>
      <c r="C2395" s="55">
        <v>0</v>
      </c>
      <c r="D2395" s="55">
        <v>1</v>
      </c>
      <c r="E2395" s="55">
        <v>1</v>
      </c>
      <c r="F2395" s="55">
        <v>0</v>
      </c>
      <c r="G2395" s="55">
        <v>0</v>
      </c>
      <c r="H2395" s="55">
        <v>0</v>
      </c>
      <c r="I2395" s="55">
        <v>0</v>
      </c>
      <c r="J2395" s="55">
        <v>1</v>
      </c>
      <c r="K2395" s="55">
        <v>1</v>
      </c>
      <c r="L2395" s="55">
        <v>0</v>
      </c>
      <c r="M2395" s="55">
        <v>0</v>
      </c>
      <c r="N2395" s="56">
        <v>3</v>
      </c>
      <c r="O2395" s="56">
        <v>2</v>
      </c>
      <c r="P2395" s="56">
        <v>5</v>
      </c>
      <c r="Q2395" s="55">
        <v>2394</v>
      </c>
      <c r="R2395" s="55" t="s">
        <v>309</v>
      </c>
      <c r="S2395" s="55">
        <v>136</v>
      </c>
      <c r="T2395" s="57">
        <f t="shared" si="37"/>
        <v>3</v>
      </c>
    </row>
    <row r="2396" spans="1:20" s="55" customFormat="1" x14ac:dyDescent="0.3">
      <c r="A2396" s="55" t="s">
        <v>2240</v>
      </c>
      <c r="B2396" s="55">
        <v>1</v>
      </c>
      <c r="C2396" s="55">
        <v>0</v>
      </c>
      <c r="D2396" s="55">
        <v>1</v>
      </c>
      <c r="E2396" s="55">
        <v>1</v>
      </c>
      <c r="F2396" s="55">
        <v>0</v>
      </c>
      <c r="G2396" s="55">
        <v>0</v>
      </c>
      <c r="H2396" s="55">
        <v>0</v>
      </c>
      <c r="I2396" s="55">
        <v>0</v>
      </c>
      <c r="J2396" s="55">
        <v>1</v>
      </c>
      <c r="K2396" s="55">
        <v>1</v>
      </c>
      <c r="L2396" s="55">
        <v>0</v>
      </c>
      <c r="M2396" s="55">
        <v>0</v>
      </c>
      <c r="N2396" s="56">
        <v>3</v>
      </c>
      <c r="O2396" s="56">
        <v>2</v>
      </c>
      <c r="P2396" s="56">
        <v>5</v>
      </c>
      <c r="Q2396" s="55">
        <v>2395</v>
      </c>
      <c r="R2396" s="55" t="s">
        <v>309</v>
      </c>
      <c r="S2396" s="55">
        <v>136</v>
      </c>
      <c r="T2396" s="57">
        <f t="shared" si="37"/>
        <v>3</v>
      </c>
    </row>
    <row r="2397" spans="1:20" s="55" customFormat="1" x14ac:dyDescent="0.3">
      <c r="A2397" s="55" t="s">
        <v>2240</v>
      </c>
      <c r="B2397" s="55">
        <v>0</v>
      </c>
      <c r="C2397" s="55">
        <v>0</v>
      </c>
      <c r="D2397" s="55">
        <v>1</v>
      </c>
      <c r="E2397" s="55">
        <v>0</v>
      </c>
      <c r="F2397" s="55">
        <v>2</v>
      </c>
      <c r="G2397" s="55">
        <v>0</v>
      </c>
      <c r="H2397" s="55">
        <v>0</v>
      </c>
      <c r="I2397" s="55">
        <v>0</v>
      </c>
      <c r="J2397" s="55">
        <v>1</v>
      </c>
      <c r="K2397" s="55">
        <v>1</v>
      </c>
      <c r="L2397" s="55">
        <v>0</v>
      </c>
      <c r="M2397" s="55">
        <v>0</v>
      </c>
      <c r="N2397" s="56">
        <v>4</v>
      </c>
      <c r="O2397" s="56">
        <v>1</v>
      </c>
      <c r="P2397" s="56">
        <v>5</v>
      </c>
      <c r="Q2397" s="55">
        <v>2396</v>
      </c>
      <c r="R2397" s="55" t="s">
        <v>309</v>
      </c>
      <c r="S2397" s="55">
        <v>136</v>
      </c>
      <c r="T2397" s="57">
        <f t="shared" si="37"/>
        <v>3</v>
      </c>
    </row>
    <row r="2398" spans="1:20" s="55" customFormat="1" x14ac:dyDescent="0.3">
      <c r="A2398" s="55" t="s">
        <v>2240</v>
      </c>
      <c r="B2398" s="55">
        <v>1</v>
      </c>
      <c r="C2398" s="55">
        <v>0</v>
      </c>
      <c r="D2398" s="55">
        <v>1</v>
      </c>
      <c r="E2398" s="55">
        <v>1</v>
      </c>
      <c r="F2398" s="55">
        <v>0</v>
      </c>
      <c r="G2398" s="55">
        <v>1</v>
      </c>
      <c r="H2398" s="55">
        <v>0</v>
      </c>
      <c r="I2398" s="55">
        <v>0</v>
      </c>
      <c r="J2398" s="55">
        <v>1</v>
      </c>
      <c r="K2398" s="55">
        <v>1</v>
      </c>
      <c r="L2398" s="55">
        <v>0</v>
      </c>
      <c r="M2398" s="55">
        <v>0</v>
      </c>
      <c r="N2398" s="56">
        <v>3</v>
      </c>
      <c r="O2398" s="56">
        <v>3</v>
      </c>
      <c r="P2398" s="56">
        <v>6</v>
      </c>
      <c r="Q2398" s="55">
        <v>2397</v>
      </c>
      <c r="R2398" s="55" t="s">
        <v>309</v>
      </c>
      <c r="S2398" s="55">
        <v>136</v>
      </c>
      <c r="T2398" s="57">
        <f t="shared" si="37"/>
        <v>4</v>
      </c>
    </row>
    <row r="2399" spans="1:20" s="55" customFormat="1" x14ac:dyDescent="0.3">
      <c r="A2399" s="55" t="s">
        <v>2240</v>
      </c>
      <c r="B2399" s="55">
        <v>0</v>
      </c>
      <c r="C2399" s="55">
        <v>0</v>
      </c>
      <c r="D2399" s="55">
        <v>1</v>
      </c>
      <c r="E2399" s="55">
        <v>1</v>
      </c>
      <c r="F2399" s="55">
        <v>2</v>
      </c>
      <c r="G2399" s="55">
        <v>1</v>
      </c>
      <c r="H2399" s="55">
        <v>2</v>
      </c>
      <c r="I2399" s="55">
        <v>1</v>
      </c>
      <c r="J2399" s="55">
        <v>1</v>
      </c>
      <c r="K2399" s="55">
        <v>2</v>
      </c>
      <c r="L2399" s="55">
        <v>0</v>
      </c>
      <c r="M2399" s="55">
        <v>0</v>
      </c>
      <c r="N2399" s="56">
        <v>6</v>
      </c>
      <c r="O2399" s="56">
        <v>5</v>
      </c>
      <c r="P2399" s="56">
        <v>11</v>
      </c>
      <c r="Q2399" s="55">
        <v>2398</v>
      </c>
      <c r="R2399" s="55" t="s">
        <v>309</v>
      </c>
      <c r="S2399" s="55">
        <v>136</v>
      </c>
      <c r="T2399" s="57">
        <f t="shared" si="37"/>
        <v>8</v>
      </c>
    </row>
    <row r="2400" spans="1:20" s="55" customFormat="1" x14ac:dyDescent="0.3">
      <c r="A2400" s="55" t="s">
        <v>2239</v>
      </c>
      <c r="B2400" s="55">
        <v>0</v>
      </c>
      <c r="C2400" s="55">
        <v>0</v>
      </c>
      <c r="D2400" s="55">
        <v>1</v>
      </c>
      <c r="E2400" s="55">
        <v>1</v>
      </c>
      <c r="F2400" s="55">
        <v>1</v>
      </c>
      <c r="G2400" s="55">
        <v>1</v>
      </c>
      <c r="H2400" s="55">
        <v>1</v>
      </c>
      <c r="I2400" s="55">
        <v>1</v>
      </c>
      <c r="J2400" s="55">
        <v>1</v>
      </c>
      <c r="K2400" s="55">
        <v>1</v>
      </c>
      <c r="L2400" s="55">
        <v>0</v>
      </c>
      <c r="M2400" s="55">
        <v>0</v>
      </c>
      <c r="N2400" s="56">
        <v>4</v>
      </c>
      <c r="O2400" s="56">
        <v>4</v>
      </c>
      <c r="P2400" s="56">
        <v>8</v>
      </c>
      <c r="Q2400" s="55">
        <v>2399</v>
      </c>
      <c r="R2400" s="55" t="s">
        <v>309</v>
      </c>
      <c r="S2400" s="55">
        <v>137</v>
      </c>
      <c r="T2400" s="57">
        <f t="shared" si="37"/>
        <v>6</v>
      </c>
    </row>
    <row r="2401" spans="1:20" s="55" customFormat="1" x14ac:dyDescent="0.3">
      <c r="A2401" s="55" t="s">
        <v>2239</v>
      </c>
      <c r="B2401" s="55">
        <v>1</v>
      </c>
      <c r="C2401" s="55">
        <v>0</v>
      </c>
      <c r="D2401" s="55">
        <v>1</v>
      </c>
      <c r="E2401" s="55">
        <v>0</v>
      </c>
      <c r="F2401" s="55">
        <v>1</v>
      </c>
      <c r="G2401" s="55">
        <v>1</v>
      </c>
      <c r="H2401" s="55">
        <v>0</v>
      </c>
      <c r="I2401" s="55">
        <v>1</v>
      </c>
      <c r="J2401" s="55">
        <v>1</v>
      </c>
      <c r="K2401" s="55">
        <v>1</v>
      </c>
      <c r="L2401" s="55">
        <v>0</v>
      </c>
      <c r="M2401" s="55">
        <v>0</v>
      </c>
      <c r="N2401" s="56">
        <v>4</v>
      </c>
      <c r="O2401" s="56">
        <v>3</v>
      </c>
      <c r="P2401" s="56">
        <v>7</v>
      </c>
      <c r="Q2401" s="55">
        <v>2400</v>
      </c>
      <c r="R2401" s="55" t="s">
        <v>309</v>
      </c>
      <c r="S2401" s="55">
        <v>137</v>
      </c>
      <c r="T2401" s="57">
        <f t="shared" si="37"/>
        <v>5</v>
      </c>
    </row>
    <row r="2402" spans="1:20" s="55" customFormat="1" x14ac:dyDescent="0.3">
      <c r="A2402" s="55" t="s">
        <v>2239</v>
      </c>
      <c r="B2402" s="55">
        <v>0</v>
      </c>
      <c r="C2402" s="55">
        <v>0</v>
      </c>
      <c r="D2402" s="55">
        <v>0</v>
      </c>
      <c r="E2402" s="55">
        <v>2</v>
      </c>
      <c r="F2402" s="55">
        <v>0</v>
      </c>
      <c r="G2402" s="55">
        <v>0</v>
      </c>
      <c r="H2402" s="55">
        <v>0</v>
      </c>
      <c r="I2402" s="55">
        <v>0</v>
      </c>
      <c r="J2402" s="55">
        <v>1</v>
      </c>
      <c r="K2402" s="55">
        <v>1</v>
      </c>
      <c r="L2402" s="55">
        <v>0</v>
      </c>
      <c r="M2402" s="55">
        <v>0</v>
      </c>
      <c r="N2402" s="56">
        <v>1</v>
      </c>
      <c r="O2402" s="56">
        <v>3</v>
      </c>
      <c r="P2402" s="56">
        <v>4</v>
      </c>
      <c r="Q2402" s="55">
        <v>2401</v>
      </c>
      <c r="R2402" s="55" t="s">
        <v>309</v>
      </c>
      <c r="S2402" s="55">
        <v>137</v>
      </c>
      <c r="T2402" s="57">
        <f t="shared" si="37"/>
        <v>2</v>
      </c>
    </row>
    <row r="2403" spans="1:20" s="55" customFormat="1" x14ac:dyDescent="0.3">
      <c r="A2403" s="55" t="s">
        <v>2239</v>
      </c>
      <c r="B2403" s="55">
        <v>0</v>
      </c>
      <c r="C2403" s="55">
        <v>1</v>
      </c>
      <c r="D2403" s="55">
        <v>1</v>
      </c>
      <c r="E2403" s="55">
        <v>1</v>
      </c>
      <c r="F2403" s="55">
        <v>1</v>
      </c>
      <c r="G2403" s="55">
        <v>0</v>
      </c>
      <c r="H2403" s="55">
        <v>0</v>
      </c>
      <c r="I2403" s="55">
        <v>0</v>
      </c>
      <c r="J2403" s="55">
        <v>1</v>
      </c>
      <c r="K2403" s="55">
        <v>1</v>
      </c>
      <c r="L2403" s="55">
        <v>0</v>
      </c>
      <c r="M2403" s="55">
        <v>0</v>
      </c>
      <c r="N2403" s="56">
        <v>3</v>
      </c>
      <c r="O2403" s="56">
        <v>3</v>
      </c>
      <c r="P2403" s="56">
        <v>6</v>
      </c>
      <c r="Q2403" s="55">
        <v>2402</v>
      </c>
      <c r="R2403" s="55" t="s">
        <v>309</v>
      </c>
      <c r="S2403" s="55">
        <v>137</v>
      </c>
      <c r="T2403" s="57">
        <f t="shared" si="37"/>
        <v>4</v>
      </c>
    </row>
    <row r="2404" spans="1:20" s="55" customFormat="1" x14ac:dyDescent="0.3">
      <c r="A2404" s="55" t="s">
        <v>2239</v>
      </c>
      <c r="B2404" s="55">
        <v>0</v>
      </c>
      <c r="C2404" s="55">
        <v>1</v>
      </c>
      <c r="D2404" s="55">
        <v>1</v>
      </c>
      <c r="E2404" s="55">
        <v>1</v>
      </c>
      <c r="F2404" s="55">
        <v>1</v>
      </c>
      <c r="G2404" s="55">
        <v>0</v>
      </c>
      <c r="H2404" s="55">
        <v>0</v>
      </c>
      <c r="I2404" s="55">
        <v>0</v>
      </c>
      <c r="J2404" s="55">
        <v>1</v>
      </c>
      <c r="K2404" s="55">
        <v>1</v>
      </c>
      <c r="L2404" s="55">
        <v>0</v>
      </c>
      <c r="M2404" s="55">
        <v>0</v>
      </c>
      <c r="N2404" s="56">
        <v>3</v>
      </c>
      <c r="O2404" s="56">
        <v>3</v>
      </c>
      <c r="P2404" s="56">
        <v>6</v>
      </c>
      <c r="Q2404" s="55">
        <v>2403</v>
      </c>
      <c r="R2404" s="55" t="s">
        <v>309</v>
      </c>
      <c r="S2404" s="55">
        <v>137</v>
      </c>
      <c r="T2404" s="57">
        <f t="shared" si="37"/>
        <v>4</v>
      </c>
    </row>
    <row r="2405" spans="1:20" s="55" customFormat="1" x14ac:dyDescent="0.3">
      <c r="A2405" s="55" t="s">
        <v>2239</v>
      </c>
      <c r="B2405" s="55">
        <v>0</v>
      </c>
      <c r="C2405" s="55">
        <v>1</v>
      </c>
      <c r="D2405" s="55">
        <v>0</v>
      </c>
      <c r="E2405" s="55">
        <v>1</v>
      </c>
      <c r="F2405" s="55">
        <v>1</v>
      </c>
      <c r="G2405" s="55">
        <v>0</v>
      </c>
      <c r="H2405" s="55">
        <v>0</v>
      </c>
      <c r="I2405" s="55">
        <v>0</v>
      </c>
      <c r="J2405" s="55">
        <v>1</v>
      </c>
      <c r="K2405" s="55">
        <v>1</v>
      </c>
      <c r="L2405" s="55">
        <v>0</v>
      </c>
      <c r="M2405" s="55">
        <v>0</v>
      </c>
      <c r="N2405" s="56">
        <v>2</v>
      </c>
      <c r="O2405" s="56">
        <v>3</v>
      </c>
      <c r="P2405" s="56">
        <v>5</v>
      </c>
      <c r="Q2405" s="55">
        <v>2404</v>
      </c>
      <c r="R2405" s="55" t="s">
        <v>309</v>
      </c>
      <c r="S2405" s="55">
        <v>137</v>
      </c>
      <c r="T2405" s="57">
        <f t="shared" si="37"/>
        <v>3</v>
      </c>
    </row>
    <row r="2406" spans="1:20" s="55" customFormat="1" x14ac:dyDescent="0.3">
      <c r="A2406" s="55" t="s">
        <v>2239</v>
      </c>
      <c r="B2406" s="55">
        <v>1</v>
      </c>
      <c r="C2406" s="55">
        <v>0</v>
      </c>
      <c r="D2406" s="55">
        <v>0</v>
      </c>
      <c r="E2406" s="55">
        <v>1</v>
      </c>
      <c r="F2406" s="55">
        <v>1</v>
      </c>
      <c r="G2406" s="55">
        <v>0</v>
      </c>
      <c r="H2406" s="55">
        <v>0</v>
      </c>
      <c r="I2406" s="55">
        <v>0</v>
      </c>
      <c r="J2406" s="55">
        <v>1</v>
      </c>
      <c r="K2406" s="55">
        <v>1</v>
      </c>
      <c r="L2406" s="55">
        <v>0</v>
      </c>
      <c r="M2406" s="55">
        <v>0</v>
      </c>
      <c r="N2406" s="56">
        <v>3</v>
      </c>
      <c r="O2406" s="56">
        <v>2</v>
      </c>
      <c r="P2406" s="56">
        <v>5</v>
      </c>
      <c r="Q2406" s="55">
        <v>2405</v>
      </c>
      <c r="R2406" s="55" t="s">
        <v>309</v>
      </c>
      <c r="S2406" s="55">
        <v>137</v>
      </c>
      <c r="T2406" s="57">
        <f t="shared" si="37"/>
        <v>3</v>
      </c>
    </row>
    <row r="2407" spans="1:20" s="55" customFormat="1" x14ac:dyDescent="0.3">
      <c r="A2407" s="55" t="s">
        <v>2239</v>
      </c>
      <c r="B2407" s="55">
        <v>0</v>
      </c>
      <c r="C2407" s="55">
        <v>0</v>
      </c>
      <c r="D2407" s="55">
        <v>1</v>
      </c>
      <c r="E2407" s="55">
        <v>0</v>
      </c>
      <c r="F2407" s="55">
        <v>0</v>
      </c>
      <c r="G2407" s="55">
        <v>1</v>
      </c>
      <c r="H2407" s="55">
        <v>0</v>
      </c>
      <c r="I2407" s="55">
        <v>1</v>
      </c>
      <c r="J2407" s="55">
        <v>1</v>
      </c>
      <c r="K2407" s="55">
        <v>1</v>
      </c>
      <c r="L2407" s="55">
        <v>0</v>
      </c>
      <c r="M2407" s="55">
        <v>0</v>
      </c>
      <c r="N2407" s="56">
        <v>2</v>
      </c>
      <c r="O2407" s="56">
        <v>3</v>
      </c>
      <c r="P2407" s="56">
        <v>5</v>
      </c>
      <c r="Q2407" s="55">
        <v>2406</v>
      </c>
      <c r="R2407" s="55" t="s">
        <v>309</v>
      </c>
      <c r="S2407" s="55">
        <v>137</v>
      </c>
      <c r="T2407" s="57">
        <f t="shared" si="37"/>
        <v>3</v>
      </c>
    </row>
    <row r="2408" spans="1:20" s="55" customFormat="1" x14ac:dyDescent="0.3">
      <c r="A2408" s="55" t="s">
        <v>2239</v>
      </c>
      <c r="B2408" s="55">
        <v>1</v>
      </c>
      <c r="C2408" s="55">
        <v>0</v>
      </c>
      <c r="D2408" s="55">
        <v>1</v>
      </c>
      <c r="E2408" s="55">
        <v>1</v>
      </c>
      <c r="F2408" s="55">
        <v>1</v>
      </c>
      <c r="G2408" s="55">
        <v>0</v>
      </c>
      <c r="H2408" s="55">
        <v>0</v>
      </c>
      <c r="I2408" s="55">
        <v>0</v>
      </c>
      <c r="J2408" s="55">
        <v>1</v>
      </c>
      <c r="K2408" s="55">
        <v>1</v>
      </c>
      <c r="L2408" s="55">
        <v>0</v>
      </c>
      <c r="M2408" s="55">
        <v>0</v>
      </c>
      <c r="N2408" s="56">
        <v>4</v>
      </c>
      <c r="O2408" s="56">
        <v>2</v>
      </c>
      <c r="P2408" s="56">
        <v>6</v>
      </c>
      <c r="Q2408" s="55">
        <v>2407</v>
      </c>
      <c r="R2408" s="55" t="s">
        <v>309</v>
      </c>
      <c r="S2408" s="55">
        <v>137</v>
      </c>
      <c r="T2408" s="57">
        <f t="shared" si="37"/>
        <v>4</v>
      </c>
    </row>
    <row r="2409" spans="1:20" s="55" customFormat="1" x14ac:dyDescent="0.3">
      <c r="A2409" s="55" t="s">
        <v>2239</v>
      </c>
      <c r="B2409" s="55">
        <v>1</v>
      </c>
      <c r="C2409" s="55">
        <v>0</v>
      </c>
      <c r="D2409" s="55">
        <v>0</v>
      </c>
      <c r="E2409" s="55">
        <v>2</v>
      </c>
      <c r="F2409" s="55">
        <v>0</v>
      </c>
      <c r="G2409" s="55">
        <v>0</v>
      </c>
      <c r="H2409" s="55">
        <v>0</v>
      </c>
      <c r="I2409" s="55">
        <v>0</v>
      </c>
      <c r="J2409" s="55">
        <v>1</v>
      </c>
      <c r="K2409" s="55">
        <v>1</v>
      </c>
      <c r="L2409" s="55">
        <v>0</v>
      </c>
      <c r="M2409" s="55">
        <v>0</v>
      </c>
      <c r="N2409" s="56">
        <v>2</v>
      </c>
      <c r="O2409" s="56">
        <v>3</v>
      </c>
      <c r="P2409" s="56">
        <v>5</v>
      </c>
      <c r="Q2409" s="55">
        <v>2408</v>
      </c>
      <c r="R2409" s="55" t="s">
        <v>309</v>
      </c>
      <c r="S2409" s="55">
        <v>137</v>
      </c>
      <c r="T2409" s="57">
        <f t="shared" si="37"/>
        <v>3</v>
      </c>
    </row>
    <row r="2410" spans="1:20" s="55" customFormat="1" x14ac:dyDescent="0.3">
      <c r="A2410" s="55" t="s">
        <v>2239</v>
      </c>
      <c r="B2410" s="55">
        <v>0</v>
      </c>
      <c r="C2410" s="55">
        <v>1</v>
      </c>
      <c r="D2410" s="55">
        <v>1</v>
      </c>
      <c r="E2410" s="55">
        <v>0</v>
      </c>
      <c r="F2410" s="55">
        <v>1</v>
      </c>
      <c r="G2410" s="55">
        <v>0</v>
      </c>
      <c r="H2410" s="55">
        <v>0</v>
      </c>
      <c r="I2410" s="55">
        <v>0</v>
      </c>
      <c r="J2410" s="55">
        <v>1</v>
      </c>
      <c r="K2410" s="55">
        <v>1</v>
      </c>
      <c r="L2410" s="55">
        <v>0</v>
      </c>
      <c r="M2410" s="55">
        <v>0</v>
      </c>
      <c r="N2410" s="56">
        <v>3</v>
      </c>
      <c r="O2410" s="56">
        <v>2</v>
      </c>
      <c r="P2410" s="56">
        <v>5</v>
      </c>
      <c r="Q2410" s="55">
        <v>2409</v>
      </c>
      <c r="R2410" s="55" t="s">
        <v>309</v>
      </c>
      <c r="S2410" s="55">
        <v>137</v>
      </c>
      <c r="T2410" s="57">
        <f t="shared" si="37"/>
        <v>3</v>
      </c>
    </row>
    <row r="2411" spans="1:20" s="55" customFormat="1" x14ac:dyDescent="0.3">
      <c r="A2411" s="55" t="s">
        <v>2239</v>
      </c>
      <c r="B2411" s="55">
        <v>0</v>
      </c>
      <c r="C2411" s="55">
        <v>1</v>
      </c>
      <c r="D2411" s="55">
        <v>1</v>
      </c>
      <c r="E2411" s="55">
        <v>1</v>
      </c>
      <c r="F2411" s="55">
        <v>1</v>
      </c>
      <c r="G2411" s="55">
        <v>0</v>
      </c>
      <c r="H2411" s="55">
        <v>0</v>
      </c>
      <c r="I2411" s="55">
        <v>0</v>
      </c>
      <c r="J2411" s="55">
        <v>1</v>
      </c>
      <c r="K2411" s="55">
        <v>1</v>
      </c>
      <c r="L2411" s="55">
        <v>0</v>
      </c>
      <c r="M2411" s="55">
        <v>0</v>
      </c>
      <c r="N2411" s="56">
        <v>3</v>
      </c>
      <c r="O2411" s="56">
        <v>3</v>
      </c>
      <c r="P2411" s="56">
        <v>6</v>
      </c>
      <c r="Q2411" s="55">
        <v>2410</v>
      </c>
      <c r="R2411" s="55" t="s">
        <v>309</v>
      </c>
      <c r="S2411" s="55">
        <v>137</v>
      </c>
      <c r="T2411" s="57">
        <f t="shared" si="37"/>
        <v>4</v>
      </c>
    </row>
    <row r="2412" spans="1:20" s="55" customFormat="1" x14ac:dyDescent="0.3">
      <c r="A2412" s="55" t="s">
        <v>2239</v>
      </c>
      <c r="B2412" s="55">
        <v>0</v>
      </c>
      <c r="C2412" s="55">
        <v>0</v>
      </c>
      <c r="D2412" s="55">
        <v>1</v>
      </c>
      <c r="E2412" s="55">
        <v>1</v>
      </c>
      <c r="F2412" s="55">
        <v>1</v>
      </c>
      <c r="G2412" s="55">
        <v>1</v>
      </c>
      <c r="H2412" s="55">
        <v>0</v>
      </c>
      <c r="I2412" s="55">
        <v>0</v>
      </c>
      <c r="J2412" s="55">
        <v>1</v>
      </c>
      <c r="K2412" s="55">
        <v>1</v>
      </c>
      <c r="L2412" s="55">
        <v>0</v>
      </c>
      <c r="M2412" s="55">
        <v>0</v>
      </c>
      <c r="N2412" s="56">
        <v>3</v>
      </c>
      <c r="O2412" s="56">
        <v>3</v>
      </c>
      <c r="P2412" s="56">
        <v>6</v>
      </c>
      <c r="Q2412" s="55">
        <v>2411</v>
      </c>
      <c r="R2412" s="55" t="s">
        <v>309</v>
      </c>
      <c r="S2412" s="55">
        <v>137</v>
      </c>
      <c r="T2412" s="57">
        <f t="shared" si="37"/>
        <v>4</v>
      </c>
    </row>
    <row r="2413" spans="1:20" s="55" customFormat="1" x14ac:dyDescent="0.3">
      <c r="A2413" s="55" t="s">
        <v>2239</v>
      </c>
      <c r="B2413" s="55">
        <v>0</v>
      </c>
      <c r="C2413" s="55">
        <v>1</v>
      </c>
      <c r="D2413" s="55">
        <v>0</v>
      </c>
      <c r="E2413" s="55">
        <v>1</v>
      </c>
      <c r="F2413" s="55">
        <v>1</v>
      </c>
      <c r="G2413" s="55">
        <v>0</v>
      </c>
      <c r="H2413" s="55">
        <v>0</v>
      </c>
      <c r="I2413" s="55">
        <v>0</v>
      </c>
      <c r="J2413" s="55">
        <v>1</v>
      </c>
      <c r="K2413" s="55">
        <v>1</v>
      </c>
      <c r="L2413" s="55">
        <v>0</v>
      </c>
      <c r="M2413" s="55">
        <v>0</v>
      </c>
      <c r="N2413" s="56">
        <v>2</v>
      </c>
      <c r="O2413" s="56">
        <v>3</v>
      </c>
      <c r="P2413" s="56">
        <v>5</v>
      </c>
      <c r="Q2413" s="55">
        <v>2412</v>
      </c>
      <c r="R2413" s="55" t="s">
        <v>309</v>
      </c>
      <c r="S2413" s="55">
        <v>137</v>
      </c>
      <c r="T2413" s="57">
        <f t="shared" si="37"/>
        <v>3</v>
      </c>
    </row>
    <row r="2414" spans="1:20" s="55" customFormat="1" x14ac:dyDescent="0.3">
      <c r="A2414" s="55" t="s">
        <v>2239</v>
      </c>
      <c r="B2414" s="55">
        <v>0</v>
      </c>
      <c r="C2414" s="55">
        <v>1</v>
      </c>
      <c r="D2414" s="55">
        <v>1</v>
      </c>
      <c r="E2414" s="55">
        <v>1</v>
      </c>
      <c r="F2414" s="55">
        <v>1</v>
      </c>
      <c r="G2414" s="55">
        <v>2</v>
      </c>
      <c r="H2414" s="55">
        <v>1</v>
      </c>
      <c r="I2414" s="55">
        <v>0</v>
      </c>
      <c r="J2414" s="55">
        <v>1</v>
      </c>
      <c r="K2414" s="55">
        <v>1</v>
      </c>
      <c r="L2414" s="55">
        <v>0</v>
      </c>
      <c r="M2414" s="55">
        <v>0</v>
      </c>
      <c r="N2414" s="56">
        <v>4</v>
      </c>
      <c r="O2414" s="56">
        <v>5</v>
      </c>
      <c r="P2414" s="56">
        <v>9</v>
      </c>
      <c r="Q2414" s="55">
        <v>2413</v>
      </c>
      <c r="R2414" s="55" t="s">
        <v>309</v>
      </c>
      <c r="S2414" s="55">
        <v>137</v>
      </c>
      <c r="T2414" s="57">
        <f t="shared" si="37"/>
        <v>7</v>
      </c>
    </row>
    <row r="2415" spans="1:20" s="55" customFormat="1" x14ac:dyDescent="0.3">
      <c r="A2415" s="55" t="s">
        <v>2239</v>
      </c>
      <c r="B2415" s="55">
        <v>1</v>
      </c>
      <c r="C2415" s="55">
        <v>0</v>
      </c>
      <c r="D2415" s="55">
        <v>1</v>
      </c>
      <c r="E2415" s="55">
        <v>1</v>
      </c>
      <c r="F2415" s="55">
        <v>2</v>
      </c>
      <c r="G2415" s="55">
        <v>1</v>
      </c>
      <c r="H2415" s="55">
        <v>0</v>
      </c>
      <c r="I2415" s="55">
        <v>0</v>
      </c>
      <c r="J2415" s="55">
        <v>1</v>
      </c>
      <c r="K2415" s="55">
        <v>1</v>
      </c>
      <c r="L2415" s="55">
        <v>0</v>
      </c>
      <c r="M2415" s="55">
        <v>0</v>
      </c>
      <c r="N2415" s="56">
        <v>5</v>
      </c>
      <c r="O2415" s="56">
        <v>3</v>
      </c>
      <c r="P2415" s="56">
        <v>8</v>
      </c>
      <c r="Q2415" s="55">
        <v>2414</v>
      </c>
      <c r="R2415" s="55" t="s">
        <v>309</v>
      </c>
      <c r="S2415" s="55">
        <v>137</v>
      </c>
      <c r="T2415" s="57">
        <f t="shared" si="37"/>
        <v>6</v>
      </c>
    </row>
    <row r="2416" spans="1:20" s="55" customFormat="1" x14ac:dyDescent="0.3">
      <c r="A2416" s="55" t="s">
        <v>2239</v>
      </c>
      <c r="B2416" s="55">
        <v>0</v>
      </c>
      <c r="C2416" s="55">
        <v>1</v>
      </c>
      <c r="D2416" s="55">
        <v>2</v>
      </c>
      <c r="E2416" s="55">
        <v>0</v>
      </c>
      <c r="F2416" s="55">
        <v>0</v>
      </c>
      <c r="G2416" s="55">
        <v>2</v>
      </c>
      <c r="H2416" s="55">
        <v>0</v>
      </c>
      <c r="I2416" s="55">
        <v>0</v>
      </c>
      <c r="J2416" s="55">
        <v>1</v>
      </c>
      <c r="K2416" s="55">
        <v>1</v>
      </c>
      <c r="L2416" s="55">
        <v>0</v>
      </c>
      <c r="M2416" s="55">
        <v>0</v>
      </c>
      <c r="N2416" s="56">
        <v>3</v>
      </c>
      <c r="O2416" s="56">
        <v>4</v>
      </c>
      <c r="P2416" s="56">
        <v>7</v>
      </c>
      <c r="Q2416" s="55">
        <v>2415</v>
      </c>
      <c r="R2416" s="55" t="s">
        <v>309</v>
      </c>
      <c r="S2416" s="55">
        <v>137</v>
      </c>
      <c r="T2416" s="57">
        <f t="shared" si="37"/>
        <v>5</v>
      </c>
    </row>
    <row r="2417" spans="1:20" s="55" customFormat="1" x14ac:dyDescent="0.3">
      <c r="A2417" s="55" t="s">
        <v>2239</v>
      </c>
      <c r="B2417" s="55">
        <v>0</v>
      </c>
      <c r="C2417" s="55">
        <v>1</v>
      </c>
      <c r="D2417" s="55">
        <v>1</v>
      </c>
      <c r="E2417" s="55">
        <v>0</v>
      </c>
      <c r="F2417" s="55">
        <v>1</v>
      </c>
      <c r="G2417" s="55">
        <v>1</v>
      </c>
      <c r="H2417" s="55">
        <v>0</v>
      </c>
      <c r="I2417" s="55">
        <v>0</v>
      </c>
      <c r="J2417" s="55">
        <v>1</v>
      </c>
      <c r="K2417" s="55">
        <v>1</v>
      </c>
      <c r="L2417" s="55">
        <v>0</v>
      </c>
      <c r="M2417" s="55">
        <v>0</v>
      </c>
      <c r="N2417" s="56">
        <v>3</v>
      </c>
      <c r="O2417" s="56">
        <v>3</v>
      </c>
      <c r="P2417" s="56">
        <v>6</v>
      </c>
      <c r="Q2417" s="55">
        <v>2416</v>
      </c>
      <c r="R2417" s="55" t="s">
        <v>309</v>
      </c>
      <c r="S2417" s="55">
        <v>137</v>
      </c>
      <c r="T2417" s="57">
        <f t="shared" si="37"/>
        <v>4</v>
      </c>
    </row>
    <row r="2418" spans="1:20" s="55" customFormat="1" x14ac:dyDescent="0.3">
      <c r="A2418" s="55" t="s">
        <v>2239</v>
      </c>
      <c r="B2418" s="55">
        <v>0</v>
      </c>
      <c r="C2418" s="55">
        <v>0</v>
      </c>
      <c r="D2418" s="55">
        <v>1</v>
      </c>
      <c r="E2418" s="55">
        <v>1</v>
      </c>
      <c r="F2418" s="55">
        <v>1</v>
      </c>
      <c r="G2418" s="55">
        <v>1</v>
      </c>
      <c r="H2418" s="55">
        <v>1</v>
      </c>
      <c r="I2418" s="55">
        <v>0</v>
      </c>
      <c r="J2418" s="55">
        <v>1</v>
      </c>
      <c r="K2418" s="55">
        <v>1</v>
      </c>
      <c r="L2418" s="55">
        <v>0</v>
      </c>
      <c r="M2418" s="55">
        <v>0</v>
      </c>
      <c r="N2418" s="56">
        <v>4</v>
      </c>
      <c r="O2418" s="56">
        <v>3</v>
      </c>
      <c r="P2418" s="56">
        <v>7</v>
      </c>
      <c r="Q2418" s="55">
        <v>2417</v>
      </c>
      <c r="R2418" s="55" t="s">
        <v>309</v>
      </c>
      <c r="S2418" s="55">
        <v>137</v>
      </c>
      <c r="T2418" s="57">
        <f t="shared" si="37"/>
        <v>5</v>
      </c>
    </row>
    <row r="2419" spans="1:20" s="55" customFormat="1" x14ac:dyDescent="0.3">
      <c r="A2419" s="55" t="s">
        <v>2239</v>
      </c>
      <c r="B2419" s="55">
        <v>1</v>
      </c>
      <c r="C2419" s="55">
        <v>0</v>
      </c>
      <c r="D2419" s="55">
        <v>1</v>
      </c>
      <c r="E2419" s="55">
        <v>1</v>
      </c>
      <c r="F2419" s="55">
        <v>2</v>
      </c>
      <c r="G2419" s="55">
        <v>1</v>
      </c>
      <c r="H2419" s="55">
        <v>0</v>
      </c>
      <c r="I2419" s="55">
        <v>1</v>
      </c>
      <c r="J2419" s="55">
        <v>0</v>
      </c>
      <c r="K2419" s="55">
        <v>1</v>
      </c>
      <c r="L2419" s="55">
        <v>1</v>
      </c>
      <c r="M2419" s="55">
        <v>0</v>
      </c>
      <c r="N2419" s="56">
        <v>5</v>
      </c>
      <c r="O2419" s="56">
        <v>4</v>
      </c>
      <c r="P2419" s="56">
        <v>9</v>
      </c>
      <c r="Q2419" s="55">
        <v>2418</v>
      </c>
      <c r="R2419" s="55" t="s">
        <v>309</v>
      </c>
      <c r="S2419" s="55">
        <v>137</v>
      </c>
      <c r="T2419" s="57">
        <f t="shared" si="37"/>
        <v>7</v>
      </c>
    </row>
    <row r="2420" spans="1:20" s="55" customFormat="1" x14ac:dyDescent="0.3">
      <c r="A2420" s="55" t="s">
        <v>2240</v>
      </c>
      <c r="B2420" s="55">
        <v>0</v>
      </c>
      <c r="C2420" s="55">
        <v>1</v>
      </c>
      <c r="D2420" s="55">
        <v>2</v>
      </c>
      <c r="E2420" s="55">
        <v>0</v>
      </c>
      <c r="F2420" s="55">
        <v>2</v>
      </c>
      <c r="G2420" s="55">
        <v>1</v>
      </c>
      <c r="H2420" s="55">
        <v>0</v>
      </c>
      <c r="I2420" s="55">
        <v>0</v>
      </c>
      <c r="J2420" s="55">
        <v>0</v>
      </c>
      <c r="K2420" s="55">
        <v>1</v>
      </c>
      <c r="L2420" s="55">
        <v>1</v>
      </c>
      <c r="M2420" s="55">
        <v>0</v>
      </c>
      <c r="N2420" s="56">
        <v>5</v>
      </c>
      <c r="O2420" s="56">
        <v>3</v>
      </c>
      <c r="P2420" s="56">
        <v>8</v>
      </c>
      <c r="Q2420" s="55">
        <v>2419</v>
      </c>
      <c r="R2420" s="55" t="s">
        <v>309</v>
      </c>
      <c r="S2420" s="55">
        <v>138</v>
      </c>
      <c r="T2420" s="57">
        <f t="shared" si="37"/>
        <v>6</v>
      </c>
    </row>
    <row r="2421" spans="1:20" s="55" customFormat="1" x14ac:dyDescent="0.3">
      <c r="A2421" s="55" t="s">
        <v>2240</v>
      </c>
      <c r="B2421" s="55">
        <v>1</v>
      </c>
      <c r="C2421" s="55">
        <v>0</v>
      </c>
      <c r="D2421" s="55">
        <v>1</v>
      </c>
      <c r="E2421" s="55">
        <v>1</v>
      </c>
      <c r="F2421" s="55">
        <v>1</v>
      </c>
      <c r="G2421" s="55">
        <v>2</v>
      </c>
      <c r="H2421" s="55">
        <v>0</v>
      </c>
      <c r="I2421" s="55">
        <v>0</v>
      </c>
      <c r="J2421" s="55">
        <v>1</v>
      </c>
      <c r="K2421" s="55">
        <v>1</v>
      </c>
      <c r="L2421" s="55">
        <v>0</v>
      </c>
      <c r="M2421" s="55">
        <v>0</v>
      </c>
      <c r="N2421" s="56">
        <v>4</v>
      </c>
      <c r="O2421" s="56">
        <v>4</v>
      </c>
      <c r="P2421" s="56">
        <v>8</v>
      </c>
      <c r="Q2421" s="55">
        <v>2420</v>
      </c>
      <c r="R2421" s="55" t="s">
        <v>309</v>
      </c>
      <c r="S2421" s="55">
        <v>138</v>
      </c>
      <c r="T2421" s="57">
        <f t="shared" si="37"/>
        <v>6</v>
      </c>
    </row>
    <row r="2422" spans="1:20" s="55" customFormat="1" x14ac:dyDescent="0.3">
      <c r="A2422" s="55" t="s">
        <v>2240</v>
      </c>
      <c r="B2422" s="55">
        <v>0</v>
      </c>
      <c r="C2422" s="55">
        <v>0</v>
      </c>
      <c r="D2422" s="55">
        <v>1</v>
      </c>
      <c r="E2422" s="55">
        <v>1</v>
      </c>
      <c r="F2422" s="55">
        <v>2</v>
      </c>
      <c r="G2422" s="55">
        <v>1</v>
      </c>
      <c r="H2422" s="55">
        <v>2</v>
      </c>
      <c r="I2422" s="55">
        <v>1</v>
      </c>
      <c r="J2422" s="55">
        <v>1</v>
      </c>
      <c r="K2422" s="55">
        <v>1</v>
      </c>
      <c r="L2422" s="55">
        <v>0</v>
      </c>
      <c r="M2422" s="55">
        <v>0</v>
      </c>
      <c r="N2422" s="56">
        <v>6</v>
      </c>
      <c r="O2422" s="56">
        <v>4</v>
      </c>
      <c r="P2422" s="56">
        <v>10</v>
      </c>
      <c r="Q2422" s="55">
        <v>2421</v>
      </c>
      <c r="R2422" s="55" t="s">
        <v>309</v>
      </c>
      <c r="S2422" s="55">
        <v>138</v>
      </c>
      <c r="T2422" s="57">
        <f t="shared" si="37"/>
        <v>8</v>
      </c>
    </row>
    <row r="2423" spans="1:20" s="55" customFormat="1" x14ac:dyDescent="0.3">
      <c r="A2423" s="55" t="s">
        <v>2240</v>
      </c>
      <c r="B2423" s="55">
        <v>1</v>
      </c>
      <c r="C2423" s="55">
        <v>0</v>
      </c>
      <c r="D2423" s="55">
        <v>1</v>
      </c>
      <c r="E2423" s="55">
        <v>1</v>
      </c>
      <c r="F2423" s="55">
        <v>2</v>
      </c>
      <c r="G2423" s="55">
        <v>1</v>
      </c>
      <c r="H2423" s="55">
        <v>2</v>
      </c>
      <c r="I2423" s="55">
        <v>1</v>
      </c>
      <c r="J2423" s="55">
        <v>1</v>
      </c>
      <c r="K2423" s="55">
        <v>1</v>
      </c>
      <c r="L2423" s="55">
        <v>0</v>
      </c>
      <c r="M2423" s="55">
        <v>0</v>
      </c>
      <c r="N2423" s="56">
        <v>7</v>
      </c>
      <c r="O2423" s="56">
        <v>4</v>
      </c>
      <c r="P2423" s="56">
        <v>11</v>
      </c>
      <c r="Q2423" s="55">
        <v>2422</v>
      </c>
      <c r="R2423" s="55" t="s">
        <v>309</v>
      </c>
      <c r="S2423" s="55">
        <v>138</v>
      </c>
      <c r="T2423" s="57">
        <f t="shared" si="37"/>
        <v>9</v>
      </c>
    </row>
    <row r="2424" spans="1:20" s="55" customFormat="1" x14ac:dyDescent="0.3">
      <c r="A2424" s="55" t="s">
        <v>2240</v>
      </c>
      <c r="B2424" s="55">
        <v>1</v>
      </c>
      <c r="C2424" s="55">
        <v>0</v>
      </c>
      <c r="D2424" s="55">
        <v>1</v>
      </c>
      <c r="E2424" s="55">
        <v>1</v>
      </c>
      <c r="F2424" s="55">
        <v>0</v>
      </c>
      <c r="G2424" s="55">
        <v>3</v>
      </c>
      <c r="H2424" s="55">
        <v>0</v>
      </c>
      <c r="I2424" s="55">
        <v>2</v>
      </c>
      <c r="J2424" s="55">
        <v>1</v>
      </c>
      <c r="K2424" s="55">
        <v>1</v>
      </c>
      <c r="L2424" s="55">
        <v>0</v>
      </c>
      <c r="M2424" s="55">
        <v>0</v>
      </c>
      <c r="N2424" s="56">
        <v>3</v>
      </c>
      <c r="O2424" s="56">
        <v>7</v>
      </c>
      <c r="P2424" s="56">
        <v>10</v>
      </c>
      <c r="Q2424" s="55">
        <v>2423</v>
      </c>
      <c r="R2424" s="55" t="s">
        <v>309</v>
      </c>
      <c r="S2424" s="55">
        <v>138</v>
      </c>
      <c r="T2424" s="57">
        <f t="shared" si="37"/>
        <v>8</v>
      </c>
    </row>
    <row r="2425" spans="1:20" s="55" customFormat="1" x14ac:dyDescent="0.3">
      <c r="A2425" s="55" t="s">
        <v>2240</v>
      </c>
      <c r="B2425" s="55">
        <v>1</v>
      </c>
      <c r="C2425" s="55">
        <v>0</v>
      </c>
      <c r="D2425" s="55">
        <v>1</v>
      </c>
      <c r="E2425" s="55">
        <v>1</v>
      </c>
      <c r="F2425" s="55">
        <v>1</v>
      </c>
      <c r="G2425" s="55">
        <v>0</v>
      </c>
      <c r="H2425" s="55">
        <v>0</v>
      </c>
      <c r="I2425" s="55">
        <v>0</v>
      </c>
      <c r="J2425" s="55">
        <v>1</v>
      </c>
      <c r="K2425" s="55">
        <v>1</v>
      </c>
      <c r="L2425" s="55">
        <v>0</v>
      </c>
      <c r="M2425" s="55">
        <v>0</v>
      </c>
      <c r="N2425" s="56">
        <v>4</v>
      </c>
      <c r="O2425" s="56">
        <v>2</v>
      </c>
      <c r="P2425" s="56">
        <v>6</v>
      </c>
      <c r="Q2425" s="55">
        <v>2424</v>
      </c>
      <c r="R2425" s="55" t="s">
        <v>309</v>
      </c>
      <c r="S2425" s="55">
        <v>138</v>
      </c>
      <c r="T2425" s="57">
        <f t="shared" si="37"/>
        <v>4</v>
      </c>
    </row>
    <row r="2426" spans="1:20" s="55" customFormat="1" x14ac:dyDescent="0.3">
      <c r="A2426" s="55" t="s">
        <v>2240</v>
      </c>
      <c r="B2426" s="55">
        <v>1</v>
      </c>
      <c r="C2426" s="55">
        <v>0</v>
      </c>
      <c r="D2426" s="55">
        <v>1</v>
      </c>
      <c r="E2426" s="55">
        <v>1</v>
      </c>
      <c r="F2426" s="55">
        <v>1</v>
      </c>
      <c r="G2426" s="55">
        <v>1</v>
      </c>
      <c r="H2426" s="55">
        <v>0</v>
      </c>
      <c r="I2426" s="55">
        <v>0</v>
      </c>
      <c r="J2426" s="55">
        <v>1</v>
      </c>
      <c r="K2426" s="55">
        <v>1</v>
      </c>
      <c r="L2426" s="55">
        <v>0</v>
      </c>
      <c r="M2426" s="55">
        <v>0</v>
      </c>
      <c r="N2426" s="56">
        <v>4</v>
      </c>
      <c r="O2426" s="56">
        <v>3</v>
      </c>
      <c r="P2426" s="56">
        <v>7</v>
      </c>
      <c r="Q2426" s="55">
        <v>2425</v>
      </c>
      <c r="R2426" s="55" t="s">
        <v>309</v>
      </c>
      <c r="S2426" s="55">
        <v>138</v>
      </c>
      <c r="T2426" s="57">
        <f t="shared" si="37"/>
        <v>5</v>
      </c>
    </row>
    <row r="2427" spans="1:20" s="55" customFormat="1" x14ac:dyDescent="0.3">
      <c r="A2427" s="55" t="s">
        <v>2240</v>
      </c>
      <c r="B2427" s="55">
        <v>1</v>
      </c>
      <c r="C2427" s="55">
        <v>0</v>
      </c>
      <c r="D2427" s="55">
        <v>0</v>
      </c>
      <c r="E2427" s="55">
        <v>2</v>
      </c>
      <c r="F2427" s="55">
        <v>2</v>
      </c>
      <c r="G2427" s="55">
        <v>1</v>
      </c>
      <c r="H2427" s="55">
        <v>0</v>
      </c>
      <c r="I2427" s="55">
        <v>1</v>
      </c>
      <c r="J2427" s="55">
        <v>1</v>
      </c>
      <c r="K2427" s="55">
        <v>1</v>
      </c>
      <c r="L2427" s="55">
        <v>0</v>
      </c>
      <c r="M2427" s="55">
        <v>0</v>
      </c>
      <c r="N2427" s="56">
        <v>4</v>
      </c>
      <c r="O2427" s="56">
        <v>5</v>
      </c>
      <c r="P2427" s="56">
        <v>9</v>
      </c>
      <c r="Q2427" s="55">
        <v>2426</v>
      </c>
      <c r="R2427" s="55" t="s">
        <v>309</v>
      </c>
      <c r="S2427" s="55">
        <v>138</v>
      </c>
      <c r="T2427" s="57">
        <f t="shared" si="37"/>
        <v>7</v>
      </c>
    </row>
    <row r="2428" spans="1:20" s="55" customFormat="1" x14ac:dyDescent="0.3">
      <c r="A2428" s="55" t="s">
        <v>2240</v>
      </c>
      <c r="B2428" s="55">
        <v>0</v>
      </c>
      <c r="C2428" s="55">
        <v>0</v>
      </c>
      <c r="D2428" s="55">
        <v>2</v>
      </c>
      <c r="E2428" s="55">
        <v>0</v>
      </c>
      <c r="F2428" s="55">
        <v>1</v>
      </c>
      <c r="G2428" s="55">
        <v>2</v>
      </c>
      <c r="H2428" s="55">
        <v>0</v>
      </c>
      <c r="I2428" s="55">
        <v>1</v>
      </c>
      <c r="J2428" s="55">
        <v>1</v>
      </c>
      <c r="K2428" s="55">
        <v>1</v>
      </c>
      <c r="L2428" s="55">
        <v>0</v>
      </c>
      <c r="M2428" s="55">
        <v>0</v>
      </c>
      <c r="N2428" s="56">
        <v>4</v>
      </c>
      <c r="O2428" s="56">
        <v>4</v>
      </c>
      <c r="P2428" s="56">
        <v>8</v>
      </c>
      <c r="Q2428" s="55">
        <v>2427</v>
      </c>
      <c r="R2428" s="55" t="s">
        <v>309</v>
      </c>
      <c r="S2428" s="55">
        <v>138</v>
      </c>
      <c r="T2428" s="57">
        <f t="shared" si="37"/>
        <v>6</v>
      </c>
    </row>
    <row r="2429" spans="1:20" s="55" customFormat="1" x14ac:dyDescent="0.3">
      <c r="A2429" s="55" t="s">
        <v>2240</v>
      </c>
      <c r="B2429" s="55">
        <v>0</v>
      </c>
      <c r="C2429" s="55">
        <v>0</v>
      </c>
      <c r="D2429" s="55">
        <v>1</v>
      </c>
      <c r="E2429" s="55">
        <v>1</v>
      </c>
      <c r="F2429" s="55">
        <v>1</v>
      </c>
      <c r="G2429" s="55">
        <v>1</v>
      </c>
      <c r="H2429" s="55">
        <v>0</v>
      </c>
      <c r="I2429" s="55">
        <v>0</v>
      </c>
      <c r="J2429" s="55">
        <v>1</v>
      </c>
      <c r="K2429" s="55">
        <v>1</v>
      </c>
      <c r="L2429" s="55">
        <v>0</v>
      </c>
      <c r="M2429" s="55">
        <v>0</v>
      </c>
      <c r="N2429" s="56">
        <v>3</v>
      </c>
      <c r="O2429" s="56">
        <v>3</v>
      </c>
      <c r="P2429" s="56">
        <v>6</v>
      </c>
      <c r="Q2429" s="55">
        <v>2428</v>
      </c>
      <c r="R2429" s="55" t="s">
        <v>309</v>
      </c>
      <c r="S2429" s="55">
        <v>138</v>
      </c>
      <c r="T2429" s="57">
        <f t="shared" si="37"/>
        <v>4</v>
      </c>
    </row>
    <row r="2430" spans="1:20" s="55" customFormat="1" x14ac:dyDescent="0.3">
      <c r="A2430" s="55" t="s">
        <v>2240</v>
      </c>
      <c r="B2430" s="55">
        <v>1</v>
      </c>
      <c r="C2430" s="55">
        <v>0</v>
      </c>
      <c r="D2430" s="55">
        <v>0</v>
      </c>
      <c r="E2430" s="55">
        <v>2</v>
      </c>
      <c r="F2430" s="55">
        <v>0</v>
      </c>
      <c r="G2430" s="55">
        <v>0</v>
      </c>
      <c r="H2430" s="55">
        <v>0</v>
      </c>
      <c r="I2430" s="55">
        <v>0</v>
      </c>
      <c r="J2430" s="55">
        <v>1</v>
      </c>
      <c r="K2430" s="55">
        <v>1</v>
      </c>
      <c r="L2430" s="55">
        <v>0</v>
      </c>
      <c r="M2430" s="55">
        <v>0</v>
      </c>
      <c r="N2430" s="56">
        <v>2</v>
      </c>
      <c r="O2430" s="56">
        <v>3</v>
      </c>
      <c r="P2430" s="56">
        <v>5</v>
      </c>
      <c r="Q2430" s="55">
        <v>2429</v>
      </c>
      <c r="R2430" s="55" t="s">
        <v>309</v>
      </c>
      <c r="S2430" s="55">
        <v>138</v>
      </c>
      <c r="T2430" s="57">
        <f t="shared" si="37"/>
        <v>3</v>
      </c>
    </row>
    <row r="2431" spans="1:20" s="55" customFormat="1" x14ac:dyDescent="0.3">
      <c r="A2431" s="55" t="s">
        <v>2240</v>
      </c>
      <c r="B2431" s="55">
        <v>1</v>
      </c>
      <c r="C2431" s="55">
        <v>0</v>
      </c>
      <c r="D2431" s="55">
        <v>1</v>
      </c>
      <c r="E2431" s="55">
        <v>1</v>
      </c>
      <c r="F2431" s="55">
        <v>2</v>
      </c>
      <c r="G2431" s="55">
        <v>1</v>
      </c>
      <c r="H2431" s="55">
        <v>0</v>
      </c>
      <c r="I2431" s="55">
        <v>0</v>
      </c>
      <c r="J2431" s="55">
        <v>1</v>
      </c>
      <c r="K2431" s="55">
        <v>1</v>
      </c>
      <c r="L2431" s="55">
        <v>0</v>
      </c>
      <c r="M2431" s="55">
        <v>0</v>
      </c>
      <c r="N2431" s="56">
        <v>5</v>
      </c>
      <c r="O2431" s="56">
        <v>3</v>
      </c>
      <c r="P2431" s="56">
        <v>8</v>
      </c>
      <c r="Q2431" s="55">
        <v>2430</v>
      </c>
      <c r="R2431" s="55" t="s">
        <v>309</v>
      </c>
      <c r="S2431" s="55">
        <v>138</v>
      </c>
      <c r="T2431" s="57">
        <f t="shared" si="37"/>
        <v>6</v>
      </c>
    </row>
    <row r="2432" spans="1:20" s="55" customFormat="1" x14ac:dyDescent="0.3">
      <c r="A2432" s="55" t="s">
        <v>2240</v>
      </c>
      <c r="B2432" s="55">
        <v>0</v>
      </c>
      <c r="C2432" s="55">
        <v>0</v>
      </c>
      <c r="D2432" s="55">
        <v>1</v>
      </c>
      <c r="E2432" s="55">
        <v>1</v>
      </c>
      <c r="F2432" s="55">
        <v>0</v>
      </c>
      <c r="G2432" s="55">
        <v>0</v>
      </c>
      <c r="H2432" s="55">
        <v>0</v>
      </c>
      <c r="I2432" s="55">
        <v>0</v>
      </c>
      <c r="J2432" s="55">
        <v>1</v>
      </c>
      <c r="K2432" s="55">
        <v>1</v>
      </c>
      <c r="L2432" s="55">
        <v>0</v>
      </c>
      <c r="M2432" s="55">
        <v>0</v>
      </c>
      <c r="N2432" s="56">
        <v>2</v>
      </c>
      <c r="O2432" s="56">
        <v>2</v>
      </c>
      <c r="P2432" s="56">
        <v>4</v>
      </c>
      <c r="Q2432" s="55">
        <v>2431</v>
      </c>
      <c r="R2432" s="55" t="s">
        <v>309</v>
      </c>
      <c r="S2432" s="55">
        <v>138</v>
      </c>
      <c r="T2432" s="57">
        <f t="shared" si="37"/>
        <v>2</v>
      </c>
    </row>
    <row r="2433" spans="1:20" s="55" customFormat="1" x14ac:dyDescent="0.3">
      <c r="A2433" s="55" t="s">
        <v>2240</v>
      </c>
      <c r="B2433" s="55">
        <v>0</v>
      </c>
      <c r="C2433" s="55">
        <v>0</v>
      </c>
      <c r="D2433" s="55">
        <v>2</v>
      </c>
      <c r="E2433" s="55">
        <v>0</v>
      </c>
      <c r="F2433" s="55">
        <v>2</v>
      </c>
      <c r="G2433" s="55">
        <v>1</v>
      </c>
      <c r="H2433" s="55">
        <v>2</v>
      </c>
      <c r="I2433" s="55">
        <v>1</v>
      </c>
      <c r="J2433" s="55">
        <v>0</v>
      </c>
      <c r="K2433" s="55">
        <v>1</v>
      </c>
      <c r="L2433" s="55">
        <v>1</v>
      </c>
      <c r="M2433" s="55">
        <v>0</v>
      </c>
      <c r="N2433" s="56">
        <v>7</v>
      </c>
      <c r="O2433" s="56">
        <v>3</v>
      </c>
      <c r="P2433" s="56">
        <v>10</v>
      </c>
      <c r="Q2433" s="55">
        <v>2432</v>
      </c>
      <c r="R2433" s="55" t="s">
        <v>309</v>
      </c>
      <c r="S2433" s="55">
        <v>138</v>
      </c>
      <c r="T2433" s="57">
        <f t="shared" si="37"/>
        <v>8</v>
      </c>
    </row>
    <row r="2434" spans="1:20" s="55" customFormat="1" x14ac:dyDescent="0.3">
      <c r="A2434" s="55" t="s">
        <v>2240</v>
      </c>
      <c r="B2434" s="55">
        <v>1</v>
      </c>
      <c r="C2434" s="55">
        <v>0</v>
      </c>
      <c r="D2434" s="55">
        <v>0</v>
      </c>
      <c r="E2434" s="55">
        <v>2</v>
      </c>
      <c r="F2434" s="55">
        <v>2</v>
      </c>
      <c r="G2434" s="55">
        <v>1</v>
      </c>
      <c r="H2434" s="55">
        <v>0</v>
      </c>
      <c r="I2434" s="55">
        <v>0</v>
      </c>
      <c r="J2434" s="55">
        <v>1</v>
      </c>
      <c r="K2434" s="55">
        <v>1</v>
      </c>
      <c r="L2434" s="55">
        <v>0</v>
      </c>
      <c r="M2434" s="55">
        <v>0</v>
      </c>
      <c r="N2434" s="56">
        <v>4</v>
      </c>
      <c r="O2434" s="56">
        <v>4</v>
      </c>
      <c r="P2434" s="56">
        <v>8</v>
      </c>
      <c r="Q2434" s="55">
        <v>2433</v>
      </c>
      <c r="R2434" s="55" t="s">
        <v>309</v>
      </c>
      <c r="S2434" s="55">
        <v>138</v>
      </c>
      <c r="T2434" s="57">
        <f t="shared" si="37"/>
        <v>6</v>
      </c>
    </row>
    <row r="2435" spans="1:20" s="55" customFormat="1" x14ac:dyDescent="0.3">
      <c r="A2435" s="55" t="s">
        <v>2240</v>
      </c>
      <c r="B2435" s="55">
        <v>0</v>
      </c>
      <c r="C2435" s="55">
        <v>0</v>
      </c>
      <c r="D2435" s="55">
        <v>1</v>
      </c>
      <c r="E2435" s="55">
        <v>0</v>
      </c>
      <c r="F2435" s="55">
        <v>2</v>
      </c>
      <c r="G2435" s="55">
        <v>0</v>
      </c>
      <c r="H2435" s="55">
        <v>1</v>
      </c>
      <c r="I2435" s="55">
        <v>0</v>
      </c>
      <c r="J2435" s="55">
        <v>1</v>
      </c>
      <c r="K2435" s="55">
        <v>1</v>
      </c>
      <c r="L2435" s="55">
        <v>0</v>
      </c>
      <c r="M2435" s="55">
        <v>0</v>
      </c>
      <c r="N2435" s="56">
        <v>5</v>
      </c>
      <c r="O2435" s="56">
        <v>1</v>
      </c>
      <c r="P2435" s="56">
        <v>6</v>
      </c>
      <c r="Q2435" s="55">
        <v>2434</v>
      </c>
      <c r="R2435" s="55" t="s">
        <v>309</v>
      </c>
      <c r="S2435" s="55">
        <v>138</v>
      </c>
      <c r="T2435" s="57">
        <f t="shared" ref="T2435:T2498" si="38">SUM(B2435:I2435)</f>
        <v>4</v>
      </c>
    </row>
    <row r="2436" spans="1:20" s="55" customFormat="1" x14ac:dyDescent="0.3">
      <c r="A2436" s="55" t="s">
        <v>2240</v>
      </c>
      <c r="B2436" s="55">
        <v>0</v>
      </c>
      <c r="C2436" s="55">
        <v>0</v>
      </c>
      <c r="D2436" s="55">
        <v>1</v>
      </c>
      <c r="E2436" s="55">
        <v>1</v>
      </c>
      <c r="F2436" s="55">
        <v>2</v>
      </c>
      <c r="G2436" s="55">
        <v>1</v>
      </c>
      <c r="H2436" s="55">
        <v>0</v>
      </c>
      <c r="I2436" s="55">
        <v>0</v>
      </c>
      <c r="J2436" s="55">
        <v>1</v>
      </c>
      <c r="K2436" s="55">
        <v>1</v>
      </c>
      <c r="L2436" s="55">
        <v>0</v>
      </c>
      <c r="M2436" s="55">
        <v>0</v>
      </c>
      <c r="N2436" s="56">
        <v>4</v>
      </c>
      <c r="O2436" s="56">
        <v>3</v>
      </c>
      <c r="P2436" s="56">
        <v>7</v>
      </c>
      <c r="Q2436" s="55">
        <v>2435</v>
      </c>
      <c r="R2436" s="55" t="s">
        <v>309</v>
      </c>
      <c r="S2436" s="55">
        <v>138</v>
      </c>
      <c r="T2436" s="57">
        <f t="shared" si="38"/>
        <v>5</v>
      </c>
    </row>
    <row r="2437" spans="1:20" s="55" customFormat="1" x14ac:dyDescent="0.3">
      <c r="A2437" s="55" t="s">
        <v>2240</v>
      </c>
      <c r="B2437" s="55">
        <v>0</v>
      </c>
      <c r="C2437" s="55">
        <v>0</v>
      </c>
      <c r="D2437" s="55">
        <v>1</v>
      </c>
      <c r="E2437" s="55">
        <v>1</v>
      </c>
      <c r="F2437" s="55">
        <v>1</v>
      </c>
      <c r="G2437" s="55">
        <v>1</v>
      </c>
      <c r="H2437" s="55">
        <v>0</v>
      </c>
      <c r="I2437" s="55">
        <v>0</v>
      </c>
      <c r="J2437" s="55">
        <v>1</v>
      </c>
      <c r="K2437" s="55">
        <v>1</v>
      </c>
      <c r="L2437" s="55">
        <v>0</v>
      </c>
      <c r="M2437" s="55">
        <v>0</v>
      </c>
      <c r="N2437" s="56">
        <v>3</v>
      </c>
      <c r="O2437" s="56">
        <v>3</v>
      </c>
      <c r="P2437" s="56">
        <v>6</v>
      </c>
      <c r="Q2437" s="55">
        <v>2436</v>
      </c>
      <c r="R2437" s="55" t="s">
        <v>309</v>
      </c>
      <c r="S2437" s="55">
        <v>138</v>
      </c>
      <c r="T2437" s="57">
        <f t="shared" si="38"/>
        <v>4</v>
      </c>
    </row>
    <row r="2438" spans="1:20" s="55" customFormat="1" x14ac:dyDescent="0.3">
      <c r="A2438" s="55" t="s">
        <v>2240</v>
      </c>
      <c r="B2438" s="55">
        <v>0</v>
      </c>
      <c r="C2438" s="55">
        <v>0</v>
      </c>
      <c r="D2438" s="55">
        <v>0</v>
      </c>
      <c r="E2438" s="55">
        <v>2</v>
      </c>
      <c r="F2438" s="55">
        <v>0</v>
      </c>
      <c r="G2438" s="55">
        <v>1</v>
      </c>
      <c r="H2438" s="55">
        <v>0</v>
      </c>
      <c r="I2438" s="55">
        <v>0</v>
      </c>
      <c r="J2438" s="55">
        <v>1</v>
      </c>
      <c r="K2438" s="55">
        <v>1</v>
      </c>
      <c r="L2438" s="55">
        <v>0</v>
      </c>
      <c r="M2438" s="55">
        <v>0</v>
      </c>
      <c r="N2438" s="56">
        <v>1</v>
      </c>
      <c r="O2438" s="56">
        <v>4</v>
      </c>
      <c r="P2438" s="56">
        <v>5</v>
      </c>
      <c r="Q2438" s="55">
        <v>2437</v>
      </c>
      <c r="R2438" s="55" t="s">
        <v>309</v>
      </c>
      <c r="S2438" s="55">
        <v>138</v>
      </c>
      <c r="T2438" s="57">
        <f t="shared" si="38"/>
        <v>3</v>
      </c>
    </row>
    <row r="2439" spans="1:20" s="55" customFormat="1" x14ac:dyDescent="0.3">
      <c r="A2439" s="55" t="s">
        <v>2240</v>
      </c>
      <c r="B2439" s="55">
        <v>1</v>
      </c>
      <c r="C2439" s="55">
        <v>0</v>
      </c>
      <c r="D2439" s="55">
        <v>0</v>
      </c>
      <c r="E2439" s="55">
        <v>0</v>
      </c>
      <c r="F2439" s="55">
        <v>0</v>
      </c>
      <c r="G2439" s="55">
        <v>0</v>
      </c>
      <c r="H2439" s="55">
        <v>0</v>
      </c>
      <c r="I2439" s="55">
        <v>0</v>
      </c>
      <c r="J2439" s="55">
        <v>1</v>
      </c>
      <c r="K2439" s="55">
        <v>1</v>
      </c>
      <c r="L2439" s="55">
        <v>0</v>
      </c>
      <c r="M2439" s="55">
        <v>0</v>
      </c>
      <c r="N2439" s="56">
        <v>2</v>
      </c>
      <c r="O2439" s="56">
        <v>1</v>
      </c>
      <c r="P2439" s="56">
        <v>3</v>
      </c>
      <c r="Q2439" s="55">
        <v>2438</v>
      </c>
      <c r="R2439" s="55" t="s">
        <v>309</v>
      </c>
      <c r="S2439" s="55">
        <v>138</v>
      </c>
      <c r="T2439" s="57">
        <f t="shared" si="38"/>
        <v>1</v>
      </c>
    </row>
    <row r="2440" spans="1:20" s="55" customFormat="1" x14ac:dyDescent="0.3">
      <c r="A2440" s="55" t="s">
        <v>2239</v>
      </c>
      <c r="B2440" s="55">
        <v>1</v>
      </c>
      <c r="C2440" s="55">
        <v>0</v>
      </c>
      <c r="D2440" s="55">
        <v>1</v>
      </c>
      <c r="E2440" s="55">
        <v>1</v>
      </c>
      <c r="F2440" s="55">
        <v>2</v>
      </c>
      <c r="G2440" s="55">
        <v>1</v>
      </c>
      <c r="H2440" s="55">
        <v>1</v>
      </c>
      <c r="I2440" s="55">
        <v>1</v>
      </c>
      <c r="J2440" s="55">
        <v>1</v>
      </c>
      <c r="K2440" s="55">
        <v>1</v>
      </c>
      <c r="L2440" s="55">
        <v>0</v>
      </c>
      <c r="M2440" s="55">
        <v>0</v>
      </c>
      <c r="N2440" s="56">
        <v>6</v>
      </c>
      <c r="O2440" s="56">
        <v>4</v>
      </c>
      <c r="P2440" s="56">
        <v>10</v>
      </c>
      <c r="Q2440" s="55">
        <v>2439</v>
      </c>
      <c r="R2440" s="55" t="s">
        <v>309</v>
      </c>
      <c r="S2440" s="55">
        <v>139</v>
      </c>
      <c r="T2440" s="57">
        <f t="shared" si="38"/>
        <v>8</v>
      </c>
    </row>
    <row r="2441" spans="1:20" s="55" customFormat="1" x14ac:dyDescent="0.3">
      <c r="A2441" s="55" t="s">
        <v>2239</v>
      </c>
      <c r="B2441" s="55">
        <v>0</v>
      </c>
      <c r="C2441" s="55">
        <v>1</v>
      </c>
      <c r="D2441" s="55">
        <v>1</v>
      </c>
      <c r="E2441" s="55">
        <v>1</v>
      </c>
      <c r="F2441" s="55">
        <v>1</v>
      </c>
      <c r="G2441" s="55">
        <v>2</v>
      </c>
      <c r="H2441" s="55">
        <v>1</v>
      </c>
      <c r="I2441" s="55">
        <v>1</v>
      </c>
      <c r="J2441" s="55">
        <v>1</v>
      </c>
      <c r="K2441" s="55">
        <v>1</v>
      </c>
      <c r="L2441" s="55">
        <v>0</v>
      </c>
      <c r="M2441" s="55">
        <v>0</v>
      </c>
      <c r="N2441" s="56">
        <v>4</v>
      </c>
      <c r="O2441" s="56">
        <v>6</v>
      </c>
      <c r="P2441" s="56">
        <v>10</v>
      </c>
      <c r="Q2441" s="55">
        <v>2440</v>
      </c>
      <c r="R2441" s="55" t="s">
        <v>309</v>
      </c>
      <c r="S2441" s="55">
        <v>139</v>
      </c>
      <c r="T2441" s="57">
        <f t="shared" si="38"/>
        <v>8</v>
      </c>
    </row>
    <row r="2442" spans="1:20" s="55" customFormat="1" x14ac:dyDescent="0.3">
      <c r="A2442" s="55" t="s">
        <v>2239</v>
      </c>
      <c r="B2442" s="55">
        <v>0</v>
      </c>
      <c r="C2442" s="55">
        <v>0</v>
      </c>
      <c r="D2442" s="55">
        <v>1</v>
      </c>
      <c r="E2442" s="55">
        <v>1</v>
      </c>
      <c r="F2442" s="55">
        <v>1</v>
      </c>
      <c r="G2442" s="55">
        <v>2</v>
      </c>
      <c r="H2442" s="55">
        <v>1</v>
      </c>
      <c r="I2442" s="55">
        <v>1</v>
      </c>
      <c r="J2442" s="55">
        <v>1</v>
      </c>
      <c r="K2442" s="55">
        <v>1</v>
      </c>
      <c r="L2442" s="55">
        <v>0</v>
      </c>
      <c r="M2442" s="55">
        <v>0</v>
      </c>
      <c r="N2442" s="56">
        <v>4</v>
      </c>
      <c r="O2442" s="56">
        <v>5</v>
      </c>
      <c r="P2442" s="56">
        <v>9</v>
      </c>
      <c r="Q2442" s="55">
        <v>2441</v>
      </c>
      <c r="R2442" s="55" t="s">
        <v>309</v>
      </c>
      <c r="S2442" s="55">
        <v>139</v>
      </c>
      <c r="T2442" s="57">
        <f t="shared" si="38"/>
        <v>7</v>
      </c>
    </row>
    <row r="2443" spans="1:20" s="55" customFormat="1" x14ac:dyDescent="0.3">
      <c r="A2443" s="55" t="s">
        <v>2239</v>
      </c>
      <c r="B2443" s="55">
        <v>0</v>
      </c>
      <c r="C2443" s="55">
        <v>1</v>
      </c>
      <c r="D2443" s="55">
        <v>1</v>
      </c>
      <c r="E2443" s="55">
        <v>0</v>
      </c>
      <c r="F2443" s="55">
        <v>1</v>
      </c>
      <c r="G2443" s="55">
        <v>2</v>
      </c>
      <c r="H2443" s="55">
        <v>0</v>
      </c>
      <c r="I2443" s="55">
        <v>0</v>
      </c>
      <c r="J2443" s="55">
        <v>1</v>
      </c>
      <c r="K2443" s="55">
        <v>1</v>
      </c>
      <c r="L2443" s="55">
        <v>0</v>
      </c>
      <c r="M2443" s="55">
        <v>0</v>
      </c>
      <c r="N2443" s="56">
        <v>3</v>
      </c>
      <c r="O2443" s="56">
        <v>4</v>
      </c>
      <c r="P2443" s="56">
        <v>7</v>
      </c>
      <c r="Q2443" s="55">
        <v>2442</v>
      </c>
      <c r="R2443" s="55" t="s">
        <v>309</v>
      </c>
      <c r="S2443" s="55">
        <v>139</v>
      </c>
      <c r="T2443" s="57">
        <f t="shared" si="38"/>
        <v>5</v>
      </c>
    </row>
    <row r="2444" spans="1:20" s="55" customFormat="1" x14ac:dyDescent="0.3">
      <c r="A2444" s="55" t="s">
        <v>2239</v>
      </c>
      <c r="B2444" s="55">
        <v>1</v>
      </c>
      <c r="C2444" s="55">
        <v>0</v>
      </c>
      <c r="D2444" s="55">
        <v>0</v>
      </c>
      <c r="E2444" s="55">
        <v>1</v>
      </c>
      <c r="F2444" s="55">
        <v>2</v>
      </c>
      <c r="G2444" s="55">
        <v>1</v>
      </c>
      <c r="H2444" s="55">
        <v>1</v>
      </c>
      <c r="I2444" s="55">
        <v>0</v>
      </c>
      <c r="J2444" s="55">
        <v>1</v>
      </c>
      <c r="K2444" s="55">
        <v>1</v>
      </c>
      <c r="L2444" s="55">
        <v>0</v>
      </c>
      <c r="M2444" s="55">
        <v>0</v>
      </c>
      <c r="N2444" s="56">
        <v>5</v>
      </c>
      <c r="O2444" s="56">
        <v>3</v>
      </c>
      <c r="P2444" s="56">
        <v>8</v>
      </c>
      <c r="Q2444" s="55">
        <v>2443</v>
      </c>
      <c r="R2444" s="55" t="s">
        <v>309</v>
      </c>
      <c r="S2444" s="55">
        <v>139</v>
      </c>
      <c r="T2444" s="57">
        <f t="shared" si="38"/>
        <v>6</v>
      </c>
    </row>
    <row r="2445" spans="1:20" s="55" customFormat="1" x14ac:dyDescent="0.3">
      <c r="A2445" s="55" t="s">
        <v>2239</v>
      </c>
      <c r="B2445" s="55">
        <v>0</v>
      </c>
      <c r="C2445" s="55">
        <v>0</v>
      </c>
      <c r="D2445" s="55">
        <v>1</v>
      </c>
      <c r="E2445" s="55">
        <v>1</v>
      </c>
      <c r="F2445" s="55">
        <v>1</v>
      </c>
      <c r="G2445" s="55">
        <v>2</v>
      </c>
      <c r="H2445" s="55">
        <v>1</v>
      </c>
      <c r="I2445" s="55">
        <v>0</v>
      </c>
      <c r="J2445" s="55">
        <v>1</v>
      </c>
      <c r="K2445" s="55">
        <v>1</v>
      </c>
      <c r="L2445" s="55">
        <v>0</v>
      </c>
      <c r="M2445" s="55">
        <v>0</v>
      </c>
      <c r="N2445" s="56">
        <v>4</v>
      </c>
      <c r="O2445" s="56">
        <v>4</v>
      </c>
      <c r="P2445" s="56">
        <v>8</v>
      </c>
      <c r="Q2445" s="55">
        <v>2444</v>
      </c>
      <c r="R2445" s="55" t="s">
        <v>309</v>
      </c>
      <c r="S2445" s="55">
        <v>139</v>
      </c>
      <c r="T2445" s="57">
        <f t="shared" si="38"/>
        <v>6</v>
      </c>
    </row>
    <row r="2446" spans="1:20" s="55" customFormat="1" x14ac:dyDescent="0.3">
      <c r="A2446" s="55" t="s">
        <v>2239</v>
      </c>
      <c r="B2446" s="55">
        <v>1</v>
      </c>
      <c r="C2446" s="55">
        <v>0</v>
      </c>
      <c r="D2446" s="55">
        <v>1</v>
      </c>
      <c r="E2446" s="55">
        <v>1</v>
      </c>
      <c r="F2446" s="55">
        <v>2</v>
      </c>
      <c r="G2446" s="55">
        <v>1</v>
      </c>
      <c r="H2446" s="55">
        <v>1</v>
      </c>
      <c r="I2446" s="55">
        <v>0</v>
      </c>
      <c r="J2446" s="55">
        <v>1</v>
      </c>
      <c r="K2446" s="55">
        <v>1</v>
      </c>
      <c r="L2446" s="55">
        <v>0</v>
      </c>
      <c r="M2446" s="55">
        <v>0</v>
      </c>
      <c r="N2446" s="56">
        <v>6</v>
      </c>
      <c r="O2446" s="56">
        <v>3</v>
      </c>
      <c r="P2446" s="56">
        <v>9</v>
      </c>
      <c r="Q2446" s="55">
        <v>2445</v>
      </c>
      <c r="R2446" s="55" t="s">
        <v>309</v>
      </c>
      <c r="S2446" s="55">
        <v>139</v>
      </c>
      <c r="T2446" s="57">
        <f t="shared" si="38"/>
        <v>7</v>
      </c>
    </row>
    <row r="2447" spans="1:20" s="55" customFormat="1" x14ac:dyDescent="0.3">
      <c r="A2447" s="55" t="s">
        <v>2239</v>
      </c>
      <c r="B2447" s="55">
        <v>0</v>
      </c>
      <c r="C2447" s="55">
        <v>1</v>
      </c>
      <c r="D2447" s="55">
        <v>1</v>
      </c>
      <c r="E2447" s="55">
        <v>1</v>
      </c>
      <c r="F2447" s="55">
        <v>2</v>
      </c>
      <c r="G2447" s="55">
        <v>1</v>
      </c>
      <c r="H2447" s="55">
        <v>0</v>
      </c>
      <c r="I2447" s="55">
        <v>0</v>
      </c>
      <c r="J2447" s="55">
        <v>1</v>
      </c>
      <c r="K2447" s="55">
        <v>1</v>
      </c>
      <c r="L2447" s="55">
        <v>0</v>
      </c>
      <c r="M2447" s="55">
        <v>0</v>
      </c>
      <c r="N2447" s="56">
        <v>4</v>
      </c>
      <c r="O2447" s="56">
        <v>4</v>
      </c>
      <c r="P2447" s="56">
        <v>8</v>
      </c>
      <c r="Q2447" s="55">
        <v>2446</v>
      </c>
      <c r="R2447" s="55" t="s">
        <v>309</v>
      </c>
      <c r="S2447" s="55">
        <v>139</v>
      </c>
      <c r="T2447" s="57">
        <f t="shared" si="38"/>
        <v>6</v>
      </c>
    </row>
    <row r="2448" spans="1:20" s="55" customFormat="1" x14ac:dyDescent="0.3">
      <c r="A2448" s="55" t="s">
        <v>2239</v>
      </c>
      <c r="B2448" s="55">
        <v>0</v>
      </c>
      <c r="C2448" s="55">
        <v>0</v>
      </c>
      <c r="D2448" s="55">
        <v>1</v>
      </c>
      <c r="E2448" s="55">
        <v>0</v>
      </c>
      <c r="F2448" s="55">
        <v>1</v>
      </c>
      <c r="G2448" s="55">
        <v>2</v>
      </c>
      <c r="H2448" s="55">
        <v>1</v>
      </c>
      <c r="I2448" s="55">
        <v>1</v>
      </c>
      <c r="J2448" s="55">
        <v>0</v>
      </c>
      <c r="K2448" s="55">
        <v>1</v>
      </c>
      <c r="L2448" s="55">
        <v>1</v>
      </c>
      <c r="M2448" s="55">
        <v>0</v>
      </c>
      <c r="N2448" s="56">
        <v>4</v>
      </c>
      <c r="O2448" s="56">
        <v>4</v>
      </c>
      <c r="P2448" s="56">
        <v>8</v>
      </c>
      <c r="Q2448" s="55">
        <v>2447</v>
      </c>
      <c r="R2448" s="55" t="s">
        <v>309</v>
      </c>
      <c r="S2448" s="55">
        <v>139</v>
      </c>
      <c r="T2448" s="57">
        <f t="shared" si="38"/>
        <v>6</v>
      </c>
    </row>
    <row r="2449" spans="1:20" s="55" customFormat="1" x14ac:dyDescent="0.3">
      <c r="A2449" s="55" t="s">
        <v>2239</v>
      </c>
      <c r="B2449" s="55">
        <v>0</v>
      </c>
      <c r="C2449" s="55">
        <v>1</v>
      </c>
      <c r="D2449" s="55">
        <v>1</v>
      </c>
      <c r="E2449" s="55">
        <v>0</v>
      </c>
      <c r="F2449" s="55">
        <v>1</v>
      </c>
      <c r="G2449" s="55">
        <v>2</v>
      </c>
      <c r="H2449" s="55">
        <v>1</v>
      </c>
      <c r="I2449" s="55">
        <v>0</v>
      </c>
      <c r="J2449" s="55">
        <v>1</v>
      </c>
      <c r="K2449" s="55">
        <v>1</v>
      </c>
      <c r="L2449" s="55">
        <v>0</v>
      </c>
      <c r="M2449" s="55">
        <v>0</v>
      </c>
      <c r="N2449" s="56">
        <v>4</v>
      </c>
      <c r="O2449" s="56">
        <v>4</v>
      </c>
      <c r="P2449" s="56">
        <v>8</v>
      </c>
      <c r="Q2449" s="55">
        <v>2448</v>
      </c>
      <c r="R2449" s="55" t="s">
        <v>309</v>
      </c>
      <c r="S2449" s="55">
        <v>139</v>
      </c>
      <c r="T2449" s="57">
        <f t="shared" si="38"/>
        <v>6</v>
      </c>
    </row>
    <row r="2450" spans="1:20" s="55" customFormat="1" x14ac:dyDescent="0.3">
      <c r="A2450" s="55" t="s">
        <v>2239</v>
      </c>
      <c r="B2450" s="55">
        <v>1</v>
      </c>
      <c r="C2450" s="55">
        <v>0</v>
      </c>
      <c r="D2450" s="55">
        <v>0</v>
      </c>
      <c r="E2450" s="55">
        <v>1</v>
      </c>
      <c r="F2450" s="55">
        <v>1</v>
      </c>
      <c r="G2450" s="55">
        <v>2</v>
      </c>
      <c r="H2450" s="55">
        <v>1</v>
      </c>
      <c r="I2450" s="55">
        <v>1</v>
      </c>
      <c r="J2450" s="55">
        <v>1</v>
      </c>
      <c r="K2450" s="55">
        <v>1</v>
      </c>
      <c r="L2450" s="55">
        <v>0</v>
      </c>
      <c r="M2450" s="55">
        <v>0</v>
      </c>
      <c r="N2450" s="56">
        <v>4</v>
      </c>
      <c r="O2450" s="56">
        <v>5</v>
      </c>
      <c r="P2450" s="56">
        <v>9</v>
      </c>
      <c r="Q2450" s="55">
        <v>2449</v>
      </c>
      <c r="R2450" s="55" t="s">
        <v>309</v>
      </c>
      <c r="S2450" s="55">
        <v>139</v>
      </c>
      <c r="T2450" s="57">
        <f t="shared" si="38"/>
        <v>7</v>
      </c>
    </row>
    <row r="2451" spans="1:20" s="55" customFormat="1" x14ac:dyDescent="0.3">
      <c r="A2451" s="55" t="s">
        <v>2239</v>
      </c>
      <c r="B2451" s="55">
        <v>0</v>
      </c>
      <c r="C2451" s="55">
        <v>0</v>
      </c>
      <c r="D2451" s="55">
        <v>2</v>
      </c>
      <c r="E2451" s="55">
        <v>0</v>
      </c>
      <c r="F2451" s="55">
        <v>1</v>
      </c>
      <c r="G2451" s="55">
        <v>2</v>
      </c>
      <c r="H2451" s="55">
        <v>1</v>
      </c>
      <c r="I2451" s="55">
        <v>1</v>
      </c>
      <c r="J2451" s="55">
        <v>1</v>
      </c>
      <c r="K2451" s="55">
        <v>1</v>
      </c>
      <c r="L2451" s="55">
        <v>0</v>
      </c>
      <c r="M2451" s="55">
        <v>0</v>
      </c>
      <c r="N2451" s="56">
        <v>5</v>
      </c>
      <c r="O2451" s="56">
        <v>4</v>
      </c>
      <c r="P2451" s="56">
        <v>9</v>
      </c>
      <c r="Q2451" s="55">
        <v>2450</v>
      </c>
      <c r="R2451" s="55" t="s">
        <v>309</v>
      </c>
      <c r="S2451" s="55">
        <v>139</v>
      </c>
      <c r="T2451" s="57">
        <f t="shared" si="38"/>
        <v>7</v>
      </c>
    </row>
    <row r="2452" spans="1:20" s="55" customFormat="1" x14ac:dyDescent="0.3">
      <c r="A2452" s="55" t="s">
        <v>2240</v>
      </c>
      <c r="B2452" s="55">
        <v>0</v>
      </c>
      <c r="C2452" s="55">
        <v>1</v>
      </c>
      <c r="D2452" s="55">
        <v>1</v>
      </c>
      <c r="E2452" s="55">
        <v>1</v>
      </c>
      <c r="F2452" s="55">
        <v>1</v>
      </c>
      <c r="G2452" s="55">
        <v>1</v>
      </c>
      <c r="H2452" s="55">
        <v>0</v>
      </c>
      <c r="I2452" s="55">
        <v>0</v>
      </c>
      <c r="J2452" s="55">
        <v>1</v>
      </c>
      <c r="K2452" s="55">
        <v>1</v>
      </c>
      <c r="L2452" s="55">
        <v>0</v>
      </c>
      <c r="M2452" s="55">
        <v>0</v>
      </c>
      <c r="N2452" s="56">
        <v>3</v>
      </c>
      <c r="O2452" s="56">
        <v>4</v>
      </c>
      <c r="P2452" s="56">
        <v>7</v>
      </c>
      <c r="Q2452" s="55">
        <v>2451</v>
      </c>
      <c r="R2452" s="55" t="s">
        <v>309</v>
      </c>
      <c r="S2452" s="55">
        <v>139</v>
      </c>
      <c r="T2452" s="57">
        <f t="shared" si="38"/>
        <v>5</v>
      </c>
    </row>
    <row r="2453" spans="1:20" s="55" customFormat="1" x14ac:dyDescent="0.3">
      <c r="A2453" s="55" t="s">
        <v>2240</v>
      </c>
      <c r="B2453" s="55">
        <v>0</v>
      </c>
      <c r="C2453" s="55">
        <v>1</v>
      </c>
      <c r="D2453" s="55">
        <v>1</v>
      </c>
      <c r="E2453" s="55">
        <v>0</v>
      </c>
      <c r="F2453" s="55">
        <v>2</v>
      </c>
      <c r="G2453" s="55">
        <v>1</v>
      </c>
      <c r="H2453" s="55">
        <v>0</v>
      </c>
      <c r="I2453" s="55">
        <v>1</v>
      </c>
      <c r="J2453" s="55">
        <v>1</v>
      </c>
      <c r="K2453" s="55">
        <v>1</v>
      </c>
      <c r="L2453" s="55">
        <v>0</v>
      </c>
      <c r="M2453" s="55">
        <v>0</v>
      </c>
      <c r="N2453" s="56">
        <v>4</v>
      </c>
      <c r="O2453" s="56">
        <v>4</v>
      </c>
      <c r="P2453" s="56">
        <v>8</v>
      </c>
      <c r="Q2453" s="55">
        <v>2452</v>
      </c>
      <c r="R2453" s="55" t="s">
        <v>309</v>
      </c>
      <c r="S2453" s="55">
        <v>139</v>
      </c>
      <c r="T2453" s="57">
        <f t="shared" si="38"/>
        <v>6</v>
      </c>
    </row>
    <row r="2454" spans="1:20" s="55" customFormat="1" x14ac:dyDescent="0.3">
      <c r="A2454" s="55" t="s">
        <v>2240</v>
      </c>
      <c r="B2454" s="55">
        <v>1</v>
      </c>
      <c r="C2454" s="55">
        <v>0</v>
      </c>
      <c r="D2454" s="55">
        <v>1</v>
      </c>
      <c r="E2454" s="55">
        <v>1</v>
      </c>
      <c r="F2454" s="55">
        <v>1</v>
      </c>
      <c r="G2454" s="55">
        <v>2</v>
      </c>
      <c r="H2454" s="55">
        <v>0</v>
      </c>
      <c r="I2454" s="55">
        <v>0</v>
      </c>
      <c r="J2454" s="55">
        <v>1</v>
      </c>
      <c r="K2454" s="55">
        <v>1</v>
      </c>
      <c r="L2454" s="55">
        <v>0</v>
      </c>
      <c r="M2454" s="55">
        <v>0</v>
      </c>
      <c r="N2454" s="56">
        <v>4</v>
      </c>
      <c r="O2454" s="56">
        <v>4</v>
      </c>
      <c r="P2454" s="56">
        <v>8</v>
      </c>
      <c r="Q2454" s="55">
        <v>2453</v>
      </c>
      <c r="R2454" s="55" t="s">
        <v>309</v>
      </c>
      <c r="S2454" s="55">
        <v>139</v>
      </c>
      <c r="T2454" s="57">
        <f t="shared" si="38"/>
        <v>6</v>
      </c>
    </row>
    <row r="2455" spans="1:20" s="55" customFormat="1" x14ac:dyDescent="0.3">
      <c r="A2455" s="55" t="s">
        <v>2240</v>
      </c>
      <c r="B2455" s="55">
        <v>0</v>
      </c>
      <c r="C2455" s="55">
        <v>0</v>
      </c>
      <c r="D2455" s="55">
        <v>1</v>
      </c>
      <c r="E2455" s="55">
        <v>0</v>
      </c>
      <c r="F2455" s="55">
        <v>1</v>
      </c>
      <c r="G2455" s="55">
        <v>2</v>
      </c>
      <c r="H2455" s="55">
        <v>0</v>
      </c>
      <c r="I2455" s="55">
        <v>1</v>
      </c>
      <c r="J2455" s="55">
        <v>0</v>
      </c>
      <c r="K2455" s="55">
        <v>1</v>
      </c>
      <c r="L2455" s="55">
        <v>0</v>
      </c>
      <c r="M2455" s="55">
        <v>0</v>
      </c>
      <c r="N2455" s="56">
        <v>2</v>
      </c>
      <c r="O2455" s="56">
        <v>4</v>
      </c>
      <c r="P2455" s="56">
        <v>6</v>
      </c>
      <c r="Q2455" s="55">
        <v>2454</v>
      </c>
      <c r="R2455" s="55" t="s">
        <v>309</v>
      </c>
      <c r="S2455" s="55">
        <v>139</v>
      </c>
      <c r="T2455" s="57">
        <f t="shared" si="38"/>
        <v>5</v>
      </c>
    </row>
    <row r="2456" spans="1:20" s="55" customFormat="1" x14ac:dyDescent="0.3">
      <c r="A2456" s="55" t="s">
        <v>2240</v>
      </c>
      <c r="B2456" s="55">
        <v>0</v>
      </c>
      <c r="C2456" s="55">
        <v>0</v>
      </c>
      <c r="D2456" s="55">
        <v>0</v>
      </c>
      <c r="E2456" s="55">
        <v>1</v>
      </c>
      <c r="F2456" s="55">
        <v>2</v>
      </c>
      <c r="G2456" s="55">
        <v>1</v>
      </c>
      <c r="H2456" s="55">
        <v>1</v>
      </c>
      <c r="I2456" s="55">
        <v>0</v>
      </c>
      <c r="J2456" s="55">
        <v>0</v>
      </c>
      <c r="K2456" s="55">
        <v>1</v>
      </c>
      <c r="L2456" s="55">
        <v>0</v>
      </c>
      <c r="M2456" s="55">
        <v>0</v>
      </c>
      <c r="N2456" s="56">
        <v>3</v>
      </c>
      <c r="O2456" s="56">
        <v>3</v>
      </c>
      <c r="P2456" s="56">
        <v>6</v>
      </c>
      <c r="Q2456" s="55">
        <v>2455</v>
      </c>
      <c r="R2456" s="55" t="s">
        <v>309</v>
      </c>
      <c r="S2456" s="55">
        <v>139</v>
      </c>
      <c r="T2456" s="57">
        <f t="shared" si="38"/>
        <v>5</v>
      </c>
    </row>
    <row r="2457" spans="1:20" s="55" customFormat="1" x14ac:dyDescent="0.3">
      <c r="A2457" s="55" t="s">
        <v>2240</v>
      </c>
      <c r="B2457" s="55">
        <v>0</v>
      </c>
      <c r="C2457" s="55">
        <v>1</v>
      </c>
      <c r="D2457" s="55">
        <v>1</v>
      </c>
      <c r="E2457" s="55">
        <v>1</v>
      </c>
      <c r="F2457" s="55">
        <v>1</v>
      </c>
      <c r="G2457" s="55">
        <v>1</v>
      </c>
      <c r="H2457" s="55">
        <v>0</v>
      </c>
      <c r="I2457" s="55">
        <v>0</v>
      </c>
      <c r="J2457" s="55">
        <v>1</v>
      </c>
      <c r="K2457" s="55">
        <v>1</v>
      </c>
      <c r="L2457" s="55">
        <v>0</v>
      </c>
      <c r="M2457" s="55">
        <v>0</v>
      </c>
      <c r="N2457" s="56">
        <v>3</v>
      </c>
      <c r="O2457" s="56">
        <v>4</v>
      </c>
      <c r="P2457" s="56">
        <v>7</v>
      </c>
      <c r="Q2457" s="55">
        <v>2456</v>
      </c>
      <c r="R2457" s="55" t="s">
        <v>309</v>
      </c>
      <c r="S2457" s="55">
        <v>139</v>
      </c>
      <c r="T2457" s="57">
        <f t="shared" si="38"/>
        <v>5</v>
      </c>
    </row>
    <row r="2458" spans="1:20" s="55" customFormat="1" x14ac:dyDescent="0.3">
      <c r="A2458" s="55" t="s">
        <v>2240</v>
      </c>
      <c r="B2458" s="55">
        <v>1</v>
      </c>
      <c r="C2458" s="55">
        <v>0</v>
      </c>
      <c r="D2458" s="55">
        <v>1</v>
      </c>
      <c r="E2458" s="55">
        <v>0</v>
      </c>
      <c r="F2458" s="55">
        <v>1</v>
      </c>
      <c r="G2458" s="55">
        <v>2</v>
      </c>
      <c r="H2458" s="55">
        <v>1</v>
      </c>
      <c r="I2458" s="55">
        <v>0</v>
      </c>
      <c r="J2458" s="55">
        <v>1</v>
      </c>
      <c r="K2458" s="55">
        <v>1</v>
      </c>
      <c r="L2458" s="55">
        <v>0</v>
      </c>
      <c r="M2458" s="55">
        <v>0</v>
      </c>
      <c r="N2458" s="56">
        <v>5</v>
      </c>
      <c r="O2458" s="56">
        <v>3</v>
      </c>
      <c r="P2458" s="56">
        <v>8</v>
      </c>
      <c r="Q2458" s="55">
        <v>2457</v>
      </c>
      <c r="R2458" s="55" t="s">
        <v>309</v>
      </c>
      <c r="S2458" s="55">
        <v>139</v>
      </c>
      <c r="T2458" s="57">
        <f t="shared" si="38"/>
        <v>6</v>
      </c>
    </row>
    <row r="2459" spans="1:20" s="55" customFormat="1" x14ac:dyDescent="0.3">
      <c r="A2459" s="55" t="s">
        <v>2240</v>
      </c>
      <c r="B2459" s="55">
        <v>0</v>
      </c>
      <c r="C2459" s="55">
        <v>1</v>
      </c>
      <c r="D2459" s="55">
        <v>0</v>
      </c>
      <c r="E2459" s="55">
        <v>1</v>
      </c>
      <c r="F2459" s="55">
        <v>2</v>
      </c>
      <c r="G2459" s="55">
        <v>1</v>
      </c>
      <c r="H2459" s="55">
        <v>1</v>
      </c>
      <c r="I2459" s="55">
        <v>1</v>
      </c>
      <c r="J2459" s="55">
        <v>1</v>
      </c>
      <c r="K2459" s="55">
        <v>1</v>
      </c>
      <c r="L2459" s="55">
        <v>0</v>
      </c>
      <c r="M2459" s="55">
        <v>0</v>
      </c>
      <c r="N2459" s="56">
        <v>4</v>
      </c>
      <c r="O2459" s="56">
        <v>5</v>
      </c>
      <c r="P2459" s="56">
        <v>9</v>
      </c>
      <c r="Q2459" s="55">
        <v>2458</v>
      </c>
      <c r="R2459" s="55" t="s">
        <v>309</v>
      </c>
      <c r="S2459" s="55">
        <v>139</v>
      </c>
      <c r="T2459" s="57">
        <f t="shared" si="38"/>
        <v>7</v>
      </c>
    </row>
    <row r="2460" spans="1:20" s="55" customFormat="1" x14ac:dyDescent="0.3">
      <c r="A2460" s="55" t="s">
        <v>2239</v>
      </c>
      <c r="B2460" s="55">
        <v>0</v>
      </c>
      <c r="C2460" s="55">
        <v>0</v>
      </c>
      <c r="D2460" s="55">
        <v>1</v>
      </c>
      <c r="E2460" s="55">
        <v>1</v>
      </c>
      <c r="F2460" s="55">
        <v>2</v>
      </c>
      <c r="G2460" s="55">
        <v>1</v>
      </c>
      <c r="H2460" s="55">
        <v>0</v>
      </c>
      <c r="I2460" s="55">
        <v>0</v>
      </c>
      <c r="J2460" s="55">
        <v>1</v>
      </c>
      <c r="K2460" s="55">
        <v>1</v>
      </c>
      <c r="L2460" s="55">
        <v>0</v>
      </c>
      <c r="M2460" s="55">
        <v>0</v>
      </c>
      <c r="N2460" s="56">
        <v>4</v>
      </c>
      <c r="O2460" s="56">
        <v>3</v>
      </c>
      <c r="P2460" s="56">
        <v>7</v>
      </c>
      <c r="Q2460" s="55">
        <v>2459</v>
      </c>
      <c r="R2460" s="55" t="s">
        <v>309</v>
      </c>
      <c r="S2460" s="55">
        <v>140</v>
      </c>
      <c r="T2460" s="57">
        <f t="shared" si="38"/>
        <v>5</v>
      </c>
    </row>
    <row r="2461" spans="1:20" s="55" customFormat="1" x14ac:dyDescent="0.3">
      <c r="A2461" s="55" t="s">
        <v>2239</v>
      </c>
      <c r="B2461" s="55">
        <v>1</v>
      </c>
      <c r="C2461" s="55">
        <v>0</v>
      </c>
      <c r="D2461" s="55">
        <v>1</v>
      </c>
      <c r="E2461" s="55">
        <v>1</v>
      </c>
      <c r="F2461" s="55">
        <v>0</v>
      </c>
      <c r="G2461" s="55">
        <v>2</v>
      </c>
      <c r="H2461" s="55">
        <v>0</v>
      </c>
      <c r="I2461" s="55">
        <v>0</v>
      </c>
      <c r="J2461" s="55">
        <v>1</v>
      </c>
      <c r="K2461" s="55">
        <v>1</v>
      </c>
      <c r="L2461" s="55">
        <v>0</v>
      </c>
      <c r="M2461" s="55">
        <v>0</v>
      </c>
      <c r="N2461" s="56">
        <v>3</v>
      </c>
      <c r="O2461" s="56">
        <v>4</v>
      </c>
      <c r="P2461" s="56">
        <v>7</v>
      </c>
      <c r="Q2461" s="55">
        <v>2460</v>
      </c>
      <c r="R2461" s="55" t="s">
        <v>309</v>
      </c>
      <c r="S2461" s="55">
        <v>140</v>
      </c>
      <c r="T2461" s="57">
        <f t="shared" si="38"/>
        <v>5</v>
      </c>
    </row>
    <row r="2462" spans="1:20" s="55" customFormat="1" x14ac:dyDescent="0.3">
      <c r="A2462" s="55" t="s">
        <v>2239</v>
      </c>
      <c r="B2462" s="55">
        <v>0</v>
      </c>
      <c r="C2462" s="55">
        <v>0</v>
      </c>
      <c r="D2462" s="55">
        <v>0</v>
      </c>
      <c r="E2462" s="55">
        <v>1</v>
      </c>
      <c r="F2462" s="55">
        <v>2</v>
      </c>
      <c r="G2462" s="55">
        <v>1</v>
      </c>
      <c r="H2462" s="55">
        <v>0</v>
      </c>
      <c r="I2462" s="55">
        <v>1</v>
      </c>
      <c r="J2462" s="55">
        <v>1</v>
      </c>
      <c r="K2462" s="55">
        <v>1</v>
      </c>
      <c r="L2462" s="55">
        <v>0</v>
      </c>
      <c r="M2462" s="55">
        <v>0</v>
      </c>
      <c r="N2462" s="56">
        <v>3</v>
      </c>
      <c r="O2462" s="56">
        <v>4</v>
      </c>
      <c r="P2462" s="56">
        <v>7</v>
      </c>
      <c r="Q2462" s="55">
        <v>2461</v>
      </c>
      <c r="R2462" s="55" t="s">
        <v>309</v>
      </c>
      <c r="S2462" s="55">
        <v>140</v>
      </c>
      <c r="T2462" s="57">
        <f t="shared" si="38"/>
        <v>5</v>
      </c>
    </row>
    <row r="2463" spans="1:20" s="55" customFormat="1" x14ac:dyDescent="0.3">
      <c r="A2463" s="55" t="s">
        <v>2239</v>
      </c>
      <c r="B2463" s="55">
        <v>0</v>
      </c>
      <c r="C2463" s="55">
        <v>1</v>
      </c>
      <c r="D2463" s="55">
        <v>1</v>
      </c>
      <c r="E2463" s="55">
        <v>0</v>
      </c>
      <c r="F2463" s="55">
        <v>1</v>
      </c>
      <c r="G2463" s="55">
        <v>1</v>
      </c>
      <c r="H2463" s="55">
        <v>0</v>
      </c>
      <c r="I2463" s="55">
        <v>0</v>
      </c>
      <c r="J2463" s="55">
        <v>1</v>
      </c>
      <c r="K2463" s="55">
        <v>1</v>
      </c>
      <c r="L2463" s="55">
        <v>0</v>
      </c>
      <c r="M2463" s="55">
        <v>0</v>
      </c>
      <c r="N2463" s="56">
        <v>3</v>
      </c>
      <c r="O2463" s="56">
        <v>3</v>
      </c>
      <c r="P2463" s="56">
        <v>6</v>
      </c>
      <c r="Q2463" s="55">
        <v>2462</v>
      </c>
      <c r="R2463" s="55" t="s">
        <v>309</v>
      </c>
      <c r="S2463" s="55">
        <v>140</v>
      </c>
      <c r="T2463" s="57">
        <f t="shared" si="38"/>
        <v>4</v>
      </c>
    </row>
    <row r="2464" spans="1:20" s="55" customFormat="1" x14ac:dyDescent="0.3">
      <c r="A2464" s="55" t="s">
        <v>2239</v>
      </c>
      <c r="B2464" s="55">
        <v>0</v>
      </c>
      <c r="C2464" s="55">
        <v>0</v>
      </c>
      <c r="D2464" s="55">
        <v>0</v>
      </c>
      <c r="E2464" s="55">
        <v>2</v>
      </c>
      <c r="F2464" s="55">
        <v>1</v>
      </c>
      <c r="G2464" s="55">
        <v>1</v>
      </c>
      <c r="H2464" s="55">
        <v>1</v>
      </c>
      <c r="I2464" s="55">
        <v>0</v>
      </c>
      <c r="J2464" s="55">
        <v>1</v>
      </c>
      <c r="K2464" s="55">
        <v>1</v>
      </c>
      <c r="L2464" s="55">
        <v>0</v>
      </c>
      <c r="M2464" s="55">
        <v>0</v>
      </c>
      <c r="N2464" s="56">
        <v>3</v>
      </c>
      <c r="O2464" s="56">
        <v>4</v>
      </c>
      <c r="P2464" s="56">
        <v>7</v>
      </c>
      <c r="Q2464" s="55">
        <v>2463</v>
      </c>
      <c r="R2464" s="55" t="s">
        <v>309</v>
      </c>
      <c r="S2464" s="55">
        <v>140</v>
      </c>
      <c r="T2464" s="57">
        <f t="shared" si="38"/>
        <v>5</v>
      </c>
    </row>
    <row r="2465" spans="1:20" s="55" customFormat="1" x14ac:dyDescent="0.3">
      <c r="A2465" s="55" t="s">
        <v>2239</v>
      </c>
      <c r="B2465" s="55">
        <v>1</v>
      </c>
      <c r="C2465" s="55">
        <v>0</v>
      </c>
      <c r="D2465" s="55">
        <v>0</v>
      </c>
      <c r="E2465" s="55">
        <v>2</v>
      </c>
      <c r="F2465" s="55">
        <v>1</v>
      </c>
      <c r="G2465" s="55">
        <v>1</v>
      </c>
      <c r="H2465" s="55">
        <v>0</v>
      </c>
      <c r="I2465" s="55">
        <v>0</v>
      </c>
      <c r="J2465" s="55">
        <v>1</v>
      </c>
      <c r="K2465" s="55">
        <v>1</v>
      </c>
      <c r="L2465" s="55">
        <v>0</v>
      </c>
      <c r="M2465" s="55">
        <v>0</v>
      </c>
      <c r="N2465" s="56">
        <v>3</v>
      </c>
      <c r="O2465" s="56">
        <v>4</v>
      </c>
      <c r="P2465" s="56">
        <v>7</v>
      </c>
      <c r="Q2465" s="55">
        <v>2464</v>
      </c>
      <c r="R2465" s="55" t="s">
        <v>309</v>
      </c>
      <c r="S2465" s="55">
        <v>140</v>
      </c>
      <c r="T2465" s="57">
        <f t="shared" si="38"/>
        <v>5</v>
      </c>
    </row>
    <row r="2466" spans="1:20" s="55" customFormat="1" x14ac:dyDescent="0.3">
      <c r="A2466" s="55" t="s">
        <v>2239</v>
      </c>
      <c r="B2466" s="55">
        <v>0</v>
      </c>
      <c r="C2466" s="55">
        <v>0</v>
      </c>
      <c r="D2466" s="55">
        <v>1</v>
      </c>
      <c r="E2466" s="55">
        <v>1</v>
      </c>
      <c r="F2466" s="55">
        <v>1</v>
      </c>
      <c r="G2466" s="55">
        <v>1</v>
      </c>
      <c r="H2466" s="55">
        <v>0</v>
      </c>
      <c r="I2466" s="55">
        <v>0</v>
      </c>
      <c r="J2466" s="55">
        <v>1</v>
      </c>
      <c r="K2466" s="55">
        <v>1</v>
      </c>
      <c r="L2466" s="55">
        <v>0</v>
      </c>
      <c r="M2466" s="55">
        <v>0</v>
      </c>
      <c r="N2466" s="56">
        <v>3</v>
      </c>
      <c r="O2466" s="56">
        <v>3</v>
      </c>
      <c r="P2466" s="56">
        <v>6</v>
      </c>
      <c r="Q2466" s="55">
        <v>2465</v>
      </c>
      <c r="R2466" s="55" t="s">
        <v>309</v>
      </c>
      <c r="S2466" s="55">
        <v>140</v>
      </c>
      <c r="T2466" s="57">
        <f t="shared" si="38"/>
        <v>4</v>
      </c>
    </row>
    <row r="2467" spans="1:20" s="55" customFormat="1" x14ac:dyDescent="0.3">
      <c r="A2467" s="55" t="s">
        <v>2239</v>
      </c>
      <c r="B2467" s="55">
        <v>1</v>
      </c>
      <c r="C2467" s="55">
        <v>0</v>
      </c>
      <c r="D2467" s="55">
        <v>0</v>
      </c>
      <c r="E2467" s="55">
        <v>1</v>
      </c>
      <c r="F2467" s="55">
        <v>2</v>
      </c>
      <c r="G2467" s="55">
        <v>1</v>
      </c>
      <c r="H2467" s="55">
        <v>0</v>
      </c>
      <c r="I2467" s="55">
        <v>0</v>
      </c>
      <c r="J2467" s="55">
        <v>1</v>
      </c>
      <c r="K2467" s="55">
        <v>1</v>
      </c>
      <c r="L2467" s="55">
        <v>0</v>
      </c>
      <c r="M2467" s="55">
        <v>0</v>
      </c>
      <c r="N2467" s="56">
        <v>4</v>
      </c>
      <c r="O2467" s="56">
        <v>3</v>
      </c>
      <c r="P2467" s="56">
        <v>7</v>
      </c>
      <c r="Q2467" s="55">
        <v>2466</v>
      </c>
      <c r="R2467" s="55" t="s">
        <v>309</v>
      </c>
      <c r="S2467" s="55">
        <v>140</v>
      </c>
      <c r="T2467" s="57">
        <f t="shared" si="38"/>
        <v>5</v>
      </c>
    </row>
    <row r="2468" spans="1:20" s="55" customFormat="1" x14ac:dyDescent="0.3">
      <c r="A2468" s="55" t="s">
        <v>2239</v>
      </c>
      <c r="B2468" s="55">
        <v>0</v>
      </c>
      <c r="C2468" s="55">
        <v>0</v>
      </c>
      <c r="D2468" s="55">
        <v>1</v>
      </c>
      <c r="E2468" s="55">
        <v>0</v>
      </c>
      <c r="F2468" s="55">
        <v>2</v>
      </c>
      <c r="G2468" s="55">
        <v>1</v>
      </c>
      <c r="H2468" s="55">
        <v>1</v>
      </c>
      <c r="I2468" s="55">
        <v>1</v>
      </c>
      <c r="J2468" s="55">
        <v>0</v>
      </c>
      <c r="K2468" s="55">
        <v>1</v>
      </c>
      <c r="L2468" s="55">
        <v>1</v>
      </c>
      <c r="M2468" s="55">
        <v>0</v>
      </c>
      <c r="N2468" s="56">
        <v>5</v>
      </c>
      <c r="O2468" s="56">
        <v>3</v>
      </c>
      <c r="P2468" s="56">
        <v>8</v>
      </c>
      <c r="Q2468" s="55">
        <v>2467</v>
      </c>
      <c r="R2468" s="55" t="s">
        <v>309</v>
      </c>
      <c r="S2468" s="55">
        <v>140</v>
      </c>
      <c r="T2468" s="57">
        <f t="shared" si="38"/>
        <v>6</v>
      </c>
    </row>
    <row r="2469" spans="1:20" s="55" customFormat="1" x14ac:dyDescent="0.3">
      <c r="A2469" s="55" t="s">
        <v>2239</v>
      </c>
      <c r="B2469" s="55">
        <v>0</v>
      </c>
      <c r="C2469" s="55">
        <v>0</v>
      </c>
      <c r="D2469" s="55">
        <v>1</v>
      </c>
      <c r="E2469" s="55">
        <v>1</v>
      </c>
      <c r="F2469" s="55">
        <v>0</v>
      </c>
      <c r="G2469" s="55">
        <v>1</v>
      </c>
      <c r="H2469" s="55">
        <v>0</v>
      </c>
      <c r="I2469" s="55">
        <v>0</v>
      </c>
      <c r="J2469" s="55">
        <v>1</v>
      </c>
      <c r="K2469" s="55">
        <v>1</v>
      </c>
      <c r="L2469" s="55">
        <v>0</v>
      </c>
      <c r="M2469" s="55">
        <v>0</v>
      </c>
      <c r="N2469" s="56">
        <v>2</v>
      </c>
      <c r="O2469" s="56">
        <v>3</v>
      </c>
      <c r="P2469" s="56">
        <v>5</v>
      </c>
      <c r="Q2469" s="55">
        <v>2468</v>
      </c>
      <c r="R2469" s="55" t="s">
        <v>309</v>
      </c>
      <c r="S2469" s="55">
        <v>140</v>
      </c>
      <c r="T2469" s="57">
        <f t="shared" si="38"/>
        <v>3</v>
      </c>
    </row>
    <row r="2470" spans="1:20" s="55" customFormat="1" x14ac:dyDescent="0.3">
      <c r="A2470" s="55" t="s">
        <v>2239</v>
      </c>
      <c r="B2470" s="55">
        <v>0</v>
      </c>
      <c r="C2470" s="55">
        <v>0</v>
      </c>
      <c r="D2470" s="55">
        <v>0</v>
      </c>
      <c r="E2470" s="55">
        <v>0</v>
      </c>
      <c r="F2470" s="55">
        <v>2</v>
      </c>
      <c r="G2470" s="55">
        <v>1</v>
      </c>
      <c r="H2470" s="55">
        <v>1</v>
      </c>
      <c r="I2470" s="55">
        <v>2</v>
      </c>
      <c r="J2470" s="55">
        <v>1</v>
      </c>
      <c r="K2470" s="55">
        <v>1</v>
      </c>
      <c r="L2470" s="55">
        <v>0</v>
      </c>
      <c r="M2470" s="55">
        <v>0</v>
      </c>
      <c r="N2470" s="56">
        <v>4</v>
      </c>
      <c r="O2470" s="56">
        <v>4</v>
      </c>
      <c r="P2470" s="56">
        <v>8</v>
      </c>
      <c r="Q2470" s="55">
        <v>2469</v>
      </c>
      <c r="R2470" s="55" t="s">
        <v>309</v>
      </c>
      <c r="S2470" s="55">
        <v>140</v>
      </c>
      <c r="T2470" s="57">
        <f t="shared" si="38"/>
        <v>6</v>
      </c>
    </row>
    <row r="2471" spans="1:20" s="55" customFormat="1" x14ac:dyDescent="0.3">
      <c r="A2471" s="55" t="s">
        <v>2239</v>
      </c>
      <c r="B2471" s="55">
        <v>0</v>
      </c>
      <c r="C2471" s="55">
        <v>0</v>
      </c>
      <c r="D2471" s="55">
        <v>1</v>
      </c>
      <c r="E2471" s="55">
        <v>1</v>
      </c>
      <c r="F2471" s="55">
        <v>1</v>
      </c>
      <c r="G2471" s="55">
        <v>1</v>
      </c>
      <c r="H2471" s="55">
        <v>0</v>
      </c>
      <c r="I2471" s="55">
        <v>0</v>
      </c>
      <c r="J2471" s="55">
        <v>1</v>
      </c>
      <c r="K2471" s="55">
        <v>1</v>
      </c>
      <c r="L2471" s="55">
        <v>0</v>
      </c>
      <c r="M2471" s="55">
        <v>0</v>
      </c>
      <c r="N2471" s="56">
        <v>3</v>
      </c>
      <c r="O2471" s="56">
        <v>3</v>
      </c>
      <c r="P2471" s="56">
        <v>6</v>
      </c>
      <c r="Q2471" s="55">
        <v>2470</v>
      </c>
      <c r="R2471" s="55" t="s">
        <v>309</v>
      </c>
      <c r="S2471" s="55">
        <v>140</v>
      </c>
      <c r="T2471" s="57">
        <f t="shared" si="38"/>
        <v>4</v>
      </c>
    </row>
    <row r="2472" spans="1:20" s="55" customFormat="1" x14ac:dyDescent="0.3">
      <c r="A2472" s="55" t="s">
        <v>2239</v>
      </c>
      <c r="B2472" s="55">
        <v>0</v>
      </c>
      <c r="C2472" s="55">
        <v>0</v>
      </c>
      <c r="D2472" s="55">
        <v>1</v>
      </c>
      <c r="E2472" s="55">
        <v>1</v>
      </c>
      <c r="F2472" s="55">
        <v>1</v>
      </c>
      <c r="G2472" s="55">
        <v>2</v>
      </c>
      <c r="H2472" s="55">
        <v>0</v>
      </c>
      <c r="I2472" s="55">
        <v>0</v>
      </c>
      <c r="J2472" s="55">
        <v>0</v>
      </c>
      <c r="K2472" s="55">
        <v>1</v>
      </c>
      <c r="L2472" s="55">
        <v>0</v>
      </c>
      <c r="M2472" s="55">
        <v>0</v>
      </c>
      <c r="N2472" s="56">
        <v>2</v>
      </c>
      <c r="O2472" s="56">
        <v>4</v>
      </c>
      <c r="P2472" s="56">
        <v>6</v>
      </c>
      <c r="Q2472" s="55">
        <v>2471</v>
      </c>
      <c r="R2472" s="55" t="s">
        <v>309</v>
      </c>
      <c r="S2472" s="55">
        <v>140</v>
      </c>
      <c r="T2472" s="57">
        <f t="shared" si="38"/>
        <v>5</v>
      </c>
    </row>
    <row r="2473" spans="1:20" s="55" customFormat="1" x14ac:dyDescent="0.3">
      <c r="A2473" s="55" t="s">
        <v>2239</v>
      </c>
      <c r="B2473" s="55">
        <v>0</v>
      </c>
      <c r="C2473" s="55">
        <v>1</v>
      </c>
      <c r="D2473" s="55">
        <v>1</v>
      </c>
      <c r="E2473" s="55">
        <v>0</v>
      </c>
      <c r="F2473" s="55">
        <v>1</v>
      </c>
      <c r="G2473" s="55">
        <v>2</v>
      </c>
      <c r="H2473" s="55">
        <v>0</v>
      </c>
      <c r="I2473" s="55">
        <v>1</v>
      </c>
      <c r="J2473" s="55">
        <v>1</v>
      </c>
      <c r="K2473" s="55">
        <v>1</v>
      </c>
      <c r="L2473" s="55">
        <v>0</v>
      </c>
      <c r="M2473" s="55">
        <v>0</v>
      </c>
      <c r="N2473" s="56">
        <v>3</v>
      </c>
      <c r="O2473" s="56">
        <v>5</v>
      </c>
      <c r="P2473" s="56">
        <v>8</v>
      </c>
      <c r="Q2473" s="55">
        <v>2472</v>
      </c>
      <c r="R2473" s="55" t="s">
        <v>309</v>
      </c>
      <c r="S2473" s="55">
        <v>140</v>
      </c>
      <c r="T2473" s="57">
        <f t="shared" si="38"/>
        <v>6</v>
      </c>
    </row>
    <row r="2474" spans="1:20" s="55" customFormat="1" x14ac:dyDescent="0.3">
      <c r="A2474" s="55" t="s">
        <v>2239</v>
      </c>
      <c r="B2474" s="55">
        <v>0</v>
      </c>
      <c r="C2474" s="55">
        <v>0</v>
      </c>
      <c r="D2474" s="55">
        <v>1</v>
      </c>
      <c r="E2474" s="55">
        <v>1</v>
      </c>
      <c r="F2474" s="55">
        <v>1</v>
      </c>
      <c r="G2474" s="55">
        <v>1</v>
      </c>
      <c r="H2474" s="55">
        <v>0</v>
      </c>
      <c r="I2474" s="55">
        <v>0</v>
      </c>
      <c r="J2474" s="55">
        <v>1</v>
      </c>
      <c r="K2474" s="55">
        <v>1</v>
      </c>
      <c r="L2474" s="55">
        <v>0</v>
      </c>
      <c r="M2474" s="55">
        <v>0</v>
      </c>
      <c r="N2474" s="56">
        <v>3</v>
      </c>
      <c r="O2474" s="56">
        <v>3</v>
      </c>
      <c r="P2474" s="56">
        <v>6</v>
      </c>
      <c r="Q2474" s="55">
        <v>2473</v>
      </c>
      <c r="R2474" s="55" t="s">
        <v>309</v>
      </c>
      <c r="S2474" s="55">
        <v>140</v>
      </c>
      <c r="T2474" s="57">
        <f t="shared" si="38"/>
        <v>4</v>
      </c>
    </row>
    <row r="2475" spans="1:20" s="55" customFormat="1" x14ac:dyDescent="0.3">
      <c r="A2475" s="55" t="s">
        <v>2239</v>
      </c>
      <c r="B2475" s="55">
        <v>1</v>
      </c>
      <c r="C2475" s="55">
        <v>0</v>
      </c>
      <c r="D2475" s="55">
        <v>0</v>
      </c>
      <c r="E2475" s="55">
        <v>1</v>
      </c>
      <c r="F2475" s="55">
        <v>2</v>
      </c>
      <c r="G2475" s="55">
        <v>1</v>
      </c>
      <c r="H2475" s="55">
        <v>1</v>
      </c>
      <c r="I2475" s="55">
        <v>0</v>
      </c>
      <c r="J2475" s="55">
        <v>1</v>
      </c>
      <c r="K2475" s="55">
        <v>1</v>
      </c>
      <c r="L2475" s="55">
        <v>0</v>
      </c>
      <c r="M2475" s="55">
        <v>0</v>
      </c>
      <c r="N2475" s="56">
        <v>5</v>
      </c>
      <c r="O2475" s="56">
        <v>3</v>
      </c>
      <c r="P2475" s="56">
        <v>8</v>
      </c>
      <c r="Q2475" s="55">
        <v>2474</v>
      </c>
      <c r="R2475" s="55" t="s">
        <v>309</v>
      </c>
      <c r="S2475" s="55">
        <v>140</v>
      </c>
      <c r="T2475" s="57">
        <f t="shared" si="38"/>
        <v>6</v>
      </c>
    </row>
    <row r="2476" spans="1:20" s="55" customFormat="1" x14ac:dyDescent="0.3">
      <c r="A2476" s="55" t="s">
        <v>2239</v>
      </c>
      <c r="B2476" s="55">
        <v>0</v>
      </c>
      <c r="C2476" s="55">
        <v>0</v>
      </c>
      <c r="D2476" s="55">
        <v>0</v>
      </c>
      <c r="E2476" s="55">
        <v>1</v>
      </c>
      <c r="F2476" s="55">
        <v>2</v>
      </c>
      <c r="G2476" s="55">
        <v>1</v>
      </c>
      <c r="H2476" s="55">
        <v>0</v>
      </c>
      <c r="I2476" s="55">
        <v>1</v>
      </c>
      <c r="J2476" s="55">
        <v>1</v>
      </c>
      <c r="K2476" s="55">
        <v>1</v>
      </c>
      <c r="L2476" s="55">
        <v>0</v>
      </c>
      <c r="M2476" s="55">
        <v>0</v>
      </c>
      <c r="N2476" s="56">
        <v>3</v>
      </c>
      <c r="O2476" s="56">
        <v>4</v>
      </c>
      <c r="P2476" s="56">
        <v>7</v>
      </c>
      <c r="Q2476" s="55">
        <v>2475</v>
      </c>
      <c r="R2476" s="55" t="s">
        <v>309</v>
      </c>
      <c r="S2476" s="55">
        <v>140</v>
      </c>
      <c r="T2476" s="57">
        <f t="shared" si="38"/>
        <v>5</v>
      </c>
    </row>
    <row r="2477" spans="1:20" s="55" customFormat="1" x14ac:dyDescent="0.3">
      <c r="A2477" s="55" t="s">
        <v>2239</v>
      </c>
      <c r="B2477" s="55">
        <v>0</v>
      </c>
      <c r="C2477" s="55">
        <v>0</v>
      </c>
      <c r="D2477" s="55">
        <v>0</v>
      </c>
      <c r="E2477" s="55">
        <v>1</v>
      </c>
      <c r="F2477" s="55">
        <v>1</v>
      </c>
      <c r="G2477" s="55">
        <v>2</v>
      </c>
      <c r="H2477" s="55">
        <v>0</v>
      </c>
      <c r="I2477" s="55">
        <v>0</v>
      </c>
      <c r="J2477" s="55">
        <v>1</v>
      </c>
      <c r="K2477" s="55">
        <v>1</v>
      </c>
      <c r="L2477" s="55">
        <v>0</v>
      </c>
      <c r="M2477" s="55">
        <v>0</v>
      </c>
      <c r="N2477" s="56">
        <v>2</v>
      </c>
      <c r="O2477" s="56">
        <v>4</v>
      </c>
      <c r="P2477" s="56">
        <v>6</v>
      </c>
      <c r="Q2477" s="55">
        <v>2476</v>
      </c>
      <c r="R2477" s="55" t="s">
        <v>309</v>
      </c>
      <c r="S2477" s="55">
        <v>140</v>
      </c>
      <c r="T2477" s="57">
        <f t="shared" si="38"/>
        <v>4</v>
      </c>
    </row>
    <row r="2478" spans="1:20" s="55" customFormat="1" x14ac:dyDescent="0.3">
      <c r="A2478" s="55" t="s">
        <v>2239</v>
      </c>
      <c r="B2478" s="55">
        <v>1</v>
      </c>
      <c r="C2478" s="55">
        <v>0</v>
      </c>
      <c r="D2478" s="55">
        <v>1</v>
      </c>
      <c r="E2478" s="55">
        <v>0</v>
      </c>
      <c r="F2478" s="55">
        <v>1</v>
      </c>
      <c r="G2478" s="55">
        <v>1</v>
      </c>
      <c r="H2478" s="55">
        <v>0</v>
      </c>
      <c r="I2478" s="55">
        <v>0</v>
      </c>
      <c r="J2478" s="55">
        <v>1</v>
      </c>
      <c r="K2478" s="55">
        <v>1</v>
      </c>
      <c r="L2478" s="55">
        <v>0</v>
      </c>
      <c r="M2478" s="55">
        <v>0</v>
      </c>
      <c r="N2478" s="56">
        <v>4</v>
      </c>
      <c r="O2478" s="56">
        <v>2</v>
      </c>
      <c r="P2478" s="56">
        <v>6</v>
      </c>
      <c r="Q2478" s="55">
        <v>2477</v>
      </c>
      <c r="R2478" s="55" t="s">
        <v>309</v>
      </c>
      <c r="S2478" s="55">
        <v>140</v>
      </c>
      <c r="T2478" s="57">
        <f t="shared" si="38"/>
        <v>4</v>
      </c>
    </row>
    <row r="2479" spans="1:20" s="55" customFormat="1" x14ac:dyDescent="0.3">
      <c r="A2479" s="55" t="s">
        <v>2239</v>
      </c>
      <c r="B2479" s="55">
        <v>0</v>
      </c>
      <c r="C2479" s="55">
        <v>0</v>
      </c>
      <c r="D2479" s="55">
        <v>0</v>
      </c>
      <c r="E2479" s="55">
        <v>1</v>
      </c>
      <c r="F2479" s="55">
        <v>2</v>
      </c>
      <c r="G2479" s="55">
        <v>1</v>
      </c>
      <c r="H2479" s="55">
        <v>0</v>
      </c>
      <c r="I2479" s="55">
        <v>1</v>
      </c>
      <c r="J2479" s="55">
        <v>1</v>
      </c>
      <c r="K2479" s="55">
        <v>1</v>
      </c>
      <c r="L2479" s="55">
        <v>0</v>
      </c>
      <c r="M2479" s="55">
        <v>0</v>
      </c>
      <c r="N2479" s="56">
        <v>3</v>
      </c>
      <c r="O2479" s="56">
        <v>4</v>
      </c>
      <c r="P2479" s="56">
        <v>7</v>
      </c>
      <c r="Q2479" s="55">
        <v>2478</v>
      </c>
      <c r="R2479" s="55" t="s">
        <v>309</v>
      </c>
      <c r="S2479" s="55">
        <v>140</v>
      </c>
      <c r="T2479" s="57">
        <f t="shared" si="38"/>
        <v>5</v>
      </c>
    </row>
    <row r="2480" spans="1:20" s="55" customFormat="1" x14ac:dyDescent="0.3">
      <c r="A2480" s="55" t="s">
        <v>2239</v>
      </c>
      <c r="B2480" s="55">
        <v>0</v>
      </c>
      <c r="C2480" s="55">
        <v>1</v>
      </c>
      <c r="D2480" s="55">
        <v>2</v>
      </c>
      <c r="E2480" s="55">
        <v>0</v>
      </c>
      <c r="F2480" s="55">
        <v>1</v>
      </c>
      <c r="G2480" s="55">
        <v>1</v>
      </c>
      <c r="H2480" s="55">
        <v>1</v>
      </c>
      <c r="I2480" s="55">
        <v>0</v>
      </c>
      <c r="J2480" s="55">
        <v>1</v>
      </c>
      <c r="K2480" s="55">
        <v>1</v>
      </c>
      <c r="L2480" s="55">
        <v>0</v>
      </c>
      <c r="M2480" s="55">
        <v>0</v>
      </c>
      <c r="N2480" s="56">
        <v>5</v>
      </c>
      <c r="O2480" s="56">
        <v>3</v>
      </c>
      <c r="P2480" s="56">
        <v>8</v>
      </c>
      <c r="Q2480" s="55">
        <v>2479</v>
      </c>
      <c r="R2480" s="55" t="s">
        <v>309</v>
      </c>
      <c r="S2480" s="55">
        <v>141</v>
      </c>
      <c r="T2480" s="57">
        <f t="shared" si="38"/>
        <v>6</v>
      </c>
    </row>
    <row r="2481" spans="1:20" s="55" customFormat="1" x14ac:dyDescent="0.3">
      <c r="A2481" s="55" t="s">
        <v>2239</v>
      </c>
      <c r="B2481" s="55">
        <v>1</v>
      </c>
      <c r="C2481" s="55">
        <v>0</v>
      </c>
      <c r="D2481" s="55">
        <v>1</v>
      </c>
      <c r="E2481" s="55">
        <v>1</v>
      </c>
      <c r="F2481" s="55">
        <v>1</v>
      </c>
      <c r="G2481" s="55">
        <v>1</v>
      </c>
      <c r="H2481" s="55">
        <v>0</v>
      </c>
      <c r="I2481" s="55">
        <v>0</v>
      </c>
      <c r="J2481" s="55">
        <v>1</v>
      </c>
      <c r="K2481" s="55">
        <v>1</v>
      </c>
      <c r="L2481" s="55">
        <v>0</v>
      </c>
      <c r="M2481" s="55">
        <v>0</v>
      </c>
      <c r="N2481" s="56">
        <v>4</v>
      </c>
      <c r="O2481" s="56">
        <v>3</v>
      </c>
      <c r="P2481" s="56">
        <v>7</v>
      </c>
      <c r="Q2481" s="55">
        <v>2480</v>
      </c>
      <c r="R2481" s="55" t="s">
        <v>309</v>
      </c>
      <c r="S2481" s="55">
        <v>141</v>
      </c>
      <c r="T2481" s="57">
        <f t="shared" si="38"/>
        <v>5</v>
      </c>
    </row>
    <row r="2482" spans="1:20" s="55" customFormat="1" x14ac:dyDescent="0.3">
      <c r="A2482" s="55" t="s">
        <v>2239</v>
      </c>
      <c r="B2482" s="55">
        <v>0</v>
      </c>
      <c r="C2482" s="55">
        <v>1</v>
      </c>
      <c r="D2482" s="55">
        <v>1</v>
      </c>
      <c r="E2482" s="55">
        <v>0</v>
      </c>
      <c r="F2482" s="55">
        <v>2</v>
      </c>
      <c r="G2482" s="55">
        <v>1</v>
      </c>
      <c r="H2482" s="55">
        <v>0</v>
      </c>
      <c r="I2482" s="55">
        <v>0</v>
      </c>
      <c r="J2482" s="55">
        <v>1</v>
      </c>
      <c r="K2482" s="55">
        <v>1</v>
      </c>
      <c r="L2482" s="55">
        <v>0</v>
      </c>
      <c r="M2482" s="55">
        <v>0</v>
      </c>
      <c r="N2482" s="56">
        <v>4</v>
      </c>
      <c r="O2482" s="56">
        <v>3</v>
      </c>
      <c r="P2482" s="56">
        <v>7</v>
      </c>
      <c r="Q2482" s="55">
        <v>2481</v>
      </c>
      <c r="R2482" s="55" t="s">
        <v>309</v>
      </c>
      <c r="S2482" s="55">
        <v>141</v>
      </c>
      <c r="T2482" s="57">
        <f t="shared" si="38"/>
        <v>5</v>
      </c>
    </row>
    <row r="2483" spans="1:20" s="55" customFormat="1" x14ac:dyDescent="0.3">
      <c r="A2483" s="55" t="s">
        <v>2239</v>
      </c>
      <c r="B2483" s="55">
        <v>1</v>
      </c>
      <c r="C2483" s="55">
        <v>0</v>
      </c>
      <c r="D2483" s="55">
        <v>0</v>
      </c>
      <c r="E2483" s="55">
        <v>2</v>
      </c>
      <c r="F2483" s="55">
        <v>1</v>
      </c>
      <c r="G2483" s="55">
        <v>1</v>
      </c>
      <c r="H2483" s="55">
        <v>0</v>
      </c>
      <c r="I2483" s="55">
        <v>0</v>
      </c>
      <c r="J2483" s="55">
        <v>1</v>
      </c>
      <c r="K2483" s="55">
        <v>1</v>
      </c>
      <c r="L2483" s="55">
        <v>0</v>
      </c>
      <c r="M2483" s="55">
        <v>0</v>
      </c>
      <c r="N2483" s="56">
        <v>3</v>
      </c>
      <c r="O2483" s="56">
        <v>4</v>
      </c>
      <c r="P2483" s="56">
        <v>7</v>
      </c>
      <c r="Q2483" s="55">
        <v>2482</v>
      </c>
      <c r="R2483" s="55" t="s">
        <v>309</v>
      </c>
      <c r="S2483" s="55">
        <v>141</v>
      </c>
      <c r="T2483" s="57">
        <f t="shared" si="38"/>
        <v>5</v>
      </c>
    </row>
    <row r="2484" spans="1:20" s="55" customFormat="1" x14ac:dyDescent="0.3">
      <c r="A2484" s="55" t="s">
        <v>2239</v>
      </c>
      <c r="B2484" s="55">
        <v>1</v>
      </c>
      <c r="C2484" s="55">
        <v>0</v>
      </c>
      <c r="D2484" s="55">
        <v>1</v>
      </c>
      <c r="E2484" s="55">
        <v>1</v>
      </c>
      <c r="F2484" s="55">
        <v>1</v>
      </c>
      <c r="G2484" s="55">
        <v>2</v>
      </c>
      <c r="H2484" s="55">
        <v>1</v>
      </c>
      <c r="I2484" s="55">
        <v>0</v>
      </c>
      <c r="J2484" s="55">
        <v>1</v>
      </c>
      <c r="K2484" s="55">
        <v>1</v>
      </c>
      <c r="L2484" s="55">
        <v>0</v>
      </c>
      <c r="M2484" s="55">
        <v>0</v>
      </c>
      <c r="N2484" s="56">
        <v>5</v>
      </c>
      <c r="O2484" s="56">
        <v>4</v>
      </c>
      <c r="P2484" s="56">
        <v>9</v>
      </c>
      <c r="Q2484" s="55">
        <v>2483</v>
      </c>
      <c r="R2484" s="55" t="s">
        <v>309</v>
      </c>
      <c r="S2484" s="55">
        <v>141</v>
      </c>
      <c r="T2484" s="57">
        <f t="shared" si="38"/>
        <v>7</v>
      </c>
    </row>
    <row r="2485" spans="1:20" s="55" customFormat="1" x14ac:dyDescent="0.3">
      <c r="A2485" s="55" t="s">
        <v>2239</v>
      </c>
      <c r="B2485" s="55">
        <v>0</v>
      </c>
      <c r="C2485" s="55">
        <v>1</v>
      </c>
      <c r="D2485" s="55">
        <v>1</v>
      </c>
      <c r="E2485" s="55">
        <v>1</v>
      </c>
      <c r="F2485" s="55">
        <v>1</v>
      </c>
      <c r="G2485" s="55">
        <v>1</v>
      </c>
      <c r="H2485" s="55">
        <v>0</v>
      </c>
      <c r="I2485" s="55">
        <v>0</v>
      </c>
      <c r="J2485" s="55">
        <v>1</v>
      </c>
      <c r="K2485" s="55">
        <v>1</v>
      </c>
      <c r="L2485" s="55">
        <v>0</v>
      </c>
      <c r="M2485" s="55">
        <v>0</v>
      </c>
      <c r="N2485" s="56">
        <v>3</v>
      </c>
      <c r="O2485" s="56">
        <v>4</v>
      </c>
      <c r="P2485" s="56">
        <v>7</v>
      </c>
      <c r="Q2485" s="55">
        <v>2484</v>
      </c>
      <c r="R2485" s="55" t="s">
        <v>309</v>
      </c>
      <c r="S2485" s="55">
        <v>141</v>
      </c>
      <c r="T2485" s="57">
        <f t="shared" si="38"/>
        <v>5</v>
      </c>
    </row>
    <row r="2486" spans="1:20" s="55" customFormat="1" x14ac:dyDescent="0.3">
      <c r="A2486" s="55" t="s">
        <v>2239</v>
      </c>
      <c r="B2486" s="55">
        <v>0</v>
      </c>
      <c r="C2486" s="55">
        <v>0</v>
      </c>
      <c r="D2486" s="55">
        <v>1</v>
      </c>
      <c r="E2486" s="55">
        <v>1</v>
      </c>
      <c r="F2486" s="55">
        <v>1</v>
      </c>
      <c r="G2486" s="55">
        <v>2</v>
      </c>
      <c r="H2486" s="55">
        <v>0</v>
      </c>
      <c r="I2486" s="55">
        <v>0</v>
      </c>
      <c r="J2486" s="55">
        <v>1</v>
      </c>
      <c r="K2486" s="55">
        <v>1</v>
      </c>
      <c r="L2486" s="55">
        <v>0</v>
      </c>
      <c r="M2486" s="55">
        <v>0</v>
      </c>
      <c r="N2486" s="56">
        <v>3</v>
      </c>
      <c r="O2486" s="56">
        <v>4</v>
      </c>
      <c r="P2486" s="56">
        <v>7</v>
      </c>
      <c r="Q2486" s="55">
        <v>2485</v>
      </c>
      <c r="R2486" s="55" t="s">
        <v>309</v>
      </c>
      <c r="S2486" s="55">
        <v>141</v>
      </c>
      <c r="T2486" s="57">
        <f t="shared" si="38"/>
        <v>5</v>
      </c>
    </row>
    <row r="2487" spans="1:20" s="55" customFormat="1" x14ac:dyDescent="0.3">
      <c r="A2487" s="55" t="s">
        <v>2239</v>
      </c>
      <c r="B2487" s="55">
        <v>0</v>
      </c>
      <c r="C2487" s="55">
        <v>1</v>
      </c>
      <c r="D2487" s="55">
        <v>1</v>
      </c>
      <c r="E2487" s="55">
        <v>1</v>
      </c>
      <c r="F2487" s="55">
        <v>2</v>
      </c>
      <c r="G2487" s="55">
        <v>0</v>
      </c>
      <c r="H2487" s="55">
        <v>0</v>
      </c>
      <c r="I2487" s="55">
        <v>0</v>
      </c>
      <c r="J2487" s="55">
        <v>1</v>
      </c>
      <c r="K2487" s="55">
        <v>1</v>
      </c>
      <c r="L2487" s="55">
        <v>0</v>
      </c>
      <c r="M2487" s="55">
        <v>0</v>
      </c>
      <c r="N2487" s="56">
        <v>4</v>
      </c>
      <c r="O2487" s="56">
        <v>3</v>
      </c>
      <c r="P2487" s="56">
        <v>7</v>
      </c>
      <c r="Q2487" s="55">
        <v>2486</v>
      </c>
      <c r="R2487" s="55" t="s">
        <v>309</v>
      </c>
      <c r="S2487" s="55">
        <v>141</v>
      </c>
      <c r="T2487" s="57">
        <f t="shared" si="38"/>
        <v>5</v>
      </c>
    </row>
    <row r="2488" spans="1:20" s="55" customFormat="1" x14ac:dyDescent="0.3">
      <c r="A2488" s="55" t="s">
        <v>2239</v>
      </c>
      <c r="B2488" s="55">
        <v>0</v>
      </c>
      <c r="C2488" s="55">
        <v>0</v>
      </c>
      <c r="D2488" s="55">
        <v>1</v>
      </c>
      <c r="E2488" s="55">
        <v>1</v>
      </c>
      <c r="F2488" s="55">
        <v>1</v>
      </c>
      <c r="G2488" s="55">
        <v>0</v>
      </c>
      <c r="H2488" s="55">
        <v>0</v>
      </c>
      <c r="I2488" s="55">
        <v>0</v>
      </c>
      <c r="J2488" s="55">
        <v>1</v>
      </c>
      <c r="K2488" s="55">
        <v>1</v>
      </c>
      <c r="L2488" s="55">
        <v>0</v>
      </c>
      <c r="M2488" s="55">
        <v>0</v>
      </c>
      <c r="N2488" s="56">
        <v>3</v>
      </c>
      <c r="O2488" s="56">
        <v>2</v>
      </c>
      <c r="P2488" s="56">
        <v>5</v>
      </c>
      <c r="Q2488" s="55">
        <v>2487</v>
      </c>
      <c r="R2488" s="55" t="s">
        <v>309</v>
      </c>
      <c r="S2488" s="55">
        <v>141</v>
      </c>
      <c r="T2488" s="57">
        <f t="shared" si="38"/>
        <v>3</v>
      </c>
    </row>
    <row r="2489" spans="1:20" s="55" customFormat="1" x14ac:dyDescent="0.3">
      <c r="A2489" s="55" t="s">
        <v>2239</v>
      </c>
      <c r="B2489" s="55">
        <v>0</v>
      </c>
      <c r="C2489" s="55">
        <v>0</v>
      </c>
      <c r="D2489" s="55">
        <v>1</v>
      </c>
      <c r="E2489" s="55">
        <v>0</v>
      </c>
      <c r="F2489" s="55">
        <v>0</v>
      </c>
      <c r="G2489" s="55">
        <v>1</v>
      </c>
      <c r="H2489" s="55">
        <v>0</v>
      </c>
      <c r="I2489" s="55">
        <v>0</v>
      </c>
      <c r="J2489" s="55">
        <v>1</v>
      </c>
      <c r="K2489" s="55">
        <v>1</v>
      </c>
      <c r="L2489" s="55">
        <v>0</v>
      </c>
      <c r="M2489" s="55">
        <v>0</v>
      </c>
      <c r="N2489" s="56">
        <v>2</v>
      </c>
      <c r="O2489" s="56">
        <v>2</v>
      </c>
      <c r="P2489" s="56">
        <v>4</v>
      </c>
      <c r="Q2489" s="55">
        <v>2488</v>
      </c>
      <c r="R2489" s="55" t="s">
        <v>309</v>
      </c>
      <c r="S2489" s="55">
        <v>141</v>
      </c>
      <c r="T2489" s="57">
        <f t="shared" si="38"/>
        <v>2</v>
      </c>
    </row>
    <row r="2490" spans="1:20" s="55" customFormat="1" x14ac:dyDescent="0.3">
      <c r="A2490" s="55" t="s">
        <v>2239</v>
      </c>
      <c r="B2490" s="55">
        <v>0</v>
      </c>
      <c r="C2490" s="55">
        <v>0</v>
      </c>
      <c r="D2490" s="55">
        <v>1</v>
      </c>
      <c r="E2490" s="55">
        <v>1</v>
      </c>
      <c r="F2490" s="55">
        <v>1</v>
      </c>
      <c r="G2490" s="55">
        <v>1</v>
      </c>
      <c r="H2490" s="55">
        <v>0</v>
      </c>
      <c r="I2490" s="55">
        <v>0</v>
      </c>
      <c r="J2490" s="55">
        <v>1</v>
      </c>
      <c r="K2490" s="55">
        <v>1</v>
      </c>
      <c r="L2490" s="55">
        <v>0</v>
      </c>
      <c r="M2490" s="55">
        <v>0</v>
      </c>
      <c r="N2490" s="56">
        <v>3</v>
      </c>
      <c r="O2490" s="56">
        <v>3</v>
      </c>
      <c r="P2490" s="56">
        <v>6</v>
      </c>
      <c r="Q2490" s="55">
        <v>2489</v>
      </c>
      <c r="R2490" s="55" t="s">
        <v>309</v>
      </c>
      <c r="S2490" s="55">
        <v>141</v>
      </c>
      <c r="T2490" s="57">
        <f t="shared" si="38"/>
        <v>4</v>
      </c>
    </row>
    <row r="2491" spans="1:20" s="55" customFormat="1" x14ac:dyDescent="0.3">
      <c r="A2491" s="55" t="s">
        <v>2239</v>
      </c>
      <c r="B2491" s="55">
        <v>1</v>
      </c>
      <c r="C2491" s="55">
        <v>0</v>
      </c>
      <c r="D2491" s="55">
        <v>0</v>
      </c>
      <c r="E2491" s="55">
        <v>2</v>
      </c>
      <c r="F2491" s="55">
        <v>1</v>
      </c>
      <c r="G2491" s="55">
        <v>0</v>
      </c>
      <c r="H2491" s="55">
        <v>0</v>
      </c>
      <c r="I2491" s="55">
        <v>0</v>
      </c>
      <c r="J2491" s="55">
        <v>1</v>
      </c>
      <c r="K2491" s="55">
        <v>1</v>
      </c>
      <c r="L2491" s="55">
        <v>0</v>
      </c>
      <c r="M2491" s="55">
        <v>0</v>
      </c>
      <c r="N2491" s="56">
        <v>3</v>
      </c>
      <c r="O2491" s="56">
        <v>3</v>
      </c>
      <c r="P2491" s="56">
        <v>6</v>
      </c>
      <c r="Q2491" s="55">
        <v>2490</v>
      </c>
      <c r="R2491" s="55" t="s">
        <v>309</v>
      </c>
      <c r="S2491" s="55">
        <v>141</v>
      </c>
      <c r="T2491" s="57">
        <f t="shared" si="38"/>
        <v>4</v>
      </c>
    </row>
    <row r="2492" spans="1:20" s="55" customFormat="1" x14ac:dyDescent="0.3">
      <c r="A2492" s="55" t="s">
        <v>2239</v>
      </c>
      <c r="B2492" s="55">
        <v>0</v>
      </c>
      <c r="C2492" s="55">
        <v>0</v>
      </c>
      <c r="D2492" s="55">
        <v>1</v>
      </c>
      <c r="E2492" s="55">
        <v>0</v>
      </c>
      <c r="F2492" s="55">
        <v>1</v>
      </c>
      <c r="G2492" s="55">
        <v>2</v>
      </c>
      <c r="H2492" s="55">
        <v>1</v>
      </c>
      <c r="I2492" s="55">
        <v>0</v>
      </c>
      <c r="J2492" s="55">
        <v>1</v>
      </c>
      <c r="K2492" s="55">
        <v>1</v>
      </c>
      <c r="L2492" s="55">
        <v>0</v>
      </c>
      <c r="M2492" s="55">
        <v>0</v>
      </c>
      <c r="N2492" s="56">
        <v>4</v>
      </c>
      <c r="O2492" s="56">
        <v>3</v>
      </c>
      <c r="P2492" s="56">
        <v>7</v>
      </c>
      <c r="Q2492" s="55">
        <v>2491</v>
      </c>
      <c r="R2492" s="55" t="s">
        <v>309</v>
      </c>
      <c r="S2492" s="55">
        <v>141</v>
      </c>
      <c r="T2492" s="57">
        <f t="shared" si="38"/>
        <v>5</v>
      </c>
    </row>
    <row r="2493" spans="1:20" s="55" customFormat="1" x14ac:dyDescent="0.3">
      <c r="A2493" s="55" t="s">
        <v>2239</v>
      </c>
      <c r="B2493" s="55">
        <v>1</v>
      </c>
      <c r="C2493" s="55">
        <v>0</v>
      </c>
      <c r="D2493" s="55">
        <v>1</v>
      </c>
      <c r="E2493" s="55">
        <v>0</v>
      </c>
      <c r="F2493" s="55">
        <v>1</v>
      </c>
      <c r="G2493" s="55">
        <v>1</v>
      </c>
      <c r="H2493" s="55">
        <v>0</v>
      </c>
      <c r="I2493" s="55">
        <v>0</v>
      </c>
      <c r="J2493" s="55">
        <v>1</v>
      </c>
      <c r="K2493" s="55">
        <v>1</v>
      </c>
      <c r="L2493" s="55">
        <v>0</v>
      </c>
      <c r="M2493" s="55">
        <v>0</v>
      </c>
      <c r="N2493" s="56">
        <v>4</v>
      </c>
      <c r="O2493" s="56">
        <v>2</v>
      </c>
      <c r="P2493" s="56">
        <v>6</v>
      </c>
      <c r="Q2493" s="55">
        <v>2492</v>
      </c>
      <c r="R2493" s="55" t="s">
        <v>309</v>
      </c>
      <c r="S2493" s="55">
        <v>141</v>
      </c>
      <c r="T2493" s="57">
        <f t="shared" si="38"/>
        <v>4</v>
      </c>
    </row>
    <row r="2494" spans="1:20" s="55" customFormat="1" x14ac:dyDescent="0.3">
      <c r="A2494" s="55" t="s">
        <v>2239</v>
      </c>
      <c r="B2494" s="55">
        <v>0</v>
      </c>
      <c r="C2494" s="55">
        <v>1</v>
      </c>
      <c r="D2494" s="55">
        <v>0</v>
      </c>
      <c r="E2494" s="55">
        <v>1</v>
      </c>
      <c r="F2494" s="55">
        <v>1</v>
      </c>
      <c r="G2494" s="55">
        <v>1</v>
      </c>
      <c r="H2494" s="55">
        <v>0</v>
      </c>
      <c r="I2494" s="55">
        <v>0</v>
      </c>
      <c r="J2494" s="55">
        <v>1</v>
      </c>
      <c r="K2494" s="55">
        <v>1</v>
      </c>
      <c r="L2494" s="55">
        <v>0</v>
      </c>
      <c r="M2494" s="55">
        <v>0</v>
      </c>
      <c r="N2494" s="56">
        <v>2</v>
      </c>
      <c r="O2494" s="56">
        <v>4</v>
      </c>
      <c r="P2494" s="56">
        <v>6</v>
      </c>
      <c r="Q2494" s="55">
        <v>2493</v>
      </c>
      <c r="R2494" s="55" t="s">
        <v>309</v>
      </c>
      <c r="S2494" s="55">
        <v>141</v>
      </c>
      <c r="T2494" s="57">
        <f t="shared" si="38"/>
        <v>4</v>
      </c>
    </row>
    <row r="2495" spans="1:20" s="55" customFormat="1" x14ac:dyDescent="0.3">
      <c r="A2495" s="55" t="s">
        <v>2239</v>
      </c>
      <c r="B2495" s="55">
        <v>1</v>
      </c>
      <c r="C2495" s="55">
        <v>0</v>
      </c>
      <c r="D2495" s="55">
        <v>1</v>
      </c>
      <c r="E2495" s="55">
        <v>1</v>
      </c>
      <c r="F2495" s="55">
        <v>1</v>
      </c>
      <c r="G2495" s="55">
        <v>1</v>
      </c>
      <c r="H2495" s="55">
        <v>0</v>
      </c>
      <c r="I2495" s="55">
        <v>0</v>
      </c>
      <c r="J2495" s="55">
        <v>1</v>
      </c>
      <c r="K2495" s="55">
        <v>1</v>
      </c>
      <c r="L2495" s="55">
        <v>0</v>
      </c>
      <c r="M2495" s="55">
        <v>0</v>
      </c>
      <c r="N2495" s="56">
        <v>4</v>
      </c>
      <c r="O2495" s="56">
        <v>3</v>
      </c>
      <c r="P2495" s="56">
        <v>7</v>
      </c>
      <c r="Q2495" s="55">
        <v>2494</v>
      </c>
      <c r="R2495" s="55" t="s">
        <v>309</v>
      </c>
      <c r="S2495" s="55">
        <v>141</v>
      </c>
      <c r="T2495" s="57">
        <f t="shared" si="38"/>
        <v>5</v>
      </c>
    </row>
    <row r="2496" spans="1:20" s="55" customFormat="1" x14ac:dyDescent="0.3">
      <c r="A2496" s="55" t="s">
        <v>2239</v>
      </c>
      <c r="B2496" s="55">
        <v>0</v>
      </c>
      <c r="C2496" s="55">
        <v>0</v>
      </c>
      <c r="D2496" s="55">
        <v>0</v>
      </c>
      <c r="E2496" s="55">
        <v>1</v>
      </c>
      <c r="F2496" s="55">
        <v>2</v>
      </c>
      <c r="G2496" s="55">
        <v>1</v>
      </c>
      <c r="H2496" s="55">
        <v>1</v>
      </c>
      <c r="I2496" s="55">
        <v>1</v>
      </c>
      <c r="J2496" s="55">
        <v>1</v>
      </c>
      <c r="K2496" s="55">
        <v>1</v>
      </c>
      <c r="L2496" s="55">
        <v>0</v>
      </c>
      <c r="M2496" s="55">
        <v>0</v>
      </c>
      <c r="N2496" s="56">
        <v>4</v>
      </c>
      <c r="O2496" s="56">
        <v>4</v>
      </c>
      <c r="P2496" s="56">
        <v>8</v>
      </c>
      <c r="Q2496" s="55">
        <v>2495</v>
      </c>
      <c r="R2496" s="55" t="s">
        <v>309</v>
      </c>
      <c r="S2496" s="55">
        <v>141</v>
      </c>
      <c r="T2496" s="57">
        <f t="shared" si="38"/>
        <v>6</v>
      </c>
    </row>
    <row r="2497" spans="1:20" s="55" customFormat="1" x14ac:dyDescent="0.3">
      <c r="A2497" s="55" t="s">
        <v>2239</v>
      </c>
      <c r="B2497" s="55">
        <v>0</v>
      </c>
      <c r="C2497" s="55">
        <v>0</v>
      </c>
      <c r="D2497" s="55">
        <v>0</v>
      </c>
      <c r="E2497" s="55">
        <v>0</v>
      </c>
      <c r="F2497" s="55">
        <v>2</v>
      </c>
      <c r="G2497" s="55">
        <v>1</v>
      </c>
      <c r="H2497" s="55">
        <v>1</v>
      </c>
      <c r="I2497" s="55">
        <v>1</v>
      </c>
      <c r="J2497" s="55">
        <v>0</v>
      </c>
      <c r="K2497" s="55">
        <v>1</v>
      </c>
      <c r="L2497" s="55">
        <v>1</v>
      </c>
      <c r="M2497" s="55">
        <v>0</v>
      </c>
      <c r="N2497" s="56">
        <v>4</v>
      </c>
      <c r="O2497" s="56">
        <v>3</v>
      </c>
      <c r="P2497" s="56">
        <v>7</v>
      </c>
      <c r="Q2497" s="55">
        <v>2496</v>
      </c>
      <c r="R2497" s="55" t="s">
        <v>309</v>
      </c>
      <c r="S2497" s="55">
        <v>141</v>
      </c>
      <c r="T2497" s="57">
        <f t="shared" si="38"/>
        <v>5</v>
      </c>
    </row>
    <row r="2498" spans="1:20" s="55" customFormat="1" x14ac:dyDescent="0.3">
      <c r="A2498" s="55" t="s">
        <v>2239</v>
      </c>
      <c r="B2498" s="55">
        <v>1</v>
      </c>
      <c r="C2498" s="55">
        <v>0</v>
      </c>
      <c r="D2498" s="55">
        <v>0</v>
      </c>
      <c r="E2498" s="55">
        <v>1</v>
      </c>
      <c r="F2498" s="55">
        <v>1</v>
      </c>
      <c r="G2498" s="55">
        <v>1</v>
      </c>
      <c r="H2498" s="55">
        <v>0</v>
      </c>
      <c r="I2498" s="55">
        <v>0</v>
      </c>
      <c r="J2498" s="55">
        <v>1</v>
      </c>
      <c r="K2498" s="55">
        <v>1</v>
      </c>
      <c r="L2498" s="55">
        <v>0</v>
      </c>
      <c r="M2498" s="55">
        <v>0</v>
      </c>
      <c r="N2498" s="56">
        <v>3</v>
      </c>
      <c r="O2498" s="56">
        <v>3</v>
      </c>
      <c r="P2498" s="56">
        <v>6</v>
      </c>
      <c r="Q2498" s="55">
        <v>2497</v>
      </c>
      <c r="R2498" s="55" t="s">
        <v>309</v>
      </c>
      <c r="S2498" s="55">
        <v>141</v>
      </c>
      <c r="T2498" s="57">
        <f t="shared" si="38"/>
        <v>4</v>
      </c>
    </row>
    <row r="2499" spans="1:20" s="55" customFormat="1" x14ac:dyDescent="0.3">
      <c r="A2499" s="55" t="s">
        <v>2239</v>
      </c>
      <c r="B2499" s="55">
        <v>0</v>
      </c>
      <c r="C2499" s="55">
        <v>0</v>
      </c>
      <c r="D2499" s="55">
        <v>1</v>
      </c>
      <c r="E2499" s="55">
        <v>1</v>
      </c>
      <c r="F2499" s="55">
        <v>0</v>
      </c>
      <c r="G2499" s="55">
        <v>0</v>
      </c>
      <c r="H2499" s="55">
        <v>0</v>
      </c>
      <c r="I2499" s="55">
        <v>0</v>
      </c>
      <c r="J2499" s="55">
        <v>1</v>
      </c>
      <c r="K2499" s="55">
        <v>1</v>
      </c>
      <c r="L2499" s="55">
        <v>0</v>
      </c>
      <c r="M2499" s="55">
        <v>0</v>
      </c>
      <c r="N2499" s="56">
        <v>2</v>
      </c>
      <c r="O2499" s="56">
        <v>2</v>
      </c>
      <c r="P2499" s="56">
        <v>4</v>
      </c>
      <c r="Q2499" s="55">
        <v>2498</v>
      </c>
      <c r="R2499" s="55" t="s">
        <v>309</v>
      </c>
      <c r="S2499" s="55">
        <v>141</v>
      </c>
      <c r="T2499" s="57">
        <f t="shared" ref="T2499:T2562" si="39">SUM(B2499:I2499)</f>
        <v>2</v>
      </c>
    </row>
    <row r="2500" spans="1:20" s="55" customFormat="1" x14ac:dyDescent="0.3">
      <c r="A2500" s="55" t="s">
        <v>2240</v>
      </c>
      <c r="B2500" s="55">
        <v>1</v>
      </c>
      <c r="C2500" s="55">
        <v>0</v>
      </c>
      <c r="D2500" s="55">
        <v>0</v>
      </c>
      <c r="E2500" s="55">
        <v>1</v>
      </c>
      <c r="F2500" s="55">
        <v>0</v>
      </c>
      <c r="G2500" s="55">
        <v>0</v>
      </c>
      <c r="H2500" s="55">
        <v>0</v>
      </c>
      <c r="I2500" s="55">
        <v>0</v>
      </c>
      <c r="J2500" s="55">
        <v>1</v>
      </c>
      <c r="K2500" s="55">
        <v>1</v>
      </c>
      <c r="L2500" s="55">
        <v>0</v>
      </c>
      <c r="M2500" s="55">
        <v>0</v>
      </c>
      <c r="N2500" s="56">
        <v>2</v>
      </c>
      <c r="O2500" s="56">
        <v>2</v>
      </c>
      <c r="P2500" s="56">
        <v>4</v>
      </c>
      <c r="Q2500" s="55">
        <v>2499</v>
      </c>
      <c r="R2500" s="55" t="s">
        <v>309</v>
      </c>
      <c r="S2500" s="55">
        <v>142</v>
      </c>
      <c r="T2500" s="57">
        <f t="shared" si="39"/>
        <v>2</v>
      </c>
    </row>
    <row r="2501" spans="1:20" s="55" customFormat="1" x14ac:dyDescent="0.3">
      <c r="A2501" s="55" t="s">
        <v>2240</v>
      </c>
      <c r="B2501" s="55">
        <v>1</v>
      </c>
      <c r="C2501" s="55">
        <v>0</v>
      </c>
      <c r="D2501" s="55">
        <v>0</v>
      </c>
      <c r="E2501" s="55">
        <v>1</v>
      </c>
      <c r="F2501" s="55">
        <v>0</v>
      </c>
      <c r="G2501" s="55">
        <v>0</v>
      </c>
      <c r="H2501" s="55">
        <v>0</v>
      </c>
      <c r="I2501" s="55">
        <v>0</v>
      </c>
      <c r="J2501" s="55">
        <v>1</v>
      </c>
      <c r="K2501" s="55">
        <v>1</v>
      </c>
      <c r="L2501" s="55">
        <v>0</v>
      </c>
      <c r="M2501" s="55">
        <v>0</v>
      </c>
      <c r="N2501" s="56">
        <v>2</v>
      </c>
      <c r="O2501" s="56">
        <v>2</v>
      </c>
      <c r="P2501" s="56">
        <v>4</v>
      </c>
      <c r="Q2501" s="55">
        <v>2500</v>
      </c>
      <c r="R2501" s="55" t="s">
        <v>309</v>
      </c>
      <c r="S2501" s="55">
        <v>142</v>
      </c>
      <c r="T2501" s="57">
        <f t="shared" si="39"/>
        <v>2</v>
      </c>
    </row>
    <row r="2502" spans="1:20" s="55" customFormat="1" x14ac:dyDescent="0.3">
      <c r="A2502" s="55" t="s">
        <v>2240</v>
      </c>
      <c r="B2502" s="55">
        <v>0</v>
      </c>
      <c r="C2502" s="55">
        <v>1</v>
      </c>
      <c r="D2502" s="55">
        <v>1</v>
      </c>
      <c r="E2502" s="55">
        <v>1</v>
      </c>
      <c r="F2502" s="55">
        <v>1</v>
      </c>
      <c r="G2502" s="55">
        <v>1</v>
      </c>
      <c r="H2502" s="55">
        <v>0</v>
      </c>
      <c r="I2502" s="55">
        <v>0</v>
      </c>
      <c r="J2502" s="55">
        <v>1</v>
      </c>
      <c r="K2502" s="55">
        <v>1</v>
      </c>
      <c r="L2502" s="55">
        <v>0</v>
      </c>
      <c r="M2502" s="55">
        <v>0</v>
      </c>
      <c r="N2502" s="56">
        <v>3</v>
      </c>
      <c r="O2502" s="56">
        <v>4</v>
      </c>
      <c r="P2502" s="56">
        <v>7</v>
      </c>
      <c r="Q2502" s="55">
        <v>2501</v>
      </c>
      <c r="R2502" s="55" t="s">
        <v>309</v>
      </c>
      <c r="S2502" s="55">
        <v>142</v>
      </c>
      <c r="T2502" s="57">
        <f t="shared" si="39"/>
        <v>5</v>
      </c>
    </row>
    <row r="2503" spans="1:20" s="55" customFormat="1" x14ac:dyDescent="0.3">
      <c r="A2503" s="55" t="s">
        <v>2240</v>
      </c>
      <c r="B2503" s="55">
        <v>0</v>
      </c>
      <c r="C2503" s="55">
        <v>1</v>
      </c>
      <c r="D2503" s="55">
        <v>1</v>
      </c>
      <c r="E2503" s="55">
        <v>0</v>
      </c>
      <c r="F2503" s="55">
        <v>2</v>
      </c>
      <c r="G2503" s="55">
        <v>0</v>
      </c>
      <c r="H2503" s="55">
        <v>0</v>
      </c>
      <c r="I2503" s="55">
        <v>0</v>
      </c>
      <c r="J2503" s="55">
        <v>1</v>
      </c>
      <c r="K2503" s="55">
        <v>1</v>
      </c>
      <c r="L2503" s="55">
        <v>0</v>
      </c>
      <c r="M2503" s="55">
        <v>0</v>
      </c>
      <c r="N2503" s="56">
        <v>4</v>
      </c>
      <c r="O2503" s="56">
        <v>2</v>
      </c>
      <c r="P2503" s="56">
        <v>6</v>
      </c>
      <c r="Q2503" s="55">
        <v>2502</v>
      </c>
      <c r="R2503" s="55" t="s">
        <v>309</v>
      </c>
      <c r="S2503" s="55">
        <v>142</v>
      </c>
      <c r="T2503" s="57">
        <f t="shared" si="39"/>
        <v>4</v>
      </c>
    </row>
    <row r="2504" spans="1:20" s="55" customFormat="1" x14ac:dyDescent="0.3">
      <c r="A2504" s="55" t="s">
        <v>2240</v>
      </c>
      <c r="B2504" s="55">
        <v>1</v>
      </c>
      <c r="C2504" s="55">
        <v>0</v>
      </c>
      <c r="D2504" s="55">
        <v>0</v>
      </c>
      <c r="E2504" s="55">
        <v>1</v>
      </c>
      <c r="F2504" s="55">
        <v>1</v>
      </c>
      <c r="G2504" s="55">
        <v>1</v>
      </c>
      <c r="H2504" s="55">
        <v>0</v>
      </c>
      <c r="I2504" s="55">
        <v>0</v>
      </c>
      <c r="J2504" s="55">
        <v>1</v>
      </c>
      <c r="K2504" s="55">
        <v>1</v>
      </c>
      <c r="L2504" s="55">
        <v>0</v>
      </c>
      <c r="M2504" s="55">
        <v>0</v>
      </c>
      <c r="N2504" s="56">
        <v>3</v>
      </c>
      <c r="O2504" s="56">
        <v>3</v>
      </c>
      <c r="P2504" s="56">
        <v>6</v>
      </c>
      <c r="Q2504" s="55">
        <v>2503</v>
      </c>
      <c r="R2504" s="55" t="s">
        <v>309</v>
      </c>
      <c r="S2504" s="55">
        <v>142</v>
      </c>
      <c r="T2504" s="57">
        <f t="shared" si="39"/>
        <v>4</v>
      </c>
    </row>
    <row r="2505" spans="1:20" s="55" customFormat="1" x14ac:dyDescent="0.3">
      <c r="A2505" s="55" t="s">
        <v>2240</v>
      </c>
      <c r="B2505" s="55">
        <v>0</v>
      </c>
      <c r="C2505" s="55">
        <v>1</v>
      </c>
      <c r="D2505" s="55">
        <v>1</v>
      </c>
      <c r="E2505" s="55">
        <v>0</v>
      </c>
      <c r="F2505" s="55">
        <v>0</v>
      </c>
      <c r="G2505" s="55">
        <v>0</v>
      </c>
      <c r="H2505" s="55">
        <v>0</v>
      </c>
      <c r="I2505" s="55">
        <v>0</v>
      </c>
      <c r="J2505" s="55">
        <v>1</v>
      </c>
      <c r="K2505" s="55">
        <v>1</v>
      </c>
      <c r="L2505" s="55">
        <v>0</v>
      </c>
      <c r="M2505" s="55">
        <v>0</v>
      </c>
      <c r="N2505" s="56">
        <v>2</v>
      </c>
      <c r="O2505" s="56">
        <v>2</v>
      </c>
      <c r="P2505" s="56">
        <v>4</v>
      </c>
      <c r="Q2505" s="55">
        <v>2504</v>
      </c>
      <c r="R2505" s="55" t="s">
        <v>309</v>
      </c>
      <c r="S2505" s="55">
        <v>142</v>
      </c>
      <c r="T2505" s="57">
        <f t="shared" si="39"/>
        <v>2</v>
      </c>
    </row>
    <row r="2506" spans="1:20" s="55" customFormat="1" x14ac:dyDescent="0.3">
      <c r="A2506" s="55" t="s">
        <v>2240</v>
      </c>
      <c r="B2506" s="55">
        <v>0</v>
      </c>
      <c r="C2506" s="55">
        <v>1</v>
      </c>
      <c r="D2506" s="55">
        <v>1</v>
      </c>
      <c r="E2506" s="55">
        <v>1</v>
      </c>
      <c r="F2506" s="55">
        <v>0</v>
      </c>
      <c r="G2506" s="55">
        <v>0</v>
      </c>
      <c r="H2506" s="55">
        <v>0</v>
      </c>
      <c r="I2506" s="55">
        <v>0</v>
      </c>
      <c r="J2506" s="55">
        <v>1</v>
      </c>
      <c r="K2506" s="55">
        <v>1</v>
      </c>
      <c r="L2506" s="55">
        <v>0</v>
      </c>
      <c r="M2506" s="55">
        <v>0</v>
      </c>
      <c r="N2506" s="56">
        <v>2</v>
      </c>
      <c r="O2506" s="56">
        <v>3</v>
      </c>
      <c r="P2506" s="56">
        <v>5</v>
      </c>
      <c r="Q2506" s="55">
        <v>2505</v>
      </c>
      <c r="R2506" s="55" t="s">
        <v>309</v>
      </c>
      <c r="S2506" s="55">
        <v>142</v>
      </c>
      <c r="T2506" s="57">
        <f t="shared" si="39"/>
        <v>3</v>
      </c>
    </row>
    <row r="2507" spans="1:20" s="55" customFormat="1" x14ac:dyDescent="0.3">
      <c r="A2507" s="55" t="s">
        <v>2240</v>
      </c>
      <c r="B2507" s="55">
        <v>1</v>
      </c>
      <c r="C2507" s="55">
        <v>0</v>
      </c>
      <c r="D2507" s="55">
        <v>2</v>
      </c>
      <c r="E2507" s="55">
        <v>0</v>
      </c>
      <c r="F2507" s="55">
        <v>1</v>
      </c>
      <c r="G2507" s="55">
        <v>0</v>
      </c>
      <c r="H2507" s="55">
        <v>1</v>
      </c>
      <c r="I2507" s="55">
        <v>0</v>
      </c>
      <c r="J2507" s="55">
        <v>1</v>
      </c>
      <c r="K2507" s="55">
        <v>1</v>
      </c>
      <c r="L2507" s="55">
        <v>0</v>
      </c>
      <c r="M2507" s="55">
        <v>0</v>
      </c>
      <c r="N2507" s="56">
        <v>6</v>
      </c>
      <c r="O2507" s="56">
        <v>1</v>
      </c>
      <c r="P2507" s="56">
        <v>7</v>
      </c>
      <c r="Q2507" s="55">
        <v>2506</v>
      </c>
      <c r="R2507" s="55" t="s">
        <v>309</v>
      </c>
      <c r="S2507" s="55">
        <v>142</v>
      </c>
      <c r="T2507" s="57">
        <f t="shared" si="39"/>
        <v>5</v>
      </c>
    </row>
    <row r="2508" spans="1:20" s="55" customFormat="1" x14ac:dyDescent="0.3">
      <c r="A2508" s="55" t="s">
        <v>2240</v>
      </c>
      <c r="B2508" s="55">
        <v>0</v>
      </c>
      <c r="C2508" s="55">
        <v>1</v>
      </c>
      <c r="D2508" s="55">
        <v>0</v>
      </c>
      <c r="E2508" s="55">
        <v>1</v>
      </c>
      <c r="F2508" s="55">
        <v>0</v>
      </c>
      <c r="G2508" s="55">
        <v>2</v>
      </c>
      <c r="H2508" s="55">
        <v>0</v>
      </c>
      <c r="I2508" s="55">
        <v>0</v>
      </c>
      <c r="J2508" s="55">
        <v>1</v>
      </c>
      <c r="K2508" s="55">
        <v>1</v>
      </c>
      <c r="L2508" s="55">
        <v>0</v>
      </c>
      <c r="M2508" s="55">
        <v>0</v>
      </c>
      <c r="N2508" s="56">
        <v>1</v>
      </c>
      <c r="O2508" s="56">
        <v>5</v>
      </c>
      <c r="P2508" s="56">
        <v>6</v>
      </c>
      <c r="Q2508" s="55">
        <v>2507</v>
      </c>
      <c r="R2508" s="55" t="s">
        <v>309</v>
      </c>
      <c r="S2508" s="55">
        <v>142</v>
      </c>
      <c r="T2508" s="57">
        <f t="shared" si="39"/>
        <v>4</v>
      </c>
    </row>
    <row r="2509" spans="1:20" s="55" customFormat="1" x14ac:dyDescent="0.3">
      <c r="A2509" s="55" t="s">
        <v>2240</v>
      </c>
      <c r="B2509" s="55">
        <v>0</v>
      </c>
      <c r="C2509" s="55">
        <v>1</v>
      </c>
      <c r="D2509" s="55">
        <v>1</v>
      </c>
      <c r="E2509" s="55">
        <v>1</v>
      </c>
      <c r="F2509" s="55">
        <v>0</v>
      </c>
      <c r="G2509" s="55">
        <v>0</v>
      </c>
      <c r="H2509" s="55">
        <v>0</v>
      </c>
      <c r="I2509" s="55">
        <v>0</v>
      </c>
      <c r="J2509" s="55">
        <v>0</v>
      </c>
      <c r="K2509" s="55">
        <v>1</v>
      </c>
      <c r="L2509" s="55">
        <v>1</v>
      </c>
      <c r="M2509" s="55">
        <v>0</v>
      </c>
      <c r="N2509" s="56">
        <v>2</v>
      </c>
      <c r="O2509" s="56">
        <v>3</v>
      </c>
      <c r="P2509" s="56">
        <v>5</v>
      </c>
      <c r="Q2509" s="55">
        <v>2508</v>
      </c>
      <c r="R2509" s="55" t="s">
        <v>309</v>
      </c>
      <c r="S2509" s="55">
        <v>142</v>
      </c>
      <c r="T2509" s="57">
        <f t="shared" si="39"/>
        <v>3</v>
      </c>
    </row>
    <row r="2510" spans="1:20" s="55" customFormat="1" x14ac:dyDescent="0.3">
      <c r="A2510" s="55" t="s">
        <v>2240</v>
      </c>
      <c r="B2510" s="55">
        <v>0</v>
      </c>
      <c r="C2510" s="55">
        <v>1</v>
      </c>
      <c r="D2510" s="55">
        <v>1</v>
      </c>
      <c r="E2510" s="55">
        <v>0</v>
      </c>
      <c r="F2510" s="55">
        <v>1</v>
      </c>
      <c r="G2510" s="55">
        <v>2</v>
      </c>
      <c r="H2510" s="55">
        <v>0</v>
      </c>
      <c r="I2510" s="55">
        <v>1</v>
      </c>
      <c r="J2510" s="55">
        <v>1</v>
      </c>
      <c r="K2510" s="55">
        <v>1</v>
      </c>
      <c r="L2510" s="55">
        <v>0</v>
      </c>
      <c r="M2510" s="55">
        <v>0</v>
      </c>
      <c r="N2510" s="56">
        <v>3</v>
      </c>
      <c r="O2510" s="56">
        <v>5</v>
      </c>
      <c r="P2510" s="56">
        <v>8</v>
      </c>
      <c r="Q2510" s="55">
        <v>2509</v>
      </c>
      <c r="R2510" s="55" t="s">
        <v>309</v>
      </c>
      <c r="S2510" s="55">
        <v>142</v>
      </c>
      <c r="T2510" s="57">
        <f t="shared" si="39"/>
        <v>6</v>
      </c>
    </row>
    <row r="2511" spans="1:20" s="55" customFormat="1" x14ac:dyDescent="0.3">
      <c r="A2511" s="55" t="s">
        <v>2240</v>
      </c>
      <c r="B2511" s="55">
        <v>1</v>
      </c>
      <c r="C2511" s="55">
        <v>0</v>
      </c>
      <c r="D2511" s="55">
        <v>1</v>
      </c>
      <c r="E2511" s="55">
        <v>1</v>
      </c>
      <c r="F2511" s="55">
        <v>2</v>
      </c>
      <c r="G2511" s="55">
        <v>1</v>
      </c>
      <c r="H2511" s="55">
        <v>0</v>
      </c>
      <c r="I2511" s="55">
        <v>1</v>
      </c>
      <c r="J2511" s="55">
        <v>1</v>
      </c>
      <c r="K2511" s="55">
        <v>1</v>
      </c>
      <c r="L2511" s="55">
        <v>0</v>
      </c>
      <c r="M2511" s="55">
        <v>0</v>
      </c>
      <c r="N2511" s="56">
        <v>5</v>
      </c>
      <c r="O2511" s="56">
        <v>4</v>
      </c>
      <c r="P2511" s="56">
        <v>9</v>
      </c>
      <c r="Q2511" s="55">
        <v>2510</v>
      </c>
      <c r="R2511" s="55" t="s">
        <v>309</v>
      </c>
      <c r="S2511" s="55">
        <v>142</v>
      </c>
      <c r="T2511" s="57">
        <f t="shared" si="39"/>
        <v>7</v>
      </c>
    </row>
    <row r="2512" spans="1:20" s="55" customFormat="1" x14ac:dyDescent="0.3">
      <c r="A2512" s="55" t="s">
        <v>2240</v>
      </c>
      <c r="B2512" s="55">
        <v>0</v>
      </c>
      <c r="C2512" s="55">
        <v>0</v>
      </c>
      <c r="D2512" s="55">
        <v>0</v>
      </c>
      <c r="E2512" s="55">
        <v>1</v>
      </c>
      <c r="F2512" s="55">
        <v>0</v>
      </c>
      <c r="G2512" s="55">
        <v>0</v>
      </c>
      <c r="H2512" s="55">
        <v>0</v>
      </c>
      <c r="I2512" s="55">
        <v>1</v>
      </c>
      <c r="J2512" s="55">
        <v>1</v>
      </c>
      <c r="K2512" s="55">
        <v>1</v>
      </c>
      <c r="L2512" s="55">
        <v>0</v>
      </c>
      <c r="M2512" s="55">
        <v>0</v>
      </c>
      <c r="N2512" s="56">
        <v>1</v>
      </c>
      <c r="O2512" s="56">
        <v>3</v>
      </c>
      <c r="P2512" s="56">
        <v>4</v>
      </c>
      <c r="Q2512" s="55">
        <v>2511</v>
      </c>
      <c r="R2512" s="55" t="s">
        <v>309</v>
      </c>
      <c r="S2512" s="55">
        <v>142</v>
      </c>
      <c r="T2512" s="57">
        <f t="shared" si="39"/>
        <v>2</v>
      </c>
    </row>
    <row r="2513" spans="1:20" s="55" customFormat="1" x14ac:dyDescent="0.3">
      <c r="A2513" s="55" t="s">
        <v>2240</v>
      </c>
      <c r="B2513" s="55">
        <v>0</v>
      </c>
      <c r="C2513" s="55">
        <v>0</v>
      </c>
      <c r="D2513" s="55">
        <v>1</v>
      </c>
      <c r="E2513" s="55">
        <v>0</v>
      </c>
      <c r="F2513" s="55">
        <v>2</v>
      </c>
      <c r="G2513" s="55">
        <v>0</v>
      </c>
      <c r="H2513" s="55">
        <v>1</v>
      </c>
      <c r="I2513" s="55">
        <v>1</v>
      </c>
      <c r="J2513" s="55">
        <v>1</v>
      </c>
      <c r="K2513" s="55">
        <v>1</v>
      </c>
      <c r="L2513" s="55">
        <v>0</v>
      </c>
      <c r="M2513" s="55">
        <v>0</v>
      </c>
      <c r="N2513" s="56">
        <v>5</v>
      </c>
      <c r="O2513" s="56">
        <v>2</v>
      </c>
      <c r="P2513" s="56">
        <v>7</v>
      </c>
      <c r="Q2513" s="55">
        <v>2512</v>
      </c>
      <c r="R2513" s="55" t="s">
        <v>309</v>
      </c>
      <c r="S2513" s="55">
        <v>142</v>
      </c>
      <c r="T2513" s="57">
        <f t="shared" si="39"/>
        <v>5</v>
      </c>
    </row>
    <row r="2514" spans="1:20" s="55" customFormat="1" x14ac:dyDescent="0.3">
      <c r="A2514" s="55" t="s">
        <v>2240</v>
      </c>
      <c r="B2514" s="55">
        <v>1</v>
      </c>
      <c r="C2514" s="55">
        <v>0</v>
      </c>
      <c r="D2514" s="55">
        <v>1</v>
      </c>
      <c r="E2514" s="55">
        <v>1</v>
      </c>
      <c r="F2514" s="55">
        <v>0</v>
      </c>
      <c r="G2514" s="55">
        <v>1</v>
      </c>
      <c r="H2514" s="55">
        <v>0</v>
      </c>
      <c r="I2514" s="55">
        <v>0</v>
      </c>
      <c r="J2514" s="55">
        <v>1</v>
      </c>
      <c r="K2514" s="55">
        <v>1</v>
      </c>
      <c r="L2514" s="55">
        <v>0</v>
      </c>
      <c r="M2514" s="55">
        <v>0</v>
      </c>
      <c r="N2514" s="56">
        <v>3</v>
      </c>
      <c r="O2514" s="56">
        <v>3</v>
      </c>
      <c r="P2514" s="56">
        <v>6</v>
      </c>
      <c r="Q2514" s="55">
        <v>2513</v>
      </c>
      <c r="R2514" s="55" t="s">
        <v>309</v>
      </c>
      <c r="S2514" s="55">
        <v>142</v>
      </c>
      <c r="T2514" s="57">
        <f t="shared" si="39"/>
        <v>4</v>
      </c>
    </row>
    <row r="2515" spans="1:20" s="55" customFormat="1" x14ac:dyDescent="0.3">
      <c r="A2515" s="55" t="s">
        <v>2240</v>
      </c>
      <c r="B2515" s="55">
        <v>1</v>
      </c>
      <c r="C2515" s="55">
        <v>0</v>
      </c>
      <c r="D2515" s="55">
        <v>1</v>
      </c>
      <c r="E2515" s="55">
        <v>0</v>
      </c>
      <c r="F2515" s="55">
        <v>1</v>
      </c>
      <c r="G2515" s="55">
        <v>2</v>
      </c>
      <c r="H2515" s="55">
        <v>0</v>
      </c>
      <c r="I2515" s="55">
        <v>0</v>
      </c>
      <c r="J2515" s="55">
        <v>1</v>
      </c>
      <c r="K2515" s="55">
        <v>1</v>
      </c>
      <c r="L2515" s="55">
        <v>0</v>
      </c>
      <c r="M2515" s="55">
        <v>0</v>
      </c>
      <c r="N2515" s="56">
        <v>4</v>
      </c>
      <c r="O2515" s="56">
        <v>3</v>
      </c>
      <c r="P2515" s="56">
        <v>7</v>
      </c>
      <c r="Q2515" s="55">
        <v>2514</v>
      </c>
      <c r="R2515" s="55" t="s">
        <v>309</v>
      </c>
      <c r="S2515" s="55">
        <v>142</v>
      </c>
      <c r="T2515" s="57">
        <f t="shared" si="39"/>
        <v>5</v>
      </c>
    </row>
    <row r="2516" spans="1:20" s="55" customFormat="1" x14ac:dyDescent="0.3">
      <c r="A2516" s="55" t="s">
        <v>2240</v>
      </c>
      <c r="B2516" s="55">
        <v>1</v>
      </c>
      <c r="C2516" s="55">
        <v>0</v>
      </c>
      <c r="D2516" s="55">
        <v>0</v>
      </c>
      <c r="E2516" s="55">
        <v>0</v>
      </c>
      <c r="F2516" s="55">
        <v>1</v>
      </c>
      <c r="G2516" s="55">
        <v>2</v>
      </c>
      <c r="H2516" s="55">
        <v>1</v>
      </c>
      <c r="I2516" s="55">
        <v>0</v>
      </c>
      <c r="J2516" s="55">
        <v>1</v>
      </c>
      <c r="K2516" s="55">
        <v>1</v>
      </c>
      <c r="L2516" s="55">
        <v>0</v>
      </c>
      <c r="M2516" s="55">
        <v>0</v>
      </c>
      <c r="N2516" s="56">
        <v>4</v>
      </c>
      <c r="O2516" s="56">
        <v>3</v>
      </c>
      <c r="P2516" s="56">
        <v>7</v>
      </c>
      <c r="Q2516" s="55">
        <v>2515</v>
      </c>
      <c r="R2516" s="55" t="s">
        <v>309</v>
      </c>
      <c r="S2516" s="55">
        <v>142</v>
      </c>
      <c r="T2516" s="57">
        <f t="shared" si="39"/>
        <v>5</v>
      </c>
    </row>
    <row r="2517" spans="1:20" s="55" customFormat="1" x14ac:dyDescent="0.3">
      <c r="A2517" s="55" t="s">
        <v>2240</v>
      </c>
      <c r="B2517" s="55">
        <v>0</v>
      </c>
      <c r="C2517" s="55">
        <v>0</v>
      </c>
      <c r="D2517" s="55">
        <v>0</v>
      </c>
      <c r="E2517" s="55">
        <v>1</v>
      </c>
      <c r="F2517" s="55">
        <v>0</v>
      </c>
      <c r="G2517" s="55">
        <v>1</v>
      </c>
      <c r="H2517" s="55">
        <v>1</v>
      </c>
      <c r="I2517" s="55">
        <v>0</v>
      </c>
      <c r="J2517" s="55">
        <v>1</v>
      </c>
      <c r="K2517" s="55">
        <v>1</v>
      </c>
      <c r="L2517" s="55">
        <v>0</v>
      </c>
      <c r="M2517" s="55">
        <v>0</v>
      </c>
      <c r="N2517" s="56">
        <v>2</v>
      </c>
      <c r="O2517" s="56">
        <v>3</v>
      </c>
      <c r="P2517" s="56">
        <v>5</v>
      </c>
      <c r="Q2517" s="55">
        <v>2516</v>
      </c>
      <c r="R2517" s="55" t="s">
        <v>309</v>
      </c>
      <c r="S2517" s="55">
        <v>142</v>
      </c>
      <c r="T2517" s="57">
        <f t="shared" si="39"/>
        <v>3</v>
      </c>
    </row>
    <row r="2518" spans="1:20" s="55" customFormat="1" x14ac:dyDescent="0.3">
      <c r="A2518" s="55" t="s">
        <v>2240</v>
      </c>
      <c r="B2518" s="55">
        <v>0</v>
      </c>
      <c r="C2518" s="55">
        <v>0</v>
      </c>
      <c r="D2518" s="55">
        <v>1</v>
      </c>
      <c r="E2518" s="55">
        <v>0</v>
      </c>
      <c r="F2518" s="55">
        <v>1</v>
      </c>
      <c r="G2518" s="55">
        <v>1</v>
      </c>
      <c r="H2518" s="55">
        <v>2</v>
      </c>
      <c r="I2518" s="55">
        <v>1</v>
      </c>
      <c r="J2518" s="55">
        <v>1</v>
      </c>
      <c r="K2518" s="55">
        <v>1</v>
      </c>
      <c r="L2518" s="55">
        <v>0</v>
      </c>
      <c r="M2518" s="55">
        <v>0</v>
      </c>
      <c r="N2518" s="56">
        <v>5</v>
      </c>
      <c r="O2518" s="56">
        <v>3</v>
      </c>
      <c r="P2518" s="56">
        <v>8</v>
      </c>
      <c r="Q2518" s="55">
        <v>2517</v>
      </c>
      <c r="R2518" s="55" t="s">
        <v>309</v>
      </c>
      <c r="S2518" s="55">
        <v>142</v>
      </c>
      <c r="T2518" s="57">
        <f t="shared" si="39"/>
        <v>6</v>
      </c>
    </row>
    <row r="2519" spans="1:20" s="55" customFormat="1" x14ac:dyDescent="0.3">
      <c r="A2519" s="55" t="s">
        <v>2240</v>
      </c>
      <c r="B2519" s="55">
        <v>1</v>
      </c>
      <c r="C2519" s="55">
        <v>0</v>
      </c>
      <c r="D2519" s="55">
        <v>1</v>
      </c>
      <c r="E2519" s="55">
        <v>1</v>
      </c>
      <c r="F2519" s="55">
        <v>0</v>
      </c>
      <c r="G2519" s="55">
        <v>0</v>
      </c>
      <c r="H2519" s="55">
        <v>0</v>
      </c>
      <c r="I2519" s="55">
        <v>0</v>
      </c>
      <c r="J2519" s="55">
        <v>1</v>
      </c>
      <c r="K2519" s="55">
        <v>1</v>
      </c>
      <c r="L2519" s="55">
        <v>0</v>
      </c>
      <c r="M2519" s="55">
        <v>0</v>
      </c>
      <c r="N2519" s="56">
        <v>3</v>
      </c>
      <c r="O2519" s="56">
        <v>2</v>
      </c>
      <c r="P2519" s="56">
        <v>5</v>
      </c>
      <c r="Q2519" s="55">
        <v>2518</v>
      </c>
      <c r="R2519" s="55" t="s">
        <v>309</v>
      </c>
      <c r="S2519" s="55">
        <v>142</v>
      </c>
      <c r="T2519" s="57">
        <f t="shared" si="39"/>
        <v>3</v>
      </c>
    </row>
    <row r="2520" spans="1:20" s="55" customFormat="1" x14ac:dyDescent="0.3">
      <c r="A2520" s="55" t="s">
        <v>2239</v>
      </c>
      <c r="B2520" s="55">
        <v>0</v>
      </c>
      <c r="C2520" s="55">
        <v>0</v>
      </c>
      <c r="D2520" s="55">
        <v>1</v>
      </c>
      <c r="E2520" s="55">
        <v>1</v>
      </c>
      <c r="F2520" s="55">
        <v>1</v>
      </c>
      <c r="G2520" s="55">
        <v>2</v>
      </c>
      <c r="H2520" s="55">
        <v>0</v>
      </c>
      <c r="I2520" s="55">
        <v>0</v>
      </c>
      <c r="J2520" s="55">
        <v>1</v>
      </c>
      <c r="K2520" s="55">
        <v>1</v>
      </c>
      <c r="L2520" s="55">
        <v>0</v>
      </c>
      <c r="M2520" s="55">
        <v>0</v>
      </c>
      <c r="N2520" s="56">
        <v>3</v>
      </c>
      <c r="O2520" s="56">
        <v>4</v>
      </c>
      <c r="P2520" s="56">
        <v>7</v>
      </c>
      <c r="Q2520" s="55">
        <v>2519</v>
      </c>
      <c r="R2520" s="55" t="s">
        <v>309</v>
      </c>
      <c r="S2520" s="55">
        <v>143</v>
      </c>
      <c r="T2520" s="57">
        <f t="shared" si="39"/>
        <v>5</v>
      </c>
    </row>
    <row r="2521" spans="1:20" s="55" customFormat="1" x14ac:dyDescent="0.3">
      <c r="A2521" s="55" t="s">
        <v>2239</v>
      </c>
      <c r="B2521" s="55">
        <v>1</v>
      </c>
      <c r="C2521" s="55">
        <v>0</v>
      </c>
      <c r="D2521" s="55">
        <v>1</v>
      </c>
      <c r="E2521" s="55">
        <v>0</v>
      </c>
      <c r="F2521" s="55">
        <v>0</v>
      </c>
      <c r="G2521" s="55">
        <v>0</v>
      </c>
      <c r="H2521" s="55">
        <v>0</v>
      </c>
      <c r="I2521" s="55">
        <v>0</v>
      </c>
      <c r="J2521" s="55">
        <v>1</v>
      </c>
      <c r="K2521" s="55">
        <v>1</v>
      </c>
      <c r="L2521" s="55">
        <v>0</v>
      </c>
      <c r="M2521" s="55">
        <v>0</v>
      </c>
      <c r="N2521" s="56">
        <v>3</v>
      </c>
      <c r="O2521" s="56">
        <v>1</v>
      </c>
      <c r="P2521" s="56">
        <v>4</v>
      </c>
      <c r="Q2521" s="55">
        <v>2520</v>
      </c>
      <c r="R2521" s="55" t="s">
        <v>309</v>
      </c>
      <c r="S2521" s="55">
        <v>143</v>
      </c>
      <c r="T2521" s="57">
        <f t="shared" si="39"/>
        <v>2</v>
      </c>
    </row>
    <row r="2522" spans="1:20" s="55" customFormat="1" x14ac:dyDescent="0.3">
      <c r="A2522" s="55" t="s">
        <v>2239</v>
      </c>
      <c r="B2522" s="55">
        <v>1</v>
      </c>
      <c r="C2522" s="55">
        <v>0</v>
      </c>
      <c r="D2522" s="55">
        <v>0</v>
      </c>
      <c r="E2522" s="55">
        <v>2</v>
      </c>
      <c r="F2522" s="55">
        <v>0</v>
      </c>
      <c r="G2522" s="55">
        <v>0</v>
      </c>
      <c r="H2522" s="55">
        <v>0</v>
      </c>
      <c r="I2522" s="55">
        <v>0</v>
      </c>
      <c r="J2522" s="55">
        <v>1</v>
      </c>
      <c r="K2522" s="55">
        <v>1</v>
      </c>
      <c r="L2522" s="55">
        <v>0</v>
      </c>
      <c r="M2522" s="55">
        <v>0</v>
      </c>
      <c r="N2522" s="56">
        <v>2</v>
      </c>
      <c r="O2522" s="56">
        <v>3</v>
      </c>
      <c r="P2522" s="56">
        <v>5</v>
      </c>
      <c r="Q2522" s="55">
        <v>2521</v>
      </c>
      <c r="R2522" s="55" t="s">
        <v>309</v>
      </c>
      <c r="S2522" s="55">
        <v>143</v>
      </c>
      <c r="T2522" s="57">
        <f t="shared" si="39"/>
        <v>3</v>
      </c>
    </row>
    <row r="2523" spans="1:20" s="55" customFormat="1" x14ac:dyDescent="0.3">
      <c r="A2523" s="55" t="s">
        <v>2239</v>
      </c>
      <c r="B2523" s="55">
        <v>0</v>
      </c>
      <c r="C2523" s="55">
        <v>1</v>
      </c>
      <c r="D2523" s="55">
        <v>0</v>
      </c>
      <c r="E2523" s="55">
        <v>1</v>
      </c>
      <c r="F2523" s="55">
        <v>2</v>
      </c>
      <c r="G2523" s="55">
        <v>1</v>
      </c>
      <c r="H2523" s="55">
        <v>1</v>
      </c>
      <c r="I2523" s="55">
        <v>1</v>
      </c>
      <c r="J2523" s="55">
        <v>1</v>
      </c>
      <c r="K2523" s="55">
        <v>1</v>
      </c>
      <c r="L2523" s="55">
        <v>0</v>
      </c>
      <c r="M2523" s="55">
        <v>0</v>
      </c>
      <c r="N2523" s="56">
        <v>4</v>
      </c>
      <c r="O2523" s="56">
        <v>5</v>
      </c>
      <c r="P2523" s="56">
        <v>9</v>
      </c>
      <c r="Q2523" s="55">
        <v>2522</v>
      </c>
      <c r="R2523" s="55" t="s">
        <v>309</v>
      </c>
      <c r="S2523" s="55">
        <v>143</v>
      </c>
      <c r="T2523" s="57">
        <f t="shared" si="39"/>
        <v>7</v>
      </c>
    </row>
    <row r="2524" spans="1:20" s="55" customFormat="1" x14ac:dyDescent="0.3">
      <c r="A2524" s="55" t="s">
        <v>2239</v>
      </c>
      <c r="B2524" s="55">
        <v>1</v>
      </c>
      <c r="C2524" s="55">
        <v>0</v>
      </c>
      <c r="D2524" s="55">
        <v>1</v>
      </c>
      <c r="E2524" s="55">
        <v>0</v>
      </c>
      <c r="F2524" s="55">
        <v>1</v>
      </c>
      <c r="G2524" s="55">
        <v>0</v>
      </c>
      <c r="H2524" s="55">
        <v>0</v>
      </c>
      <c r="I2524" s="55">
        <v>0</v>
      </c>
      <c r="J2524" s="55">
        <v>1</v>
      </c>
      <c r="K2524" s="55">
        <v>1</v>
      </c>
      <c r="L2524" s="55">
        <v>0</v>
      </c>
      <c r="M2524" s="55">
        <v>0</v>
      </c>
      <c r="N2524" s="56">
        <v>4</v>
      </c>
      <c r="O2524" s="56">
        <v>1</v>
      </c>
      <c r="P2524" s="56">
        <v>5</v>
      </c>
      <c r="Q2524" s="55">
        <v>2523</v>
      </c>
      <c r="R2524" s="55" t="s">
        <v>309</v>
      </c>
      <c r="S2524" s="55">
        <v>143</v>
      </c>
      <c r="T2524" s="57">
        <f t="shared" si="39"/>
        <v>3</v>
      </c>
    </row>
    <row r="2525" spans="1:20" s="55" customFormat="1" x14ac:dyDescent="0.3">
      <c r="A2525" s="55" t="s">
        <v>2239</v>
      </c>
      <c r="B2525" s="55">
        <v>0</v>
      </c>
      <c r="C2525" s="55">
        <v>1</v>
      </c>
      <c r="D2525" s="55">
        <v>1</v>
      </c>
      <c r="E2525" s="55">
        <v>1</v>
      </c>
      <c r="F2525" s="55">
        <v>2</v>
      </c>
      <c r="G2525" s="55">
        <v>1</v>
      </c>
      <c r="H2525" s="55">
        <v>1</v>
      </c>
      <c r="I2525" s="55">
        <v>0</v>
      </c>
      <c r="J2525" s="55">
        <v>0</v>
      </c>
      <c r="K2525" s="55">
        <v>1</v>
      </c>
      <c r="L2525" s="55">
        <v>1</v>
      </c>
      <c r="M2525" s="55">
        <v>0</v>
      </c>
      <c r="N2525" s="56">
        <v>5</v>
      </c>
      <c r="O2525" s="56">
        <v>4</v>
      </c>
      <c r="P2525" s="56">
        <v>9</v>
      </c>
      <c r="Q2525" s="55">
        <v>2524</v>
      </c>
      <c r="R2525" s="55" t="s">
        <v>309</v>
      </c>
      <c r="S2525" s="55">
        <v>143</v>
      </c>
      <c r="T2525" s="57">
        <f t="shared" si="39"/>
        <v>7</v>
      </c>
    </row>
    <row r="2526" spans="1:20" s="55" customFormat="1" x14ac:dyDescent="0.3">
      <c r="A2526" s="55" t="s">
        <v>2239</v>
      </c>
      <c r="B2526" s="55">
        <v>0</v>
      </c>
      <c r="C2526" s="55">
        <v>1</v>
      </c>
      <c r="D2526" s="55">
        <v>0</v>
      </c>
      <c r="E2526" s="55">
        <v>1</v>
      </c>
      <c r="F2526" s="55">
        <v>0</v>
      </c>
      <c r="G2526" s="55">
        <v>2</v>
      </c>
      <c r="H2526" s="55">
        <v>0</v>
      </c>
      <c r="I2526" s="55">
        <v>0</v>
      </c>
      <c r="J2526" s="55">
        <v>0</v>
      </c>
      <c r="K2526" s="55">
        <v>1</v>
      </c>
      <c r="L2526" s="55">
        <v>1</v>
      </c>
      <c r="M2526" s="55">
        <v>0</v>
      </c>
      <c r="N2526" s="56">
        <v>1</v>
      </c>
      <c r="O2526" s="56">
        <v>5</v>
      </c>
      <c r="P2526" s="56">
        <v>6</v>
      </c>
      <c r="Q2526" s="55">
        <v>2525</v>
      </c>
      <c r="R2526" s="55" t="s">
        <v>309</v>
      </c>
      <c r="S2526" s="55">
        <v>143</v>
      </c>
      <c r="T2526" s="57">
        <f t="shared" si="39"/>
        <v>4</v>
      </c>
    </row>
    <row r="2527" spans="1:20" s="55" customFormat="1" x14ac:dyDescent="0.3">
      <c r="A2527" s="55" t="s">
        <v>2239</v>
      </c>
      <c r="B2527" s="55">
        <v>0</v>
      </c>
      <c r="C2527" s="55">
        <v>1</v>
      </c>
      <c r="D2527" s="55">
        <v>1</v>
      </c>
      <c r="E2527" s="55">
        <v>1</v>
      </c>
      <c r="F2527" s="55">
        <v>1</v>
      </c>
      <c r="G2527" s="55">
        <v>2</v>
      </c>
      <c r="H2527" s="55">
        <v>1</v>
      </c>
      <c r="I2527" s="55">
        <v>1</v>
      </c>
      <c r="J2527" s="55">
        <v>0</v>
      </c>
      <c r="K2527" s="55">
        <v>1</v>
      </c>
      <c r="L2527" s="55">
        <v>1</v>
      </c>
      <c r="M2527" s="55">
        <v>0</v>
      </c>
      <c r="N2527" s="56">
        <v>4</v>
      </c>
      <c r="O2527" s="56">
        <v>6</v>
      </c>
      <c r="P2527" s="56">
        <v>10</v>
      </c>
      <c r="Q2527" s="55">
        <v>2526</v>
      </c>
      <c r="R2527" s="55" t="s">
        <v>309</v>
      </c>
      <c r="S2527" s="55">
        <v>143</v>
      </c>
      <c r="T2527" s="57">
        <f t="shared" si="39"/>
        <v>8</v>
      </c>
    </row>
    <row r="2528" spans="1:20" s="55" customFormat="1" x14ac:dyDescent="0.3">
      <c r="A2528" s="55" t="s">
        <v>2239</v>
      </c>
      <c r="B2528" s="55">
        <v>1</v>
      </c>
      <c r="C2528" s="55">
        <v>0</v>
      </c>
      <c r="D2528" s="55">
        <v>0</v>
      </c>
      <c r="E2528" s="55">
        <v>1</v>
      </c>
      <c r="F2528" s="55">
        <v>1</v>
      </c>
      <c r="G2528" s="55">
        <v>0</v>
      </c>
      <c r="H2528" s="55">
        <v>0</v>
      </c>
      <c r="I2528" s="55">
        <v>0</v>
      </c>
      <c r="J2528" s="55">
        <v>1</v>
      </c>
      <c r="K2528" s="55">
        <v>1</v>
      </c>
      <c r="L2528" s="55">
        <v>0</v>
      </c>
      <c r="M2528" s="55">
        <v>0</v>
      </c>
      <c r="N2528" s="56">
        <v>3</v>
      </c>
      <c r="O2528" s="56">
        <v>2</v>
      </c>
      <c r="P2528" s="56">
        <v>5</v>
      </c>
      <c r="Q2528" s="55">
        <v>2527</v>
      </c>
      <c r="R2528" s="55" t="s">
        <v>309</v>
      </c>
      <c r="S2528" s="55">
        <v>143</v>
      </c>
      <c r="T2528" s="57">
        <f t="shared" si="39"/>
        <v>3</v>
      </c>
    </row>
    <row r="2529" spans="1:20" s="55" customFormat="1" x14ac:dyDescent="0.3">
      <c r="A2529" s="55" t="s">
        <v>2239</v>
      </c>
      <c r="B2529" s="55">
        <v>0</v>
      </c>
      <c r="C2529" s="55">
        <v>0</v>
      </c>
      <c r="D2529" s="55">
        <v>0</v>
      </c>
      <c r="E2529" s="55">
        <v>1</v>
      </c>
      <c r="F2529" s="55">
        <v>2</v>
      </c>
      <c r="G2529" s="55">
        <v>1</v>
      </c>
      <c r="H2529" s="55">
        <v>0</v>
      </c>
      <c r="I2529" s="55">
        <v>2</v>
      </c>
      <c r="J2529" s="55">
        <v>0</v>
      </c>
      <c r="K2529" s="55">
        <v>1</v>
      </c>
      <c r="L2529" s="55">
        <v>1</v>
      </c>
      <c r="M2529" s="55">
        <v>0</v>
      </c>
      <c r="N2529" s="56">
        <v>3</v>
      </c>
      <c r="O2529" s="56">
        <v>5</v>
      </c>
      <c r="P2529" s="56">
        <v>8</v>
      </c>
      <c r="Q2529" s="55">
        <v>2528</v>
      </c>
      <c r="R2529" s="55" t="s">
        <v>309</v>
      </c>
      <c r="S2529" s="55">
        <v>143</v>
      </c>
      <c r="T2529" s="57">
        <f t="shared" si="39"/>
        <v>6</v>
      </c>
    </row>
    <row r="2530" spans="1:20" s="55" customFormat="1" x14ac:dyDescent="0.3">
      <c r="A2530" s="55" t="s">
        <v>2239</v>
      </c>
      <c r="B2530" s="55">
        <v>0</v>
      </c>
      <c r="C2530" s="55">
        <v>1</v>
      </c>
      <c r="D2530" s="55">
        <v>1</v>
      </c>
      <c r="E2530" s="55">
        <v>1</v>
      </c>
      <c r="F2530" s="55">
        <v>1</v>
      </c>
      <c r="G2530" s="55">
        <v>1</v>
      </c>
      <c r="H2530" s="55">
        <v>0</v>
      </c>
      <c r="I2530" s="55">
        <v>0</v>
      </c>
      <c r="J2530" s="55">
        <v>1</v>
      </c>
      <c r="K2530" s="55">
        <v>1</v>
      </c>
      <c r="L2530" s="55">
        <v>0</v>
      </c>
      <c r="M2530" s="55">
        <v>0</v>
      </c>
      <c r="N2530" s="56">
        <v>3</v>
      </c>
      <c r="O2530" s="56">
        <v>4</v>
      </c>
      <c r="P2530" s="56">
        <v>7</v>
      </c>
      <c r="Q2530" s="55">
        <v>2529</v>
      </c>
      <c r="R2530" s="55" t="s">
        <v>309</v>
      </c>
      <c r="S2530" s="55">
        <v>143</v>
      </c>
      <c r="T2530" s="57">
        <f t="shared" si="39"/>
        <v>5</v>
      </c>
    </row>
    <row r="2531" spans="1:20" s="55" customFormat="1" x14ac:dyDescent="0.3">
      <c r="A2531" s="55" t="s">
        <v>2239</v>
      </c>
      <c r="B2531" s="55">
        <v>1</v>
      </c>
      <c r="C2531" s="55">
        <v>0</v>
      </c>
      <c r="D2531" s="55">
        <v>0</v>
      </c>
      <c r="E2531" s="55">
        <v>2</v>
      </c>
      <c r="F2531" s="55">
        <v>0</v>
      </c>
      <c r="G2531" s="55">
        <v>0</v>
      </c>
      <c r="H2531" s="55">
        <v>0</v>
      </c>
      <c r="I2531" s="55">
        <v>0</v>
      </c>
      <c r="J2531" s="55">
        <v>1</v>
      </c>
      <c r="K2531" s="55">
        <v>1</v>
      </c>
      <c r="L2531" s="55">
        <v>0</v>
      </c>
      <c r="M2531" s="55">
        <v>0</v>
      </c>
      <c r="N2531" s="56">
        <v>2</v>
      </c>
      <c r="O2531" s="56">
        <v>3</v>
      </c>
      <c r="P2531" s="56">
        <v>5</v>
      </c>
      <c r="Q2531" s="55">
        <v>2530</v>
      </c>
      <c r="R2531" s="55" t="s">
        <v>309</v>
      </c>
      <c r="S2531" s="55">
        <v>143</v>
      </c>
      <c r="T2531" s="57">
        <f t="shared" si="39"/>
        <v>3</v>
      </c>
    </row>
    <row r="2532" spans="1:20" s="55" customFormat="1" x14ac:dyDescent="0.3">
      <c r="A2532" s="55" t="s">
        <v>2239</v>
      </c>
      <c r="B2532" s="55">
        <v>1</v>
      </c>
      <c r="C2532" s="55">
        <v>0</v>
      </c>
      <c r="D2532" s="55">
        <v>1</v>
      </c>
      <c r="E2532" s="55">
        <v>1</v>
      </c>
      <c r="F2532" s="55">
        <v>1</v>
      </c>
      <c r="G2532" s="55">
        <v>1</v>
      </c>
      <c r="H2532" s="55">
        <v>0</v>
      </c>
      <c r="I2532" s="55">
        <v>1</v>
      </c>
      <c r="J2532" s="55">
        <v>1</v>
      </c>
      <c r="K2532" s="55">
        <v>1</v>
      </c>
      <c r="L2532" s="55">
        <v>0</v>
      </c>
      <c r="M2532" s="55">
        <v>0</v>
      </c>
      <c r="N2532" s="56">
        <v>4</v>
      </c>
      <c r="O2532" s="56">
        <v>4</v>
      </c>
      <c r="P2532" s="56">
        <v>8</v>
      </c>
      <c r="Q2532" s="55">
        <v>2531</v>
      </c>
      <c r="R2532" s="55" t="s">
        <v>309</v>
      </c>
      <c r="S2532" s="55">
        <v>143</v>
      </c>
      <c r="T2532" s="57">
        <f t="shared" si="39"/>
        <v>6</v>
      </c>
    </row>
    <row r="2533" spans="1:20" s="55" customFormat="1" x14ac:dyDescent="0.3">
      <c r="A2533" s="55" t="s">
        <v>2239</v>
      </c>
      <c r="B2533" s="55">
        <v>0</v>
      </c>
      <c r="C2533" s="55">
        <v>1</v>
      </c>
      <c r="D2533" s="55">
        <v>1</v>
      </c>
      <c r="E2533" s="55">
        <v>0</v>
      </c>
      <c r="F2533" s="55">
        <v>0</v>
      </c>
      <c r="G2533" s="55">
        <v>0</v>
      </c>
      <c r="H2533" s="55">
        <v>0</v>
      </c>
      <c r="I2533" s="55">
        <v>0</v>
      </c>
      <c r="J2533" s="55">
        <v>1</v>
      </c>
      <c r="K2533" s="55">
        <v>1</v>
      </c>
      <c r="L2533" s="55">
        <v>0</v>
      </c>
      <c r="M2533" s="55">
        <v>0</v>
      </c>
      <c r="N2533" s="56">
        <v>2</v>
      </c>
      <c r="O2533" s="56">
        <v>2</v>
      </c>
      <c r="P2533" s="56">
        <v>4</v>
      </c>
      <c r="Q2533" s="55">
        <v>2532</v>
      </c>
      <c r="R2533" s="55" t="s">
        <v>309</v>
      </c>
      <c r="S2533" s="55">
        <v>143</v>
      </c>
      <c r="T2533" s="57">
        <f t="shared" si="39"/>
        <v>2</v>
      </c>
    </row>
    <row r="2534" spans="1:20" s="55" customFormat="1" x14ac:dyDescent="0.3">
      <c r="A2534" s="55" t="s">
        <v>2239</v>
      </c>
      <c r="B2534" s="55">
        <v>0</v>
      </c>
      <c r="C2534" s="55">
        <v>1</v>
      </c>
      <c r="D2534" s="55">
        <v>1</v>
      </c>
      <c r="E2534" s="55">
        <v>0</v>
      </c>
      <c r="F2534" s="55">
        <v>0</v>
      </c>
      <c r="G2534" s="55">
        <v>1</v>
      </c>
      <c r="H2534" s="55">
        <v>0</v>
      </c>
      <c r="I2534" s="55">
        <v>0</v>
      </c>
      <c r="J2534" s="55">
        <v>1</v>
      </c>
      <c r="K2534" s="55">
        <v>1</v>
      </c>
      <c r="L2534" s="55">
        <v>0</v>
      </c>
      <c r="M2534" s="55">
        <v>0</v>
      </c>
      <c r="N2534" s="56">
        <v>2</v>
      </c>
      <c r="O2534" s="56">
        <v>3</v>
      </c>
      <c r="P2534" s="56">
        <v>5</v>
      </c>
      <c r="Q2534" s="55">
        <v>2533</v>
      </c>
      <c r="R2534" s="55" t="s">
        <v>309</v>
      </c>
      <c r="S2534" s="55">
        <v>143</v>
      </c>
      <c r="T2534" s="57">
        <f t="shared" si="39"/>
        <v>3</v>
      </c>
    </row>
    <row r="2535" spans="1:20" s="55" customFormat="1" x14ac:dyDescent="0.3">
      <c r="A2535" s="55" t="s">
        <v>2239</v>
      </c>
      <c r="B2535" s="55">
        <v>0</v>
      </c>
      <c r="C2535" s="55">
        <v>1</v>
      </c>
      <c r="D2535" s="55">
        <v>1</v>
      </c>
      <c r="E2535" s="55">
        <v>0</v>
      </c>
      <c r="F2535" s="55">
        <v>0</v>
      </c>
      <c r="G2535" s="55">
        <v>1</v>
      </c>
      <c r="H2535" s="55">
        <v>0</v>
      </c>
      <c r="I2535" s="55">
        <v>0</v>
      </c>
      <c r="J2535" s="55">
        <v>1</v>
      </c>
      <c r="K2535" s="55">
        <v>1</v>
      </c>
      <c r="L2535" s="55">
        <v>0</v>
      </c>
      <c r="M2535" s="55">
        <v>0</v>
      </c>
      <c r="N2535" s="56">
        <v>2</v>
      </c>
      <c r="O2535" s="56">
        <v>3</v>
      </c>
      <c r="P2535" s="56">
        <v>5</v>
      </c>
      <c r="Q2535" s="55">
        <v>2534</v>
      </c>
      <c r="R2535" s="55" t="s">
        <v>309</v>
      </c>
      <c r="S2535" s="55">
        <v>143</v>
      </c>
      <c r="T2535" s="57">
        <f t="shared" si="39"/>
        <v>3</v>
      </c>
    </row>
    <row r="2536" spans="1:20" s="55" customFormat="1" x14ac:dyDescent="0.3">
      <c r="A2536" s="55" t="s">
        <v>2239</v>
      </c>
      <c r="B2536" s="55">
        <v>0</v>
      </c>
      <c r="C2536" s="55">
        <v>1</v>
      </c>
      <c r="D2536" s="55">
        <v>1</v>
      </c>
      <c r="E2536" s="55">
        <v>1</v>
      </c>
      <c r="F2536" s="55">
        <v>2</v>
      </c>
      <c r="G2536" s="55">
        <v>0</v>
      </c>
      <c r="H2536" s="55">
        <v>0</v>
      </c>
      <c r="I2536" s="55">
        <v>0</v>
      </c>
      <c r="J2536" s="55">
        <v>1</v>
      </c>
      <c r="K2536" s="55">
        <v>1</v>
      </c>
      <c r="L2536" s="55">
        <v>0</v>
      </c>
      <c r="M2536" s="55">
        <v>0</v>
      </c>
      <c r="N2536" s="56">
        <v>4</v>
      </c>
      <c r="O2536" s="56">
        <v>3</v>
      </c>
      <c r="P2536" s="56">
        <v>7</v>
      </c>
      <c r="Q2536" s="55">
        <v>2535</v>
      </c>
      <c r="R2536" s="55" t="s">
        <v>309</v>
      </c>
      <c r="S2536" s="55">
        <v>143</v>
      </c>
      <c r="T2536" s="57">
        <f t="shared" si="39"/>
        <v>5</v>
      </c>
    </row>
    <row r="2537" spans="1:20" s="55" customFormat="1" x14ac:dyDescent="0.3">
      <c r="A2537" s="55" t="s">
        <v>2239</v>
      </c>
      <c r="B2537" s="55">
        <v>0</v>
      </c>
      <c r="C2537" s="55">
        <v>1</v>
      </c>
      <c r="D2537" s="55">
        <v>1</v>
      </c>
      <c r="E2537" s="55">
        <v>1</v>
      </c>
      <c r="F2537" s="55">
        <v>0</v>
      </c>
      <c r="G2537" s="55">
        <v>0</v>
      </c>
      <c r="H2537" s="55">
        <v>0</v>
      </c>
      <c r="I2537" s="55">
        <v>0</v>
      </c>
      <c r="J2537" s="55">
        <v>1</v>
      </c>
      <c r="K2537" s="55">
        <v>1</v>
      </c>
      <c r="L2537" s="55">
        <v>0</v>
      </c>
      <c r="M2537" s="55">
        <v>0</v>
      </c>
      <c r="N2537" s="56">
        <v>2</v>
      </c>
      <c r="O2537" s="56">
        <v>3</v>
      </c>
      <c r="P2537" s="56">
        <v>5</v>
      </c>
      <c r="Q2537" s="55">
        <v>2536</v>
      </c>
      <c r="R2537" s="55" t="s">
        <v>309</v>
      </c>
      <c r="S2537" s="55">
        <v>143</v>
      </c>
      <c r="T2537" s="57">
        <f t="shared" si="39"/>
        <v>3</v>
      </c>
    </row>
    <row r="2538" spans="1:20" s="55" customFormat="1" x14ac:dyDescent="0.3">
      <c r="A2538" s="55" t="s">
        <v>2239</v>
      </c>
      <c r="B2538" s="55">
        <v>0</v>
      </c>
      <c r="C2538" s="55">
        <v>0</v>
      </c>
      <c r="D2538" s="55">
        <v>1</v>
      </c>
      <c r="E2538" s="55">
        <v>0</v>
      </c>
      <c r="F2538" s="55">
        <v>0</v>
      </c>
      <c r="G2538" s="55">
        <v>1</v>
      </c>
      <c r="H2538" s="55">
        <v>2</v>
      </c>
      <c r="I2538" s="55">
        <v>0</v>
      </c>
      <c r="J2538" s="55">
        <v>0</v>
      </c>
      <c r="K2538" s="55">
        <v>1</v>
      </c>
      <c r="L2538" s="55">
        <v>1</v>
      </c>
      <c r="M2538" s="55">
        <v>0</v>
      </c>
      <c r="N2538" s="56">
        <v>4</v>
      </c>
      <c r="O2538" s="56">
        <v>2</v>
      </c>
      <c r="P2538" s="56">
        <v>6</v>
      </c>
      <c r="Q2538" s="55">
        <v>2537</v>
      </c>
      <c r="R2538" s="55" t="s">
        <v>309</v>
      </c>
      <c r="S2538" s="55">
        <v>143</v>
      </c>
      <c r="T2538" s="57">
        <f t="shared" si="39"/>
        <v>4</v>
      </c>
    </row>
    <row r="2539" spans="1:20" s="55" customFormat="1" x14ac:dyDescent="0.3">
      <c r="A2539" s="55" t="s">
        <v>2239</v>
      </c>
      <c r="B2539" s="55">
        <v>1</v>
      </c>
      <c r="C2539" s="55">
        <v>0</v>
      </c>
      <c r="D2539" s="55">
        <v>1</v>
      </c>
      <c r="E2539" s="55">
        <v>1</v>
      </c>
      <c r="F2539" s="55">
        <v>2</v>
      </c>
      <c r="G2539" s="55">
        <v>0</v>
      </c>
      <c r="H2539" s="55">
        <v>0</v>
      </c>
      <c r="I2539" s="55">
        <v>0</v>
      </c>
      <c r="J2539" s="55">
        <v>1</v>
      </c>
      <c r="K2539" s="55">
        <v>1</v>
      </c>
      <c r="L2539" s="55">
        <v>0</v>
      </c>
      <c r="M2539" s="55">
        <v>0</v>
      </c>
      <c r="N2539" s="56">
        <v>5</v>
      </c>
      <c r="O2539" s="56">
        <v>2</v>
      </c>
      <c r="P2539" s="56">
        <v>7</v>
      </c>
      <c r="Q2539" s="55">
        <v>2538</v>
      </c>
      <c r="R2539" s="55" t="s">
        <v>309</v>
      </c>
      <c r="S2539" s="55">
        <v>143</v>
      </c>
      <c r="T2539" s="57">
        <f t="shared" si="39"/>
        <v>5</v>
      </c>
    </row>
    <row r="2540" spans="1:20" s="55" customFormat="1" x14ac:dyDescent="0.3">
      <c r="A2540" s="55" t="s">
        <v>2239</v>
      </c>
      <c r="B2540" s="55">
        <v>1</v>
      </c>
      <c r="C2540" s="55">
        <v>0</v>
      </c>
      <c r="D2540" s="55">
        <v>0</v>
      </c>
      <c r="E2540" s="55">
        <v>2</v>
      </c>
      <c r="F2540" s="55">
        <v>0</v>
      </c>
      <c r="G2540" s="55">
        <v>2</v>
      </c>
      <c r="H2540" s="55">
        <v>0</v>
      </c>
      <c r="I2540" s="55">
        <v>0</v>
      </c>
      <c r="J2540" s="55">
        <v>1</v>
      </c>
      <c r="K2540" s="55">
        <v>1</v>
      </c>
      <c r="L2540" s="55">
        <v>0</v>
      </c>
      <c r="M2540" s="55">
        <v>0</v>
      </c>
      <c r="N2540" s="56">
        <v>2</v>
      </c>
      <c r="O2540" s="56">
        <v>5</v>
      </c>
      <c r="P2540" s="56">
        <v>7</v>
      </c>
      <c r="Q2540" s="55">
        <v>2539</v>
      </c>
      <c r="R2540" s="55" t="s">
        <v>309</v>
      </c>
      <c r="S2540" s="55">
        <v>144</v>
      </c>
      <c r="T2540" s="57">
        <f t="shared" si="39"/>
        <v>5</v>
      </c>
    </row>
    <row r="2541" spans="1:20" s="55" customFormat="1" x14ac:dyDescent="0.3">
      <c r="A2541" s="55" t="s">
        <v>2239</v>
      </c>
      <c r="B2541" s="55">
        <v>0</v>
      </c>
      <c r="C2541" s="55">
        <v>1</v>
      </c>
      <c r="D2541" s="55">
        <v>2</v>
      </c>
      <c r="E2541" s="55">
        <v>0</v>
      </c>
      <c r="F2541" s="55">
        <v>1</v>
      </c>
      <c r="G2541" s="55">
        <v>1</v>
      </c>
      <c r="H2541" s="55">
        <v>0</v>
      </c>
      <c r="I2541" s="55">
        <v>0</v>
      </c>
      <c r="J2541" s="55">
        <v>1</v>
      </c>
      <c r="K2541" s="55">
        <v>1</v>
      </c>
      <c r="L2541" s="55">
        <v>0</v>
      </c>
      <c r="M2541" s="55">
        <v>0</v>
      </c>
      <c r="N2541" s="56">
        <v>4</v>
      </c>
      <c r="O2541" s="56">
        <v>3</v>
      </c>
      <c r="P2541" s="56">
        <v>7</v>
      </c>
      <c r="Q2541" s="55">
        <v>2540</v>
      </c>
      <c r="R2541" s="55" t="s">
        <v>309</v>
      </c>
      <c r="S2541" s="55">
        <v>144</v>
      </c>
      <c r="T2541" s="57">
        <f t="shared" si="39"/>
        <v>5</v>
      </c>
    </row>
    <row r="2542" spans="1:20" s="55" customFormat="1" x14ac:dyDescent="0.3">
      <c r="A2542" s="55" t="s">
        <v>2239</v>
      </c>
      <c r="B2542" s="55">
        <v>0</v>
      </c>
      <c r="C2542" s="55">
        <v>1</v>
      </c>
      <c r="D2542" s="55">
        <v>0</v>
      </c>
      <c r="E2542" s="55">
        <v>2</v>
      </c>
      <c r="F2542" s="55">
        <v>1</v>
      </c>
      <c r="G2542" s="55">
        <v>2</v>
      </c>
      <c r="H2542" s="55">
        <v>0</v>
      </c>
      <c r="I2542" s="55">
        <v>0</v>
      </c>
      <c r="J2542" s="55">
        <v>1</v>
      </c>
      <c r="K2542" s="55">
        <v>1</v>
      </c>
      <c r="L2542" s="55">
        <v>0</v>
      </c>
      <c r="M2542" s="55">
        <v>0</v>
      </c>
      <c r="N2542" s="56">
        <v>2</v>
      </c>
      <c r="O2542" s="56">
        <v>6</v>
      </c>
      <c r="P2542" s="56">
        <v>8</v>
      </c>
      <c r="Q2542" s="55">
        <v>2541</v>
      </c>
      <c r="R2542" s="55" t="s">
        <v>309</v>
      </c>
      <c r="S2542" s="55">
        <v>144</v>
      </c>
      <c r="T2542" s="57">
        <f t="shared" si="39"/>
        <v>6</v>
      </c>
    </row>
    <row r="2543" spans="1:20" s="55" customFormat="1" x14ac:dyDescent="0.3">
      <c r="A2543" s="55" t="s">
        <v>2239</v>
      </c>
      <c r="B2543" s="55">
        <v>0</v>
      </c>
      <c r="C2543" s="55">
        <v>1</v>
      </c>
      <c r="D2543" s="55">
        <v>1</v>
      </c>
      <c r="E2543" s="55">
        <v>1</v>
      </c>
      <c r="F2543" s="55">
        <v>1</v>
      </c>
      <c r="G2543" s="55">
        <v>1</v>
      </c>
      <c r="H2543" s="55">
        <v>0</v>
      </c>
      <c r="I2543" s="55">
        <v>0</v>
      </c>
      <c r="J2543" s="55">
        <v>1</v>
      </c>
      <c r="K2543" s="55">
        <v>1</v>
      </c>
      <c r="L2543" s="55">
        <v>0</v>
      </c>
      <c r="M2543" s="55">
        <v>0</v>
      </c>
      <c r="N2543" s="56">
        <v>3</v>
      </c>
      <c r="O2543" s="56">
        <v>4</v>
      </c>
      <c r="P2543" s="56">
        <v>7</v>
      </c>
      <c r="Q2543" s="55">
        <v>2542</v>
      </c>
      <c r="R2543" s="55" t="s">
        <v>309</v>
      </c>
      <c r="S2543" s="55">
        <v>144</v>
      </c>
      <c r="T2543" s="57">
        <f t="shared" si="39"/>
        <v>5</v>
      </c>
    </row>
    <row r="2544" spans="1:20" s="55" customFormat="1" x14ac:dyDescent="0.3">
      <c r="A2544" s="55" t="s">
        <v>2239</v>
      </c>
      <c r="B2544" s="55">
        <v>0</v>
      </c>
      <c r="C2544" s="55">
        <v>1</v>
      </c>
      <c r="D2544" s="55">
        <v>0</v>
      </c>
      <c r="E2544" s="55">
        <v>2</v>
      </c>
      <c r="F2544" s="55">
        <v>1</v>
      </c>
      <c r="G2544" s="55">
        <v>1</v>
      </c>
      <c r="H2544" s="55">
        <v>0</v>
      </c>
      <c r="I2544" s="55">
        <v>0</v>
      </c>
      <c r="J2544" s="55">
        <v>1</v>
      </c>
      <c r="K2544" s="55">
        <v>1</v>
      </c>
      <c r="L2544" s="55">
        <v>0</v>
      </c>
      <c r="M2544" s="55">
        <v>0</v>
      </c>
      <c r="N2544" s="56">
        <v>2</v>
      </c>
      <c r="O2544" s="56">
        <v>5</v>
      </c>
      <c r="P2544" s="56">
        <v>7</v>
      </c>
      <c r="Q2544" s="55">
        <v>2543</v>
      </c>
      <c r="R2544" s="55" t="s">
        <v>309</v>
      </c>
      <c r="S2544" s="55">
        <v>144</v>
      </c>
      <c r="T2544" s="57">
        <f t="shared" si="39"/>
        <v>5</v>
      </c>
    </row>
    <row r="2545" spans="1:20" s="55" customFormat="1" x14ac:dyDescent="0.3">
      <c r="A2545" s="55" t="s">
        <v>2239</v>
      </c>
      <c r="B2545" s="55">
        <v>0</v>
      </c>
      <c r="C2545" s="55">
        <v>1</v>
      </c>
      <c r="D2545" s="55">
        <v>1</v>
      </c>
      <c r="E2545" s="55">
        <v>1</v>
      </c>
      <c r="F2545" s="55">
        <v>0</v>
      </c>
      <c r="G2545" s="55">
        <v>0</v>
      </c>
      <c r="H2545" s="55">
        <v>0</v>
      </c>
      <c r="I2545" s="55">
        <v>0</v>
      </c>
      <c r="J2545" s="55">
        <v>1</v>
      </c>
      <c r="K2545" s="55">
        <v>1</v>
      </c>
      <c r="L2545" s="55">
        <v>0</v>
      </c>
      <c r="M2545" s="55">
        <v>0</v>
      </c>
      <c r="N2545" s="56">
        <v>2</v>
      </c>
      <c r="O2545" s="56">
        <v>3</v>
      </c>
      <c r="P2545" s="56">
        <v>5</v>
      </c>
      <c r="Q2545" s="55">
        <v>2544</v>
      </c>
      <c r="R2545" s="55" t="s">
        <v>309</v>
      </c>
      <c r="S2545" s="55">
        <v>144</v>
      </c>
      <c r="T2545" s="57">
        <f t="shared" si="39"/>
        <v>3</v>
      </c>
    </row>
    <row r="2546" spans="1:20" s="55" customFormat="1" x14ac:dyDescent="0.3">
      <c r="A2546" s="55" t="s">
        <v>2239</v>
      </c>
      <c r="B2546" s="55">
        <v>1</v>
      </c>
      <c r="C2546" s="55">
        <v>0</v>
      </c>
      <c r="D2546" s="55">
        <v>1</v>
      </c>
      <c r="E2546" s="55">
        <v>1</v>
      </c>
      <c r="F2546" s="55">
        <v>0</v>
      </c>
      <c r="G2546" s="55">
        <v>2</v>
      </c>
      <c r="H2546" s="55">
        <v>0</v>
      </c>
      <c r="I2546" s="55">
        <v>0</v>
      </c>
      <c r="J2546" s="55">
        <v>1</v>
      </c>
      <c r="K2546" s="55">
        <v>1</v>
      </c>
      <c r="L2546" s="55">
        <v>0</v>
      </c>
      <c r="M2546" s="55">
        <v>0</v>
      </c>
      <c r="N2546" s="56">
        <v>3</v>
      </c>
      <c r="O2546" s="56">
        <v>4</v>
      </c>
      <c r="P2546" s="56">
        <v>7</v>
      </c>
      <c r="Q2546" s="55">
        <v>2545</v>
      </c>
      <c r="R2546" s="55" t="s">
        <v>309</v>
      </c>
      <c r="S2546" s="55">
        <v>144</v>
      </c>
      <c r="T2546" s="57">
        <f t="shared" si="39"/>
        <v>5</v>
      </c>
    </row>
    <row r="2547" spans="1:20" s="55" customFormat="1" x14ac:dyDescent="0.3">
      <c r="A2547" s="55" t="s">
        <v>2239</v>
      </c>
      <c r="B2547" s="55">
        <v>0</v>
      </c>
      <c r="C2547" s="55">
        <v>1</v>
      </c>
      <c r="D2547" s="55">
        <v>1</v>
      </c>
      <c r="E2547" s="55">
        <v>1</v>
      </c>
      <c r="F2547" s="55">
        <v>1</v>
      </c>
      <c r="G2547" s="55">
        <v>2</v>
      </c>
      <c r="H2547" s="55">
        <v>0</v>
      </c>
      <c r="I2547" s="55">
        <v>0</v>
      </c>
      <c r="J2547" s="55">
        <v>1</v>
      </c>
      <c r="K2547" s="55">
        <v>1</v>
      </c>
      <c r="L2547" s="55">
        <v>0</v>
      </c>
      <c r="M2547" s="55">
        <v>0</v>
      </c>
      <c r="N2547" s="56">
        <v>3</v>
      </c>
      <c r="O2547" s="56">
        <v>5</v>
      </c>
      <c r="P2547" s="56">
        <v>8</v>
      </c>
      <c r="Q2547" s="55">
        <v>2546</v>
      </c>
      <c r="R2547" s="55" t="s">
        <v>309</v>
      </c>
      <c r="S2547" s="55">
        <v>144</v>
      </c>
      <c r="T2547" s="57">
        <f t="shared" si="39"/>
        <v>6</v>
      </c>
    </row>
    <row r="2548" spans="1:20" s="55" customFormat="1" x14ac:dyDescent="0.3">
      <c r="A2548" s="55" t="s">
        <v>2239</v>
      </c>
      <c r="B2548" s="55">
        <v>0</v>
      </c>
      <c r="C2548" s="55">
        <v>1</v>
      </c>
      <c r="D2548" s="55">
        <v>1</v>
      </c>
      <c r="E2548" s="55">
        <v>1</v>
      </c>
      <c r="F2548" s="55">
        <v>0</v>
      </c>
      <c r="G2548" s="55">
        <v>0</v>
      </c>
      <c r="H2548" s="55">
        <v>0</v>
      </c>
      <c r="I2548" s="55">
        <v>0</v>
      </c>
      <c r="J2548" s="55">
        <v>1</v>
      </c>
      <c r="K2548" s="55">
        <v>1</v>
      </c>
      <c r="L2548" s="55">
        <v>0</v>
      </c>
      <c r="M2548" s="55">
        <v>0</v>
      </c>
      <c r="N2548" s="56">
        <v>2</v>
      </c>
      <c r="O2548" s="56">
        <v>3</v>
      </c>
      <c r="P2548" s="56">
        <v>5</v>
      </c>
      <c r="Q2548" s="55">
        <v>2547</v>
      </c>
      <c r="R2548" s="55" t="s">
        <v>309</v>
      </c>
      <c r="S2548" s="55">
        <v>144</v>
      </c>
      <c r="T2548" s="57">
        <f t="shared" si="39"/>
        <v>3</v>
      </c>
    </row>
    <row r="2549" spans="1:20" s="55" customFormat="1" x14ac:dyDescent="0.3">
      <c r="A2549" s="55" t="s">
        <v>2239</v>
      </c>
      <c r="B2549" s="55">
        <v>1</v>
      </c>
      <c r="C2549" s="55">
        <v>0</v>
      </c>
      <c r="D2549" s="55">
        <v>1</v>
      </c>
      <c r="E2549" s="55">
        <v>1</v>
      </c>
      <c r="F2549" s="55">
        <v>0</v>
      </c>
      <c r="G2549" s="55">
        <v>0</v>
      </c>
      <c r="H2549" s="55">
        <v>0</v>
      </c>
      <c r="I2549" s="55">
        <v>0</v>
      </c>
      <c r="J2549" s="55">
        <v>1</v>
      </c>
      <c r="K2549" s="55">
        <v>1</v>
      </c>
      <c r="L2549" s="55">
        <v>0</v>
      </c>
      <c r="M2549" s="55">
        <v>0</v>
      </c>
      <c r="N2549" s="56">
        <v>3</v>
      </c>
      <c r="O2549" s="56">
        <v>2</v>
      </c>
      <c r="P2549" s="56">
        <v>5</v>
      </c>
      <c r="Q2549" s="55">
        <v>2548</v>
      </c>
      <c r="R2549" s="55" t="s">
        <v>309</v>
      </c>
      <c r="S2549" s="55">
        <v>144</v>
      </c>
      <c r="T2549" s="57">
        <f t="shared" si="39"/>
        <v>3</v>
      </c>
    </row>
    <row r="2550" spans="1:20" s="55" customFormat="1" x14ac:dyDescent="0.3">
      <c r="A2550" s="55" t="s">
        <v>2239</v>
      </c>
      <c r="B2550" s="55">
        <v>0</v>
      </c>
      <c r="C2550" s="55">
        <v>1</v>
      </c>
      <c r="D2550" s="55">
        <v>1</v>
      </c>
      <c r="E2550" s="55">
        <v>1</v>
      </c>
      <c r="F2550" s="55">
        <v>0</v>
      </c>
      <c r="G2550" s="55">
        <v>0</v>
      </c>
      <c r="H2550" s="55">
        <v>0</v>
      </c>
      <c r="I2550" s="55">
        <v>0</v>
      </c>
      <c r="J2550" s="55">
        <v>1</v>
      </c>
      <c r="K2550" s="55">
        <v>1</v>
      </c>
      <c r="L2550" s="55">
        <v>0</v>
      </c>
      <c r="M2550" s="55">
        <v>0</v>
      </c>
      <c r="N2550" s="56">
        <v>2</v>
      </c>
      <c r="O2550" s="56">
        <v>3</v>
      </c>
      <c r="P2550" s="56">
        <v>5</v>
      </c>
      <c r="Q2550" s="55">
        <v>2549</v>
      </c>
      <c r="R2550" s="55" t="s">
        <v>309</v>
      </c>
      <c r="S2550" s="55">
        <v>144</v>
      </c>
      <c r="T2550" s="57">
        <f t="shared" si="39"/>
        <v>3</v>
      </c>
    </row>
    <row r="2551" spans="1:20" s="55" customFormat="1" x14ac:dyDescent="0.3">
      <c r="A2551" s="55" t="s">
        <v>2239</v>
      </c>
      <c r="B2551" s="55">
        <v>0</v>
      </c>
      <c r="C2551" s="55">
        <v>1</v>
      </c>
      <c r="D2551" s="55">
        <v>0</v>
      </c>
      <c r="E2551" s="55">
        <v>2</v>
      </c>
      <c r="F2551" s="55">
        <v>1</v>
      </c>
      <c r="G2551" s="55">
        <v>1</v>
      </c>
      <c r="H2551" s="55">
        <v>0</v>
      </c>
      <c r="I2551" s="55">
        <v>0</v>
      </c>
      <c r="J2551" s="55">
        <v>1</v>
      </c>
      <c r="K2551" s="55">
        <v>1</v>
      </c>
      <c r="L2551" s="55">
        <v>0</v>
      </c>
      <c r="M2551" s="55">
        <v>0</v>
      </c>
      <c r="N2551" s="56">
        <v>2</v>
      </c>
      <c r="O2551" s="56">
        <v>5</v>
      </c>
      <c r="P2551" s="56">
        <v>7</v>
      </c>
      <c r="Q2551" s="55">
        <v>2550</v>
      </c>
      <c r="R2551" s="55" t="s">
        <v>309</v>
      </c>
      <c r="S2551" s="55">
        <v>144</v>
      </c>
      <c r="T2551" s="57">
        <f t="shared" si="39"/>
        <v>5</v>
      </c>
    </row>
    <row r="2552" spans="1:20" s="55" customFormat="1" x14ac:dyDescent="0.3">
      <c r="A2552" s="55" t="s">
        <v>2239</v>
      </c>
      <c r="B2552" s="55">
        <v>0</v>
      </c>
      <c r="C2552" s="55">
        <v>1</v>
      </c>
      <c r="D2552" s="55">
        <v>1</v>
      </c>
      <c r="E2552" s="55">
        <v>1</v>
      </c>
      <c r="F2552" s="55">
        <v>0</v>
      </c>
      <c r="G2552" s="55">
        <v>2</v>
      </c>
      <c r="H2552" s="55">
        <v>0</v>
      </c>
      <c r="I2552" s="55">
        <v>0</v>
      </c>
      <c r="J2552" s="55">
        <v>1</v>
      </c>
      <c r="K2552" s="55">
        <v>1</v>
      </c>
      <c r="L2552" s="55">
        <v>0</v>
      </c>
      <c r="M2552" s="55">
        <v>0</v>
      </c>
      <c r="N2552" s="56">
        <v>2</v>
      </c>
      <c r="O2552" s="56">
        <v>5</v>
      </c>
      <c r="P2552" s="56">
        <v>7</v>
      </c>
      <c r="Q2552" s="55">
        <v>2551</v>
      </c>
      <c r="R2552" s="55" t="s">
        <v>309</v>
      </c>
      <c r="S2552" s="55">
        <v>144</v>
      </c>
      <c r="T2552" s="57">
        <f t="shared" si="39"/>
        <v>5</v>
      </c>
    </row>
    <row r="2553" spans="1:20" s="55" customFormat="1" x14ac:dyDescent="0.3">
      <c r="A2553" s="55" t="s">
        <v>2239</v>
      </c>
      <c r="B2553" s="55">
        <v>0</v>
      </c>
      <c r="C2553" s="55">
        <v>0</v>
      </c>
      <c r="D2553" s="55">
        <v>1</v>
      </c>
      <c r="E2553" s="55">
        <v>1</v>
      </c>
      <c r="F2553" s="55">
        <v>2</v>
      </c>
      <c r="G2553" s="55">
        <v>1</v>
      </c>
      <c r="H2553" s="55">
        <v>0</v>
      </c>
      <c r="I2553" s="55">
        <v>0</v>
      </c>
      <c r="J2553" s="55">
        <v>1</v>
      </c>
      <c r="K2553" s="55">
        <v>1</v>
      </c>
      <c r="L2553" s="55">
        <v>0</v>
      </c>
      <c r="M2553" s="55">
        <v>0</v>
      </c>
      <c r="N2553" s="56">
        <v>4</v>
      </c>
      <c r="O2553" s="56">
        <v>3</v>
      </c>
      <c r="P2553" s="56">
        <v>7</v>
      </c>
      <c r="Q2553" s="55">
        <v>2552</v>
      </c>
      <c r="R2553" s="55" t="s">
        <v>309</v>
      </c>
      <c r="S2553" s="55">
        <v>144</v>
      </c>
      <c r="T2553" s="57">
        <f t="shared" si="39"/>
        <v>5</v>
      </c>
    </row>
    <row r="2554" spans="1:20" s="55" customFormat="1" x14ac:dyDescent="0.3">
      <c r="A2554" s="55" t="s">
        <v>2239</v>
      </c>
      <c r="B2554" s="55">
        <v>1</v>
      </c>
      <c r="C2554" s="55">
        <v>0</v>
      </c>
      <c r="D2554" s="55">
        <v>1</v>
      </c>
      <c r="E2554" s="55">
        <v>1</v>
      </c>
      <c r="F2554" s="55">
        <v>0</v>
      </c>
      <c r="G2554" s="55">
        <v>0</v>
      </c>
      <c r="H2554" s="55">
        <v>0</v>
      </c>
      <c r="I2554" s="55">
        <v>0</v>
      </c>
      <c r="J2554" s="55">
        <v>1</v>
      </c>
      <c r="K2554" s="55">
        <v>1</v>
      </c>
      <c r="L2554" s="55">
        <v>0</v>
      </c>
      <c r="M2554" s="55">
        <v>0</v>
      </c>
      <c r="N2554" s="56">
        <v>3</v>
      </c>
      <c r="O2554" s="56">
        <v>2</v>
      </c>
      <c r="P2554" s="56">
        <v>5</v>
      </c>
      <c r="Q2554" s="55">
        <v>2553</v>
      </c>
      <c r="R2554" s="55" t="s">
        <v>309</v>
      </c>
      <c r="S2554" s="55">
        <v>144</v>
      </c>
      <c r="T2554" s="57">
        <f t="shared" si="39"/>
        <v>3</v>
      </c>
    </row>
    <row r="2555" spans="1:20" s="55" customFormat="1" x14ac:dyDescent="0.3">
      <c r="A2555" s="55" t="s">
        <v>2239</v>
      </c>
      <c r="B2555" s="55">
        <v>1</v>
      </c>
      <c r="C2555" s="55">
        <v>0</v>
      </c>
      <c r="D2555" s="55">
        <v>1</v>
      </c>
      <c r="E2555" s="55">
        <v>1</v>
      </c>
      <c r="F2555" s="55">
        <v>0</v>
      </c>
      <c r="G2555" s="55">
        <v>2</v>
      </c>
      <c r="H2555" s="55">
        <v>0</v>
      </c>
      <c r="I2555" s="55">
        <v>0</v>
      </c>
      <c r="J2555" s="55">
        <v>1</v>
      </c>
      <c r="K2555" s="55">
        <v>1</v>
      </c>
      <c r="L2555" s="55">
        <v>0</v>
      </c>
      <c r="M2555" s="55">
        <v>0</v>
      </c>
      <c r="N2555" s="56">
        <v>3</v>
      </c>
      <c r="O2555" s="56">
        <v>4</v>
      </c>
      <c r="P2555" s="56">
        <v>7</v>
      </c>
      <c r="Q2555" s="55">
        <v>2554</v>
      </c>
      <c r="R2555" s="55" t="s">
        <v>309</v>
      </c>
      <c r="S2555" s="55">
        <v>144</v>
      </c>
      <c r="T2555" s="57">
        <f t="shared" si="39"/>
        <v>5</v>
      </c>
    </row>
    <row r="2556" spans="1:20" s="55" customFormat="1" x14ac:dyDescent="0.3">
      <c r="A2556" s="55" t="s">
        <v>2239</v>
      </c>
      <c r="B2556" s="55">
        <v>0</v>
      </c>
      <c r="C2556" s="55">
        <v>1</v>
      </c>
      <c r="D2556" s="55">
        <v>1</v>
      </c>
      <c r="E2556" s="55">
        <v>1</v>
      </c>
      <c r="F2556" s="55">
        <v>0</v>
      </c>
      <c r="G2556" s="55">
        <v>2</v>
      </c>
      <c r="H2556" s="55">
        <v>0</v>
      </c>
      <c r="I2556" s="55">
        <v>0</v>
      </c>
      <c r="J2556" s="55">
        <v>1</v>
      </c>
      <c r="K2556" s="55">
        <v>1</v>
      </c>
      <c r="L2556" s="55">
        <v>0</v>
      </c>
      <c r="M2556" s="55">
        <v>0</v>
      </c>
      <c r="N2556" s="56">
        <v>2</v>
      </c>
      <c r="O2556" s="56">
        <v>5</v>
      </c>
      <c r="P2556" s="56">
        <v>7</v>
      </c>
      <c r="Q2556" s="55">
        <v>2555</v>
      </c>
      <c r="R2556" s="55" t="s">
        <v>309</v>
      </c>
      <c r="S2556" s="55">
        <v>144</v>
      </c>
      <c r="T2556" s="57">
        <f t="shared" si="39"/>
        <v>5</v>
      </c>
    </row>
    <row r="2557" spans="1:20" s="55" customFormat="1" x14ac:dyDescent="0.3">
      <c r="A2557" s="55" t="s">
        <v>2239</v>
      </c>
      <c r="B2557" s="55">
        <v>0</v>
      </c>
      <c r="C2557" s="55">
        <v>1</v>
      </c>
      <c r="D2557" s="55">
        <v>1</v>
      </c>
      <c r="E2557" s="55">
        <v>1</v>
      </c>
      <c r="F2557" s="55">
        <v>2</v>
      </c>
      <c r="G2557" s="55">
        <v>0</v>
      </c>
      <c r="H2557" s="55">
        <v>0</v>
      </c>
      <c r="I2557" s="55">
        <v>0</v>
      </c>
      <c r="J2557" s="55">
        <v>1</v>
      </c>
      <c r="K2557" s="55">
        <v>1</v>
      </c>
      <c r="L2557" s="55">
        <v>0</v>
      </c>
      <c r="M2557" s="55">
        <v>0</v>
      </c>
      <c r="N2557" s="56">
        <v>4</v>
      </c>
      <c r="O2557" s="56">
        <v>3</v>
      </c>
      <c r="P2557" s="56">
        <v>7</v>
      </c>
      <c r="Q2557" s="55">
        <v>2556</v>
      </c>
      <c r="R2557" s="55" t="s">
        <v>309</v>
      </c>
      <c r="S2557" s="55">
        <v>144</v>
      </c>
      <c r="T2557" s="57">
        <f t="shared" si="39"/>
        <v>5</v>
      </c>
    </row>
    <row r="2558" spans="1:20" s="55" customFormat="1" x14ac:dyDescent="0.3">
      <c r="A2558" s="55" t="s">
        <v>2239</v>
      </c>
      <c r="B2558" s="55">
        <v>0</v>
      </c>
      <c r="C2558" s="55">
        <v>1</v>
      </c>
      <c r="D2558" s="55">
        <v>1</v>
      </c>
      <c r="E2558" s="55">
        <v>1</v>
      </c>
      <c r="F2558" s="55">
        <v>1</v>
      </c>
      <c r="G2558" s="55">
        <v>1</v>
      </c>
      <c r="H2558" s="55">
        <v>0</v>
      </c>
      <c r="I2558" s="55">
        <v>0</v>
      </c>
      <c r="J2558" s="55">
        <v>1</v>
      </c>
      <c r="K2558" s="55">
        <v>1</v>
      </c>
      <c r="L2558" s="55">
        <v>0</v>
      </c>
      <c r="M2558" s="55">
        <v>0</v>
      </c>
      <c r="N2558" s="56">
        <v>3</v>
      </c>
      <c r="O2558" s="56">
        <v>4</v>
      </c>
      <c r="P2558" s="56">
        <v>7</v>
      </c>
      <c r="Q2558" s="55">
        <v>2557</v>
      </c>
      <c r="R2558" s="55" t="s">
        <v>309</v>
      </c>
      <c r="S2558" s="55">
        <v>144</v>
      </c>
      <c r="T2558" s="57">
        <f t="shared" si="39"/>
        <v>5</v>
      </c>
    </row>
    <row r="2559" spans="1:20" s="55" customFormat="1" x14ac:dyDescent="0.3">
      <c r="A2559" s="55" t="s">
        <v>2239</v>
      </c>
      <c r="B2559" s="55">
        <v>1</v>
      </c>
      <c r="C2559" s="55">
        <v>0</v>
      </c>
      <c r="D2559" s="55">
        <v>1</v>
      </c>
      <c r="E2559" s="55">
        <v>1</v>
      </c>
      <c r="F2559" s="55">
        <v>1</v>
      </c>
      <c r="G2559" s="55">
        <v>1</v>
      </c>
      <c r="H2559" s="55">
        <v>0</v>
      </c>
      <c r="I2559" s="55">
        <v>0</v>
      </c>
      <c r="J2559" s="55">
        <v>1</v>
      </c>
      <c r="K2559" s="55">
        <v>1</v>
      </c>
      <c r="L2559" s="55">
        <v>1</v>
      </c>
      <c r="M2559" s="55">
        <v>0</v>
      </c>
      <c r="N2559" s="56">
        <v>5</v>
      </c>
      <c r="O2559" s="56">
        <v>3</v>
      </c>
      <c r="P2559" s="56">
        <v>8</v>
      </c>
      <c r="Q2559" s="55">
        <v>2558</v>
      </c>
      <c r="R2559" s="55" t="s">
        <v>309</v>
      </c>
      <c r="S2559" s="55">
        <v>144</v>
      </c>
      <c r="T2559" s="57">
        <f t="shared" si="39"/>
        <v>5</v>
      </c>
    </row>
    <row r="2560" spans="1:20" s="55" customFormat="1" x14ac:dyDescent="0.3">
      <c r="A2560" s="55" t="s">
        <v>2239</v>
      </c>
      <c r="B2560" s="55">
        <v>0</v>
      </c>
      <c r="C2560" s="55">
        <v>1</v>
      </c>
      <c r="D2560" s="55">
        <v>1</v>
      </c>
      <c r="E2560" s="55">
        <v>1</v>
      </c>
      <c r="F2560" s="55">
        <v>0</v>
      </c>
      <c r="G2560" s="55">
        <v>2</v>
      </c>
      <c r="H2560" s="55">
        <v>0</v>
      </c>
      <c r="I2560" s="55">
        <v>0</v>
      </c>
      <c r="J2560" s="55">
        <v>1</v>
      </c>
      <c r="K2560" s="55">
        <v>1</v>
      </c>
      <c r="L2560" s="55">
        <v>0</v>
      </c>
      <c r="M2560" s="55">
        <v>0</v>
      </c>
      <c r="N2560" s="56">
        <v>2</v>
      </c>
      <c r="O2560" s="56">
        <v>5</v>
      </c>
      <c r="P2560" s="56">
        <v>7</v>
      </c>
      <c r="Q2560" s="55">
        <v>2559</v>
      </c>
      <c r="R2560" s="55" t="s">
        <v>309</v>
      </c>
      <c r="S2560" s="55">
        <v>145</v>
      </c>
      <c r="T2560" s="57">
        <f t="shared" si="39"/>
        <v>5</v>
      </c>
    </row>
    <row r="2561" spans="1:20" s="55" customFormat="1" x14ac:dyDescent="0.3">
      <c r="A2561" s="55" t="s">
        <v>2239</v>
      </c>
      <c r="B2561" s="55">
        <v>1</v>
      </c>
      <c r="C2561" s="55">
        <v>1</v>
      </c>
      <c r="D2561" s="55">
        <v>1</v>
      </c>
      <c r="E2561" s="55">
        <v>1</v>
      </c>
      <c r="F2561" s="55">
        <v>1</v>
      </c>
      <c r="G2561" s="55">
        <v>0</v>
      </c>
      <c r="H2561" s="55">
        <v>0</v>
      </c>
      <c r="I2561" s="55">
        <v>0</v>
      </c>
      <c r="J2561" s="55">
        <v>1</v>
      </c>
      <c r="K2561" s="55">
        <v>1</v>
      </c>
      <c r="L2561" s="55">
        <v>0</v>
      </c>
      <c r="M2561" s="55">
        <v>0</v>
      </c>
      <c r="N2561" s="56">
        <v>4</v>
      </c>
      <c r="O2561" s="56">
        <v>3</v>
      </c>
      <c r="P2561" s="56">
        <v>7</v>
      </c>
      <c r="Q2561" s="55">
        <v>2560</v>
      </c>
      <c r="R2561" s="55" t="s">
        <v>309</v>
      </c>
      <c r="S2561" s="55">
        <v>145</v>
      </c>
      <c r="T2561" s="57">
        <f t="shared" si="39"/>
        <v>5</v>
      </c>
    </row>
    <row r="2562" spans="1:20" s="55" customFormat="1" x14ac:dyDescent="0.3">
      <c r="A2562" s="55" t="s">
        <v>2239</v>
      </c>
      <c r="B2562" s="55">
        <v>0</v>
      </c>
      <c r="C2562" s="55">
        <v>0</v>
      </c>
      <c r="D2562" s="55">
        <v>1</v>
      </c>
      <c r="E2562" s="55">
        <v>1</v>
      </c>
      <c r="F2562" s="55">
        <v>2</v>
      </c>
      <c r="G2562" s="55">
        <v>0</v>
      </c>
      <c r="H2562" s="55">
        <v>1</v>
      </c>
      <c r="I2562" s="55">
        <v>1</v>
      </c>
      <c r="J2562" s="55">
        <v>0</v>
      </c>
      <c r="K2562" s="55">
        <v>0</v>
      </c>
      <c r="L2562" s="55">
        <v>1</v>
      </c>
      <c r="M2562" s="55">
        <v>0</v>
      </c>
      <c r="N2562" s="56">
        <v>5</v>
      </c>
      <c r="O2562" s="56">
        <v>2</v>
      </c>
      <c r="P2562" s="56">
        <v>7</v>
      </c>
      <c r="Q2562" s="55">
        <v>2561</v>
      </c>
      <c r="R2562" s="55" t="s">
        <v>309</v>
      </c>
      <c r="S2562" s="55">
        <v>145</v>
      </c>
      <c r="T2562" s="57">
        <f t="shared" si="39"/>
        <v>6</v>
      </c>
    </row>
    <row r="2563" spans="1:20" s="55" customFormat="1" x14ac:dyDescent="0.3">
      <c r="A2563" s="55" t="s">
        <v>2239</v>
      </c>
      <c r="B2563" s="55">
        <v>1</v>
      </c>
      <c r="C2563" s="55">
        <v>0</v>
      </c>
      <c r="D2563" s="55">
        <v>1</v>
      </c>
      <c r="E2563" s="55">
        <v>1</v>
      </c>
      <c r="F2563" s="55">
        <v>1</v>
      </c>
      <c r="G2563" s="55">
        <v>2</v>
      </c>
      <c r="H2563" s="55">
        <v>1</v>
      </c>
      <c r="I2563" s="55">
        <v>1</v>
      </c>
      <c r="J2563" s="55">
        <v>1</v>
      </c>
      <c r="K2563" s="55">
        <v>1</v>
      </c>
      <c r="L2563" s="55">
        <v>0</v>
      </c>
      <c r="M2563" s="55">
        <v>0</v>
      </c>
      <c r="N2563" s="56">
        <v>5</v>
      </c>
      <c r="O2563" s="56">
        <v>5</v>
      </c>
      <c r="P2563" s="56">
        <v>10</v>
      </c>
      <c r="Q2563" s="55">
        <v>2562</v>
      </c>
      <c r="R2563" s="55" t="s">
        <v>309</v>
      </c>
      <c r="S2563" s="55">
        <v>145</v>
      </c>
      <c r="T2563" s="57">
        <f t="shared" ref="T2563:T2626" si="40">SUM(B2563:I2563)</f>
        <v>8</v>
      </c>
    </row>
    <row r="2564" spans="1:20" s="55" customFormat="1" x14ac:dyDescent="0.3">
      <c r="A2564" s="55" t="s">
        <v>2239</v>
      </c>
      <c r="B2564" s="55">
        <v>1</v>
      </c>
      <c r="C2564" s="55">
        <v>1</v>
      </c>
      <c r="D2564" s="55">
        <v>0</v>
      </c>
      <c r="E2564" s="55">
        <v>0</v>
      </c>
      <c r="F2564" s="55">
        <v>0</v>
      </c>
      <c r="G2564" s="55">
        <v>0</v>
      </c>
      <c r="H2564" s="55">
        <v>0</v>
      </c>
      <c r="I2564" s="55">
        <v>0</v>
      </c>
      <c r="J2564" s="55">
        <v>1</v>
      </c>
      <c r="K2564" s="55">
        <v>1</v>
      </c>
      <c r="L2564" s="55">
        <v>0</v>
      </c>
      <c r="M2564" s="55">
        <v>0</v>
      </c>
      <c r="N2564" s="56">
        <v>2</v>
      </c>
      <c r="O2564" s="56">
        <v>2</v>
      </c>
      <c r="P2564" s="56">
        <v>4</v>
      </c>
      <c r="Q2564" s="55">
        <v>2563</v>
      </c>
      <c r="R2564" s="55" t="s">
        <v>309</v>
      </c>
      <c r="S2564" s="55">
        <v>145</v>
      </c>
      <c r="T2564" s="57">
        <f t="shared" si="40"/>
        <v>2</v>
      </c>
    </row>
    <row r="2565" spans="1:20" s="55" customFormat="1" x14ac:dyDescent="0.3">
      <c r="A2565" s="55" t="s">
        <v>2239</v>
      </c>
      <c r="B2565" s="55">
        <v>1</v>
      </c>
      <c r="C2565" s="55">
        <v>0</v>
      </c>
      <c r="D2565" s="55">
        <v>1</v>
      </c>
      <c r="E2565" s="55">
        <v>1</v>
      </c>
      <c r="F2565" s="55">
        <v>0</v>
      </c>
      <c r="G2565" s="55">
        <v>0</v>
      </c>
      <c r="H2565" s="55">
        <v>0</v>
      </c>
      <c r="I2565" s="55">
        <v>0</v>
      </c>
      <c r="J2565" s="55">
        <v>0</v>
      </c>
      <c r="K2565" s="55">
        <v>1</v>
      </c>
      <c r="L2565" s="55">
        <v>0</v>
      </c>
      <c r="M2565" s="55">
        <v>0</v>
      </c>
      <c r="N2565" s="56">
        <v>2</v>
      </c>
      <c r="O2565" s="56">
        <v>2</v>
      </c>
      <c r="P2565" s="56">
        <v>4</v>
      </c>
      <c r="Q2565" s="55">
        <v>2564</v>
      </c>
      <c r="R2565" s="55" t="s">
        <v>309</v>
      </c>
      <c r="S2565" s="55">
        <v>145</v>
      </c>
      <c r="T2565" s="57">
        <f t="shared" si="40"/>
        <v>3</v>
      </c>
    </row>
    <row r="2566" spans="1:20" s="55" customFormat="1" x14ac:dyDescent="0.3">
      <c r="A2566" s="55" t="s">
        <v>2239</v>
      </c>
      <c r="B2566" s="55">
        <v>1</v>
      </c>
      <c r="C2566" s="55">
        <v>0</v>
      </c>
      <c r="D2566" s="55">
        <v>1</v>
      </c>
      <c r="E2566" s="55">
        <v>1</v>
      </c>
      <c r="F2566" s="55">
        <v>0</v>
      </c>
      <c r="G2566" s="55">
        <v>1</v>
      </c>
      <c r="H2566" s="55">
        <v>0</v>
      </c>
      <c r="I2566" s="55">
        <v>0</v>
      </c>
      <c r="J2566" s="55">
        <v>1</v>
      </c>
      <c r="K2566" s="55">
        <v>1</v>
      </c>
      <c r="L2566" s="55">
        <v>0</v>
      </c>
      <c r="M2566" s="55">
        <v>0</v>
      </c>
      <c r="N2566" s="56">
        <v>3</v>
      </c>
      <c r="O2566" s="56">
        <v>3</v>
      </c>
      <c r="P2566" s="56">
        <v>6</v>
      </c>
      <c r="Q2566" s="55">
        <v>2565</v>
      </c>
      <c r="R2566" s="55" t="s">
        <v>309</v>
      </c>
      <c r="S2566" s="55">
        <v>145</v>
      </c>
      <c r="T2566" s="57">
        <f t="shared" si="40"/>
        <v>4</v>
      </c>
    </row>
    <row r="2567" spans="1:20" s="55" customFormat="1" x14ac:dyDescent="0.3">
      <c r="A2567" s="55" t="s">
        <v>2239</v>
      </c>
      <c r="B2567" s="55">
        <v>1</v>
      </c>
      <c r="C2567" s="55">
        <v>0</v>
      </c>
      <c r="D2567" s="55">
        <v>1</v>
      </c>
      <c r="E2567" s="55">
        <v>1</v>
      </c>
      <c r="F2567" s="55">
        <v>0</v>
      </c>
      <c r="G2567" s="55">
        <v>0</v>
      </c>
      <c r="H2567" s="55">
        <v>0</v>
      </c>
      <c r="I2567" s="55">
        <v>0</v>
      </c>
      <c r="J2567" s="55">
        <v>1</v>
      </c>
      <c r="K2567" s="55">
        <v>1</v>
      </c>
      <c r="L2567" s="55">
        <v>0</v>
      </c>
      <c r="M2567" s="55">
        <v>0</v>
      </c>
      <c r="N2567" s="56">
        <v>3</v>
      </c>
      <c r="O2567" s="56">
        <v>2</v>
      </c>
      <c r="P2567" s="56">
        <v>5</v>
      </c>
      <c r="Q2567" s="55">
        <v>2566</v>
      </c>
      <c r="R2567" s="55" t="s">
        <v>309</v>
      </c>
      <c r="S2567" s="55">
        <v>145</v>
      </c>
      <c r="T2567" s="57">
        <f t="shared" si="40"/>
        <v>3</v>
      </c>
    </row>
    <row r="2568" spans="1:20" s="55" customFormat="1" x14ac:dyDescent="0.3">
      <c r="A2568" s="55" t="s">
        <v>2239</v>
      </c>
      <c r="B2568" s="55">
        <v>1</v>
      </c>
      <c r="C2568" s="55">
        <v>0</v>
      </c>
      <c r="D2568" s="55">
        <v>1</v>
      </c>
      <c r="E2568" s="55">
        <v>1</v>
      </c>
      <c r="F2568" s="55">
        <v>2</v>
      </c>
      <c r="G2568" s="55">
        <v>1</v>
      </c>
      <c r="H2568" s="55">
        <v>0</v>
      </c>
      <c r="I2568" s="55">
        <v>0</v>
      </c>
      <c r="J2568" s="55">
        <v>1</v>
      </c>
      <c r="K2568" s="55">
        <v>1</v>
      </c>
      <c r="L2568" s="55">
        <v>0</v>
      </c>
      <c r="M2568" s="55">
        <v>0</v>
      </c>
      <c r="N2568" s="56">
        <v>5</v>
      </c>
      <c r="O2568" s="56">
        <v>3</v>
      </c>
      <c r="P2568" s="56">
        <v>8</v>
      </c>
      <c r="Q2568" s="55">
        <v>2567</v>
      </c>
      <c r="R2568" s="55" t="s">
        <v>309</v>
      </c>
      <c r="S2568" s="55">
        <v>145</v>
      </c>
      <c r="T2568" s="57">
        <f t="shared" si="40"/>
        <v>6</v>
      </c>
    </row>
    <row r="2569" spans="1:20" s="55" customFormat="1" x14ac:dyDescent="0.3">
      <c r="A2569" s="55" t="s">
        <v>2239</v>
      </c>
      <c r="B2569" s="55">
        <v>0</v>
      </c>
      <c r="C2569" s="55">
        <v>0</v>
      </c>
      <c r="D2569" s="55">
        <v>1</v>
      </c>
      <c r="E2569" s="55">
        <v>1</v>
      </c>
      <c r="F2569" s="55">
        <v>2</v>
      </c>
      <c r="G2569" s="55">
        <v>1</v>
      </c>
      <c r="H2569" s="55">
        <v>0</v>
      </c>
      <c r="I2569" s="55">
        <v>0</v>
      </c>
      <c r="J2569" s="55">
        <v>0</v>
      </c>
      <c r="K2569" s="55">
        <v>1</v>
      </c>
      <c r="L2569" s="55">
        <v>1</v>
      </c>
      <c r="M2569" s="55">
        <v>0</v>
      </c>
      <c r="N2569" s="56">
        <v>4</v>
      </c>
      <c r="O2569" s="56">
        <v>3</v>
      </c>
      <c r="P2569" s="56">
        <v>7</v>
      </c>
      <c r="Q2569" s="55">
        <v>2568</v>
      </c>
      <c r="R2569" s="55" t="s">
        <v>309</v>
      </c>
      <c r="S2569" s="55">
        <v>145</v>
      </c>
      <c r="T2569" s="57">
        <f t="shared" si="40"/>
        <v>5</v>
      </c>
    </row>
    <row r="2570" spans="1:20" s="55" customFormat="1" x14ac:dyDescent="0.3">
      <c r="A2570" s="55" t="s">
        <v>2239</v>
      </c>
      <c r="B2570" s="55">
        <v>1</v>
      </c>
      <c r="C2570" s="55">
        <v>0</v>
      </c>
      <c r="D2570" s="55">
        <v>0</v>
      </c>
      <c r="E2570" s="55">
        <v>2</v>
      </c>
      <c r="F2570" s="55">
        <v>0</v>
      </c>
      <c r="G2570" s="55">
        <v>0</v>
      </c>
      <c r="H2570" s="55">
        <v>0</v>
      </c>
      <c r="I2570" s="55">
        <v>0</v>
      </c>
      <c r="J2570" s="55">
        <v>0</v>
      </c>
      <c r="K2570" s="55">
        <v>1</v>
      </c>
      <c r="L2570" s="55">
        <v>0</v>
      </c>
      <c r="M2570" s="55">
        <v>0</v>
      </c>
      <c r="N2570" s="56">
        <v>1</v>
      </c>
      <c r="O2570" s="56">
        <v>3</v>
      </c>
      <c r="P2570" s="56">
        <v>4</v>
      </c>
      <c r="Q2570" s="55">
        <v>2569</v>
      </c>
      <c r="R2570" s="55" t="s">
        <v>309</v>
      </c>
      <c r="S2570" s="55">
        <v>145</v>
      </c>
      <c r="T2570" s="57">
        <f t="shared" si="40"/>
        <v>3</v>
      </c>
    </row>
    <row r="2571" spans="1:20" s="55" customFormat="1" x14ac:dyDescent="0.3">
      <c r="A2571" s="55" t="s">
        <v>2239</v>
      </c>
      <c r="B2571" s="55">
        <v>1</v>
      </c>
      <c r="C2571" s="55">
        <v>0</v>
      </c>
      <c r="D2571" s="55">
        <v>1</v>
      </c>
      <c r="E2571" s="55">
        <v>1</v>
      </c>
      <c r="F2571" s="55">
        <v>0</v>
      </c>
      <c r="G2571" s="55">
        <v>0</v>
      </c>
      <c r="H2571" s="55">
        <v>0</v>
      </c>
      <c r="I2571" s="55">
        <v>0</v>
      </c>
      <c r="J2571" s="55">
        <v>1</v>
      </c>
      <c r="K2571" s="55">
        <v>1</v>
      </c>
      <c r="L2571" s="55">
        <v>0</v>
      </c>
      <c r="M2571" s="55">
        <v>0</v>
      </c>
      <c r="N2571" s="56">
        <v>3</v>
      </c>
      <c r="O2571" s="56">
        <v>2</v>
      </c>
      <c r="P2571" s="56">
        <v>5</v>
      </c>
      <c r="Q2571" s="55">
        <v>2570</v>
      </c>
      <c r="R2571" s="55" t="s">
        <v>309</v>
      </c>
      <c r="S2571" s="55">
        <v>145</v>
      </c>
      <c r="T2571" s="57">
        <f t="shared" si="40"/>
        <v>3</v>
      </c>
    </row>
    <row r="2572" spans="1:20" s="55" customFormat="1" x14ac:dyDescent="0.3">
      <c r="A2572" s="55" t="s">
        <v>2239</v>
      </c>
      <c r="B2572" s="55">
        <v>1</v>
      </c>
      <c r="C2572" s="55">
        <v>0</v>
      </c>
      <c r="D2572" s="55">
        <v>0</v>
      </c>
      <c r="E2572" s="55">
        <v>1</v>
      </c>
      <c r="F2572" s="55">
        <v>0</v>
      </c>
      <c r="G2572" s="55">
        <v>0</v>
      </c>
      <c r="H2572" s="55">
        <v>0</v>
      </c>
      <c r="I2572" s="55">
        <v>0</v>
      </c>
      <c r="J2572" s="55">
        <v>1</v>
      </c>
      <c r="K2572" s="55">
        <v>1</v>
      </c>
      <c r="L2572" s="55">
        <v>0</v>
      </c>
      <c r="M2572" s="55">
        <v>0</v>
      </c>
      <c r="N2572" s="56">
        <v>2</v>
      </c>
      <c r="O2572" s="56">
        <v>2</v>
      </c>
      <c r="P2572" s="56">
        <v>4</v>
      </c>
      <c r="Q2572" s="55">
        <v>2571</v>
      </c>
      <c r="R2572" s="55" t="s">
        <v>309</v>
      </c>
      <c r="S2572" s="55">
        <v>145</v>
      </c>
      <c r="T2572" s="57">
        <f t="shared" si="40"/>
        <v>2</v>
      </c>
    </row>
    <row r="2573" spans="1:20" s="55" customFormat="1" x14ac:dyDescent="0.3">
      <c r="A2573" s="55" t="s">
        <v>2239</v>
      </c>
      <c r="B2573" s="55">
        <v>1</v>
      </c>
      <c r="C2573" s="55">
        <v>0</v>
      </c>
      <c r="D2573" s="55">
        <v>1</v>
      </c>
      <c r="E2573" s="55">
        <v>0</v>
      </c>
      <c r="F2573" s="55">
        <v>0</v>
      </c>
      <c r="G2573" s="55">
        <v>0</v>
      </c>
      <c r="H2573" s="55">
        <v>0</v>
      </c>
      <c r="I2573" s="55">
        <v>0</v>
      </c>
      <c r="J2573" s="55">
        <v>0</v>
      </c>
      <c r="K2573" s="55">
        <v>1</v>
      </c>
      <c r="L2573" s="55">
        <v>0</v>
      </c>
      <c r="M2573" s="55">
        <v>0</v>
      </c>
      <c r="N2573" s="56">
        <v>2</v>
      </c>
      <c r="O2573" s="56">
        <v>1</v>
      </c>
      <c r="P2573" s="56">
        <v>3</v>
      </c>
      <c r="Q2573" s="55">
        <v>2572</v>
      </c>
      <c r="R2573" s="55" t="s">
        <v>309</v>
      </c>
      <c r="S2573" s="55">
        <v>145</v>
      </c>
      <c r="T2573" s="57">
        <f t="shared" si="40"/>
        <v>2</v>
      </c>
    </row>
    <row r="2574" spans="1:20" s="55" customFormat="1" x14ac:dyDescent="0.3">
      <c r="A2574" s="55" t="s">
        <v>2239</v>
      </c>
      <c r="B2574" s="55">
        <v>1</v>
      </c>
      <c r="C2574" s="55">
        <v>0</v>
      </c>
      <c r="D2574" s="55">
        <v>0</v>
      </c>
      <c r="E2574" s="55">
        <v>2</v>
      </c>
      <c r="F2574" s="55">
        <v>0</v>
      </c>
      <c r="G2574" s="55">
        <v>2</v>
      </c>
      <c r="H2574" s="55">
        <v>0</v>
      </c>
      <c r="I2574" s="55">
        <v>0</v>
      </c>
      <c r="J2574" s="55">
        <v>1</v>
      </c>
      <c r="K2574" s="55">
        <v>1</v>
      </c>
      <c r="L2574" s="55">
        <v>0</v>
      </c>
      <c r="M2574" s="55">
        <v>0</v>
      </c>
      <c r="N2574" s="56">
        <v>2</v>
      </c>
      <c r="O2574" s="56">
        <v>5</v>
      </c>
      <c r="P2574" s="56">
        <v>7</v>
      </c>
      <c r="Q2574" s="55">
        <v>2573</v>
      </c>
      <c r="R2574" s="55" t="s">
        <v>309</v>
      </c>
      <c r="S2574" s="55">
        <v>145</v>
      </c>
      <c r="T2574" s="57">
        <f t="shared" si="40"/>
        <v>5</v>
      </c>
    </row>
    <row r="2575" spans="1:20" s="55" customFormat="1" x14ac:dyDescent="0.3">
      <c r="A2575" s="55" t="s">
        <v>2239</v>
      </c>
      <c r="B2575" s="55">
        <v>1</v>
      </c>
      <c r="C2575" s="55">
        <v>0</v>
      </c>
      <c r="D2575" s="55">
        <v>0</v>
      </c>
      <c r="E2575" s="55">
        <v>2</v>
      </c>
      <c r="F2575" s="55">
        <v>0</v>
      </c>
      <c r="G2575" s="55">
        <v>0</v>
      </c>
      <c r="H2575" s="55">
        <v>0</v>
      </c>
      <c r="I2575" s="55">
        <v>0</v>
      </c>
      <c r="J2575" s="55">
        <v>1</v>
      </c>
      <c r="K2575" s="55">
        <v>1</v>
      </c>
      <c r="L2575" s="55">
        <v>0</v>
      </c>
      <c r="M2575" s="55">
        <v>0</v>
      </c>
      <c r="N2575" s="56">
        <v>2</v>
      </c>
      <c r="O2575" s="56">
        <v>3</v>
      </c>
      <c r="P2575" s="56">
        <v>5</v>
      </c>
      <c r="Q2575" s="55">
        <v>2574</v>
      </c>
      <c r="R2575" s="55" t="s">
        <v>309</v>
      </c>
      <c r="S2575" s="55">
        <v>145</v>
      </c>
      <c r="T2575" s="57">
        <f t="shared" si="40"/>
        <v>3</v>
      </c>
    </row>
    <row r="2576" spans="1:20" s="55" customFormat="1" x14ac:dyDescent="0.3">
      <c r="A2576" s="55" t="s">
        <v>2239</v>
      </c>
      <c r="B2576" s="55">
        <v>0</v>
      </c>
      <c r="C2576" s="55">
        <v>1</v>
      </c>
      <c r="D2576" s="55">
        <v>1</v>
      </c>
      <c r="E2576" s="55">
        <v>1</v>
      </c>
      <c r="F2576" s="55">
        <v>1</v>
      </c>
      <c r="G2576" s="55">
        <v>1</v>
      </c>
      <c r="H2576" s="55">
        <v>0</v>
      </c>
      <c r="I2576" s="55">
        <v>0</v>
      </c>
      <c r="J2576" s="55">
        <v>1</v>
      </c>
      <c r="K2576" s="55">
        <v>1</v>
      </c>
      <c r="L2576" s="55">
        <v>0</v>
      </c>
      <c r="M2576" s="55">
        <v>0</v>
      </c>
      <c r="N2576" s="56">
        <v>3</v>
      </c>
      <c r="O2576" s="56">
        <v>4</v>
      </c>
      <c r="P2576" s="56">
        <v>7</v>
      </c>
      <c r="Q2576" s="55">
        <v>2575</v>
      </c>
      <c r="R2576" s="55" t="s">
        <v>309</v>
      </c>
      <c r="S2576" s="55">
        <v>145</v>
      </c>
      <c r="T2576" s="57">
        <f t="shared" si="40"/>
        <v>5</v>
      </c>
    </row>
    <row r="2577" spans="1:20" s="55" customFormat="1" x14ac:dyDescent="0.3">
      <c r="A2577" s="55" t="s">
        <v>2239</v>
      </c>
      <c r="B2577" s="55">
        <v>1</v>
      </c>
      <c r="C2577" s="55">
        <v>0</v>
      </c>
      <c r="D2577" s="55">
        <v>0</v>
      </c>
      <c r="E2577" s="55">
        <v>1</v>
      </c>
      <c r="F2577" s="55">
        <v>0</v>
      </c>
      <c r="G2577" s="55">
        <v>0</v>
      </c>
      <c r="H2577" s="55">
        <v>0</v>
      </c>
      <c r="I2577" s="55">
        <v>0</v>
      </c>
      <c r="J2577" s="55">
        <v>1</v>
      </c>
      <c r="K2577" s="55">
        <v>1</v>
      </c>
      <c r="L2577" s="55">
        <v>0</v>
      </c>
      <c r="M2577" s="55">
        <v>0</v>
      </c>
      <c r="N2577" s="56">
        <v>2</v>
      </c>
      <c r="O2577" s="56">
        <v>2</v>
      </c>
      <c r="P2577" s="56">
        <v>4</v>
      </c>
      <c r="Q2577" s="55">
        <v>2576</v>
      </c>
      <c r="R2577" s="55" t="s">
        <v>309</v>
      </c>
      <c r="S2577" s="55">
        <v>145</v>
      </c>
      <c r="T2577" s="57">
        <f t="shared" si="40"/>
        <v>2</v>
      </c>
    </row>
    <row r="2578" spans="1:20" s="55" customFormat="1" x14ac:dyDescent="0.3">
      <c r="A2578" s="55" t="s">
        <v>2239</v>
      </c>
      <c r="B2578" s="55">
        <v>1</v>
      </c>
      <c r="C2578" s="55">
        <v>0</v>
      </c>
      <c r="D2578" s="55">
        <v>0</v>
      </c>
      <c r="E2578" s="55">
        <v>2</v>
      </c>
      <c r="F2578" s="55">
        <v>0</v>
      </c>
      <c r="G2578" s="55">
        <v>2</v>
      </c>
      <c r="H2578" s="55">
        <v>0</v>
      </c>
      <c r="I2578" s="55">
        <v>0</v>
      </c>
      <c r="J2578" s="55">
        <v>1</v>
      </c>
      <c r="K2578" s="55">
        <v>1</v>
      </c>
      <c r="L2578" s="55">
        <v>0</v>
      </c>
      <c r="M2578" s="55">
        <v>0</v>
      </c>
      <c r="N2578" s="56">
        <v>2</v>
      </c>
      <c r="O2578" s="56">
        <v>5</v>
      </c>
      <c r="P2578" s="56">
        <v>7</v>
      </c>
      <c r="Q2578" s="55">
        <v>2577</v>
      </c>
      <c r="R2578" s="55" t="s">
        <v>309</v>
      </c>
      <c r="S2578" s="55">
        <v>145</v>
      </c>
      <c r="T2578" s="57">
        <f t="shared" si="40"/>
        <v>5</v>
      </c>
    </row>
    <row r="2579" spans="1:20" s="55" customFormat="1" x14ac:dyDescent="0.3">
      <c r="A2579" s="55" t="s">
        <v>2239</v>
      </c>
      <c r="B2579" s="55">
        <v>1</v>
      </c>
      <c r="C2579" s="55">
        <v>0</v>
      </c>
      <c r="D2579" s="55">
        <v>1</v>
      </c>
      <c r="E2579" s="55">
        <v>1</v>
      </c>
      <c r="F2579" s="55">
        <v>0</v>
      </c>
      <c r="G2579" s="55">
        <v>2</v>
      </c>
      <c r="H2579" s="55">
        <v>0</v>
      </c>
      <c r="I2579" s="55">
        <v>0</v>
      </c>
      <c r="J2579" s="55">
        <v>1</v>
      </c>
      <c r="K2579" s="55">
        <v>1</v>
      </c>
      <c r="L2579" s="55">
        <v>0</v>
      </c>
      <c r="M2579" s="55">
        <v>0</v>
      </c>
      <c r="N2579" s="56">
        <v>3</v>
      </c>
      <c r="O2579" s="56">
        <v>4</v>
      </c>
      <c r="P2579" s="56">
        <v>7</v>
      </c>
      <c r="Q2579" s="55">
        <v>2578</v>
      </c>
      <c r="R2579" s="55" t="s">
        <v>309</v>
      </c>
      <c r="S2579" s="55">
        <v>145</v>
      </c>
      <c r="T2579" s="57">
        <f t="shared" si="40"/>
        <v>5</v>
      </c>
    </row>
    <row r="2580" spans="1:20" s="55" customFormat="1" x14ac:dyDescent="0.3">
      <c r="A2580" s="55" t="s">
        <v>2239</v>
      </c>
      <c r="B2580" s="55">
        <v>1</v>
      </c>
      <c r="C2580" s="55">
        <v>0</v>
      </c>
      <c r="D2580" s="55">
        <v>1</v>
      </c>
      <c r="E2580" s="55">
        <v>1</v>
      </c>
      <c r="F2580" s="55">
        <v>0</v>
      </c>
      <c r="G2580" s="55">
        <v>0</v>
      </c>
      <c r="H2580" s="55">
        <v>0</v>
      </c>
      <c r="I2580" s="55">
        <v>0</v>
      </c>
      <c r="J2580" s="55">
        <v>1</v>
      </c>
      <c r="K2580" s="55">
        <v>1</v>
      </c>
      <c r="L2580" s="55">
        <v>0</v>
      </c>
      <c r="M2580" s="55">
        <v>0</v>
      </c>
      <c r="N2580" s="56">
        <v>3</v>
      </c>
      <c r="O2580" s="56">
        <v>2</v>
      </c>
      <c r="P2580" s="56">
        <v>5</v>
      </c>
      <c r="Q2580" s="55">
        <v>2579</v>
      </c>
      <c r="R2580" s="55" t="s">
        <v>309</v>
      </c>
      <c r="S2580" s="55">
        <v>146</v>
      </c>
      <c r="T2580" s="57">
        <f t="shared" si="40"/>
        <v>3</v>
      </c>
    </row>
    <row r="2581" spans="1:20" s="55" customFormat="1" x14ac:dyDescent="0.3">
      <c r="A2581" s="55" t="s">
        <v>2239</v>
      </c>
      <c r="B2581" s="55">
        <v>0</v>
      </c>
      <c r="C2581" s="55">
        <v>1</v>
      </c>
      <c r="D2581" s="55">
        <v>1</v>
      </c>
      <c r="E2581" s="55">
        <v>1</v>
      </c>
      <c r="F2581" s="55">
        <v>2</v>
      </c>
      <c r="G2581" s="55">
        <v>0</v>
      </c>
      <c r="H2581" s="55">
        <v>0</v>
      </c>
      <c r="I2581" s="55">
        <v>1</v>
      </c>
      <c r="J2581" s="55">
        <v>2</v>
      </c>
      <c r="K2581" s="55">
        <v>1</v>
      </c>
      <c r="L2581" s="55">
        <v>1</v>
      </c>
      <c r="M2581" s="55">
        <v>0</v>
      </c>
      <c r="N2581" s="56">
        <v>6</v>
      </c>
      <c r="O2581" s="56">
        <v>4</v>
      </c>
      <c r="P2581" s="56">
        <v>10</v>
      </c>
      <c r="Q2581" s="55">
        <v>2580</v>
      </c>
      <c r="R2581" s="55" t="s">
        <v>309</v>
      </c>
      <c r="S2581" s="55">
        <v>146</v>
      </c>
      <c r="T2581" s="57">
        <f t="shared" si="40"/>
        <v>6</v>
      </c>
    </row>
    <row r="2582" spans="1:20" s="55" customFormat="1" x14ac:dyDescent="0.3">
      <c r="A2582" s="55" t="s">
        <v>2239</v>
      </c>
      <c r="B2582" s="55">
        <v>1</v>
      </c>
      <c r="C2582" s="55">
        <v>0</v>
      </c>
      <c r="D2582" s="55">
        <v>1</v>
      </c>
      <c r="E2582" s="55">
        <v>1</v>
      </c>
      <c r="F2582" s="55">
        <v>0</v>
      </c>
      <c r="G2582" s="55">
        <v>2</v>
      </c>
      <c r="H2582" s="55">
        <v>0</v>
      </c>
      <c r="I2582" s="55">
        <v>1</v>
      </c>
      <c r="J2582" s="55">
        <v>1</v>
      </c>
      <c r="K2582" s="55">
        <v>1</v>
      </c>
      <c r="L2582" s="55">
        <v>0</v>
      </c>
      <c r="M2582" s="55">
        <v>0</v>
      </c>
      <c r="N2582" s="56">
        <v>3</v>
      </c>
      <c r="O2582" s="56">
        <v>5</v>
      </c>
      <c r="P2582" s="56">
        <v>8</v>
      </c>
      <c r="Q2582" s="55">
        <v>2581</v>
      </c>
      <c r="R2582" s="55" t="s">
        <v>309</v>
      </c>
      <c r="S2582" s="55">
        <v>146</v>
      </c>
      <c r="T2582" s="57">
        <f t="shared" si="40"/>
        <v>6</v>
      </c>
    </row>
    <row r="2583" spans="1:20" s="55" customFormat="1" x14ac:dyDescent="0.3">
      <c r="A2583" s="55" t="s">
        <v>2239</v>
      </c>
      <c r="B2583" s="55">
        <v>0</v>
      </c>
      <c r="C2583" s="55">
        <v>1</v>
      </c>
      <c r="D2583" s="55">
        <v>1</v>
      </c>
      <c r="E2583" s="55">
        <v>1</v>
      </c>
      <c r="F2583" s="55">
        <v>2</v>
      </c>
      <c r="G2583" s="55">
        <v>0</v>
      </c>
      <c r="H2583" s="55">
        <v>0</v>
      </c>
      <c r="I2583" s="55">
        <v>0</v>
      </c>
      <c r="J2583" s="55">
        <v>1</v>
      </c>
      <c r="K2583" s="55">
        <v>1</v>
      </c>
      <c r="L2583" s="55">
        <v>0</v>
      </c>
      <c r="M2583" s="55">
        <v>0</v>
      </c>
      <c r="N2583" s="56">
        <v>4</v>
      </c>
      <c r="O2583" s="56">
        <v>3</v>
      </c>
      <c r="P2583" s="56">
        <v>7</v>
      </c>
      <c r="Q2583" s="55">
        <v>2582</v>
      </c>
      <c r="R2583" s="55" t="s">
        <v>309</v>
      </c>
      <c r="S2583" s="55">
        <v>146</v>
      </c>
      <c r="T2583" s="57">
        <f t="shared" si="40"/>
        <v>5</v>
      </c>
    </row>
    <row r="2584" spans="1:20" s="55" customFormat="1" x14ac:dyDescent="0.3">
      <c r="A2584" s="55" t="s">
        <v>2239</v>
      </c>
      <c r="B2584" s="55">
        <v>0</v>
      </c>
      <c r="C2584" s="55">
        <v>1</v>
      </c>
      <c r="D2584" s="55">
        <v>1</v>
      </c>
      <c r="E2584" s="55">
        <v>1</v>
      </c>
      <c r="F2584" s="55">
        <v>0</v>
      </c>
      <c r="G2584" s="55">
        <v>0</v>
      </c>
      <c r="H2584" s="55">
        <v>0</v>
      </c>
      <c r="I2584" s="55">
        <v>0</v>
      </c>
      <c r="J2584" s="55">
        <v>1</v>
      </c>
      <c r="K2584" s="55">
        <v>1</v>
      </c>
      <c r="L2584" s="55">
        <v>0</v>
      </c>
      <c r="M2584" s="55">
        <v>0</v>
      </c>
      <c r="N2584" s="56">
        <v>2</v>
      </c>
      <c r="O2584" s="56">
        <v>3</v>
      </c>
      <c r="P2584" s="56">
        <v>5</v>
      </c>
      <c r="Q2584" s="55">
        <v>2583</v>
      </c>
      <c r="R2584" s="55" t="s">
        <v>309</v>
      </c>
      <c r="S2584" s="55">
        <v>146</v>
      </c>
      <c r="T2584" s="57">
        <f t="shared" si="40"/>
        <v>3</v>
      </c>
    </row>
    <row r="2585" spans="1:20" s="55" customFormat="1" x14ac:dyDescent="0.3">
      <c r="A2585" s="55" t="s">
        <v>2239</v>
      </c>
      <c r="B2585" s="55">
        <v>1</v>
      </c>
      <c r="C2585" s="55">
        <v>0</v>
      </c>
      <c r="D2585" s="55">
        <v>1</v>
      </c>
      <c r="E2585" s="55">
        <v>1</v>
      </c>
      <c r="F2585" s="55">
        <v>0</v>
      </c>
      <c r="G2585" s="55">
        <v>0</v>
      </c>
      <c r="H2585" s="55">
        <v>0</v>
      </c>
      <c r="I2585" s="55">
        <v>0</v>
      </c>
      <c r="J2585" s="55">
        <v>1</v>
      </c>
      <c r="K2585" s="55">
        <v>1</v>
      </c>
      <c r="L2585" s="55">
        <v>0</v>
      </c>
      <c r="M2585" s="55">
        <v>0</v>
      </c>
      <c r="N2585" s="56">
        <v>3</v>
      </c>
      <c r="O2585" s="56">
        <v>2</v>
      </c>
      <c r="P2585" s="56">
        <v>5</v>
      </c>
      <c r="Q2585" s="55">
        <v>2584</v>
      </c>
      <c r="R2585" s="55" t="s">
        <v>309</v>
      </c>
      <c r="S2585" s="55">
        <v>146</v>
      </c>
      <c r="T2585" s="57">
        <f t="shared" si="40"/>
        <v>3</v>
      </c>
    </row>
    <row r="2586" spans="1:20" s="55" customFormat="1" x14ac:dyDescent="0.3">
      <c r="A2586" s="55" t="s">
        <v>2239</v>
      </c>
      <c r="B2586" s="55">
        <v>1</v>
      </c>
      <c r="C2586" s="55">
        <v>0</v>
      </c>
      <c r="D2586" s="55">
        <v>1</v>
      </c>
      <c r="E2586" s="55">
        <v>1</v>
      </c>
      <c r="F2586" s="55">
        <v>2</v>
      </c>
      <c r="G2586" s="55">
        <v>0</v>
      </c>
      <c r="H2586" s="55">
        <v>0</v>
      </c>
      <c r="I2586" s="55">
        <v>0</v>
      </c>
      <c r="J2586" s="55">
        <v>1</v>
      </c>
      <c r="K2586" s="55">
        <v>1</v>
      </c>
      <c r="L2586" s="55">
        <v>0</v>
      </c>
      <c r="M2586" s="55">
        <v>0</v>
      </c>
      <c r="N2586" s="56">
        <v>5</v>
      </c>
      <c r="O2586" s="56">
        <v>2</v>
      </c>
      <c r="P2586" s="56">
        <v>7</v>
      </c>
      <c r="Q2586" s="55">
        <v>2585</v>
      </c>
      <c r="R2586" s="55" t="s">
        <v>309</v>
      </c>
      <c r="S2586" s="55">
        <v>146</v>
      </c>
      <c r="T2586" s="57">
        <f t="shared" si="40"/>
        <v>5</v>
      </c>
    </row>
    <row r="2587" spans="1:20" s="55" customFormat="1" x14ac:dyDescent="0.3">
      <c r="A2587" s="55" t="s">
        <v>2239</v>
      </c>
      <c r="B2587" s="55">
        <v>0</v>
      </c>
      <c r="C2587" s="55">
        <v>1</v>
      </c>
      <c r="D2587" s="55">
        <v>1</v>
      </c>
      <c r="E2587" s="55">
        <v>1</v>
      </c>
      <c r="F2587" s="55">
        <v>2</v>
      </c>
      <c r="G2587" s="55">
        <v>0</v>
      </c>
      <c r="H2587" s="55">
        <v>0</v>
      </c>
      <c r="I2587" s="55">
        <v>0</v>
      </c>
      <c r="J2587" s="55">
        <v>1</v>
      </c>
      <c r="K2587" s="55">
        <v>1</v>
      </c>
      <c r="L2587" s="55">
        <v>0</v>
      </c>
      <c r="M2587" s="55">
        <v>0</v>
      </c>
      <c r="N2587" s="56">
        <v>4</v>
      </c>
      <c r="O2587" s="56">
        <v>3</v>
      </c>
      <c r="P2587" s="56">
        <v>7</v>
      </c>
      <c r="Q2587" s="55">
        <v>2586</v>
      </c>
      <c r="R2587" s="55" t="s">
        <v>309</v>
      </c>
      <c r="S2587" s="55">
        <v>146</v>
      </c>
      <c r="T2587" s="57">
        <f t="shared" si="40"/>
        <v>5</v>
      </c>
    </row>
    <row r="2588" spans="1:20" s="55" customFormat="1" x14ac:dyDescent="0.3">
      <c r="A2588" s="55" t="s">
        <v>2239</v>
      </c>
      <c r="B2588" s="55">
        <v>0</v>
      </c>
      <c r="C2588" s="55">
        <v>1</v>
      </c>
      <c r="D2588" s="55">
        <v>1</v>
      </c>
      <c r="E2588" s="55">
        <v>1</v>
      </c>
      <c r="F2588" s="55">
        <v>0</v>
      </c>
      <c r="G2588" s="55">
        <v>2</v>
      </c>
      <c r="H2588" s="55">
        <v>0</v>
      </c>
      <c r="I2588" s="55">
        <v>0</v>
      </c>
      <c r="J2588" s="55">
        <v>1</v>
      </c>
      <c r="K2588" s="55">
        <v>1</v>
      </c>
      <c r="L2588" s="55">
        <v>0</v>
      </c>
      <c r="M2588" s="55">
        <v>0</v>
      </c>
      <c r="N2588" s="56">
        <v>2</v>
      </c>
      <c r="O2588" s="56">
        <v>5</v>
      </c>
      <c r="P2588" s="56">
        <v>7</v>
      </c>
      <c r="Q2588" s="55">
        <v>2587</v>
      </c>
      <c r="R2588" s="55" t="s">
        <v>309</v>
      </c>
      <c r="S2588" s="55">
        <v>146</v>
      </c>
      <c r="T2588" s="57">
        <f t="shared" si="40"/>
        <v>5</v>
      </c>
    </row>
    <row r="2589" spans="1:20" s="55" customFormat="1" x14ac:dyDescent="0.3">
      <c r="A2589" s="55" t="s">
        <v>2239</v>
      </c>
      <c r="B2589" s="55">
        <v>0</v>
      </c>
      <c r="C2589" s="55">
        <v>1</v>
      </c>
      <c r="D2589" s="55">
        <v>1</v>
      </c>
      <c r="E2589" s="55">
        <v>1</v>
      </c>
      <c r="F2589" s="55">
        <v>2</v>
      </c>
      <c r="G2589" s="55">
        <v>0</v>
      </c>
      <c r="H2589" s="55">
        <v>0</v>
      </c>
      <c r="I2589" s="55">
        <v>1</v>
      </c>
      <c r="J2589" s="55">
        <v>1</v>
      </c>
      <c r="K2589" s="55">
        <v>1</v>
      </c>
      <c r="L2589" s="55">
        <v>1</v>
      </c>
      <c r="M2589" s="55">
        <v>0</v>
      </c>
      <c r="N2589" s="56">
        <v>5</v>
      </c>
      <c r="O2589" s="56">
        <v>4</v>
      </c>
      <c r="P2589" s="56">
        <v>9</v>
      </c>
      <c r="Q2589" s="55">
        <v>2588</v>
      </c>
      <c r="R2589" s="55" t="s">
        <v>309</v>
      </c>
      <c r="S2589" s="55">
        <v>146</v>
      </c>
      <c r="T2589" s="57">
        <f t="shared" si="40"/>
        <v>6</v>
      </c>
    </row>
    <row r="2590" spans="1:20" s="55" customFormat="1" x14ac:dyDescent="0.3">
      <c r="A2590" s="55" t="s">
        <v>2239</v>
      </c>
      <c r="B2590" s="55">
        <v>1</v>
      </c>
      <c r="C2590" s="55">
        <v>0</v>
      </c>
      <c r="D2590" s="55">
        <v>1</v>
      </c>
      <c r="E2590" s="55">
        <v>1</v>
      </c>
      <c r="F2590" s="55">
        <v>0</v>
      </c>
      <c r="G2590" s="55">
        <v>2</v>
      </c>
      <c r="H2590" s="55">
        <v>0</v>
      </c>
      <c r="I2590" s="55">
        <v>0</v>
      </c>
      <c r="J2590" s="55">
        <v>1</v>
      </c>
      <c r="K2590" s="55">
        <v>1</v>
      </c>
      <c r="L2590" s="55">
        <v>0</v>
      </c>
      <c r="M2590" s="55">
        <v>0</v>
      </c>
      <c r="N2590" s="56">
        <v>3</v>
      </c>
      <c r="O2590" s="56">
        <v>4</v>
      </c>
      <c r="P2590" s="56">
        <v>7</v>
      </c>
      <c r="Q2590" s="55">
        <v>2589</v>
      </c>
      <c r="R2590" s="55" t="s">
        <v>309</v>
      </c>
      <c r="S2590" s="55">
        <v>146</v>
      </c>
      <c r="T2590" s="57">
        <f t="shared" si="40"/>
        <v>5</v>
      </c>
    </row>
    <row r="2591" spans="1:20" s="55" customFormat="1" x14ac:dyDescent="0.3">
      <c r="A2591" s="55" t="s">
        <v>2239</v>
      </c>
      <c r="B2591" s="55">
        <v>1</v>
      </c>
      <c r="C2591" s="55">
        <v>0</v>
      </c>
      <c r="D2591" s="55">
        <v>1</v>
      </c>
      <c r="E2591" s="55">
        <v>1</v>
      </c>
      <c r="F2591" s="55">
        <v>0</v>
      </c>
      <c r="G2591" s="55">
        <v>2</v>
      </c>
      <c r="H2591" s="55">
        <v>0</v>
      </c>
      <c r="I2591" s="55">
        <v>0</v>
      </c>
      <c r="J2591" s="55">
        <v>1</v>
      </c>
      <c r="K2591" s="55">
        <v>1</v>
      </c>
      <c r="L2591" s="55">
        <v>0</v>
      </c>
      <c r="M2591" s="55">
        <v>0</v>
      </c>
      <c r="N2591" s="56">
        <v>3</v>
      </c>
      <c r="O2591" s="56">
        <v>4</v>
      </c>
      <c r="P2591" s="56">
        <v>7</v>
      </c>
      <c r="Q2591" s="55">
        <v>2590</v>
      </c>
      <c r="R2591" s="55" t="s">
        <v>309</v>
      </c>
      <c r="S2591" s="55">
        <v>146</v>
      </c>
      <c r="T2591" s="57">
        <f t="shared" si="40"/>
        <v>5</v>
      </c>
    </row>
    <row r="2592" spans="1:20" s="55" customFormat="1" x14ac:dyDescent="0.3">
      <c r="A2592" s="55" t="s">
        <v>2239</v>
      </c>
      <c r="B2592" s="55">
        <v>0</v>
      </c>
      <c r="C2592" s="55">
        <v>1</v>
      </c>
      <c r="D2592" s="55">
        <v>1</v>
      </c>
      <c r="E2592" s="55">
        <v>1</v>
      </c>
      <c r="F2592" s="55">
        <v>0</v>
      </c>
      <c r="G2592" s="55">
        <v>2</v>
      </c>
      <c r="H2592" s="55">
        <v>0</v>
      </c>
      <c r="I2592" s="55">
        <v>0</v>
      </c>
      <c r="J2592" s="55">
        <v>1</v>
      </c>
      <c r="K2592" s="55">
        <v>1</v>
      </c>
      <c r="L2592" s="55">
        <v>0</v>
      </c>
      <c r="M2592" s="55">
        <v>0</v>
      </c>
      <c r="N2592" s="56">
        <v>2</v>
      </c>
      <c r="O2592" s="56">
        <v>5</v>
      </c>
      <c r="P2592" s="56">
        <v>7</v>
      </c>
      <c r="Q2592" s="55">
        <v>2591</v>
      </c>
      <c r="R2592" s="55" t="s">
        <v>309</v>
      </c>
      <c r="S2592" s="55">
        <v>146</v>
      </c>
      <c r="T2592" s="57">
        <f t="shared" si="40"/>
        <v>5</v>
      </c>
    </row>
    <row r="2593" spans="1:20" s="55" customFormat="1" x14ac:dyDescent="0.3">
      <c r="A2593" s="55" t="s">
        <v>2239</v>
      </c>
      <c r="B2593" s="55">
        <v>0</v>
      </c>
      <c r="C2593" s="55">
        <v>1</v>
      </c>
      <c r="D2593" s="55">
        <v>1</v>
      </c>
      <c r="E2593" s="55">
        <v>1</v>
      </c>
      <c r="F2593" s="55">
        <v>0</v>
      </c>
      <c r="G2593" s="55">
        <v>0</v>
      </c>
      <c r="H2593" s="55">
        <v>0</v>
      </c>
      <c r="I2593" s="55">
        <v>0</v>
      </c>
      <c r="J2593" s="55">
        <v>1</v>
      </c>
      <c r="K2593" s="55">
        <v>1</v>
      </c>
      <c r="L2593" s="55">
        <v>0</v>
      </c>
      <c r="M2593" s="55">
        <v>0</v>
      </c>
      <c r="N2593" s="56">
        <v>2</v>
      </c>
      <c r="O2593" s="56">
        <v>3</v>
      </c>
      <c r="P2593" s="56">
        <v>5</v>
      </c>
      <c r="Q2593" s="55">
        <v>2592</v>
      </c>
      <c r="R2593" s="55" t="s">
        <v>309</v>
      </c>
      <c r="S2593" s="55">
        <v>146</v>
      </c>
      <c r="T2593" s="57">
        <f t="shared" si="40"/>
        <v>3</v>
      </c>
    </row>
    <row r="2594" spans="1:20" s="55" customFormat="1" x14ac:dyDescent="0.3">
      <c r="A2594" s="55" t="s">
        <v>2239</v>
      </c>
      <c r="B2594" s="55">
        <v>1</v>
      </c>
      <c r="C2594" s="55">
        <v>0</v>
      </c>
      <c r="D2594" s="55">
        <v>1</v>
      </c>
      <c r="E2594" s="55">
        <v>1</v>
      </c>
      <c r="F2594" s="55">
        <v>0</v>
      </c>
      <c r="G2594" s="55">
        <v>2</v>
      </c>
      <c r="H2594" s="55">
        <v>0</v>
      </c>
      <c r="I2594" s="55">
        <v>0</v>
      </c>
      <c r="J2594" s="55">
        <v>1</v>
      </c>
      <c r="K2594" s="55">
        <v>1</v>
      </c>
      <c r="L2594" s="55">
        <v>0</v>
      </c>
      <c r="M2594" s="55">
        <v>0</v>
      </c>
      <c r="N2594" s="56">
        <v>3</v>
      </c>
      <c r="O2594" s="56">
        <v>4</v>
      </c>
      <c r="P2594" s="56">
        <v>7</v>
      </c>
      <c r="Q2594" s="55">
        <v>2593</v>
      </c>
      <c r="R2594" s="55" t="s">
        <v>309</v>
      </c>
      <c r="S2594" s="55">
        <v>146</v>
      </c>
      <c r="T2594" s="57">
        <f t="shared" si="40"/>
        <v>5</v>
      </c>
    </row>
    <row r="2595" spans="1:20" s="55" customFormat="1" x14ac:dyDescent="0.3">
      <c r="A2595" s="55" t="s">
        <v>2239</v>
      </c>
      <c r="B2595" s="55">
        <v>0</v>
      </c>
      <c r="C2595" s="55">
        <v>1</v>
      </c>
      <c r="D2595" s="55">
        <v>1</v>
      </c>
      <c r="E2595" s="55">
        <v>1</v>
      </c>
      <c r="F2595" s="55">
        <v>0</v>
      </c>
      <c r="G2595" s="55">
        <v>0</v>
      </c>
      <c r="H2595" s="55">
        <v>0</v>
      </c>
      <c r="I2595" s="55">
        <v>0</v>
      </c>
      <c r="J2595" s="55">
        <v>1</v>
      </c>
      <c r="K2595" s="55">
        <v>1</v>
      </c>
      <c r="L2595" s="55">
        <v>0</v>
      </c>
      <c r="M2595" s="55">
        <v>0</v>
      </c>
      <c r="N2595" s="56">
        <v>2</v>
      </c>
      <c r="O2595" s="56">
        <v>3</v>
      </c>
      <c r="P2595" s="56">
        <v>5</v>
      </c>
      <c r="Q2595" s="55">
        <v>2594</v>
      </c>
      <c r="R2595" s="55" t="s">
        <v>309</v>
      </c>
      <c r="S2595" s="55">
        <v>146</v>
      </c>
      <c r="T2595" s="57">
        <f t="shared" si="40"/>
        <v>3</v>
      </c>
    </row>
    <row r="2596" spans="1:20" s="55" customFormat="1" x14ac:dyDescent="0.3">
      <c r="A2596" s="55" t="s">
        <v>2239</v>
      </c>
      <c r="B2596" s="55">
        <v>1</v>
      </c>
      <c r="C2596" s="55">
        <v>0</v>
      </c>
      <c r="D2596" s="55">
        <v>1</v>
      </c>
      <c r="E2596" s="55">
        <v>1</v>
      </c>
      <c r="F2596" s="55">
        <v>0</v>
      </c>
      <c r="G2596" s="55">
        <v>2</v>
      </c>
      <c r="H2596" s="55">
        <v>0</v>
      </c>
      <c r="I2596" s="55">
        <v>0</v>
      </c>
      <c r="J2596" s="55">
        <v>1</v>
      </c>
      <c r="K2596" s="55">
        <v>1</v>
      </c>
      <c r="L2596" s="55">
        <v>0</v>
      </c>
      <c r="M2596" s="55">
        <v>0</v>
      </c>
      <c r="N2596" s="56">
        <v>3</v>
      </c>
      <c r="O2596" s="56">
        <v>4</v>
      </c>
      <c r="P2596" s="56">
        <v>7</v>
      </c>
      <c r="Q2596" s="55">
        <v>2595</v>
      </c>
      <c r="R2596" s="55" t="s">
        <v>309</v>
      </c>
      <c r="S2596" s="55">
        <v>146</v>
      </c>
      <c r="T2596" s="57">
        <f t="shared" si="40"/>
        <v>5</v>
      </c>
    </row>
    <row r="2597" spans="1:20" s="55" customFormat="1" x14ac:dyDescent="0.3">
      <c r="A2597" s="55" t="s">
        <v>2239</v>
      </c>
      <c r="B2597" s="55">
        <v>1</v>
      </c>
      <c r="C2597" s="55">
        <v>0</v>
      </c>
      <c r="D2597" s="55">
        <v>1</v>
      </c>
      <c r="E2597" s="55">
        <v>1</v>
      </c>
      <c r="F2597" s="55">
        <v>0</v>
      </c>
      <c r="G2597" s="55">
        <v>2</v>
      </c>
      <c r="H2597" s="55">
        <v>3</v>
      </c>
      <c r="I2597" s="55">
        <v>0</v>
      </c>
      <c r="J2597" s="55">
        <v>1</v>
      </c>
      <c r="K2597" s="55">
        <v>1</v>
      </c>
      <c r="L2597" s="55">
        <v>1</v>
      </c>
      <c r="M2597" s="55">
        <v>0</v>
      </c>
      <c r="N2597" s="56">
        <v>7</v>
      </c>
      <c r="O2597" s="56">
        <v>4</v>
      </c>
      <c r="P2597" s="56">
        <v>11</v>
      </c>
      <c r="Q2597" s="55">
        <v>2596</v>
      </c>
      <c r="R2597" s="55" t="s">
        <v>309</v>
      </c>
      <c r="S2597" s="55">
        <v>146</v>
      </c>
      <c r="T2597" s="57">
        <f t="shared" si="40"/>
        <v>8</v>
      </c>
    </row>
    <row r="2598" spans="1:20" s="55" customFormat="1" x14ac:dyDescent="0.3">
      <c r="A2598" s="55" t="s">
        <v>2239</v>
      </c>
      <c r="B2598" s="55">
        <v>1</v>
      </c>
      <c r="C2598" s="55">
        <v>0</v>
      </c>
      <c r="D2598" s="55">
        <v>1</v>
      </c>
      <c r="E2598" s="55">
        <v>1</v>
      </c>
      <c r="F2598" s="55">
        <v>0</v>
      </c>
      <c r="G2598" s="55">
        <v>3</v>
      </c>
      <c r="H2598" s="55">
        <v>0</v>
      </c>
      <c r="I2598" s="55">
        <v>0</v>
      </c>
      <c r="J2598" s="55">
        <v>1</v>
      </c>
      <c r="K2598" s="55">
        <v>1</v>
      </c>
      <c r="L2598" s="55">
        <v>0</v>
      </c>
      <c r="M2598" s="55">
        <v>0</v>
      </c>
      <c r="N2598" s="56">
        <v>3</v>
      </c>
      <c r="O2598" s="56">
        <v>5</v>
      </c>
      <c r="P2598" s="56">
        <v>8</v>
      </c>
      <c r="Q2598" s="55">
        <v>2597</v>
      </c>
      <c r="R2598" s="55" t="s">
        <v>309</v>
      </c>
      <c r="S2598" s="55">
        <v>146</v>
      </c>
      <c r="T2598" s="57">
        <f t="shared" si="40"/>
        <v>6</v>
      </c>
    </row>
    <row r="2599" spans="1:20" s="55" customFormat="1" x14ac:dyDescent="0.3">
      <c r="A2599" s="55" t="s">
        <v>2239</v>
      </c>
      <c r="B2599" s="55">
        <v>1</v>
      </c>
      <c r="C2599" s="55">
        <v>0</v>
      </c>
      <c r="D2599" s="55">
        <v>1</v>
      </c>
      <c r="E2599" s="55">
        <v>1</v>
      </c>
      <c r="F2599" s="55">
        <v>2</v>
      </c>
      <c r="G2599" s="55">
        <v>2</v>
      </c>
      <c r="H2599" s="55">
        <v>2</v>
      </c>
      <c r="I2599" s="55">
        <v>0</v>
      </c>
      <c r="J2599" s="55">
        <v>1</v>
      </c>
      <c r="K2599" s="55">
        <v>2</v>
      </c>
      <c r="L2599" s="55">
        <v>0</v>
      </c>
      <c r="M2599" s="55">
        <v>0</v>
      </c>
      <c r="N2599" s="56">
        <v>7</v>
      </c>
      <c r="O2599" s="56">
        <v>5</v>
      </c>
      <c r="P2599" s="56">
        <v>12</v>
      </c>
      <c r="Q2599" s="55">
        <v>2598</v>
      </c>
      <c r="R2599" s="55" t="s">
        <v>309</v>
      </c>
      <c r="S2599" s="55">
        <v>146</v>
      </c>
      <c r="T2599" s="57">
        <f t="shared" si="40"/>
        <v>9</v>
      </c>
    </row>
    <row r="2600" spans="1:20" s="55" customFormat="1" x14ac:dyDescent="0.3">
      <c r="A2600" s="55" t="s">
        <v>2239</v>
      </c>
      <c r="B2600" s="55">
        <v>0</v>
      </c>
      <c r="C2600" s="55">
        <v>1</v>
      </c>
      <c r="D2600" s="55">
        <v>1</v>
      </c>
      <c r="E2600" s="55">
        <v>1</v>
      </c>
      <c r="F2600" s="55">
        <v>0</v>
      </c>
      <c r="G2600" s="55">
        <v>0</v>
      </c>
      <c r="H2600" s="55">
        <v>0</v>
      </c>
      <c r="I2600" s="55">
        <v>0</v>
      </c>
      <c r="J2600" s="55">
        <v>1</v>
      </c>
      <c r="K2600" s="55">
        <v>1</v>
      </c>
      <c r="L2600" s="55">
        <v>0</v>
      </c>
      <c r="M2600" s="55">
        <v>0</v>
      </c>
      <c r="N2600" s="56">
        <v>2</v>
      </c>
      <c r="O2600" s="56">
        <v>3</v>
      </c>
      <c r="P2600" s="56">
        <v>5</v>
      </c>
      <c r="Q2600" s="55">
        <v>2599</v>
      </c>
      <c r="R2600" s="55" t="s">
        <v>309</v>
      </c>
      <c r="S2600" s="55">
        <v>147</v>
      </c>
      <c r="T2600" s="57">
        <f t="shared" si="40"/>
        <v>3</v>
      </c>
    </row>
    <row r="2601" spans="1:20" s="55" customFormat="1" x14ac:dyDescent="0.3">
      <c r="A2601" s="55" t="s">
        <v>2239</v>
      </c>
      <c r="B2601" s="55">
        <v>1</v>
      </c>
      <c r="C2601" s="55">
        <v>0</v>
      </c>
      <c r="D2601" s="55">
        <v>1</v>
      </c>
      <c r="E2601" s="55">
        <v>1</v>
      </c>
      <c r="F2601" s="55">
        <v>2</v>
      </c>
      <c r="G2601" s="55">
        <v>0</v>
      </c>
      <c r="H2601" s="55">
        <v>0</v>
      </c>
      <c r="I2601" s="55">
        <v>0</v>
      </c>
      <c r="J2601" s="55">
        <v>1</v>
      </c>
      <c r="K2601" s="55">
        <v>1</v>
      </c>
      <c r="L2601" s="55">
        <v>0</v>
      </c>
      <c r="M2601" s="55">
        <v>0</v>
      </c>
      <c r="N2601" s="56">
        <v>5</v>
      </c>
      <c r="O2601" s="56">
        <v>2</v>
      </c>
      <c r="P2601" s="56">
        <v>7</v>
      </c>
      <c r="Q2601" s="55">
        <v>2600</v>
      </c>
      <c r="R2601" s="55" t="s">
        <v>309</v>
      </c>
      <c r="S2601" s="55">
        <v>147</v>
      </c>
      <c r="T2601" s="57">
        <f t="shared" si="40"/>
        <v>5</v>
      </c>
    </row>
    <row r="2602" spans="1:20" s="55" customFormat="1" x14ac:dyDescent="0.3">
      <c r="A2602" s="55" t="s">
        <v>2239</v>
      </c>
      <c r="B2602" s="55">
        <v>0</v>
      </c>
      <c r="C2602" s="55">
        <v>1</v>
      </c>
      <c r="D2602" s="55">
        <v>2</v>
      </c>
      <c r="E2602" s="55">
        <v>0</v>
      </c>
      <c r="F2602" s="55">
        <v>0</v>
      </c>
      <c r="G2602" s="55">
        <v>0</v>
      </c>
      <c r="H2602" s="55">
        <v>0</v>
      </c>
      <c r="I2602" s="55">
        <v>0</v>
      </c>
      <c r="J2602" s="55">
        <v>1</v>
      </c>
      <c r="K2602" s="55">
        <v>1</v>
      </c>
      <c r="L2602" s="55">
        <v>0</v>
      </c>
      <c r="M2602" s="55">
        <v>0</v>
      </c>
      <c r="N2602" s="56">
        <v>3</v>
      </c>
      <c r="O2602" s="56">
        <v>2</v>
      </c>
      <c r="P2602" s="56">
        <v>5</v>
      </c>
      <c r="Q2602" s="55">
        <v>2601</v>
      </c>
      <c r="R2602" s="55" t="s">
        <v>309</v>
      </c>
      <c r="S2602" s="55">
        <v>147</v>
      </c>
      <c r="T2602" s="57">
        <f t="shared" si="40"/>
        <v>3</v>
      </c>
    </row>
    <row r="2603" spans="1:20" s="55" customFormat="1" x14ac:dyDescent="0.3">
      <c r="A2603" s="55" t="s">
        <v>2239</v>
      </c>
      <c r="B2603" s="55">
        <v>1</v>
      </c>
      <c r="C2603" s="55">
        <v>0</v>
      </c>
      <c r="D2603" s="55">
        <v>1</v>
      </c>
      <c r="E2603" s="55">
        <v>1</v>
      </c>
      <c r="F2603" s="55">
        <v>0</v>
      </c>
      <c r="G2603" s="55">
        <v>1</v>
      </c>
      <c r="H2603" s="55">
        <v>0</v>
      </c>
      <c r="I2603" s="55">
        <v>0</v>
      </c>
      <c r="J2603" s="55">
        <v>1</v>
      </c>
      <c r="K2603" s="55">
        <v>1</v>
      </c>
      <c r="L2603" s="55">
        <v>0</v>
      </c>
      <c r="M2603" s="55">
        <v>0</v>
      </c>
      <c r="N2603" s="56">
        <v>3</v>
      </c>
      <c r="O2603" s="56">
        <v>3</v>
      </c>
      <c r="P2603" s="56">
        <v>6</v>
      </c>
      <c r="Q2603" s="55">
        <v>2602</v>
      </c>
      <c r="R2603" s="55" t="s">
        <v>309</v>
      </c>
      <c r="S2603" s="55">
        <v>147</v>
      </c>
      <c r="T2603" s="57">
        <f t="shared" si="40"/>
        <v>4</v>
      </c>
    </row>
    <row r="2604" spans="1:20" s="55" customFormat="1" x14ac:dyDescent="0.3">
      <c r="A2604" s="55" t="s">
        <v>2239</v>
      </c>
      <c r="B2604" s="55">
        <v>0</v>
      </c>
      <c r="C2604" s="55">
        <v>1</v>
      </c>
      <c r="D2604" s="55">
        <v>2</v>
      </c>
      <c r="E2604" s="55">
        <v>0</v>
      </c>
      <c r="F2604" s="55">
        <v>1</v>
      </c>
      <c r="G2604" s="55">
        <v>1</v>
      </c>
      <c r="H2604" s="55">
        <v>0</v>
      </c>
      <c r="I2604" s="55">
        <v>0</v>
      </c>
      <c r="J2604" s="55">
        <v>1</v>
      </c>
      <c r="K2604" s="55">
        <v>1</v>
      </c>
      <c r="L2604" s="55">
        <v>0</v>
      </c>
      <c r="M2604" s="55">
        <v>0</v>
      </c>
      <c r="N2604" s="56">
        <v>4</v>
      </c>
      <c r="O2604" s="56">
        <v>3</v>
      </c>
      <c r="P2604" s="56">
        <v>7</v>
      </c>
      <c r="Q2604" s="55">
        <v>2603</v>
      </c>
      <c r="R2604" s="55" t="s">
        <v>309</v>
      </c>
      <c r="S2604" s="55">
        <v>147</v>
      </c>
      <c r="T2604" s="57">
        <f t="shared" si="40"/>
        <v>5</v>
      </c>
    </row>
    <row r="2605" spans="1:20" s="55" customFormat="1" x14ac:dyDescent="0.3">
      <c r="A2605" s="55" t="s">
        <v>2239</v>
      </c>
      <c r="B2605" s="55">
        <v>1</v>
      </c>
      <c r="C2605" s="55">
        <v>0</v>
      </c>
      <c r="D2605" s="55">
        <v>1</v>
      </c>
      <c r="E2605" s="55">
        <v>1</v>
      </c>
      <c r="F2605" s="55">
        <v>0</v>
      </c>
      <c r="G2605" s="55">
        <v>0</v>
      </c>
      <c r="H2605" s="55">
        <v>0</v>
      </c>
      <c r="I2605" s="55">
        <v>0</v>
      </c>
      <c r="J2605" s="55">
        <v>1</v>
      </c>
      <c r="K2605" s="55">
        <v>1</v>
      </c>
      <c r="L2605" s="55">
        <v>0</v>
      </c>
      <c r="M2605" s="55">
        <v>0</v>
      </c>
      <c r="N2605" s="56">
        <v>3</v>
      </c>
      <c r="O2605" s="56">
        <v>2</v>
      </c>
      <c r="P2605" s="56">
        <v>5</v>
      </c>
      <c r="Q2605" s="55">
        <v>2604</v>
      </c>
      <c r="R2605" s="55" t="s">
        <v>309</v>
      </c>
      <c r="S2605" s="55">
        <v>147</v>
      </c>
      <c r="T2605" s="57">
        <f t="shared" si="40"/>
        <v>3</v>
      </c>
    </row>
    <row r="2606" spans="1:20" s="55" customFormat="1" x14ac:dyDescent="0.3">
      <c r="A2606" s="55" t="s">
        <v>2239</v>
      </c>
      <c r="B2606" s="55">
        <v>1</v>
      </c>
      <c r="C2606" s="55">
        <v>0</v>
      </c>
      <c r="D2606" s="55">
        <v>1</v>
      </c>
      <c r="E2606" s="55">
        <v>1</v>
      </c>
      <c r="F2606" s="55">
        <v>0</v>
      </c>
      <c r="G2606" s="55">
        <v>2</v>
      </c>
      <c r="H2606" s="55">
        <v>0</v>
      </c>
      <c r="I2606" s="55">
        <v>0</v>
      </c>
      <c r="J2606" s="55">
        <v>1</v>
      </c>
      <c r="K2606" s="55">
        <v>1</v>
      </c>
      <c r="L2606" s="55">
        <v>0</v>
      </c>
      <c r="M2606" s="55">
        <v>0</v>
      </c>
      <c r="N2606" s="56">
        <v>3</v>
      </c>
      <c r="O2606" s="56">
        <v>4</v>
      </c>
      <c r="P2606" s="56">
        <v>7</v>
      </c>
      <c r="Q2606" s="55">
        <v>2605</v>
      </c>
      <c r="R2606" s="55" t="s">
        <v>309</v>
      </c>
      <c r="S2606" s="55">
        <v>147</v>
      </c>
      <c r="T2606" s="57">
        <f t="shared" si="40"/>
        <v>5</v>
      </c>
    </row>
    <row r="2607" spans="1:20" s="55" customFormat="1" x14ac:dyDescent="0.3">
      <c r="A2607" s="55" t="s">
        <v>2239</v>
      </c>
      <c r="B2607" s="55">
        <v>1</v>
      </c>
      <c r="C2607" s="55">
        <v>0</v>
      </c>
      <c r="D2607" s="55">
        <v>1</v>
      </c>
      <c r="E2607" s="55">
        <v>1</v>
      </c>
      <c r="F2607" s="55">
        <v>0</v>
      </c>
      <c r="G2607" s="55">
        <v>2</v>
      </c>
      <c r="H2607" s="55">
        <v>0</v>
      </c>
      <c r="I2607" s="55">
        <v>0</v>
      </c>
      <c r="J2607" s="55">
        <v>1</v>
      </c>
      <c r="K2607" s="55">
        <v>1</v>
      </c>
      <c r="L2607" s="55">
        <v>0</v>
      </c>
      <c r="M2607" s="55">
        <v>0</v>
      </c>
      <c r="N2607" s="56">
        <v>3</v>
      </c>
      <c r="O2607" s="56">
        <v>4</v>
      </c>
      <c r="P2607" s="56">
        <v>7</v>
      </c>
      <c r="Q2607" s="55">
        <v>2606</v>
      </c>
      <c r="R2607" s="55" t="s">
        <v>309</v>
      </c>
      <c r="S2607" s="55">
        <v>147</v>
      </c>
      <c r="T2607" s="57">
        <f t="shared" si="40"/>
        <v>5</v>
      </c>
    </row>
    <row r="2608" spans="1:20" s="55" customFormat="1" x14ac:dyDescent="0.3">
      <c r="A2608" s="55" t="s">
        <v>2240</v>
      </c>
      <c r="B2608" s="55">
        <v>0</v>
      </c>
      <c r="C2608" s="55">
        <v>1</v>
      </c>
      <c r="D2608" s="55">
        <v>2</v>
      </c>
      <c r="E2608" s="55">
        <v>0</v>
      </c>
      <c r="F2608" s="55">
        <v>1</v>
      </c>
      <c r="G2608" s="55">
        <v>2</v>
      </c>
      <c r="H2608" s="55">
        <v>0</v>
      </c>
      <c r="I2608" s="55">
        <v>0</v>
      </c>
      <c r="J2608" s="55">
        <v>1</v>
      </c>
      <c r="K2608" s="55">
        <v>1</v>
      </c>
      <c r="L2608" s="55">
        <v>0</v>
      </c>
      <c r="M2608" s="55">
        <v>0</v>
      </c>
      <c r="N2608" s="56">
        <v>4</v>
      </c>
      <c r="O2608" s="56">
        <v>4</v>
      </c>
      <c r="P2608" s="56">
        <v>8</v>
      </c>
      <c r="Q2608" s="55">
        <v>2607</v>
      </c>
      <c r="R2608" s="55" t="s">
        <v>309</v>
      </c>
      <c r="S2608" s="55">
        <v>147</v>
      </c>
      <c r="T2608" s="57">
        <f t="shared" si="40"/>
        <v>6</v>
      </c>
    </row>
    <row r="2609" spans="1:20" s="55" customFormat="1" x14ac:dyDescent="0.3">
      <c r="A2609" s="55" t="s">
        <v>2239</v>
      </c>
      <c r="B2609" s="55">
        <v>1</v>
      </c>
      <c r="C2609" s="55">
        <v>0</v>
      </c>
      <c r="D2609" s="55">
        <v>1</v>
      </c>
      <c r="E2609" s="55">
        <v>1</v>
      </c>
      <c r="F2609" s="55">
        <v>0</v>
      </c>
      <c r="G2609" s="55">
        <v>0</v>
      </c>
      <c r="H2609" s="55">
        <v>0</v>
      </c>
      <c r="I2609" s="55">
        <v>0</v>
      </c>
      <c r="J2609" s="55">
        <v>1</v>
      </c>
      <c r="K2609" s="55">
        <v>1</v>
      </c>
      <c r="L2609" s="55">
        <v>0</v>
      </c>
      <c r="M2609" s="55">
        <v>0</v>
      </c>
      <c r="N2609" s="56">
        <v>3</v>
      </c>
      <c r="O2609" s="56">
        <v>2</v>
      </c>
      <c r="P2609" s="56">
        <v>5</v>
      </c>
      <c r="Q2609" s="55">
        <v>2608</v>
      </c>
      <c r="R2609" s="55" t="s">
        <v>309</v>
      </c>
      <c r="S2609" s="55">
        <v>147</v>
      </c>
      <c r="T2609" s="57">
        <f t="shared" si="40"/>
        <v>3</v>
      </c>
    </row>
    <row r="2610" spans="1:20" s="55" customFormat="1" x14ac:dyDescent="0.3">
      <c r="A2610" s="55" t="s">
        <v>2239</v>
      </c>
      <c r="B2610" s="55">
        <v>1</v>
      </c>
      <c r="C2610" s="55">
        <v>0</v>
      </c>
      <c r="D2610" s="55">
        <v>1</v>
      </c>
      <c r="E2610" s="55">
        <v>1</v>
      </c>
      <c r="F2610" s="55">
        <v>2</v>
      </c>
      <c r="G2610" s="55">
        <v>0</v>
      </c>
      <c r="H2610" s="55">
        <v>0</v>
      </c>
      <c r="I2610" s="55">
        <v>0</v>
      </c>
      <c r="J2610" s="55">
        <v>1</v>
      </c>
      <c r="K2610" s="55">
        <v>1</v>
      </c>
      <c r="L2610" s="55">
        <v>0</v>
      </c>
      <c r="M2610" s="55">
        <v>0</v>
      </c>
      <c r="N2610" s="56">
        <v>5</v>
      </c>
      <c r="O2610" s="56">
        <v>2</v>
      </c>
      <c r="P2610" s="56">
        <v>7</v>
      </c>
      <c r="Q2610" s="55">
        <v>2609</v>
      </c>
      <c r="R2610" s="55" t="s">
        <v>309</v>
      </c>
      <c r="S2610" s="55">
        <v>147</v>
      </c>
      <c r="T2610" s="57">
        <f t="shared" si="40"/>
        <v>5</v>
      </c>
    </row>
    <row r="2611" spans="1:20" s="55" customFormat="1" x14ac:dyDescent="0.3">
      <c r="A2611" s="55" t="s">
        <v>2239</v>
      </c>
      <c r="B2611" s="55">
        <v>1</v>
      </c>
      <c r="C2611" s="55">
        <v>0</v>
      </c>
      <c r="D2611" s="55">
        <v>1</v>
      </c>
      <c r="E2611" s="55">
        <v>1</v>
      </c>
      <c r="F2611" s="55">
        <v>0</v>
      </c>
      <c r="G2611" s="55">
        <v>2</v>
      </c>
      <c r="H2611" s="55">
        <v>0</v>
      </c>
      <c r="I2611" s="55">
        <v>0</v>
      </c>
      <c r="J2611" s="55">
        <v>1</v>
      </c>
      <c r="K2611" s="55">
        <v>1</v>
      </c>
      <c r="L2611" s="55">
        <v>0</v>
      </c>
      <c r="M2611" s="55">
        <v>0</v>
      </c>
      <c r="N2611" s="56">
        <v>3</v>
      </c>
      <c r="O2611" s="56">
        <v>4</v>
      </c>
      <c r="P2611" s="56">
        <v>7</v>
      </c>
      <c r="Q2611" s="55">
        <v>2610</v>
      </c>
      <c r="R2611" s="55" t="s">
        <v>309</v>
      </c>
      <c r="S2611" s="55">
        <v>147</v>
      </c>
      <c r="T2611" s="57">
        <f t="shared" si="40"/>
        <v>5</v>
      </c>
    </row>
    <row r="2612" spans="1:20" s="55" customFormat="1" x14ac:dyDescent="0.3">
      <c r="A2612" s="55" t="s">
        <v>2239</v>
      </c>
      <c r="B2612" s="55">
        <v>1</v>
      </c>
      <c r="C2612" s="55">
        <v>0</v>
      </c>
      <c r="D2612" s="55">
        <v>2</v>
      </c>
      <c r="E2612" s="55">
        <v>0</v>
      </c>
      <c r="F2612" s="55">
        <v>0</v>
      </c>
      <c r="G2612" s="55">
        <v>2</v>
      </c>
      <c r="H2612" s="55">
        <v>2</v>
      </c>
      <c r="I2612" s="55">
        <v>2</v>
      </c>
      <c r="J2612" s="55">
        <v>1</v>
      </c>
      <c r="K2612" s="55">
        <v>2</v>
      </c>
      <c r="L2612" s="55">
        <v>1</v>
      </c>
      <c r="M2612" s="55">
        <v>0</v>
      </c>
      <c r="N2612" s="56">
        <v>7</v>
      </c>
      <c r="O2612" s="56">
        <v>6</v>
      </c>
      <c r="P2612" s="56">
        <v>13</v>
      </c>
      <c r="Q2612" s="55">
        <v>2611</v>
      </c>
      <c r="R2612" s="55" t="s">
        <v>309</v>
      </c>
      <c r="S2612" s="55">
        <v>147</v>
      </c>
      <c r="T2612" s="57">
        <f t="shared" si="40"/>
        <v>9</v>
      </c>
    </row>
    <row r="2613" spans="1:20" s="55" customFormat="1" x14ac:dyDescent="0.3">
      <c r="A2613" s="55" t="s">
        <v>2240</v>
      </c>
      <c r="B2613" s="55">
        <v>1</v>
      </c>
      <c r="C2613" s="55">
        <v>0</v>
      </c>
      <c r="D2613" s="55">
        <v>1</v>
      </c>
      <c r="E2613" s="55">
        <v>1</v>
      </c>
      <c r="F2613" s="55">
        <v>0</v>
      </c>
      <c r="G2613" s="55">
        <v>1</v>
      </c>
      <c r="H2613" s="55">
        <v>2</v>
      </c>
      <c r="I2613" s="55">
        <v>0</v>
      </c>
      <c r="J2613" s="55">
        <v>2</v>
      </c>
      <c r="K2613" s="55">
        <v>2</v>
      </c>
      <c r="L2613" s="55">
        <v>1</v>
      </c>
      <c r="M2613" s="55">
        <v>0</v>
      </c>
      <c r="N2613" s="56">
        <v>7</v>
      </c>
      <c r="O2613" s="56">
        <v>4</v>
      </c>
      <c r="P2613" s="56">
        <v>11</v>
      </c>
      <c r="Q2613" s="55">
        <v>2612</v>
      </c>
      <c r="R2613" s="55" t="s">
        <v>309</v>
      </c>
      <c r="S2613" s="55">
        <v>147</v>
      </c>
      <c r="T2613" s="57">
        <f t="shared" si="40"/>
        <v>6</v>
      </c>
    </row>
    <row r="2614" spans="1:20" s="55" customFormat="1" x14ac:dyDescent="0.3">
      <c r="A2614" s="55" t="s">
        <v>2241</v>
      </c>
      <c r="B2614" s="55">
        <v>0</v>
      </c>
      <c r="C2614" s="55">
        <v>1</v>
      </c>
      <c r="D2614" s="55">
        <v>1</v>
      </c>
      <c r="E2614" s="55">
        <v>1</v>
      </c>
      <c r="F2614" s="55">
        <v>0</v>
      </c>
      <c r="G2614" s="55">
        <v>2</v>
      </c>
      <c r="H2614" s="55">
        <v>2</v>
      </c>
      <c r="I2614" s="55">
        <v>0</v>
      </c>
      <c r="J2614" s="55">
        <v>0</v>
      </c>
      <c r="K2614" s="55">
        <v>2</v>
      </c>
      <c r="L2614" s="55">
        <v>1</v>
      </c>
      <c r="M2614" s="55">
        <v>0</v>
      </c>
      <c r="N2614" s="56">
        <v>4</v>
      </c>
      <c r="O2614" s="56">
        <v>6</v>
      </c>
      <c r="P2614" s="56">
        <v>10</v>
      </c>
      <c r="Q2614" s="55">
        <v>2613</v>
      </c>
      <c r="R2614" s="55" t="s">
        <v>309</v>
      </c>
      <c r="S2614" s="55">
        <v>147</v>
      </c>
      <c r="T2614" s="57">
        <f t="shared" si="40"/>
        <v>7</v>
      </c>
    </row>
    <row r="2615" spans="1:20" s="55" customFormat="1" x14ac:dyDescent="0.3">
      <c r="A2615" s="55" t="s">
        <v>2241</v>
      </c>
      <c r="B2615" s="55">
        <v>0</v>
      </c>
      <c r="C2615" s="55">
        <v>1</v>
      </c>
      <c r="D2615" s="55">
        <v>1</v>
      </c>
      <c r="E2615" s="55">
        <v>1</v>
      </c>
      <c r="F2615" s="55">
        <v>2</v>
      </c>
      <c r="G2615" s="55">
        <v>0</v>
      </c>
      <c r="H2615" s="55">
        <v>1</v>
      </c>
      <c r="I2615" s="55">
        <v>0</v>
      </c>
      <c r="J2615" s="55">
        <v>1</v>
      </c>
      <c r="K2615" s="55">
        <v>1</v>
      </c>
      <c r="L2615" s="55">
        <v>0</v>
      </c>
      <c r="M2615" s="55">
        <v>0</v>
      </c>
      <c r="N2615" s="56">
        <v>5</v>
      </c>
      <c r="O2615" s="56">
        <v>3</v>
      </c>
      <c r="P2615" s="56">
        <v>8</v>
      </c>
      <c r="Q2615" s="55">
        <v>2614</v>
      </c>
      <c r="R2615" s="55" t="s">
        <v>309</v>
      </c>
      <c r="S2615" s="55">
        <v>147</v>
      </c>
      <c r="T2615" s="57">
        <f t="shared" si="40"/>
        <v>6</v>
      </c>
    </row>
    <row r="2616" spans="1:20" s="55" customFormat="1" x14ac:dyDescent="0.3">
      <c r="A2616" s="55" t="s">
        <v>2240</v>
      </c>
      <c r="B2616" s="55">
        <v>1</v>
      </c>
      <c r="C2616" s="55">
        <v>0</v>
      </c>
      <c r="D2616" s="55">
        <v>1</v>
      </c>
      <c r="E2616" s="55">
        <v>1</v>
      </c>
      <c r="F2616" s="55">
        <v>0</v>
      </c>
      <c r="G2616" s="55">
        <v>2</v>
      </c>
      <c r="H2616" s="55">
        <v>0</v>
      </c>
      <c r="I2616" s="55">
        <v>0</v>
      </c>
      <c r="J2616" s="55">
        <v>1</v>
      </c>
      <c r="K2616" s="55">
        <v>1</v>
      </c>
      <c r="L2616" s="55">
        <v>0</v>
      </c>
      <c r="M2616" s="55">
        <v>0</v>
      </c>
      <c r="N2616" s="56">
        <v>3</v>
      </c>
      <c r="O2616" s="56">
        <v>4</v>
      </c>
      <c r="P2616" s="56">
        <v>7</v>
      </c>
      <c r="Q2616" s="55">
        <v>2615</v>
      </c>
      <c r="R2616" s="55" t="s">
        <v>309</v>
      </c>
      <c r="S2616" s="55">
        <v>147</v>
      </c>
      <c r="T2616" s="57">
        <f t="shared" si="40"/>
        <v>5</v>
      </c>
    </row>
    <row r="2617" spans="1:20" s="55" customFormat="1" x14ac:dyDescent="0.3">
      <c r="A2617" s="55" t="s">
        <v>2240</v>
      </c>
      <c r="B2617" s="55">
        <v>1</v>
      </c>
      <c r="C2617" s="55">
        <v>0</v>
      </c>
      <c r="D2617" s="55">
        <v>1</v>
      </c>
      <c r="E2617" s="55">
        <v>1</v>
      </c>
      <c r="F2617" s="55">
        <v>0</v>
      </c>
      <c r="G2617" s="55">
        <v>2</v>
      </c>
      <c r="H2617" s="55">
        <v>0</v>
      </c>
      <c r="I2617" s="55">
        <v>1</v>
      </c>
      <c r="J2617" s="55">
        <v>1</v>
      </c>
      <c r="K2617" s="55">
        <v>1</v>
      </c>
      <c r="L2617" s="55">
        <v>0</v>
      </c>
      <c r="M2617" s="55">
        <v>0</v>
      </c>
      <c r="N2617" s="56">
        <v>3</v>
      </c>
      <c r="O2617" s="56">
        <v>5</v>
      </c>
      <c r="P2617" s="56">
        <v>8</v>
      </c>
      <c r="Q2617" s="55">
        <v>2616</v>
      </c>
      <c r="R2617" s="55" t="s">
        <v>309</v>
      </c>
      <c r="S2617" s="55">
        <v>147</v>
      </c>
      <c r="T2617" s="57">
        <f t="shared" si="40"/>
        <v>6</v>
      </c>
    </row>
    <row r="2618" spans="1:20" s="55" customFormat="1" x14ac:dyDescent="0.3">
      <c r="A2618" s="55" t="s">
        <v>2240</v>
      </c>
      <c r="B2618" s="55">
        <v>1</v>
      </c>
      <c r="C2618" s="55">
        <v>0</v>
      </c>
      <c r="D2618" s="55">
        <v>1</v>
      </c>
      <c r="E2618" s="55">
        <v>1</v>
      </c>
      <c r="F2618" s="55">
        <v>0</v>
      </c>
      <c r="G2618" s="55">
        <v>1</v>
      </c>
      <c r="H2618" s="55">
        <v>0</v>
      </c>
      <c r="I2618" s="55">
        <v>0</v>
      </c>
      <c r="J2618" s="55">
        <v>1</v>
      </c>
      <c r="K2618" s="55">
        <v>1</v>
      </c>
      <c r="L2618" s="55">
        <v>0</v>
      </c>
      <c r="M2618" s="55">
        <v>0</v>
      </c>
      <c r="N2618" s="56">
        <v>3</v>
      </c>
      <c r="O2618" s="56">
        <v>3</v>
      </c>
      <c r="P2618" s="56">
        <v>6</v>
      </c>
      <c r="Q2618" s="55">
        <v>2617</v>
      </c>
      <c r="R2618" s="55" t="s">
        <v>309</v>
      </c>
      <c r="S2618" s="55">
        <v>147</v>
      </c>
      <c r="T2618" s="57">
        <f t="shared" si="40"/>
        <v>4</v>
      </c>
    </row>
    <row r="2619" spans="1:20" s="55" customFormat="1" x14ac:dyDescent="0.3">
      <c r="A2619" s="55" t="s">
        <v>2240</v>
      </c>
      <c r="B2619" s="55">
        <v>0</v>
      </c>
      <c r="C2619" s="55">
        <v>1</v>
      </c>
      <c r="D2619" s="55">
        <v>1</v>
      </c>
      <c r="E2619" s="55">
        <v>1</v>
      </c>
      <c r="F2619" s="55">
        <v>0</v>
      </c>
      <c r="G2619" s="55">
        <v>2</v>
      </c>
      <c r="H2619" s="55">
        <v>0</v>
      </c>
      <c r="I2619" s="55">
        <v>0</v>
      </c>
      <c r="J2619" s="55">
        <v>1</v>
      </c>
      <c r="K2619" s="55">
        <v>1</v>
      </c>
      <c r="L2619" s="55">
        <v>0</v>
      </c>
      <c r="M2619" s="55">
        <v>0</v>
      </c>
      <c r="N2619" s="56">
        <v>2</v>
      </c>
      <c r="O2619" s="56">
        <v>5</v>
      </c>
      <c r="P2619" s="56">
        <v>7</v>
      </c>
      <c r="Q2619" s="55">
        <v>2618</v>
      </c>
      <c r="R2619" s="55" t="s">
        <v>309</v>
      </c>
      <c r="S2619" s="55">
        <v>147</v>
      </c>
      <c r="T2619" s="57">
        <f t="shared" si="40"/>
        <v>5</v>
      </c>
    </row>
    <row r="2620" spans="1:20" s="55" customFormat="1" x14ac:dyDescent="0.3">
      <c r="A2620" s="55" t="s">
        <v>2239</v>
      </c>
      <c r="B2620" s="55">
        <v>1</v>
      </c>
      <c r="C2620" s="55">
        <v>0</v>
      </c>
      <c r="D2620" s="55">
        <v>1</v>
      </c>
      <c r="E2620" s="55">
        <v>1</v>
      </c>
      <c r="F2620" s="55">
        <v>0</v>
      </c>
      <c r="G2620" s="55">
        <v>0</v>
      </c>
      <c r="H2620" s="55">
        <v>0</v>
      </c>
      <c r="I2620" s="55">
        <v>0</v>
      </c>
      <c r="J2620" s="55">
        <v>1</v>
      </c>
      <c r="K2620" s="55">
        <v>1</v>
      </c>
      <c r="L2620" s="55">
        <v>0</v>
      </c>
      <c r="M2620" s="55">
        <v>0</v>
      </c>
      <c r="N2620" s="56">
        <v>3</v>
      </c>
      <c r="O2620" s="56">
        <v>2</v>
      </c>
      <c r="P2620" s="56">
        <v>5</v>
      </c>
      <c r="Q2620" s="55">
        <v>2619</v>
      </c>
      <c r="R2620" s="55" t="s">
        <v>309</v>
      </c>
      <c r="S2620" s="55">
        <v>148</v>
      </c>
      <c r="T2620" s="57">
        <f t="shared" si="40"/>
        <v>3</v>
      </c>
    </row>
    <row r="2621" spans="1:20" s="55" customFormat="1" x14ac:dyDescent="0.3">
      <c r="A2621" s="55" t="s">
        <v>2239</v>
      </c>
      <c r="B2621" s="55">
        <v>0</v>
      </c>
      <c r="C2621" s="55">
        <v>1</v>
      </c>
      <c r="D2621" s="55">
        <v>1</v>
      </c>
      <c r="E2621" s="55">
        <v>1</v>
      </c>
      <c r="F2621" s="55">
        <v>0</v>
      </c>
      <c r="G2621" s="55">
        <v>0</v>
      </c>
      <c r="H2621" s="55">
        <v>0</v>
      </c>
      <c r="I2621" s="55">
        <v>0</v>
      </c>
      <c r="J2621" s="55">
        <v>1</v>
      </c>
      <c r="K2621" s="55">
        <v>1</v>
      </c>
      <c r="L2621" s="55">
        <v>0</v>
      </c>
      <c r="M2621" s="55">
        <v>0</v>
      </c>
      <c r="N2621" s="56">
        <v>2</v>
      </c>
      <c r="O2621" s="56">
        <v>3</v>
      </c>
      <c r="P2621" s="56">
        <v>5</v>
      </c>
      <c r="Q2621" s="55">
        <v>2620</v>
      </c>
      <c r="R2621" s="55" t="s">
        <v>309</v>
      </c>
      <c r="S2621" s="55">
        <v>148</v>
      </c>
      <c r="T2621" s="57">
        <f t="shared" si="40"/>
        <v>3</v>
      </c>
    </row>
    <row r="2622" spans="1:20" s="55" customFormat="1" x14ac:dyDescent="0.3">
      <c r="A2622" s="55" t="s">
        <v>2239</v>
      </c>
      <c r="B2622" s="55">
        <v>0</v>
      </c>
      <c r="C2622" s="55">
        <v>1</v>
      </c>
      <c r="D2622" s="55">
        <v>1</v>
      </c>
      <c r="E2622" s="55">
        <v>0</v>
      </c>
      <c r="F2622" s="55">
        <v>1</v>
      </c>
      <c r="G2622" s="55">
        <v>0</v>
      </c>
      <c r="H2622" s="55">
        <v>0</v>
      </c>
      <c r="I2622" s="55">
        <v>0</v>
      </c>
      <c r="J2622" s="55">
        <v>1</v>
      </c>
      <c r="K2622" s="55">
        <v>1</v>
      </c>
      <c r="L2622" s="55">
        <v>0</v>
      </c>
      <c r="M2622" s="55">
        <v>0</v>
      </c>
      <c r="N2622" s="56">
        <v>3</v>
      </c>
      <c r="O2622" s="56">
        <v>2</v>
      </c>
      <c r="P2622" s="56">
        <v>5</v>
      </c>
      <c r="Q2622" s="55">
        <v>2621</v>
      </c>
      <c r="R2622" s="55" t="s">
        <v>309</v>
      </c>
      <c r="S2622" s="55">
        <v>148</v>
      </c>
      <c r="T2622" s="57">
        <f t="shared" si="40"/>
        <v>3</v>
      </c>
    </row>
    <row r="2623" spans="1:20" s="55" customFormat="1" x14ac:dyDescent="0.3">
      <c r="A2623" s="55" t="s">
        <v>2239</v>
      </c>
      <c r="B2623" s="55">
        <v>1</v>
      </c>
      <c r="C2623" s="55">
        <v>0</v>
      </c>
      <c r="D2623" s="55">
        <v>0</v>
      </c>
      <c r="E2623" s="55">
        <v>2</v>
      </c>
      <c r="F2623" s="55">
        <v>1</v>
      </c>
      <c r="G2623" s="55">
        <v>1</v>
      </c>
      <c r="H2623" s="55">
        <v>0</v>
      </c>
      <c r="I2623" s="55">
        <v>0</v>
      </c>
      <c r="J2623" s="55">
        <v>1</v>
      </c>
      <c r="K2623" s="55">
        <v>1</v>
      </c>
      <c r="L2623" s="55">
        <v>0</v>
      </c>
      <c r="M2623" s="55">
        <v>0</v>
      </c>
      <c r="N2623" s="56">
        <v>3</v>
      </c>
      <c r="O2623" s="56">
        <v>4</v>
      </c>
      <c r="P2623" s="56">
        <v>7</v>
      </c>
      <c r="Q2623" s="55">
        <v>2622</v>
      </c>
      <c r="R2623" s="55" t="s">
        <v>309</v>
      </c>
      <c r="S2623" s="55">
        <v>148</v>
      </c>
      <c r="T2623" s="57">
        <f t="shared" si="40"/>
        <v>5</v>
      </c>
    </row>
    <row r="2624" spans="1:20" s="55" customFormat="1" x14ac:dyDescent="0.3">
      <c r="A2624" s="55" t="s">
        <v>2239</v>
      </c>
      <c r="B2624" s="55">
        <v>1</v>
      </c>
      <c r="C2624" s="55">
        <v>0</v>
      </c>
      <c r="D2624" s="55">
        <v>1</v>
      </c>
      <c r="E2624" s="55">
        <v>1</v>
      </c>
      <c r="F2624" s="55">
        <v>1</v>
      </c>
      <c r="G2624" s="55">
        <v>2</v>
      </c>
      <c r="H2624" s="55">
        <v>0</v>
      </c>
      <c r="I2624" s="55">
        <v>0</v>
      </c>
      <c r="J2624" s="55">
        <v>1</v>
      </c>
      <c r="K2624" s="55">
        <v>1</v>
      </c>
      <c r="L2624" s="55">
        <v>0</v>
      </c>
      <c r="M2624" s="55">
        <v>0</v>
      </c>
      <c r="N2624" s="56">
        <v>4</v>
      </c>
      <c r="O2624" s="56">
        <v>4</v>
      </c>
      <c r="P2624" s="56">
        <v>8</v>
      </c>
      <c r="Q2624" s="55">
        <v>2623</v>
      </c>
      <c r="R2624" s="55" t="s">
        <v>309</v>
      </c>
      <c r="S2624" s="55">
        <v>148</v>
      </c>
      <c r="T2624" s="57">
        <f t="shared" si="40"/>
        <v>6</v>
      </c>
    </row>
    <row r="2625" spans="1:20" s="55" customFormat="1" x14ac:dyDescent="0.3">
      <c r="A2625" s="55" t="s">
        <v>2239</v>
      </c>
      <c r="B2625" s="55">
        <v>1</v>
      </c>
      <c r="C2625" s="55">
        <v>1</v>
      </c>
      <c r="D2625" s="55">
        <v>2</v>
      </c>
      <c r="E2625" s="55">
        <v>0</v>
      </c>
      <c r="F2625" s="55">
        <v>2</v>
      </c>
      <c r="G2625" s="55">
        <v>0</v>
      </c>
      <c r="H2625" s="55">
        <v>1</v>
      </c>
      <c r="I2625" s="55">
        <v>0</v>
      </c>
      <c r="J2625" s="55">
        <v>0</v>
      </c>
      <c r="K2625" s="55">
        <v>1</v>
      </c>
      <c r="L2625" s="55">
        <v>1</v>
      </c>
      <c r="M2625" s="55">
        <v>0</v>
      </c>
      <c r="N2625" s="56">
        <v>7</v>
      </c>
      <c r="O2625" s="56">
        <v>2</v>
      </c>
      <c r="P2625" s="56">
        <v>9</v>
      </c>
      <c r="Q2625" s="55">
        <v>2624</v>
      </c>
      <c r="R2625" s="55" t="s">
        <v>309</v>
      </c>
      <c r="S2625" s="55">
        <v>148</v>
      </c>
      <c r="T2625" s="57">
        <f t="shared" si="40"/>
        <v>7</v>
      </c>
    </row>
    <row r="2626" spans="1:20" s="55" customFormat="1" x14ac:dyDescent="0.3">
      <c r="A2626" s="55" t="s">
        <v>2239</v>
      </c>
      <c r="B2626" s="55">
        <v>1</v>
      </c>
      <c r="C2626" s="55">
        <v>0</v>
      </c>
      <c r="D2626" s="55">
        <v>1</v>
      </c>
      <c r="E2626" s="55">
        <v>1</v>
      </c>
      <c r="F2626" s="55">
        <v>0</v>
      </c>
      <c r="G2626" s="55">
        <v>0</v>
      </c>
      <c r="H2626" s="55">
        <v>0</v>
      </c>
      <c r="I2626" s="55">
        <v>0</v>
      </c>
      <c r="J2626" s="55">
        <v>1</v>
      </c>
      <c r="K2626" s="55">
        <v>1</v>
      </c>
      <c r="L2626" s="55">
        <v>0</v>
      </c>
      <c r="M2626" s="55">
        <v>0</v>
      </c>
      <c r="N2626" s="56">
        <v>3</v>
      </c>
      <c r="O2626" s="56">
        <v>2</v>
      </c>
      <c r="P2626" s="56">
        <v>5</v>
      </c>
      <c r="Q2626" s="55">
        <v>2625</v>
      </c>
      <c r="R2626" s="55" t="s">
        <v>309</v>
      </c>
      <c r="S2626" s="55">
        <v>148</v>
      </c>
      <c r="T2626" s="57">
        <f t="shared" si="40"/>
        <v>3</v>
      </c>
    </row>
    <row r="2627" spans="1:20" s="55" customFormat="1" x14ac:dyDescent="0.3">
      <c r="A2627" s="55" t="s">
        <v>2239</v>
      </c>
      <c r="B2627" s="55">
        <v>1</v>
      </c>
      <c r="C2627" s="55">
        <v>0</v>
      </c>
      <c r="D2627" s="55">
        <v>0</v>
      </c>
      <c r="E2627" s="55">
        <v>2</v>
      </c>
      <c r="F2627" s="55">
        <v>1</v>
      </c>
      <c r="G2627" s="55">
        <v>1</v>
      </c>
      <c r="H2627" s="55">
        <v>0</v>
      </c>
      <c r="I2627" s="55">
        <v>0</v>
      </c>
      <c r="J2627" s="55">
        <v>1</v>
      </c>
      <c r="K2627" s="55">
        <v>1</v>
      </c>
      <c r="L2627" s="55">
        <v>0</v>
      </c>
      <c r="M2627" s="55">
        <v>0</v>
      </c>
      <c r="N2627" s="56">
        <v>3</v>
      </c>
      <c r="O2627" s="56">
        <v>4</v>
      </c>
      <c r="P2627" s="56">
        <v>7</v>
      </c>
      <c r="Q2627" s="55">
        <v>2626</v>
      </c>
      <c r="R2627" s="55" t="s">
        <v>309</v>
      </c>
      <c r="S2627" s="55">
        <v>148</v>
      </c>
      <c r="T2627" s="57">
        <f t="shared" ref="T2627:T2690" si="41">SUM(B2627:I2627)</f>
        <v>5</v>
      </c>
    </row>
    <row r="2628" spans="1:20" s="55" customFormat="1" x14ac:dyDescent="0.3">
      <c r="A2628" s="55" t="s">
        <v>2239</v>
      </c>
      <c r="B2628" s="55">
        <v>1</v>
      </c>
      <c r="C2628" s="55">
        <v>0</v>
      </c>
      <c r="D2628" s="55">
        <v>1</v>
      </c>
      <c r="E2628" s="55">
        <v>1</v>
      </c>
      <c r="F2628" s="55">
        <v>0</v>
      </c>
      <c r="G2628" s="55">
        <v>2</v>
      </c>
      <c r="H2628" s="55">
        <v>0</v>
      </c>
      <c r="I2628" s="55">
        <v>0</v>
      </c>
      <c r="J2628" s="55">
        <v>1</v>
      </c>
      <c r="K2628" s="55">
        <v>1</v>
      </c>
      <c r="L2628" s="55">
        <v>0</v>
      </c>
      <c r="M2628" s="55">
        <v>0</v>
      </c>
      <c r="N2628" s="56">
        <v>3</v>
      </c>
      <c r="O2628" s="56">
        <v>4</v>
      </c>
      <c r="P2628" s="56">
        <v>7</v>
      </c>
      <c r="Q2628" s="55">
        <v>2627</v>
      </c>
      <c r="R2628" s="55" t="s">
        <v>309</v>
      </c>
      <c r="S2628" s="55">
        <v>148</v>
      </c>
      <c r="T2628" s="57">
        <f t="shared" si="41"/>
        <v>5</v>
      </c>
    </row>
    <row r="2629" spans="1:20" s="55" customFormat="1" x14ac:dyDescent="0.3">
      <c r="A2629" s="55" t="s">
        <v>2239</v>
      </c>
      <c r="B2629" s="55">
        <v>0</v>
      </c>
      <c r="C2629" s="55">
        <v>1</v>
      </c>
      <c r="D2629" s="55">
        <v>2</v>
      </c>
      <c r="E2629" s="55">
        <v>0</v>
      </c>
      <c r="F2629" s="55">
        <v>1</v>
      </c>
      <c r="G2629" s="55">
        <v>2</v>
      </c>
      <c r="H2629" s="55">
        <v>0</v>
      </c>
      <c r="I2629" s="55">
        <v>0</v>
      </c>
      <c r="J2629" s="55">
        <v>1</v>
      </c>
      <c r="K2629" s="55">
        <v>1</v>
      </c>
      <c r="L2629" s="55">
        <v>0</v>
      </c>
      <c r="M2629" s="55">
        <v>0</v>
      </c>
      <c r="N2629" s="56">
        <v>4</v>
      </c>
      <c r="O2629" s="56">
        <v>4</v>
      </c>
      <c r="P2629" s="56">
        <v>8</v>
      </c>
      <c r="Q2629" s="55">
        <v>2628</v>
      </c>
      <c r="R2629" s="55" t="s">
        <v>309</v>
      </c>
      <c r="S2629" s="55">
        <v>148</v>
      </c>
      <c r="T2629" s="57">
        <f t="shared" si="41"/>
        <v>6</v>
      </c>
    </row>
    <row r="2630" spans="1:20" s="55" customFormat="1" x14ac:dyDescent="0.3">
      <c r="A2630" s="55" t="s">
        <v>2239</v>
      </c>
      <c r="B2630" s="55">
        <v>1</v>
      </c>
      <c r="C2630" s="55">
        <v>0</v>
      </c>
      <c r="D2630" s="55">
        <v>1</v>
      </c>
      <c r="E2630" s="55">
        <v>1</v>
      </c>
      <c r="F2630" s="55">
        <v>2</v>
      </c>
      <c r="G2630" s="55">
        <v>1</v>
      </c>
      <c r="H2630" s="55">
        <v>0</v>
      </c>
      <c r="I2630" s="55">
        <v>0</v>
      </c>
      <c r="J2630" s="55">
        <v>0</v>
      </c>
      <c r="K2630" s="55">
        <v>0</v>
      </c>
      <c r="L2630" s="55">
        <v>1</v>
      </c>
      <c r="M2630" s="55">
        <v>0</v>
      </c>
      <c r="N2630" s="56">
        <v>5</v>
      </c>
      <c r="O2630" s="56">
        <v>2</v>
      </c>
      <c r="P2630" s="56">
        <v>7</v>
      </c>
      <c r="Q2630" s="55">
        <v>2629</v>
      </c>
      <c r="R2630" s="55" t="s">
        <v>309</v>
      </c>
      <c r="S2630" s="55">
        <v>148</v>
      </c>
      <c r="T2630" s="57">
        <f t="shared" si="41"/>
        <v>6</v>
      </c>
    </row>
    <row r="2631" spans="1:20" s="55" customFormat="1" x14ac:dyDescent="0.3">
      <c r="A2631" s="55" t="s">
        <v>2239</v>
      </c>
      <c r="B2631" s="55">
        <v>1</v>
      </c>
      <c r="C2631" s="55">
        <v>0</v>
      </c>
      <c r="D2631" s="55">
        <v>1</v>
      </c>
      <c r="E2631" s="55">
        <v>1</v>
      </c>
      <c r="F2631" s="55">
        <v>1</v>
      </c>
      <c r="G2631" s="55">
        <v>0</v>
      </c>
      <c r="H2631" s="55">
        <v>0</v>
      </c>
      <c r="I2631" s="55">
        <v>0</v>
      </c>
      <c r="J2631" s="55">
        <v>1</v>
      </c>
      <c r="K2631" s="55">
        <v>1</v>
      </c>
      <c r="L2631" s="55">
        <v>0</v>
      </c>
      <c r="M2631" s="55">
        <v>0</v>
      </c>
      <c r="N2631" s="56">
        <v>4</v>
      </c>
      <c r="O2631" s="56">
        <v>2</v>
      </c>
      <c r="P2631" s="56">
        <v>6</v>
      </c>
      <c r="Q2631" s="55">
        <v>2630</v>
      </c>
      <c r="R2631" s="55" t="s">
        <v>309</v>
      </c>
      <c r="S2631" s="55">
        <v>148</v>
      </c>
      <c r="T2631" s="57">
        <f t="shared" si="41"/>
        <v>4</v>
      </c>
    </row>
    <row r="2632" spans="1:20" s="55" customFormat="1" x14ac:dyDescent="0.3">
      <c r="A2632" s="55" t="s">
        <v>2239</v>
      </c>
      <c r="B2632" s="55">
        <v>1</v>
      </c>
      <c r="C2632" s="55">
        <v>0</v>
      </c>
      <c r="D2632" s="55">
        <v>1</v>
      </c>
      <c r="E2632" s="55">
        <v>1</v>
      </c>
      <c r="F2632" s="55">
        <v>1</v>
      </c>
      <c r="G2632" s="55">
        <v>2</v>
      </c>
      <c r="H2632" s="55">
        <v>0</v>
      </c>
      <c r="I2632" s="55">
        <v>0</v>
      </c>
      <c r="J2632" s="55">
        <v>1</v>
      </c>
      <c r="K2632" s="55">
        <v>1</v>
      </c>
      <c r="L2632" s="55">
        <v>0</v>
      </c>
      <c r="M2632" s="55">
        <v>0</v>
      </c>
      <c r="N2632" s="56">
        <v>4</v>
      </c>
      <c r="O2632" s="56">
        <v>4</v>
      </c>
      <c r="P2632" s="56">
        <v>8</v>
      </c>
      <c r="Q2632" s="55">
        <v>2631</v>
      </c>
      <c r="R2632" s="55" t="s">
        <v>309</v>
      </c>
      <c r="S2632" s="55">
        <v>148</v>
      </c>
      <c r="T2632" s="57">
        <f t="shared" si="41"/>
        <v>6</v>
      </c>
    </row>
    <row r="2633" spans="1:20" s="55" customFormat="1" x14ac:dyDescent="0.3">
      <c r="A2633" s="55" t="s">
        <v>2239</v>
      </c>
      <c r="B2633" s="55">
        <v>1</v>
      </c>
      <c r="C2633" s="55">
        <v>0</v>
      </c>
      <c r="D2633" s="55">
        <v>1</v>
      </c>
      <c r="E2633" s="55">
        <v>1</v>
      </c>
      <c r="F2633" s="55">
        <v>2</v>
      </c>
      <c r="G2633" s="55">
        <v>1</v>
      </c>
      <c r="H2633" s="55">
        <v>0</v>
      </c>
      <c r="I2633" s="55">
        <v>0</v>
      </c>
      <c r="J2633" s="55">
        <v>1</v>
      </c>
      <c r="K2633" s="55">
        <v>1</v>
      </c>
      <c r="L2633" s="55">
        <v>0</v>
      </c>
      <c r="M2633" s="55">
        <v>0</v>
      </c>
      <c r="N2633" s="56">
        <v>5</v>
      </c>
      <c r="O2633" s="56">
        <v>3</v>
      </c>
      <c r="P2633" s="56">
        <v>8</v>
      </c>
      <c r="Q2633" s="55">
        <v>2632</v>
      </c>
      <c r="R2633" s="55" t="s">
        <v>309</v>
      </c>
      <c r="S2633" s="55">
        <v>148</v>
      </c>
      <c r="T2633" s="57">
        <f t="shared" si="41"/>
        <v>6</v>
      </c>
    </row>
    <row r="2634" spans="1:20" s="55" customFormat="1" x14ac:dyDescent="0.3">
      <c r="A2634" s="55" t="s">
        <v>2239</v>
      </c>
      <c r="B2634" s="55">
        <v>1</v>
      </c>
      <c r="C2634" s="55">
        <v>0</v>
      </c>
      <c r="D2634" s="55">
        <v>1</v>
      </c>
      <c r="E2634" s="55">
        <v>1</v>
      </c>
      <c r="F2634" s="55">
        <v>0</v>
      </c>
      <c r="G2634" s="55">
        <v>2</v>
      </c>
      <c r="H2634" s="55">
        <v>0</v>
      </c>
      <c r="I2634" s="55">
        <v>0</v>
      </c>
      <c r="J2634" s="55">
        <v>1</v>
      </c>
      <c r="K2634" s="55">
        <v>1</v>
      </c>
      <c r="L2634" s="55">
        <v>0</v>
      </c>
      <c r="M2634" s="55">
        <v>0</v>
      </c>
      <c r="N2634" s="56">
        <v>3</v>
      </c>
      <c r="O2634" s="56">
        <v>4</v>
      </c>
      <c r="P2634" s="56">
        <v>7</v>
      </c>
      <c r="Q2634" s="55">
        <v>2633</v>
      </c>
      <c r="R2634" s="55" t="s">
        <v>309</v>
      </c>
      <c r="S2634" s="55">
        <v>148</v>
      </c>
      <c r="T2634" s="57">
        <f t="shared" si="41"/>
        <v>5</v>
      </c>
    </row>
    <row r="2635" spans="1:20" s="55" customFormat="1" x14ac:dyDescent="0.3">
      <c r="A2635" s="55" t="s">
        <v>2239</v>
      </c>
      <c r="B2635" s="55">
        <v>1</v>
      </c>
      <c r="C2635" s="55">
        <v>0</v>
      </c>
      <c r="D2635" s="55">
        <v>1</v>
      </c>
      <c r="E2635" s="55">
        <v>1</v>
      </c>
      <c r="F2635" s="55">
        <v>2</v>
      </c>
      <c r="G2635" s="55">
        <v>0</v>
      </c>
      <c r="H2635" s="55">
        <v>0</v>
      </c>
      <c r="I2635" s="55">
        <v>1</v>
      </c>
      <c r="J2635" s="55">
        <v>1</v>
      </c>
      <c r="K2635" s="55">
        <v>1</v>
      </c>
      <c r="L2635" s="55">
        <v>1</v>
      </c>
      <c r="M2635" s="55">
        <v>0</v>
      </c>
      <c r="N2635" s="56">
        <v>6</v>
      </c>
      <c r="O2635" s="56">
        <v>3</v>
      </c>
      <c r="P2635" s="56">
        <v>9</v>
      </c>
      <c r="Q2635" s="55">
        <v>2634</v>
      </c>
      <c r="R2635" s="55" t="s">
        <v>309</v>
      </c>
      <c r="S2635" s="55">
        <v>148</v>
      </c>
      <c r="T2635" s="57">
        <f t="shared" si="41"/>
        <v>6</v>
      </c>
    </row>
    <row r="2636" spans="1:20" s="55" customFormat="1" x14ac:dyDescent="0.3">
      <c r="A2636" s="55" t="s">
        <v>2239</v>
      </c>
      <c r="B2636" s="55">
        <v>0</v>
      </c>
      <c r="C2636" s="55">
        <v>1</v>
      </c>
      <c r="D2636" s="55">
        <v>2</v>
      </c>
      <c r="E2636" s="55">
        <v>0</v>
      </c>
      <c r="F2636" s="55">
        <v>0</v>
      </c>
      <c r="G2636" s="55">
        <v>3</v>
      </c>
      <c r="H2636" s="55">
        <v>0</v>
      </c>
      <c r="I2636" s="55">
        <v>0</v>
      </c>
      <c r="J2636" s="55">
        <v>1</v>
      </c>
      <c r="K2636" s="55">
        <v>1</v>
      </c>
      <c r="L2636" s="55">
        <v>0</v>
      </c>
      <c r="M2636" s="55">
        <v>0</v>
      </c>
      <c r="N2636" s="56">
        <v>3</v>
      </c>
      <c r="O2636" s="56">
        <v>5</v>
      </c>
      <c r="P2636" s="56">
        <v>8</v>
      </c>
      <c r="Q2636" s="55">
        <v>2635</v>
      </c>
      <c r="R2636" s="55" t="s">
        <v>309</v>
      </c>
      <c r="S2636" s="55">
        <v>148</v>
      </c>
      <c r="T2636" s="57">
        <f t="shared" si="41"/>
        <v>6</v>
      </c>
    </row>
    <row r="2637" spans="1:20" s="55" customFormat="1" x14ac:dyDescent="0.3">
      <c r="A2637" s="55" t="s">
        <v>2239</v>
      </c>
      <c r="B2637" s="55">
        <v>1</v>
      </c>
      <c r="C2637" s="55">
        <v>0</v>
      </c>
      <c r="D2637" s="55">
        <v>1</v>
      </c>
      <c r="E2637" s="55">
        <v>1</v>
      </c>
      <c r="F2637" s="55">
        <v>2</v>
      </c>
      <c r="G2637" s="55">
        <v>0</v>
      </c>
      <c r="H2637" s="55">
        <v>0</v>
      </c>
      <c r="I2637" s="55">
        <v>0</v>
      </c>
      <c r="J2637" s="55">
        <v>1</v>
      </c>
      <c r="K2637" s="55">
        <v>1</v>
      </c>
      <c r="L2637" s="55">
        <v>0</v>
      </c>
      <c r="M2637" s="55">
        <v>0</v>
      </c>
      <c r="N2637" s="56">
        <v>5</v>
      </c>
      <c r="O2637" s="56">
        <v>2</v>
      </c>
      <c r="P2637" s="56">
        <v>7</v>
      </c>
      <c r="Q2637" s="55">
        <v>2636</v>
      </c>
      <c r="R2637" s="55" t="s">
        <v>309</v>
      </c>
      <c r="S2637" s="55">
        <v>148</v>
      </c>
      <c r="T2637" s="57">
        <f t="shared" si="41"/>
        <v>5</v>
      </c>
    </row>
    <row r="2638" spans="1:20" s="55" customFormat="1" x14ac:dyDescent="0.3">
      <c r="A2638" s="55" t="s">
        <v>2240</v>
      </c>
      <c r="B2638" s="55">
        <v>1</v>
      </c>
      <c r="C2638" s="55">
        <v>0</v>
      </c>
      <c r="D2638" s="55">
        <v>1</v>
      </c>
      <c r="E2638" s="55">
        <v>1</v>
      </c>
      <c r="F2638" s="55">
        <v>0</v>
      </c>
      <c r="G2638" s="55">
        <v>3</v>
      </c>
      <c r="H2638" s="55">
        <v>0</v>
      </c>
      <c r="I2638" s="55">
        <v>0</v>
      </c>
      <c r="J2638" s="55">
        <v>0</v>
      </c>
      <c r="K2638" s="55">
        <v>0</v>
      </c>
      <c r="L2638" s="55">
        <v>0</v>
      </c>
      <c r="M2638" s="55">
        <v>0</v>
      </c>
      <c r="N2638" s="56">
        <v>2</v>
      </c>
      <c r="O2638" s="56">
        <v>4</v>
      </c>
      <c r="P2638" s="56">
        <v>6</v>
      </c>
      <c r="Q2638" s="55">
        <v>2637</v>
      </c>
      <c r="R2638" s="55" t="s">
        <v>309</v>
      </c>
      <c r="S2638" s="55">
        <v>148</v>
      </c>
      <c r="T2638" s="57">
        <f t="shared" si="41"/>
        <v>6</v>
      </c>
    </row>
    <row r="2639" spans="1:20" s="55" customFormat="1" x14ac:dyDescent="0.3">
      <c r="A2639" s="55" t="s">
        <v>2240</v>
      </c>
      <c r="B2639" s="55">
        <v>1</v>
      </c>
      <c r="C2639" s="55">
        <v>0</v>
      </c>
      <c r="D2639" s="55">
        <v>2</v>
      </c>
      <c r="E2639" s="55">
        <v>0</v>
      </c>
      <c r="F2639" s="55">
        <v>0</v>
      </c>
      <c r="G2639" s="55">
        <v>2</v>
      </c>
      <c r="H2639" s="55">
        <v>0</v>
      </c>
      <c r="I2639" s="55">
        <v>0</v>
      </c>
      <c r="J2639" s="55">
        <v>1</v>
      </c>
      <c r="K2639" s="55">
        <v>1</v>
      </c>
      <c r="L2639" s="55">
        <v>0</v>
      </c>
      <c r="M2639" s="55">
        <v>0</v>
      </c>
      <c r="N2639" s="56">
        <v>4</v>
      </c>
      <c r="O2639" s="56">
        <v>3</v>
      </c>
      <c r="P2639" s="56">
        <v>7</v>
      </c>
      <c r="Q2639" s="55">
        <v>2638</v>
      </c>
      <c r="R2639" s="55" t="s">
        <v>309</v>
      </c>
      <c r="S2639" s="55">
        <v>148</v>
      </c>
      <c r="T2639" s="57">
        <f t="shared" si="41"/>
        <v>5</v>
      </c>
    </row>
    <row r="2640" spans="1:20" s="55" customFormat="1" x14ac:dyDescent="0.3">
      <c r="A2640" s="55" t="s">
        <v>2239</v>
      </c>
      <c r="B2640" s="55">
        <v>1</v>
      </c>
      <c r="C2640" s="55">
        <v>0</v>
      </c>
      <c r="D2640" s="55">
        <v>1</v>
      </c>
      <c r="E2640" s="55">
        <v>1</v>
      </c>
      <c r="F2640" s="55">
        <v>1</v>
      </c>
      <c r="G2640" s="55">
        <v>2</v>
      </c>
      <c r="H2640" s="55">
        <v>0</v>
      </c>
      <c r="I2640" s="55">
        <v>0</v>
      </c>
      <c r="J2640" s="55">
        <v>1</v>
      </c>
      <c r="K2640" s="55">
        <v>2</v>
      </c>
      <c r="L2640" s="55">
        <v>0</v>
      </c>
      <c r="M2640" s="55">
        <v>0</v>
      </c>
      <c r="N2640" s="56">
        <v>4</v>
      </c>
      <c r="O2640" s="56">
        <v>5</v>
      </c>
      <c r="P2640" s="56">
        <v>9</v>
      </c>
      <c r="Q2640" s="55">
        <v>2639</v>
      </c>
      <c r="R2640" s="55" t="s">
        <v>309</v>
      </c>
      <c r="S2640" s="55">
        <v>149</v>
      </c>
      <c r="T2640" s="57">
        <f t="shared" si="41"/>
        <v>6</v>
      </c>
    </row>
    <row r="2641" spans="1:20" s="55" customFormat="1" x14ac:dyDescent="0.3">
      <c r="A2641" s="55" t="s">
        <v>2239</v>
      </c>
      <c r="B2641" s="55">
        <v>0</v>
      </c>
      <c r="C2641" s="55">
        <v>0</v>
      </c>
      <c r="D2641" s="55">
        <v>1</v>
      </c>
      <c r="E2641" s="55">
        <v>1</v>
      </c>
      <c r="F2641" s="55">
        <v>2</v>
      </c>
      <c r="G2641" s="55">
        <v>1</v>
      </c>
      <c r="H2641" s="55">
        <v>2</v>
      </c>
      <c r="I2641" s="55">
        <v>0</v>
      </c>
      <c r="J2641" s="55">
        <v>0</v>
      </c>
      <c r="K2641" s="55">
        <v>1</v>
      </c>
      <c r="L2641" s="55">
        <v>0</v>
      </c>
      <c r="M2641" s="55">
        <v>0</v>
      </c>
      <c r="N2641" s="56">
        <v>5</v>
      </c>
      <c r="O2641" s="56">
        <v>3</v>
      </c>
      <c r="P2641" s="56">
        <v>8</v>
      </c>
      <c r="Q2641" s="55">
        <v>2640</v>
      </c>
      <c r="R2641" s="55" t="s">
        <v>309</v>
      </c>
      <c r="S2641" s="55">
        <v>149</v>
      </c>
      <c r="T2641" s="57">
        <f t="shared" si="41"/>
        <v>7</v>
      </c>
    </row>
    <row r="2642" spans="1:20" s="55" customFormat="1" x14ac:dyDescent="0.3">
      <c r="A2642" s="55" t="s">
        <v>2239</v>
      </c>
      <c r="B2642" s="55">
        <v>1</v>
      </c>
      <c r="C2642" s="55">
        <v>0</v>
      </c>
      <c r="D2642" s="55">
        <v>1</v>
      </c>
      <c r="E2642" s="55">
        <v>1</v>
      </c>
      <c r="F2642" s="55">
        <v>2</v>
      </c>
      <c r="G2642" s="55">
        <v>1</v>
      </c>
      <c r="H2642" s="55">
        <v>0</v>
      </c>
      <c r="I2642" s="55">
        <v>0</v>
      </c>
      <c r="J2642" s="55">
        <v>1</v>
      </c>
      <c r="K2642" s="55">
        <v>1</v>
      </c>
      <c r="L2642" s="55">
        <v>0</v>
      </c>
      <c r="M2642" s="55">
        <v>0</v>
      </c>
      <c r="N2642" s="56">
        <v>5</v>
      </c>
      <c r="O2642" s="56">
        <v>3</v>
      </c>
      <c r="P2642" s="56">
        <v>8</v>
      </c>
      <c r="Q2642" s="55">
        <v>2641</v>
      </c>
      <c r="R2642" s="55" t="s">
        <v>309</v>
      </c>
      <c r="S2642" s="55">
        <v>149</v>
      </c>
      <c r="T2642" s="57">
        <f t="shared" si="41"/>
        <v>6</v>
      </c>
    </row>
    <row r="2643" spans="1:20" s="55" customFormat="1" x14ac:dyDescent="0.3">
      <c r="A2643" s="55" t="s">
        <v>2239</v>
      </c>
      <c r="B2643" s="55">
        <v>0</v>
      </c>
      <c r="C2643" s="55">
        <v>1</v>
      </c>
      <c r="D2643" s="55">
        <v>1</v>
      </c>
      <c r="E2643" s="55">
        <v>2</v>
      </c>
      <c r="F2643" s="55">
        <v>0</v>
      </c>
      <c r="G2643" s="55">
        <v>0</v>
      </c>
      <c r="H2643" s="55">
        <v>0</v>
      </c>
      <c r="I2643" s="55">
        <v>0</v>
      </c>
      <c r="J2643" s="55">
        <v>1</v>
      </c>
      <c r="K2643" s="55">
        <v>1</v>
      </c>
      <c r="L2643" s="55">
        <v>0</v>
      </c>
      <c r="M2643" s="55">
        <v>0</v>
      </c>
      <c r="N2643" s="56">
        <v>2</v>
      </c>
      <c r="O2643" s="56">
        <v>4</v>
      </c>
      <c r="P2643" s="56">
        <v>6</v>
      </c>
      <c r="Q2643" s="55">
        <v>2642</v>
      </c>
      <c r="R2643" s="55" t="s">
        <v>309</v>
      </c>
      <c r="S2643" s="55">
        <v>149</v>
      </c>
      <c r="T2643" s="57">
        <f t="shared" si="41"/>
        <v>4</v>
      </c>
    </row>
    <row r="2644" spans="1:20" s="55" customFormat="1" x14ac:dyDescent="0.3">
      <c r="A2644" s="55" t="s">
        <v>2239</v>
      </c>
      <c r="B2644" s="55">
        <v>1</v>
      </c>
      <c r="C2644" s="55">
        <v>0</v>
      </c>
      <c r="D2644" s="55">
        <v>1</v>
      </c>
      <c r="E2644" s="55">
        <v>0</v>
      </c>
      <c r="F2644" s="55">
        <v>2</v>
      </c>
      <c r="G2644" s="55">
        <v>1</v>
      </c>
      <c r="H2644" s="55">
        <v>0</v>
      </c>
      <c r="I2644" s="55">
        <v>1</v>
      </c>
      <c r="J2644" s="55">
        <v>1</v>
      </c>
      <c r="K2644" s="55">
        <v>1</v>
      </c>
      <c r="L2644" s="55">
        <v>0</v>
      </c>
      <c r="M2644" s="55">
        <v>0</v>
      </c>
      <c r="N2644" s="56">
        <v>5</v>
      </c>
      <c r="O2644" s="56">
        <v>3</v>
      </c>
      <c r="P2644" s="56">
        <v>8</v>
      </c>
      <c r="Q2644" s="55">
        <v>2643</v>
      </c>
      <c r="R2644" s="55" t="s">
        <v>309</v>
      </c>
      <c r="S2644" s="55">
        <v>149</v>
      </c>
      <c r="T2644" s="57">
        <f t="shared" si="41"/>
        <v>6</v>
      </c>
    </row>
    <row r="2645" spans="1:20" s="55" customFormat="1" x14ac:dyDescent="0.3">
      <c r="A2645" s="55" t="s">
        <v>2239</v>
      </c>
      <c r="B2645" s="55">
        <v>1</v>
      </c>
      <c r="C2645" s="55">
        <v>0</v>
      </c>
      <c r="D2645" s="55">
        <v>0</v>
      </c>
      <c r="E2645" s="55">
        <v>0</v>
      </c>
      <c r="F2645" s="55">
        <v>0</v>
      </c>
      <c r="G2645" s="55">
        <v>0</v>
      </c>
      <c r="H2645" s="55">
        <v>0</v>
      </c>
      <c r="I2645" s="55">
        <v>0</v>
      </c>
      <c r="J2645" s="55">
        <v>1</v>
      </c>
      <c r="K2645" s="55">
        <v>1</v>
      </c>
      <c r="L2645" s="55">
        <v>0</v>
      </c>
      <c r="M2645" s="55">
        <v>0</v>
      </c>
      <c r="N2645" s="56">
        <v>2</v>
      </c>
      <c r="O2645" s="56">
        <v>1</v>
      </c>
      <c r="P2645" s="56">
        <v>3</v>
      </c>
      <c r="Q2645" s="55">
        <v>2644</v>
      </c>
      <c r="R2645" s="55" t="s">
        <v>309</v>
      </c>
      <c r="S2645" s="55">
        <v>149</v>
      </c>
      <c r="T2645" s="57">
        <f t="shared" si="41"/>
        <v>1</v>
      </c>
    </row>
    <row r="2646" spans="1:20" s="55" customFormat="1" x14ac:dyDescent="0.3">
      <c r="A2646" s="55" t="s">
        <v>2239</v>
      </c>
      <c r="B2646" s="55">
        <v>0</v>
      </c>
      <c r="C2646" s="55">
        <v>0</v>
      </c>
      <c r="D2646" s="55">
        <v>1</v>
      </c>
      <c r="E2646" s="55">
        <v>2</v>
      </c>
      <c r="F2646" s="55">
        <v>0</v>
      </c>
      <c r="G2646" s="55">
        <v>2</v>
      </c>
      <c r="H2646" s="55">
        <v>0</v>
      </c>
      <c r="I2646" s="55">
        <v>0</v>
      </c>
      <c r="J2646" s="55">
        <v>1</v>
      </c>
      <c r="K2646" s="55">
        <v>1</v>
      </c>
      <c r="L2646" s="55">
        <v>0</v>
      </c>
      <c r="M2646" s="55">
        <v>0</v>
      </c>
      <c r="N2646" s="56">
        <v>2</v>
      </c>
      <c r="O2646" s="56">
        <v>5</v>
      </c>
      <c r="P2646" s="56">
        <v>7</v>
      </c>
      <c r="Q2646" s="55">
        <v>2645</v>
      </c>
      <c r="R2646" s="55" t="s">
        <v>309</v>
      </c>
      <c r="S2646" s="55">
        <v>149</v>
      </c>
      <c r="T2646" s="57">
        <f t="shared" si="41"/>
        <v>5</v>
      </c>
    </row>
    <row r="2647" spans="1:20" s="55" customFormat="1" x14ac:dyDescent="0.3">
      <c r="A2647" s="55" t="s">
        <v>2239</v>
      </c>
      <c r="B2647" s="55">
        <v>0</v>
      </c>
      <c r="C2647" s="55">
        <v>1</v>
      </c>
      <c r="D2647" s="55">
        <v>1</v>
      </c>
      <c r="E2647" s="55">
        <v>1</v>
      </c>
      <c r="F2647" s="55">
        <v>0</v>
      </c>
      <c r="G2647" s="55">
        <v>0</v>
      </c>
      <c r="H2647" s="55">
        <v>0</v>
      </c>
      <c r="I2647" s="55">
        <v>0</v>
      </c>
      <c r="J2647" s="55">
        <v>1</v>
      </c>
      <c r="K2647" s="55">
        <v>0</v>
      </c>
      <c r="L2647" s="55">
        <v>1</v>
      </c>
      <c r="M2647" s="55">
        <v>1</v>
      </c>
      <c r="N2647" s="56">
        <v>3</v>
      </c>
      <c r="O2647" s="56">
        <v>3</v>
      </c>
      <c r="P2647" s="56">
        <v>6</v>
      </c>
      <c r="Q2647" s="55">
        <v>2646</v>
      </c>
      <c r="R2647" s="55" t="s">
        <v>309</v>
      </c>
      <c r="S2647" s="55">
        <v>149</v>
      </c>
      <c r="T2647" s="57">
        <f t="shared" si="41"/>
        <v>3</v>
      </c>
    </row>
    <row r="2648" spans="1:20" s="55" customFormat="1" x14ac:dyDescent="0.3">
      <c r="A2648" s="55" t="s">
        <v>2239</v>
      </c>
      <c r="B2648" s="55">
        <v>1</v>
      </c>
      <c r="C2648" s="55">
        <v>0</v>
      </c>
      <c r="D2648" s="55">
        <v>1</v>
      </c>
      <c r="E2648" s="55">
        <v>1</v>
      </c>
      <c r="F2648" s="55">
        <v>1</v>
      </c>
      <c r="G2648" s="55">
        <v>2</v>
      </c>
      <c r="H2648" s="55">
        <v>0</v>
      </c>
      <c r="I2648" s="55">
        <v>0</v>
      </c>
      <c r="J2648" s="55">
        <v>1</v>
      </c>
      <c r="K2648" s="55">
        <v>1</v>
      </c>
      <c r="L2648" s="55">
        <v>0</v>
      </c>
      <c r="M2648" s="55">
        <v>0</v>
      </c>
      <c r="N2648" s="56">
        <v>4</v>
      </c>
      <c r="O2648" s="56">
        <v>4</v>
      </c>
      <c r="P2648" s="56">
        <v>8</v>
      </c>
      <c r="Q2648" s="55">
        <v>2647</v>
      </c>
      <c r="R2648" s="55" t="s">
        <v>309</v>
      </c>
      <c r="S2648" s="55">
        <v>149</v>
      </c>
      <c r="T2648" s="57">
        <f t="shared" si="41"/>
        <v>6</v>
      </c>
    </row>
    <row r="2649" spans="1:20" s="55" customFormat="1" x14ac:dyDescent="0.3">
      <c r="A2649" s="55" t="s">
        <v>2239</v>
      </c>
      <c r="B2649" s="55">
        <v>1</v>
      </c>
      <c r="C2649" s="55">
        <v>0</v>
      </c>
      <c r="D2649" s="55">
        <v>1</v>
      </c>
      <c r="E2649" s="55">
        <v>2</v>
      </c>
      <c r="F2649" s="55">
        <v>0</v>
      </c>
      <c r="G2649" s="55">
        <v>1</v>
      </c>
      <c r="H2649" s="55">
        <v>0</v>
      </c>
      <c r="I2649" s="55">
        <v>0</v>
      </c>
      <c r="J2649" s="55">
        <v>1</v>
      </c>
      <c r="K2649" s="55">
        <v>1</v>
      </c>
      <c r="L2649" s="55">
        <v>0</v>
      </c>
      <c r="M2649" s="55">
        <v>0</v>
      </c>
      <c r="N2649" s="56">
        <v>3</v>
      </c>
      <c r="O2649" s="56">
        <v>4</v>
      </c>
      <c r="P2649" s="56">
        <v>7</v>
      </c>
      <c r="Q2649" s="55">
        <v>2648</v>
      </c>
      <c r="R2649" s="55" t="s">
        <v>309</v>
      </c>
      <c r="S2649" s="55">
        <v>149</v>
      </c>
      <c r="T2649" s="57">
        <f t="shared" si="41"/>
        <v>5</v>
      </c>
    </row>
    <row r="2650" spans="1:20" s="55" customFormat="1" x14ac:dyDescent="0.3">
      <c r="A2650" s="55" t="s">
        <v>2239</v>
      </c>
      <c r="B2650" s="55">
        <v>1</v>
      </c>
      <c r="C2650" s="55">
        <v>0</v>
      </c>
      <c r="D2650" s="55">
        <v>1</v>
      </c>
      <c r="E2650" s="55">
        <v>1</v>
      </c>
      <c r="F2650" s="55">
        <v>0</v>
      </c>
      <c r="G2650" s="55">
        <v>0</v>
      </c>
      <c r="H2650" s="55">
        <v>0</v>
      </c>
      <c r="I2650" s="55">
        <v>0</v>
      </c>
      <c r="J2650" s="55">
        <v>1</v>
      </c>
      <c r="K2650" s="55">
        <v>1</v>
      </c>
      <c r="L2650" s="55">
        <v>0</v>
      </c>
      <c r="M2650" s="55">
        <v>0</v>
      </c>
      <c r="N2650" s="56">
        <v>3</v>
      </c>
      <c r="O2650" s="56">
        <v>2</v>
      </c>
      <c r="P2650" s="56">
        <v>5</v>
      </c>
      <c r="Q2650" s="55">
        <v>2649</v>
      </c>
      <c r="R2650" s="55" t="s">
        <v>309</v>
      </c>
      <c r="S2650" s="55">
        <v>149</v>
      </c>
      <c r="T2650" s="57">
        <f t="shared" si="41"/>
        <v>3</v>
      </c>
    </row>
    <row r="2651" spans="1:20" s="55" customFormat="1" x14ac:dyDescent="0.3">
      <c r="A2651" s="55" t="s">
        <v>2239</v>
      </c>
      <c r="B2651" s="55">
        <v>1</v>
      </c>
      <c r="C2651" s="55">
        <v>0</v>
      </c>
      <c r="D2651" s="55">
        <v>1</v>
      </c>
      <c r="E2651" s="55">
        <v>1</v>
      </c>
      <c r="F2651" s="55">
        <v>0</v>
      </c>
      <c r="G2651" s="55">
        <v>1</v>
      </c>
      <c r="H2651" s="55">
        <v>0</v>
      </c>
      <c r="I2651" s="55">
        <v>0</v>
      </c>
      <c r="J2651" s="55">
        <v>1</v>
      </c>
      <c r="K2651" s="55">
        <v>1</v>
      </c>
      <c r="L2651" s="55">
        <v>0</v>
      </c>
      <c r="M2651" s="55">
        <v>0</v>
      </c>
      <c r="N2651" s="56">
        <v>3</v>
      </c>
      <c r="O2651" s="56">
        <v>3</v>
      </c>
      <c r="P2651" s="56">
        <v>6</v>
      </c>
      <c r="Q2651" s="55">
        <v>2650</v>
      </c>
      <c r="R2651" s="55" t="s">
        <v>309</v>
      </c>
      <c r="S2651" s="55">
        <v>149</v>
      </c>
      <c r="T2651" s="57">
        <f t="shared" si="41"/>
        <v>4</v>
      </c>
    </row>
    <row r="2652" spans="1:20" s="55" customFormat="1" x14ac:dyDescent="0.3">
      <c r="A2652" s="55" t="s">
        <v>2239</v>
      </c>
      <c r="B2652" s="55">
        <v>1</v>
      </c>
      <c r="C2652" s="55">
        <v>0</v>
      </c>
      <c r="D2652" s="55">
        <v>1</v>
      </c>
      <c r="E2652" s="55">
        <v>1</v>
      </c>
      <c r="F2652" s="55">
        <v>0</v>
      </c>
      <c r="G2652" s="55">
        <v>0</v>
      </c>
      <c r="H2652" s="55">
        <v>0</v>
      </c>
      <c r="I2652" s="55">
        <v>0</v>
      </c>
      <c r="J2652" s="55">
        <v>1</v>
      </c>
      <c r="K2652" s="55">
        <v>1</v>
      </c>
      <c r="L2652" s="55">
        <v>0</v>
      </c>
      <c r="M2652" s="55">
        <v>0</v>
      </c>
      <c r="N2652" s="56">
        <v>3</v>
      </c>
      <c r="O2652" s="56">
        <v>2</v>
      </c>
      <c r="P2652" s="56">
        <v>5</v>
      </c>
      <c r="Q2652" s="55">
        <v>2651</v>
      </c>
      <c r="R2652" s="55" t="s">
        <v>309</v>
      </c>
      <c r="S2652" s="55">
        <v>149</v>
      </c>
      <c r="T2652" s="57">
        <f t="shared" si="41"/>
        <v>3</v>
      </c>
    </row>
    <row r="2653" spans="1:20" s="55" customFormat="1" x14ac:dyDescent="0.3">
      <c r="A2653" s="55" t="s">
        <v>2239</v>
      </c>
      <c r="B2653" s="55">
        <v>1</v>
      </c>
      <c r="C2653" s="55">
        <v>0</v>
      </c>
      <c r="D2653" s="55">
        <v>1</v>
      </c>
      <c r="E2653" s="55">
        <v>1</v>
      </c>
      <c r="F2653" s="55">
        <v>0</v>
      </c>
      <c r="G2653" s="55">
        <v>0</v>
      </c>
      <c r="H2653" s="55">
        <v>0</v>
      </c>
      <c r="I2653" s="55">
        <v>0</v>
      </c>
      <c r="J2653" s="55">
        <v>1</v>
      </c>
      <c r="K2653" s="55">
        <v>1</v>
      </c>
      <c r="L2653" s="55">
        <v>0</v>
      </c>
      <c r="M2653" s="55">
        <v>0</v>
      </c>
      <c r="N2653" s="56">
        <v>3</v>
      </c>
      <c r="O2653" s="56">
        <v>2</v>
      </c>
      <c r="P2653" s="56">
        <v>5</v>
      </c>
      <c r="Q2653" s="55">
        <v>2652</v>
      </c>
      <c r="R2653" s="55" t="s">
        <v>309</v>
      </c>
      <c r="S2653" s="55">
        <v>149</v>
      </c>
      <c r="T2653" s="57">
        <f t="shared" si="41"/>
        <v>3</v>
      </c>
    </row>
    <row r="2654" spans="1:20" s="55" customFormat="1" x14ac:dyDescent="0.3">
      <c r="A2654" s="55" t="s">
        <v>2239</v>
      </c>
      <c r="B2654" s="55">
        <v>1</v>
      </c>
      <c r="C2654" s="55">
        <v>0</v>
      </c>
      <c r="D2654" s="55">
        <v>0</v>
      </c>
      <c r="E2654" s="55">
        <v>2</v>
      </c>
      <c r="F2654" s="55">
        <v>0</v>
      </c>
      <c r="G2654" s="55">
        <v>0</v>
      </c>
      <c r="H2654" s="55">
        <v>0</v>
      </c>
      <c r="I2654" s="55">
        <v>0</v>
      </c>
      <c r="J2654" s="55">
        <v>1</v>
      </c>
      <c r="K2654" s="55">
        <v>1</v>
      </c>
      <c r="L2654" s="55">
        <v>0</v>
      </c>
      <c r="M2654" s="55">
        <v>0</v>
      </c>
      <c r="N2654" s="56">
        <v>2</v>
      </c>
      <c r="O2654" s="56">
        <v>3</v>
      </c>
      <c r="P2654" s="56">
        <v>5</v>
      </c>
      <c r="Q2654" s="55">
        <v>2653</v>
      </c>
      <c r="R2654" s="55" t="s">
        <v>309</v>
      </c>
      <c r="S2654" s="55">
        <v>149</v>
      </c>
      <c r="T2654" s="57">
        <f t="shared" si="41"/>
        <v>3</v>
      </c>
    </row>
    <row r="2655" spans="1:20" s="55" customFormat="1" x14ac:dyDescent="0.3">
      <c r="A2655" s="55" t="s">
        <v>2239</v>
      </c>
      <c r="B2655" s="55">
        <v>0</v>
      </c>
      <c r="C2655" s="55">
        <v>1</v>
      </c>
      <c r="D2655" s="55">
        <v>1</v>
      </c>
      <c r="E2655" s="55">
        <v>1</v>
      </c>
      <c r="F2655" s="55">
        <v>0</v>
      </c>
      <c r="G2655" s="55">
        <v>2</v>
      </c>
      <c r="H2655" s="55">
        <v>0</v>
      </c>
      <c r="I2655" s="55">
        <v>0</v>
      </c>
      <c r="J2655" s="55">
        <v>1</v>
      </c>
      <c r="K2655" s="55">
        <v>1</v>
      </c>
      <c r="L2655" s="55">
        <v>0</v>
      </c>
      <c r="M2655" s="55">
        <v>0</v>
      </c>
      <c r="N2655" s="56">
        <v>2</v>
      </c>
      <c r="O2655" s="56">
        <v>5</v>
      </c>
      <c r="P2655" s="56">
        <v>7</v>
      </c>
      <c r="Q2655" s="55">
        <v>2654</v>
      </c>
      <c r="R2655" s="55" t="s">
        <v>309</v>
      </c>
      <c r="S2655" s="55">
        <v>149</v>
      </c>
      <c r="T2655" s="57">
        <f t="shared" si="41"/>
        <v>5</v>
      </c>
    </row>
    <row r="2656" spans="1:20" s="55" customFormat="1" x14ac:dyDescent="0.3">
      <c r="A2656" s="55" t="s">
        <v>2239</v>
      </c>
      <c r="B2656" s="55">
        <v>1</v>
      </c>
      <c r="C2656" s="55">
        <v>0</v>
      </c>
      <c r="D2656" s="55">
        <v>1</v>
      </c>
      <c r="E2656" s="55">
        <v>1</v>
      </c>
      <c r="F2656" s="55">
        <v>0</v>
      </c>
      <c r="G2656" s="55">
        <v>2</v>
      </c>
      <c r="H2656" s="55">
        <v>0</v>
      </c>
      <c r="I2656" s="55">
        <v>0</v>
      </c>
      <c r="J2656" s="55">
        <v>1</v>
      </c>
      <c r="K2656" s="55">
        <v>1</v>
      </c>
      <c r="L2656" s="55">
        <v>0</v>
      </c>
      <c r="M2656" s="55">
        <v>0</v>
      </c>
      <c r="N2656" s="56">
        <v>3</v>
      </c>
      <c r="O2656" s="56">
        <v>4</v>
      </c>
      <c r="P2656" s="56">
        <v>7</v>
      </c>
      <c r="Q2656" s="55">
        <v>2655</v>
      </c>
      <c r="R2656" s="55" t="s">
        <v>309</v>
      </c>
      <c r="S2656" s="55">
        <v>149</v>
      </c>
      <c r="T2656" s="57">
        <f t="shared" si="41"/>
        <v>5</v>
      </c>
    </row>
    <row r="2657" spans="1:20" s="55" customFormat="1" x14ac:dyDescent="0.3">
      <c r="A2657" s="55" t="s">
        <v>2239</v>
      </c>
      <c r="B2657" s="55">
        <v>1</v>
      </c>
      <c r="C2657" s="55">
        <v>0</v>
      </c>
      <c r="D2657" s="55">
        <v>1</v>
      </c>
      <c r="E2657" s="55">
        <v>1</v>
      </c>
      <c r="F2657" s="55">
        <v>0</v>
      </c>
      <c r="G2657" s="55">
        <v>2</v>
      </c>
      <c r="H2657" s="55">
        <v>1</v>
      </c>
      <c r="I2657" s="55">
        <v>0</v>
      </c>
      <c r="J2657" s="55">
        <v>1</v>
      </c>
      <c r="K2657" s="55">
        <v>1</v>
      </c>
      <c r="L2657" s="55">
        <v>0</v>
      </c>
      <c r="M2657" s="55">
        <v>0</v>
      </c>
      <c r="N2657" s="56">
        <v>4</v>
      </c>
      <c r="O2657" s="56">
        <v>4</v>
      </c>
      <c r="P2657" s="56">
        <v>8</v>
      </c>
      <c r="Q2657" s="55">
        <v>2656</v>
      </c>
      <c r="R2657" s="55" t="s">
        <v>309</v>
      </c>
      <c r="S2657" s="55">
        <v>149</v>
      </c>
      <c r="T2657" s="57">
        <f t="shared" si="41"/>
        <v>6</v>
      </c>
    </row>
    <row r="2658" spans="1:20" s="55" customFormat="1" x14ac:dyDescent="0.3">
      <c r="A2658" s="55" t="s">
        <v>2239</v>
      </c>
      <c r="B2658" s="55">
        <v>1</v>
      </c>
      <c r="C2658" s="55">
        <v>0</v>
      </c>
      <c r="D2658" s="55">
        <v>1</v>
      </c>
      <c r="E2658" s="55">
        <v>1</v>
      </c>
      <c r="F2658" s="55">
        <v>0</v>
      </c>
      <c r="G2658" s="55">
        <v>1</v>
      </c>
      <c r="H2658" s="55">
        <v>0</v>
      </c>
      <c r="I2658" s="55">
        <v>0</v>
      </c>
      <c r="J2658" s="55">
        <v>1</v>
      </c>
      <c r="K2658" s="55">
        <v>1</v>
      </c>
      <c r="L2658" s="55">
        <v>0</v>
      </c>
      <c r="M2658" s="55">
        <v>0</v>
      </c>
      <c r="N2658" s="56">
        <v>3</v>
      </c>
      <c r="O2658" s="56">
        <v>3</v>
      </c>
      <c r="P2658" s="56">
        <v>6</v>
      </c>
      <c r="Q2658" s="55">
        <v>2657</v>
      </c>
      <c r="R2658" s="55" t="s">
        <v>309</v>
      </c>
      <c r="S2658" s="55">
        <v>149</v>
      </c>
      <c r="T2658" s="57">
        <f t="shared" si="41"/>
        <v>4</v>
      </c>
    </row>
    <row r="2659" spans="1:20" s="55" customFormat="1" x14ac:dyDescent="0.3">
      <c r="A2659" s="55" t="s">
        <v>2239</v>
      </c>
      <c r="B2659" s="55">
        <v>1</v>
      </c>
      <c r="C2659" s="55">
        <v>0</v>
      </c>
      <c r="D2659" s="55">
        <v>1</v>
      </c>
      <c r="E2659" s="55">
        <v>1</v>
      </c>
      <c r="F2659" s="55">
        <v>0</v>
      </c>
      <c r="G2659" s="55">
        <v>0</v>
      </c>
      <c r="H2659" s="55">
        <v>0</v>
      </c>
      <c r="I2659" s="55">
        <v>0</v>
      </c>
      <c r="J2659" s="55">
        <v>1</v>
      </c>
      <c r="K2659" s="55">
        <v>0</v>
      </c>
      <c r="L2659" s="55">
        <v>0</v>
      </c>
      <c r="M2659" s="55">
        <v>0</v>
      </c>
      <c r="N2659" s="56">
        <v>3</v>
      </c>
      <c r="O2659" s="56">
        <v>1</v>
      </c>
      <c r="P2659" s="56">
        <v>4</v>
      </c>
      <c r="Q2659" s="55">
        <v>2658</v>
      </c>
      <c r="R2659" s="55" t="s">
        <v>309</v>
      </c>
      <c r="S2659" s="55">
        <v>149</v>
      </c>
      <c r="T2659" s="57">
        <f t="shared" si="41"/>
        <v>3</v>
      </c>
    </row>
    <row r="2660" spans="1:20" s="55" customFormat="1" x14ac:dyDescent="0.3">
      <c r="A2660" s="55" t="s">
        <v>2240</v>
      </c>
      <c r="B2660" s="55">
        <v>0</v>
      </c>
      <c r="C2660" s="55">
        <v>0</v>
      </c>
      <c r="D2660" s="55">
        <v>1</v>
      </c>
      <c r="E2660" s="55">
        <v>1</v>
      </c>
      <c r="F2660" s="55">
        <v>0</v>
      </c>
      <c r="G2660" s="55">
        <v>3</v>
      </c>
      <c r="H2660" s="55">
        <v>2</v>
      </c>
      <c r="I2660" s="55">
        <v>0</v>
      </c>
      <c r="J2660" s="55">
        <v>1</v>
      </c>
      <c r="K2660" s="55">
        <v>0</v>
      </c>
      <c r="L2660" s="55">
        <v>0</v>
      </c>
      <c r="M2660" s="55">
        <v>0</v>
      </c>
      <c r="N2660" s="56">
        <v>4</v>
      </c>
      <c r="O2660" s="56">
        <v>4</v>
      </c>
      <c r="P2660" s="56">
        <v>8</v>
      </c>
      <c r="Q2660" s="55">
        <v>2659</v>
      </c>
      <c r="R2660" s="55" t="s">
        <v>309</v>
      </c>
      <c r="S2660" s="55">
        <v>150</v>
      </c>
      <c r="T2660" s="57">
        <f t="shared" si="41"/>
        <v>7</v>
      </c>
    </row>
    <row r="2661" spans="1:20" s="55" customFormat="1" x14ac:dyDescent="0.3">
      <c r="A2661" s="55" t="s">
        <v>2239</v>
      </c>
      <c r="B2661" s="55">
        <v>1</v>
      </c>
      <c r="C2661" s="55">
        <v>0</v>
      </c>
      <c r="D2661" s="55">
        <v>2</v>
      </c>
      <c r="E2661" s="55">
        <v>0</v>
      </c>
      <c r="F2661" s="55">
        <v>1</v>
      </c>
      <c r="G2661" s="55">
        <v>2</v>
      </c>
      <c r="H2661" s="55">
        <v>0</v>
      </c>
      <c r="I2661" s="55">
        <v>0</v>
      </c>
      <c r="J2661" s="55">
        <v>1</v>
      </c>
      <c r="K2661" s="55">
        <v>1</v>
      </c>
      <c r="L2661" s="55">
        <v>0</v>
      </c>
      <c r="M2661" s="55">
        <v>0</v>
      </c>
      <c r="N2661" s="56">
        <v>5</v>
      </c>
      <c r="O2661" s="56">
        <v>3</v>
      </c>
      <c r="P2661" s="56">
        <v>8</v>
      </c>
      <c r="Q2661" s="55">
        <v>2660</v>
      </c>
      <c r="R2661" s="55" t="s">
        <v>309</v>
      </c>
      <c r="S2661" s="55">
        <v>150</v>
      </c>
      <c r="T2661" s="57">
        <f t="shared" si="41"/>
        <v>6</v>
      </c>
    </row>
    <row r="2662" spans="1:20" s="55" customFormat="1" x14ac:dyDescent="0.3">
      <c r="A2662" s="55" t="s">
        <v>2240</v>
      </c>
      <c r="B2662" s="55">
        <v>1</v>
      </c>
      <c r="C2662" s="55">
        <v>0</v>
      </c>
      <c r="D2662" s="55">
        <v>0</v>
      </c>
      <c r="E2662" s="55">
        <v>0</v>
      </c>
      <c r="F2662" s="55">
        <v>0</v>
      </c>
      <c r="G2662" s="55">
        <v>0</v>
      </c>
      <c r="H2662" s="55">
        <v>0</v>
      </c>
      <c r="I2662" s="55">
        <v>0</v>
      </c>
      <c r="J2662" s="55">
        <v>1</v>
      </c>
      <c r="K2662" s="55">
        <v>0</v>
      </c>
      <c r="L2662" s="55">
        <v>0</v>
      </c>
      <c r="M2662" s="55">
        <v>0</v>
      </c>
      <c r="N2662" s="56">
        <v>2</v>
      </c>
      <c r="O2662" s="56">
        <v>0</v>
      </c>
      <c r="P2662" s="56">
        <v>2</v>
      </c>
      <c r="Q2662" s="55">
        <v>2661</v>
      </c>
      <c r="R2662" s="55" t="s">
        <v>309</v>
      </c>
      <c r="S2662" s="55">
        <v>150</v>
      </c>
      <c r="T2662" s="57">
        <f t="shared" si="41"/>
        <v>1</v>
      </c>
    </row>
    <row r="2663" spans="1:20" s="55" customFormat="1" x14ac:dyDescent="0.3">
      <c r="A2663" s="55" t="s">
        <v>2240</v>
      </c>
      <c r="B2663" s="55">
        <v>0</v>
      </c>
      <c r="C2663" s="55">
        <v>1</v>
      </c>
      <c r="D2663" s="55">
        <v>0</v>
      </c>
      <c r="E2663" s="55">
        <v>2</v>
      </c>
      <c r="F2663" s="55">
        <v>0</v>
      </c>
      <c r="G2663" s="55">
        <v>0</v>
      </c>
      <c r="H2663" s="55">
        <v>0</v>
      </c>
      <c r="I2663" s="55">
        <v>0</v>
      </c>
      <c r="J2663" s="55">
        <v>1</v>
      </c>
      <c r="K2663" s="55">
        <v>1</v>
      </c>
      <c r="L2663" s="55">
        <v>0</v>
      </c>
      <c r="M2663" s="55">
        <v>0</v>
      </c>
      <c r="N2663" s="56">
        <v>1</v>
      </c>
      <c r="O2663" s="56">
        <v>4</v>
      </c>
      <c r="P2663" s="56">
        <v>5</v>
      </c>
      <c r="Q2663" s="55">
        <v>2662</v>
      </c>
      <c r="R2663" s="55" t="s">
        <v>309</v>
      </c>
      <c r="S2663" s="55">
        <v>150</v>
      </c>
      <c r="T2663" s="57">
        <f t="shared" si="41"/>
        <v>3</v>
      </c>
    </row>
    <row r="2664" spans="1:20" s="55" customFormat="1" x14ac:dyDescent="0.3">
      <c r="A2664" s="55" t="s">
        <v>2240</v>
      </c>
      <c r="B2664" s="55">
        <v>1</v>
      </c>
      <c r="C2664" s="55">
        <v>0</v>
      </c>
      <c r="D2664" s="55">
        <v>1</v>
      </c>
      <c r="E2664" s="55">
        <v>0</v>
      </c>
      <c r="F2664" s="55">
        <v>2</v>
      </c>
      <c r="G2664" s="55">
        <v>0</v>
      </c>
      <c r="H2664" s="55">
        <v>1</v>
      </c>
      <c r="I2664" s="55">
        <v>0</v>
      </c>
      <c r="J2664" s="55">
        <v>1</v>
      </c>
      <c r="K2664" s="55">
        <v>1</v>
      </c>
      <c r="L2664" s="55">
        <v>0</v>
      </c>
      <c r="M2664" s="55">
        <v>0</v>
      </c>
      <c r="N2664" s="56">
        <v>6</v>
      </c>
      <c r="O2664" s="56">
        <v>1</v>
      </c>
      <c r="P2664" s="56">
        <v>7</v>
      </c>
      <c r="Q2664" s="55">
        <v>2663</v>
      </c>
      <c r="R2664" s="55" t="s">
        <v>309</v>
      </c>
      <c r="S2664" s="55">
        <v>150</v>
      </c>
      <c r="T2664" s="57">
        <f t="shared" si="41"/>
        <v>5</v>
      </c>
    </row>
    <row r="2665" spans="1:20" s="55" customFormat="1" x14ac:dyDescent="0.3">
      <c r="A2665" s="55" t="s">
        <v>2240</v>
      </c>
      <c r="B2665" s="55">
        <v>1</v>
      </c>
      <c r="C2665" s="55">
        <v>0</v>
      </c>
      <c r="D2665" s="55">
        <v>0</v>
      </c>
      <c r="E2665" s="55">
        <v>0</v>
      </c>
      <c r="F2665" s="55">
        <v>0</v>
      </c>
      <c r="G2665" s="55">
        <v>0</v>
      </c>
      <c r="H2665" s="55">
        <v>0</v>
      </c>
      <c r="I2665" s="55">
        <v>0</v>
      </c>
      <c r="J2665" s="55">
        <v>1</v>
      </c>
      <c r="K2665" s="55">
        <v>1</v>
      </c>
      <c r="L2665" s="55">
        <v>0</v>
      </c>
      <c r="M2665" s="55">
        <v>0</v>
      </c>
      <c r="N2665" s="56">
        <v>2</v>
      </c>
      <c r="O2665" s="56">
        <v>1</v>
      </c>
      <c r="P2665" s="56">
        <v>3</v>
      </c>
      <c r="Q2665" s="55">
        <v>2664</v>
      </c>
      <c r="R2665" s="55" t="s">
        <v>309</v>
      </c>
      <c r="S2665" s="55">
        <v>150</v>
      </c>
      <c r="T2665" s="57">
        <f t="shared" si="41"/>
        <v>1</v>
      </c>
    </row>
    <row r="2666" spans="1:20" s="55" customFormat="1" x14ac:dyDescent="0.3">
      <c r="A2666" s="55" t="s">
        <v>2240</v>
      </c>
      <c r="B2666" s="55">
        <v>0</v>
      </c>
      <c r="C2666" s="55">
        <v>1</v>
      </c>
      <c r="D2666" s="55">
        <v>0</v>
      </c>
      <c r="E2666" s="55">
        <v>2</v>
      </c>
      <c r="F2666" s="55">
        <v>0</v>
      </c>
      <c r="G2666" s="55">
        <v>2</v>
      </c>
      <c r="H2666" s="55">
        <v>0</v>
      </c>
      <c r="I2666" s="55">
        <v>0</v>
      </c>
      <c r="J2666" s="55">
        <v>1</v>
      </c>
      <c r="K2666" s="55">
        <v>1</v>
      </c>
      <c r="L2666" s="55">
        <v>0</v>
      </c>
      <c r="M2666" s="55">
        <v>0</v>
      </c>
      <c r="N2666" s="56">
        <v>1</v>
      </c>
      <c r="O2666" s="56">
        <v>6</v>
      </c>
      <c r="P2666" s="56">
        <v>7</v>
      </c>
      <c r="Q2666" s="55">
        <v>2665</v>
      </c>
      <c r="R2666" s="55" t="s">
        <v>309</v>
      </c>
      <c r="S2666" s="55">
        <v>150</v>
      </c>
      <c r="T2666" s="57">
        <f t="shared" si="41"/>
        <v>5</v>
      </c>
    </row>
    <row r="2667" spans="1:20" s="55" customFormat="1" x14ac:dyDescent="0.3">
      <c r="A2667" s="55" t="s">
        <v>2239</v>
      </c>
      <c r="B2667" s="55">
        <v>1</v>
      </c>
      <c r="C2667" s="55">
        <v>0</v>
      </c>
      <c r="D2667" s="55">
        <v>0</v>
      </c>
      <c r="E2667" s="55">
        <v>2</v>
      </c>
      <c r="F2667" s="55">
        <v>0</v>
      </c>
      <c r="G2667" s="55">
        <v>0</v>
      </c>
      <c r="H2667" s="55">
        <v>0</v>
      </c>
      <c r="I2667" s="55">
        <v>0</v>
      </c>
      <c r="J2667" s="55">
        <v>1</v>
      </c>
      <c r="K2667" s="55">
        <v>1</v>
      </c>
      <c r="L2667" s="55">
        <v>0</v>
      </c>
      <c r="M2667" s="55">
        <v>0</v>
      </c>
      <c r="N2667" s="56">
        <v>2</v>
      </c>
      <c r="O2667" s="56">
        <v>3</v>
      </c>
      <c r="P2667" s="56">
        <v>5</v>
      </c>
      <c r="Q2667" s="55">
        <v>2666</v>
      </c>
      <c r="R2667" s="55" t="s">
        <v>309</v>
      </c>
      <c r="S2667" s="55">
        <v>150</v>
      </c>
      <c r="T2667" s="57">
        <f t="shared" si="41"/>
        <v>3</v>
      </c>
    </row>
    <row r="2668" spans="1:20" s="55" customFormat="1" x14ac:dyDescent="0.3">
      <c r="A2668" s="55" t="s">
        <v>2240</v>
      </c>
      <c r="B2668" s="55">
        <v>1</v>
      </c>
      <c r="C2668" s="55">
        <v>0</v>
      </c>
      <c r="D2668" s="55">
        <v>1</v>
      </c>
      <c r="E2668" s="55">
        <v>1</v>
      </c>
      <c r="F2668" s="55">
        <v>0</v>
      </c>
      <c r="G2668" s="55">
        <v>0</v>
      </c>
      <c r="H2668" s="55">
        <v>0</v>
      </c>
      <c r="I2668" s="55">
        <v>0</v>
      </c>
      <c r="J2668" s="55">
        <v>1</v>
      </c>
      <c r="K2668" s="55">
        <v>1</v>
      </c>
      <c r="L2668" s="55">
        <v>0</v>
      </c>
      <c r="M2668" s="55">
        <v>0</v>
      </c>
      <c r="N2668" s="56">
        <v>3</v>
      </c>
      <c r="O2668" s="56">
        <v>2</v>
      </c>
      <c r="P2668" s="56">
        <v>5</v>
      </c>
      <c r="Q2668" s="55">
        <v>2667</v>
      </c>
      <c r="R2668" s="55" t="s">
        <v>309</v>
      </c>
      <c r="S2668" s="55">
        <v>150</v>
      </c>
      <c r="T2668" s="57">
        <f t="shared" si="41"/>
        <v>3</v>
      </c>
    </row>
    <row r="2669" spans="1:20" s="55" customFormat="1" x14ac:dyDescent="0.3">
      <c r="A2669" s="55" t="s">
        <v>2240</v>
      </c>
      <c r="B2669" s="55">
        <v>1</v>
      </c>
      <c r="C2669" s="55">
        <v>0</v>
      </c>
      <c r="D2669" s="55">
        <v>1</v>
      </c>
      <c r="E2669" s="55">
        <v>1</v>
      </c>
      <c r="F2669" s="55">
        <v>0</v>
      </c>
      <c r="G2669" s="55">
        <v>1</v>
      </c>
      <c r="H2669" s="55">
        <v>0</v>
      </c>
      <c r="I2669" s="55">
        <v>0</v>
      </c>
      <c r="J2669" s="55">
        <v>1</v>
      </c>
      <c r="K2669" s="55">
        <v>1</v>
      </c>
      <c r="L2669" s="55">
        <v>0</v>
      </c>
      <c r="M2669" s="55">
        <v>0</v>
      </c>
      <c r="N2669" s="56">
        <v>3</v>
      </c>
      <c r="O2669" s="56">
        <v>3</v>
      </c>
      <c r="P2669" s="56">
        <v>6</v>
      </c>
      <c r="Q2669" s="55">
        <v>2668</v>
      </c>
      <c r="R2669" s="55" t="s">
        <v>309</v>
      </c>
      <c r="S2669" s="55">
        <v>150</v>
      </c>
      <c r="T2669" s="57">
        <f t="shared" si="41"/>
        <v>4</v>
      </c>
    </row>
    <row r="2670" spans="1:20" s="55" customFormat="1" x14ac:dyDescent="0.3">
      <c r="A2670" s="55" t="s">
        <v>2240</v>
      </c>
      <c r="B2670" s="55">
        <v>1</v>
      </c>
      <c r="C2670" s="55">
        <v>0</v>
      </c>
      <c r="D2670" s="55">
        <v>1</v>
      </c>
      <c r="E2670" s="55">
        <v>1</v>
      </c>
      <c r="F2670" s="55">
        <v>0</v>
      </c>
      <c r="G2670" s="55">
        <v>0</v>
      </c>
      <c r="H2670" s="55">
        <v>0</v>
      </c>
      <c r="I2670" s="55">
        <v>0</v>
      </c>
      <c r="J2670" s="55">
        <v>1</v>
      </c>
      <c r="K2670" s="55">
        <v>1</v>
      </c>
      <c r="L2670" s="55">
        <v>0</v>
      </c>
      <c r="M2670" s="55">
        <v>0</v>
      </c>
      <c r="N2670" s="56">
        <v>3</v>
      </c>
      <c r="O2670" s="56">
        <v>2</v>
      </c>
      <c r="P2670" s="56">
        <v>5</v>
      </c>
      <c r="Q2670" s="55">
        <v>2669</v>
      </c>
      <c r="R2670" s="55" t="s">
        <v>309</v>
      </c>
      <c r="S2670" s="55">
        <v>150</v>
      </c>
      <c r="T2670" s="57">
        <f t="shared" si="41"/>
        <v>3</v>
      </c>
    </row>
    <row r="2671" spans="1:20" s="55" customFormat="1" x14ac:dyDescent="0.3">
      <c r="A2671" s="55" t="s">
        <v>2240</v>
      </c>
      <c r="B2671" s="55">
        <v>1</v>
      </c>
      <c r="C2671" s="55">
        <v>0</v>
      </c>
      <c r="D2671" s="55">
        <v>2</v>
      </c>
      <c r="E2671" s="55">
        <v>0</v>
      </c>
      <c r="F2671" s="55">
        <v>0</v>
      </c>
      <c r="G2671" s="55">
        <v>2</v>
      </c>
      <c r="H2671" s="55">
        <v>0</v>
      </c>
      <c r="I2671" s="55">
        <v>0</v>
      </c>
      <c r="J2671" s="55">
        <v>1</v>
      </c>
      <c r="K2671" s="55">
        <v>1</v>
      </c>
      <c r="L2671" s="55">
        <v>0</v>
      </c>
      <c r="M2671" s="55">
        <v>0</v>
      </c>
      <c r="N2671" s="56">
        <v>4</v>
      </c>
      <c r="O2671" s="56">
        <v>3</v>
      </c>
      <c r="P2671" s="56">
        <v>7</v>
      </c>
      <c r="Q2671" s="55">
        <v>2670</v>
      </c>
      <c r="R2671" s="55" t="s">
        <v>309</v>
      </c>
      <c r="S2671" s="55">
        <v>150</v>
      </c>
      <c r="T2671" s="57">
        <f t="shared" si="41"/>
        <v>5</v>
      </c>
    </row>
    <row r="2672" spans="1:20" s="55" customFormat="1" x14ac:dyDescent="0.3">
      <c r="A2672" s="55" t="s">
        <v>2240</v>
      </c>
      <c r="B2672" s="55">
        <v>1</v>
      </c>
      <c r="C2672" s="55">
        <v>0</v>
      </c>
      <c r="D2672" s="55">
        <v>0</v>
      </c>
      <c r="E2672" s="55">
        <v>2</v>
      </c>
      <c r="F2672" s="55">
        <v>0</v>
      </c>
      <c r="G2672" s="55">
        <v>0</v>
      </c>
      <c r="H2672" s="55">
        <v>0</v>
      </c>
      <c r="I2672" s="55">
        <v>0</v>
      </c>
      <c r="J2672" s="55">
        <v>1</v>
      </c>
      <c r="K2672" s="55">
        <v>1</v>
      </c>
      <c r="L2672" s="55">
        <v>0</v>
      </c>
      <c r="M2672" s="55">
        <v>0</v>
      </c>
      <c r="N2672" s="56">
        <v>2</v>
      </c>
      <c r="O2672" s="56">
        <v>3</v>
      </c>
      <c r="P2672" s="56">
        <v>5</v>
      </c>
      <c r="Q2672" s="55">
        <v>2671</v>
      </c>
      <c r="R2672" s="55" t="s">
        <v>309</v>
      </c>
      <c r="S2672" s="55">
        <v>150</v>
      </c>
      <c r="T2672" s="57">
        <f t="shared" si="41"/>
        <v>3</v>
      </c>
    </row>
    <row r="2673" spans="1:20" s="55" customFormat="1" x14ac:dyDescent="0.3">
      <c r="A2673" s="55" t="s">
        <v>2240</v>
      </c>
      <c r="B2673" s="55">
        <v>1</v>
      </c>
      <c r="C2673" s="55">
        <v>0</v>
      </c>
      <c r="D2673" s="55">
        <v>2</v>
      </c>
      <c r="E2673" s="55">
        <v>0</v>
      </c>
      <c r="F2673" s="55">
        <v>0</v>
      </c>
      <c r="G2673" s="55">
        <v>3</v>
      </c>
      <c r="H2673" s="55">
        <v>0</v>
      </c>
      <c r="I2673" s="55">
        <v>0</v>
      </c>
      <c r="J2673" s="55">
        <v>1</v>
      </c>
      <c r="K2673" s="55">
        <v>1</v>
      </c>
      <c r="L2673" s="55">
        <v>0</v>
      </c>
      <c r="M2673" s="55">
        <v>0</v>
      </c>
      <c r="N2673" s="56">
        <v>4</v>
      </c>
      <c r="O2673" s="56">
        <v>4</v>
      </c>
      <c r="P2673" s="56">
        <v>8</v>
      </c>
      <c r="Q2673" s="55">
        <v>2672</v>
      </c>
      <c r="R2673" s="55" t="s">
        <v>309</v>
      </c>
      <c r="S2673" s="55">
        <v>150</v>
      </c>
      <c r="T2673" s="57">
        <f t="shared" si="41"/>
        <v>6</v>
      </c>
    </row>
    <row r="2674" spans="1:20" s="55" customFormat="1" x14ac:dyDescent="0.3">
      <c r="A2674" s="55" t="s">
        <v>2240</v>
      </c>
      <c r="B2674" s="55">
        <v>0</v>
      </c>
      <c r="C2674" s="55">
        <v>1</v>
      </c>
      <c r="D2674" s="55">
        <v>1</v>
      </c>
      <c r="E2674" s="55">
        <v>1</v>
      </c>
      <c r="F2674" s="55">
        <v>2</v>
      </c>
      <c r="G2674" s="55">
        <v>0</v>
      </c>
      <c r="H2674" s="55">
        <v>0</v>
      </c>
      <c r="I2674" s="55">
        <v>0</v>
      </c>
      <c r="J2674" s="55">
        <v>0</v>
      </c>
      <c r="K2674" s="55">
        <v>1</v>
      </c>
      <c r="L2674" s="55">
        <v>0</v>
      </c>
      <c r="M2674" s="55">
        <v>0</v>
      </c>
      <c r="N2674" s="56">
        <v>3</v>
      </c>
      <c r="O2674" s="56">
        <v>3</v>
      </c>
      <c r="P2674" s="56">
        <v>6</v>
      </c>
      <c r="Q2674" s="55">
        <v>2673</v>
      </c>
      <c r="R2674" s="55" t="s">
        <v>309</v>
      </c>
      <c r="S2674" s="55">
        <v>150</v>
      </c>
      <c r="T2674" s="57">
        <f t="shared" si="41"/>
        <v>5</v>
      </c>
    </row>
    <row r="2675" spans="1:20" s="55" customFormat="1" x14ac:dyDescent="0.3">
      <c r="A2675" s="55" t="s">
        <v>2240</v>
      </c>
      <c r="B2675" s="55">
        <v>1</v>
      </c>
      <c r="C2675" s="55">
        <v>0</v>
      </c>
      <c r="D2675" s="55">
        <v>1</v>
      </c>
      <c r="E2675" s="55">
        <v>1</v>
      </c>
      <c r="F2675" s="55">
        <v>2</v>
      </c>
      <c r="G2675" s="55">
        <v>1</v>
      </c>
      <c r="H2675" s="55">
        <v>0</v>
      </c>
      <c r="I2675" s="55">
        <v>0</v>
      </c>
      <c r="J2675" s="55">
        <v>1</v>
      </c>
      <c r="K2675" s="55">
        <v>1</v>
      </c>
      <c r="L2675" s="55">
        <v>0</v>
      </c>
      <c r="M2675" s="55">
        <v>0</v>
      </c>
      <c r="N2675" s="56">
        <v>5</v>
      </c>
      <c r="O2675" s="56">
        <v>3</v>
      </c>
      <c r="P2675" s="56">
        <v>8</v>
      </c>
      <c r="Q2675" s="55">
        <v>2674</v>
      </c>
      <c r="R2675" s="55" t="s">
        <v>309</v>
      </c>
      <c r="S2675" s="55">
        <v>150</v>
      </c>
      <c r="T2675" s="57">
        <f t="shared" si="41"/>
        <v>6</v>
      </c>
    </row>
    <row r="2676" spans="1:20" s="55" customFormat="1" x14ac:dyDescent="0.3">
      <c r="A2676" s="55" t="s">
        <v>2240</v>
      </c>
      <c r="B2676" s="55">
        <v>1</v>
      </c>
      <c r="C2676" s="55">
        <v>0</v>
      </c>
      <c r="D2676" s="55">
        <v>1</v>
      </c>
      <c r="E2676" s="55">
        <v>1</v>
      </c>
      <c r="F2676" s="55">
        <v>2</v>
      </c>
      <c r="G2676" s="55">
        <v>1</v>
      </c>
      <c r="H2676" s="55">
        <v>0</v>
      </c>
      <c r="I2676" s="55">
        <v>0</v>
      </c>
      <c r="J2676" s="55">
        <v>0</v>
      </c>
      <c r="K2676" s="55">
        <v>1</v>
      </c>
      <c r="L2676" s="55">
        <v>0</v>
      </c>
      <c r="M2676" s="55">
        <v>0</v>
      </c>
      <c r="N2676" s="56">
        <v>4</v>
      </c>
      <c r="O2676" s="56">
        <v>3</v>
      </c>
      <c r="P2676" s="56">
        <v>7</v>
      </c>
      <c r="Q2676" s="55">
        <v>2675</v>
      </c>
      <c r="R2676" s="55" t="s">
        <v>309</v>
      </c>
      <c r="S2676" s="55">
        <v>150</v>
      </c>
      <c r="T2676" s="57">
        <f t="shared" si="41"/>
        <v>6</v>
      </c>
    </row>
    <row r="2677" spans="1:20" s="55" customFormat="1" x14ac:dyDescent="0.3">
      <c r="A2677" s="55" t="s">
        <v>2240</v>
      </c>
      <c r="B2677" s="55">
        <v>0</v>
      </c>
      <c r="C2677" s="55">
        <v>0</v>
      </c>
      <c r="D2677" s="55">
        <v>0</v>
      </c>
      <c r="E2677" s="55">
        <v>0</v>
      </c>
      <c r="F2677" s="55">
        <v>2</v>
      </c>
      <c r="G2677" s="55">
        <v>0</v>
      </c>
      <c r="H2677" s="55">
        <v>0</v>
      </c>
      <c r="I2677" s="55">
        <v>2</v>
      </c>
      <c r="J2677" s="55">
        <v>0</v>
      </c>
      <c r="K2677" s="55">
        <v>0</v>
      </c>
      <c r="L2677" s="55">
        <v>1</v>
      </c>
      <c r="M2677" s="55">
        <v>0</v>
      </c>
      <c r="N2677" s="56">
        <v>3</v>
      </c>
      <c r="O2677" s="56">
        <v>2</v>
      </c>
      <c r="P2677" s="56">
        <v>5</v>
      </c>
      <c r="Q2677" s="55">
        <v>2676</v>
      </c>
      <c r="R2677" s="55" t="s">
        <v>309</v>
      </c>
      <c r="S2677" s="55">
        <v>150</v>
      </c>
      <c r="T2677" s="57">
        <f t="shared" si="41"/>
        <v>4</v>
      </c>
    </row>
    <row r="2678" spans="1:20" s="55" customFormat="1" x14ac:dyDescent="0.3">
      <c r="A2678" s="55" t="s">
        <v>2240</v>
      </c>
      <c r="B2678" s="55">
        <v>1</v>
      </c>
      <c r="C2678" s="55">
        <v>0</v>
      </c>
      <c r="D2678" s="55">
        <v>1</v>
      </c>
      <c r="E2678" s="55">
        <v>1</v>
      </c>
      <c r="F2678" s="55">
        <v>0</v>
      </c>
      <c r="G2678" s="55">
        <v>1</v>
      </c>
      <c r="H2678" s="55">
        <v>0</v>
      </c>
      <c r="I2678" s="55">
        <v>0</v>
      </c>
      <c r="J2678" s="55">
        <v>1</v>
      </c>
      <c r="K2678" s="55">
        <v>1</v>
      </c>
      <c r="L2678" s="55">
        <v>0</v>
      </c>
      <c r="M2678" s="55">
        <v>0</v>
      </c>
      <c r="N2678" s="56">
        <v>3</v>
      </c>
      <c r="O2678" s="56">
        <v>3</v>
      </c>
      <c r="P2678" s="56">
        <v>6</v>
      </c>
      <c r="Q2678" s="55">
        <v>2677</v>
      </c>
      <c r="R2678" s="55" t="s">
        <v>309</v>
      </c>
      <c r="S2678" s="55">
        <v>150</v>
      </c>
      <c r="T2678" s="57">
        <f t="shared" si="41"/>
        <v>4</v>
      </c>
    </row>
    <row r="2679" spans="1:20" s="55" customFormat="1" x14ac:dyDescent="0.3">
      <c r="A2679" s="55" t="s">
        <v>2240</v>
      </c>
      <c r="B2679" s="55">
        <v>1</v>
      </c>
      <c r="C2679" s="55">
        <v>0</v>
      </c>
      <c r="D2679" s="55">
        <v>0</v>
      </c>
      <c r="E2679" s="55">
        <v>1</v>
      </c>
      <c r="F2679" s="55">
        <v>0</v>
      </c>
      <c r="G2679" s="55">
        <v>0</v>
      </c>
      <c r="H2679" s="55">
        <v>0</v>
      </c>
      <c r="I2679" s="55">
        <v>0</v>
      </c>
      <c r="J2679" s="55">
        <v>0</v>
      </c>
      <c r="K2679" s="55">
        <v>1</v>
      </c>
      <c r="L2679" s="55">
        <v>0</v>
      </c>
      <c r="M2679" s="55">
        <v>0</v>
      </c>
      <c r="N2679" s="56">
        <v>1</v>
      </c>
      <c r="O2679" s="56">
        <v>2</v>
      </c>
      <c r="P2679" s="56">
        <v>3</v>
      </c>
      <c r="Q2679" s="55">
        <v>2678</v>
      </c>
      <c r="R2679" s="55" t="s">
        <v>309</v>
      </c>
      <c r="S2679" s="55">
        <v>150</v>
      </c>
      <c r="T2679" s="57">
        <f t="shared" si="41"/>
        <v>2</v>
      </c>
    </row>
    <row r="2680" spans="1:20" s="55" customFormat="1" x14ac:dyDescent="0.3">
      <c r="A2680" s="55" t="s">
        <v>2239</v>
      </c>
      <c r="B2680" s="55">
        <v>1</v>
      </c>
      <c r="C2680" s="55">
        <v>0</v>
      </c>
      <c r="D2680" s="55">
        <v>2</v>
      </c>
      <c r="E2680" s="55">
        <v>1</v>
      </c>
      <c r="F2680" s="55">
        <v>2</v>
      </c>
      <c r="G2680" s="55">
        <v>1</v>
      </c>
      <c r="H2680" s="55">
        <v>0</v>
      </c>
      <c r="I2680" s="55">
        <v>0</v>
      </c>
      <c r="J2680" s="55">
        <v>1</v>
      </c>
      <c r="K2680" s="55">
        <v>2</v>
      </c>
      <c r="L2680" s="55">
        <v>0</v>
      </c>
      <c r="M2680" s="55">
        <v>0</v>
      </c>
      <c r="N2680" s="56">
        <v>6</v>
      </c>
      <c r="O2680" s="56">
        <v>4</v>
      </c>
      <c r="P2680" s="56">
        <v>10</v>
      </c>
      <c r="Q2680" s="55">
        <v>2679</v>
      </c>
      <c r="R2680" s="55" t="s">
        <v>309</v>
      </c>
      <c r="S2680" s="55">
        <v>151</v>
      </c>
      <c r="T2680" s="57">
        <f t="shared" si="41"/>
        <v>7</v>
      </c>
    </row>
    <row r="2681" spans="1:20" s="55" customFormat="1" x14ac:dyDescent="0.3">
      <c r="A2681" s="55" t="s">
        <v>2239</v>
      </c>
      <c r="B2681" s="55">
        <v>0</v>
      </c>
      <c r="C2681" s="55">
        <v>2</v>
      </c>
      <c r="D2681" s="55">
        <v>1</v>
      </c>
      <c r="E2681" s="55">
        <v>1</v>
      </c>
      <c r="F2681" s="55">
        <v>0</v>
      </c>
      <c r="G2681" s="55">
        <v>3</v>
      </c>
      <c r="H2681" s="55">
        <v>0</v>
      </c>
      <c r="I2681" s="55">
        <v>1</v>
      </c>
      <c r="J2681" s="55">
        <v>1</v>
      </c>
      <c r="K2681" s="55">
        <v>2</v>
      </c>
      <c r="L2681" s="55">
        <v>0</v>
      </c>
      <c r="M2681" s="55">
        <v>0</v>
      </c>
      <c r="N2681" s="56">
        <v>2</v>
      </c>
      <c r="O2681" s="56">
        <v>9</v>
      </c>
      <c r="P2681" s="56">
        <v>11</v>
      </c>
      <c r="Q2681" s="55">
        <v>2680</v>
      </c>
      <c r="R2681" s="55" t="s">
        <v>309</v>
      </c>
      <c r="S2681" s="55">
        <v>151</v>
      </c>
      <c r="T2681" s="57">
        <f t="shared" si="41"/>
        <v>8</v>
      </c>
    </row>
    <row r="2682" spans="1:20" s="55" customFormat="1" x14ac:dyDescent="0.3">
      <c r="A2682" s="55" t="s">
        <v>2239</v>
      </c>
      <c r="B2682" s="55">
        <v>1</v>
      </c>
      <c r="C2682" s="55">
        <v>0</v>
      </c>
      <c r="D2682" s="55">
        <v>0</v>
      </c>
      <c r="E2682" s="55">
        <v>0</v>
      </c>
      <c r="F2682" s="55">
        <v>0</v>
      </c>
      <c r="G2682" s="55">
        <v>0</v>
      </c>
      <c r="H2682" s="55">
        <v>0</v>
      </c>
      <c r="I2682" s="55">
        <v>0</v>
      </c>
      <c r="J2682" s="55">
        <v>1</v>
      </c>
      <c r="K2682" s="55">
        <v>2</v>
      </c>
      <c r="L2682" s="55">
        <v>0</v>
      </c>
      <c r="M2682" s="55">
        <v>0</v>
      </c>
      <c r="N2682" s="56">
        <v>2</v>
      </c>
      <c r="O2682" s="56">
        <v>2</v>
      </c>
      <c r="P2682" s="56">
        <v>4</v>
      </c>
      <c r="Q2682" s="55">
        <v>2681</v>
      </c>
      <c r="R2682" s="55" t="s">
        <v>309</v>
      </c>
      <c r="S2682" s="55">
        <v>151</v>
      </c>
      <c r="T2682" s="57">
        <f t="shared" si="41"/>
        <v>1</v>
      </c>
    </row>
    <row r="2683" spans="1:20" s="55" customFormat="1" x14ac:dyDescent="0.3">
      <c r="A2683" s="55" t="s">
        <v>2239</v>
      </c>
      <c r="B2683" s="55">
        <v>0</v>
      </c>
      <c r="C2683" s="55">
        <v>0</v>
      </c>
      <c r="D2683" s="55">
        <v>1</v>
      </c>
      <c r="E2683" s="55">
        <v>1</v>
      </c>
      <c r="F2683" s="55">
        <v>2</v>
      </c>
      <c r="G2683" s="55">
        <v>1</v>
      </c>
      <c r="H2683" s="55">
        <v>1</v>
      </c>
      <c r="I2683" s="55">
        <v>0</v>
      </c>
      <c r="J2683" s="55">
        <v>1</v>
      </c>
      <c r="K2683" s="55">
        <v>0</v>
      </c>
      <c r="L2683" s="55">
        <v>0</v>
      </c>
      <c r="M2683" s="55">
        <v>0</v>
      </c>
      <c r="N2683" s="56">
        <v>5</v>
      </c>
      <c r="O2683" s="56">
        <v>2</v>
      </c>
      <c r="P2683" s="56">
        <v>7</v>
      </c>
      <c r="Q2683" s="55">
        <v>2682</v>
      </c>
      <c r="R2683" s="55" t="s">
        <v>309</v>
      </c>
      <c r="S2683" s="55">
        <v>151</v>
      </c>
      <c r="T2683" s="57">
        <f t="shared" si="41"/>
        <v>6</v>
      </c>
    </row>
    <row r="2684" spans="1:20" s="55" customFormat="1" x14ac:dyDescent="0.3">
      <c r="A2684" s="55" t="s">
        <v>2239</v>
      </c>
      <c r="B2684" s="55">
        <v>1</v>
      </c>
      <c r="C2684" s="55">
        <v>0</v>
      </c>
      <c r="D2684" s="55">
        <v>1</v>
      </c>
      <c r="E2684" s="55">
        <v>1</v>
      </c>
      <c r="F2684" s="55">
        <v>2</v>
      </c>
      <c r="G2684" s="55">
        <v>2</v>
      </c>
      <c r="H2684" s="55">
        <v>1</v>
      </c>
      <c r="I2684" s="55">
        <v>0</v>
      </c>
      <c r="J2684" s="55">
        <v>1</v>
      </c>
      <c r="K2684" s="55">
        <v>2</v>
      </c>
      <c r="L2684" s="55">
        <v>0</v>
      </c>
      <c r="M2684" s="55">
        <v>0</v>
      </c>
      <c r="N2684" s="56">
        <v>6</v>
      </c>
      <c r="O2684" s="56">
        <v>5</v>
      </c>
      <c r="P2684" s="56">
        <v>11</v>
      </c>
      <c r="Q2684" s="55">
        <v>2683</v>
      </c>
      <c r="R2684" s="55" t="s">
        <v>309</v>
      </c>
      <c r="S2684" s="55">
        <v>151</v>
      </c>
      <c r="T2684" s="57">
        <f t="shared" si="41"/>
        <v>8</v>
      </c>
    </row>
    <row r="2685" spans="1:20" s="55" customFormat="1" x14ac:dyDescent="0.3">
      <c r="A2685" s="55" t="s">
        <v>2239</v>
      </c>
      <c r="B2685" s="55">
        <v>1</v>
      </c>
      <c r="C2685" s="55">
        <v>0</v>
      </c>
      <c r="D2685" s="55">
        <v>0</v>
      </c>
      <c r="E2685" s="55">
        <v>2</v>
      </c>
      <c r="F2685" s="55">
        <v>0</v>
      </c>
      <c r="G2685" s="55">
        <v>2</v>
      </c>
      <c r="H2685" s="55">
        <v>0</v>
      </c>
      <c r="I2685" s="55">
        <v>0</v>
      </c>
      <c r="J2685" s="55">
        <v>0</v>
      </c>
      <c r="K2685" s="55">
        <v>1</v>
      </c>
      <c r="L2685" s="55">
        <v>1</v>
      </c>
      <c r="M2685" s="55">
        <v>0</v>
      </c>
      <c r="N2685" s="56">
        <v>2</v>
      </c>
      <c r="O2685" s="56">
        <v>5</v>
      </c>
      <c r="P2685" s="56">
        <v>7</v>
      </c>
      <c r="Q2685" s="55">
        <v>2684</v>
      </c>
      <c r="R2685" s="55" t="s">
        <v>309</v>
      </c>
      <c r="S2685" s="55">
        <v>151</v>
      </c>
      <c r="T2685" s="57">
        <f t="shared" si="41"/>
        <v>5</v>
      </c>
    </row>
    <row r="2686" spans="1:20" s="55" customFormat="1" x14ac:dyDescent="0.3">
      <c r="A2686" s="55" t="s">
        <v>2239</v>
      </c>
      <c r="B2686" s="55">
        <v>0</v>
      </c>
      <c r="C2686" s="55">
        <v>1</v>
      </c>
      <c r="D2686" s="55">
        <v>0</v>
      </c>
      <c r="E2686" s="55">
        <v>0</v>
      </c>
      <c r="F2686" s="55">
        <v>2</v>
      </c>
      <c r="G2686" s="55">
        <v>0</v>
      </c>
      <c r="H2686" s="55">
        <v>0</v>
      </c>
      <c r="I2686" s="55">
        <v>0</v>
      </c>
      <c r="J2686" s="55">
        <v>1</v>
      </c>
      <c r="K2686" s="55">
        <v>1</v>
      </c>
      <c r="L2686" s="55">
        <v>0</v>
      </c>
      <c r="M2686" s="55">
        <v>0</v>
      </c>
      <c r="N2686" s="56">
        <v>3</v>
      </c>
      <c r="O2686" s="56">
        <v>2</v>
      </c>
      <c r="P2686" s="56">
        <v>5</v>
      </c>
      <c r="Q2686" s="55">
        <v>2685</v>
      </c>
      <c r="R2686" s="55" t="s">
        <v>309</v>
      </c>
      <c r="S2686" s="55">
        <v>151</v>
      </c>
      <c r="T2686" s="57">
        <f t="shared" si="41"/>
        <v>3</v>
      </c>
    </row>
    <row r="2687" spans="1:20" s="55" customFormat="1" x14ac:dyDescent="0.3">
      <c r="A2687" s="55" t="s">
        <v>2239</v>
      </c>
      <c r="B2687" s="55">
        <v>0</v>
      </c>
      <c r="C2687" s="55">
        <v>1</v>
      </c>
      <c r="D2687" s="55">
        <v>2</v>
      </c>
      <c r="E2687" s="55">
        <v>0</v>
      </c>
      <c r="F2687" s="55">
        <v>0</v>
      </c>
      <c r="G2687" s="55">
        <v>0</v>
      </c>
      <c r="H2687" s="55">
        <v>0</v>
      </c>
      <c r="I2687" s="55">
        <v>0</v>
      </c>
      <c r="J2687" s="55">
        <v>1</v>
      </c>
      <c r="K2687" s="55">
        <v>1</v>
      </c>
      <c r="L2687" s="55">
        <v>0</v>
      </c>
      <c r="M2687" s="55">
        <v>0</v>
      </c>
      <c r="N2687" s="56">
        <v>3</v>
      </c>
      <c r="O2687" s="56">
        <v>2</v>
      </c>
      <c r="P2687" s="56">
        <v>5</v>
      </c>
      <c r="Q2687" s="55">
        <v>2686</v>
      </c>
      <c r="R2687" s="55" t="s">
        <v>309</v>
      </c>
      <c r="S2687" s="55">
        <v>151</v>
      </c>
      <c r="T2687" s="57">
        <f t="shared" si="41"/>
        <v>3</v>
      </c>
    </row>
    <row r="2688" spans="1:20" s="55" customFormat="1" x14ac:dyDescent="0.3">
      <c r="A2688" s="55" t="s">
        <v>2239</v>
      </c>
      <c r="B2688" s="55">
        <v>1</v>
      </c>
      <c r="C2688" s="55">
        <v>0</v>
      </c>
      <c r="D2688" s="55">
        <v>1</v>
      </c>
      <c r="E2688" s="55">
        <v>1</v>
      </c>
      <c r="F2688" s="55">
        <v>2</v>
      </c>
      <c r="G2688" s="55">
        <v>0</v>
      </c>
      <c r="H2688" s="55">
        <v>0</v>
      </c>
      <c r="I2688" s="55">
        <v>0</v>
      </c>
      <c r="J2688" s="55">
        <v>1</v>
      </c>
      <c r="K2688" s="55">
        <v>1</v>
      </c>
      <c r="L2688" s="55">
        <v>0</v>
      </c>
      <c r="M2688" s="55">
        <v>0</v>
      </c>
      <c r="N2688" s="56">
        <v>5</v>
      </c>
      <c r="O2688" s="56">
        <v>2</v>
      </c>
      <c r="P2688" s="56">
        <v>7</v>
      </c>
      <c r="Q2688" s="55">
        <v>2687</v>
      </c>
      <c r="R2688" s="55" t="s">
        <v>309</v>
      </c>
      <c r="S2688" s="55">
        <v>151</v>
      </c>
      <c r="T2688" s="57">
        <f t="shared" si="41"/>
        <v>5</v>
      </c>
    </row>
    <row r="2689" spans="1:20" s="55" customFormat="1" x14ac:dyDescent="0.3">
      <c r="A2689" s="55" t="s">
        <v>2239</v>
      </c>
      <c r="B2689" s="55">
        <v>1</v>
      </c>
      <c r="C2689" s="55">
        <v>0</v>
      </c>
      <c r="D2689" s="55">
        <v>0</v>
      </c>
      <c r="E2689" s="55">
        <v>0</v>
      </c>
      <c r="F2689" s="55">
        <v>0</v>
      </c>
      <c r="G2689" s="55">
        <v>0</v>
      </c>
      <c r="H2689" s="55">
        <v>0</v>
      </c>
      <c r="I2689" s="55">
        <v>0</v>
      </c>
      <c r="J2689" s="55">
        <v>1</v>
      </c>
      <c r="K2689" s="55">
        <v>1</v>
      </c>
      <c r="L2689" s="55">
        <v>0</v>
      </c>
      <c r="M2689" s="55">
        <v>0</v>
      </c>
      <c r="N2689" s="56">
        <v>2</v>
      </c>
      <c r="O2689" s="56">
        <v>1</v>
      </c>
      <c r="P2689" s="56">
        <v>3</v>
      </c>
      <c r="Q2689" s="55">
        <v>2688</v>
      </c>
      <c r="R2689" s="55" t="s">
        <v>309</v>
      </c>
      <c r="S2689" s="55">
        <v>151</v>
      </c>
      <c r="T2689" s="57">
        <f t="shared" si="41"/>
        <v>1</v>
      </c>
    </row>
    <row r="2690" spans="1:20" s="55" customFormat="1" x14ac:dyDescent="0.3">
      <c r="A2690" s="55" t="s">
        <v>2239</v>
      </c>
      <c r="B2690" s="55">
        <v>0</v>
      </c>
      <c r="C2690" s="55">
        <v>3</v>
      </c>
      <c r="D2690" s="55">
        <v>2</v>
      </c>
      <c r="E2690" s="55">
        <v>1</v>
      </c>
      <c r="F2690" s="55">
        <v>2</v>
      </c>
      <c r="G2690" s="55">
        <v>0</v>
      </c>
      <c r="H2690" s="55">
        <v>2</v>
      </c>
      <c r="I2690" s="55">
        <v>2</v>
      </c>
      <c r="J2690" s="55">
        <v>0</v>
      </c>
      <c r="K2690" s="55">
        <v>3</v>
      </c>
      <c r="L2690" s="55">
        <v>1</v>
      </c>
      <c r="M2690" s="55">
        <v>0</v>
      </c>
      <c r="N2690" s="56">
        <v>7</v>
      </c>
      <c r="O2690" s="56">
        <v>9</v>
      </c>
      <c r="P2690" s="56">
        <v>16</v>
      </c>
      <c r="Q2690" s="55">
        <v>2689</v>
      </c>
      <c r="R2690" s="55" t="s">
        <v>309</v>
      </c>
      <c r="S2690" s="55">
        <v>151</v>
      </c>
      <c r="T2690" s="57">
        <f t="shared" si="41"/>
        <v>12</v>
      </c>
    </row>
    <row r="2691" spans="1:20" s="55" customFormat="1" x14ac:dyDescent="0.3">
      <c r="A2691" s="55" t="s">
        <v>2239</v>
      </c>
      <c r="B2691" s="55">
        <v>3</v>
      </c>
      <c r="C2691" s="55">
        <v>0</v>
      </c>
      <c r="D2691" s="55">
        <v>2</v>
      </c>
      <c r="E2691" s="55">
        <v>1</v>
      </c>
      <c r="F2691" s="55">
        <v>1</v>
      </c>
      <c r="G2691" s="55">
        <v>2</v>
      </c>
      <c r="H2691" s="55">
        <v>0</v>
      </c>
      <c r="I2691" s="55">
        <v>2</v>
      </c>
      <c r="J2691" s="55">
        <v>1</v>
      </c>
      <c r="K2691" s="55">
        <v>3</v>
      </c>
      <c r="L2691" s="55">
        <v>1</v>
      </c>
      <c r="M2691" s="55">
        <v>0</v>
      </c>
      <c r="N2691" s="56">
        <v>8</v>
      </c>
      <c r="O2691" s="56">
        <v>8</v>
      </c>
      <c r="P2691" s="56">
        <v>16</v>
      </c>
      <c r="Q2691" s="55">
        <v>2690</v>
      </c>
      <c r="R2691" s="55" t="s">
        <v>309</v>
      </c>
      <c r="S2691" s="55">
        <v>151</v>
      </c>
      <c r="T2691" s="57">
        <f t="shared" ref="T2691:T2754" si="42">SUM(B2691:I2691)</f>
        <v>11</v>
      </c>
    </row>
    <row r="2692" spans="1:20" s="55" customFormat="1" x14ac:dyDescent="0.3">
      <c r="A2692" s="55" t="s">
        <v>2239</v>
      </c>
      <c r="B2692" s="55">
        <v>1</v>
      </c>
      <c r="C2692" s="55">
        <v>0</v>
      </c>
      <c r="D2692" s="55">
        <v>1</v>
      </c>
      <c r="E2692" s="55">
        <v>1</v>
      </c>
      <c r="F2692" s="55">
        <v>1</v>
      </c>
      <c r="G2692" s="55">
        <v>0</v>
      </c>
      <c r="H2692" s="55">
        <v>0</v>
      </c>
      <c r="I2692" s="55">
        <v>0</v>
      </c>
      <c r="J2692" s="55">
        <v>1</v>
      </c>
      <c r="K2692" s="55">
        <v>1</v>
      </c>
      <c r="L2692" s="55">
        <v>0</v>
      </c>
      <c r="M2692" s="55">
        <v>0</v>
      </c>
      <c r="N2692" s="56">
        <v>4</v>
      </c>
      <c r="O2692" s="56">
        <v>2</v>
      </c>
      <c r="P2692" s="56">
        <v>6</v>
      </c>
      <c r="Q2692" s="55">
        <v>2691</v>
      </c>
      <c r="R2692" s="55" t="s">
        <v>309</v>
      </c>
      <c r="S2692" s="55">
        <v>151</v>
      </c>
      <c r="T2692" s="57">
        <f t="shared" si="42"/>
        <v>4</v>
      </c>
    </row>
    <row r="2693" spans="1:20" s="55" customFormat="1" x14ac:dyDescent="0.3">
      <c r="A2693" s="55" t="s">
        <v>2239</v>
      </c>
      <c r="B2693" s="55">
        <v>1</v>
      </c>
      <c r="C2693" s="55">
        <v>0</v>
      </c>
      <c r="D2693" s="55">
        <v>0</v>
      </c>
      <c r="E2693" s="55">
        <v>1</v>
      </c>
      <c r="F2693" s="55">
        <v>0</v>
      </c>
      <c r="G2693" s="55">
        <v>0</v>
      </c>
      <c r="H2693" s="55">
        <v>0</v>
      </c>
      <c r="I2693" s="55">
        <v>0</v>
      </c>
      <c r="J2693" s="55">
        <v>1</v>
      </c>
      <c r="K2693" s="55">
        <v>1</v>
      </c>
      <c r="L2693" s="55">
        <v>0</v>
      </c>
      <c r="M2693" s="55">
        <v>0</v>
      </c>
      <c r="N2693" s="56">
        <v>2</v>
      </c>
      <c r="O2693" s="56">
        <v>2</v>
      </c>
      <c r="P2693" s="56">
        <v>4</v>
      </c>
      <c r="Q2693" s="55">
        <v>2692</v>
      </c>
      <c r="R2693" s="55" t="s">
        <v>309</v>
      </c>
      <c r="S2693" s="55">
        <v>151</v>
      </c>
      <c r="T2693" s="57">
        <f t="shared" si="42"/>
        <v>2</v>
      </c>
    </row>
    <row r="2694" spans="1:20" s="55" customFormat="1" x14ac:dyDescent="0.3">
      <c r="A2694" s="55" t="s">
        <v>2239</v>
      </c>
      <c r="B2694" s="55">
        <v>1</v>
      </c>
      <c r="C2694" s="55">
        <v>0</v>
      </c>
      <c r="D2694" s="55">
        <v>1</v>
      </c>
      <c r="E2694" s="55">
        <v>1</v>
      </c>
      <c r="F2694" s="55">
        <v>0</v>
      </c>
      <c r="G2694" s="55">
        <v>2</v>
      </c>
      <c r="H2694" s="55">
        <v>0</v>
      </c>
      <c r="I2694" s="55">
        <v>0</v>
      </c>
      <c r="J2694" s="55">
        <v>1</v>
      </c>
      <c r="K2694" s="55">
        <v>1</v>
      </c>
      <c r="L2694" s="55">
        <v>0</v>
      </c>
      <c r="M2694" s="55">
        <v>0</v>
      </c>
      <c r="N2694" s="56">
        <v>3</v>
      </c>
      <c r="O2694" s="56">
        <v>4</v>
      </c>
      <c r="P2694" s="56">
        <v>7</v>
      </c>
      <c r="Q2694" s="55">
        <v>2693</v>
      </c>
      <c r="R2694" s="55" t="s">
        <v>309</v>
      </c>
      <c r="S2694" s="55">
        <v>151</v>
      </c>
      <c r="T2694" s="57">
        <f t="shared" si="42"/>
        <v>5</v>
      </c>
    </row>
    <row r="2695" spans="1:20" s="55" customFormat="1" x14ac:dyDescent="0.3">
      <c r="A2695" s="55" t="s">
        <v>2239</v>
      </c>
      <c r="B2695" s="55">
        <v>1</v>
      </c>
      <c r="C2695" s="55">
        <v>1</v>
      </c>
      <c r="D2695" s="55">
        <v>2</v>
      </c>
      <c r="E2695" s="55">
        <v>0</v>
      </c>
      <c r="F2695" s="55">
        <v>1</v>
      </c>
      <c r="G2695" s="55">
        <v>2</v>
      </c>
      <c r="H2695" s="55">
        <v>0</v>
      </c>
      <c r="I2695" s="55">
        <v>0</v>
      </c>
      <c r="J2695" s="55">
        <v>1</v>
      </c>
      <c r="K2695" s="55">
        <v>2</v>
      </c>
      <c r="L2695" s="55">
        <v>0</v>
      </c>
      <c r="M2695" s="55">
        <v>0</v>
      </c>
      <c r="N2695" s="56">
        <v>5</v>
      </c>
      <c r="O2695" s="56">
        <v>5</v>
      </c>
      <c r="P2695" s="56">
        <v>10</v>
      </c>
      <c r="Q2695" s="55">
        <v>2694</v>
      </c>
      <c r="R2695" s="55" t="s">
        <v>309</v>
      </c>
      <c r="S2695" s="55">
        <v>151</v>
      </c>
      <c r="T2695" s="57">
        <f t="shared" si="42"/>
        <v>7</v>
      </c>
    </row>
    <row r="2696" spans="1:20" s="55" customFormat="1" x14ac:dyDescent="0.3">
      <c r="A2696" s="55" t="s">
        <v>2239</v>
      </c>
      <c r="B2696" s="55">
        <v>1</v>
      </c>
      <c r="C2696" s="55">
        <v>0</v>
      </c>
      <c r="D2696" s="55">
        <v>1</v>
      </c>
      <c r="E2696" s="55">
        <v>1</v>
      </c>
      <c r="F2696" s="55">
        <v>2</v>
      </c>
      <c r="G2696" s="55">
        <v>1</v>
      </c>
      <c r="H2696" s="55">
        <v>1</v>
      </c>
      <c r="I2696" s="55">
        <v>2</v>
      </c>
      <c r="J2696" s="55">
        <v>1</v>
      </c>
      <c r="K2696" s="55">
        <v>2</v>
      </c>
      <c r="L2696" s="55">
        <v>0</v>
      </c>
      <c r="M2696" s="55">
        <v>0</v>
      </c>
      <c r="N2696" s="56">
        <v>6</v>
      </c>
      <c r="O2696" s="56">
        <v>6</v>
      </c>
      <c r="P2696" s="56">
        <v>12</v>
      </c>
      <c r="Q2696" s="55">
        <v>2695</v>
      </c>
      <c r="R2696" s="55" t="s">
        <v>309</v>
      </c>
      <c r="S2696" s="55">
        <v>151</v>
      </c>
      <c r="T2696" s="57">
        <f t="shared" si="42"/>
        <v>9</v>
      </c>
    </row>
    <row r="2697" spans="1:20" s="55" customFormat="1" x14ac:dyDescent="0.3">
      <c r="A2697" s="55" t="s">
        <v>2239</v>
      </c>
      <c r="B2697" s="55">
        <v>1</v>
      </c>
      <c r="C2697" s="55">
        <v>0</v>
      </c>
      <c r="D2697" s="55">
        <v>1</v>
      </c>
      <c r="E2697" s="55">
        <v>1</v>
      </c>
      <c r="F2697" s="55">
        <v>2</v>
      </c>
      <c r="G2697" s="55">
        <v>0</v>
      </c>
      <c r="H2697" s="55">
        <v>0</v>
      </c>
      <c r="I2697" s="55">
        <v>0</v>
      </c>
      <c r="J2697" s="55">
        <v>1</v>
      </c>
      <c r="K2697" s="55">
        <v>1</v>
      </c>
      <c r="L2697" s="55">
        <v>0</v>
      </c>
      <c r="M2697" s="55">
        <v>0</v>
      </c>
      <c r="N2697" s="56">
        <v>5</v>
      </c>
      <c r="O2697" s="56">
        <v>2</v>
      </c>
      <c r="P2697" s="56">
        <v>7</v>
      </c>
      <c r="Q2697" s="55">
        <v>2696</v>
      </c>
      <c r="R2697" s="55" t="s">
        <v>309</v>
      </c>
      <c r="S2697" s="55">
        <v>151</v>
      </c>
      <c r="T2697" s="57">
        <f t="shared" si="42"/>
        <v>5</v>
      </c>
    </row>
    <row r="2698" spans="1:20" s="55" customFormat="1" x14ac:dyDescent="0.3">
      <c r="A2698" s="55" t="s">
        <v>2239</v>
      </c>
      <c r="B2698" s="55">
        <v>1</v>
      </c>
      <c r="C2698" s="55">
        <v>0</v>
      </c>
      <c r="D2698" s="55">
        <v>2</v>
      </c>
      <c r="E2698" s="55">
        <v>0</v>
      </c>
      <c r="F2698" s="55">
        <v>2</v>
      </c>
      <c r="G2698" s="55">
        <v>0</v>
      </c>
      <c r="H2698" s="55">
        <v>0</v>
      </c>
      <c r="I2698" s="55">
        <v>0</v>
      </c>
      <c r="J2698" s="55">
        <v>1</v>
      </c>
      <c r="K2698" s="55">
        <v>1</v>
      </c>
      <c r="L2698" s="55">
        <v>0</v>
      </c>
      <c r="M2698" s="55">
        <v>0</v>
      </c>
      <c r="N2698" s="56">
        <v>6</v>
      </c>
      <c r="O2698" s="56">
        <v>1</v>
      </c>
      <c r="P2698" s="56">
        <v>7</v>
      </c>
      <c r="Q2698" s="55">
        <v>2697</v>
      </c>
      <c r="R2698" s="55" t="s">
        <v>309</v>
      </c>
      <c r="S2698" s="55">
        <v>151</v>
      </c>
      <c r="T2698" s="57">
        <f t="shared" si="42"/>
        <v>5</v>
      </c>
    </row>
    <row r="2699" spans="1:20" s="55" customFormat="1" x14ac:dyDescent="0.3">
      <c r="A2699" s="55" t="s">
        <v>2239</v>
      </c>
      <c r="B2699" s="55">
        <v>1</v>
      </c>
      <c r="C2699" s="55">
        <v>0</v>
      </c>
      <c r="D2699" s="55">
        <v>0</v>
      </c>
      <c r="E2699" s="55">
        <v>1</v>
      </c>
      <c r="F2699" s="55">
        <v>0</v>
      </c>
      <c r="G2699" s="55">
        <v>0</v>
      </c>
      <c r="H2699" s="55">
        <v>0</v>
      </c>
      <c r="I2699" s="55">
        <v>0</v>
      </c>
      <c r="J2699" s="55">
        <v>1</v>
      </c>
      <c r="K2699" s="55">
        <v>1</v>
      </c>
      <c r="L2699" s="55">
        <v>0</v>
      </c>
      <c r="M2699" s="55">
        <v>0</v>
      </c>
      <c r="N2699" s="56">
        <v>2</v>
      </c>
      <c r="O2699" s="56">
        <v>2</v>
      </c>
      <c r="P2699" s="56">
        <v>4</v>
      </c>
      <c r="Q2699" s="55">
        <v>2698</v>
      </c>
      <c r="R2699" s="55" t="s">
        <v>309</v>
      </c>
      <c r="S2699" s="55">
        <v>151</v>
      </c>
      <c r="T2699" s="57">
        <f t="shared" si="42"/>
        <v>2</v>
      </c>
    </row>
    <row r="2700" spans="1:20" s="55" customFormat="1" x14ac:dyDescent="0.3">
      <c r="A2700" s="55" t="s">
        <v>2239</v>
      </c>
      <c r="B2700" s="55">
        <v>0</v>
      </c>
      <c r="C2700" s="55">
        <v>0</v>
      </c>
      <c r="D2700" s="55">
        <v>1</v>
      </c>
      <c r="E2700" s="55">
        <v>0</v>
      </c>
      <c r="F2700" s="55">
        <v>1</v>
      </c>
      <c r="G2700" s="55">
        <v>2</v>
      </c>
      <c r="H2700" s="55">
        <v>1</v>
      </c>
      <c r="I2700" s="55">
        <v>0</v>
      </c>
      <c r="J2700" s="55">
        <v>1</v>
      </c>
      <c r="K2700" s="55">
        <v>1</v>
      </c>
      <c r="L2700" s="55">
        <v>0</v>
      </c>
      <c r="M2700" s="55">
        <v>0</v>
      </c>
      <c r="N2700" s="56">
        <v>4</v>
      </c>
      <c r="O2700" s="56">
        <v>3</v>
      </c>
      <c r="P2700" s="56">
        <v>7</v>
      </c>
      <c r="Q2700" s="55">
        <v>2699</v>
      </c>
      <c r="R2700" s="55" t="s">
        <v>309</v>
      </c>
      <c r="S2700" s="55">
        <v>152</v>
      </c>
      <c r="T2700" s="57">
        <f t="shared" si="42"/>
        <v>5</v>
      </c>
    </row>
    <row r="2701" spans="1:20" s="55" customFormat="1" x14ac:dyDescent="0.3">
      <c r="A2701" s="55" t="s">
        <v>2239</v>
      </c>
      <c r="B2701" s="55">
        <v>0</v>
      </c>
      <c r="C2701" s="55">
        <v>0</v>
      </c>
      <c r="D2701" s="55">
        <v>1</v>
      </c>
      <c r="E2701" s="55">
        <v>0</v>
      </c>
      <c r="F2701" s="55">
        <v>1</v>
      </c>
      <c r="G2701" s="55">
        <v>1</v>
      </c>
      <c r="H2701" s="55">
        <v>0</v>
      </c>
      <c r="I2701" s="55">
        <v>0</v>
      </c>
      <c r="J2701" s="55">
        <v>1</v>
      </c>
      <c r="K2701" s="55">
        <v>1</v>
      </c>
      <c r="L2701" s="55">
        <v>0</v>
      </c>
      <c r="M2701" s="55">
        <v>0</v>
      </c>
      <c r="N2701" s="56">
        <v>3</v>
      </c>
      <c r="O2701" s="56">
        <v>2</v>
      </c>
      <c r="P2701" s="56">
        <v>5</v>
      </c>
      <c r="Q2701" s="55">
        <v>2700</v>
      </c>
      <c r="R2701" s="55" t="s">
        <v>309</v>
      </c>
      <c r="S2701" s="55">
        <v>152</v>
      </c>
      <c r="T2701" s="57">
        <f t="shared" si="42"/>
        <v>3</v>
      </c>
    </row>
    <row r="2702" spans="1:20" s="55" customFormat="1" x14ac:dyDescent="0.3">
      <c r="A2702" s="55" t="s">
        <v>2239</v>
      </c>
      <c r="B2702" s="55">
        <v>1</v>
      </c>
      <c r="C2702" s="55">
        <v>0</v>
      </c>
      <c r="D2702" s="55">
        <v>1</v>
      </c>
      <c r="E2702" s="55">
        <v>2</v>
      </c>
      <c r="F2702" s="55">
        <v>0</v>
      </c>
      <c r="G2702" s="55">
        <v>1</v>
      </c>
      <c r="H2702" s="55">
        <v>0</v>
      </c>
      <c r="I2702" s="55">
        <v>0</v>
      </c>
      <c r="J2702" s="55">
        <v>1</v>
      </c>
      <c r="K2702" s="55">
        <v>1</v>
      </c>
      <c r="L2702" s="55">
        <v>0</v>
      </c>
      <c r="M2702" s="55">
        <v>0</v>
      </c>
      <c r="N2702" s="56">
        <v>3</v>
      </c>
      <c r="O2702" s="56">
        <v>4</v>
      </c>
      <c r="P2702" s="56">
        <v>7</v>
      </c>
      <c r="Q2702" s="55">
        <v>2701</v>
      </c>
      <c r="R2702" s="55" t="s">
        <v>309</v>
      </c>
      <c r="S2702" s="55">
        <v>152</v>
      </c>
      <c r="T2702" s="57">
        <f t="shared" si="42"/>
        <v>5</v>
      </c>
    </row>
    <row r="2703" spans="1:20" s="55" customFormat="1" x14ac:dyDescent="0.3">
      <c r="A2703" s="55" t="s">
        <v>2239</v>
      </c>
      <c r="B2703" s="55">
        <v>0</v>
      </c>
      <c r="C2703" s="55">
        <v>0</v>
      </c>
      <c r="D2703" s="55">
        <v>1</v>
      </c>
      <c r="E2703" s="55">
        <v>2</v>
      </c>
      <c r="F2703" s="55">
        <v>0</v>
      </c>
      <c r="G2703" s="55">
        <v>1</v>
      </c>
      <c r="H2703" s="55">
        <v>0</v>
      </c>
      <c r="I2703" s="55">
        <v>1</v>
      </c>
      <c r="J2703" s="55">
        <v>1</v>
      </c>
      <c r="K2703" s="55">
        <v>0</v>
      </c>
      <c r="L2703" s="55">
        <v>0</v>
      </c>
      <c r="M2703" s="55">
        <v>0</v>
      </c>
      <c r="N2703" s="56">
        <v>2</v>
      </c>
      <c r="O2703" s="56">
        <v>4</v>
      </c>
      <c r="P2703" s="56">
        <v>6</v>
      </c>
      <c r="Q2703" s="55">
        <v>2702</v>
      </c>
      <c r="R2703" s="55" t="s">
        <v>309</v>
      </c>
      <c r="S2703" s="55">
        <v>152</v>
      </c>
      <c r="T2703" s="57">
        <f t="shared" si="42"/>
        <v>5</v>
      </c>
    </row>
    <row r="2704" spans="1:20" s="55" customFormat="1" x14ac:dyDescent="0.3">
      <c r="A2704" s="55" t="s">
        <v>2239</v>
      </c>
      <c r="B2704" s="55">
        <v>0</v>
      </c>
      <c r="C2704" s="55">
        <v>0</v>
      </c>
      <c r="D2704" s="55">
        <v>0</v>
      </c>
      <c r="E2704" s="55">
        <v>0</v>
      </c>
      <c r="F2704" s="55">
        <v>1</v>
      </c>
      <c r="G2704" s="55">
        <v>3</v>
      </c>
      <c r="H2704" s="55">
        <v>1</v>
      </c>
      <c r="I2704" s="55">
        <v>2</v>
      </c>
      <c r="J2704" s="55">
        <v>0</v>
      </c>
      <c r="K2704" s="55">
        <v>1</v>
      </c>
      <c r="L2704" s="55">
        <v>1</v>
      </c>
      <c r="M2704" s="55">
        <v>0</v>
      </c>
      <c r="N2704" s="56">
        <v>3</v>
      </c>
      <c r="O2704" s="56">
        <v>6</v>
      </c>
      <c r="P2704" s="56">
        <v>9</v>
      </c>
      <c r="Q2704" s="55">
        <v>2703</v>
      </c>
      <c r="R2704" s="55" t="s">
        <v>309</v>
      </c>
      <c r="S2704" s="55">
        <v>152</v>
      </c>
      <c r="T2704" s="57">
        <f t="shared" si="42"/>
        <v>7</v>
      </c>
    </row>
    <row r="2705" spans="1:20" s="55" customFormat="1" x14ac:dyDescent="0.3">
      <c r="A2705" s="55" t="s">
        <v>2239</v>
      </c>
      <c r="B2705" s="55">
        <v>1</v>
      </c>
      <c r="C2705" s="55">
        <v>0</v>
      </c>
      <c r="D2705" s="55">
        <v>1</v>
      </c>
      <c r="E2705" s="55">
        <v>0</v>
      </c>
      <c r="F2705" s="55">
        <v>2</v>
      </c>
      <c r="G2705" s="55">
        <v>3</v>
      </c>
      <c r="H2705" s="55">
        <v>0</v>
      </c>
      <c r="I2705" s="55">
        <v>0</v>
      </c>
      <c r="J2705" s="55">
        <v>1</v>
      </c>
      <c r="K2705" s="55">
        <v>1</v>
      </c>
      <c r="L2705" s="55">
        <v>0</v>
      </c>
      <c r="M2705" s="55">
        <v>0</v>
      </c>
      <c r="N2705" s="56">
        <v>5</v>
      </c>
      <c r="O2705" s="56">
        <v>4</v>
      </c>
      <c r="P2705" s="56">
        <v>9</v>
      </c>
      <c r="Q2705" s="55">
        <v>2704</v>
      </c>
      <c r="R2705" s="55" t="s">
        <v>309</v>
      </c>
      <c r="S2705" s="55">
        <v>152</v>
      </c>
      <c r="T2705" s="57">
        <f t="shared" si="42"/>
        <v>7</v>
      </c>
    </row>
    <row r="2706" spans="1:20" s="55" customFormat="1" x14ac:dyDescent="0.3">
      <c r="A2706" s="55" t="s">
        <v>2239</v>
      </c>
      <c r="B2706" s="55">
        <v>1</v>
      </c>
      <c r="C2706" s="55">
        <v>0</v>
      </c>
      <c r="D2706" s="55">
        <v>0</v>
      </c>
      <c r="E2706" s="55">
        <v>0</v>
      </c>
      <c r="F2706" s="55">
        <v>0</v>
      </c>
      <c r="G2706" s="55">
        <v>0</v>
      </c>
      <c r="H2706" s="55">
        <v>0</v>
      </c>
      <c r="I2706" s="55">
        <v>1</v>
      </c>
      <c r="J2706" s="55">
        <v>1</v>
      </c>
      <c r="K2706" s="55">
        <v>1</v>
      </c>
      <c r="L2706" s="55">
        <v>0</v>
      </c>
      <c r="M2706" s="55">
        <v>0</v>
      </c>
      <c r="N2706" s="56">
        <v>2</v>
      </c>
      <c r="O2706" s="56">
        <v>2</v>
      </c>
      <c r="P2706" s="56">
        <v>4</v>
      </c>
      <c r="Q2706" s="55">
        <v>2705</v>
      </c>
      <c r="R2706" s="55" t="s">
        <v>309</v>
      </c>
      <c r="S2706" s="55">
        <v>152</v>
      </c>
      <c r="T2706" s="57">
        <f t="shared" si="42"/>
        <v>2</v>
      </c>
    </row>
    <row r="2707" spans="1:20" s="55" customFormat="1" x14ac:dyDescent="0.3">
      <c r="A2707" s="55" t="s">
        <v>2239</v>
      </c>
      <c r="B2707" s="55">
        <v>0</v>
      </c>
      <c r="C2707" s="55">
        <v>0</v>
      </c>
      <c r="D2707" s="55">
        <v>2</v>
      </c>
      <c r="E2707" s="55">
        <v>0</v>
      </c>
      <c r="F2707" s="55">
        <v>0</v>
      </c>
      <c r="G2707" s="55">
        <v>3</v>
      </c>
      <c r="H2707" s="55">
        <v>0</v>
      </c>
      <c r="I2707" s="55">
        <v>0</v>
      </c>
      <c r="J2707" s="55">
        <v>1</v>
      </c>
      <c r="K2707" s="55">
        <v>1</v>
      </c>
      <c r="L2707" s="55">
        <v>0</v>
      </c>
      <c r="M2707" s="55">
        <v>0</v>
      </c>
      <c r="N2707" s="56">
        <v>3</v>
      </c>
      <c r="O2707" s="56">
        <v>4</v>
      </c>
      <c r="P2707" s="56">
        <v>7</v>
      </c>
      <c r="Q2707" s="55">
        <v>2706</v>
      </c>
      <c r="R2707" s="55" t="s">
        <v>309</v>
      </c>
      <c r="S2707" s="55">
        <v>152</v>
      </c>
      <c r="T2707" s="57">
        <f t="shared" si="42"/>
        <v>5</v>
      </c>
    </row>
    <row r="2708" spans="1:20" s="55" customFormat="1" x14ac:dyDescent="0.3">
      <c r="A2708" s="55" t="s">
        <v>2239</v>
      </c>
      <c r="B2708" s="55">
        <v>1</v>
      </c>
      <c r="C2708" s="55">
        <v>0</v>
      </c>
      <c r="D2708" s="55">
        <v>1</v>
      </c>
      <c r="E2708" s="55">
        <v>0</v>
      </c>
      <c r="F2708" s="55">
        <v>0</v>
      </c>
      <c r="G2708" s="55">
        <v>2</v>
      </c>
      <c r="H2708" s="55">
        <v>0</v>
      </c>
      <c r="I2708" s="55">
        <v>1</v>
      </c>
      <c r="J2708" s="55">
        <v>1</v>
      </c>
      <c r="K2708" s="55">
        <v>1</v>
      </c>
      <c r="L2708" s="55">
        <v>0</v>
      </c>
      <c r="M2708" s="55">
        <v>0</v>
      </c>
      <c r="N2708" s="56">
        <v>3</v>
      </c>
      <c r="O2708" s="56">
        <v>4</v>
      </c>
      <c r="P2708" s="56">
        <v>7</v>
      </c>
      <c r="Q2708" s="55">
        <v>2707</v>
      </c>
      <c r="R2708" s="55" t="s">
        <v>309</v>
      </c>
      <c r="S2708" s="55">
        <v>152</v>
      </c>
      <c r="T2708" s="57">
        <f t="shared" si="42"/>
        <v>5</v>
      </c>
    </row>
    <row r="2709" spans="1:20" s="55" customFormat="1" x14ac:dyDescent="0.3">
      <c r="A2709" s="55" t="s">
        <v>2239</v>
      </c>
      <c r="B2709" s="55">
        <v>0</v>
      </c>
      <c r="C2709" s="55">
        <v>1</v>
      </c>
      <c r="D2709" s="55">
        <v>1</v>
      </c>
      <c r="E2709" s="55">
        <v>0</v>
      </c>
      <c r="F2709" s="55">
        <v>0</v>
      </c>
      <c r="G2709" s="55">
        <v>0</v>
      </c>
      <c r="H2709" s="55">
        <v>0</v>
      </c>
      <c r="I2709" s="55">
        <v>0</v>
      </c>
      <c r="J2709" s="55">
        <v>1</v>
      </c>
      <c r="K2709" s="55">
        <v>1</v>
      </c>
      <c r="L2709" s="55">
        <v>0</v>
      </c>
      <c r="M2709" s="55">
        <v>0</v>
      </c>
      <c r="N2709" s="56">
        <v>2</v>
      </c>
      <c r="O2709" s="56">
        <v>2</v>
      </c>
      <c r="P2709" s="56">
        <v>4</v>
      </c>
      <c r="Q2709" s="55">
        <v>2708</v>
      </c>
      <c r="R2709" s="55" t="s">
        <v>309</v>
      </c>
      <c r="S2709" s="55">
        <v>152</v>
      </c>
      <c r="T2709" s="57">
        <f t="shared" si="42"/>
        <v>2</v>
      </c>
    </row>
    <row r="2710" spans="1:20" s="55" customFormat="1" x14ac:dyDescent="0.3">
      <c r="A2710" s="55" t="s">
        <v>2239</v>
      </c>
      <c r="B2710" s="55">
        <v>0</v>
      </c>
      <c r="C2710" s="55">
        <v>1</v>
      </c>
      <c r="D2710" s="55">
        <v>0</v>
      </c>
      <c r="E2710" s="55">
        <v>0</v>
      </c>
      <c r="F2710" s="55">
        <v>2</v>
      </c>
      <c r="G2710" s="55">
        <v>0</v>
      </c>
      <c r="H2710" s="55">
        <v>0</v>
      </c>
      <c r="I2710" s="55">
        <v>0</v>
      </c>
      <c r="J2710" s="55">
        <v>1</v>
      </c>
      <c r="K2710" s="55">
        <v>1</v>
      </c>
      <c r="L2710" s="55">
        <v>0</v>
      </c>
      <c r="M2710" s="55">
        <v>0</v>
      </c>
      <c r="N2710" s="56">
        <v>3</v>
      </c>
      <c r="O2710" s="56">
        <v>2</v>
      </c>
      <c r="P2710" s="56">
        <v>5</v>
      </c>
      <c r="Q2710" s="55">
        <v>2709</v>
      </c>
      <c r="R2710" s="55" t="s">
        <v>309</v>
      </c>
      <c r="S2710" s="55">
        <v>152</v>
      </c>
      <c r="T2710" s="57">
        <f t="shared" si="42"/>
        <v>3</v>
      </c>
    </row>
    <row r="2711" spans="1:20" s="55" customFormat="1" x14ac:dyDescent="0.3">
      <c r="A2711" s="55" t="s">
        <v>2239</v>
      </c>
      <c r="B2711" s="55">
        <v>0</v>
      </c>
      <c r="C2711" s="55">
        <v>0</v>
      </c>
      <c r="D2711" s="55">
        <v>1</v>
      </c>
      <c r="E2711" s="55">
        <v>0</v>
      </c>
      <c r="F2711" s="55">
        <v>3</v>
      </c>
      <c r="G2711" s="55">
        <v>0</v>
      </c>
      <c r="H2711" s="55">
        <v>0</v>
      </c>
      <c r="I2711" s="55">
        <v>3</v>
      </c>
      <c r="J2711" s="55">
        <v>1</v>
      </c>
      <c r="K2711" s="55">
        <v>1</v>
      </c>
      <c r="L2711" s="55">
        <v>0</v>
      </c>
      <c r="M2711" s="55">
        <v>0</v>
      </c>
      <c r="N2711" s="56">
        <v>5</v>
      </c>
      <c r="O2711" s="56">
        <v>4</v>
      </c>
      <c r="P2711" s="56">
        <v>9</v>
      </c>
      <c r="Q2711" s="55">
        <v>2710</v>
      </c>
      <c r="R2711" s="55" t="s">
        <v>309</v>
      </c>
      <c r="S2711" s="55">
        <v>152</v>
      </c>
      <c r="T2711" s="57">
        <f t="shared" si="42"/>
        <v>7</v>
      </c>
    </row>
    <row r="2712" spans="1:20" s="55" customFormat="1" x14ac:dyDescent="0.3">
      <c r="A2712" s="55" t="s">
        <v>2239</v>
      </c>
      <c r="B2712" s="55">
        <v>0</v>
      </c>
      <c r="C2712" s="55">
        <v>0</v>
      </c>
      <c r="D2712" s="55">
        <v>1</v>
      </c>
      <c r="E2712" s="55">
        <v>1</v>
      </c>
      <c r="F2712" s="55">
        <v>1</v>
      </c>
      <c r="G2712" s="55">
        <v>0</v>
      </c>
      <c r="H2712" s="55">
        <v>0</v>
      </c>
      <c r="I2712" s="55">
        <v>0</v>
      </c>
      <c r="J2712" s="55">
        <v>1</v>
      </c>
      <c r="K2712" s="55">
        <v>1</v>
      </c>
      <c r="L2712" s="55">
        <v>0</v>
      </c>
      <c r="M2712" s="55">
        <v>0</v>
      </c>
      <c r="N2712" s="56">
        <v>3</v>
      </c>
      <c r="O2712" s="56">
        <v>2</v>
      </c>
      <c r="P2712" s="56">
        <v>5</v>
      </c>
      <c r="Q2712" s="55">
        <v>2711</v>
      </c>
      <c r="R2712" s="55" t="s">
        <v>309</v>
      </c>
      <c r="S2712" s="55">
        <v>152</v>
      </c>
      <c r="T2712" s="57">
        <f t="shared" si="42"/>
        <v>3</v>
      </c>
    </row>
    <row r="2713" spans="1:20" s="55" customFormat="1" x14ac:dyDescent="0.3">
      <c r="A2713" s="55" t="s">
        <v>2239</v>
      </c>
      <c r="B2713" s="55">
        <v>0</v>
      </c>
      <c r="C2713" s="55">
        <v>0</v>
      </c>
      <c r="D2713" s="55">
        <v>0</v>
      </c>
      <c r="E2713" s="55">
        <v>1</v>
      </c>
      <c r="F2713" s="55">
        <v>1</v>
      </c>
      <c r="G2713" s="55">
        <v>2</v>
      </c>
      <c r="H2713" s="55">
        <v>2</v>
      </c>
      <c r="I2713" s="55">
        <v>0</v>
      </c>
      <c r="J2713" s="55">
        <v>1</v>
      </c>
      <c r="K2713" s="55">
        <v>1</v>
      </c>
      <c r="L2713" s="55">
        <v>0</v>
      </c>
      <c r="M2713" s="55">
        <v>0</v>
      </c>
      <c r="N2713" s="56">
        <v>4</v>
      </c>
      <c r="O2713" s="56">
        <v>4</v>
      </c>
      <c r="P2713" s="56">
        <v>8</v>
      </c>
      <c r="Q2713" s="55">
        <v>2712</v>
      </c>
      <c r="R2713" s="55" t="s">
        <v>309</v>
      </c>
      <c r="S2713" s="55">
        <v>152</v>
      </c>
      <c r="T2713" s="57">
        <f t="shared" si="42"/>
        <v>6</v>
      </c>
    </row>
    <row r="2714" spans="1:20" s="55" customFormat="1" x14ac:dyDescent="0.3">
      <c r="A2714" s="55" t="s">
        <v>2239</v>
      </c>
      <c r="B2714" s="55">
        <v>0</v>
      </c>
      <c r="C2714" s="55">
        <v>0</v>
      </c>
      <c r="D2714" s="55">
        <v>1</v>
      </c>
      <c r="E2714" s="55">
        <v>0</v>
      </c>
      <c r="F2714" s="55">
        <v>2</v>
      </c>
      <c r="G2714" s="55">
        <v>2</v>
      </c>
      <c r="H2714" s="55">
        <v>0</v>
      </c>
      <c r="I2714" s="55">
        <v>1</v>
      </c>
      <c r="J2714" s="55">
        <v>0</v>
      </c>
      <c r="K2714" s="55">
        <v>0</v>
      </c>
      <c r="L2714" s="55">
        <v>0</v>
      </c>
      <c r="M2714" s="55">
        <v>1</v>
      </c>
      <c r="N2714" s="56">
        <v>3</v>
      </c>
      <c r="O2714" s="56">
        <v>4</v>
      </c>
      <c r="P2714" s="56">
        <v>7</v>
      </c>
      <c r="Q2714" s="55">
        <v>2713</v>
      </c>
      <c r="R2714" s="55" t="s">
        <v>309</v>
      </c>
      <c r="S2714" s="55">
        <v>152</v>
      </c>
      <c r="T2714" s="57">
        <f t="shared" si="42"/>
        <v>6</v>
      </c>
    </row>
    <row r="2715" spans="1:20" s="55" customFormat="1" x14ac:dyDescent="0.3">
      <c r="A2715" s="55" t="s">
        <v>2239</v>
      </c>
      <c r="B2715" s="55">
        <v>2</v>
      </c>
      <c r="C2715" s="55">
        <v>0</v>
      </c>
      <c r="D2715" s="55">
        <v>0</v>
      </c>
      <c r="E2715" s="55">
        <v>0</v>
      </c>
      <c r="F2715" s="55">
        <v>0</v>
      </c>
      <c r="G2715" s="55">
        <v>1</v>
      </c>
      <c r="H2715" s="55">
        <v>0</v>
      </c>
      <c r="I2715" s="55">
        <v>2</v>
      </c>
      <c r="J2715" s="55">
        <v>0</v>
      </c>
      <c r="K2715" s="55">
        <v>1</v>
      </c>
      <c r="L2715" s="55">
        <v>0</v>
      </c>
      <c r="M2715" s="55">
        <v>0</v>
      </c>
      <c r="N2715" s="56">
        <v>2</v>
      </c>
      <c r="O2715" s="56">
        <v>4</v>
      </c>
      <c r="P2715" s="56">
        <v>6</v>
      </c>
      <c r="Q2715" s="55">
        <v>2714</v>
      </c>
      <c r="R2715" s="55" t="s">
        <v>309</v>
      </c>
      <c r="S2715" s="55">
        <v>152</v>
      </c>
      <c r="T2715" s="57">
        <f t="shared" si="42"/>
        <v>5</v>
      </c>
    </row>
    <row r="2716" spans="1:20" s="55" customFormat="1" x14ac:dyDescent="0.3">
      <c r="A2716" s="55" t="s">
        <v>2239</v>
      </c>
      <c r="B2716" s="55">
        <v>0</v>
      </c>
      <c r="C2716" s="55">
        <v>0</v>
      </c>
      <c r="D2716" s="55">
        <v>1</v>
      </c>
      <c r="E2716" s="55">
        <v>1</v>
      </c>
      <c r="F2716" s="55">
        <v>0</v>
      </c>
      <c r="G2716" s="55">
        <v>0</v>
      </c>
      <c r="H2716" s="55">
        <v>0</v>
      </c>
      <c r="I2716" s="55">
        <v>0</v>
      </c>
      <c r="J2716" s="55">
        <v>1</v>
      </c>
      <c r="K2716" s="55">
        <v>1</v>
      </c>
      <c r="L2716" s="55">
        <v>0</v>
      </c>
      <c r="M2716" s="55">
        <v>0</v>
      </c>
      <c r="N2716" s="56">
        <v>2</v>
      </c>
      <c r="O2716" s="56">
        <v>2</v>
      </c>
      <c r="P2716" s="56">
        <v>4</v>
      </c>
      <c r="Q2716" s="55">
        <v>2715</v>
      </c>
      <c r="R2716" s="55" t="s">
        <v>309</v>
      </c>
      <c r="S2716" s="55">
        <v>152</v>
      </c>
      <c r="T2716" s="57">
        <f t="shared" si="42"/>
        <v>2</v>
      </c>
    </row>
    <row r="2717" spans="1:20" s="55" customFormat="1" x14ac:dyDescent="0.3">
      <c r="A2717" s="55" t="s">
        <v>2239</v>
      </c>
      <c r="B2717" s="55">
        <v>0</v>
      </c>
      <c r="C2717" s="55">
        <v>0</v>
      </c>
      <c r="D2717" s="55">
        <v>0</v>
      </c>
      <c r="E2717" s="55">
        <v>0</v>
      </c>
      <c r="F2717" s="55">
        <v>0</v>
      </c>
      <c r="G2717" s="55">
        <v>0</v>
      </c>
      <c r="H2717" s="55">
        <v>0</v>
      </c>
      <c r="I2717" s="55">
        <v>0</v>
      </c>
      <c r="J2717" s="55">
        <v>1</v>
      </c>
      <c r="K2717" s="55">
        <v>1</v>
      </c>
      <c r="L2717" s="55">
        <v>0</v>
      </c>
      <c r="M2717" s="55">
        <v>0</v>
      </c>
      <c r="N2717" s="56">
        <v>1</v>
      </c>
      <c r="O2717" s="56">
        <v>1</v>
      </c>
      <c r="P2717" s="56">
        <v>2</v>
      </c>
      <c r="Q2717" s="55">
        <v>2716</v>
      </c>
      <c r="R2717" s="55" t="s">
        <v>309</v>
      </c>
      <c r="S2717" s="55">
        <v>152</v>
      </c>
      <c r="T2717" s="57">
        <f t="shared" si="42"/>
        <v>0</v>
      </c>
    </row>
    <row r="2718" spans="1:20" s="55" customFormat="1" x14ac:dyDescent="0.3">
      <c r="A2718" s="55" t="s">
        <v>2239</v>
      </c>
      <c r="B2718" s="55">
        <v>0</v>
      </c>
      <c r="C2718" s="55">
        <v>0</v>
      </c>
      <c r="D2718" s="55">
        <v>0</v>
      </c>
      <c r="E2718" s="55">
        <v>0</v>
      </c>
      <c r="F2718" s="55">
        <v>0</v>
      </c>
      <c r="G2718" s="55">
        <v>1</v>
      </c>
      <c r="H2718" s="55">
        <v>1</v>
      </c>
      <c r="I2718" s="55">
        <v>2</v>
      </c>
      <c r="J2718" s="55">
        <v>3</v>
      </c>
      <c r="K2718" s="55">
        <v>1</v>
      </c>
      <c r="L2718" s="55">
        <v>0</v>
      </c>
      <c r="M2718" s="55">
        <v>0</v>
      </c>
      <c r="N2718" s="56">
        <v>4</v>
      </c>
      <c r="O2718" s="56">
        <v>4</v>
      </c>
      <c r="P2718" s="56">
        <v>8</v>
      </c>
      <c r="Q2718" s="55">
        <v>2717</v>
      </c>
      <c r="R2718" s="55" t="s">
        <v>309</v>
      </c>
      <c r="S2718" s="55">
        <v>152</v>
      </c>
      <c r="T2718" s="57">
        <f t="shared" si="42"/>
        <v>4</v>
      </c>
    </row>
    <row r="2719" spans="1:20" s="55" customFormat="1" x14ac:dyDescent="0.3">
      <c r="A2719" s="55" t="s">
        <v>2239</v>
      </c>
      <c r="B2719" s="55">
        <v>0</v>
      </c>
      <c r="C2719" s="55">
        <v>2</v>
      </c>
      <c r="D2719" s="55">
        <v>0</v>
      </c>
      <c r="E2719" s="55">
        <v>1</v>
      </c>
      <c r="F2719" s="55">
        <v>2</v>
      </c>
      <c r="G2719" s="55">
        <v>1</v>
      </c>
      <c r="H2719" s="55">
        <v>1</v>
      </c>
      <c r="I2719" s="55">
        <v>1</v>
      </c>
      <c r="J2719" s="55">
        <v>1</v>
      </c>
      <c r="K2719" s="55">
        <v>1</v>
      </c>
      <c r="L2719" s="55">
        <v>0</v>
      </c>
      <c r="M2719" s="55">
        <v>0</v>
      </c>
      <c r="N2719" s="56">
        <v>4</v>
      </c>
      <c r="O2719" s="56">
        <v>6</v>
      </c>
      <c r="P2719" s="56">
        <v>10</v>
      </c>
      <c r="Q2719" s="55">
        <v>2718</v>
      </c>
      <c r="R2719" s="55" t="s">
        <v>309</v>
      </c>
      <c r="S2719" s="55">
        <v>152</v>
      </c>
      <c r="T2719" s="57">
        <f t="shared" si="42"/>
        <v>8</v>
      </c>
    </row>
    <row r="2720" spans="1:20" s="55" customFormat="1" x14ac:dyDescent="0.3">
      <c r="A2720" s="55" t="s">
        <v>2239</v>
      </c>
      <c r="B2720" s="55">
        <v>1</v>
      </c>
      <c r="C2720" s="55">
        <v>0</v>
      </c>
      <c r="D2720" s="55">
        <v>1</v>
      </c>
      <c r="E2720" s="55">
        <v>0</v>
      </c>
      <c r="F2720" s="55">
        <v>1</v>
      </c>
      <c r="G2720" s="55">
        <v>0</v>
      </c>
      <c r="H2720" s="55">
        <v>3</v>
      </c>
      <c r="I2720" s="55">
        <v>0</v>
      </c>
      <c r="J2720" s="55">
        <v>1</v>
      </c>
      <c r="K2720" s="55">
        <v>1</v>
      </c>
      <c r="L2720" s="55">
        <v>0</v>
      </c>
      <c r="M2720" s="55">
        <v>0</v>
      </c>
      <c r="N2720" s="56">
        <v>7</v>
      </c>
      <c r="O2720" s="56">
        <v>1</v>
      </c>
      <c r="P2720" s="56">
        <v>8</v>
      </c>
      <c r="Q2720" s="55">
        <v>2719</v>
      </c>
      <c r="R2720" s="55" t="s">
        <v>309</v>
      </c>
      <c r="S2720" s="55">
        <v>153</v>
      </c>
      <c r="T2720" s="57">
        <f t="shared" si="42"/>
        <v>6</v>
      </c>
    </row>
    <row r="2721" spans="1:20" s="55" customFormat="1" x14ac:dyDescent="0.3">
      <c r="A2721" s="55" t="s">
        <v>2239</v>
      </c>
      <c r="B2721" s="55">
        <v>0</v>
      </c>
      <c r="C2721" s="55">
        <v>0</v>
      </c>
      <c r="D2721" s="55">
        <v>0</v>
      </c>
      <c r="E2721" s="55">
        <v>0</v>
      </c>
      <c r="F2721" s="55">
        <v>0</v>
      </c>
      <c r="G2721" s="55">
        <v>0</v>
      </c>
      <c r="H2721" s="55">
        <v>0</v>
      </c>
      <c r="I2721" s="55">
        <v>0</v>
      </c>
      <c r="J2721" s="55">
        <v>1</v>
      </c>
      <c r="K2721" s="55">
        <v>1</v>
      </c>
      <c r="L2721" s="55">
        <v>0</v>
      </c>
      <c r="M2721" s="55">
        <v>0</v>
      </c>
      <c r="N2721" s="56">
        <v>1</v>
      </c>
      <c r="O2721" s="56">
        <v>1</v>
      </c>
      <c r="P2721" s="56">
        <v>2</v>
      </c>
      <c r="Q2721" s="55">
        <v>2720</v>
      </c>
      <c r="R2721" s="55" t="s">
        <v>309</v>
      </c>
      <c r="S2721" s="55">
        <v>153</v>
      </c>
      <c r="T2721" s="57">
        <f t="shared" si="42"/>
        <v>0</v>
      </c>
    </row>
    <row r="2722" spans="1:20" s="55" customFormat="1" x14ac:dyDescent="0.3">
      <c r="A2722" s="55" t="s">
        <v>2239</v>
      </c>
      <c r="B2722" s="55">
        <v>0</v>
      </c>
      <c r="C2722" s="55">
        <v>1</v>
      </c>
      <c r="D2722" s="55">
        <v>0</v>
      </c>
      <c r="E2722" s="55">
        <v>1</v>
      </c>
      <c r="F2722" s="55">
        <v>1</v>
      </c>
      <c r="G2722" s="55">
        <v>1</v>
      </c>
      <c r="H2722" s="55">
        <v>1</v>
      </c>
      <c r="I2722" s="55">
        <v>0</v>
      </c>
      <c r="J2722" s="55">
        <v>1</v>
      </c>
      <c r="K2722" s="55">
        <v>1</v>
      </c>
      <c r="L2722" s="55">
        <v>0</v>
      </c>
      <c r="M2722" s="55">
        <v>0</v>
      </c>
      <c r="N2722" s="56">
        <v>3</v>
      </c>
      <c r="O2722" s="56">
        <v>4</v>
      </c>
      <c r="P2722" s="56">
        <v>7</v>
      </c>
      <c r="Q2722" s="55">
        <v>2721</v>
      </c>
      <c r="R2722" s="55" t="s">
        <v>309</v>
      </c>
      <c r="S2722" s="55">
        <v>153</v>
      </c>
      <c r="T2722" s="57">
        <f t="shared" si="42"/>
        <v>5</v>
      </c>
    </row>
    <row r="2723" spans="1:20" s="55" customFormat="1" x14ac:dyDescent="0.3">
      <c r="A2723" s="55" t="s">
        <v>2239</v>
      </c>
      <c r="B2723" s="55">
        <v>0</v>
      </c>
      <c r="C2723" s="55">
        <v>0</v>
      </c>
      <c r="D2723" s="55">
        <v>1</v>
      </c>
      <c r="E2723" s="55">
        <v>0</v>
      </c>
      <c r="F2723" s="55">
        <v>1</v>
      </c>
      <c r="G2723" s="55">
        <v>1</v>
      </c>
      <c r="H2723" s="55">
        <v>1</v>
      </c>
      <c r="I2723" s="55">
        <v>0</v>
      </c>
      <c r="J2723" s="55">
        <v>1</v>
      </c>
      <c r="K2723" s="55">
        <v>1</v>
      </c>
      <c r="L2723" s="55">
        <v>0</v>
      </c>
      <c r="M2723" s="55">
        <v>0</v>
      </c>
      <c r="N2723" s="56">
        <v>4</v>
      </c>
      <c r="O2723" s="56">
        <v>2</v>
      </c>
      <c r="P2723" s="56">
        <v>6</v>
      </c>
      <c r="Q2723" s="55">
        <v>2722</v>
      </c>
      <c r="R2723" s="55" t="s">
        <v>309</v>
      </c>
      <c r="S2723" s="55">
        <v>153</v>
      </c>
      <c r="T2723" s="57">
        <f t="shared" si="42"/>
        <v>4</v>
      </c>
    </row>
    <row r="2724" spans="1:20" s="55" customFormat="1" x14ac:dyDescent="0.3">
      <c r="A2724" s="55" t="s">
        <v>2239</v>
      </c>
      <c r="B2724" s="55">
        <v>1</v>
      </c>
      <c r="C2724" s="55">
        <v>0</v>
      </c>
      <c r="D2724" s="55">
        <v>0</v>
      </c>
      <c r="E2724" s="55">
        <v>1</v>
      </c>
      <c r="F2724" s="55">
        <v>0</v>
      </c>
      <c r="G2724" s="55">
        <v>0</v>
      </c>
      <c r="H2724" s="55">
        <v>0</v>
      </c>
      <c r="I2724" s="55">
        <v>0</v>
      </c>
      <c r="J2724" s="55">
        <v>1</v>
      </c>
      <c r="K2724" s="55">
        <v>1</v>
      </c>
      <c r="L2724" s="55">
        <v>0</v>
      </c>
      <c r="M2724" s="55">
        <v>0</v>
      </c>
      <c r="N2724" s="56">
        <v>2</v>
      </c>
      <c r="O2724" s="56">
        <v>2</v>
      </c>
      <c r="P2724" s="56">
        <v>4</v>
      </c>
      <c r="Q2724" s="55">
        <v>2723</v>
      </c>
      <c r="R2724" s="55" t="s">
        <v>309</v>
      </c>
      <c r="S2724" s="55">
        <v>153</v>
      </c>
      <c r="T2724" s="57">
        <f t="shared" si="42"/>
        <v>2</v>
      </c>
    </row>
    <row r="2725" spans="1:20" s="55" customFormat="1" x14ac:dyDescent="0.3">
      <c r="A2725" s="55" t="s">
        <v>2239</v>
      </c>
      <c r="B2725" s="55">
        <v>0</v>
      </c>
      <c r="C2725" s="55">
        <v>2</v>
      </c>
      <c r="D2725" s="55">
        <v>0</v>
      </c>
      <c r="E2725" s="55">
        <v>1</v>
      </c>
      <c r="F2725" s="55">
        <v>0</v>
      </c>
      <c r="G2725" s="55">
        <v>1</v>
      </c>
      <c r="H2725" s="55">
        <v>0</v>
      </c>
      <c r="I2725" s="55">
        <v>0</v>
      </c>
      <c r="J2725" s="55">
        <v>1</v>
      </c>
      <c r="K2725" s="55">
        <v>1</v>
      </c>
      <c r="L2725" s="55">
        <v>0</v>
      </c>
      <c r="M2725" s="55">
        <v>0</v>
      </c>
      <c r="N2725" s="56">
        <v>1</v>
      </c>
      <c r="O2725" s="56">
        <v>5</v>
      </c>
      <c r="P2725" s="56">
        <v>6</v>
      </c>
      <c r="Q2725" s="55">
        <v>2724</v>
      </c>
      <c r="R2725" s="55" t="s">
        <v>309</v>
      </c>
      <c r="S2725" s="55">
        <v>153</v>
      </c>
      <c r="T2725" s="57">
        <f t="shared" si="42"/>
        <v>4</v>
      </c>
    </row>
    <row r="2726" spans="1:20" s="55" customFormat="1" x14ac:dyDescent="0.3">
      <c r="A2726" s="55" t="s">
        <v>2239</v>
      </c>
      <c r="B2726" s="55">
        <v>1</v>
      </c>
      <c r="C2726" s="55">
        <v>0</v>
      </c>
      <c r="D2726" s="55">
        <v>0</v>
      </c>
      <c r="E2726" s="55">
        <v>0</v>
      </c>
      <c r="F2726" s="55">
        <v>0</v>
      </c>
      <c r="G2726" s="55">
        <v>0</v>
      </c>
      <c r="H2726" s="55">
        <v>0</v>
      </c>
      <c r="I2726" s="55">
        <v>0</v>
      </c>
      <c r="J2726" s="55">
        <v>1</v>
      </c>
      <c r="K2726" s="55">
        <v>1</v>
      </c>
      <c r="L2726" s="55">
        <v>0</v>
      </c>
      <c r="M2726" s="55">
        <v>0</v>
      </c>
      <c r="N2726" s="56">
        <v>2</v>
      </c>
      <c r="O2726" s="56">
        <v>1</v>
      </c>
      <c r="P2726" s="56">
        <v>3</v>
      </c>
      <c r="Q2726" s="55">
        <v>2725</v>
      </c>
      <c r="R2726" s="55" t="s">
        <v>309</v>
      </c>
      <c r="S2726" s="55">
        <v>153</v>
      </c>
      <c r="T2726" s="57">
        <f t="shared" si="42"/>
        <v>1</v>
      </c>
    </row>
    <row r="2727" spans="1:20" s="55" customFormat="1" x14ac:dyDescent="0.3">
      <c r="A2727" s="55" t="s">
        <v>2239</v>
      </c>
      <c r="B2727" s="55">
        <v>1</v>
      </c>
      <c r="C2727" s="55">
        <v>0</v>
      </c>
      <c r="D2727" s="55">
        <v>1</v>
      </c>
      <c r="E2727" s="55">
        <v>0</v>
      </c>
      <c r="F2727" s="55">
        <v>0</v>
      </c>
      <c r="G2727" s="55">
        <v>0</v>
      </c>
      <c r="H2727" s="55">
        <v>0</v>
      </c>
      <c r="I2727" s="55">
        <v>0</v>
      </c>
      <c r="J2727" s="55">
        <v>1</v>
      </c>
      <c r="K2727" s="55">
        <v>1</v>
      </c>
      <c r="L2727" s="55">
        <v>0</v>
      </c>
      <c r="M2727" s="55">
        <v>0</v>
      </c>
      <c r="N2727" s="56">
        <v>3</v>
      </c>
      <c r="O2727" s="56">
        <v>1</v>
      </c>
      <c r="P2727" s="56">
        <v>4</v>
      </c>
      <c r="Q2727" s="55">
        <v>2726</v>
      </c>
      <c r="R2727" s="55" t="s">
        <v>309</v>
      </c>
      <c r="S2727" s="55">
        <v>153</v>
      </c>
      <c r="T2727" s="57">
        <f t="shared" si="42"/>
        <v>2</v>
      </c>
    </row>
    <row r="2728" spans="1:20" s="55" customFormat="1" x14ac:dyDescent="0.3">
      <c r="A2728" s="55" t="s">
        <v>2239</v>
      </c>
      <c r="B2728" s="55">
        <v>0</v>
      </c>
      <c r="C2728" s="55">
        <v>0</v>
      </c>
      <c r="D2728" s="55">
        <v>0</v>
      </c>
      <c r="E2728" s="55">
        <v>0</v>
      </c>
      <c r="F2728" s="55">
        <v>0</v>
      </c>
      <c r="G2728" s="55">
        <v>0</v>
      </c>
      <c r="H2728" s="55">
        <v>0</v>
      </c>
      <c r="I2728" s="55">
        <v>0</v>
      </c>
      <c r="J2728" s="55">
        <v>1</v>
      </c>
      <c r="K2728" s="55">
        <v>1</v>
      </c>
      <c r="L2728" s="55">
        <v>0</v>
      </c>
      <c r="M2728" s="55">
        <v>0</v>
      </c>
      <c r="N2728" s="56">
        <v>1</v>
      </c>
      <c r="O2728" s="56">
        <v>1</v>
      </c>
      <c r="P2728" s="56">
        <v>2</v>
      </c>
      <c r="Q2728" s="55">
        <v>2727</v>
      </c>
      <c r="R2728" s="55" t="s">
        <v>309</v>
      </c>
      <c r="S2728" s="55">
        <v>153</v>
      </c>
      <c r="T2728" s="57">
        <f t="shared" si="42"/>
        <v>0</v>
      </c>
    </row>
    <row r="2729" spans="1:20" s="55" customFormat="1" x14ac:dyDescent="0.3">
      <c r="A2729" s="55" t="s">
        <v>2239</v>
      </c>
      <c r="B2729" s="55">
        <v>1</v>
      </c>
      <c r="C2729" s="55">
        <v>0</v>
      </c>
      <c r="D2729" s="55">
        <v>0</v>
      </c>
      <c r="E2729" s="55">
        <v>0</v>
      </c>
      <c r="F2729" s="55">
        <v>0</v>
      </c>
      <c r="G2729" s="55">
        <v>0</v>
      </c>
      <c r="H2729" s="55">
        <v>0</v>
      </c>
      <c r="I2729" s="55">
        <v>0</v>
      </c>
      <c r="J2729" s="55">
        <v>1</v>
      </c>
      <c r="K2729" s="55">
        <v>1</v>
      </c>
      <c r="L2729" s="55">
        <v>0</v>
      </c>
      <c r="M2729" s="55">
        <v>0</v>
      </c>
      <c r="N2729" s="56">
        <v>2</v>
      </c>
      <c r="O2729" s="56">
        <v>1</v>
      </c>
      <c r="P2729" s="56">
        <v>3</v>
      </c>
      <c r="Q2729" s="55">
        <v>2728</v>
      </c>
      <c r="R2729" s="55" t="s">
        <v>309</v>
      </c>
      <c r="S2729" s="55">
        <v>153</v>
      </c>
      <c r="T2729" s="57">
        <f t="shared" si="42"/>
        <v>1</v>
      </c>
    </row>
    <row r="2730" spans="1:20" s="55" customFormat="1" x14ac:dyDescent="0.3">
      <c r="A2730" s="55" t="s">
        <v>2239</v>
      </c>
      <c r="B2730" s="55">
        <v>0</v>
      </c>
      <c r="C2730" s="55">
        <v>1</v>
      </c>
      <c r="D2730" s="55">
        <v>1</v>
      </c>
      <c r="E2730" s="55">
        <v>0</v>
      </c>
      <c r="F2730" s="55">
        <v>0</v>
      </c>
      <c r="G2730" s="55">
        <v>0</v>
      </c>
      <c r="H2730" s="55">
        <v>0</v>
      </c>
      <c r="I2730" s="55">
        <v>0</v>
      </c>
      <c r="J2730" s="55">
        <v>1</v>
      </c>
      <c r="K2730" s="55">
        <v>1</v>
      </c>
      <c r="L2730" s="55">
        <v>0</v>
      </c>
      <c r="M2730" s="55">
        <v>0</v>
      </c>
      <c r="N2730" s="56">
        <v>2</v>
      </c>
      <c r="O2730" s="56">
        <v>2</v>
      </c>
      <c r="P2730" s="56">
        <v>4</v>
      </c>
      <c r="Q2730" s="55">
        <v>2729</v>
      </c>
      <c r="R2730" s="55" t="s">
        <v>309</v>
      </c>
      <c r="S2730" s="55">
        <v>153</v>
      </c>
      <c r="T2730" s="57">
        <f t="shared" si="42"/>
        <v>2</v>
      </c>
    </row>
    <row r="2731" spans="1:20" s="55" customFormat="1" x14ac:dyDescent="0.3">
      <c r="A2731" s="55" t="s">
        <v>2239</v>
      </c>
      <c r="B2731" s="55">
        <v>1</v>
      </c>
      <c r="C2731" s="55">
        <v>0</v>
      </c>
      <c r="D2731" s="55">
        <v>0</v>
      </c>
      <c r="E2731" s="55">
        <v>1</v>
      </c>
      <c r="F2731" s="55">
        <v>2</v>
      </c>
      <c r="G2731" s="55">
        <v>0</v>
      </c>
      <c r="H2731" s="55">
        <v>0</v>
      </c>
      <c r="I2731" s="55">
        <v>0</v>
      </c>
      <c r="J2731" s="55">
        <v>1</v>
      </c>
      <c r="K2731" s="55">
        <v>1</v>
      </c>
      <c r="L2731" s="55">
        <v>0</v>
      </c>
      <c r="M2731" s="55">
        <v>0</v>
      </c>
      <c r="N2731" s="56">
        <v>4</v>
      </c>
      <c r="O2731" s="56">
        <v>2</v>
      </c>
      <c r="P2731" s="56">
        <v>6</v>
      </c>
      <c r="Q2731" s="55">
        <v>2730</v>
      </c>
      <c r="R2731" s="55" t="s">
        <v>309</v>
      </c>
      <c r="S2731" s="55">
        <v>153</v>
      </c>
      <c r="T2731" s="57">
        <f t="shared" si="42"/>
        <v>4</v>
      </c>
    </row>
    <row r="2732" spans="1:20" s="55" customFormat="1" x14ac:dyDescent="0.3">
      <c r="A2732" s="55" t="s">
        <v>2239</v>
      </c>
      <c r="B2732" s="55">
        <v>0</v>
      </c>
      <c r="C2732" s="55">
        <v>0</v>
      </c>
      <c r="D2732" s="55">
        <v>0</v>
      </c>
      <c r="E2732" s="55">
        <v>1</v>
      </c>
      <c r="F2732" s="55">
        <v>1</v>
      </c>
      <c r="G2732" s="55">
        <v>1</v>
      </c>
      <c r="H2732" s="55">
        <v>0</v>
      </c>
      <c r="I2732" s="55">
        <v>0</v>
      </c>
      <c r="J2732" s="55">
        <v>1</v>
      </c>
      <c r="K2732" s="55">
        <v>0</v>
      </c>
      <c r="L2732" s="55">
        <v>0</v>
      </c>
      <c r="M2732" s="55">
        <v>0</v>
      </c>
      <c r="N2732" s="56">
        <v>2</v>
      </c>
      <c r="O2732" s="56">
        <v>2</v>
      </c>
      <c r="P2732" s="56">
        <v>4</v>
      </c>
      <c r="Q2732" s="55">
        <v>2731</v>
      </c>
      <c r="R2732" s="55" t="s">
        <v>309</v>
      </c>
      <c r="S2732" s="55">
        <v>153</v>
      </c>
      <c r="T2732" s="57">
        <f t="shared" si="42"/>
        <v>3</v>
      </c>
    </row>
    <row r="2733" spans="1:20" s="55" customFormat="1" x14ac:dyDescent="0.3">
      <c r="A2733" s="55" t="s">
        <v>2239</v>
      </c>
      <c r="B2733" s="55">
        <v>1</v>
      </c>
      <c r="C2733" s="55">
        <v>0</v>
      </c>
      <c r="D2733" s="55">
        <v>0</v>
      </c>
      <c r="E2733" s="55">
        <v>1</v>
      </c>
      <c r="F2733" s="55">
        <v>0</v>
      </c>
      <c r="G2733" s="55">
        <v>2</v>
      </c>
      <c r="H2733" s="55">
        <v>0</v>
      </c>
      <c r="I2733" s="55">
        <v>0</v>
      </c>
      <c r="J2733" s="55">
        <v>1</v>
      </c>
      <c r="K2733" s="55">
        <v>1</v>
      </c>
      <c r="L2733" s="55">
        <v>0</v>
      </c>
      <c r="M2733" s="55">
        <v>0</v>
      </c>
      <c r="N2733" s="56">
        <v>2</v>
      </c>
      <c r="O2733" s="56">
        <v>4</v>
      </c>
      <c r="P2733" s="56">
        <v>6</v>
      </c>
      <c r="Q2733" s="55">
        <v>2732</v>
      </c>
      <c r="R2733" s="55" t="s">
        <v>309</v>
      </c>
      <c r="S2733" s="55">
        <v>153</v>
      </c>
      <c r="T2733" s="57">
        <f t="shared" si="42"/>
        <v>4</v>
      </c>
    </row>
    <row r="2734" spans="1:20" s="55" customFormat="1" x14ac:dyDescent="0.3">
      <c r="A2734" s="55" t="s">
        <v>2239</v>
      </c>
      <c r="B2734" s="55">
        <v>0</v>
      </c>
      <c r="C2734" s="55">
        <v>1</v>
      </c>
      <c r="D2734" s="55">
        <v>0</v>
      </c>
      <c r="E2734" s="55">
        <v>0</v>
      </c>
      <c r="F2734" s="55">
        <v>1</v>
      </c>
      <c r="G2734" s="55">
        <v>3</v>
      </c>
      <c r="H2734" s="55">
        <v>0</v>
      </c>
      <c r="I2734" s="55">
        <v>0</v>
      </c>
      <c r="J2734" s="55">
        <v>0</v>
      </c>
      <c r="K2734" s="55">
        <v>1</v>
      </c>
      <c r="L2734" s="55">
        <v>1</v>
      </c>
      <c r="M2734" s="55">
        <v>0</v>
      </c>
      <c r="N2734" s="56">
        <v>2</v>
      </c>
      <c r="O2734" s="56">
        <v>5</v>
      </c>
      <c r="P2734" s="56">
        <v>7</v>
      </c>
      <c r="Q2734" s="55">
        <v>2733</v>
      </c>
      <c r="R2734" s="55" t="s">
        <v>309</v>
      </c>
      <c r="S2734" s="55">
        <v>153</v>
      </c>
      <c r="T2734" s="57">
        <f t="shared" si="42"/>
        <v>5</v>
      </c>
    </row>
    <row r="2735" spans="1:20" s="55" customFormat="1" x14ac:dyDescent="0.3">
      <c r="A2735" s="55" t="s">
        <v>2239</v>
      </c>
      <c r="B2735" s="55">
        <v>1</v>
      </c>
      <c r="C2735" s="55">
        <v>0</v>
      </c>
      <c r="D2735" s="55">
        <v>0</v>
      </c>
      <c r="E2735" s="55">
        <v>0</v>
      </c>
      <c r="F2735" s="55">
        <v>0</v>
      </c>
      <c r="G2735" s="55">
        <v>0</v>
      </c>
      <c r="H2735" s="55">
        <v>0</v>
      </c>
      <c r="I2735" s="55">
        <v>0</v>
      </c>
      <c r="J2735" s="55">
        <v>1</v>
      </c>
      <c r="K2735" s="55">
        <v>1</v>
      </c>
      <c r="L2735" s="55">
        <v>0</v>
      </c>
      <c r="M2735" s="55">
        <v>0</v>
      </c>
      <c r="N2735" s="56">
        <v>2</v>
      </c>
      <c r="O2735" s="56">
        <v>1</v>
      </c>
      <c r="P2735" s="56">
        <v>3</v>
      </c>
      <c r="Q2735" s="55">
        <v>2734</v>
      </c>
      <c r="R2735" s="55" t="s">
        <v>309</v>
      </c>
      <c r="S2735" s="55">
        <v>153</v>
      </c>
      <c r="T2735" s="57">
        <f t="shared" si="42"/>
        <v>1</v>
      </c>
    </row>
    <row r="2736" spans="1:20" s="55" customFormat="1" x14ac:dyDescent="0.3">
      <c r="A2736" s="55" t="s">
        <v>2239</v>
      </c>
      <c r="B2736" s="55">
        <v>0</v>
      </c>
      <c r="C2736" s="55">
        <v>0</v>
      </c>
      <c r="D2736" s="55">
        <v>0</v>
      </c>
      <c r="E2736" s="55">
        <v>0</v>
      </c>
      <c r="F2736" s="55">
        <v>0</v>
      </c>
      <c r="G2736" s="55">
        <v>0</v>
      </c>
      <c r="H2736" s="55">
        <v>0</v>
      </c>
      <c r="I2736" s="55">
        <v>0</v>
      </c>
      <c r="J2736" s="55">
        <v>2</v>
      </c>
      <c r="K2736" s="55">
        <v>0</v>
      </c>
      <c r="L2736" s="55">
        <v>1</v>
      </c>
      <c r="M2736" s="55">
        <v>0</v>
      </c>
      <c r="N2736" s="56">
        <v>3</v>
      </c>
      <c r="O2736" s="56">
        <v>0</v>
      </c>
      <c r="P2736" s="56">
        <v>3</v>
      </c>
      <c r="Q2736" s="55">
        <v>2735</v>
      </c>
      <c r="R2736" s="55" t="s">
        <v>309</v>
      </c>
      <c r="S2736" s="55">
        <v>153</v>
      </c>
      <c r="T2736" s="57">
        <f t="shared" si="42"/>
        <v>0</v>
      </c>
    </row>
    <row r="2737" spans="1:20" s="55" customFormat="1" x14ac:dyDescent="0.3">
      <c r="A2737" s="55" t="s">
        <v>2240</v>
      </c>
      <c r="B2737" s="55">
        <v>0</v>
      </c>
      <c r="C2737" s="55">
        <v>0</v>
      </c>
      <c r="D2737" s="55">
        <v>0</v>
      </c>
      <c r="E2737" s="55">
        <v>0</v>
      </c>
      <c r="F2737" s="55">
        <v>1</v>
      </c>
      <c r="G2737" s="55">
        <v>2</v>
      </c>
      <c r="H2737" s="55">
        <v>0</v>
      </c>
      <c r="I2737" s="55">
        <v>0</v>
      </c>
      <c r="J2737" s="55">
        <v>0</v>
      </c>
      <c r="K2737" s="55">
        <v>1</v>
      </c>
      <c r="L2737" s="55">
        <v>1</v>
      </c>
      <c r="M2737" s="55">
        <v>0</v>
      </c>
      <c r="N2737" s="56">
        <v>2</v>
      </c>
      <c r="O2737" s="56">
        <v>3</v>
      </c>
      <c r="P2737" s="56">
        <v>5</v>
      </c>
      <c r="Q2737" s="55">
        <v>2736</v>
      </c>
      <c r="R2737" s="55" t="s">
        <v>309</v>
      </c>
      <c r="S2737" s="55">
        <v>153</v>
      </c>
      <c r="T2737" s="57">
        <f t="shared" si="42"/>
        <v>3</v>
      </c>
    </row>
    <row r="2738" spans="1:20" s="55" customFormat="1" x14ac:dyDescent="0.3">
      <c r="A2738" s="55" t="s">
        <v>2239</v>
      </c>
      <c r="B2738" s="55">
        <v>0</v>
      </c>
      <c r="C2738" s="55">
        <v>2</v>
      </c>
      <c r="D2738" s="55">
        <v>0</v>
      </c>
      <c r="E2738" s="55">
        <v>1</v>
      </c>
      <c r="F2738" s="55">
        <v>0</v>
      </c>
      <c r="G2738" s="55">
        <v>1</v>
      </c>
      <c r="H2738" s="55">
        <v>0</v>
      </c>
      <c r="I2738" s="55">
        <v>0</v>
      </c>
      <c r="J2738" s="55">
        <v>1</v>
      </c>
      <c r="K2738" s="55">
        <v>1</v>
      </c>
      <c r="L2738" s="55">
        <v>0</v>
      </c>
      <c r="M2738" s="55">
        <v>0</v>
      </c>
      <c r="N2738" s="56">
        <v>1</v>
      </c>
      <c r="O2738" s="56">
        <v>5</v>
      </c>
      <c r="P2738" s="56">
        <v>6</v>
      </c>
      <c r="Q2738" s="55">
        <v>2737</v>
      </c>
      <c r="R2738" s="55" t="s">
        <v>309</v>
      </c>
      <c r="S2738" s="55">
        <v>153</v>
      </c>
      <c r="T2738" s="57">
        <f t="shared" si="42"/>
        <v>4</v>
      </c>
    </row>
    <row r="2739" spans="1:20" s="55" customFormat="1" x14ac:dyDescent="0.3">
      <c r="A2739" s="55" t="s">
        <v>2239</v>
      </c>
      <c r="B2739" s="55">
        <v>0</v>
      </c>
      <c r="C2739" s="55">
        <v>1</v>
      </c>
      <c r="D2739" s="55">
        <v>0</v>
      </c>
      <c r="E2739" s="55">
        <v>0</v>
      </c>
      <c r="F2739" s="55">
        <v>1</v>
      </c>
      <c r="G2739" s="55">
        <v>0</v>
      </c>
      <c r="H2739" s="55">
        <v>1</v>
      </c>
      <c r="I2739" s="55">
        <v>1</v>
      </c>
      <c r="J2739" s="55">
        <v>1</v>
      </c>
      <c r="K2739" s="55">
        <v>1</v>
      </c>
      <c r="L2739" s="55">
        <v>0</v>
      </c>
      <c r="M2739" s="55">
        <v>0</v>
      </c>
      <c r="N2739" s="56">
        <v>3</v>
      </c>
      <c r="O2739" s="56">
        <v>3</v>
      </c>
      <c r="P2739" s="56">
        <v>6</v>
      </c>
      <c r="Q2739" s="55">
        <v>2738</v>
      </c>
      <c r="R2739" s="55" t="s">
        <v>309</v>
      </c>
      <c r="S2739" s="55">
        <v>153</v>
      </c>
      <c r="T2739" s="57">
        <f t="shared" si="42"/>
        <v>4</v>
      </c>
    </row>
    <row r="2740" spans="1:20" s="55" customFormat="1" x14ac:dyDescent="0.3">
      <c r="A2740" s="55" t="s">
        <v>2239</v>
      </c>
      <c r="B2740" s="55">
        <v>1</v>
      </c>
      <c r="C2740" s="55">
        <v>0</v>
      </c>
      <c r="D2740" s="55">
        <v>0</v>
      </c>
      <c r="E2740" s="55">
        <v>2</v>
      </c>
      <c r="F2740" s="55">
        <v>0</v>
      </c>
      <c r="G2740" s="55">
        <v>1</v>
      </c>
      <c r="H2740" s="55">
        <v>0</v>
      </c>
      <c r="I2740" s="55">
        <v>0</v>
      </c>
      <c r="J2740" s="55">
        <v>1</v>
      </c>
      <c r="K2740" s="55">
        <v>1</v>
      </c>
      <c r="L2740" s="55">
        <v>0</v>
      </c>
      <c r="M2740" s="55">
        <v>0</v>
      </c>
      <c r="N2740" s="56">
        <v>2</v>
      </c>
      <c r="O2740" s="56">
        <v>4</v>
      </c>
      <c r="P2740" s="56">
        <v>6</v>
      </c>
      <c r="Q2740" s="55">
        <v>2739</v>
      </c>
      <c r="R2740" s="55" t="s">
        <v>309</v>
      </c>
      <c r="S2740" s="55">
        <v>154</v>
      </c>
      <c r="T2740" s="57">
        <f t="shared" si="42"/>
        <v>4</v>
      </c>
    </row>
    <row r="2741" spans="1:20" s="55" customFormat="1" x14ac:dyDescent="0.3">
      <c r="A2741" s="55" t="s">
        <v>2239</v>
      </c>
      <c r="B2741" s="55">
        <v>1</v>
      </c>
      <c r="C2741" s="55">
        <v>0</v>
      </c>
      <c r="D2741" s="55">
        <v>0</v>
      </c>
      <c r="E2741" s="55">
        <v>1</v>
      </c>
      <c r="F2741" s="55">
        <v>0</v>
      </c>
      <c r="G2741" s="55">
        <v>0</v>
      </c>
      <c r="H2741" s="55">
        <v>0</v>
      </c>
      <c r="I2741" s="55">
        <v>0</v>
      </c>
      <c r="J2741" s="55">
        <v>0</v>
      </c>
      <c r="K2741" s="55">
        <v>1</v>
      </c>
      <c r="L2741" s="55">
        <v>0</v>
      </c>
      <c r="M2741" s="55">
        <v>0</v>
      </c>
      <c r="N2741" s="56">
        <v>1</v>
      </c>
      <c r="O2741" s="56">
        <v>2</v>
      </c>
      <c r="P2741" s="56">
        <v>3</v>
      </c>
      <c r="Q2741" s="55">
        <v>2740</v>
      </c>
      <c r="R2741" s="55" t="s">
        <v>309</v>
      </c>
      <c r="S2741" s="55">
        <v>154</v>
      </c>
      <c r="T2741" s="57">
        <f t="shared" si="42"/>
        <v>2</v>
      </c>
    </row>
    <row r="2742" spans="1:20" s="55" customFormat="1" x14ac:dyDescent="0.3">
      <c r="A2742" s="55" t="s">
        <v>2239</v>
      </c>
      <c r="B2742" s="55">
        <v>0</v>
      </c>
      <c r="C2742" s="55">
        <v>1</v>
      </c>
      <c r="D2742" s="55">
        <v>1</v>
      </c>
      <c r="E2742" s="55">
        <v>0</v>
      </c>
      <c r="F2742" s="55">
        <v>0</v>
      </c>
      <c r="G2742" s="55">
        <v>0</v>
      </c>
      <c r="H2742" s="55">
        <v>0</v>
      </c>
      <c r="I2742" s="55">
        <v>0</v>
      </c>
      <c r="J2742" s="55">
        <v>1</v>
      </c>
      <c r="K2742" s="55">
        <v>1</v>
      </c>
      <c r="L2742" s="55">
        <v>0</v>
      </c>
      <c r="M2742" s="55">
        <v>0</v>
      </c>
      <c r="N2742" s="56">
        <v>2</v>
      </c>
      <c r="O2742" s="56">
        <v>2</v>
      </c>
      <c r="P2742" s="56">
        <v>4</v>
      </c>
      <c r="Q2742" s="55">
        <v>2741</v>
      </c>
      <c r="R2742" s="55" t="s">
        <v>309</v>
      </c>
      <c r="S2742" s="55">
        <v>154</v>
      </c>
      <c r="T2742" s="57">
        <f t="shared" si="42"/>
        <v>2</v>
      </c>
    </row>
    <row r="2743" spans="1:20" s="55" customFormat="1" x14ac:dyDescent="0.3">
      <c r="A2743" s="55" t="s">
        <v>2239</v>
      </c>
      <c r="B2743" s="55">
        <v>1</v>
      </c>
      <c r="C2743" s="55">
        <v>0</v>
      </c>
      <c r="D2743" s="55">
        <v>0</v>
      </c>
      <c r="E2743" s="55">
        <v>2</v>
      </c>
      <c r="F2743" s="55">
        <v>0</v>
      </c>
      <c r="G2743" s="55">
        <v>1</v>
      </c>
      <c r="H2743" s="55">
        <v>0</v>
      </c>
      <c r="I2743" s="55">
        <v>0</v>
      </c>
      <c r="J2743" s="55">
        <v>1</v>
      </c>
      <c r="K2743" s="55">
        <v>1</v>
      </c>
      <c r="L2743" s="55">
        <v>0</v>
      </c>
      <c r="M2743" s="55">
        <v>0</v>
      </c>
      <c r="N2743" s="56">
        <v>2</v>
      </c>
      <c r="O2743" s="56">
        <v>4</v>
      </c>
      <c r="P2743" s="56">
        <v>6</v>
      </c>
      <c r="Q2743" s="55">
        <v>2742</v>
      </c>
      <c r="R2743" s="55" t="s">
        <v>309</v>
      </c>
      <c r="S2743" s="55">
        <v>154</v>
      </c>
      <c r="T2743" s="57">
        <f t="shared" si="42"/>
        <v>4</v>
      </c>
    </row>
    <row r="2744" spans="1:20" s="55" customFormat="1" x14ac:dyDescent="0.3">
      <c r="A2744" s="55" t="s">
        <v>2239</v>
      </c>
      <c r="B2744" s="55">
        <v>0</v>
      </c>
      <c r="C2744" s="55">
        <v>1</v>
      </c>
      <c r="D2744" s="55">
        <v>2</v>
      </c>
      <c r="E2744" s="55">
        <v>0</v>
      </c>
      <c r="F2744" s="55">
        <v>1</v>
      </c>
      <c r="G2744" s="55">
        <v>0</v>
      </c>
      <c r="H2744" s="55">
        <v>0</v>
      </c>
      <c r="I2744" s="55">
        <v>0</v>
      </c>
      <c r="J2744" s="55">
        <v>1</v>
      </c>
      <c r="K2744" s="55">
        <v>1</v>
      </c>
      <c r="L2744" s="55">
        <v>0</v>
      </c>
      <c r="M2744" s="55">
        <v>0</v>
      </c>
      <c r="N2744" s="56">
        <v>4</v>
      </c>
      <c r="O2744" s="56">
        <v>2</v>
      </c>
      <c r="P2744" s="56">
        <v>6</v>
      </c>
      <c r="Q2744" s="55">
        <v>2743</v>
      </c>
      <c r="R2744" s="55" t="s">
        <v>309</v>
      </c>
      <c r="S2744" s="55">
        <v>154</v>
      </c>
      <c r="T2744" s="57">
        <f t="shared" si="42"/>
        <v>4</v>
      </c>
    </row>
    <row r="2745" spans="1:20" s="55" customFormat="1" x14ac:dyDescent="0.3">
      <c r="A2745" s="55" t="s">
        <v>2239</v>
      </c>
      <c r="B2745" s="55">
        <v>1</v>
      </c>
      <c r="C2745" s="55">
        <v>0</v>
      </c>
      <c r="D2745" s="55">
        <v>1</v>
      </c>
      <c r="E2745" s="55">
        <v>1</v>
      </c>
      <c r="F2745" s="55">
        <v>0</v>
      </c>
      <c r="G2745" s="55">
        <v>1</v>
      </c>
      <c r="H2745" s="55">
        <v>0</v>
      </c>
      <c r="I2745" s="55">
        <v>0</v>
      </c>
      <c r="J2745" s="55">
        <v>1</v>
      </c>
      <c r="K2745" s="55">
        <v>1</v>
      </c>
      <c r="L2745" s="55">
        <v>0</v>
      </c>
      <c r="M2745" s="55">
        <v>0</v>
      </c>
      <c r="N2745" s="56">
        <v>3</v>
      </c>
      <c r="O2745" s="56">
        <v>3</v>
      </c>
      <c r="P2745" s="56">
        <v>6</v>
      </c>
      <c r="Q2745" s="55">
        <v>2744</v>
      </c>
      <c r="R2745" s="55" t="s">
        <v>309</v>
      </c>
      <c r="S2745" s="55">
        <v>154</v>
      </c>
      <c r="T2745" s="57">
        <f t="shared" si="42"/>
        <v>4</v>
      </c>
    </row>
    <row r="2746" spans="1:20" s="55" customFormat="1" x14ac:dyDescent="0.3">
      <c r="A2746" s="55" t="s">
        <v>2239</v>
      </c>
      <c r="B2746" s="55">
        <v>1</v>
      </c>
      <c r="C2746" s="55">
        <v>0</v>
      </c>
      <c r="D2746" s="55">
        <v>0</v>
      </c>
      <c r="E2746" s="55">
        <v>0</v>
      </c>
      <c r="F2746" s="55">
        <v>0</v>
      </c>
      <c r="G2746" s="55">
        <v>0</v>
      </c>
      <c r="H2746" s="55">
        <v>0</v>
      </c>
      <c r="I2746" s="55">
        <v>0</v>
      </c>
      <c r="J2746" s="55">
        <v>1</v>
      </c>
      <c r="K2746" s="55">
        <v>1</v>
      </c>
      <c r="L2746" s="55">
        <v>0</v>
      </c>
      <c r="M2746" s="55">
        <v>0</v>
      </c>
      <c r="N2746" s="56">
        <v>2</v>
      </c>
      <c r="O2746" s="56">
        <v>1</v>
      </c>
      <c r="P2746" s="56">
        <v>3</v>
      </c>
      <c r="Q2746" s="55">
        <v>2745</v>
      </c>
      <c r="R2746" s="55" t="s">
        <v>309</v>
      </c>
      <c r="S2746" s="55">
        <v>154</v>
      </c>
      <c r="T2746" s="57">
        <f t="shared" si="42"/>
        <v>1</v>
      </c>
    </row>
    <row r="2747" spans="1:20" s="55" customFormat="1" x14ac:dyDescent="0.3">
      <c r="A2747" s="55" t="s">
        <v>2239</v>
      </c>
      <c r="B2747" s="55">
        <v>1</v>
      </c>
      <c r="C2747" s="55">
        <v>0</v>
      </c>
      <c r="D2747" s="55">
        <v>0</v>
      </c>
      <c r="E2747" s="55">
        <v>2</v>
      </c>
      <c r="F2747" s="55">
        <v>1</v>
      </c>
      <c r="G2747" s="55">
        <v>1</v>
      </c>
      <c r="H2747" s="55">
        <v>1</v>
      </c>
      <c r="I2747" s="55">
        <v>0</v>
      </c>
      <c r="J2747" s="55">
        <v>1</v>
      </c>
      <c r="K2747" s="55">
        <v>1</v>
      </c>
      <c r="L2747" s="55">
        <v>0</v>
      </c>
      <c r="M2747" s="55">
        <v>0</v>
      </c>
      <c r="N2747" s="56">
        <v>4</v>
      </c>
      <c r="O2747" s="56">
        <v>4</v>
      </c>
      <c r="P2747" s="56">
        <v>8</v>
      </c>
      <c r="Q2747" s="55">
        <v>2746</v>
      </c>
      <c r="R2747" s="55" t="s">
        <v>309</v>
      </c>
      <c r="S2747" s="55">
        <v>154</v>
      </c>
      <c r="T2747" s="57">
        <f t="shared" si="42"/>
        <v>6</v>
      </c>
    </row>
    <row r="2748" spans="1:20" s="55" customFormat="1" x14ac:dyDescent="0.3">
      <c r="A2748" s="55" t="s">
        <v>2239</v>
      </c>
      <c r="B2748" s="55">
        <v>0</v>
      </c>
      <c r="C2748" s="55">
        <v>1</v>
      </c>
      <c r="D2748" s="55">
        <v>0</v>
      </c>
      <c r="E2748" s="55">
        <v>0</v>
      </c>
      <c r="F2748" s="55">
        <v>0</v>
      </c>
      <c r="G2748" s="55">
        <v>0</v>
      </c>
      <c r="H2748" s="55">
        <v>0</v>
      </c>
      <c r="I2748" s="55">
        <v>0</v>
      </c>
      <c r="J2748" s="55">
        <v>1</v>
      </c>
      <c r="K2748" s="55">
        <v>1</v>
      </c>
      <c r="L2748" s="55">
        <v>0</v>
      </c>
      <c r="M2748" s="55">
        <v>0</v>
      </c>
      <c r="N2748" s="56">
        <v>1</v>
      </c>
      <c r="O2748" s="56">
        <v>2</v>
      </c>
      <c r="P2748" s="56">
        <v>3</v>
      </c>
      <c r="Q2748" s="55">
        <v>2747</v>
      </c>
      <c r="R2748" s="55" t="s">
        <v>309</v>
      </c>
      <c r="S2748" s="55">
        <v>154</v>
      </c>
      <c r="T2748" s="57">
        <f t="shared" si="42"/>
        <v>1</v>
      </c>
    </row>
    <row r="2749" spans="1:20" s="55" customFormat="1" x14ac:dyDescent="0.3">
      <c r="A2749" s="55" t="s">
        <v>2239</v>
      </c>
      <c r="B2749" s="55">
        <v>1</v>
      </c>
      <c r="C2749" s="55">
        <v>0</v>
      </c>
      <c r="D2749" s="55">
        <v>1</v>
      </c>
      <c r="E2749" s="55">
        <v>0</v>
      </c>
      <c r="F2749" s="55">
        <v>0</v>
      </c>
      <c r="G2749" s="55">
        <v>0</v>
      </c>
      <c r="H2749" s="55">
        <v>0</v>
      </c>
      <c r="I2749" s="55">
        <v>0</v>
      </c>
      <c r="J2749" s="55">
        <v>1</v>
      </c>
      <c r="K2749" s="55">
        <v>1</v>
      </c>
      <c r="L2749" s="55">
        <v>0</v>
      </c>
      <c r="M2749" s="55">
        <v>0</v>
      </c>
      <c r="N2749" s="56">
        <v>3</v>
      </c>
      <c r="O2749" s="56">
        <v>1</v>
      </c>
      <c r="P2749" s="56">
        <v>4</v>
      </c>
      <c r="Q2749" s="55">
        <v>2748</v>
      </c>
      <c r="R2749" s="55" t="s">
        <v>309</v>
      </c>
      <c r="S2749" s="55">
        <v>154</v>
      </c>
      <c r="T2749" s="57">
        <f t="shared" si="42"/>
        <v>2</v>
      </c>
    </row>
    <row r="2750" spans="1:20" s="55" customFormat="1" x14ac:dyDescent="0.3">
      <c r="A2750" s="55" t="s">
        <v>2239</v>
      </c>
      <c r="B2750" s="55">
        <v>1</v>
      </c>
      <c r="C2750" s="55">
        <v>0</v>
      </c>
      <c r="D2750" s="55">
        <v>1</v>
      </c>
      <c r="E2750" s="55">
        <v>1</v>
      </c>
      <c r="F2750" s="55">
        <v>1</v>
      </c>
      <c r="G2750" s="55">
        <v>2</v>
      </c>
      <c r="H2750" s="55">
        <v>0</v>
      </c>
      <c r="I2750" s="55">
        <v>0</v>
      </c>
      <c r="J2750" s="55">
        <v>1</v>
      </c>
      <c r="K2750" s="55">
        <v>1</v>
      </c>
      <c r="L2750" s="55">
        <v>0</v>
      </c>
      <c r="M2750" s="55">
        <v>0</v>
      </c>
      <c r="N2750" s="56">
        <v>4</v>
      </c>
      <c r="O2750" s="56">
        <v>4</v>
      </c>
      <c r="P2750" s="56">
        <v>8</v>
      </c>
      <c r="Q2750" s="55">
        <v>2749</v>
      </c>
      <c r="R2750" s="55" t="s">
        <v>309</v>
      </c>
      <c r="S2750" s="55">
        <v>154</v>
      </c>
      <c r="T2750" s="57">
        <f t="shared" si="42"/>
        <v>6</v>
      </c>
    </row>
    <row r="2751" spans="1:20" s="55" customFormat="1" x14ac:dyDescent="0.3">
      <c r="A2751" s="55" t="s">
        <v>2239</v>
      </c>
      <c r="B2751" s="55">
        <v>1</v>
      </c>
      <c r="C2751" s="55">
        <v>0</v>
      </c>
      <c r="D2751" s="55">
        <v>1</v>
      </c>
      <c r="E2751" s="55">
        <v>1</v>
      </c>
      <c r="F2751" s="55">
        <v>2</v>
      </c>
      <c r="G2751" s="55">
        <v>1</v>
      </c>
      <c r="H2751" s="55">
        <v>1</v>
      </c>
      <c r="I2751" s="55">
        <v>1</v>
      </c>
      <c r="J2751" s="55">
        <v>1</v>
      </c>
      <c r="K2751" s="55">
        <v>1</v>
      </c>
      <c r="L2751" s="55">
        <v>0</v>
      </c>
      <c r="M2751" s="55">
        <v>0</v>
      </c>
      <c r="N2751" s="56">
        <v>6</v>
      </c>
      <c r="O2751" s="56">
        <v>4</v>
      </c>
      <c r="P2751" s="56">
        <v>10</v>
      </c>
      <c r="Q2751" s="55">
        <v>2750</v>
      </c>
      <c r="R2751" s="55" t="s">
        <v>309</v>
      </c>
      <c r="S2751" s="55">
        <v>154</v>
      </c>
      <c r="T2751" s="57">
        <f t="shared" si="42"/>
        <v>8</v>
      </c>
    </row>
    <row r="2752" spans="1:20" s="55" customFormat="1" x14ac:dyDescent="0.3">
      <c r="A2752" s="55" t="s">
        <v>2239</v>
      </c>
      <c r="B2752" s="55">
        <v>0</v>
      </c>
      <c r="C2752" s="55">
        <v>1</v>
      </c>
      <c r="D2752" s="55">
        <v>1</v>
      </c>
      <c r="E2752" s="55">
        <v>0</v>
      </c>
      <c r="F2752" s="55">
        <v>0</v>
      </c>
      <c r="G2752" s="55">
        <v>0</v>
      </c>
      <c r="H2752" s="55">
        <v>0</v>
      </c>
      <c r="I2752" s="55">
        <v>0</v>
      </c>
      <c r="J2752" s="55">
        <v>1</v>
      </c>
      <c r="K2752" s="55">
        <v>1</v>
      </c>
      <c r="L2752" s="55">
        <v>0</v>
      </c>
      <c r="M2752" s="55">
        <v>0</v>
      </c>
      <c r="N2752" s="56">
        <v>2</v>
      </c>
      <c r="O2752" s="56">
        <v>2</v>
      </c>
      <c r="P2752" s="56">
        <v>4</v>
      </c>
      <c r="Q2752" s="55">
        <v>2751</v>
      </c>
      <c r="R2752" s="55" t="s">
        <v>309</v>
      </c>
      <c r="S2752" s="55">
        <v>154</v>
      </c>
      <c r="T2752" s="57">
        <f t="shared" si="42"/>
        <v>2</v>
      </c>
    </row>
    <row r="2753" spans="1:20" s="55" customFormat="1" x14ac:dyDescent="0.3">
      <c r="A2753" s="55" t="s">
        <v>2239</v>
      </c>
      <c r="B2753" s="55">
        <v>0</v>
      </c>
      <c r="C2753" s="55">
        <v>0</v>
      </c>
      <c r="D2753" s="55">
        <v>1</v>
      </c>
      <c r="E2753" s="55">
        <v>1</v>
      </c>
      <c r="F2753" s="55">
        <v>1</v>
      </c>
      <c r="G2753" s="55">
        <v>0</v>
      </c>
      <c r="H2753" s="55">
        <v>0</v>
      </c>
      <c r="I2753" s="55">
        <v>2</v>
      </c>
      <c r="J2753" s="55">
        <v>1</v>
      </c>
      <c r="K2753" s="55">
        <v>0</v>
      </c>
      <c r="L2753" s="55">
        <v>0</v>
      </c>
      <c r="M2753" s="55">
        <v>0</v>
      </c>
      <c r="N2753" s="56">
        <v>3</v>
      </c>
      <c r="O2753" s="56">
        <v>3</v>
      </c>
      <c r="P2753" s="56">
        <v>6</v>
      </c>
      <c r="Q2753" s="55">
        <v>2752</v>
      </c>
      <c r="R2753" s="55" t="s">
        <v>309</v>
      </c>
      <c r="S2753" s="55">
        <v>154</v>
      </c>
      <c r="T2753" s="57">
        <f t="shared" si="42"/>
        <v>5</v>
      </c>
    </row>
    <row r="2754" spans="1:20" s="55" customFormat="1" x14ac:dyDescent="0.3">
      <c r="A2754" s="55" t="s">
        <v>2239</v>
      </c>
      <c r="B2754" s="55">
        <v>1</v>
      </c>
      <c r="C2754" s="55">
        <v>0</v>
      </c>
      <c r="D2754" s="55">
        <v>0</v>
      </c>
      <c r="E2754" s="55">
        <v>2</v>
      </c>
      <c r="F2754" s="55">
        <v>0</v>
      </c>
      <c r="G2754" s="55">
        <v>2</v>
      </c>
      <c r="H2754" s="55">
        <v>0</v>
      </c>
      <c r="I2754" s="55">
        <v>0</v>
      </c>
      <c r="J2754" s="55">
        <v>1</v>
      </c>
      <c r="K2754" s="55">
        <v>1</v>
      </c>
      <c r="L2754" s="55">
        <v>0</v>
      </c>
      <c r="M2754" s="55">
        <v>0</v>
      </c>
      <c r="N2754" s="56">
        <v>2</v>
      </c>
      <c r="O2754" s="56">
        <v>5</v>
      </c>
      <c r="P2754" s="56">
        <v>7</v>
      </c>
      <c r="Q2754" s="55">
        <v>2753</v>
      </c>
      <c r="R2754" s="55" t="s">
        <v>309</v>
      </c>
      <c r="S2754" s="55">
        <v>154</v>
      </c>
      <c r="T2754" s="57">
        <f t="shared" si="42"/>
        <v>5</v>
      </c>
    </row>
    <row r="2755" spans="1:20" s="55" customFormat="1" x14ac:dyDescent="0.3">
      <c r="A2755" s="55" t="s">
        <v>2239</v>
      </c>
      <c r="B2755" s="55">
        <v>1</v>
      </c>
      <c r="C2755" s="55">
        <v>0</v>
      </c>
      <c r="D2755" s="55">
        <v>1</v>
      </c>
      <c r="E2755" s="55">
        <v>1</v>
      </c>
      <c r="F2755" s="55">
        <v>1</v>
      </c>
      <c r="G2755" s="55">
        <v>0</v>
      </c>
      <c r="H2755" s="55">
        <v>0</v>
      </c>
      <c r="I2755" s="55">
        <v>0</v>
      </c>
      <c r="J2755" s="55">
        <v>1</v>
      </c>
      <c r="K2755" s="55">
        <v>1</v>
      </c>
      <c r="L2755" s="55">
        <v>0</v>
      </c>
      <c r="M2755" s="55">
        <v>0</v>
      </c>
      <c r="N2755" s="56">
        <v>4</v>
      </c>
      <c r="O2755" s="56">
        <v>2</v>
      </c>
      <c r="P2755" s="56">
        <v>6</v>
      </c>
      <c r="Q2755" s="55">
        <v>2754</v>
      </c>
      <c r="R2755" s="55" t="s">
        <v>309</v>
      </c>
      <c r="S2755" s="55">
        <v>154</v>
      </c>
      <c r="T2755" s="57">
        <f t="shared" ref="T2755:T2818" si="43">SUM(B2755:I2755)</f>
        <v>4</v>
      </c>
    </row>
    <row r="2756" spans="1:20" s="55" customFormat="1" x14ac:dyDescent="0.3">
      <c r="A2756" s="55" t="s">
        <v>2239</v>
      </c>
      <c r="B2756" s="55">
        <v>1</v>
      </c>
      <c r="C2756" s="55">
        <v>0</v>
      </c>
      <c r="D2756" s="55">
        <v>1</v>
      </c>
      <c r="E2756" s="55">
        <v>1</v>
      </c>
      <c r="F2756" s="55">
        <v>1</v>
      </c>
      <c r="G2756" s="55">
        <v>0</v>
      </c>
      <c r="H2756" s="55">
        <v>0</v>
      </c>
      <c r="I2756" s="55">
        <v>0</v>
      </c>
      <c r="J2756" s="55">
        <v>1</v>
      </c>
      <c r="K2756" s="55">
        <v>1</v>
      </c>
      <c r="L2756" s="55">
        <v>0</v>
      </c>
      <c r="M2756" s="55">
        <v>0</v>
      </c>
      <c r="N2756" s="56">
        <v>4</v>
      </c>
      <c r="O2756" s="56">
        <v>2</v>
      </c>
      <c r="P2756" s="56">
        <v>6</v>
      </c>
      <c r="Q2756" s="55">
        <v>2755</v>
      </c>
      <c r="R2756" s="55" t="s">
        <v>309</v>
      </c>
      <c r="S2756" s="55">
        <v>154</v>
      </c>
      <c r="T2756" s="57">
        <f t="shared" si="43"/>
        <v>4</v>
      </c>
    </row>
    <row r="2757" spans="1:20" s="55" customFormat="1" x14ac:dyDescent="0.3">
      <c r="A2757" s="55" t="s">
        <v>2239</v>
      </c>
      <c r="B2757" s="55">
        <v>0</v>
      </c>
      <c r="C2757" s="55">
        <v>1</v>
      </c>
      <c r="D2757" s="55">
        <v>1</v>
      </c>
      <c r="E2757" s="55">
        <v>0</v>
      </c>
      <c r="F2757" s="55">
        <v>1</v>
      </c>
      <c r="G2757" s="55">
        <v>0</v>
      </c>
      <c r="H2757" s="55">
        <v>0</v>
      </c>
      <c r="I2757" s="55">
        <v>0</v>
      </c>
      <c r="J2757" s="55">
        <v>1</v>
      </c>
      <c r="K2757" s="55">
        <v>1</v>
      </c>
      <c r="L2757" s="55">
        <v>0</v>
      </c>
      <c r="M2757" s="55">
        <v>0</v>
      </c>
      <c r="N2757" s="56">
        <v>3</v>
      </c>
      <c r="O2757" s="56">
        <v>2</v>
      </c>
      <c r="P2757" s="56">
        <v>5</v>
      </c>
      <c r="Q2757" s="55">
        <v>2756</v>
      </c>
      <c r="R2757" s="55" t="s">
        <v>309</v>
      </c>
      <c r="S2757" s="55">
        <v>154</v>
      </c>
      <c r="T2757" s="57">
        <f t="shared" si="43"/>
        <v>3</v>
      </c>
    </row>
    <row r="2758" spans="1:20" s="55" customFormat="1" x14ac:dyDescent="0.3">
      <c r="A2758" s="55" t="s">
        <v>2239</v>
      </c>
      <c r="B2758" s="55">
        <v>1</v>
      </c>
      <c r="C2758" s="55">
        <v>0</v>
      </c>
      <c r="D2758" s="55">
        <v>0</v>
      </c>
      <c r="E2758" s="55">
        <v>1</v>
      </c>
      <c r="F2758" s="55">
        <v>0</v>
      </c>
      <c r="G2758" s="55">
        <v>0</v>
      </c>
      <c r="H2758" s="55">
        <v>0</v>
      </c>
      <c r="I2758" s="55">
        <v>0</v>
      </c>
      <c r="J2758" s="55">
        <v>1</v>
      </c>
      <c r="K2758" s="55">
        <v>1</v>
      </c>
      <c r="L2758" s="55">
        <v>0</v>
      </c>
      <c r="M2758" s="55">
        <v>0</v>
      </c>
      <c r="N2758" s="56">
        <v>2</v>
      </c>
      <c r="O2758" s="56">
        <v>2</v>
      </c>
      <c r="P2758" s="56">
        <v>4</v>
      </c>
      <c r="Q2758" s="55">
        <v>2757</v>
      </c>
      <c r="R2758" s="55" t="s">
        <v>309</v>
      </c>
      <c r="S2758" s="55">
        <v>154</v>
      </c>
      <c r="T2758" s="57">
        <f t="shared" si="43"/>
        <v>2</v>
      </c>
    </row>
    <row r="2759" spans="1:20" s="55" customFormat="1" x14ac:dyDescent="0.3">
      <c r="A2759" s="55" t="s">
        <v>2239</v>
      </c>
      <c r="B2759" s="55">
        <v>1</v>
      </c>
      <c r="C2759" s="55">
        <v>0</v>
      </c>
      <c r="D2759" s="55">
        <v>1</v>
      </c>
      <c r="E2759" s="55">
        <v>1</v>
      </c>
      <c r="F2759" s="55">
        <v>2</v>
      </c>
      <c r="G2759" s="55">
        <v>1</v>
      </c>
      <c r="H2759" s="55">
        <v>0</v>
      </c>
      <c r="I2759" s="55">
        <v>0</v>
      </c>
      <c r="J2759" s="55">
        <v>1</v>
      </c>
      <c r="K2759" s="55">
        <v>1</v>
      </c>
      <c r="L2759" s="55">
        <v>0</v>
      </c>
      <c r="M2759" s="55">
        <v>0</v>
      </c>
      <c r="N2759" s="56">
        <v>5</v>
      </c>
      <c r="O2759" s="56">
        <v>3</v>
      </c>
      <c r="P2759" s="56">
        <v>8</v>
      </c>
      <c r="Q2759" s="55">
        <v>2758</v>
      </c>
      <c r="R2759" s="55" t="s">
        <v>309</v>
      </c>
      <c r="S2759" s="55">
        <v>154</v>
      </c>
      <c r="T2759" s="57">
        <f t="shared" si="43"/>
        <v>6</v>
      </c>
    </row>
    <row r="2760" spans="1:20" s="55" customFormat="1" x14ac:dyDescent="0.3">
      <c r="A2760" s="55" t="s">
        <v>2239</v>
      </c>
      <c r="B2760" s="55">
        <v>0</v>
      </c>
      <c r="C2760" s="55">
        <v>0</v>
      </c>
      <c r="D2760" s="55">
        <v>1</v>
      </c>
      <c r="E2760" s="55">
        <v>1</v>
      </c>
      <c r="F2760" s="55">
        <v>2</v>
      </c>
      <c r="G2760" s="55">
        <v>2</v>
      </c>
      <c r="H2760" s="55">
        <v>1</v>
      </c>
      <c r="I2760" s="55">
        <v>0</v>
      </c>
      <c r="J2760" s="55">
        <v>1</v>
      </c>
      <c r="K2760" s="55">
        <v>1</v>
      </c>
      <c r="L2760" s="55">
        <v>0</v>
      </c>
      <c r="M2760" s="55">
        <v>0</v>
      </c>
      <c r="N2760" s="56">
        <v>5</v>
      </c>
      <c r="O2760" s="56">
        <v>4</v>
      </c>
      <c r="P2760" s="56">
        <v>9</v>
      </c>
      <c r="Q2760" s="55">
        <v>2759</v>
      </c>
      <c r="R2760" s="55" t="s">
        <v>309</v>
      </c>
      <c r="S2760" s="55">
        <v>155</v>
      </c>
      <c r="T2760" s="57">
        <f t="shared" si="43"/>
        <v>7</v>
      </c>
    </row>
    <row r="2761" spans="1:20" s="55" customFormat="1" x14ac:dyDescent="0.3">
      <c r="A2761" s="55" t="s">
        <v>2239</v>
      </c>
      <c r="B2761" s="55">
        <v>0</v>
      </c>
      <c r="C2761" s="55">
        <v>0</v>
      </c>
      <c r="D2761" s="55">
        <v>2</v>
      </c>
      <c r="E2761" s="55">
        <v>0</v>
      </c>
      <c r="F2761" s="55">
        <v>0</v>
      </c>
      <c r="G2761" s="55">
        <v>0</v>
      </c>
      <c r="H2761" s="55">
        <v>0</v>
      </c>
      <c r="I2761" s="55">
        <v>1</v>
      </c>
      <c r="J2761" s="55">
        <v>1</v>
      </c>
      <c r="K2761" s="55">
        <v>1</v>
      </c>
      <c r="L2761" s="55">
        <v>0</v>
      </c>
      <c r="M2761" s="55">
        <v>0</v>
      </c>
      <c r="N2761" s="56">
        <v>3</v>
      </c>
      <c r="O2761" s="56">
        <v>2</v>
      </c>
      <c r="P2761" s="56">
        <v>5</v>
      </c>
      <c r="Q2761" s="55">
        <v>2760</v>
      </c>
      <c r="R2761" s="55" t="s">
        <v>309</v>
      </c>
      <c r="S2761" s="55">
        <v>155</v>
      </c>
      <c r="T2761" s="57">
        <f t="shared" si="43"/>
        <v>3</v>
      </c>
    </row>
    <row r="2762" spans="1:20" s="55" customFormat="1" x14ac:dyDescent="0.3">
      <c r="A2762" s="55" t="s">
        <v>2239</v>
      </c>
      <c r="B2762" s="55">
        <v>1</v>
      </c>
      <c r="C2762" s="55">
        <v>0</v>
      </c>
      <c r="D2762" s="55">
        <v>0</v>
      </c>
      <c r="E2762" s="55">
        <v>2</v>
      </c>
      <c r="F2762" s="55">
        <v>0</v>
      </c>
      <c r="G2762" s="55">
        <v>0</v>
      </c>
      <c r="H2762" s="55">
        <v>0</v>
      </c>
      <c r="I2762" s="55">
        <v>0</v>
      </c>
      <c r="J2762" s="55">
        <v>1</v>
      </c>
      <c r="K2762" s="55">
        <v>1</v>
      </c>
      <c r="L2762" s="55">
        <v>0</v>
      </c>
      <c r="M2762" s="55">
        <v>0</v>
      </c>
      <c r="N2762" s="56">
        <v>2</v>
      </c>
      <c r="O2762" s="56">
        <v>3</v>
      </c>
      <c r="P2762" s="56">
        <v>5</v>
      </c>
      <c r="Q2762" s="55">
        <v>2761</v>
      </c>
      <c r="R2762" s="55" t="s">
        <v>309</v>
      </c>
      <c r="S2762" s="55">
        <v>155</v>
      </c>
      <c r="T2762" s="57">
        <f t="shared" si="43"/>
        <v>3</v>
      </c>
    </row>
    <row r="2763" spans="1:20" s="55" customFormat="1" x14ac:dyDescent="0.3">
      <c r="A2763" s="55" t="s">
        <v>2239</v>
      </c>
      <c r="B2763" s="55">
        <v>1</v>
      </c>
      <c r="C2763" s="55">
        <v>0</v>
      </c>
      <c r="D2763" s="55">
        <v>2</v>
      </c>
      <c r="E2763" s="55">
        <v>0</v>
      </c>
      <c r="F2763" s="55">
        <v>0</v>
      </c>
      <c r="G2763" s="55">
        <v>0</v>
      </c>
      <c r="H2763" s="55">
        <v>0</v>
      </c>
      <c r="I2763" s="55">
        <v>0</v>
      </c>
      <c r="J2763" s="55">
        <v>1</v>
      </c>
      <c r="K2763" s="55">
        <v>1</v>
      </c>
      <c r="L2763" s="55">
        <v>0</v>
      </c>
      <c r="M2763" s="55">
        <v>0</v>
      </c>
      <c r="N2763" s="56">
        <v>4</v>
      </c>
      <c r="O2763" s="56">
        <v>1</v>
      </c>
      <c r="P2763" s="56">
        <v>5</v>
      </c>
      <c r="Q2763" s="55">
        <v>2762</v>
      </c>
      <c r="R2763" s="55" t="s">
        <v>309</v>
      </c>
      <c r="S2763" s="55">
        <v>155</v>
      </c>
      <c r="T2763" s="57">
        <f t="shared" si="43"/>
        <v>3</v>
      </c>
    </row>
    <row r="2764" spans="1:20" s="55" customFormat="1" x14ac:dyDescent="0.3">
      <c r="A2764" s="55" t="s">
        <v>2239</v>
      </c>
      <c r="B2764" s="55">
        <v>0</v>
      </c>
      <c r="C2764" s="55">
        <v>1</v>
      </c>
      <c r="D2764" s="55">
        <v>0</v>
      </c>
      <c r="E2764" s="55">
        <v>1</v>
      </c>
      <c r="F2764" s="55">
        <v>1</v>
      </c>
      <c r="G2764" s="55">
        <v>2</v>
      </c>
      <c r="H2764" s="55">
        <v>0</v>
      </c>
      <c r="I2764" s="55">
        <v>0</v>
      </c>
      <c r="J2764" s="55">
        <v>1</v>
      </c>
      <c r="K2764" s="55">
        <v>1</v>
      </c>
      <c r="L2764" s="55">
        <v>0</v>
      </c>
      <c r="M2764" s="55">
        <v>0</v>
      </c>
      <c r="N2764" s="56">
        <v>2</v>
      </c>
      <c r="O2764" s="56">
        <v>5</v>
      </c>
      <c r="P2764" s="56">
        <v>7</v>
      </c>
      <c r="Q2764" s="55">
        <v>2763</v>
      </c>
      <c r="R2764" s="55" t="s">
        <v>309</v>
      </c>
      <c r="S2764" s="55">
        <v>155</v>
      </c>
      <c r="T2764" s="57">
        <f t="shared" si="43"/>
        <v>5</v>
      </c>
    </row>
    <row r="2765" spans="1:20" s="55" customFormat="1" x14ac:dyDescent="0.3">
      <c r="A2765" s="55" t="s">
        <v>2239</v>
      </c>
      <c r="B2765" s="55">
        <v>0</v>
      </c>
      <c r="C2765" s="55">
        <v>0</v>
      </c>
      <c r="D2765" s="55">
        <v>1</v>
      </c>
      <c r="E2765" s="55">
        <v>0</v>
      </c>
      <c r="F2765" s="55">
        <v>2</v>
      </c>
      <c r="G2765" s="55">
        <v>0</v>
      </c>
      <c r="H2765" s="55">
        <v>0</v>
      </c>
      <c r="I2765" s="55">
        <v>0</v>
      </c>
      <c r="J2765" s="55">
        <v>0</v>
      </c>
      <c r="K2765" s="55">
        <v>0</v>
      </c>
      <c r="L2765" s="55">
        <v>0</v>
      </c>
      <c r="M2765" s="55">
        <v>1</v>
      </c>
      <c r="N2765" s="56">
        <v>3</v>
      </c>
      <c r="O2765" s="56">
        <v>1</v>
      </c>
      <c r="P2765" s="56">
        <v>4</v>
      </c>
      <c r="Q2765" s="55">
        <v>2764</v>
      </c>
      <c r="R2765" s="55" t="s">
        <v>309</v>
      </c>
      <c r="S2765" s="55">
        <v>155</v>
      </c>
      <c r="T2765" s="57">
        <f t="shared" si="43"/>
        <v>3</v>
      </c>
    </row>
    <row r="2766" spans="1:20" s="55" customFormat="1" x14ac:dyDescent="0.3">
      <c r="A2766" s="55" t="s">
        <v>2239</v>
      </c>
      <c r="B2766" s="55">
        <v>1</v>
      </c>
      <c r="C2766" s="55">
        <v>0</v>
      </c>
      <c r="D2766" s="55">
        <v>0</v>
      </c>
      <c r="E2766" s="55">
        <v>1</v>
      </c>
      <c r="F2766" s="55">
        <v>1</v>
      </c>
      <c r="G2766" s="55">
        <v>1</v>
      </c>
      <c r="H2766" s="55">
        <v>1</v>
      </c>
      <c r="I2766" s="55">
        <v>0</v>
      </c>
      <c r="J2766" s="55">
        <v>1</v>
      </c>
      <c r="K2766" s="55">
        <v>1</v>
      </c>
      <c r="L2766" s="55">
        <v>0</v>
      </c>
      <c r="M2766" s="55">
        <v>0</v>
      </c>
      <c r="N2766" s="56">
        <v>4</v>
      </c>
      <c r="O2766" s="56">
        <v>3</v>
      </c>
      <c r="P2766" s="56">
        <v>7</v>
      </c>
      <c r="Q2766" s="55">
        <v>2765</v>
      </c>
      <c r="R2766" s="55" t="s">
        <v>309</v>
      </c>
      <c r="S2766" s="55">
        <v>155</v>
      </c>
      <c r="T2766" s="57">
        <f t="shared" si="43"/>
        <v>5</v>
      </c>
    </row>
    <row r="2767" spans="1:20" s="55" customFormat="1" x14ac:dyDescent="0.3">
      <c r="A2767" s="55" t="s">
        <v>2239</v>
      </c>
      <c r="B2767" s="55">
        <v>1</v>
      </c>
      <c r="C2767" s="55">
        <v>0</v>
      </c>
      <c r="D2767" s="55">
        <v>2</v>
      </c>
      <c r="E2767" s="55">
        <v>0</v>
      </c>
      <c r="F2767" s="55">
        <v>0</v>
      </c>
      <c r="G2767" s="55">
        <v>0</v>
      </c>
      <c r="H2767" s="55">
        <v>0</v>
      </c>
      <c r="I2767" s="55">
        <v>0</v>
      </c>
      <c r="J2767" s="55">
        <v>1</v>
      </c>
      <c r="K2767" s="55">
        <v>1</v>
      </c>
      <c r="L2767" s="55">
        <v>0</v>
      </c>
      <c r="M2767" s="55">
        <v>0</v>
      </c>
      <c r="N2767" s="56">
        <v>4</v>
      </c>
      <c r="O2767" s="56">
        <v>1</v>
      </c>
      <c r="P2767" s="56">
        <v>5</v>
      </c>
      <c r="Q2767" s="55">
        <v>2766</v>
      </c>
      <c r="R2767" s="55" t="s">
        <v>309</v>
      </c>
      <c r="S2767" s="55">
        <v>155</v>
      </c>
      <c r="T2767" s="57">
        <f t="shared" si="43"/>
        <v>3</v>
      </c>
    </row>
    <row r="2768" spans="1:20" s="55" customFormat="1" x14ac:dyDescent="0.3">
      <c r="A2768" s="55" t="s">
        <v>2239</v>
      </c>
      <c r="B2768" s="55">
        <v>0</v>
      </c>
      <c r="C2768" s="55">
        <v>0</v>
      </c>
      <c r="D2768" s="55">
        <v>1</v>
      </c>
      <c r="E2768" s="55">
        <v>1</v>
      </c>
      <c r="F2768" s="55">
        <v>2</v>
      </c>
      <c r="G2768" s="55">
        <v>1</v>
      </c>
      <c r="H2768" s="55">
        <v>1</v>
      </c>
      <c r="I2768" s="55">
        <v>1</v>
      </c>
      <c r="J2768" s="55">
        <v>1</v>
      </c>
      <c r="K2768" s="55">
        <v>1</v>
      </c>
      <c r="L2768" s="55">
        <v>0</v>
      </c>
      <c r="M2768" s="55">
        <v>0</v>
      </c>
      <c r="N2768" s="56">
        <v>5</v>
      </c>
      <c r="O2768" s="56">
        <v>4</v>
      </c>
      <c r="P2768" s="56">
        <v>9</v>
      </c>
      <c r="Q2768" s="55">
        <v>2767</v>
      </c>
      <c r="R2768" s="55" t="s">
        <v>309</v>
      </c>
      <c r="S2768" s="55">
        <v>155</v>
      </c>
      <c r="T2768" s="57">
        <f t="shared" si="43"/>
        <v>7</v>
      </c>
    </row>
    <row r="2769" spans="1:20" s="55" customFormat="1" x14ac:dyDescent="0.3">
      <c r="A2769" s="55" t="s">
        <v>2239</v>
      </c>
      <c r="B2769" s="55">
        <v>0</v>
      </c>
      <c r="C2769" s="55">
        <v>1</v>
      </c>
      <c r="D2769" s="55">
        <v>0</v>
      </c>
      <c r="E2769" s="55">
        <v>1</v>
      </c>
      <c r="F2769" s="55">
        <v>0</v>
      </c>
      <c r="G2769" s="55">
        <v>0</v>
      </c>
      <c r="H2769" s="55">
        <v>0</v>
      </c>
      <c r="I2769" s="55">
        <v>0</v>
      </c>
      <c r="J2769" s="55">
        <v>1</v>
      </c>
      <c r="K2769" s="55">
        <v>1</v>
      </c>
      <c r="L2769" s="55">
        <v>0</v>
      </c>
      <c r="M2769" s="55">
        <v>0</v>
      </c>
      <c r="N2769" s="56">
        <v>1</v>
      </c>
      <c r="O2769" s="56">
        <v>3</v>
      </c>
      <c r="P2769" s="56">
        <v>4</v>
      </c>
      <c r="Q2769" s="55">
        <v>2768</v>
      </c>
      <c r="R2769" s="55" t="s">
        <v>309</v>
      </c>
      <c r="S2769" s="55">
        <v>155</v>
      </c>
      <c r="T2769" s="57">
        <f t="shared" si="43"/>
        <v>2</v>
      </c>
    </row>
    <row r="2770" spans="1:20" s="55" customFormat="1" x14ac:dyDescent="0.3">
      <c r="A2770" s="55" t="s">
        <v>2239</v>
      </c>
      <c r="B2770" s="55">
        <v>0</v>
      </c>
      <c r="C2770" s="55">
        <v>1</v>
      </c>
      <c r="D2770" s="55">
        <v>0</v>
      </c>
      <c r="E2770" s="55">
        <v>1</v>
      </c>
      <c r="F2770" s="55">
        <v>1</v>
      </c>
      <c r="G2770" s="55">
        <v>1</v>
      </c>
      <c r="H2770" s="55">
        <v>0</v>
      </c>
      <c r="I2770" s="55">
        <v>0</v>
      </c>
      <c r="J2770" s="55">
        <v>1</v>
      </c>
      <c r="K2770" s="55">
        <v>1</v>
      </c>
      <c r="L2770" s="55">
        <v>0</v>
      </c>
      <c r="M2770" s="55">
        <v>0</v>
      </c>
      <c r="N2770" s="56">
        <v>2</v>
      </c>
      <c r="O2770" s="56">
        <v>4</v>
      </c>
      <c r="P2770" s="56">
        <v>6</v>
      </c>
      <c r="Q2770" s="55">
        <v>2769</v>
      </c>
      <c r="R2770" s="55" t="s">
        <v>309</v>
      </c>
      <c r="S2770" s="55">
        <v>155</v>
      </c>
      <c r="T2770" s="57">
        <f t="shared" si="43"/>
        <v>4</v>
      </c>
    </row>
    <row r="2771" spans="1:20" s="55" customFormat="1" x14ac:dyDescent="0.3">
      <c r="A2771" s="55" t="s">
        <v>2239</v>
      </c>
      <c r="B2771" s="55">
        <v>0</v>
      </c>
      <c r="C2771" s="55">
        <v>1</v>
      </c>
      <c r="D2771" s="55">
        <v>0</v>
      </c>
      <c r="E2771" s="55">
        <v>0</v>
      </c>
      <c r="F2771" s="55">
        <v>0</v>
      </c>
      <c r="G2771" s="55">
        <v>0</v>
      </c>
      <c r="H2771" s="55">
        <v>0</v>
      </c>
      <c r="I2771" s="55">
        <v>0</v>
      </c>
      <c r="J2771" s="55">
        <v>1</v>
      </c>
      <c r="K2771" s="55">
        <v>1</v>
      </c>
      <c r="L2771" s="55">
        <v>0</v>
      </c>
      <c r="M2771" s="55">
        <v>0</v>
      </c>
      <c r="N2771" s="56">
        <v>1</v>
      </c>
      <c r="O2771" s="56">
        <v>2</v>
      </c>
      <c r="P2771" s="56">
        <v>3</v>
      </c>
      <c r="Q2771" s="55">
        <v>2770</v>
      </c>
      <c r="R2771" s="55" t="s">
        <v>309</v>
      </c>
      <c r="S2771" s="55">
        <v>155</v>
      </c>
      <c r="T2771" s="57">
        <f t="shared" si="43"/>
        <v>1</v>
      </c>
    </row>
    <row r="2772" spans="1:20" s="55" customFormat="1" x14ac:dyDescent="0.3">
      <c r="A2772" s="55" t="s">
        <v>2239</v>
      </c>
      <c r="B2772" s="55">
        <v>0</v>
      </c>
      <c r="C2772" s="55">
        <v>1</v>
      </c>
      <c r="D2772" s="55">
        <v>1</v>
      </c>
      <c r="E2772" s="55">
        <v>1</v>
      </c>
      <c r="F2772" s="55">
        <v>1</v>
      </c>
      <c r="G2772" s="55">
        <v>1</v>
      </c>
      <c r="H2772" s="55">
        <v>0</v>
      </c>
      <c r="I2772" s="55">
        <v>0</v>
      </c>
      <c r="J2772" s="55">
        <v>1</v>
      </c>
      <c r="K2772" s="55">
        <v>1</v>
      </c>
      <c r="L2772" s="55">
        <v>0</v>
      </c>
      <c r="M2772" s="55">
        <v>0</v>
      </c>
      <c r="N2772" s="56">
        <v>3</v>
      </c>
      <c r="O2772" s="56">
        <v>4</v>
      </c>
      <c r="P2772" s="56">
        <v>7</v>
      </c>
      <c r="Q2772" s="55">
        <v>2771</v>
      </c>
      <c r="R2772" s="55" t="s">
        <v>309</v>
      </c>
      <c r="S2772" s="55">
        <v>155</v>
      </c>
      <c r="T2772" s="57">
        <f t="shared" si="43"/>
        <v>5</v>
      </c>
    </row>
    <row r="2773" spans="1:20" s="55" customFormat="1" x14ac:dyDescent="0.3">
      <c r="A2773" s="55" t="s">
        <v>2239</v>
      </c>
      <c r="B2773" s="55">
        <v>1</v>
      </c>
      <c r="C2773" s="55">
        <v>0</v>
      </c>
      <c r="D2773" s="55">
        <v>1</v>
      </c>
      <c r="E2773" s="55">
        <v>1</v>
      </c>
      <c r="F2773" s="55">
        <v>0</v>
      </c>
      <c r="G2773" s="55">
        <v>1</v>
      </c>
      <c r="H2773" s="55">
        <v>0</v>
      </c>
      <c r="I2773" s="55">
        <v>0</v>
      </c>
      <c r="J2773" s="55">
        <v>1</v>
      </c>
      <c r="K2773" s="55">
        <v>1</v>
      </c>
      <c r="L2773" s="55">
        <v>0</v>
      </c>
      <c r="M2773" s="55">
        <v>0</v>
      </c>
      <c r="N2773" s="56">
        <v>3</v>
      </c>
      <c r="O2773" s="56">
        <v>3</v>
      </c>
      <c r="P2773" s="56">
        <v>6</v>
      </c>
      <c r="Q2773" s="55">
        <v>2772</v>
      </c>
      <c r="R2773" s="55" t="s">
        <v>309</v>
      </c>
      <c r="S2773" s="55">
        <v>155</v>
      </c>
      <c r="T2773" s="57">
        <f t="shared" si="43"/>
        <v>4</v>
      </c>
    </row>
    <row r="2774" spans="1:20" s="55" customFormat="1" x14ac:dyDescent="0.3">
      <c r="A2774" s="55" t="s">
        <v>2239</v>
      </c>
      <c r="B2774" s="55">
        <v>1</v>
      </c>
      <c r="C2774" s="55">
        <v>0</v>
      </c>
      <c r="D2774" s="55">
        <v>0</v>
      </c>
      <c r="E2774" s="55">
        <v>2</v>
      </c>
      <c r="F2774" s="55">
        <v>0</v>
      </c>
      <c r="G2774" s="55">
        <v>1</v>
      </c>
      <c r="H2774" s="55">
        <v>0</v>
      </c>
      <c r="I2774" s="55">
        <v>0</v>
      </c>
      <c r="J2774" s="55">
        <v>1</v>
      </c>
      <c r="K2774" s="55">
        <v>1</v>
      </c>
      <c r="L2774" s="55">
        <v>0</v>
      </c>
      <c r="M2774" s="55">
        <v>0</v>
      </c>
      <c r="N2774" s="56">
        <v>2</v>
      </c>
      <c r="O2774" s="56">
        <v>4</v>
      </c>
      <c r="P2774" s="56">
        <v>6</v>
      </c>
      <c r="Q2774" s="55">
        <v>2773</v>
      </c>
      <c r="R2774" s="55" t="s">
        <v>309</v>
      </c>
      <c r="S2774" s="55">
        <v>155</v>
      </c>
      <c r="T2774" s="57">
        <f t="shared" si="43"/>
        <v>4</v>
      </c>
    </row>
    <row r="2775" spans="1:20" s="55" customFormat="1" x14ac:dyDescent="0.3">
      <c r="A2775" s="55" t="s">
        <v>2239</v>
      </c>
      <c r="B2775" s="55">
        <v>0</v>
      </c>
      <c r="C2775" s="55">
        <v>1</v>
      </c>
      <c r="D2775" s="55">
        <v>2</v>
      </c>
      <c r="E2775" s="55">
        <v>0</v>
      </c>
      <c r="F2775" s="55">
        <v>1</v>
      </c>
      <c r="G2775" s="55">
        <v>0</v>
      </c>
      <c r="H2775" s="55">
        <v>0</v>
      </c>
      <c r="I2775" s="55">
        <v>0</v>
      </c>
      <c r="J2775" s="55">
        <v>0</v>
      </c>
      <c r="K2775" s="55">
        <v>1</v>
      </c>
      <c r="L2775" s="55">
        <v>0</v>
      </c>
      <c r="M2775" s="55">
        <v>0</v>
      </c>
      <c r="N2775" s="56">
        <v>3</v>
      </c>
      <c r="O2775" s="56">
        <v>2</v>
      </c>
      <c r="P2775" s="56">
        <v>5</v>
      </c>
      <c r="Q2775" s="55">
        <v>2774</v>
      </c>
      <c r="R2775" s="55" t="s">
        <v>309</v>
      </c>
      <c r="S2775" s="55">
        <v>155</v>
      </c>
      <c r="T2775" s="57">
        <f t="shared" si="43"/>
        <v>4</v>
      </c>
    </row>
    <row r="2776" spans="1:20" s="55" customFormat="1" x14ac:dyDescent="0.3">
      <c r="A2776" s="55" t="s">
        <v>2239</v>
      </c>
      <c r="B2776" s="55">
        <v>0</v>
      </c>
      <c r="C2776" s="55">
        <v>1</v>
      </c>
      <c r="D2776" s="55">
        <v>0</v>
      </c>
      <c r="E2776" s="55">
        <v>2</v>
      </c>
      <c r="F2776" s="55">
        <v>1</v>
      </c>
      <c r="G2776" s="55">
        <v>1</v>
      </c>
      <c r="H2776" s="55">
        <v>0</v>
      </c>
      <c r="I2776" s="55">
        <v>0</v>
      </c>
      <c r="J2776" s="55">
        <v>1</v>
      </c>
      <c r="K2776" s="55">
        <v>1</v>
      </c>
      <c r="L2776" s="55">
        <v>0</v>
      </c>
      <c r="M2776" s="55">
        <v>0</v>
      </c>
      <c r="N2776" s="56">
        <v>2</v>
      </c>
      <c r="O2776" s="56">
        <v>5</v>
      </c>
      <c r="P2776" s="56">
        <v>7</v>
      </c>
      <c r="Q2776" s="55">
        <v>2775</v>
      </c>
      <c r="R2776" s="55" t="s">
        <v>309</v>
      </c>
      <c r="S2776" s="55">
        <v>155</v>
      </c>
      <c r="T2776" s="57">
        <f t="shared" si="43"/>
        <v>5</v>
      </c>
    </row>
    <row r="2777" spans="1:20" s="55" customFormat="1" x14ac:dyDescent="0.3">
      <c r="A2777" s="55" t="s">
        <v>2239</v>
      </c>
      <c r="B2777" s="55">
        <v>0</v>
      </c>
      <c r="C2777" s="55">
        <v>0</v>
      </c>
      <c r="D2777" s="55">
        <v>1</v>
      </c>
      <c r="E2777" s="55">
        <v>1</v>
      </c>
      <c r="F2777" s="55">
        <v>1</v>
      </c>
      <c r="G2777" s="55">
        <v>1</v>
      </c>
      <c r="H2777" s="55">
        <v>1</v>
      </c>
      <c r="I2777" s="55">
        <v>1</v>
      </c>
      <c r="J2777" s="55">
        <v>0</v>
      </c>
      <c r="K2777" s="55">
        <v>0</v>
      </c>
      <c r="L2777" s="55">
        <v>0</v>
      </c>
      <c r="M2777" s="55">
        <v>1</v>
      </c>
      <c r="N2777" s="56">
        <v>3</v>
      </c>
      <c r="O2777" s="56">
        <v>4</v>
      </c>
      <c r="P2777" s="56">
        <v>7</v>
      </c>
      <c r="Q2777" s="55">
        <v>2776</v>
      </c>
      <c r="R2777" s="55" t="s">
        <v>309</v>
      </c>
      <c r="S2777" s="55">
        <v>155</v>
      </c>
      <c r="T2777" s="57">
        <f t="shared" si="43"/>
        <v>6</v>
      </c>
    </row>
    <row r="2778" spans="1:20" s="55" customFormat="1" x14ac:dyDescent="0.3">
      <c r="A2778" s="55" t="s">
        <v>2239</v>
      </c>
      <c r="B2778" s="55">
        <v>1</v>
      </c>
      <c r="C2778" s="55">
        <v>0</v>
      </c>
      <c r="D2778" s="55">
        <v>0</v>
      </c>
      <c r="E2778" s="55">
        <v>2</v>
      </c>
      <c r="F2778" s="55">
        <v>0</v>
      </c>
      <c r="G2778" s="55">
        <v>1</v>
      </c>
      <c r="H2778" s="55">
        <v>0</v>
      </c>
      <c r="I2778" s="55">
        <v>0</v>
      </c>
      <c r="J2778" s="55">
        <v>1</v>
      </c>
      <c r="K2778" s="55">
        <v>1</v>
      </c>
      <c r="L2778" s="55">
        <v>0</v>
      </c>
      <c r="M2778" s="55">
        <v>0</v>
      </c>
      <c r="N2778" s="56">
        <v>2</v>
      </c>
      <c r="O2778" s="56">
        <v>4</v>
      </c>
      <c r="P2778" s="56">
        <v>6</v>
      </c>
      <c r="Q2778" s="55">
        <v>2777</v>
      </c>
      <c r="R2778" s="55" t="s">
        <v>309</v>
      </c>
      <c r="S2778" s="55">
        <v>155</v>
      </c>
      <c r="T2778" s="57">
        <f t="shared" si="43"/>
        <v>4</v>
      </c>
    </row>
    <row r="2779" spans="1:20" s="55" customFormat="1" x14ac:dyDescent="0.3">
      <c r="A2779" s="55" t="s">
        <v>2239</v>
      </c>
      <c r="B2779" s="55">
        <v>0</v>
      </c>
      <c r="C2779" s="55">
        <v>0</v>
      </c>
      <c r="D2779" s="55">
        <v>0</v>
      </c>
      <c r="E2779" s="55">
        <v>0</v>
      </c>
      <c r="F2779" s="55">
        <v>1</v>
      </c>
      <c r="G2779" s="55">
        <v>2</v>
      </c>
      <c r="H2779" s="55">
        <v>1</v>
      </c>
      <c r="I2779" s="55">
        <v>1</v>
      </c>
      <c r="J2779" s="55">
        <v>0</v>
      </c>
      <c r="K2779" s="55">
        <v>1</v>
      </c>
      <c r="L2779" s="55">
        <v>1</v>
      </c>
      <c r="M2779" s="55">
        <v>0</v>
      </c>
      <c r="N2779" s="56">
        <v>3</v>
      </c>
      <c r="O2779" s="56">
        <v>4</v>
      </c>
      <c r="P2779" s="56">
        <v>7</v>
      </c>
      <c r="Q2779" s="55">
        <v>2778</v>
      </c>
      <c r="R2779" s="55" t="s">
        <v>309</v>
      </c>
      <c r="S2779" s="55">
        <v>156</v>
      </c>
      <c r="T2779" s="57">
        <f t="shared" si="43"/>
        <v>5</v>
      </c>
    </row>
    <row r="2780" spans="1:20" s="55" customFormat="1" x14ac:dyDescent="0.3">
      <c r="A2780" s="55" t="s">
        <v>2239</v>
      </c>
      <c r="B2780" s="55">
        <v>1</v>
      </c>
      <c r="C2780" s="55">
        <v>0</v>
      </c>
      <c r="D2780" s="55">
        <v>1</v>
      </c>
      <c r="E2780" s="55">
        <v>0</v>
      </c>
      <c r="F2780" s="55">
        <v>2</v>
      </c>
      <c r="G2780" s="55">
        <v>1</v>
      </c>
      <c r="H2780" s="55">
        <v>2</v>
      </c>
      <c r="I2780" s="55">
        <v>0</v>
      </c>
      <c r="J2780" s="55">
        <v>0</v>
      </c>
      <c r="K2780" s="55">
        <v>1</v>
      </c>
      <c r="L2780" s="55">
        <v>1</v>
      </c>
      <c r="M2780" s="55">
        <v>0</v>
      </c>
      <c r="N2780" s="56">
        <v>7</v>
      </c>
      <c r="O2780" s="56">
        <v>2</v>
      </c>
      <c r="P2780" s="56">
        <v>9</v>
      </c>
      <c r="Q2780" s="55">
        <v>2779</v>
      </c>
      <c r="R2780" s="55" t="s">
        <v>309</v>
      </c>
      <c r="S2780" s="55">
        <v>156</v>
      </c>
      <c r="T2780" s="57">
        <f t="shared" si="43"/>
        <v>7</v>
      </c>
    </row>
    <row r="2781" spans="1:20" s="55" customFormat="1" x14ac:dyDescent="0.3">
      <c r="A2781" s="55" t="s">
        <v>2239</v>
      </c>
      <c r="B2781" s="55">
        <v>0</v>
      </c>
      <c r="C2781" s="55">
        <v>0</v>
      </c>
      <c r="D2781" s="55">
        <v>0</v>
      </c>
      <c r="E2781" s="55">
        <v>0</v>
      </c>
      <c r="F2781" s="55">
        <v>2</v>
      </c>
      <c r="G2781" s="55">
        <v>2</v>
      </c>
      <c r="H2781" s="55">
        <v>0</v>
      </c>
      <c r="I2781" s="55">
        <v>1</v>
      </c>
      <c r="J2781" s="55">
        <v>0</v>
      </c>
      <c r="K2781" s="55">
        <v>0</v>
      </c>
      <c r="L2781" s="55">
        <v>1</v>
      </c>
      <c r="M2781" s="55">
        <v>1</v>
      </c>
      <c r="N2781" s="56">
        <v>3</v>
      </c>
      <c r="O2781" s="56">
        <v>4</v>
      </c>
      <c r="P2781" s="56">
        <v>7</v>
      </c>
      <c r="Q2781" s="55">
        <v>2780</v>
      </c>
      <c r="R2781" s="55" t="s">
        <v>309</v>
      </c>
      <c r="S2781" s="55">
        <v>156</v>
      </c>
      <c r="T2781" s="57">
        <f t="shared" si="43"/>
        <v>5</v>
      </c>
    </row>
    <row r="2782" spans="1:20" s="55" customFormat="1" x14ac:dyDescent="0.3">
      <c r="A2782" s="55" t="s">
        <v>2239</v>
      </c>
      <c r="B2782" s="55">
        <v>0</v>
      </c>
      <c r="C2782" s="55">
        <v>0</v>
      </c>
      <c r="D2782" s="55">
        <v>1</v>
      </c>
      <c r="E2782" s="55">
        <v>0</v>
      </c>
      <c r="F2782" s="55">
        <v>2</v>
      </c>
      <c r="G2782" s="55">
        <v>2</v>
      </c>
      <c r="H2782" s="55">
        <v>0</v>
      </c>
      <c r="I2782" s="55">
        <v>1</v>
      </c>
      <c r="J2782" s="55">
        <v>0</v>
      </c>
      <c r="K2782" s="55">
        <v>1</v>
      </c>
      <c r="L2782" s="55">
        <v>1</v>
      </c>
      <c r="M2782" s="55">
        <v>0</v>
      </c>
      <c r="N2782" s="56">
        <v>4</v>
      </c>
      <c r="O2782" s="56">
        <v>4</v>
      </c>
      <c r="P2782" s="56">
        <v>8</v>
      </c>
      <c r="Q2782" s="55">
        <v>2781</v>
      </c>
      <c r="R2782" s="55" t="s">
        <v>309</v>
      </c>
      <c r="S2782" s="55">
        <v>156</v>
      </c>
      <c r="T2782" s="57">
        <f t="shared" si="43"/>
        <v>6</v>
      </c>
    </row>
    <row r="2783" spans="1:20" s="55" customFormat="1" x14ac:dyDescent="0.3">
      <c r="A2783" s="55" t="s">
        <v>2239</v>
      </c>
      <c r="B2783" s="55">
        <v>0</v>
      </c>
      <c r="C2783" s="55">
        <v>0</v>
      </c>
      <c r="D2783" s="55">
        <v>0</v>
      </c>
      <c r="E2783" s="55">
        <v>1</v>
      </c>
      <c r="F2783" s="55">
        <v>2</v>
      </c>
      <c r="G2783" s="55">
        <v>1</v>
      </c>
      <c r="H2783" s="55">
        <v>1</v>
      </c>
      <c r="I2783" s="55">
        <v>1</v>
      </c>
      <c r="J2783" s="55">
        <v>0</v>
      </c>
      <c r="K2783" s="55">
        <v>1</v>
      </c>
      <c r="L2783" s="55">
        <v>1</v>
      </c>
      <c r="M2783" s="55">
        <v>0</v>
      </c>
      <c r="N2783" s="56">
        <v>4</v>
      </c>
      <c r="O2783" s="56">
        <v>4</v>
      </c>
      <c r="P2783" s="56">
        <v>8</v>
      </c>
      <c r="Q2783" s="55">
        <v>2782</v>
      </c>
      <c r="R2783" s="55" t="s">
        <v>309</v>
      </c>
      <c r="S2783" s="55">
        <v>156</v>
      </c>
      <c r="T2783" s="57">
        <f t="shared" si="43"/>
        <v>6</v>
      </c>
    </row>
    <row r="2784" spans="1:20" s="55" customFormat="1" x14ac:dyDescent="0.3">
      <c r="A2784" s="55" t="s">
        <v>2239</v>
      </c>
      <c r="B2784" s="55">
        <v>0</v>
      </c>
      <c r="C2784" s="55">
        <v>1</v>
      </c>
      <c r="D2784" s="55">
        <v>1</v>
      </c>
      <c r="E2784" s="55">
        <v>1</v>
      </c>
      <c r="F2784" s="55">
        <v>0</v>
      </c>
      <c r="G2784" s="55">
        <v>0</v>
      </c>
      <c r="H2784" s="55">
        <v>0</v>
      </c>
      <c r="I2784" s="55">
        <v>0</v>
      </c>
      <c r="J2784" s="55">
        <v>1</v>
      </c>
      <c r="K2784" s="55">
        <v>1</v>
      </c>
      <c r="L2784" s="55">
        <v>0</v>
      </c>
      <c r="M2784" s="55">
        <v>0</v>
      </c>
      <c r="N2784" s="56">
        <v>2</v>
      </c>
      <c r="O2784" s="56">
        <v>3</v>
      </c>
      <c r="P2784" s="56">
        <v>5</v>
      </c>
      <c r="Q2784" s="55">
        <v>2783</v>
      </c>
      <c r="R2784" s="55" t="s">
        <v>309</v>
      </c>
      <c r="S2784" s="55">
        <v>156</v>
      </c>
      <c r="T2784" s="57">
        <f t="shared" si="43"/>
        <v>3</v>
      </c>
    </row>
    <row r="2785" spans="1:20" s="55" customFormat="1" x14ac:dyDescent="0.3">
      <c r="A2785" s="55" t="s">
        <v>2239</v>
      </c>
      <c r="B2785" s="55">
        <v>0</v>
      </c>
      <c r="C2785" s="55">
        <v>0</v>
      </c>
      <c r="D2785" s="55">
        <v>0</v>
      </c>
      <c r="E2785" s="55">
        <v>0</v>
      </c>
      <c r="F2785" s="55">
        <v>0</v>
      </c>
      <c r="G2785" s="55">
        <v>3</v>
      </c>
      <c r="H2785" s="55">
        <v>0</v>
      </c>
      <c r="I2785" s="55">
        <v>0</v>
      </c>
      <c r="J2785" s="55">
        <v>1</v>
      </c>
      <c r="K2785" s="55">
        <v>1</v>
      </c>
      <c r="L2785" s="55">
        <v>0</v>
      </c>
      <c r="M2785" s="55">
        <v>0</v>
      </c>
      <c r="N2785" s="56">
        <v>1</v>
      </c>
      <c r="O2785" s="56">
        <v>4</v>
      </c>
      <c r="P2785" s="56">
        <v>5</v>
      </c>
      <c r="Q2785" s="55">
        <v>2784</v>
      </c>
      <c r="R2785" s="55" t="s">
        <v>309</v>
      </c>
      <c r="S2785" s="55">
        <v>156</v>
      </c>
      <c r="T2785" s="57">
        <f t="shared" si="43"/>
        <v>3</v>
      </c>
    </row>
    <row r="2786" spans="1:20" s="55" customFormat="1" x14ac:dyDescent="0.3">
      <c r="A2786" s="55" t="s">
        <v>2239</v>
      </c>
      <c r="B2786" s="55">
        <v>0</v>
      </c>
      <c r="C2786" s="55">
        <v>0</v>
      </c>
      <c r="D2786" s="55">
        <v>1</v>
      </c>
      <c r="E2786" s="55">
        <v>0</v>
      </c>
      <c r="F2786" s="55">
        <v>2</v>
      </c>
      <c r="G2786" s="55">
        <v>0</v>
      </c>
      <c r="H2786" s="55">
        <v>0</v>
      </c>
      <c r="I2786" s="55">
        <v>1</v>
      </c>
      <c r="J2786" s="55">
        <v>1</v>
      </c>
      <c r="K2786" s="55">
        <v>1</v>
      </c>
      <c r="L2786" s="55">
        <v>0</v>
      </c>
      <c r="M2786" s="55">
        <v>0</v>
      </c>
      <c r="N2786" s="56">
        <v>4</v>
      </c>
      <c r="O2786" s="56">
        <v>2</v>
      </c>
      <c r="P2786" s="56">
        <v>6</v>
      </c>
      <c r="Q2786" s="55">
        <v>2785</v>
      </c>
      <c r="R2786" s="55" t="s">
        <v>309</v>
      </c>
      <c r="S2786" s="55">
        <v>156</v>
      </c>
      <c r="T2786" s="57">
        <f t="shared" si="43"/>
        <v>4</v>
      </c>
    </row>
    <row r="2787" spans="1:20" s="55" customFormat="1" x14ac:dyDescent="0.3">
      <c r="A2787" s="55" t="s">
        <v>2239</v>
      </c>
      <c r="B2787" s="55">
        <v>1</v>
      </c>
      <c r="C2787" s="55">
        <v>1</v>
      </c>
      <c r="D2787" s="55">
        <v>1</v>
      </c>
      <c r="E2787" s="55">
        <v>0</v>
      </c>
      <c r="F2787" s="55">
        <v>1</v>
      </c>
      <c r="G2787" s="55">
        <v>1</v>
      </c>
      <c r="H2787" s="55">
        <v>0</v>
      </c>
      <c r="I2787" s="55">
        <v>1</v>
      </c>
      <c r="J2787" s="55">
        <v>1</v>
      </c>
      <c r="K2787" s="55">
        <v>1</v>
      </c>
      <c r="L2787" s="55">
        <v>0</v>
      </c>
      <c r="M2787" s="55">
        <v>0</v>
      </c>
      <c r="N2787" s="56">
        <v>4</v>
      </c>
      <c r="O2787" s="56">
        <v>4</v>
      </c>
      <c r="P2787" s="56">
        <v>8</v>
      </c>
      <c r="Q2787" s="55">
        <v>2786</v>
      </c>
      <c r="R2787" s="55" t="s">
        <v>309</v>
      </c>
      <c r="S2787" s="55">
        <v>156</v>
      </c>
      <c r="T2787" s="57">
        <f t="shared" si="43"/>
        <v>6</v>
      </c>
    </row>
    <row r="2788" spans="1:20" s="55" customFormat="1" x14ac:dyDescent="0.3">
      <c r="A2788" s="55" t="s">
        <v>2239</v>
      </c>
      <c r="B2788" s="55">
        <v>1</v>
      </c>
      <c r="C2788" s="55">
        <v>0</v>
      </c>
      <c r="D2788" s="55">
        <v>0</v>
      </c>
      <c r="E2788" s="55">
        <v>1</v>
      </c>
      <c r="F2788" s="55">
        <v>0</v>
      </c>
      <c r="G2788" s="55">
        <v>0</v>
      </c>
      <c r="H2788" s="55">
        <v>0</v>
      </c>
      <c r="I2788" s="55">
        <v>0</v>
      </c>
      <c r="J2788" s="55">
        <v>1</v>
      </c>
      <c r="K2788" s="55">
        <v>1</v>
      </c>
      <c r="L2788" s="55">
        <v>0</v>
      </c>
      <c r="M2788" s="55">
        <v>0</v>
      </c>
      <c r="N2788" s="56">
        <v>2</v>
      </c>
      <c r="O2788" s="56">
        <v>2</v>
      </c>
      <c r="P2788" s="56">
        <v>4</v>
      </c>
      <c r="Q2788" s="55">
        <v>2787</v>
      </c>
      <c r="R2788" s="55" t="s">
        <v>309</v>
      </c>
      <c r="S2788" s="55">
        <v>156</v>
      </c>
      <c r="T2788" s="57">
        <f t="shared" si="43"/>
        <v>2</v>
      </c>
    </row>
    <row r="2789" spans="1:20" s="55" customFormat="1" x14ac:dyDescent="0.3">
      <c r="A2789" s="55" t="s">
        <v>2239</v>
      </c>
      <c r="B2789" s="55">
        <v>0</v>
      </c>
      <c r="C2789" s="55">
        <v>0</v>
      </c>
      <c r="D2789" s="55">
        <v>0</v>
      </c>
      <c r="E2789" s="55">
        <v>0</v>
      </c>
      <c r="F2789" s="55">
        <v>0</v>
      </c>
      <c r="G2789" s="55">
        <v>0</v>
      </c>
      <c r="H2789" s="55">
        <v>0</v>
      </c>
      <c r="I2789" s="55">
        <v>0</v>
      </c>
      <c r="J2789" s="55">
        <v>1</v>
      </c>
      <c r="K2789" s="55">
        <v>1</v>
      </c>
      <c r="L2789" s="55">
        <v>0</v>
      </c>
      <c r="M2789" s="55">
        <v>0</v>
      </c>
      <c r="N2789" s="56">
        <v>1</v>
      </c>
      <c r="O2789" s="56">
        <v>1</v>
      </c>
      <c r="P2789" s="56">
        <v>2</v>
      </c>
      <c r="Q2789" s="55">
        <v>2788</v>
      </c>
      <c r="R2789" s="55" t="s">
        <v>309</v>
      </c>
      <c r="S2789" s="55">
        <v>156</v>
      </c>
      <c r="T2789" s="57">
        <f t="shared" si="43"/>
        <v>0</v>
      </c>
    </row>
    <row r="2790" spans="1:20" s="55" customFormat="1" x14ac:dyDescent="0.3">
      <c r="A2790" s="55" t="s">
        <v>2239</v>
      </c>
      <c r="B2790" s="55">
        <v>1</v>
      </c>
      <c r="C2790" s="55">
        <v>1</v>
      </c>
      <c r="D2790" s="55">
        <v>0</v>
      </c>
      <c r="E2790" s="55">
        <v>1</v>
      </c>
      <c r="F2790" s="55">
        <v>0</v>
      </c>
      <c r="G2790" s="55">
        <v>0</v>
      </c>
      <c r="H2790" s="55">
        <v>0</v>
      </c>
      <c r="I2790" s="55">
        <v>0</v>
      </c>
      <c r="J2790" s="55">
        <v>1</v>
      </c>
      <c r="K2790" s="55">
        <v>1</v>
      </c>
      <c r="L2790" s="55">
        <v>0</v>
      </c>
      <c r="M2790" s="55">
        <v>0</v>
      </c>
      <c r="N2790" s="56">
        <v>2</v>
      </c>
      <c r="O2790" s="56">
        <v>3</v>
      </c>
      <c r="P2790" s="56">
        <v>5</v>
      </c>
      <c r="Q2790" s="55">
        <v>2789</v>
      </c>
      <c r="R2790" s="55" t="s">
        <v>309</v>
      </c>
      <c r="S2790" s="55">
        <v>156</v>
      </c>
      <c r="T2790" s="57">
        <f t="shared" si="43"/>
        <v>3</v>
      </c>
    </row>
    <row r="2791" spans="1:20" s="55" customFormat="1" x14ac:dyDescent="0.3">
      <c r="A2791" s="55" t="s">
        <v>2239</v>
      </c>
      <c r="B2791" s="55">
        <v>1</v>
      </c>
      <c r="C2791" s="55">
        <v>0</v>
      </c>
      <c r="D2791" s="55">
        <v>1</v>
      </c>
      <c r="E2791" s="55">
        <v>0</v>
      </c>
      <c r="F2791" s="55">
        <v>0</v>
      </c>
      <c r="G2791" s="55">
        <v>2</v>
      </c>
      <c r="H2791" s="55">
        <v>0</v>
      </c>
      <c r="I2791" s="55">
        <v>0</v>
      </c>
      <c r="J2791" s="55">
        <v>1</v>
      </c>
      <c r="K2791" s="55">
        <v>1</v>
      </c>
      <c r="L2791" s="55">
        <v>0</v>
      </c>
      <c r="M2791" s="55">
        <v>0</v>
      </c>
      <c r="N2791" s="56">
        <v>3</v>
      </c>
      <c r="O2791" s="56">
        <v>3</v>
      </c>
      <c r="P2791" s="56">
        <v>6</v>
      </c>
      <c r="Q2791" s="55">
        <v>2790</v>
      </c>
      <c r="R2791" s="55" t="s">
        <v>309</v>
      </c>
      <c r="S2791" s="55">
        <v>156</v>
      </c>
      <c r="T2791" s="57">
        <f t="shared" si="43"/>
        <v>4</v>
      </c>
    </row>
    <row r="2792" spans="1:20" s="55" customFormat="1" x14ac:dyDescent="0.3">
      <c r="A2792" s="55" t="s">
        <v>2239</v>
      </c>
      <c r="B2792" s="55">
        <v>0</v>
      </c>
      <c r="C2792" s="55">
        <v>0</v>
      </c>
      <c r="D2792" s="55">
        <v>1</v>
      </c>
      <c r="E2792" s="55">
        <v>0</v>
      </c>
      <c r="F2792" s="55">
        <v>3</v>
      </c>
      <c r="G2792" s="55">
        <v>3</v>
      </c>
      <c r="H2792" s="55">
        <v>0</v>
      </c>
      <c r="I2792" s="55">
        <v>1</v>
      </c>
      <c r="J2792" s="55">
        <v>1</v>
      </c>
      <c r="K2792" s="55">
        <v>1</v>
      </c>
      <c r="L2792" s="55">
        <v>0</v>
      </c>
      <c r="M2792" s="55">
        <v>0</v>
      </c>
      <c r="N2792" s="56">
        <v>5</v>
      </c>
      <c r="O2792" s="56">
        <v>5</v>
      </c>
      <c r="P2792" s="56">
        <v>10</v>
      </c>
      <c r="Q2792" s="55">
        <v>2791</v>
      </c>
      <c r="R2792" s="55" t="s">
        <v>309</v>
      </c>
      <c r="S2792" s="55">
        <v>156</v>
      </c>
      <c r="T2792" s="57">
        <f t="shared" si="43"/>
        <v>8</v>
      </c>
    </row>
    <row r="2793" spans="1:20" s="55" customFormat="1" x14ac:dyDescent="0.3">
      <c r="A2793" s="55" t="s">
        <v>2239</v>
      </c>
      <c r="B2793" s="55">
        <v>0</v>
      </c>
      <c r="C2793" s="55">
        <v>1</v>
      </c>
      <c r="D2793" s="55">
        <v>0</v>
      </c>
      <c r="E2793" s="55">
        <v>1</v>
      </c>
      <c r="F2793" s="55">
        <v>3</v>
      </c>
      <c r="G2793" s="55">
        <v>1</v>
      </c>
      <c r="H2793" s="55">
        <v>0</v>
      </c>
      <c r="I2793" s="55">
        <v>0</v>
      </c>
      <c r="J2793" s="55">
        <v>1</v>
      </c>
      <c r="K2793" s="55">
        <v>1</v>
      </c>
      <c r="L2793" s="55">
        <v>0</v>
      </c>
      <c r="M2793" s="55">
        <v>0</v>
      </c>
      <c r="N2793" s="56">
        <v>4</v>
      </c>
      <c r="O2793" s="56">
        <v>4</v>
      </c>
      <c r="P2793" s="56">
        <v>8</v>
      </c>
      <c r="Q2793" s="55">
        <v>2792</v>
      </c>
      <c r="R2793" s="55" t="s">
        <v>309</v>
      </c>
      <c r="S2793" s="55">
        <v>156</v>
      </c>
      <c r="T2793" s="57">
        <f t="shared" si="43"/>
        <v>6</v>
      </c>
    </row>
    <row r="2794" spans="1:20" s="55" customFormat="1" x14ac:dyDescent="0.3">
      <c r="A2794" s="55" t="s">
        <v>2239</v>
      </c>
      <c r="B2794" s="55">
        <v>1</v>
      </c>
      <c r="C2794" s="55">
        <v>0</v>
      </c>
      <c r="D2794" s="55">
        <v>0</v>
      </c>
      <c r="E2794" s="55">
        <v>1</v>
      </c>
      <c r="F2794" s="55">
        <v>0</v>
      </c>
      <c r="G2794" s="55">
        <v>1</v>
      </c>
      <c r="H2794" s="55">
        <v>0</v>
      </c>
      <c r="I2794" s="55">
        <v>0</v>
      </c>
      <c r="J2794" s="55">
        <v>1</v>
      </c>
      <c r="K2794" s="55">
        <v>1</v>
      </c>
      <c r="L2794" s="55">
        <v>0</v>
      </c>
      <c r="M2794" s="55">
        <v>0</v>
      </c>
      <c r="N2794" s="56">
        <v>2</v>
      </c>
      <c r="O2794" s="56">
        <v>3</v>
      </c>
      <c r="P2794" s="56">
        <v>5</v>
      </c>
      <c r="Q2794" s="55">
        <v>2793</v>
      </c>
      <c r="R2794" s="55" t="s">
        <v>309</v>
      </c>
      <c r="S2794" s="55">
        <v>156</v>
      </c>
      <c r="T2794" s="57">
        <f t="shared" si="43"/>
        <v>3</v>
      </c>
    </row>
    <row r="2795" spans="1:20" s="55" customFormat="1" x14ac:dyDescent="0.3">
      <c r="A2795" s="55" t="s">
        <v>2239</v>
      </c>
      <c r="B2795" s="55">
        <v>0</v>
      </c>
      <c r="C2795" s="55">
        <v>1</v>
      </c>
      <c r="D2795" s="55">
        <v>0</v>
      </c>
      <c r="E2795" s="55">
        <v>1</v>
      </c>
      <c r="F2795" s="55">
        <v>0</v>
      </c>
      <c r="G2795" s="55">
        <v>2</v>
      </c>
      <c r="H2795" s="55">
        <v>0</v>
      </c>
      <c r="I2795" s="55">
        <v>0</v>
      </c>
      <c r="J2795" s="55">
        <v>1</v>
      </c>
      <c r="K2795" s="55">
        <v>1</v>
      </c>
      <c r="L2795" s="55">
        <v>0</v>
      </c>
      <c r="M2795" s="55">
        <v>0</v>
      </c>
      <c r="N2795" s="56">
        <v>1</v>
      </c>
      <c r="O2795" s="56">
        <v>5</v>
      </c>
      <c r="P2795" s="56">
        <v>6</v>
      </c>
      <c r="Q2795" s="55">
        <v>2794</v>
      </c>
      <c r="R2795" s="55" t="s">
        <v>309</v>
      </c>
      <c r="S2795" s="55">
        <v>156</v>
      </c>
      <c r="T2795" s="57">
        <f t="shared" si="43"/>
        <v>4</v>
      </c>
    </row>
    <row r="2796" spans="1:20" s="55" customFormat="1" x14ac:dyDescent="0.3">
      <c r="A2796" s="55" t="s">
        <v>2239</v>
      </c>
      <c r="B2796" s="55">
        <v>0</v>
      </c>
      <c r="C2796" s="55">
        <v>1</v>
      </c>
      <c r="D2796" s="55">
        <v>1</v>
      </c>
      <c r="E2796" s="55">
        <v>1</v>
      </c>
      <c r="F2796" s="55">
        <v>2</v>
      </c>
      <c r="G2796" s="55">
        <v>3</v>
      </c>
      <c r="H2796" s="55">
        <v>2</v>
      </c>
      <c r="I2796" s="55">
        <v>0</v>
      </c>
      <c r="J2796" s="55">
        <v>0</v>
      </c>
      <c r="K2796" s="55">
        <v>1</v>
      </c>
      <c r="L2796" s="55">
        <v>1</v>
      </c>
      <c r="M2796" s="55">
        <v>0</v>
      </c>
      <c r="N2796" s="56">
        <v>6</v>
      </c>
      <c r="O2796" s="56">
        <v>6</v>
      </c>
      <c r="P2796" s="56">
        <v>12</v>
      </c>
      <c r="Q2796" s="55">
        <v>2795</v>
      </c>
      <c r="R2796" s="55" t="s">
        <v>309</v>
      </c>
      <c r="S2796" s="55">
        <v>156</v>
      </c>
      <c r="T2796" s="57">
        <f t="shared" si="43"/>
        <v>10</v>
      </c>
    </row>
    <row r="2797" spans="1:20" s="55" customFormat="1" x14ac:dyDescent="0.3">
      <c r="A2797" s="55" t="s">
        <v>2239</v>
      </c>
      <c r="B2797" s="55">
        <v>0</v>
      </c>
      <c r="C2797" s="55">
        <v>1</v>
      </c>
      <c r="D2797" s="55">
        <v>1</v>
      </c>
      <c r="E2797" s="55">
        <v>1</v>
      </c>
      <c r="F2797" s="55">
        <v>2</v>
      </c>
      <c r="G2797" s="55">
        <v>1</v>
      </c>
      <c r="H2797" s="55">
        <v>0</v>
      </c>
      <c r="I2797" s="55">
        <v>2</v>
      </c>
      <c r="J2797" s="55">
        <v>1</v>
      </c>
      <c r="K2797" s="55">
        <v>1</v>
      </c>
      <c r="L2797" s="55">
        <v>0</v>
      </c>
      <c r="M2797" s="55">
        <v>0</v>
      </c>
      <c r="N2797" s="56">
        <v>4</v>
      </c>
      <c r="O2797" s="56">
        <v>6</v>
      </c>
      <c r="P2797" s="56">
        <v>10</v>
      </c>
      <c r="Q2797" s="55">
        <v>2796</v>
      </c>
      <c r="R2797" s="55" t="s">
        <v>309</v>
      </c>
      <c r="S2797" s="55">
        <v>156</v>
      </c>
      <c r="T2797" s="57">
        <f t="shared" si="43"/>
        <v>8</v>
      </c>
    </row>
    <row r="2798" spans="1:20" s="55" customFormat="1" x14ac:dyDescent="0.3">
      <c r="A2798" s="55" t="s">
        <v>2239</v>
      </c>
      <c r="B2798" s="55">
        <v>1</v>
      </c>
      <c r="C2798" s="55">
        <v>0</v>
      </c>
      <c r="D2798" s="55">
        <v>0</v>
      </c>
      <c r="E2798" s="55">
        <v>1</v>
      </c>
      <c r="F2798" s="55">
        <v>1</v>
      </c>
      <c r="G2798" s="55">
        <v>0</v>
      </c>
      <c r="H2798" s="55">
        <v>0</v>
      </c>
      <c r="I2798" s="55">
        <v>1</v>
      </c>
      <c r="J2798" s="55">
        <v>1</v>
      </c>
      <c r="K2798" s="55">
        <v>1</v>
      </c>
      <c r="L2798" s="55">
        <v>1</v>
      </c>
      <c r="M2798" s="55">
        <v>0</v>
      </c>
      <c r="N2798" s="56">
        <v>4</v>
      </c>
      <c r="O2798" s="56">
        <v>3</v>
      </c>
      <c r="P2798" s="56">
        <v>7</v>
      </c>
      <c r="Q2798" s="55">
        <v>2797</v>
      </c>
      <c r="R2798" s="55" t="s">
        <v>309</v>
      </c>
      <c r="S2798" s="55">
        <v>157</v>
      </c>
      <c r="T2798" s="57">
        <f t="shared" si="43"/>
        <v>4</v>
      </c>
    </row>
    <row r="2799" spans="1:20" s="55" customFormat="1" x14ac:dyDescent="0.3">
      <c r="A2799" s="55" t="s">
        <v>2239</v>
      </c>
      <c r="B2799" s="55">
        <v>0</v>
      </c>
      <c r="C2799" s="55">
        <v>0</v>
      </c>
      <c r="D2799" s="55">
        <v>1</v>
      </c>
      <c r="E2799" s="55">
        <v>0</v>
      </c>
      <c r="F2799" s="55">
        <v>0</v>
      </c>
      <c r="G2799" s="55">
        <v>2</v>
      </c>
      <c r="H2799" s="55">
        <v>1</v>
      </c>
      <c r="I2799" s="55">
        <v>2</v>
      </c>
      <c r="J2799" s="55">
        <v>1</v>
      </c>
      <c r="K2799" s="55">
        <v>1</v>
      </c>
      <c r="L2799" s="55">
        <v>1</v>
      </c>
      <c r="M2799" s="55">
        <v>0</v>
      </c>
      <c r="N2799" s="56">
        <v>4</v>
      </c>
      <c r="O2799" s="56">
        <v>5</v>
      </c>
      <c r="P2799" s="56">
        <v>9</v>
      </c>
      <c r="Q2799" s="55">
        <v>2798</v>
      </c>
      <c r="R2799" s="55" t="s">
        <v>309</v>
      </c>
      <c r="S2799" s="55">
        <v>157</v>
      </c>
      <c r="T2799" s="57">
        <f t="shared" si="43"/>
        <v>6</v>
      </c>
    </row>
    <row r="2800" spans="1:20" s="55" customFormat="1" x14ac:dyDescent="0.3">
      <c r="A2800" s="55" t="s">
        <v>2239</v>
      </c>
      <c r="B2800" s="55">
        <v>0</v>
      </c>
      <c r="C2800" s="55">
        <v>0</v>
      </c>
      <c r="D2800" s="55">
        <v>0</v>
      </c>
      <c r="E2800" s="55">
        <v>1</v>
      </c>
      <c r="F2800" s="55">
        <v>0</v>
      </c>
      <c r="G2800" s="55">
        <v>1</v>
      </c>
      <c r="H2800" s="55">
        <v>2</v>
      </c>
      <c r="I2800" s="55">
        <v>0</v>
      </c>
      <c r="J2800" s="55">
        <v>1</v>
      </c>
      <c r="K2800" s="55">
        <v>1</v>
      </c>
      <c r="L2800" s="55">
        <v>0</v>
      </c>
      <c r="M2800" s="55">
        <v>0</v>
      </c>
      <c r="N2800" s="56">
        <v>3</v>
      </c>
      <c r="O2800" s="56">
        <v>3</v>
      </c>
      <c r="P2800" s="56">
        <v>6</v>
      </c>
      <c r="Q2800" s="55">
        <v>2799</v>
      </c>
      <c r="R2800" s="55" t="s">
        <v>309</v>
      </c>
      <c r="S2800" s="55">
        <v>157</v>
      </c>
      <c r="T2800" s="57">
        <f t="shared" si="43"/>
        <v>4</v>
      </c>
    </row>
    <row r="2801" spans="1:20" s="55" customFormat="1" x14ac:dyDescent="0.3">
      <c r="A2801" s="55" t="s">
        <v>2239</v>
      </c>
      <c r="B2801" s="55">
        <v>0</v>
      </c>
      <c r="C2801" s="55">
        <v>0</v>
      </c>
      <c r="D2801" s="55">
        <v>2</v>
      </c>
      <c r="E2801" s="55">
        <v>1</v>
      </c>
      <c r="F2801" s="55">
        <v>0</v>
      </c>
      <c r="G2801" s="55">
        <v>2</v>
      </c>
      <c r="H2801" s="55">
        <v>0</v>
      </c>
      <c r="I2801" s="55">
        <v>0</v>
      </c>
      <c r="J2801" s="55">
        <v>1</v>
      </c>
      <c r="K2801" s="55">
        <v>1</v>
      </c>
      <c r="L2801" s="55">
        <v>0</v>
      </c>
      <c r="M2801" s="55">
        <v>0</v>
      </c>
      <c r="N2801" s="56">
        <v>3</v>
      </c>
      <c r="O2801" s="56">
        <v>4</v>
      </c>
      <c r="P2801" s="56">
        <v>7</v>
      </c>
      <c r="Q2801" s="55">
        <v>2800</v>
      </c>
      <c r="R2801" s="55" t="s">
        <v>309</v>
      </c>
      <c r="S2801" s="55">
        <v>157</v>
      </c>
      <c r="T2801" s="57">
        <f t="shared" si="43"/>
        <v>5</v>
      </c>
    </row>
    <row r="2802" spans="1:20" s="55" customFormat="1" x14ac:dyDescent="0.3">
      <c r="A2802" s="55" t="s">
        <v>2239</v>
      </c>
      <c r="B2802" s="55">
        <v>0</v>
      </c>
      <c r="C2802" s="55">
        <v>0</v>
      </c>
      <c r="D2802" s="55">
        <v>2</v>
      </c>
      <c r="E2802" s="55">
        <v>0</v>
      </c>
      <c r="F2802" s="55">
        <v>1</v>
      </c>
      <c r="G2802" s="55">
        <v>1</v>
      </c>
      <c r="H2802" s="55">
        <v>0</v>
      </c>
      <c r="I2802" s="55">
        <v>0</v>
      </c>
      <c r="J2802" s="55">
        <v>1</v>
      </c>
      <c r="K2802" s="55">
        <v>2</v>
      </c>
      <c r="L2802" s="55">
        <v>0</v>
      </c>
      <c r="M2802" s="55">
        <v>0</v>
      </c>
      <c r="N2802" s="56">
        <v>4</v>
      </c>
      <c r="O2802" s="56">
        <v>3</v>
      </c>
      <c r="P2802" s="56">
        <v>7</v>
      </c>
      <c r="Q2802" s="55">
        <v>2801</v>
      </c>
      <c r="R2802" s="55" t="s">
        <v>309</v>
      </c>
      <c r="S2802" s="55">
        <v>157</v>
      </c>
      <c r="T2802" s="57">
        <f t="shared" si="43"/>
        <v>4</v>
      </c>
    </row>
    <row r="2803" spans="1:20" s="55" customFormat="1" x14ac:dyDescent="0.3">
      <c r="A2803" s="55" t="s">
        <v>2239</v>
      </c>
      <c r="B2803" s="55">
        <v>0</v>
      </c>
      <c r="C2803" s="55">
        <v>1</v>
      </c>
      <c r="D2803" s="55">
        <v>0</v>
      </c>
      <c r="E2803" s="55">
        <v>1</v>
      </c>
      <c r="F2803" s="55">
        <v>1</v>
      </c>
      <c r="G2803" s="55">
        <v>0</v>
      </c>
      <c r="H2803" s="55">
        <v>1</v>
      </c>
      <c r="I2803" s="55">
        <v>1</v>
      </c>
      <c r="J2803" s="55">
        <v>1</v>
      </c>
      <c r="K2803" s="55">
        <v>1</v>
      </c>
      <c r="L2803" s="55">
        <v>0</v>
      </c>
      <c r="M2803" s="55">
        <v>0</v>
      </c>
      <c r="N2803" s="56">
        <v>3</v>
      </c>
      <c r="O2803" s="56">
        <v>4</v>
      </c>
      <c r="P2803" s="56">
        <v>7</v>
      </c>
      <c r="Q2803" s="55">
        <v>2802</v>
      </c>
      <c r="R2803" s="55" t="s">
        <v>309</v>
      </c>
      <c r="S2803" s="55">
        <v>157</v>
      </c>
      <c r="T2803" s="57">
        <f t="shared" si="43"/>
        <v>5</v>
      </c>
    </row>
    <row r="2804" spans="1:20" s="55" customFormat="1" x14ac:dyDescent="0.3">
      <c r="A2804" s="55" t="s">
        <v>2239</v>
      </c>
      <c r="B2804" s="55">
        <v>0</v>
      </c>
      <c r="C2804" s="55">
        <v>0</v>
      </c>
      <c r="D2804" s="55">
        <v>0</v>
      </c>
      <c r="E2804" s="55">
        <v>1</v>
      </c>
      <c r="F2804" s="55">
        <v>0</v>
      </c>
      <c r="G2804" s="55">
        <v>1</v>
      </c>
      <c r="H2804" s="55">
        <v>0</v>
      </c>
      <c r="I2804" s="55">
        <v>0</v>
      </c>
      <c r="J2804" s="55">
        <v>1</v>
      </c>
      <c r="K2804" s="55">
        <v>1</v>
      </c>
      <c r="L2804" s="55">
        <v>0</v>
      </c>
      <c r="M2804" s="55">
        <v>0</v>
      </c>
      <c r="N2804" s="56">
        <v>1</v>
      </c>
      <c r="O2804" s="56">
        <v>3</v>
      </c>
      <c r="P2804" s="56">
        <v>4</v>
      </c>
      <c r="Q2804" s="55">
        <v>2803</v>
      </c>
      <c r="R2804" s="55" t="s">
        <v>309</v>
      </c>
      <c r="S2804" s="55">
        <v>157</v>
      </c>
      <c r="T2804" s="57">
        <f t="shared" si="43"/>
        <v>2</v>
      </c>
    </row>
    <row r="2805" spans="1:20" s="55" customFormat="1" x14ac:dyDescent="0.3">
      <c r="A2805" s="55" t="s">
        <v>2239</v>
      </c>
      <c r="B2805" s="55">
        <v>0</v>
      </c>
      <c r="C2805" s="55">
        <v>0</v>
      </c>
      <c r="D2805" s="55">
        <v>0</v>
      </c>
      <c r="E2805" s="55">
        <v>0</v>
      </c>
      <c r="F2805" s="55">
        <v>0</v>
      </c>
      <c r="G2805" s="55">
        <v>0</v>
      </c>
      <c r="H2805" s="55">
        <v>1</v>
      </c>
      <c r="I2805" s="55">
        <v>0</v>
      </c>
      <c r="J2805" s="55">
        <v>2</v>
      </c>
      <c r="K2805" s="55">
        <v>1</v>
      </c>
      <c r="L2805" s="55">
        <v>0</v>
      </c>
      <c r="M2805" s="55">
        <v>0</v>
      </c>
      <c r="N2805" s="56">
        <v>3</v>
      </c>
      <c r="O2805" s="56">
        <v>1</v>
      </c>
      <c r="P2805" s="56">
        <v>4</v>
      </c>
      <c r="Q2805" s="55">
        <v>2804</v>
      </c>
      <c r="R2805" s="55" t="s">
        <v>309</v>
      </c>
      <c r="S2805" s="55">
        <v>157</v>
      </c>
      <c r="T2805" s="57">
        <f t="shared" si="43"/>
        <v>1</v>
      </c>
    </row>
    <row r="2806" spans="1:20" s="55" customFormat="1" x14ac:dyDescent="0.3">
      <c r="A2806" s="55" t="s">
        <v>2239</v>
      </c>
      <c r="B2806" s="55">
        <v>0</v>
      </c>
      <c r="C2806" s="55">
        <v>1</v>
      </c>
      <c r="D2806" s="55">
        <v>1</v>
      </c>
      <c r="E2806" s="55">
        <v>0</v>
      </c>
      <c r="F2806" s="55">
        <v>0</v>
      </c>
      <c r="G2806" s="55">
        <v>0</v>
      </c>
      <c r="H2806" s="55">
        <v>0</v>
      </c>
      <c r="I2806" s="55">
        <v>0</v>
      </c>
      <c r="J2806" s="55">
        <v>1</v>
      </c>
      <c r="K2806" s="55">
        <v>1</v>
      </c>
      <c r="L2806" s="55">
        <v>0</v>
      </c>
      <c r="M2806" s="55">
        <v>0</v>
      </c>
      <c r="N2806" s="56">
        <v>2</v>
      </c>
      <c r="O2806" s="56">
        <v>2</v>
      </c>
      <c r="P2806" s="56">
        <v>4</v>
      </c>
      <c r="Q2806" s="55">
        <v>2805</v>
      </c>
      <c r="R2806" s="55" t="s">
        <v>309</v>
      </c>
      <c r="S2806" s="55">
        <v>157</v>
      </c>
      <c r="T2806" s="57">
        <f t="shared" si="43"/>
        <v>2</v>
      </c>
    </row>
    <row r="2807" spans="1:20" s="55" customFormat="1" x14ac:dyDescent="0.3">
      <c r="A2807" s="55" t="s">
        <v>2239</v>
      </c>
      <c r="B2807" s="55">
        <v>0</v>
      </c>
      <c r="C2807" s="55">
        <v>1</v>
      </c>
      <c r="D2807" s="55">
        <v>1</v>
      </c>
      <c r="E2807" s="55">
        <v>0</v>
      </c>
      <c r="F2807" s="55">
        <v>0</v>
      </c>
      <c r="G2807" s="55">
        <v>0</v>
      </c>
      <c r="H2807" s="55">
        <v>0</v>
      </c>
      <c r="I2807" s="55">
        <v>0</v>
      </c>
      <c r="J2807" s="55">
        <v>1</v>
      </c>
      <c r="K2807" s="55">
        <v>1</v>
      </c>
      <c r="L2807" s="55">
        <v>0</v>
      </c>
      <c r="M2807" s="55">
        <v>0</v>
      </c>
      <c r="N2807" s="56">
        <v>2</v>
      </c>
      <c r="O2807" s="56">
        <v>2</v>
      </c>
      <c r="P2807" s="56">
        <v>4</v>
      </c>
      <c r="Q2807" s="55">
        <v>2806</v>
      </c>
      <c r="R2807" s="55" t="s">
        <v>309</v>
      </c>
      <c r="S2807" s="55">
        <v>157</v>
      </c>
      <c r="T2807" s="57">
        <f t="shared" si="43"/>
        <v>2</v>
      </c>
    </row>
    <row r="2808" spans="1:20" s="55" customFormat="1" x14ac:dyDescent="0.3">
      <c r="A2808" s="55" t="s">
        <v>2239</v>
      </c>
      <c r="B2808" s="55">
        <v>0</v>
      </c>
      <c r="C2808" s="55">
        <v>1</v>
      </c>
      <c r="D2808" s="55">
        <v>1</v>
      </c>
      <c r="E2808" s="55">
        <v>0</v>
      </c>
      <c r="F2808" s="55">
        <v>0</v>
      </c>
      <c r="G2808" s="55">
        <v>0</v>
      </c>
      <c r="H2808" s="55">
        <v>0</v>
      </c>
      <c r="I2808" s="55">
        <v>0</v>
      </c>
      <c r="J2808" s="55">
        <v>1</v>
      </c>
      <c r="K2808" s="55">
        <v>1</v>
      </c>
      <c r="L2808" s="55">
        <v>0</v>
      </c>
      <c r="M2808" s="55">
        <v>0</v>
      </c>
      <c r="N2808" s="56">
        <v>2</v>
      </c>
      <c r="O2808" s="56">
        <v>2</v>
      </c>
      <c r="P2808" s="56">
        <v>4</v>
      </c>
      <c r="Q2808" s="55">
        <v>2807</v>
      </c>
      <c r="R2808" s="55" t="s">
        <v>309</v>
      </c>
      <c r="S2808" s="55">
        <v>157</v>
      </c>
      <c r="T2808" s="57">
        <f t="shared" si="43"/>
        <v>2</v>
      </c>
    </row>
    <row r="2809" spans="1:20" s="55" customFormat="1" x14ac:dyDescent="0.3">
      <c r="A2809" s="55" t="s">
        <v>2239</v>
      </c>
      <c r="B2809" s="55">
        <v>0</v>
      </c>
      <c r="C2809" s="55">
        <v>1</v>
      </c>
      <c r="D2809" s="55">
        <v>0</v>
      </c>
      <c r="E2809" s="55">
        <v>0</v>
      </c>
      <c r="F2809" s="55">
        <v>0</v>
      </c>
      <c r="G2809" s="55">
        <v>0</v>
      </c>
      <c r="H2809" s="55">
        <v>0</v>
      </c>
      <c r="I2809" s="55">
        <v>0</v>
      </c>
      <c r="J2809" s="55">
        <v>1</v>
      </c>
      <c r="K2809" s="55">
        <v>1</v>
      </c>
      <c r="L2809" s="55">
        <v>0</v>
      </c>
      <c r="M2809" s="55">
        <v>0</v>
      </c>
      <c r="N2809" s="56">
        <v>1</v>
      </c>
      <c r="O2809" s="56">
        <v>2</v>
      </c>
      <c r="P2809" s="56">
        <v>3</v>
      </c>
      <c r="Q2809" s="55">
        <v>2808</v>
      </c>
      <c r="R2809" s="55" t="s">
        <v>309</v>
      </c>
      <c r="S2809" s="55">
        <v>157</v>
      </c>
      <c r="T2809" s="57">
        <f t="shared" si="43"/>
        <v>1</v>
      </c>
    </row>
    <row r="2810" spans="1:20" s="55" customFormat="1" x14ac:dyDescent="0.3">
      <c r="A2810" s="55" t="s">
        <v>2240</v>
      </c>
      <c r="B2810" s="55">
        <v>0</v>
      </c>
      <c r="C2810" s="55">
        <v>1</v>
      </c>
      <c r="D2810" s="55">
        <v>1</v>
      </c>
      <c r="E2810" s="55">
        <v>0</v>
      </c>
      <c r="F2810" s="55">
        <v>0</v>
      </c>
      <c r="G2810" s="55">
        <v>0</v>
      </c>
      <c r="H2810" s="55">
        <v>0</v>
      </c>
      <c r="I2810" s="55">
        <v>0</v>
      </c>
      <c r="J2810" s="55">
        <v>1</v>
      </c>
      <c r="K2810" s="55">
        <v>1</v>
      </c>
      <c r="L2810" s="55">
        <v>0</v>
      </c>
      <c r="M2810" s="55">
        <v>0</v>
      </c>
      <c r="N2810" s="56">
        <v>2</v>
      </c>
      <c r="O2810" s="56">
        <v>2</v>
      </c>
      <c r="P2810" s="56">
        <v>4</v>
      </c>
      <c r="Q2810" s="55">
        <v>2809</v>
      </c>
      <c r="R2810" s="55" t="s">
        <v>309</v>
      </c>
      <c r="S2810" s="55">
        <v>157</v>
      </c>
      <c r="T2810" s="57">
        <f t="shared" si="43"/>
        <v>2</v>
      </c>
    </row>
    <row r="2811" spans="1:20" s="55" customFormat="1" x14ac:dyDescent="0.3">
      <c r="A2811" s="55" t="s">
        <v>2239</v>
      </c>
      <c r="B2811" s="55">
        <v>0</v>
      </c>
      <c r="C2811" s="55">
        <v>1</v>
      </c>
      <c r="D2811" s="55">
        <v>0</v>
      </c>
      <c r="E2811" s="55">
        <v>0</v>
      </c>
      <c r="F2811" s="55">
        <v>0</v>
      </c>
      <c r="G2811" s="55">
        <v>0</v>
      </c>
      <c r="H2811" s="55">
        <v>0</v>
      </c>
      <c r="I2811" s="55">
        <v>0</v>
      </c>
      <c r="J2811" s="55">
        <v>1</v>
      </c>
      <c r="K2811" s="55">
        <v>1</v>
      </c>
      <c r="L2811" s="55">
        <v>0</v>
      </c>
      <c r="M2811" s="55">
        <v>0</v>
      </c>
      <c r="N2811" s="56">
        <v>1</v>
      </c>
      <c r="O2811" s="56">
        <v>2</v>
      </c>
      <c r="P2811" s="56">
        <v>3</v>
      </c>
      <c r="Q2811" s="55">
        <v>2810</v>
      </c>
      <c r="R2811" s="55" t="s">
        <v>309</v>
      </c>
      <c r="S2811" s="55">
        <v>157</v>
      </c>
      <c r="T2811" s="57">
        <f t="shared" si="43"/>
        <v>1</v>
      </c>
    </row>
    <row r="2812" spans="1:20" s="55" customFormat="1" x14ac:dyDescent="0.3">
      <c r="A2812" s="55" t="s">
        <v>2239</v>
      </c>
      <c r="B2812" s="55">
        <v>0</v>
      </c>
      <c r="C2812" s="55">
        <v>0</v>
      </c>
      <c r="D2812" s="55">
        <v>1</v>
      </c>
      <c r="E2812" s="55">
        <v>0</v>
      </c>
      <c r="F2812" s="55">
        <v>0</v>
      </c>
      <c r="G2812" s="55">
        <v>1</v>
      </c>
      <c r="H2812" s="55">
        <v>1</v>
      </c>
      <c r="I2812" s="55">
        <v>0</v>
      </c>
      <c r="J2812" s="55">
        <v>1</v>
      </c>
      <c r="K2812" s="55">
        <v>1</v>
      </c>
      <c r="L2812" s="55">
        <v>0</v>
      </c>
      <c r="M2812" s="55">
        <v>0</v>
      </c>
      <c r="N2812" s="56">
        <v>3</v>
      </c>
      <c r="O2812" s="56">
        <v>2</v>
      </c>
      <c r="P2812" s="56">
        <v>5</v>
      </c>
      <c r="Q2812" s="55">
        <v>2811</v>
      </c>
      <c r="R2812" s="55" t="s">
        <v>309</v>
      </c>
      <c r="S2812" s="55">
        <v>157</v>
      </c>
      <c r="T2812" s="57">
        <f t="shared" si="43"/>
        <v>3</v>
      </c>
    </row>
    <row r="2813" spans="1:20" s="55" customFormat="1" x14ac:dyDescent="0.3">
      <c r="A2813" s="55" t="s">
        <v>2239</v>
      </c>
      <c r="B2813" s="55">
        <v>1</v>
      </c>
      <c r="C2813" s="55">
        <v>0</v>
      </c>
      <c r="D2813" s="55">
        <v>0</v>
      </c>
      <c r="E2813" s="55">
        <v>2</v>
      </c>
      <c r="F2813" s="55">
        <v>1</v>
      </c>
      <c r="G2813" s="55">
        <v>0</v>
      </c>
      <c r="H2813" s="55">
        <v>0</v>
      </c>
      <c r="I2813" s="55">
        <v>1</v>
      </c>
      <c r="J2813" s="55">
        <v>1</v>
      </c>
      <c r="K2813" s="55">
        <v>1</v>
      </c>
      <c r="L2813" s="55">
        <v>1</v>
      </c>
      <c r="M2813" s="55">
        <v>0</v>
      </c>
      <c r="N2813" s="56">
        <v>4</v>
      </c>
      <c r="O2813" s="56">
        <v>4</v>
      </c>
      <c r="P2813" s="56">
        <v>8</v>
      </c>
      <c r="Q2813" s="55">
        <v>2812</v>
      </c>
      <c r="R2813" s="55" t="s">
        <v>309</v>
      </c>
      <c r="S2813" s="55">
        <v>157</v>
      </c>
      <c r="T2813" s="57">
        <f t="shared" si="43"/>
        <v>5</v>
      </c>
    </row>
    <row r="2814" spans="1:20" s="55" customFormat="1" x14ac:dyDescent="0.3">
      <c r="A2814" s="55" t="s">
        <v>2239</v>
      </c>
      <c r="B2814" s="55">
        <v>1</v>
      </c>
      <c r="C2814" s="55">
        <v>0</v>
      </c>
      <c r="D2814" s="55">
        <v>0</v>
      </c>
      <c r="E2814" s="55">
        <v>0</v>
      </c>
      <c r="F2814" s="55">
        <v>0</v>
      </c>
      <c r="G2814" s="55">
        <v>0</v>
      </c>
      <c r="H2814" s="55">
        <v>0</v>
      </c>
      <c r="I2814" s="55">
        <v>0</v>
      </c>
      <c r="J2814" s="55">
        <v>1</v>
      </c>
      <c r="K2814" s="55">
        <v>1</v>
      </c>
      <c r="L2814" s="55">
        <v>0</v>
      </c>
      <c r="M2814" s="55">
        <v>0</v>
      </c>
      <c r="N2814" s="56">
        <v>2</v>
      </c>
      <c r="O2814" s="56">
        <v>1</v>
      </c>
      <c r="P2814" s="56">
        <v>3</v>
      </c>
      <c r="Q2814" s="55">
        <v>2813</v>
      </c>
      <c r="R2814" s="55" t="s">
        <v>309</v>
      </c>
      <c r="S2814" s="55">
        <v>157</v>
      </c>
      <c r="T2814" s="57">
        <f t="shared" si="43"/>
        <v>1</v>
      </c>
    </row>
    <row r="2815" spans="1:20" s="55" customFormat="1" x14ac:dyDescent="0.3">
      <c r="A2815" s="55" t="s">
        <v>2239</v>
      </c>
      <c r="B2815" s="55">
        <v>0</v>
      </c>
      <c r="C2815" s="55">
        <v>0</v>
      </c>
      <c r="D2815" s="55">
        <v>2</v>
      </c>
      <c r="E2815" s="55">
        <v>0</v>
      </c>
      <c r="F2815" s="55">
        <v>0</v>
      </c>
      <c r="G2815" s="55">
        <v>2</v>
      </c>
      <c r="H2815" s="55">
        <v>0</v>
      </c>
      <c r="I2815" s="55">
        <v>0</v>
      </c>
      <c r="J2815" s="55">
        <v>1</v>
      </c>
      <c r="K2815" s="55">
        <v>1</v>
      </c>
      <c r="L2815" s="55">
        <v>1</v>
      </c>
      <c r="M2815" s="55">
        <v>0</v>
      </c>
      <c r="N2815" s="56">
        <v>4</v>
      </c>
      <c r="O2815" s="56">
        <v>3</v>
      </c>
      <c r="P2815" s="56">
        <v>7</v>
      </c>
      <c r="Q2815" s="55">
        <v>2814</v>
      </c>
      <c r="R2815" s="55" t="s">
        <v>309</v>
      </c>
      <c r="S2815" s="55">
        <v>157</v>
      </c>
      <c r="T2815" s="57">
        <f t="shared" si="43"/>
        <v>4</v>
      </c>
    </row>
    <row r="2816" spans="1:20" s="55" customFormat="1" x14ac:dyDescent="0.3">
      <c r="A2816" s="55" t="s">
        <v>2239</v>
      </c>
      <c r="B2816" s="55">
        <v>0</v>
      </c>
      <c r="C2816" s="55">
        <v>0</v>
      </c>
      <c r="D2816" s="55">
        <v>0</v>
      </c>
      <c r="E2816" s="55">
        <v>2</v>
      </c>
      <c r="F2816" s="55">
        <v>1</v>
      </c>
      <c r="G2816" s="55">
        <v>1</v>
      </c>
      <c r="H2816" s="55">
        <v>2</v>
      </c>
      <c r="I2816" s="55">
        <v>0</v>
      </c>
      <c r="J2816" s="55">
        <v>1</v>
      </c>
      <c r="K2816" s="55">
        <v>1</v>
      </c>
      <c r="L2816" s="55">
        <v>0</v>
      </c>
      <c r="M2816" s="55">
        <v>0</v>
      </c>
      <c r="N2816" s="56">
        <v>4</v>
      </c>
      <c r="O2816" s="56">
        <v>4</v>
      </c>
      <c r="P2816" s="56">
        <v>8</v>
      </c>
      <c r="Q2816" s="55">
        <v>2815</v>
      </c>
      <c r="R2816" s="55" t="s">
        <v>309</v>
      </c>
      <c r="S2816" s="55">
        <v>157</v>
      </c>
      <c r="T2816" s="57">
        <f t="shared" si="43"/>
        <v>6</v>
      </c>
    </row>
    <row r="2817" spans="1:20" s="55" customFormat="1" x14ac:dyDescent="0.3">
      <c r="A2817" s="55" t="s">
        <v>2239</v>
      </c>
      <c r="B2817" s="55">
        <v>0</v>
      </c>
      <c r="C2817" s="55">
        <v>1</v>
      </c>
      <c r="D2817" s="55">
        <v>0</v>
      </c>
      <c r="E2817" s="55">
        <v>0</v>
      </c>
      <c r="F2817" s="55">
        <v>2</v>
      </c>
      <c r="G2817" s="55">
        <v>0</v>
      </c>
      <c r="H2817" s="55">
        <v>1</v>
      </c>
      <c r="I2817" s="55">
        <v>2</v>
      </c>
      <c r="J2817" s="55">
        <v>1</v>
      </c>
      <c r="K2817" s="55">
        <v>1</v>
      </c>
      <c r="L2817" s="55">
        <v>0</v>
      </c>
      <c r="M2817" s="55">
        <v>0</v>
      </c>
      <c r="N2817" s="56">
        <v>4</v>
      </c>
      <c r="O2817" s="56">
        <v>4</v>
      </c>
      <c r="P2817" s="56">
        <v>8</v>
      </c>
      <c r="Q2817" s="55">
        <v>2816</v>
      </c>
      <c r="R2817" s="55" t="s">
        <v>309</v>
      </c>
      <c r="S2817" s="55">
        <v>157</v>
      </c>
      <c r="T2817" s="57">
        <f t="shared" si="43"/>
        <v>6</v>
      </c>
    </row>
    <row r="2818" spans="1:20" s="55" customFormat="1" x14ac:dyDescent="0.3">
      <c r="A2818" s="55" t="s">
        <v>2239</v>
      </c>
      <c r="B2818" s="55">
        <v>0</v>
      </c>
      <c r="C2818" s="55">
        <v>1</v>
      </c>
      <c r="D2818" s="55">
        <v>1</v>
      </c>
      <c r="E2818" s="55">
        <v>0</v>
      </c>
      <c r="F2818" s="55">
        <v>0</v>
      </c>
      <c r="G2818" s="55">
        <v>0</v>
      </c>
      <c r="H2818" s="55">
        <v>0</v>
      </c>
      <c r="I2818" s="55">
        <v>0</v>
      </c>
      <c r="J2818" s="55">
        <v>1</v>
      </c>
      <c r="K2818" s="55">
        <v>1</v>
      </c>
      <c r="L2818" s="55">
        <v>0</v>
      </c>
      <c r="M2818" s="55">
        <v>0</v>
      </c>
      <c r="N2818" s="56">
        <v>2</v>
      </c>
      <c r="O2818" s="56">
        <v>2</v>
      </c>
      <c r="P2818" s="56">
        <v>4</v>
      </c>
      <c r="Q2818" s="55">
        <v>2817</v>
      </c>
      <c r="R2818" s="55" t="s">
        <v>309</v>
      </c>
      <c r="S2818" s="55">
        <v>158</v>
      </c>
      <c r="T2818" s="57">
        <f t="shared" si="43"/>
        <v>2</v>
      </c>
    </row>
    <row r="2819" spans="1:20" s="55" customFormat="1" x14ac:dyDescent="0.3">
      <c r="A2819" s="55" t="s">
        <v>2239</v>
      </c>
      <c r="B2819" s="55">
        <v>0</v>
      </c>
      <c r="C2819" s="55">
        <v>1</v>
      </c>
      <c r="D2819" s="55">
        <v>1</v>
      </c>
      <c r="E2819" s="55">
        <v>0</v>
      </c>
      <c r="F2819" s="55">
        <v>0</v>
      </c>
      <c r="G2819" s="55">
        <v>1</v>
      </c>
      <c r="H2819" s="55">
        <v>0</v>
      </c>
      <c r="I2819" s="55">
        <v>1</v>
      </c>
      <c r="J2819" s="55">
        <v>1</v>
      </c>
      <c r="K2819" s="55">
        <v>1</v>
      </c>
      <c r="L2819" s="55">
        <v>0</v>
      </c>
      <c r="M2819" s="55">
        <v>0</v>
      </c>
      <c r="N2819" s="56">
        <v>2</v>
      </c>
      <c r="O2819" s="56">
        <v>4</v>
      </c>
      <c r="P2819" s="56">
        <v>6</v>
      </c>
      <c r="Q2819" s="55">
        <v>2818</v>
      </c>
      <c r="R2819" s="55" t="s">
        <v>309</v>
      </c>
      <c r="S2819" s="55">
        <v>158</v>
      </c>
      <c r="T2819" s="57">
        <f t="shared" ref="T2819:T2882" si="44">SUM(B2819:I2819)</f>
        <v>4</v>
      </c>
    </row>
    <row r="2820" spans="1:20" s="55" customFormat="1" x14ac:dyDescent="0.3">
      <c r="A2820" s="55" t="s">
        <v>2239</v>
      </c>
      <c r="B2820" s="55">
        <v>1</v>
      </c>
      <c r="C2820" s="55">
        <v>1</v>
      </c>
      <c r="D2820" s="55">
        <v>1</v>
      </c>
      <c r="E2820" s="55">
        <v>1</v>
      </c>
      <c r="F2820" s="55">
        <v>1</v>
      </c>
      <c r="G2820" s="55">
        <v>0</v>
      </c>
      <c r="H2820" s="55">
        <v>0</v>
      </c>
      <c r="I2820" s="55">
        <v>0</v>
      </c>
      <c r="J2820" s="55">
        <v>1</v>
      </c>
      <c r="K2820" s="55">
        <v>1</v>
      </c>
      <c r="L2820" s="55">
        <v>0</v>
      </c>
      <c r="M2820" s="55">
        <v>0</v>
      </c>
      <c r="N2820" s="56">
        <v>4</v>
      </c>
      <c r="O2820" s="56">
        <v>3</v>
      </c>
      <c r="P2820" s="56">
        <v>7</v>
      </c>
      <c r="Q2820" s="55">
        <v>2819</v>
      </c>
      <c r="R2820" s="55" t="s">
        <v>309</v>
      </c>
      <c r="S2820" s="55">
        <v>158</v>
      </c>
      <c r="T2820" s="57">
        <f t="shared" si="44"/>
        <v>5</v>
      </c>
    </row>
    <row r="2821" spans="1:20" s="55" customFormat="1" x14ac:dyDescent="0.3">
      <c r="A2821" s="55" t="s">
        <v>2239</v>
      </c>
      <c r="B2821" s="55">
        <v>0</v>
      </c>
      <c r="C2821" s="55">
        <v>0</v>
      </c>
      <c r="D2821" s="55">
        <v>0</v>
      </c>
      <c r="E2821" s="55">
        <v>0</v>
      </c>
      <c r="F2821" s="55">
        <v>2</v>
      </c>
      <c r="G2821" s="55">
        <v>2</v>
      </c>
      <c r="H2821" s="55">
        <v>1</v>
      </c>
      <c r="I2821" s="55">
        <v>1</v>
      </c>
      <c r="J2821" s="55">
        <v>1</v>
      </c>
      <c r="K2821" s="55">
        <v>1</v>
      </c>
      <c r="L2821" s="55">
        <v>0</v>
      </c>
      <c r="M2821" s="55">
        <v>0</v>
      </c>
      <c r="N2821" s="56">
        <v>4</v>
      </c>
      <c r="O2821" s="56">
        <v>4</v>
      </c>
      <c r="P2821" s="56">
        <v>8</v>
      </c>
      <c r="Q2821" s="55">
        <v>2820</v>
      </c>
      <c r="R2821" s="55" t="s">
        <v>309</v>
      </c>
      <c r="S2821" s="55">
        <v>158</v>
      </c>
      <c r="T2821" s="57">
        <f t="shared" si="44"/>
        <v>6</v>
      </c>
    </row>
    <row r="2822" spans="1:20" s="55" customFormat="1" x14ac:dyDescent="0.3">
      <c r="A2822" s="55" t="s">
        <v>2239</v>
      </c>
      <c r="B2822" s="55">
        <v>0</v>
      </c>
      <c r="C2822" s="55">
        <v>0</v>
      </c>
      <c r="D2822" s="55">
        <v>0</v>
      </c>
      <c r="E2822" s="55">
        <v>0</v>
      </c>
      <c r="F2822" s="55">
        <v>0</v>
      </c>
      <c r="G2822" s="55">
        <v>0</v>
      </c>
      <c r="H2822" s="55">
        <v>0</v>
      </c>
      <c r="I2822" s="55">
        <v>0</v>
      </c>
      <c r="J2822" s="55">
        <v>1</v>
      </c>
      <c r="K2822" s="55">
        <v>1</v>
      </c>
      <c r="L2822" s="55">
        <v>0</v>
      </c>
      <c r="M2822" s="55">
        <v>0</v>
      </c>
      <c r="N2822" s="56">
        <v>1</v>
      </c>
      <c r="O2822" s="56">
        <v>1</v>
      </c>
      <c r="P2822" s="56">
        <v>2</v>
      </c>
      <c r="Q2822" s="55">
        <v>2821</v>
      </c>
      <c r="R2822" s="55" t="s">
        <v>309</v>
      </c>
      <c r="S2822" s="55">
        <v>158</v>
      </c>
      <c r="T2822" s="57">
        <f t="shared" si="44"/>
        <v>0</v>
      </c>
    </row>
    <row r="2823" spans="1:20" s="55" customFormat="1" x14ac:dyDescent="0.3">
      <c r="A2823" s="55" t="s">
        <v>2239</v>
      </c>
      <c r="B2823" s="55">
        <v>1</v>
      </c>
      <c r="C2823" s="55">
        <v>1</v>
      </c>
      <c r="D2823" s="55">
        <v>1</v>
      </c>
      <c r="E2823" s="55">
        <v>1</v>
      </c>
      <c r="F2823" s="55">
        <v>0</v>
      </c>
      <c r="G2823" s="55">
        <v>0</v>
      </c>
      <c r="H2823" s="55">
        <v>1</v>
      </c>
      <c r="I2823" s="55">
        <v>2</v>
      </c>
      <c r="J2823" s="55">
        <v>1</v>
      </c>
      <c r="K2823" s="55">
        <v>1</v>
      </c>
      <c r="L2823" s="55">
        <v>0</v>
      </c>
      <c r="M2823" s="55">
        <v>0</v>
      </c>
      <c r="N2823" s="56">
        <v>4</v>
      </c>
      <c r="O2823" s="56">
        <v>5</v>
      </c>
      <c r="P2823" s="56">
        <v>9</v>
      </c>
      <c r="Q2823" s="55">
        <v>2822</v>
      </c>
      <c r="R2823" s="55" t="s">
        <v>309</v>
      </c>
      <c r="S2823" s="55">
        <v>158</v>
      </c>
      <c r="T2823" s="57">
        <f t="shared" si="44"/>
        <v>7</v>
      </c>
    </row>
    <row r="2824" spans="1:20" s="55" customFormat="1" x14ac:dyDescent="0.3">
      <c r="A2824" s="55" t="s">
        <v>2239</v>
      </c>
      <c r="B2824" s="55">
        <v>0</v>
      </c>
      <c r="C2824" s="55">
        <v>2</v>
      </c>
      <c r="D2824" s="55">
        <v>1</v>
      </c>
      <c r="E2824" s="55">
        <v>1</v>
      </c>
      <c r="F2824" s="55">
        <v>0</v>
      </c>
      <c r="G2824" s="55">
        <v>1</v>
      </c>
      <c r="H2824" s="55">
        <v>0</v>
      </c>
      <c r="I2824" s="55">
        <v>1</v>
      </c>
      <c r="J2824" s="55">
        <v>1</v>
      </c>
      <c r="K2824" s="55">
        <v>1</v>
      </c>
      <c r="L2824" s="55">
        <v>0</v>
      </c>
      <c r="M2824" s="55">
        <v>0</v>
      </c>
      <c r="N2824" s="56">
        <v>2</v>
      </c>
      <c r="O2824" s="56">
        <v>6</v>
      </c>
      <c r="P2824" s="56">
        <v>8</v>
      </c>
      <c r="Q2824" s="55">
        <v>2823</v>
      </c>
      <c r="R2824" s="55" t="s">
        <v>309</v>
      </c>
      <c r="S2824" s="55">
        <v>158</v>
      </c>
      <c r="T2824" s="57">
        <f t="shared" si="44"/>
        <v>6</v>
      </c>
    </row>
    <row r="2825" spans="1:20" s="55" customFormat="1" x14ac:dyDescent="0.3">
      <c r="A2825" s="55" t="s">
        <v>2239</v>
      </c>
      <c r="B2825" s="55">
        <v>0</v>
      </c>
      <c r="C2825" s="55">
        <v>1</v>
      </c>
      <c r="D2825" s="55">
        <v>0</v>
      </c>
      <c r="E2825" s="55">
        <v>1</v>
      </c>
      <c r="F2825" s="55">
        <v>0</v>
      </c>
      <c r="G2825" s="55">
        <v>1</v>
      </c>
      <c r="H2825" s="55">
        <v>1</v>
      </c>
      <c r="I2825" s="55">
        <v>1</v>
      </c>
      <c r="J2825" s="55">
        <v>1</v>
      </c>
      <c r="K2825" s="55">
        <v>1</v>
      </c>
      <c r="L2825" s="55">
        <v>0</v>
      </c>
      <c r="M2825" s="55">
        <v>0</v>
      </c>
      <c r="N2825" s="56">
        <v>2</v>
      </c>
      <c r="O2825" s="56">
        <v>5</v>
      </c>
      <c r="P2825" s="56">
        <v>7</v>
      </c>
      <c r="Q2825" s="55">
        <v>2824</v>
      </c>
      <c r="R2825" s="55" t="s">
        <v>309</v>
      </c>
      <c r="S2825" s="55">
        <v>158</v>
      </c>
      <c r="T2825" s="57">
        <f t="shared" si="44"/>
        <v>5</v>
      </c>
    </row>
    <row r="2826" spans="1:20" s="55" customFormat="1" x14ac:dyDescent="0.3">
      <c r="A2826" s="55" t="s">
        <v>2239</v>
      </c>
      <c r="B2826" s="55">
        <v>1</v>
      </c>
      <c r="C2826" s="55">
        <v>1</v>
      </c>
      <c r="D2826" s="55">
        <v>1</v>
      </c>
      <c r="E2826" s="55">
        <v>0</v>
      </c>
      <c r="F2826" s="55">
        <v>0</v>
      </c>
      <c r="G2826" s="55">
        <v>0</v>
      </c>
      <c r="H2826" s="55">
        <v>0</v>
      </c>
      <c r="I2826" s="55">
        <v>0</v>
      </c>
      <c r="J2826" s="55">
        <v>1</v>
      </c>
      <c r="K2826" s="55">
        <v>1</v>
      </c>
      <c r="L2826" s="55">
        <v>0</v>
      </c>
      <c r="M2826" s="55">
        <v>0</v>
      </c>
      <c r="N2826" s="56">
        <v>3</v>
      </c>
      <c r="O2826" s="56">
        <v>2</v>
      </c>
      <c r="P2826" s="56">
        <v>5</v>
      </c>
      <c r="Q2826" s="55">
        <v>2825</v>
      </c>
      <c r="R2826" s="55" t="s">
        <v>309</v>
      </c>
      <c r="S2826" s="55">
        <v>158</v>
      </c>
      <c r="T2826" s="57">
        <f t="shared" si="44"/>
        <v>3</v>
      </c>
    </row>
    <row r="2827" spans="1:20" s="55" customFormat="1" x14ac:dyDescent="0.3">
      <c r="A2827" s="55" t="s">
        <v>2239</v>
      </c>
      <c r="B2827" s="55">
        <v>0</v>
      </c>
      <c r="C2827" s="55">
        <v>0</v>
      </c>
      <c r="D2827" s="55">
        <v>1</v>
      </c>
      <c r="E2827" s="55">
        <v>0</v>
      </c>
      <c r="F2827" s="55">
        <v>2</v>
      </c>
      <c r="G2827" s="55">
        <v>2</v>
      </c>
      <c r="H2827" s="55">
        <v>0</v>
      </c>
      <c r="I2827" s="55">
        <v>0</v>
      </c>
      <c r="J2827" s="55">
        <v>1</v>
      </c>
      <c r="K2827" s="55">
        <v>1</v>
      </c>
      <c r="L2827" s="55">
        <v>0</v>
      </c>
      <c r="M2827" s="55">
        <v>1</v>
      </c>
      <c r="N2827" s="56">
        <v>4</v>
      </c>
      <c r="O2827" s="56">
        <v>4</v>
      </c>
      <c r="P2827" s="56">
        <v>8</v>
      </c>
      <c r="Q2827" s="55">
        <v>2826</v>
      </c>
      <c r="R2827" s="55" t="s">
        <v>309</v>
      </c>
      <c r="S2827" s="55">
        <v>158</v>
      </c>
      <c r="T2827" s="57">
        <f t="shared" si="44"/>
        <v>5</v>
      </c>
    </row>
    <row r="2828" spans="1:20" s="55" customFormat="1" x14ac:dyDescent="0.3">
      <c r="A2828" s="55" t="s">
        <v>2239</v>
      </c>
      <c r="B2828" s="55">
        <v>1</v>
      </c>
      <c r="C2828" s="55">
        <v>1</v>
      </c>
      <c r="D2828" s="55">
        <v>0</v>
      </c>
      <c r="E2828" s="55">
        <v>0</v>
      </c>
      <c r="F2828" s="55">
        <v>0</v>
      </c>
      <c r="G2828" s="55">
        <v>2</v>
      </c>
      <c r="H2828" s="55">
        <v>0</v>
      </c>
      <c r="I2828" s="55">
        <v>0</v>
      </c>
      <c r="J2828" s="55">
        <v>1</v>
      </c>
      <c r="K2828" s="55">
        <v>1</v>
      </c>
      <c r="L2828" s="55">
        <v>0</v>
      </c>
      <c r="M2828" s="55">
        <v>0</v>
      </c>
      <c r="N2828" s="56">
        <v>2</v>
      </c>
      <c r="O2828" s="56">
        <v>4</v>
      </c>
      <c r="P2828" s="56">
        <v>6</v>
      </c>
      <c r="Q2828" s="55">
        <v>2827</v>
      </c>
      <c r="R2828" s="55" t="s">
        <v>309</v>
      </c>
      <c r="S2828" s="55">
        <v>158</v>
      </c>
      <c r="T2828" s="57">
        <f t="shared" si="44"/>
        <v>4</v>
      </c>
    </row>
    <row r="2829" spans="1:20" s="55" customFormat="1" x14ac:dyDescent="0.3">
      <c r="A2829" s="55" t="s">
        <v>2239</v>
      </c>
      <c r="B2829" s="55">
        <v>0</v>
      </c>
      <c r="C2829" s="55">
        <v>0</v>
      </c>
      <c r="D2829" s="55">
        <v>0</v>
      </c>
      <c r="E2829" s="55">
        <v>0</v>
      </c>
      <c r="F2829" s="55">
        <v>0</v>
      </c>
      <c r="G2829" s="55">
        <v>2</v>
      </c>
      <c r="H2829" s="55">
        <v>0</v>
      </c>
      <c r="I2829" s="55">
        <v>1</v>
      </c>
      <c r="J2829" s="55">
        <v>1</v>
      </c>
      <c r="K2829" s="55">
        <v>1</v>
      </c>
      <c r="L2829" s="55">
        <v>0</v>
      </c>
      <c r="M2829" s="55">
        <v>0</v>
      </c>
      <c r="N2829" s="56">
        <v>1</v>
      </c>
      <c r="O2829" s="56">
        <v>4</v>
      </c>
      <c r="P2829" s="56">
        <v>5</v>
      </c>
      <c r="Q2829" s="55">
        <v>2828</v>
      </c>
      <c r="R2829" s="55" t="s">
        <v>309</v>
      </c>
      <c r="S2829" s="55">
        <v>158</v>
      </c>
      <c r="T2829" s="57">
        <f t="shared" si="44"/>
        <v>3</v>
      </c>
    </row>
    <row r="2830" spans="1:20" s="55" customFormat="1" x14ac:dyDescent="0.3">
      <c r="A2830" s="55" t="s">
        <v>2239</v>
      </c>
      <c r="B2830" s="55">
        <v>0</v>
      </c>
      <c r="C2830" s="55">
        <v>0</v>
      </c>
      <c r="D2830" s="55">
        <v>0</v>
      </c>
      <c r="E2830" s="55">
        <v>1</v>
      </c>
      <c r="F2830" s="55">
        <v>0</v>
      </c>
      <c r="G2830" s="55">
        <v>1</v>
      </c>
      <c r="H2830" s="55">
        <v>1</v>
      </c>
      <c r="I2830" s="55">
        <v>2</v>
      </c>
      <c r="J2830" s="55">
        <v>1</v>
      </c>
      <c r="K2830" s="55">
        <v>1</v>
      </c>
      <c r="L2830" s="55">
        <v>0</v>
      </c>
      <c r="M2830" s="55">
        <v>0</v>
      </c>
      <c r="N2830" s="56">
        <v>2</v>
      </c>
      <c r="O2830" s="56">
        <v>5</v>
      </c>
      <c r="P2830" s="56">
        <v>7</v>
      </c>
      <c r="Q2830" s="55">
        <v>2829</v>
      </c>
      <c r="R2830" s="55" t="s">
        <v>309</v>
      </c>
      <c r="S2830" s="55">
        <v>158</v>
      </c>
      <c r="T2830" s="57">
        <f t="shared" si="44"/>
        <v>5</v>
      </c>
    </row>
    <row r="2831" spans="1:20" s="55" customFormat="1" x14ac:dyDescent="0.3">
      <c r="A2831" s="55" t="s">
        <v>2239</v>
      </c>
      <c r="B2831" s="55">
        <v>0</v>
      </c>
      <c r="C2831" s="55">
        <v>0</v>
      </c>
      <c r="D2831" s="55">
        <v>0</v>
      </c>
      <c r="E2831" s="55">
        <v>0</v>
      </c>
      <c r="F2831" s="55">
        <v>0</v>
      </c>
      <c r="G2831" s="55">
        <v>1</v>
      </c>
      <c r="H2831" s="55">
        <v>1</v>
      </c>
      <c r="I2831" s="55">
        <v>1</v>
      </c>
      <c r="J2831" s="55">
        <v>1</v>
      </c>
      <c r="K2831" s="55">
        <v>1</v>
      </c>
      <c r="L2831" s="55">
        <v>0</v>
      </c>
      <c r="M2831" s="55">
        <v>0</v>
      </c>
      <c r="N2831" s="56">
        <v>2</v>
      </c>
      <c r="O2831" s="56">
        <v>3</v>
      </c>
      <c r="P2831" s="56">
        <v>5</v>
      </c>
      <c r="Q2831" s="55">
        <v>2830</v>
      </c>
      <c r="R2831" s="55" t="s">
        <v>309</v>
      </c>
      <c r="S2831" s="55">
        <v>158</v>
      </c>
      <c r="T2831" s="57">
        <f t="shared" si="44"/>
        <v>3</v>
      </c>
    </row>
    <row r="2832" spans="1:20" s="55" customFormat="1" x14ac:dyDescent="0.3">
      <c r="A2832" s="55" t="s">
        <v>2239</v>
      </c>
      <c r="B2832" s="55">
        <v>0</v>
      </c>
      <c r="C2832" s="55">
        <v>0</v>
      </c>
      <c r="D2832" s="55">
        <v>1</v>
      </c>
      <c r="E2832" s="55">
        <v>1</v>
      </c>
      <c r="F2832" s="55">
        <v>0</v>
      </c>
      <c r="G2832" s="55">
        <v>1</v>
      </c>
      <c r="H2832" s="55">
        <v>0</v>
      </c>
      <c r="I2832" s="55">
        <v>0</v>
      </c>
      <c r="J2832" s="55">
        <v>1</v>
      </c>
      <c r="K2832" s="55">
        <v>1</v>
      </c>
      <c r="L2832" s="55">
        <v>0</v>
      </c>
      <c r="M2832" s="55">
        <v>0</v>
      </c>
      <c r="N2832" s="56">
        <v>2</v>
      </c>
      <c r="O2832" s="56">
        <v>3</v>
      </c>
      <c r="P2832" s="56">
        <v>5</v>
      </c>
      <c r="Q2832" s="55">
        <v>2831</v>
      </c>
      <c r="R2832" s="55" t="s">
        <v>309</v>
      </c>
      <c r="S2832" s="55">
        <v>158</v>
      </c>
      <c r="T2832" s="57">
        <f t="shared" si="44"/>
        <v>3</v>
      </c>
    </row>
    <row r="2833" spans="1:20" s="55" customFormat="1" x14ac:dyDescent="0.3">
      <c r="A2833" s="55" t="s">
        <v>2239</v>
      </c>
      <c r="B2833" s="55">
        <v>0</v>
      </c>
      <c r="C2833" s="55">
        <v>0</v>
      </c>
      <c r="D2833" s="55">
        <v>0</v>
      </c>
      <c r="E2833" s="55">
        <v>0</v>
      </c>
      <c r="F2833" s="55">
        <v>1</v>
      </c>
      <c r="G2833" s="55">
        <v>1</v>
      </c>
      <c r="H2833" s="55">
        <v>0</v>
      </c>
      <c r="I2833" s="55">
        <v>0</v>
      </c>
      <c r="J2833" s="55">
        <v>1</v>
      </c>
      <c r="K2833" s="55">
        <v>1</v>
      </c>
      <c r="L2833" s="55">
        <v>0</v>
      </c>
      <c r="M2833" s="55">
        <v>0</v>
      </c>
      <c r="N2833" s="56">
        <v>2</v>
      </c>
      <c r="O2833" s="56">
        <v>2</v>
      </c>
      <c r="P2833" s="56">
        <v>4</v>
      </c>
      <c r="Q2833" s="55">
        <v>2832</v>
      </c>
      <c r="R2833" s="55" t="s">
        <v>309</v>
      </c>
      <c r="S2833" s="55">
        <v>158</v>
      </c>
      <c r="T2833" s="57">
        <f t="shared" si="44"/>
        <v>2</v>
      </c>
    </row>
    <row r="2834" spans="1:20" s="55" customFormat="1" x14ac:dyDescent="0.3">
      <c r="A2834" s="55" t="s">
        <v>2239</v>
      </c>
      <c r="B2834" s="55">
        <v>0</v>
      </c>
      <c r="C2834" s="55">
        <v>0</v>
      </c>
      <c r="D2834" s="55">
        <v>0</v>
      </c>
      <c r="E2834" s="55">
        <v>1</v>
      </c>
      <c r="F2834" s="55">
        <v>0</v>
      </c>
      <c r="G2834" s="55">
        <v>1</v>
      </c>
      <c r="H2834" s="55">
        <v>1</v>
      </c>
      <c r="I2834" s="55">
        <v>0</v>
      </c>
      <c r="J2834" s="55">
        <v>1</v>
      </c>
      <c r="K2834" s="55">
        <v>1</v>
      </c>
      <c r="L2834" s="55">
        <v>0</v>
      </c>
      <c r="M2834" s="55">
        <v>0</v>
      </c>
      <c r="N2834" s="56">
        <v>2</v>
      </c>
      <c r="O2834" s="56">
        <v>3</v>
      </c>
      <c r="P2834" s="56">
        <v>5</v>
      </c>
      <c r="Q2834" s="55">
        <v>2833</v>
      </c>
      <c r="R2834" s="55" t="s">
        <v>309</v>
      </c>
      <c r="S2834" s="55">
        <v>158</v>
      </c>
      <c r="T2834" s="57">
        <f t="shared" si="44"/>
        <v>3</v>
      </c>
    </row>
    <row r="2835" spans="1:20" s="55" customFormat="1" x14ac:dyDescent="0.3">
      <c r="A2835" s="55" t="s">
        <v>2239</v>
      </c>
      <c r="B2835" s="55">
        <v>0</v>
      </c>
      <c r="C2835" s="55">
        <v>0</v>
      </c>
      <c r="D2835" s="55">
        <v>0</v>
      </c>
      <c r="E2835" s="55">
        <v>0</v>
      </c>
      <c r="F2835" s="55">
        <v>0</v>
      </c>
      <c r="G2835" s="55">
        <v>1</v>
      </c>
      <c r="H2835" s="55">
        <v>1</v>
      </c>
      <c r="I2835" s="55">
        <v>1</v>
      </c>
      <c r="J2835" s="55">
        <v>1</v>
      </c>
      <c r="K2835" s="55">
        <v>1</v>
      </c>
      <c r="L2835" s="55">
        <v>0</v>
      </c>
      <c r="M2835" s="55">
        <v>0</v>
      </c>
      <c r="N2835" s="56">
        <v>2</v>
      </c>
      <c r="O2835" s="56">
        <v>3</v>
      </c>
      <c r="P2835" s="56">
        <v>5</v>
      </c>
      <c r="Q2835" s="55">
        <v>2834</v>
      </c>
      <c r="R2835" s="55" t="s">
        <v>309</v>
      </c>
      <c r="S2835" s="55">
        <v>158</v>
      </c>
      <c r="T2835" s="57">
        <f t="shared" si="44"/>
        <v>3</v>
      </c>
    </row>
    <row r="2836" spans="1:20" s="55" customFormat="1" x14ac:dyDescent="0.3">
      <c r="A2836" s="55" t="s">
        <v>2239</v>
      </c>
      <c r="B2836" s="55">
        <v>0</v>
      </c>
      <c r="C2836" s="55">
        <v>0</v>
      </c>
      <c r="D2836" s="55">
        <v>1</v>
      </c>
      <c r="E2836" s="55">
        <v>1</v>
      </c>
      <c r="F2836" s="55">
        <v>0</v>
      </c>
      <c r="G2836" s="55">
        <v>1</v>
      </c>
      <c r="H2836" s="55">
        <v>0</v>
      </c>
      <c r="I2836" s="55">
        <v>1</v>
      </c>
      <c r="J2836" s="55">
        <v>1</v>
      </c>
      <c r="K2836" s="55">
        <v>1</v>
      </c>
      <c r="L2836" s="55">
        <v>0</v>
      </c>
      <c r="M2836" s="55">
        <v>0</v>
      </c>
      <c r="N2836" s="56">
        <v>2</v>
      </c>
      <c r="O2836" s="56">
        <v>4</v>
      </c>
      <c r="P2836" s="56">
        <v>6</v>
      </c>
      <c r="Q2836" s="55">
        <v>2835</v>
      </c>
      <c r="R2836" s="55" t="s">
        <v>309</v>
      </c>
      <c r="S2836" s="55">
        <v>158</v>
      </c>
      <c r="T2836" s="57">
        <f t="shared" si="44"/>
        <v>4</v>
      </c>
    </row>
    <row r="2837" spans="1:20" s="55" customFormat="1" x14ac:dyDescent="0.3">
      <c r="A2837" s="55" t="s">
        <v>2239</v>
      </c>
      <c r="B2837" s="55">
        <v>0</v>
      </c>
      <c r="C2837" s="55">
        <v>0</v>
      </c>
      <c r="D2837" s="55">
        <v>0</v>
      </c>
      <c r="E2837" s="55">
        <v>0</v>
      </c>
      <c r="F2837" s="55">
        <v>1</v>
      </c>
      <c r="G2837" s="55">
        <v>2</v>
      </c>
      <c r="H2837" s="55">
        <v>1</v>
      </c>
      <c r="I2837" s="55">
        <v>1</v>
      </c>
      <c r="J2837" s="55">
        <v>1</v>
      </c>
      <c r="K2837" s="55">
        <v>1</v>
      </c>
      <c r="L2837" s="55">
        <v>0</v>
      </c>
      <c r="M2837" s="55">
        <v>0</v>
      </c>
      <c r="N2837" s="56">
        <v>3</v>
      </c>
      <c r="O2837" s="56">
        <v>4</v>
      </c>
      <c r="P2837" s="56">
        <v>7</v>
      </c>
      <c r="Q2837" s="55">
        <v>2836</v>
      </c>
      <c r="R2837" s="55" t="s">
        <v>309</v>
      </c>
      <c r="S2837" s="55">
        <v>158</v>
      </c>
      <c r="T2837" s="57">
        <f t="shared" si="44"/>
        <v>5</v>
      </c>
    </row>
    <row r="2838" spans="1:20" s="55" customFormat="1" x14ac:dyDescent="0.3">
      <c r="A2838" s="55" t="s">
        <v>2239</v>
      </c>
      <c r="B2838" s="55">
        <v>0</v>
      </c>
      <c r="C2838" s="55">
        <v>0</v>
      </c>
      <c r="D2838" s="55">
        <v>1</v>
      </c>
      <c r="E2838" s="55">
        <v>1</v>
      </c>
      <c r="F2838" s="55">
        <v>0</v>
      </c>
      <c r="G2838" s="55">
        <v>0</v>
      </c>
      <c r="H2838" s="55">
        <v>1</v>
      </c>
      <c r="I2838" s="55">
        <v>2</v>
      </c>
      <c r="J2838" s="55">
        <v>1</v>
      </c>
      <c r="K2838" s="55">
        <v>1</v>
      </c>
      <c r="L2838" s="55">
        <v>0</v>
      </c>
      <c r="M2838" s="55">
        <v>0</v>
      </c>
      <c r="N2838" s="56">
        <v>3</v>
      </c>
      <c r="O2838" s="56">
        <v>4</v>
      </c>
      <c r="P2838" s="56">
        <v>7</v>
      </c>
      <c r="Q2838" s="55">
        <v>2837</v>
      </c>
      <c r="R2838" s="55" t="s">
        <v>309</v>
      </c>
      <c r="S2838" s="55">
        <v>159</v>
      </c>
      <c r="T2838" s="57">
        <f t="shared" si="44"/>
        <v>5</v>
      </c>
    </row>
    <row r="2839" spans="1:20" s="55" customFormat="1" x14ac:dyDescent="0.3">
      <c r="A2839" s="55" t="s">
        <v>2239</v>
      </c>
      <c r="B2839" s="55">
        <v>1</v>
      </c>
      <c r="C2839" s="55">
        <v>0</v>
      </c>
      <c r="D2839" s="55">
        <v>0</v>
      </c>
      <c r="E2839" s="55">
        <v>1</v>
      </c>
      <c r="F2839" s="55">
        <v>0</v>
      </c>
      <c r="G2839" s="55">
        <v>0</v>
      </c>
      <c r="H2839" s="55">
        <v>0</v>
      </c>
      <c r="I2839" s="55">
        <v>1</v>
      </c>
      <c r="J2839" s="55">
        <v>1</v>
      </c>
      <c r="K2839" s="55">
        <v>1</v>
      </c>
      <c r="L2839" s="55">
        <v>0</v>
      </c>
      <c r="M2839" s="55">
        <v>0</v>
      </c>
      <c r="N2839" s="56">
        <v>2</v>
      </c>
      <c r="O2839" s="56">
        <v>3</v>
      </c>
      <c r="P2839" s="56">
        <v>5</v>
      </c>
      <c r="Q2839" s="55">
        <v>2838</v>
      </c>
      <c r="R2839" s="55" t="s">
        <v>309</v>
      </c>
      <c r="S2839" s="55">
        <v>159</v>
      </c>
      <c r="T2839" s="57">
        <f t="shared" si="44"/>
        <v>3</v>
      </c>
    </row>
    <row r="2840" spans="1:20" s="55" customFormat="1" x14ac:dyDescent="0.3">
      <c r="A2840" s="55" t="s">
        <v>2239</v>
      </c>
      <c r="B2840" s="55">
        <v>1</v>
      </c>
      <c r="C2840" s="55">
        <v>0</v>
      </c>
      <c r="D2840" s="55">
        <v>1</v>
      </c>
      <c r="E2840" s="55">
        <v>1</v>
      </c>
      <c r="F2840" s="55">
        <v>1</v>
      </c>
      <c r="G2840" s="55">
        <v>0</v>
      </c>
      <c r="H2840" s="55">
        <v>0</v>
      </c>
      <c r="I2840" s="55">
        <v>1</v>
      </c>
      <c r="J2840" s="55">
        <v>1</v>
      </c>
      <c r="K2840" s="55">
        <v>1</v>
      </c>
      <c r="L2840" s="55">
        <v>0</v>
      </c>
      <c r="M2840" s="55">
        <v>0</v>
      </c>
      <c r="N2840" s="56">
        <v>4</v>
      </c>
      <c r="O2840" s="56">
        <v>3</v>
      </c>
      <c r="P2840" s="56">
        <v>7</v>
      </c>
      <c r="Q2840" s="55">
        <v>2839</v>
      </c>
      <c r="R2840" s="55" t="s">
        <v>309</v>
      </c>
      <c r="S2840" s="55">
        <v>159</v>
      </c>
      <c r="T2840" s="57">
        <f t="shared" si="44"/>
        <v>5</v>
      </c>
    </row>
    <row r="2841" spans="1:20" s="55" customFormat="1" x14ac:dyDescent="0.3">
      <c r="A2841" s="55" t="s">
        <v>2239</v>
      </c>
      <c r="B2841" s="55">
        <v>1</v>
      </c>
      <c r="C2841" s="55">
        <v>0</v>
      </c>
      <c r="D2841" s="55">
        <v>0</v>
      </c>
      <c r="E2841" s="55">
        <v>1</v>
      </c>
      <c r="F2841" s="55">
        <v>0</v>
      </c>
      <c r="G2841" s="55">
        <v>1</v>
      </c>
      <c r="H2841" s="55">
        <v>0</v>
      </c>
      <c r="I2841" s="55">
        <v>0</v>
      </c>
      <c r="J2841" s="55">
        <v>1</v>
      </c>
      <c r="K2841" s="55">
        <v>1</v>
      </c>
      <c r="L2841" s="55">
        <v>0</v>
      </c>
      <c r="M2841" s="55">
        <v>0</v>
      </c>
      <c r="N2841" s="56">
        <v>2</v>
      </c>
      <c r="O2841" s="56">
        <v>3</v>
      </c>
      <c r="P2841" s="56">
        <v>5</v>
      </c>
      <c r="Q2841" s="55">
        <v>2840</v>
      </c>
      <c r="R2841" s="55" t="s">
        <v>309</v>
      </c>
      <c r="S2841" s="55">
        <v>159</v>
      </c>
      <c r="T2841" s="57">
        <f t="shared" si="44"/>
        <v>3</v>
      </c>
    </row>
    <row r="2842" spans="1:20" s="55" customFormat="1" x14ac:dyDescent="0.3">
      <c r="A2842" s="55" t="s">
        <v>2239</v>
      </c>
      <c r="B2842" s="55">
        <v>0</v>
      </c>
      <c r="C2842" s="55">
        <v>0</v>
      </c>
      <c r="D2842" s="55">
        <v>0</v>
      </c>
      <c r="E2842" s="55">
        <v>1</v>
      </c>
      <c r="F2842" s="55">
        <v>0</v>
      </c>
      <c r="G2842" s="55">
        <v>0</v>
      </c>
      <c r="H2842" s="55">
        <v>0</v>
      </c>
      <c r="I2842" s="55">
        <v>1</v>
      </c>
      <c r="J2842" s="55">
        <v>1</v>
      </c>
      <c r="K2842" s="55">
        <v>1</v>
      </c>
      <c r="L2842" s="55">
        <v>0</v>
      </c>
      <c r="M2842" s="55">
        <v>0</v>
      </c>
      <c r="N2842" s="56">
        <v>1</v>
      </c>
      <c r="O2842" s="56">
        <v>3</v>
      </c>
      <c r="P2842" s="56">
        <v>4</v>
      </c>
      <c r="Q2842" s="55">
        <v>2841</v>
      </c>
      <c r="R2842" s="55" t="s">
        <v>309</v>
      </c>
      <c r="S2842" s="55">
        <v>159</v>
      </c>
      <c r="T2842" s="57">
        <f t="shared" si="44"/>
        <v>2</v>
      </c>
    </row>
    <row r="2843" spans="1:20" s="55" customFormat="1" x14ac:dyDescent="0.3">
      <c r="A2843" s="55" t="s">
        <v>2239</v>
      </c>
      <c r="B2843" s="55">
        <v>0</v>
      </c>
      <c r="C2843" s="55">
        <v>0</v>
      </c>
      <c r="D2843" s="55">
        <v>1</v>
      </c>
      <c r="E2843" s="55">
        <v>0</v>
      </c>
      <c r="F2843" s="55">
        <v>0</v>
      </c>
      <c r="G2843" s="55">
        <v>1</v>
      </c>
      <c r="H2843" s="55">
        <v>0</v>
      </c>
      <c r="I2843" s="55">
        <v>0</v>
      </c>
      <c r="J2843" s="55">
        <v>1</v>
      </c>
      <c r="K2843" s="55">
        <v>1</v>
      </c>
      <c r="L2843" s="55">
        <v>0</v>
      </c>
      <c r="M2843" s="55">
        <v>0</v>
      </c>
      <c r="N2843" s="56">
        <v>2</v>
      </c>
      <c r="O2843" s="56">
        <v>2</v>
      </c>
      <c r="P2843" s="56">
        <v>4</v>
      </c>
      <c r="Q2843" s="55">
        <v>2842</v>
      </c>
      <c r="R2843" s="55" t="s">
        <v>309</v>
      </c>
      <c r="S2843" s="55">
        <v>159</v>
      </c>
      <c r="T2843" s="57">
        <f t="shared" si="44"/>
        <v>2</v>
      </c>
    </row>
    <row r="2844" spans="1:20" s="55" customFormat="1" x14ac:dyDescent="0.3">
      <c r="A2844" s="55" t="s">
        <v>2239</v>
      </c>
      <c r="B2844" s="55">
        <v>0</v>
      </c>
      <c r="C2844" s="55">
        <v>0</v>
      </c>
      <c r="D2844" s="55">
        <v>1</v>
      </c>
      <c r="E2844" s="55">
        <v>0</v>
      </c>
      <c r="F2844" s="55">
        <v>1</v>
      </c>
      <c r="G2844" s="55">
        <v>1</v>
      </c>
      <c r="H2844" s="55">
        <v>0</v>
      </c>
      <c r="I2844" s="55">
        <v>0</v>
      </c>
      <c r="J2844" s="55">
        <v>1</v>
      </c>
      <c r="K2844" s="55">
        <v>1</v>
      </c>
      <c r="L2844" s="55">
        <v>0</v>
      </c>
      <c r="M2844" s="55">
        <v>0</v>
      </c>
      <c r="N2844" s="56">
        <v>3</v>
      </c>
      <c r="O2844" s="56">
        <v>2</v>
      </c>
      <c r="P2844" s="56">
        <v>5</v>
      </c>
      <c r="Q2844" s="55">
        <v>2843</v>
      </c>
      <c r="R2844" s="55" t="s">
        <v>309</v>
      </c>
      <c r="S2844" s="55">
        <v>159</v>
      </c>
      <c r="T2844" s="57">
        <f t="shared" si="44"/>
        <v>3</v>
      </c>
    </row>
    <row r="2845" spans="1:20" s="55" customFormat="1" x14ac:dyDescent="0.3">
      <c r="A2845" s="55" t="s">
        <v>2239</v>
      </c>
      <c r="B2845" s="55">
        <v>0</v>
      </c>
      <c r="C2845" s="55">
        <v>0</v>
      </c>
      <c r="D2845" s="55">
        <v>0</v>
      </c>
      <c r="E2845" s="55">
        <v>1</v>
      </c>
      <c r="F2845" s="55">
        <v>0</v>
      </c>
      <c r="G2845" s="55">
        <v>1</v>
      </c>
      <c r="H2845" s="55">
        <v>1</v>
      </c>
      <c r="I2845" s="55">
        <v>0</v>
      </c>
      <c r="J2845" s="55">
        <v>1</v>
      </c>
      <c r="K2845" s="55">
        <v>1</v>
      </c>
      <c r="L2845" s="55">
        <v>0</v>
      </c>
      <c r="M2845" s="55">
        <v>0</v>
      </c>
      <c r="N2845" s="56">
        <v>2</v>
      </c>
      <c r="O2845" s="56">
        <v>3</v>
      </c>
      <c r="P2845" s="56">
        <v>5</v>
      </c>
      <c r="Q2845" s="55">
        <v>2844</v>
      </c>
      <c r="R2845" s="55" t="s">
        <v>309</v>
      </c>
      <c r="S2845" s="55">
        <v>159</v>
      </c>
      <c r="T2845" s="57">
        <f t="shared" si="44"/>
        <v>3</v>
      </c>
    </row>
    <row r="2846" spans="1:20" s="55" customFormat="1" x14ac:dyDescent="0.3">
      <c r="A2846" s="55" t="s">
        <v>2239</v>
      </c>
      <c r="B2846" s="55">
        <v>0</v>
      </c>
      <c r="C2846" s="55">
        <v>1</v>
      </c>
      <c r="D2846" s="55">
        <v>1</v>
      </c>
      <c r="E2846" s="55">
        <v>1</v>
      </c>
      <c r="F2846" s="55">
        <v>0</v>
      </c>
      <c r="G2846" s="55">
        <v>0</v>
      </c>
      <c r="H2846" s="55">
        <v>0</v>
      </c>
      <c r="I2846" s="55">
        <v>0</v>
      </c>
      <c r="J2846" s="55">
        <v>1</v>
      </c>
      <c r="K2846" s="55">
        <v>1</v>
      </c>
      <c r="L2846" s="55">
        <v>0</v>
      </c>
      <c r="M2846" s="55">
        <v>0</v>
      </c>
      <c r="N2846" s="56">
        <v>2</v>
      </c>
      <c r="O2846" s="56">
        <v>3</v>
      </c>
      <c r="P2846" s="56">
        <v>5</v>
      </c>
      <c r="Q2846" s="55">
        <v>2845</v>
      </c>
      <c r="R2846" s="55" t="s">
        <v>309</v>
      </c>
      <c r="S2846" s="55">
        <v>159</v>
      </c>
      <c r="T2846" s="57">
        <f t="shared" si="44"/>
        <v>3</v>
      </c>
    </row>
    <row r="2847" spans="1:20" s="55" customFormat="1" x14ac:dyDescent="0.3">
      <c r="A2847" s="55" t="s">
        <v>2239</v>
      </c>
      <c r="B2847" s="55">
        <v>0</v>
      </c>
      <c r="C2847" s="55">
        <v>1</v>
      </c>
      <c r="D2847" s="55">
        <v>1</v>
      </c>
      <c r="E2847" s="55">
        <v>1</v>
      </c>
      <c r="F2847" s="55">
        <v>1</v>
      </c>
      <c r="G2847" s="55">
        <v>0</v>
      </c>
      <c r="H2847" s="55">
        <v>1</v>
      </c>
      <c r="I2847" s="55">
        <v>1</v>
      </c>
      <c r="J2847" s="55">
        <v>1</v>
      </c>
      <c r="K2847" s="55">
        <v>1</v>
      </c>
      <c r="L2847" s="55">
        <v>0</v>
      </c>
      <c r="M2847" s="55">
        <v>0</v>
      </c>
      <c r="N2847" s="56">
        <v>4</v>
      </c>
      <c r="O2847" s="56">
        <v>4</v>
      </c>
      <c r="P2847" s="56">
        <v>8</v>
      </c>
      <c r="Q2847" s="55">
        <v>2846</v>
      </c>
      <c r="R2847" s="55" t="s">
        <v>309</v>
      </c>
      <c r="S2847" s="55">
        <v>159</v>
      </c>
      <c r="T2847" s="57">
        <f t="shared" si="44"/>
        <v>6</v>
      </c>
    </row>
    <row r="2848" spans="1:20" s="55" customFormat="1" x14ac:dyDescent="0.3">
      <c r="A2848" s="55" t="s">
        <v>2239</v>
      </c>
      <c r="B2848" s="55">
        <v>0</v>
      </c>
      <c r="C2848" s="55">
        <v>0</v>
      </c>
      <c r="D2848" s="55">
        <v>0</v>
      </c>
      <c r="E2848" s="55">
        <v>0</v>
      </c>
      <c r="F2848" s="55">
        <v>0</v>
      </c>
      <c r="G2848" s="55">
        <v>0</v>
      </c>
      <c r="H2848" s="55">
        <v>1</v>
      </c>
      <c r="I2848" s="55">
        <v>1</v>
      </c>
      <c r="J2848" s="55">
        <v>1</v>
      </c>
      <c r="K2848" s="55">
        <v>1</v>
      </c>
      <c r="L2848" s="55">
        <v>0</v>
      </c>
      <c r="M2848" s="55">
        <v>0</v>
      </c>
      <c r="N2848" s="56">
        <v>2</v>
      </c>
      <c r="O2848" s="56">
        <v>2</v>
      </c>
      <c r="P2848" s="56">
        <v>4</v>
      </c>
      <c r="Q2848" s="55">
        <v>2847</v>
      </c>
      <c r="R2848" s="55" t="s">
        <v>309</v>
      </c>
      <c r="S2848" s="55">
        <v>159</v>
      </c>
      <c r="T2848" s="57">
        <f t="shared" si="44"/>
        <v>2</v>
      </c>
    </row>
    <row r="2849" spans="1:20" s="55" customFormat="1" x14ac:dyDescent="0.3">
      <c r="A2849" s="55" t="s">
        <v>2239</v>
      </c>
      <c r="B2849" s="55">
        <v>0</v>
      </c>
      <c r="C2849" s="55">
        <v>1</v>
      </c>
      <c r="D2849" s="55">
        <v>0</v>
      </c>
      <c r="E2849" s="55">
        <v>1</v>
      </c>
      <c r="F2849" s="55">
        <v>0</v>
      </c>
      <c r="G2849" s="55">
        <v>0</v>
      </c>
      <c r="H2849" s="55">
        <v>0</v>
      </c>
      <c r="I2849" s="55">
        <v>2</v>
      </c>
      <c r="J2849" s="55">
        <v>1</v>
      </c>
      <c r="K2849" s="55">
        <v>1</v>
      </c>
      <c r="L2849" s="55">
        <v>0</v>
      </c>
      <c r="M2849" s="55">
        <v>0</v>
      </c>
      <c r="N2849" s="56">
        <v>1</v>
      </c>
      <c r="O2849" s="56">
        <v>5</v>
      </c>
      <c r="P2849" s="56">
        <v>6</v>
      </c>
      <c r="Q2849" s="55">
        <v>2848</v>
      </c>
      <c r="R2849" s="55" t="s">
        <v>309</v>
      </c>
      <c r="S2849" s="55">
        <v>159</v>
      </c>
      <c r="T2849" s="57">
        <f t="shared" si="44"/>
        <v>4</v>
      </c>
    </row>
    <row r="2850" spans="1:20" s="55" customFormat="1" x14ac:dyDescent="0.3">
      <c r="A2850" s="55" t="s">
        <v>2239</v>
      </c>
      <c r="B2850" s="55">
        <v>0</v>
      </c>
      <c r="C2850" s="55">
        <v>0</v>
      </c>
      <c r="D2850" s="55">
        <v>1</v>
      </c>
      <c r="E2850" s="55">
        <v>1</v>
      </c>
      <c r="F2850" s="55">
        <v>0</v>
      </c>
      <c r="G2850" s="55">
        <v>0</v>
      </c>
      <c r="H2850" s="55">
        <v>1</v>
      </c>
      <c r="I2850" s="55">
        <v>1</v>
      </c>
      <c r="J2850" s="55">
        <v>1</v>
      </c>
      <c r="K2850" s="55">
        <v>1</v>
      </c>
      <c r="L2850" s="55">
        <v>0</v>
      </c>
      <c r="M2850" s="55">
        <v>0</v>
      </c>
      <c r="N2850" s="56">
        <v>3</v>
      </c>
      <c r="O2850" s="56">
        <v>3</v>
      </c>
      <c r="P2850" s="56">
        <v>6</v>
      </c>
      <c r="Q2850" s="55">
        <v>2849</v>
      </c>
      <c r="R2850" s="55" t="s">
        <v>309</v>
      </c>
      <c r="S2850" s="55">
        <v>159</v>
      </c>
      <c r="T2850" s="57">
        <f t="shared" si="44"/>
        <v>4</v>
      </c>
    </row>
    <row r="2851" spans="1:20" s="55" customFormat="1" x14ac:dyDescent="0.3">
      <c r="A2851" s="55" t="s">
        <v>2239</v>
      </c>
      <c r="B2851" s="55">
        <v>0</v>
      </c>
      <c r="C2851" s="55">
        <v>0</v>
      </c>
      <c r="D2851" s="55">
        <v>0</v>
      </c>
      <c r="E2851" s="55">
        <v>0</v>
      </c>
      <c r="F2851" s="55">
        <v>0</v>
      </c>
      <c r="G2851" s="55">
        <v>0</v>
      </c>
      <c r="H2851" s="55">
        <v>0</v>
      </c>
      <c r="I2851" s="55">
        <v>1</v>
      </c>
      <c r="J2851" s="55">
        <v>1</v>
      </c>
      <c r="K2851" s="55">
        <v>1</v>
      </c>
      <c r="L2851" s="55">
        <v>0</v>
      </c>
      <c r="M2851" s="55">
        <v>0</v>
      </c>
      <c r="N2851" s="56">
        <v>1</v>
      </c>
      <c r="O2851" s="56">
        <v>2</v>
      </c>
      <c r="P2851" s="56">
        <v>3</v>
      </c>
      <c r="Q2851" s="55">
        <v>2850</v>
      </c>
      <c r="R2851" s="55" t="s">
        <v>309</v>
      </c>
      <c r="S2851" s="55">
        <v>159</v>
      </c>
      <c r="T2851" s="57">
        <f t="shared" si="44"/>
        <v>1</v>
      </c>
    </row>
    <row r="2852" spans="1:20" s="55" customFormat="1" x14ac:dyDescent="0.3">
      <c r="A2852" s="55" t="s">
        <v>2239</v>
      </c>
      <c r="B2852" s="55">
        <v>0</v>
      </c>
      <c r="C2852" s="55">
        <v>0</v>
      </c>
      <c r="D2852" s="55">
        <v>2</v>
      </c>
      <c r="E2852" s="55">
        <v>0</v>
      </c>
      <c r="F2852" s="55">
        <v>0</v>
      </c>
      <c r="G2852" s="55">
        <v>0</v>
      </c>
      <c r="H2852" s="55">
        <v>0</v>
      </c>
      <c r="I2852" s="55">
        <v>0</v>
      </c>
      <c r="J2852" s="55">
        <v>1</v>
      </c>
      <c r="K2852" s="55">
        <v>1</v>
      </c>
      <c r="L2852" s="55">
        <v>0</v>
      </c>
      <c r="M2852" s="55">
        <v>0</v>
      </c>
      <c r="N2852" s="56">
        <v>3</v>
      </c>
      <c r="O2852" s="56">
        <v>1</v>
      </c>
      <c r="P2852" s="56">
        <v>4</v>
      </c>
      <c r="Q2852" s="55">
        <v>2851</v>
      </c>
      <c r="R2852" s="55" t="s">
        <v>309</v>
      </c>
      <c r="S2852" s="55">
        <v>159</v>
      </c>
      <c r="T2852" s="57">
        <f t="shared" si="44"/>
        <v>2</v>
      </c>
    </row>
    <row r="2853" spans="1:20" s="55" customFormat="1" x14ac:dyDescent="0.3">
      <c r="A2853" s="55" t="s">
        <v>2239</v>
      </c>
      <c r="B2853" s="55">
        <v>0</v>
      </c>
      <c r="C2853" s="55">
        <v>0</v>
      </c>
      <c r="D2853" s="55">
        <v>0</v>
      </c>
      <c r="E2853" s="55">
        <v>1</v>
      </c>
      <c r="F2853" s="55">
        <v>1</v>
      </c>
      <c r="G2853" s="55">
        <v>0</v>
      </c>
      <c r="H2853" s="55">
        <v>0</v>
      </c>
      <c r="I2853" s="55">
        <v>0</v>
      </c>
      <c r="J2853" s="55">
        <v>1</v>
      </c>
      <c r="K2853" s="55">
        <v>1</v>
      </c>
      <c r="L2853" s="55">
        <v>0</v>
      </c>
      <c r="M2853" s="55">
        <v>0</v>
      </c>
      <c r="N2853" s="56">
        <v>2</v>
      </c>
      <c r="O2853" s="56">
        <v>2</v>
      </c>
      <c r="P2853" s="56">
        <v>4</v>
      </c>
      <c r="Q2853" s="55">
        <v>2852</v>
      </c>
      <c r="R2853" s="55" t="s">
        <v>309</v>
      </c>
      <c r="S2853" s="55">
        <v>159</v>
      </c>
      <c r="T2853" s="57">
        <f t="shared" si="44"/>
        <v>2</v>
      </c>
    </row>
    <row r="2854" spans="1:20" s="55" customFormat="1" x14ac:dyDescent="0.3">
      <c r="A2854" s="55" t="s">
        <v>2239</v>
      </c>
      <c r="B2854" s="55">
        <v>0</v>
      </c>
      <c r="C2854" s="55">
        <v>0</v>
      </c>
      <c r="D2854" s="55">
        <v>0</v>
      </c>
      <c r="E2854" s="55">
        <v>1</v>
      </c>
      <c r="F2854" s="55">
        <v>0</v>
      </c>
      <c r="G2854" s="55">
        <v>1</v>
      </c>
      <c r="H2854" s="55">
        <v>1</v>
      </c>
      <c r="I2854" s="55">
        <v>0</v>
      </c>
      <c r="J2854" s="55">
        <v>1</v>
      </c>
      <c r="K2854" s="55">
        <v>1</v>
      </c>
      <c r="L2854" s="55">
        <v>0</v>
      </c>
      <c r="M2854" s="55">
        <v>0</v>
      </c>
      <c r="N2854" s="56">
        <v>2</v>
      </c>
      <c r="O2854" s="56">
        <v>3</v>
      </c>
      <c r="P2854" s="56">
        <v>5</v>
      </c>
      <c r="Q2854" s="55">
        <v>2853</v>
      </c>
      <c r="R2854" s="55" t="s">
        <v>309</v>
      </c>
      <c r="S2854" s="55">
        <v>159</v>
      </c>
      <c r="T2854" s="57">
        <f t="shared" si="44"/>
        <v>3</v>
      </c>
    </row>
    <row r="2855" spans="1:20" s="55" customFormat="1" x14ac:dyDescent="0.3">
      <c r="A2855" s="55" t="s">
        <v>2239</v>
      </c>
      <c r="B2855" s="55">
        <v>0</v>
      </c>
      <c r="C2855" s="55">
        <v>0</v>
      </c>
      <c r="D2855" s="55">
        <v>0</v>
      </c>
      <c r="E2855" s="55">
        <v>0</v>
      </c>
      <c r="F2855" s="55">
        <v>0</v>
      </c>
      <c r="G2855" s="55">
        <v>0</v>
      </c>
      <c r="H2855" s="55">
        <v>1</v>
      </c>
      <c r="I2855" s="55">
        <v>3</v>
      </c>
      <c r="J2855" s="55">
        <v>1</v>
      </c>
      <c r="K2855" s="55">
        <v>1</v>
      </c>
      <c r="L2855" s="55">
        <v>0</v>
      </c>
      <c r="M2855" s="55">
        <v>0</v>
      </c>
      <c r="N2855" s="56">
        <v>2</v>
      </c>
      <c r="O2855" s="56">
        <v>4</v>
      </c>
      <c r="P2855" s="56">
        <v>6</v>
      </c>
      <c r="Q2855" s="55">
        <v>2854</v>
      </c>
      <c r="R2855" s="55" t="s">
        <v>309</v>
      </c>
      <c r="S2855" s="55">
        <v>159</v>
      </c>
      <c r="T2855" s="57">
        <f t="shared" si="44"/>
        <v>4</v>
      </c>
    </row>
    <row r="2856" spans="1:20" s="55" customFormat="1" x14ac:dyDescent="0.3">
      <c r="A2856" s="55" t="s">
        <v>2239</v>
      </c>
      <c r="B2856" s="55">
        <v>0</v>
      </c>
      <c r="C2856" s="55">
        <v>0</v>
      </c>
      <c r="D2856" s="55">
        <v>0</v>
      </c>
      <c r="E2856" s="55">
        <v>2</v>
      </c>
      <c r="F2856" s="55">
        <v>1</v>
      </c>
      <c r="G2856" s="55">
        <v>0</v>
      </c>
      <c r="H2856" s="55">
        <v>0</v>
      </c>
      <c r="I2856" s="55">
        <v>1</v>
      </c>
      <c r="J2856" s="55">
        <v>1</v>
      </c>
      <c r="K2856" s="55">
        <v>1</v>
      </c>
      <c r="L2856" s="55">
        <v>0</v>
      </c>
      <c r="M2856" s="55">
        <v>0</v>
      </c>
      <c r="N2856" s="56">
        <v>2</v>
      </c>
      <c r="O2856" s="56">
        <v>4</v>
      </c>
      <c r="P2856" s="56">
        <v>6</v>
      </c>
      <c r="Q2856" s="55">
        <v>2855</v>
      </c>
      <c r="R2856" s="55" t="s">
        <v>309</v>
      </c>
      <c r="S2856" s="55">
        <v>159</v>
      </c>
      <c r="T2856" s="57">
        <f t="shared" si="44"/>
        <v>4</v>
      </c>
    </row>
    <row r="2857" spans="1:20" s="55" customFormat="1" x14ac:dyDescent="0.3">
      <c r="A2857" s="55" t="s">
        <v>2239</v>
      </c>
      <c r="B2857" s="55">
        <v>0</v>
      </c>
      <c r="C2857" s="55">
        <v>1</v>
      </c>
      <c r="D2857" s="55">
        <v>0</v>
      </c>
      <c r="E2857" s="55">
        <v>1</v>
      </c>
      <c r="F2857" s="55">
        <v>0</v>
      </c>
      <c r="G2857" s="55">
        <v>1</v>
      </c>
      <c r="H2857" s="55">
        <v>0</v>
      </c>
      <c r="I2857" s="55">
        <v>1</v>
      </c>
      <c r="J2857" s="55">
        <v>1</v>
      </c>
      <c r="K2857" s="55">
        <v>1</v>
      </c>
      <c r="L2857" s="55">
        <v>0</v>
      </c>
      <c r="M2857" s="55">
        <v>0</v>
      </c>
      <c r="N2857" s="56">
        <v>1</v>
      </c>
      <c r="O2857" s="56">
        <v>5</v>
      </c>
      <c r="P2857" s="56">
        <v>6</v>
      </c>
      <c r="Q2857" s="55">
        <v>2856</v>
      </c>
      <c r="R2857" s="55" t="s">
        <v>309</v>
      </c>
      <c r="S2857" s="55">
        <v>159</v>
      </c>
      <c r="T2857" s="57">
        <f t="shared" si="44"/>
        <v>4</v>
      </c>
    </row>
    <row r="2858" spans="1:20" s="55" customFormat="1" x14ac:dyDescent="0.3">
      <c r="A2858" s="55" t="s">
        <v>2239</v>
      </c>
      <c r="B2858" s="55">
        <v>0</v>
      </c>
      <c r="C2858" s="55">
        <v>1</v>
      </c>
      <c r="D2858" s="55">
        <v>0</v>
      </c>
      <c r="E2858" s="55">
        <v>1</v>
      </c>
      <c r="F2858" s="55">
        <v>1</v>
      </c>
      <c r="G2858" s="55">
        <v>1</v>
      </c>
      <c r="H2858" s="55">
        <v>0</v>
      </c>
      <c r="I2858" s="55">
        <v>1</v>
      </c>
      <c r="J2858" s="55">
        <v>1</v>
      </c>
      <c r="K2858" s="55">
        <v>3</v>
      </c>
      <c r="L2858" s="55">
        <v>0</v>
      </c>
      <c r="M2858" s="55">
        <v>0</v>
      </c>
      <c r="N2858" s="56">
        <v>2</v>
      </c>
      <c r="O2858" s="56">
        <v>7</v>
      </c>
      <c r="P2858" s="56">
        <v>9</v>
      </c>
      <c r="Q2858" s="55">
        <v>2857</v>
      </c>
      <c r="R2858" s="55" t="s">
        <v>309</v>
      </c>
      <c r="S2858" s="55">
        <v>160</v>
      </c>
      <c r="T2858" s="57">
        <f t="shared" si="44"/>
        <v>5</v>
      </c>
    </row>
    <row r="2859" spans="1:20" s="55" customFormat="1" x14ac:dyDescent="0.3">
      <c r="A2859" s="55" t="s">
        <v>2239</v>
      </c>
      <c r="B2859" s="55">
        <v>0</v>
      </c>
      <c r="C2859" s="55">
        <v>0</v>
      </c>
      <c r="D2859" s="55">
        <v>1</v>
      </c>
      <c r="E2859" s="55">
        <v>0</v>
      </c>
      <c r="F2859" s="55">
        <v>0</v>
      </c>
      <c r="G2859" s="55">
        <v>2</v>
      </c>
      <c r="H2859" s="55">
        <v>1</v>
      </c>
      <c r="I2859" s="55">
        <v>0</v>
      </c>
      <c r="J2859" s="55">
        <v>1</v>
      </c>
      <c r="K2859" s="55">
        <v>1</v>
      </c>
      <c r="L2859" s="55">
        <v>0</v>
      </c>
      <c r="M2859" s="55">
        <v>0</v>
      </c>
      <c r="N2859" s="56">
        <v>3</v>
      </c>
      <c r="O2859" s="56">
        <v>3</v>
      </c>
      <c r="P2859" s="56">
        <v>6</v>
      </c>
      <c r="Q2859" s="55">
        <v>2858</v>
      </c>
      <c r="R2859" s="55" t="s">
        <v>309</v>
      </c>
      <c r="S2859" s="55">
        <v>160</v>
      </c>
      <c r="T2859" s="57">
        <f t="shared" si="44"/>
        <v>4</v>
      </c>
    </row>
    <row r="2860" spans="1:20" s="55" customFormat="1" x14ac:dyDescent="0.3">
      <c r="A2860" s="55" t="s">
        <v>2239</v>
      </c>
      <c r="B2860" s="55">
        <v>0</v>
      </c>
      <c r="C2860" s="55">
        <v>1</v>
      </c>
      <c r="D2860" s="55">
        <v>1</v>
      </c>
      <c r="E2860" s="55">
        <v>1</v>
      </c>
      <c r="F2860" s="55">
        <v>1</v>
      </c>
      <c r="G2860" s="55">
        <v>1</v>
      </c>
      <c r="H2860" s="55">
        <v>0</v>
      </c>
      <c r="I2860" s="55">
        <v>1</v>
      </c>
      <c r="J2860" s="55">
        <v>1</v>
      </c>
      <c r="K2860" s="55">
        <v>1</v>
      </c>
      <c r="L2860" s="55">
        <v>0</v>
      </c>
      <c r="M2860" s="55">
        <v>0</v>
      </c>
      <c r="N2860" s="56">
        <v>3</v>
      </c>
      <c r="O2860" s="56">
        <v>5</v>
      </c>
      <c r="P2860" s="56">
        <v>8</v>
      </c>
      <c r="Q2860" s="55">
        <v>2859</v>
      </c>
      <c r="R2860" s="55" t="s">
        <v>309</v>
      </c>
      <c r="S2860" s="55">
        <v>160</v>
      </c>
      <c r="T2860" s="57">
        <f t="shared" si="44"/>
        <v>6</v>
      </c>
    </row>
    <row r="2861" spans="1:20" s="55" customFormat="1" x14ac:dyDescent="0.3">
      <c r="A2861" s="55" t="s">
        <v>2239</v>
      </c>
      <c r="B2861" s="55">
        <v>0</v>
      </c>
      <c r="C2861" s="55">
        <v>1</v>
      </c>
      <c r="D2861" s="55">
        <v>1</v>
      </c>
      <c r="E2861" s="55">
        <v>1</v>
      </c>
      <c r="F2861" s="55">
        <v>0</v>
      </c>
      <c r="G2861" s="55">
        <v>1</v>
      </c>
      <c r="H2861" s="55">
        <v>0</v>
      </c>
      <c r="I2861" s="55">
        <v>0</v>
      </c>
      <c r="J2861" s="55">
        <v>1</v>
      </c>
      <c r="K2861" s="55">
        <v>1</v>
      </c>
      <c r="L2861" s="55">
        <v>0</v>
      </c>
      <c r="M2861" s="55">
        <v>0</v>
      </c>
      <c r="N2861" s="56">
        <v>2</v>
      </c>
      <c r="O2861" s="56">
        <v>4</v>
      </c>
      <c r="P2861" s="56">
        <v>6</v>
      </c>
      <c r="Q2861" s="55">
        <v>2860</v>
      </c>
      <c r="R2861" s="55" t="s">
        <v>309</v>
      </c>
      <c r="S2861" s="55">
        <v>160</v>
      </c>
      <c r="T2861" s="57">
        <f t="shared" si="44"/>
        <v>4</v>
      </c>
    </row>
    <row r="2862" spans="1:20" s="55" customFormat="1" x14ac:dyDescent="0.3">
      <c r="A2862" s="55" t="s">
        <v>2239</v>
      </c>
      <c r="B2862" s="55">
        <v>0</v>
      </c>
      <c r="C2862" s="55">
        <v>1</v>
      </c>
      <c r="D2862" s="55">
        <v>1</v>
      </c>
      <c r="E2862" s="55">
        <v>0</v>
      </c>
      <c r="F2862" s="55">
        <v>0</v>
      </c>
      <c r="G2862" s="55">
        <v>0</v>
      </c>
      <c r="H2862" s="55">
        <v>0</v>
      </c>
      <c r="I2862" s="55">
        <v>0</v>
      </c>
      <c r="J2862" s="55">
        <v>1</v>
      </c>
      <c r="K2862" s="55">
        <v>1</v>
      </c>
      <c r="L2862" s="55">
        <v>0</v>
      </c>
      <c r="M2862" s="55">
        <v>0</v>
      </c>
      <c r="N2862" s="56">
        <v>2</v>
      </c>
      <c r="O2862" s="56">
        <v>2</v>
      </c>
      <c r="P2862" s="56">
        <v>4</v>
      </c>
      <c r="Q2862" s="55">
        <v>2861</v>
      </c>
      <c r="R2862" s="55" t="s">
        <v>309</v>
      </c>
      <c r="S2862" s="55">
        <v>160</v>
      </c>
      <c r="T2862" s="57">
        <f t="shared" si="44"/>
        <v>2</v>
      </c>
    </row>
    <row r="2863" spans="1:20" s="55" customFormat="1" x14ac:dyDescent="0.3">
      <c r="A2863" s="55" t="s">
        <v>2239</v>
      </c>
      <c r="B2863" s="55">
        <v>1</v>
      </c>
      <c r="C2863" s="55">
        <v>1</v>
      </c>
      <c r="D2863" s="55">
        <v>0</v>
      </c>
      <c r="E2863" s="55">
        <v>0</v>
      </c>
      <c r="F2863" s="55">
        <v>0</v>
      </c>
      <c r="G2863" s="55">
        <v>0</v>
      </c>
      <c r="H2863" s="55">
        <v>0</v>
      </c>
      <c r="I2863" s="55">
        <v>0</v>
      </c>
      <c r="J2863" s="55">
        <v>1</v>
      </c>
      <c r="K2863" s="55">
        <v>1</v>
      </c>
      <c r="L2863" s="55">
        <v>0</v>
      </c>
      <c r="M2863" s="55">
        <v>0</v>
      </c>
      <c r="N2863" s="56">
        <v>2</v>
      </c>
      <c r="O2863" s="56">
        <v>2</v>
      </c>
      <c r="P2863" s="56">
        <v>4</v>
      </c>
      <c r="Q2863" s="55">
        <v>2862</v>
      </c>
      <c r="R2863" s="55" t="s">
        <v>309</v>
      </c>
      <c r="S2863" s="55">
        <v>160</v>
      </c>
      <c r="T2863" s="57">
        <f t="shared" si="44"/>
        <v>2</v>
      </c>
    </row>
    <row r="2864" spans="1:20" s="55" customFormat="1" x14ac:dyDescent="0.3">
      <c r="A2864" s="55" t="s">
        <v>2239</v>
      </c>
      <c r="B2864" s="55">
        <v>0</v>
      </c>
      <c r="C2864" s="55">
        <v>0</v>
      </c>
      <c r="D2864" s="55">
        <v>0</v>
      </c>
      <c r="E2864" s="55">
        <v>0</v>
      </c>
      <c r="F2864" s="55">
        <v>1</v>
      </c>
      <c r="G2864" s="55">
        <v>1</v>
      </c>
      <c r="H2864" s="55">
        <v>1</v>
      </c>
      <c r="I2864" s="55">
        <v>1</v>
      </c>
      <c r="J2864" s="55">
        <v>1</v>
      </c>
      <c r="K2864" s="55">
        <v>1</v>
      </c>
      <c r="L2864" s="55">
        <v>1</v>
      </c>
      <c r="M2864" s="55">
        <v>0</v>
      </c>
      <c r="N2864" s="56">
        <v>4</v>
      </c>
      <c r="O2864" s="56">
        <v>3</v>
      </c>
      <c r="P2864" s="56">
        <v>7</v>
      </c>
      <c r="Q2864" s="55">
        <v>2863</v>
      </c>
      <c r="R2864" s="55" t="s">
        <v>309</v>
      </c>
      <c r="S2864" s="55">
        <v>160</v>
      </c>
      <c r="T2864" s="57">
        <f t="shared" si="44"/>
        <v>4</v>
      </c>
    </row>
    <row r="2865" spans="1:20" s="55" customFormat="1" x14ac:dyDescent="0.3">
      <c r="A2865" s="55" t="s">
        <v>2239</v>
      </c>
      <c r="B2865" s="55">
        <v>0</v>
      </c>
      <c r="C2865" s="55">
        <v>1</v>
      </c>
      <c r="D2865" s="55">
        <v>1</v>
      </c>
      <c r="E2865" s="55">
        <v>1</v>
      </c>
      <c r="F2865" s="55">
        <v>0</v>
      </c>
      <c r="G2865" s="55">
        <v>1</v>
      </c>
      <c r="H2865" s="55">
        <v>0</v>
      </c>
      <c r="I2865" s="55">
        <v>0</v>
      </c>
      <c r="J2865" s="55">
        <v>1</v>
      </c>
      <c r="K2865" s="55">
        <v>1</v>
      </c>
      <c r="L2865" s="55">
        <v>0</v>
      </c>
      <c r="M2865" s="55">
        <v>0</v>
      </c>
      <c r="N2865" s="56">
        <v>2</v>
      </c>
      <c r="O2865" s="56">
        <v>4</v>
      </c>
      <c r="P2865" s="56">
        <v>6</v>
      </c>
      <c r="Q2865" s="55">
        <v>2864</v>
      </c>
      <c r="R2865" s="55" t="s">
        <v>309</v>
      </c>
      <c r="S2865" s="55">
        <v>160</v>
      </c>
      <c r="T2865" s="57">
        <f t="shared" si="44"/>
        <v>4</v>
      </c>
    </row>
    <row r="2866" spans="1:20" s="55" customFormat="1" x14ac:dyDescent="0.3">
      <c r="A2866" s="55" t="s">
        <v>2239</v>
      </c>
      <c r="B2866" s="55">
        <v>1</v>
      </c>
      <c r="C2866" s="55">
        <v>0</v>
      </c>
      <c r="D2866" s="55">
        <v>0</v>
      </c>
      <c r="E2866" s="55">
        <v>1</v>
      </c>
      <c r="F2866" s="55">
        <v>0</v>
      </c>
      <c r="G2866" s="55">
        <v>1</v>
      </c>
      <c r="H2866" s="55">
        <v>0</v>
      </c>
      <c r="I2866" s="55">
        <v>0</v>
      </c>
      <c r="J2866" s="55">
        <v>1</v>
      </c>
      <c r="K2866" s="55">
        <v>1</v>
      </c>
      <c r="L2866" s="55">
        <v>0</v>
      </c>
      <c r="M2866" s="55">
        <v>0</v>
      </c>
      <c r="N2866" s="56">
        <v>2</v>
      </c>
      <c r="O2866" s="56">
        <v>3</v>
      </c>
      <c r="P2866" s="56">
        <v>5</v>
      </c>
      <c r="Q2866" s="55">
        <v>2865</v>
      </c>
      <c r="R2866" s="55" t="s">
        <v>309</v>
      </c>
      <c r="S2866" s="55">
        <v>160</v>
      </c>
      <c r="T2866" s="57">
        <f t="shared" si="44"/>
        <v>3</v>
      </c>
    </row>
    <row r="2867" spans="1:20" s="55" customFormat="1" x14ac:dyDescent="0.3">
      <c r="A2867" s="55" t="s">
        <v>2239</v>
      </c>
      <c r="B2867" s="55">
        <v>0</v>
      </c>
      <c r="C2867" s="55">
        <v>1</v>
      </c>
      <c r="D2867" s="55">
        <v>1</v>
      </c>
      <c r="E2867" s="55">
        <v>0</v>
      </c>
      <c r="F2867" s="55">
        <v>1</v>
      </c>
      <c r="G2867" s="55">
        <v>0</v>
      </c>
      <c r="H2867" s="55">
        <v>0</v>
      </c>
      <c r="I2867" s="55">
        <v>1</v>
      </c>
      <c r="J2867" s="55">
        <v>1</v>
      </c>
      <c r="K2867" s="55">
        <v>1</v>
      </c>
      <c r="L2867" s="55">
        <v>0</v>
      </c>
      <c r="M2867" s="55">
        <v>1</v>
      </c>
      <c r="N2867" s="56">
        <v>3</v>
      </c>
      <c r="O2867" s="56">
        <v>4</v>
      </c>
      <c r="P2867" s="56">
        <v>7</v>
      </c>
      <c r="Q2867" s="55">
        <v>2866</v>
      </c>
      <c r="R2867" s="55" t="s">
        <v>309</v>
      </c>
      <c r="S2867" s="55">
        <v>160</v>
      </c>
      <c r="T2867" s="57">
        <f t="shared" si="44"/>
        <v>4</v>
      </c>
    </row>
    <row r="2868" spans="1:20" s="55" customFormat="1" x14ac:dyDescent="0.3">
      <c r="A2868" s="55" t="s">
        <v>2239</v>
      </c>
      <c r="B2868" s="55">
        <v>0</v>
      </c>
      <c r="C2868" s="55">
        <v>1</v>
      </c>
      <c r="D2868" s="55">
        <v>1</v>
      </c>
      <c r="E2868" s="55">
        <v>1</v>
      </c>
      <c r="F2868" s="55">
        <v>0</v>
      </c>
      <c r="G2868" s="55">
        <v>1</v>
      </c>
      <c r="H2868" s="55">
        <v>2</v>
      </c>
      <c r="I2868" s="55">
        <v>1</v>
      </c>
      <c r="J2868" s="55">
        <v>1</v>
      </c>
      <c r="K2868" s="55">
        <v>2</v>
      </c>
      <c r="L2868" s="55">
        <v>0</v>
      </c>
      <c r="M2868" s="55">
        <v>0</v>
      </c>
      <c r="N2868" s="56">
        <v>4</v>
      </c>
      <c r="O2868" s="56">
        <v>6</v>
      </c>
      <c r="P2868" s="56">
        <v>10</v>
      </c>
      <c r="Q2868" s="55">
        <v>2867</v>
      </c>
      <c r="R2868" s="55" t="s">
        <v>309</v>
      </c>
      <c r="S2868" s="55">
        <v>160</v>
      </c>
      <c r="T2868" s="57">
        <f t="shared" si="44"/>
        <v>7</v>
      </c>
    </row>
    <row r="2869" spans="1:20" s="55" customFormat="1" x14ac:dyDescent="0.3">
      <c r="A2869" s="55" t="s">
        <v>2239</v>
      </c>
      <c r="B2869" s="55">
        <v>1</v>
      </c>
      <c r="C2869" s="55">
        <v>0</v>
      </c>
      <c r="D2869" s="55">
        <v>1</v>
      </c>
      <c r="E2869" s="55">
        <v>1</v>
      </c>
      <c r="F2869" s="55">
        <v>1</v>
      </c>
      <c r="G2869" s="55">
        <v>0</v>
      </c>
      <c r="H2869" s="55">
        <v>0</v>
      </c>
      <c r="I2869" s="55">
        <v>0</v>
      </c>
      <c r="J2869" s="55">
        <v>1</v>
      </c>
      <c r="K2869" s="55">
        <v>1</v>
      </c>
      <c r="L2869" s="55">
        <v>0</v>
      </c>
      <c r="M2869" s="55">
        <v>0</v>
      </c>
      <c r="N2869" s="56">
        <v>4</v>
      </c>
      <c r="O2869" s="56">
        <v>2</v>
      </c>
      <c r="P2869" s="56">
        <v>6</v>
      </c>
      <c r="Q2869" s="55">
        <v>2868</v>
      </c>
      <c r="R2869" s="55" t="s">
        <v>309</v>
      </c>
      <c r="S2869" s="55">
        <v>160</v>
      </c>
      <c r="T2869" s="57">
        <f t="shared" si="44"/>
        <v>4</v>
      </c>
    </row>
    <row r="2870" spans="1:20" s="55" customFormat="1" x14ac:dyDescent="0.3">
      <c r="A2870" s="55" t="s">
        <v>2239</v>
      </c>
      <c r="B2870" s="55">
        <v>0</v>
      </c>
      <c r="C2870" s="55">
        <v>0</v>
      </c>
      <c r="D2870" s="55">
        <v>0</v>
      </c>
      <c r="E2870" s="55">
        <v>1</v>
      </c>
      <c r="F2870" s="55">
        <v>2</v>
      </c>
      <c r="G2870" s="55">
        <v>1</v>
      </c>
      <c r="H2870" s="55">
        <v>0</v>
      </c>
      <c r="I2870" s="55">
        <v>0</v>
      </c>
      <c r="J2870" s="55">
        <v>1</v>
      </c>
      <c r="K2870" s="55">
        <v>1</v>
      </c>
      <c r="L2870" s="55">
        <v>0</v>
      </c>
      <c r="M2870" s="55">
        <v>0</v>
      </c>
      <c r="N2870" s="56">
        <v>3</v>
      </c>
      <c r="O2870" s="56">
        <v>3</v>
      </c>
      <c r="P2870" s="56">
        <v>6</v>
      </c>
      <c r="Q2870" s="55">
        <v>2869</v>
      </c>
      <c r="R2870" s="55" t="s">
        <v>309</v>
      </c>
      <c r="S2870" s="55">
        <v>160</v>
      </c>
      <c r="T2870" s="57">
        <f t="shared" si="44"/>
        <v>4</v>
      </c>
    </row>
    <row r="2871" spans="1:20" s="55" customFormat="1" x14ac:dyDescent="0.3">
      <c r="A2871" s="55" t="s">
        <v>2239</v>
      </c>
      <c r="B2871" s="55">
        <v>1</v>
      </c>
      <c r="C2871" s="55">
        <v>0</v>
      </c>
      <c r="D2871" s="55">
        <v>1</v>
      </c>
      <c r="E2871" s="55">
        <v>1</v>
      </c>
      <c r="F2871" s="55">
        <v>0</v>
      </c>
      <c r="G2871" s="55">
        <v>0</v>
      </c>
      <c r="H2871" s="55">
        <v>0</v>
      </c>
      <c r="I2871" s="55">
        <v>0</v>
      </c>
      <c r="J2871" s="55">
        <v>1</v>
      </c>
      <c r="K2871" s="55">
        <v>1</v>
      </c>
      <c r="L2871" s="55">
        <v>0</v>
      </c>
      <c r="M2871" s="55">
        <v>0</v>
      </c>
      <c r="N2871" s="56">
        <v>3</v>
      </c>
      <c r="O2871" s="56">
        <v>2</v>
      </c>
      <c r="P2871" s="56">
        <v>5</v>
      </c>
      <c r="Q2871" s="55">
        <v>2870</v>
      </c>
      <c r="R2871" s="55" t="s">
        <v>309</v>
      </c>
      <c r="S2871" s="55">
        <v>160</v>
      </c>
      <c r="T2871" s="57">
        <f t="shared" si="44"/>
        <v>3</v>
      </c>
    </row>
    <row r="2872" spans="1:20" s="55" customFormat="1" x14ac:dyDescent="0.3">
      <c r="A2872" s="55" t="s">
        <v>2239</v>
      </c>
      <c r="B2872" s="55">
        <v>0</v>
      </c>
      <c r="C2872" s="55">
        <v>0</v>
      </c>
      <c r="D2872" s="55">
        <v>1</v>
      </c>
      <c r="E2872" s="55">
        <v>1</v>
      </c>
      <c r="F2872" s="55">
        <v>2</v>
      </c>
      <c r="G2872" s="55">
        <v>0</v>
      </c>
      <c r="H2872" s="55">
        <v>1</v>
      </c>
      <c r="I2872" s="55">
        <v>1</v>
      </c>
      <c r="J2872" s="55">
        <v>1</v>
      </c>
      <c r="K2872" s="55">
        <v>1</v>
      </c>
      <c r="L2872" s="55">
        <v>0</v>
      </c>
      <c r="M2872" s="55">
        <v>0</v>
      </c>
      <c r="N2872" s="56">
        <v>5</v>
      </c>
      <c r="O2872" s="56">
        <v>3</v>
      </c>
      <c r="P2872" s="56">
        <v>8</v>
      </c>
      <c r="Q2872" s="55">
        <v>2871</v>
      </c>
      <c r="R2872" s="55" t="s">
        <v>309</v>
      </c>
      <c r="S2872" s="55">
        <v>160</v>
      </c>
      <c r="T2872" s="57">
        <f t="shared" si="44"/>
        <v>6</v>
      </c>
    </row>
    <row r="2873" spans="1:20" s="55" customFormat="1" x14ac:dyDescent="0.3">
      <c r="A2873" s="55" t="s">
        <v>2239</v>
      </c>
      <c r="B2873" s="55">
        <v>0</v>
      </c>
      <c r="C2873" s="55">
        <v>1</v>
      </c>
      <c r="D2873" s="55">
        <v>1</v>
      </c>
      <c r="E2873" s="55">
        <v>1</v>
      </c>
      <c r="F2873" s="55">
        <v>2</v>
      </c>
      <c r="G2873" s="55">
        <v>0</v>
      </c>
      <c r="H2873" s="55">
        <v>0</v>
      </c>
      <c r="I2873" s="55">
        <v>0</v>
      </c>
      <c r="J2873" s="55">
        <v>1</v>
      </c>
      <c r="K2873" s="55">
        <v>1</v>
      </c>
      <c r="L2873" s="55">
        <v>0</v>
      </c>
      <c r="M2873" s="55">
        <v>0</v>
      </c>
      <c r="N2873" s="56">
        <v>4</v>
      </c>
      <c r="O2873" s="56">
        <v>3</v>
      </c>
      <c r="P2873" s="56">
        <v>7</v>
      </c>
      <c r="Q2873" s="55">
        <v>2872</v>
      </c>
      <c r="R2873" s="55" t="s">
        <v>309</v>
      </c>
      <c r="S2873" s="55">
        <v>160</v>
      </c>
      <c r="T2873" s="57">
        <f t="shared" si="44"/>
        <v>5</v>
      </c>
    </row>
    <row r="2874" spans="1:20" s="55" customFormat="1" x14ac:dyDescent="0.3">
      <c r="A2874" s="55" t="s">
        <v>2239</v>
      </c>
      <c r="B2874" s="55">
        <v>1</v>
      </c>
      <c r="C2874" s="55">
        <v>0</v>
      </c>
      <c r="D2874" s="55">
        <v>1</v>
      </c>
      <c r="E2874" s="55">
        <v>1</v>
      </c>
      <c r="F2874" s="55">
        <v>0</v>
      </c>
      <c r="G2874" s="55">
        <v>0</v>
      </c>
      <c r="H2874" s="55">
        <v>0</v>
      </c>
      <c r="I2874" s="55">
        <v>0</v>
      </c>
      <c r="J2874" s="55">
        <v>1</v>
      </c>
      <c r="K2874" s="55">
        <v>1</v>
      </c>
      <c r="L2874" s="55">
        <v>0</v>
      </c>
      <c r="M2874" s="55">
        <v>0</v>
      </c>
      <c r="N2874" s="56">
        <v>3</v>
      </c>
      <c r="O2874" s="56">
        <v>2</v>
      </c>
      <c r="P2874" s="56">
        <v>5</v>
      </c>
      <c r="Q2874" s="55">
        <v>2873</v>
      </c>
      <c r="R2874" s="55" t="s">
        <v>309</v>
      </c>
      <c r="S2874" s="55">
        <v>160</v>
      </c>
      <c r="T2874" s="57">
        <f t="shared" si="44"/>
        <v>3</v>
      </c>
    </row>
    <row r="2875" spans="1:20" s="55" customFormat="1" x14ac:dyDescent="0.3">
      <c r="A2875" s="55" t="s">
        <v>2239</v>
      </c>
      <c r="B2875" s="55">
        <v>0</v>
      </c>
      <c r="C2875" s="55">
        <v>1</v>
      </c>
      <c r="D2875" s="55">
        <v>0</v>
      </c>
      <c r="E2875" s="55">
        <v>1</v>
      </c>
      <c r="F2875" s="55">
        <v>1</v>
      </c>
      <c r="G2875" s="55">
        <v>1</v>
      </c>
      <c r="H2875" s="55">
        <v>1</v>
      </c>
      <c r="I2875" s="55">
        <v>1</v>
      </c>
      <c r="J2875" s="55">
        <v>1</v>
      </c>
      <c r="K2875" s="55">
        <v>1</v>
      </c>
      <c r="L2875" s="55">
        <v>0</v>
      </c>
      <c r="M2875" s="55">
        <v>0</v>
      </c>
      <c r="N2875" s="56">
        <v>3</v>
      </c>
      <c r="O2875" s="56">
        <v>5</v>
      </c>
      <c r="P2875" s="56">
        <v>8</v>
      </c>
      <c r="Q2875" s="55">
        <v>2874</v>
      </c>
      <c r="R2875" s="55" t="s">
        <v>309</v>
      </c>
      <c r="S2875" s="55">
        <v>160</v>
      </c>
      <c r="T2875" s="57">
        <f t="shared" si="44"/>
        <v>6</v>
      </c>
    </row>
    <row r="2876" spans="1:20" s="55" customFormat="1" x14ac:dyDescent="0.3">
      <c r="A2876" s="55" t="s">
        <v>2239</v>
      </c>
      <c r="B2876" s="55">
        <v>1</v>
      </c>
      <c r="C2876" s="55">
        <v>0</v>
      </c>
      <c r="D2876" s="55">
        <v>0</v>
      </c>
      <c r="E2876" s="55">
        <v>1</v>
      </c>
      <c r="F2876" s="55">
        <v>1</v>
      </c>
      <c r="G2876" s="55">
        <v>1</v>
      </c>
      <c r="H2876" s="55">
        <v>1</v>
      </c>
      <c r="I2876" s="55">
        <v>1</v>
      </c>
      <c r="J2876" s="55">
        <v>1</v>
      </c>
      <c r="K2876" s="55">
        <v>1</v>
      </c>
      <c r="L2876" s="55">
        <v>0</v>
      </c>
      <c r="M2876" s="55">
        <v>0</v>
      </c>
      <c r="N2876" s="56">
        <v>4</v>
      </c>
      <c r="O2876" s="56">
        <v>4</v>
      </c>
      <c r="P2876" s="56">
        <v>8</v>
      </c>
      <c r="Q2876" s="55">
        <v>2875</v>
      </c>
      <c r="R2876" s="55" t="s">
        <v>309</v>
      </c>
      <c r="S2876" s="55">
        <v>160</v>
      </c>
      <c r="T2876" s="57">
        <f t="shared" si="44"/>
        <v>6</v>
      </c>
    </row>
    <row r="2877" spans="1:20" s="55" customFormat="1" x14ac:dyDescent="0.3">
      <c r="A2877" s="55" t="s">
        <v>2239</v>
      </c>
      <c r="B2877" s="55">
        <v>1</v>
      </c>
      <c r="C2877" s="55">
        <v>0</v>
      </c>
      <c r="D2877" s="55">
        <v>0</v>
      </c>
      <c r="E2877" s="55">
        <v>1</v>
      </c>
      <c r="F2877" s="55">
        <v>1</v>
      </c>
      <c r="G2877" s="55">
        <v>1</v>
      </c>
      <c r="H2877" s="55">
        <v>1</v>
      </c>
      <c r="I2877" s="55">
        <v>1</v>
      </c>
      <c r="J2877" s="55">
        <v>1</v>
      </c>
      <c r="K2877" s="55">
        <v>1</v>
      </c>
      <c r="L2877" s="55">
        <v>0</v>
      </c>
      <c r="M2877" s="55">
        <v>0</v>
      </c>
      <c r="N2877" s="56">
        <v>4</v>
      </c>
      <c r="O2877" s="56">
        <v>4</v>
      </c>
      <c r="P2877" s="56">
        <v>8</v>
      </c>
      <c r="Q2877" s="55">
        <v>2876</v>
      </c>
      <c r="R2877" s="55" t="s">
        <v>309</v>
      </c>
      <c r="S2877" s="55">
        <v>160</v>
      </c>
      <c r="T2877" s="57">
        <f t="shared" si="44"/>
        <v>6</v>
      </c>
    </row>
    <row r="2878" spans="1:20" s="55" customFormat="1" x14ac:dyDescent="0.3">
      <c r="A2878" s="55" t="s">
        <v>2239</v>
      </c>
      <c r="B2878" s="55">
        <v>0</v>
      </c>
      <c r="C2878" s="55">
        <v>0</v>
      </c>
      <c r="D2878" s="55">
        <v>0</v>
      </c>
      <c r="E2878" s="55">
        <v>0</v>
      </c>
      <c r="F2878" s="55">
        <v>1</v>
      </c>
      <c r="G2878" s="55">
        <v>0</v>
      </c>
      <c r="H2878" s="55">
        <v>1</v>
      </c>
      <c r="I2878" s="55">
        <v>0</v>
      </c>
      <c r="J2878" s="55">
        <v>1</v>
      </c>
      <c r="K2878" s="55">
        <v>1</v>
      </c>
      <c r="L2878" s="55">
        <v>0</v>
      </c>
      <c r="M2878" s="55">
        <v>0</v>
      </c>
      <c r="N2878" s="56">
        <v>3</v>
      </c>
      <c r="O2878" s="56">
        <v>1</v>
      </c>
      <c r="P2878" s="56">
        <v>4</v>
      </c>
      <c r="Q2878" s="55">
        <v>2877</v>
      </c>
      <c r="R2878" s="55" t="s">
        <v>309</v>
      </c>
      <c r="S2878" s="55">
        <v>163</v>
      </c>
      <c r="T2878" s="57">
        <f t="shared" si="44"/>
        <v>2</v>
      </c>
    </row>
    <row r="2879" spans="1:20" s="55" customFormat="1" x14ac:dyDescent="0.3">
      <c r="A2879" s="55" t="s">
        <v>2239</v>
      </c>
      <c r="B2879" s="55">
        <v>0</v>
      </c>
      <c r="C2879" s="55">
        <v>0</v>
      </c>
      <c r="D2879" s="55">
        <v>1</v>
      </c>
      <c r="E2879" s="55">
        <v>0</v>
      </c>
      <c r="F2879" s="55">
        <v>1</v>
      </c>
      <c r="G2879" s="55">
        <v>0</v>
      </c>
      <c r="H2879" s="55">
        <v>0</v>
      </c>
      <c r="I2879" s="55">
        <v>0</v>
      </c>
      <c r="J2879" s="55">
        <v>1</v>
      </c>
      <c r="K2879" s="55">
        <v>1</v>
      </c>
      <c r="L2879" s="55">
        <v>0</v>
      </c>
      <c r="M2879" s="55">
        <v>0</v>
      </c>
      <c r="N2879" s="56">
        <v>3</v>
      </c>
      <c r="O2879" s="56">
        <v>1</v>
      </c>
      <c r="P2879" s="56">
        <v>4</v>
      </c>
      <c r="Q2879" s="55">
        <v>2878</v>
      </c>
      <c r="R2879" s="55" t="s">
        <v>309</v>
      </c>
      <c r="S2879" s="55">
        <v>163</v>
      </c>
      <c r="T2879" s="57">
        <f t="shared" si="44"/>
        <v>2</v>
      </c>
    </row>
    <row r="2880" spans="1:20" s="55" customFormat="1" x14ac:dyDescent="0.3">
      <c r="A2880" s="55" t="s">
        <v>2239</v>
      </c>
      <c r="B2880" s="55">
        <v>1</v>
      </c>
      <c r="C2880" s="55">
        <v>1</v>
      </c>
      <c r="D2880" s="55">
        <v>0</v>
      </c>
      <c r="E2880" s="55">
        <v>0</v>
      </c>
      <c r="F2880" s="55">
        <v>0</v>
      </c>
      <c r="G2880" s="55">
        <v>1</v>
      </c>
      <c r="H2880" s="55">
        <v>0</v>
      </c>
      <c r="I2880" s="55">
        <v>0</v>
      </c>
      <c r="J2880" s="55">
        <v>1</v>
      </c>
      <c r="K2880" s="55">
        <v>1</v>
      </c>
      <c r="L2880" s="55">
        <v>0</v>
      </c>
      <c r="M2880" s="55">
        <v>0</v>
      </c>
      <c r="N2880" s="56">
        <v>2</v>
      </c>
      <c r="O2880" s="56">
        <v>3</v>
      </c>
      <c r="P2880" s="56">
        <v>5</v>
      </c>
      <c r="Q2880" s="55">
        <v>2879</v>
      </c>
      <c r="R2880" s="55" t="s">
        <v>309</v>
      </c>
      <c r="S2880" s="55">
        <v>163</v>
      </c>
      <c r="T2880" s="57">
        <f t="shared" si="44"/>
        <v>3</v>
      </c>
    </row>
    <row r="2881" spans="1:20" s="55" customFormat="1" x14ac:dyDescent="0.3">
      <c r="A2881" s="55" t="s">
        <v>2239</v>
      </c>
      <c r="B2881" s="55">
        <v>0</v>
      </c>
      <c r="C2881" s="55">
        <v>0</v>
      </c>
      <c r="D2881" s="55">
        <v>0</v>
      </c>
      <c r="E2881" s="55">
        <v>1</v>
      </c>
      <c r="F2881" s="55">
        <v>0</v>
      </c>
      <c r="G2881" s="55">
        <v>0</v>
      </c>
      <c r="H2881" s="55">
        <v>1</v>
      </c>
      <c r="I2881" s="55">
        <v>0</v>
      </c>
      <c r="J2881" s="55">
        <v>1</v>
      </c>
      <c r="K2881" s="55">
        <v>1</v>
      </c>
      <c r="L2881" s="55">
        <v>0</v>
      </c>
      <c r="M2881" s="55">
        <v>0</v>
      </c>
      <c r="N2881" s="56">
        <v>2</v>
      </c>
      <c r="O2881" s="56">
        <v>2</v>
      </c>
      <c r="P2881" s="56">
        <v>4</v>
      </c>
      <c r="Q2881" s="55">
        <v>2880</v>
      </c>
      <c r="R2881" s="55" t="s">
        <v>309</v>
      </c>
      <c r="S2881" s="55">
        <v>163</v>
      </c>
      <c r="T2881" s="57">
        <f t="shared" si="44"/>
        <v>2</v>
      </c>
    </row>
    <row r="2882" spans="1:20" s="55" customFormat="1" x14ac:dyDescent="0.3">
      <c r="A2882" s="55" t="s">
        <v>2239</v>
      </c>
      <c r="B2882" s="55">
        <v>0</v>
      </c>
      <c r="C2882" s="55">
        <v>0</v>
      </c>
      <c r="D2882" s="55">
        <v>1</v>
      </c>
      <c r="E2882" s="55">
        <v>0</v>
      </c>
      <c r="F2882" s="55">
        <v>1</v>
      </c>
      <c r="G2882" s="55">
        <v>0</v>
      </c>
      <c r="H2882" s="55">
        <v>0</v>
      </c>
      <c r="I2882" s="55">
        <v>0</v>
      </c>
      <c r="J2882" s="55">
        <v>1</v>
      </c>
      <c r="K2882" s="55">
        <v>1</v>
      </c>
      <c r="L2882" s="55">
        <v>0</v>
      </c>
      <c r="M2882" s="55">
        <v>0</v>
      </c>
      <c r="N2882" s="56">
        <v>3</v>
      </c>
      <c r="O2882" s="56">
        <v>1</v>
      </c>
      <c r="P2882" s="56">
        <v>4</v>
      </c>
      <c r="Q2882" s="55">
        <v>2881</v>
      </c>
      <c r="R2882" s="55" t="s">
        <v>309</v>
      </c>
      <c r="S2882" s="55">
        <v>163</v>
      </c>
      <c r="T2882" s="57">
        <f t="shared" si="44"/>
        <v>2</v>
      </c>
    </row>
    <row r="2883" spans="1:20" s="55" customFormat="1" x14ac:dyDescent="0.3">
      <c r="A2883" s="55" t="s">
        <v>2239</v>
      </c>
      <c r="B2883" s="55">
        <v>0</v>
      </c>
      <c r="C2883" s="55">
        <v>1</v>
      </c>
      <c r="D2883" s="55">
        <v>0</v>
      </c>
      <c r="E2883" s="55">
        <v>0</v>
      </c>
      <c r="F2883" s="55">
        <v>0</v>
      </c>
      <c r="G2883" s="55">
        <v>0</v>
      </c>
      <c r="H2883" s="55">
        <v>1</v>
      </c>
      <c r="I2883" s="55">
        <v>0</v>
      </c>
      <c r="J2883" s="55">
        <v>1</v>
      </c>
      <c r="K2883" s="55">
        <v>1</v>
      </c>
      <c r="L2883" s="55">
        <v>0</v>
      </c>
      <c r="M2883" s="55">
        <v>0</v>
      </c>
      <c r="N2883" s="56">
        <v>2</v>
      </c>
      <c r="O2883" s="56">
        <v>2</v>
      </c>
      <c r="P2883" s="56">
        <v>4</v>
      </c>
      <c r="Q2883" s="55">
        <v>2882</v>
      </c>
      <c r="R2883" s="55" t="s">
        <v>309</v>
      </c>
      <c r="S2883" s="55">
        <v>163</v>
      </c>
      <c r="T2883" s="57">
        <f t="shared" ref="T2883:T2946" si="45">SUM(B2883:I2883)</f>
        <v>2</v>
      </c>
    </row>
    <row r="2884" spans="1:20" s="55" customFormat="1" x14ac:dyDescent="0.3">
      <c r="A2884" s="55" t="s">
        <v>2239</v>
      </c>
      <c r="B2884" s="55">
        <v>0</v>
      </c>
      <c r="C2884" s="55">
        <v>0</v>
      </c>
      <c r="D2884" s="55">
        <v>0</v>
      </c>
      <c r="E2884" s="55">
        <v>1</v>
      </c>
      <c r="F2884" s="55">
        <v>1</v>
      </c>
      <c r="G2884" s="55">
        <v>0</v>
      </c>
      <c r="H2884" s="55">
        <v>0</v>
      </c>
      <c r="I2884" s="55">
        <v>0</v>
      </c>
      <c r="J2884" s="55">
        <v>1</v>
      </c>
      <c r="K2884" s="55">
        <v>1</v>
      </c>
      <c r="L2884" s="55">
        <v>0</v>
      </c>
      <c r="M2884" s="55">
        <v>0</v>
      </c>
      <c r="N2884" s="56">
        <v>2</v>
      </c>
      <c r="O2884" s="56">
        <v>2</v>
      </c>
      <c r="P2884" s="56">
        <v>4</v>
      </c>
      <c r="Q2884" s="55">
        <v>2883</v>
      </c>
      <c r="R2884" s="55" t="s">
        <v>309</v>
      </c>
      <c r="S2884" s="55">
        <v>163</v>
      </c>
      <c r="T2884" s="57">
        <f t="shared" si="45"/>
        <v>2</v>
      </c>
    </row>
    <row r="2885" spans="1:20" s="55" customFormat="1" x14ac:dyDescent="0.3">
      <c r="A2885" s="55" t="s">
        <v>2239</v>
      </c>
      <c r="B2885" s="55">
        <v>0</v>
      </c>
      <c r="C2885" s="55">
        <v>0</v>
      </c>
      <c r="D2885" s="55">
        <v>0</v>
      </c>
      <c r="E2885" s="55">
        <v>0</v>
      </c>
      <c r="F2885" s="55">
        <v>1</v>
      </c>
      <c r="G2885" s="55">
        <v>1</v>
      </c>
      <c r="H2885" s="55">
        <v>0</v>
      </c>
      <c r="I2885" s="55">
        <v>0</v>
      </c>
      <c r="J2885" s="55">
        <v>1</v>
      </c>
      <c r="K2885" s="55">
        <v>1</v>
      </c>
      <c r="L2885" s="55">
        <v>0</v>
      </c>
      <c r="M2885" s="55">
        <v>0</v>
      </c>
      <c r="N2885" s="56">
        <v>2</v>
      </c>
      <c r="O2885" s="56">
        <v>2</v>
      </c>
      <c r="P2885" s="56">
        <v>4</v>
      </c>
      <c r="Q2885" s="55">
        <v>2884</v>
      </c>
      <c r="R2885" s="55" t="s">
        <v>309</v>
      </c>
      <c r="S2885" s="55">
        <v>163</v>
      </c>
      <c r="T2885" s="57">
        <f t="shared" si="45"/>
        <v>2</v>
      </c>
    </row>
    <row r="2886" spans="1:20" s="55" customFormat="1" x14ac:dyDescent="0.3">
      <c r="A2886" s="55" t="s">
        <v>2239</v>
      </c>
      <c r="B2886" s="55">
        <v>0</v>
      </c>
      <c r="C2886" s="55">
        <v>0</v>
      </c>
      <c r="D2886" s="55">
        <v>0</v>
      </c>
      <c r="E2886" s="55">
        <v>1</v>
      </c>
      <c r="F2886" s="55">
        <v>0</v>
      </c>
      <c r="G2886" s="55">
        <v>0</v>
      </c>
      <c r="H2886" s="55">
        <v>0</v>
      </c>
      <c r="I2886" s="55">
        <v>1</v>
      </c>
      <c r="J2886" s="55">
        <v>1</v>
      </c>
      <c r="K2886" s="55">
        <v>1</v>
      </c>
      <c r="L2886" s="55">
        <v>0</v>
      </c>
      <c r="M2886" s="55">
        <v>0</v>
      </c>
      <c r="N2886" s="56">
        <v>1</v>
      </c>
      <c r="O2886" s="56">
        <v>3</v>
      </c>
      <c r="P2886" s="56">
        <v>4</v>
      </c>
      <c r="Q2886" s="55">
        <v>2885</v>
      </c>
      <c r="R2886" s="55" t="s">
        <v>309</v>
      </c>
      <c r="S2886" s="55">
        <v>163</v>
      </c>
      <c r="T2886" s="57">
        <f t="shared" si="45"/>
        <v>2</v>
      </c>
    </row>
    <row r="2887" spans="1:20" s="55" customFormat="1" x14ac:dyDescent="0.3">
      <c r="A2887" s="55" t="s">
        <v>2239</v>
      </c>
      <c r="B2887" s="55">
        <v>0</v>
      </c>
      <c r="C2887" s="55">
        <v>0</v>
      </c>
      <c r="D2887" s="55">
        <v>0</v>
      </c>
      <c r="E2887" s="55">
        <v>0</v>
      </c>
      <c r="F2887" s="55">
        <v>1</v>
      </c>
      <c r="G2887" s="55">
        <v>0</v>
      </c>
      <c r="H2887" s="55">
        <v>1</v>
      </c>
      <c r="I2887" s="55">
        <v>1</v>
      </c>
      <c r="J2887" s="55">
        <v>1</v>
      </c>
      <c r="K2887" s="55">
        <v>1</v>
      </c>
      <c r="L2887" s="55">
        <v>0</v>
      </c>
      <c r="M2887" s="55">
        <v>0</v>
      </c>
      <c r="N2887" s="56">
        <v>3</v>
      </c>
      <c r="O2887" s="56">
        <v>2</v>
      </c>
      <c r="P2887" s="56">
        <v>5</v>
      </c>
      <c r="Q2887" s="55">
        <v>2886</v>
      </c>
      <c r="R2887" s="55" t="s">
        <v>309</v>
      </c>
      <c r="S2887" s="55">
        <v>163</v>
      </c>
      <c r="T2887" s="57">
        <f t="shared" si="45"/>
        <v>3</v>
      </c>
    </row>
    <row r="2888" spans="1:20" s="55" customFormat="1" x14ac:dyDescent="0.3">
      <c r="A2888" s="55" t="s">
        <v>2239</v>
      </c>
      <c r="B2888" s="55">
        <v>1</v>
      </c>
      <c r="C2888" s="55">
        <v>1</v>
      </c>
      <c r="D2888" s="55">
        <v>0</v>
      </c>
      <c r="E2888" s="55">
        <v>0</v>
      </c>
      <c r="F2888" s="55">
        <v>0</v>
      </c>
      <c r="G2888" s="55">
        <v>1</v>
      </c>
      <c r="H2888" s="55">
        <v>0</v>
      </c>
      <c r="I2888" s="55">
        <v>0</v>
      </c>
      <c r="J2888" s="55">
        <v>1</v>
      </c>
      <c r="K2888" s="55">
        <v>1</v>
      </c>
      <c r="L2888" s="55">
        <v>0</v>
      </c>
      <c r="M2888" s="55">
        <v>0</v>
      </c>
      <c r="N2888" s="56">
        <v>2</v>
      </c>
      <c r="O2888" s="56">
        <v>3</v>
      </c>
      <c r="P2888" s="56">
        <v>5</v>
      </c>
      <c r="Q2888" s="55">
        <v>2887</v>
      </c>
      <c r="R2888" s="55" t="s">
        <v>309</v>
      </c>
      <c r="S2888" s="55">
        <v>163</v>
      </c>
      <c r="T2888" s="57">
        <f t="shared" si="45"/>
        <v>3</v>
      </c>
    </row>
    <row r="2889" spans="1:20" s="55" customFormat="1" x14ac:dyDescent="0.3">
      <c r="A2889" s="55" t="s">
        <v>2239</v>
      </c>
      <c r="B2889" s="55">
        <v>0</v>
      </c>
      <c r="C2889" s="55">
        <v>0</v>
      </c>
      <c r="D2889" s="55">
        <v>0</v>
      </c>
      <c r="E2889" s="55">
        <v>0</v>
      </c>
      <c r="F2889" s="55">
        <v>0</v>
      </c>
      <c r="G2889" s="55">
        <v>0</v>
      </c>
      <c r="H2889" s="55">
        <v>1</v>
      </c>
      <c r="I2889" s="55">
        <v>0</v>
      </c>
      <c r="J2889" s="55">
        <v>1</v>
      </c>
      <c r="K2889" s="55">
        <v>1</v>
      </c>
      <c r="L2889" s="55">
        <v>0</v>
      </c>
      <c r="M2889" s="55">
        <v>0</v>
      </c>
      <c r="N2889" s="56">
        <v>2</v>
      </c>
      <c r="O2889" s="56">
        <v>1</v>
      </c>
      <c r="P2889" s="56">
        <v>3</v>
      </c>
      <c r="Q2889" s="55">
        <v>2888</v>
      </c>
      <c r="R2889" s="55" t="s">
        <v>309</v>
      </c>
      <c r="S2889" s="55">
        <v>163</v>
      </c>
      <c r="T2889" s="57">
        <f t="shared" si="45"/>
        <v>1</v>
      </c>
    </row>
    <row r="2890" spans="1:20" s="55" customFormat="1" x14ac:dyDescent="0.3">
      <c r="A2890" s="55" t="s">
        <v>2239</v>
      </c>
      <c r="B2890" s="55">
        <v>1</v>
      </c>
      <c r="C2890" s="55">
        <v>1</v>
      </c>
      <c r="D2890" s="55">
        <v>0</v>
      </c>
      <c r="E2890" s="55">
        <v>2</v>
      </c>
      <c r="F2890" s="55">
        <v>0</v>
      </c>
      <c r="G2890" s="55">
        <v>1</v>
      </c>
      <c r="H2890" s="55">
        <v>2</v>
      </c>
      <c r="I2890" s="55">
        <v>0</v>
      </c>
      <c r="J2890" s="55">
        <v>1</v>
      </c>
      <c r="K2890" s="55">
        <v>1</v>
      </c>
      <c r="L2890" s="55">
        <v>0</v>
      </c>
      <c r="M2890" s="55">
        <v>0</v>
      </c>
      <c r="N2890" s="56">
        <v>4</v>
      </c>
      <c r="O2890" s="56">
        <v>5</v>
      </c>
      <c r="P2890" s="56">
        <v>9</v>
      </c>
      <c r="Q2890" s="55">
        <v>2889</v>
      </c>
      <c r="R2890" s="55" t="s">
        <v>309</v>
      </c>
      <c r="S2890" s="55">
        <v>163</v>
      </c>
      <c r="T2890" s="57">
        <f t="shared" si="45"/>
        <v>7</v>
      </c>
    </row>
    <row r="2891" spans="1:20" s="55" customFormat="1" x14ac:dyDescent="0.3">
      <c r="A2891" s="55" t="s">
        <v>2239</v>
      </c>
      <c r="B2891" s="55">
        <v>0</v>
      </c>
      <c r="C2891" s="55">
        <v>0</v>
      </c>
      <c r="D2891" s="55">
        <v>1</v>
      </c>
      <c r="E2891" s="55">
        <v>0</v>
      </c>
      <c r="F2891" s="55">
        <v>0</v>
      </c>
      <c r="G2891" s="55">
        <v>0</v>
      </c>
      <c r="H2891" s="55">
        <v>1</v>
      </c>
      <c r="I2891" s="55">
        <v>0</v>
      </c>
      <c r="J2891" s="55">
        <v>1</v>
      </c>
      <c r="K2891" s="55">
        <v>1</v>
      </c>
      <c r="L2891" s="55">
        <v>0</v>
      </c>
      <c r="M2891" s="55">
        <v>0</v>
      </c>
      <c r="N2891" s="56">
        <v>3</v>
      </c>
      <c r="O2891" s="56">
        <v>1</v>
      </c>
      <c r="P2891" s="56">
        <v>4</v>
      </c>
      <c r="Q2891" s="55">
        <v>2890</v>
      </c>
      <c r="R2891" s="55" t="s">
        <v>309</v>
      </c>
      <c r="S2891" s="55">
        <v>163</v>
      </c>
      <c r="T2891" s="57">
        <f t="shared" si="45"/>
        <v>2</v>
      </c>
    </row>
    <row r="2892" spans="1:20" s="55" customFormat="1" x14ac:dyDescent="0.3">
      <c r="A2892" s="55" t="s">
        <v>2239</v>
      </c>
      <c r="B2892" s="55">
        <v>0</v>
      </c>
      <c r="C2892" s="55">
        <v>0</v>
      </c>
      <c r="D2892" s="55">
        <v>0</v>
      </c>
      <c r="E2892" s="55">
        <v>1</v>
      </c>
      <c r="F2892" s="55">
        <v>0</v>
      </c>
      <c r="G2892" s="55">
        <v>0</v>
      </c>
      <c r="H2892" s="55">
        <v>1</v>
      </c>
      <c r="I2892" s="55">
        <v>0</v>
      </c>
      <c r="J2892" s="55">
        <v>1</v>
      </c>
      <c r="K2892" s="55">
        <v>1</v>
      </c>
      <c r="L2892" s="55">
        <v>0</v>
      </c>
      <c r="M2892" s="55">
        <v>0</v>
      </c>
      <c r="N2892" s="56">
        <v>2</v>
      </c>
      <c r="O2892" s="56">
        <v>2</v>
      </c>
      <c r="P2892" s="56">
        <v>4</v>
      </c>
      <c r="Q2892" s="55">
        <v>2891</v>
      </c>
      <c r="R2892" s="55" t="s">
        <v>309</v>
      </c>
      <c r="S2892" s="55">
        <v>163</v>
      </c>
      <c r="T2892" s="57">
        <f t="shared" si="45"/>
        <v>2</v>
      </c>
    </row>
    <row r="2893" spans="1:20" s="55" customFormat="1" x14ac:dyDescent="0.3">
      <c r="A2893" s="55" t="s">
        <v>2239</v>
      </c>
      <c r="B2893" s="55">
        <v>0</v>
      </c>
      <c r="C2893" s="55">
        <v>0</v>
      </c>
      <c r="D2893" s="55">
        <v>0</v>
      </c>
      <c r="E2893" s="55">
        <v>0</v>
      </c>
      <c r="F2893" s="55">
        <v>1</v>
      </c>
      <c r="G2893" s="55">
        <v>2</v>
      </c>
      <c r="H2893" s="55">
        <v>0</v>
      </c>
      <c r="I2893" s="55">
        <v>0</v>
      </c>
      <c r="J2893" s="55">
        <v>1</v>
      </c>
      <c r="K2893" s="55">
        <v>1</v>
      </c>
      <c r="L2893" s="55">
        <v>0</v>
      </c>
      <c r="M2893" s="55">
        <v>0</v>
      </c>
      <c r="N2893" s="56">
        <v>2</v>
      </c>
      <c r="O2893" s="56">
        <v>3</v>
      </c>
      <c r="P2893" s="56">
        <v>5</v>
      </c>
      <c r="Q2893" s="55">
        <v>2892</v>
      </c>
      <c r="R2893" s="55" t="s">
        <v>309</v>
      </c>
      <c r="S2893" s="55">
        <v>163</v>
      </c>
      <c r="T2893" s="57">
        <f t="shared" si="45"/>
        <v>3</v>
      </c>
    </row>
    <row r="2894" spans="1:20" s="55" customFormat="1" x14ac:dyDescent="0.3">
      <c r="A2894" s="55" t="s">
        <v>2239</v>
      </c>
      <c r="B2894" s="55">
        <v>0</v>
      </c>
      <c r="C2894" s="55">
        <v>0</v>
      </c>
      <c r="D2894" s="55">
        <v>0</v>
      </c>
      <c r="E2894" s="55">
        <v>0</v>
      </c>
      <c r="F2894" s="55">
        <v>0</v>
      </c>
      <c r="G2894" s="55">
        <v>0</v>
      </c>
      <c r="H2894" s="55">
        <v>0</v>
      </c>
      <c r="I2894" s="55">
        <v>3</v>
      </c>
      <c r="J2894" s="55">
        <v>1</v>
      </c>
      <c r="K2894" s="55">
        <v>1</v>
      </c>
      <c r="L2894" s="55">
        <v>0</v>
      </c>
      <c r="M2894" s="55">
        <v>0</v>
      </c>
      <c r="N2894" s="56">
        <v>1</v>
      </c>
      <c r="O2894" s="56">
        <v>4</v>
      </c>
      <c r="P2894" s="56">
        <v>5</v>
      </c>
      <c r="Q2894" s="55">
        <v>2893</v>
      </c>
      <c r="R2894" s="55" t="s">
        <v>309</v>
      </c>
      <c r="S2894" s="55">
        <v>163</v>
      </c>
      <c r="T2894" s="57">
        <f t="shared" si="45"/>
        <v>3</v>
      </c>
    </row>
    <row r="2895" spans="1:20" s="55" customFormat="1" x14ac:dyDescent="0.3">
      <c r="A2895" s="55" t="s">
        <v>2239</v>
      </c>
      <c r="B2895" s="55">
        <v>0</v>
      </c>
      <c r="C2895" s="55">
        <v>0</v>
      </c>
      <c r="D2895" s="55">
        <v>0</v>
      </c>
      <c r="E2895" s="55">
        <v>0</v>
      </c>
      <c r="F2895" s="55">
        <v>0</v>
      </c>
      <c r="G2895" s="55">
        <v>0</v>
      </c>
      <c r="H2895" s="55">
        <v>0</v>
      </c>
      <c r="I2895" s="55">
        <v>0</v>
      </c>
      <c r="J2895" s="55">
        <v>1</v>
      </c>
      <c r="K2895" s="55">
        <v>1</v>
      </c>
      <c r="L2895" s="55">
        <v>0</v>
      </c>
      <c r="M2895" s="55">
        <v>0</v>
      </c>
      <c r="N2895" s="56">
        <v>1</v>
      </c>
      <c r="O2895" s="56">
        <v>1</v>
      </c>
      <c r="P2895" s="56">
        <v>2</v>
      </c>
      <c r="Q2895" s="55">
        <v>2894</v>
      </c>
      <c r="R2895" s="55" t="s">
        <v>309</v>
      </c>
      <c r="S2895" s="55">
        <v>163</v>
      </c>
      <c r="T2895" s="57">
        <f t="shared" si="45"/>
        <v>0</v>
      </c>
    </row>
    <row r="2896" spans="1:20" s="55" customFormat="1" x14ac:dyDescent="0.3">
      <c r="A2896" s="55" t="s">
        <v>2239</v>
      </c>
      <c r="B2896" s="55">
        <v>0</v>
      </c>
      <c r="C2896" s="55">
        <v>0</v>
      </c>
      <c r="D2896" s="55">
        <v>0</v>
      </c>
      <c r="E2896" s="55">
        <v>1</v>
      </c>
      <c r="F2896" s="55">
        <v>0</v>
      </c>
      <c r="G2896" s="55">
        <v>0</v>
      </c>
      <c r="H2896" s="55">
        <v>1</v>
      </c>
      <c r="I2896" s="55">
        <v>0</v>
      </c>
      <c r="J2896" s="55">
        <v>1</v>
      </c>
      <c r="K2896" s="55">
        <v>1</v>
      </c>
      <c r="L2896" s="55">
        <v>0</v>
      </c>
      <c r="M2896" s="55">
        <v>0</v>
      </c>
      <c r="N2896" s="56">
        <v>2</v>
      </c>
      <c r="O2896" s="56">
        <v>2</v>
      </c>
      <c r="P2896" s="56">
        <v>4</v>
      </c>
      <c r="Q2896" s="55">
        <v>2895</v>
      </c>
      <c r="R2896" s="55" t="s">
        <v>309</v>
      </c>
      <c r="S2896" s="55">
        <v>163</v>
      </c>
      <c r="T2896" s="57">
        <f t="shared" si="45"/>
        <v>2</v>
      </c>
    </row>
    <row r="2897" spans="1:20" s="55" customFormat="1" x14ac:dyDescent="0.3">
      <c r="A2897" s="55" t="s">
        <v>2239</v>
      </c>
      <c r="B2897" s="55">
        <v>0</v>
      </c>
      <c r="C2897" s="55">
        <v>0</v>
      </c>
      <c r="D2897" s="55">
        <v>1</v>
      </c>
      <c r="E2897" s="55">
        <v>1</v>
      </c>
      <c r="F2897" s="55">
        <v>0</v>
      </c>
      <c r="G2897" s="55">
        <v>1</v>
      </c>
      <c r="H2897" s="55">
        <v>0</v>
      </c>
      <c r="I2897" s="55">
        <v>0</v>
      </c>
      <c r="J2897" s="55">
        <v>1</v>
      </c>
      <c r="K2897" s="55">
        <v>1</v>
      </c>
      <c r="L2897" s="55">
        <v>0</v>
      </c>
      <c r="M2897" s="55">
        <v>0</v>
      </c>
      <c r="N2897" s="56">
        <v>2</v>
      </c>
      <c r="O2897" s="56">
        <v>3</v>
      </c>
      <c r="P2897" s="56">
        <v>5</v>
      </c>
      <c r="Q2897" s="55">
        <v>2896</v>
      </c>
      <c r="R2897" s="55" t="s">
        <v>309</v>
      </c>
      <c r="S2897" s="55">
        <v>163</v>
      </c>
      <c r="T2897" s="57">
        <f t="shared" si="45"/>
        <v>3</v>
      </c>
    </row>
    <row r="2898" spans="1:20" s="55" customFormat="1" x14ac:dyDescent="0.3">
      <c r="A2898" s="55" t="s">
        <v>2239</v>
      </c>
      <c r="B2898" s="55">
        <v>0</v>
      </c>
      <c r="C2898" s="55">
        <v>0</v>
      </c>
      <c r="D2898" s="55">
        <v>0</v>
      </c>
      <c r="E2898" s="55">
        <v>2</v>
      </c>
      <c r="F2898" s="55">
        <v>0</v>
      </c>
      <c r="G2898" s="55">
        <v>0</v>
      </c>
      <c r="H2898" s="55">
        <v>0</v>
      </c>
      <c r="I2898" s="55">
        <v>0</v>
      </c>
      <c r="J2898" s="55">
        <v>1</v>
      </c>
      <c r="K2898" s="55">
        <v>1</v>
      </c>
      <c r="L2898" s="55">
        <v>0</v>
      </c>
      <c r="M2898" s="55">
        <v>0</v>
      </c>
      <c r="N2898" s="56">
        <v>1</v>
      </c>
      <c r="O2898" s="56">
        <v>3</v>
      </c>
      <c r="P2898" s="56">
        <v>4</v>
      </c>
      <c r="Q2898" s="55">
        <v>2897</v>
      </c>
      <c r="R2898" s="55" t="s">
        <v>309</v>
      </c>
      <c r="S2898" s="55">
        <v>172</v>
      </c>
      <c r="T2898" s="57">
        <f t="shared" si="45"/>
        <v>2</v>
      </c>
    </row>
    <row r="2899" spans="1:20" s="55" customFormat="1" x14ac:dyDescent="0.3">
      <c r="A2899" s="55" t="s">
        <v>2239</v>
      </c>
      <c r="B2899" s="55">
        <v>0</v>
      </c>
      <c r="C2899" s="55">
        <v>0</v>
      </c>
      <c r="D2899" s="55">
        <v>0</v>
      </c>
      <c r="E2899" s="55">
        <v>1</v>
      </c>
      <c r="F2899" s="55">
        <v>1</v>
      </c>
      <c r="G2899" s="55">
        <v>1</v>
      </c>
      <c r="H2899" s="55">
        <v>2</v>
      </c>
      <c r="I2899" s="55">
        <v>0</v>
      </c>
      <c r="J2899" s="55">
        <v>1</v>
      </c>
      <c r="K2899" s="55">
        <v>1</v>
      </c>
      <c r="L2899" s="55">
        <v>0</v>
      </c>
      <c r="M2899" s="55">
        <v>0</v>
      </c>
      <c r="N2899" s="56">
        <v>4</v>
      </c>
      <c r="O2899" s="56">
        <v>3</v>
      </c>
      <c r="P2899" s="56">
        <v>7</v>
      </c>
      <c r="Q2899" s="55">
        <v>2898</v>
      </c>
      <c r="R2899" s="55" t="s">
        <v>309</v>
      </c>
      <c r="S2899" s="55">
        <v>172</v>
      </c>
      <c r="T2899" s="57">
        <f t="shared" si="45"/>
        <v>5</v>
      </c>
    </row>
    <row r="2900" spans="1:20" s="55" customFormat="1" x14ac:dyDescent="0.3">
      <c r="A2900" s="55" t="s">
        <v>2239</v>
      </c>
      <c r="B2900" s="55">
        <v>0</v>
      </c>
      <c r="C2900" s="55">
        <v>0</v>
      </c>
      <c r="D2900" s="55">
        <v>1</v>
      </c>
      <c r="E2900" s="55">
        <v>1</v>
      </c>
      <c r="F2900" s="55">
        <v>1</v>
      </c>
      <c r="G2900" s="55">
        <v>1</v>
      </c>
      <c r="H2900" s="55">
        <v>0</v>
      </c>
      <c r="I2900" s="55">
        <v>1</v>
      </c>
      <c r="J2900" s="55">
        <v>1</v>
      </c>
      <c r="K2900" s="55">
        <v>1</v>
      </c>
      <c r="L2900" s="55">
        <v>0</v>
      </c>
      <c r="M2900" s="55">
        <v>0</v>
      </c>
      <c r="N2900" s="56">
        <v>3</v>
      </c>
      <c r="O2900" s="56">
        <v>4</v>
      </c>
      <c r="P2900" s="56">
        <v>7</v>
      </c>
      <c r="Q2900" s="55">
        <v>2899</v>
      </c>
      <c r="R2900" s="55" t="s">
        <v>309</v>
      </c>
      <c r="S2900" s="55">
        <v>172</v>
      </c>
      <c r="T2900" s="57">
        <f t="shared" si="45"/>
        <v>5</v>
      </c>
    </row>
    <row r="2901" spans="1:20" s="55" customFormat="1" x14ac:dyDescent="0.3">
      <c r="A2901" s="55" t="s">
        <v>2239</v>
      </c>
      <c r="B2901" s="55">
        <v>0</v>
      </c>
      <c r="C2901" s="55">
        <v>0</v>
      </c>
      <c r="D2901" s="55">
        <v>0</v>
      </c>
      <c r="E2901" s="55">
        <v>0</v>
      </c>
      <c r="F2901" s="55">
        <v>0</v>
      </c>
      <c r="G2901" s="55">
        <v>1</v>
      </c>
      <c r="H2901" s="55">
        <v>1</v>
      </c>
      <c r="I2901" s="55">
        <v>2</v>
      </c>
      <c r="J2901" s="55">
        <v>0</v>
      </c>
      <c r="K2901" s="55">
        <v>1</v>
      </c>
      <c r="L2901" s="55">
        <v>0</v>
      </c>
      <c r="M2901" s="55">
        <v>0</v>
      </c>
      <c r="N2901" s="56">
        <v>1</v>
      </c>
      <c r="O2901" s="56">
        <v>4</v>
      </c>
      <c r="P2901" s="56">
        <v>5</v>
      </c>
      <c r="Q2901" s="55">
        <v>2900</v>
      </c>
      <c r="R2901" s="55" t="s">
        <v>309</v>
      </c>
      <c r="S2901" s="55">
        <v>172</v>
      </c>
      <c r="T2901" s="57">
        <f t="shared" si="45"/>
        <v>4</v>
      </c>
    </row>
    <row r="2902" spans="1:20" s="55" customFormat="1" x14ac:dyDescent="0.3">
      <c r="A2902" s="55" t="s">
        <v>2239</v>
      </c>
      <c r="B2902" s="55">
        <v>0</v>
      </c>
      <c r="C2902" s="55">
        <v>0</v>
      </c>
      <c r="D2902" s="55">
        <v>1</v>
      </c>
      <c r="E2902" s="55">
        <v>0</v>
      </c>
      <c r="F2902" s="55">
        <v>0</v>
      </c>
      <c r="G2902" s="55">
        <v>1</v>
      </c>
      <c r="H2902" s="55">
        <v>0</v>
      </c>
      <c r="I2902" s="55">
        <v>0</v>
      </c>
      <c r="J2902" s="55">
        <v>1</v>
      </c>
      <c r="K2902" s="55">
        <v>1</v>
      </c>
      <c r="L2902" s="55">
        <v>0</v>
      </c>
      <c r="M2902" s="55">
        <v>0</v>
      </c>
      <c r="N2902" s="56">
        <v>2</v>
      </c>
      <c r="O2902" s="56">
        <v>2</v>
      </c>
      <c r="P2902" s="56">
        <v>4</v>
      </c>
      <c r="Q2902" s="55">
        <v>2901</v>
      </c>
      <c r="R2902" s="55" t="s">
        <v>309</v>
      </c>
      <c r="S2902" s="55">
        <v>172</v>
      </c>
      <c r="T2902" s="57">
        <f t="shared" si="45"/>
        <v>2</v>
      </c>
    </row>
    <row r="2903" spans="1:20" s="55" customFormat="1" x14ac:dyDescent="0.3">
      <c r="A2903" s="55" t="s">
        <v>2239</v>
      </c>
      <c r="B2903" s="55">
        <v>0</v>
      </c>
      <c r="C2903" s="55">
        <v>1</v>
      </c>
      <c r="D2903" s="55">
        <v>0</v>
      </c>
      <c r="E2903" s="55">
        <v>1</v>
      </c>
      <c r="F2903" s="55">
        <v>0</v>
      </c>
      <c r="G2903" s="55">
        <v>1</v>
      </c>
      <c r="H2903" s="55">
        <v>0</v>
      </c>
      <c r="I2903" s="55">
        <v>0</v>
      </c>
      <c r="J2903" s="55">
        <v>1</v>
      </c>
      <c r="K2903" s="55">
        <v>1</v>
      </c>
      <c r="L2903" s="55">
        <v>0</v>
      </c>
      <c r="M2903" s="55">
        <v>0</v>
      </c>
      <c r="N2903" s="56">
        <v>1</v>
      </c>
      <c r="O2903" s="56">
        <v>4</v>
      </c>
      <c r="P2903" s="56">
        <v>5</v>
      </c>
      <c r="Q2903" s="55">
        <v>2902</v>
      </c>
      <c r="R2903" s="55" t="s">
        <v>309</v>
      </c>
      <c r="S2903" s="55">
        <v>172</v>
      </c>
      <c r="T2903" s="57">
        <f t="shared" si="45"/>
        <v>3</v>
      </c>
    </row>
    <row r="2904" spans="1:20" s="55" customFormat="1" x14ac:dyDescent="0.3">
      <c r="A2904" s="55" t="s">
        <v>2239</v>
      </c>
      <c r="B2904" s="55">
        <v>0</v>
      </c>
      <c r="C2904" s="55">
        <v>0</v>
      </c>
      <c r="D2904" s="55">
        <v>1</v>
      </c>
      <c r="E2904" s="55">
        <v>0</v>
      </c>
      <c r="F2904" s="55">
        <v>0</v>
      </c>
      <c r="G2904" s="55">
        <v>0</v>
      </c>
      <c r="H2904" s="55">
        <v>0</v>
      </c>
      <c r="I2904" s="55">
        <v>0</v>
      </c>
      <c r="J2904" s="55">
        <v>1</v>
      </c>
      <c r="K2904" s="55">
        <v>0</v>
      </c>
      <c r="L2904" s="55">
        <v>0</v>
      </c>
      <c r="M2904" s="55">
        <v>0</v>
      </c>
      <c r="N2904" s="56">
        <v>2</v>
      </c>
      <c r="O2904" s="56">
        <v>0</v>
      </c>
      <c r="P2904" s="56">
        <v>2</v>
      </c>
      <c r="Q2904" s="55">
        <v>2903</v>
      </c>
      <c r="R2904" s="55" t="s">
        <v>309</v>
      </c>
      <c r="S2904" s="55">
        <v>172</v>
      </c>
      <c r="T2904" s="57">
        <f t="shared" si="45"/>
        <v>1</v>
      </c>
    </row>
    <row r="2905" spans="1:20" s="55" customFormat="1" x14ac:dyDescent="0.3">
      <c r="A2905" s="55" t="s">
        <v>2239</v>
      </c>
      <c r="B2905" s="55">
        <v>1</v>
      </c>
      <c r="C2905" s="55">
        <v>1</v>
      </c>
      <c r="D2905" s="55">
        <v>1</v>
      </c>
      <c r="E2905" s="55">
        <v>2</v>
      </c>
      <c r="F2905" s="55">
        <v>0</v>
      </c>
      <c r="G2905" s="55">
        <v>0</v>
      </c>
      <c r="H2905" s="55">
        <v>0</v>
      </c>
      <c r="I2905" s="55">
        <v>0</v>
      </c>
      <c r="J2905" s="55">
        <v>1</v>
      </c>
      <c r="K2905" s="55">
        <v>1</v>
      </c>
      <c r="L2905" s="55">
        <v>0</v>
      </c>
      <c r="M2905" s="55">
        <v>0</v>
      </c>
      <c r="N2905" s="56">
        <v>3</v>
      </c>
      <c r="O2905" s="56">
        <v>4</v>
      </c>
      <c r="P2905" s="56">
        <v>7</v>
      </c>
      <c r="Q2905" s="55">
        <v>2904</v>
      </c>
      <c r="R2905" s="55" t="s">
        <v>309</v>
      </c>
      <c r="S2905" s="55">
        <v>172</v>
      </c>
      <c r="T2905" s="57">
        <f t="shared" si="45"/>
        <v>5</v>
      </c>
    </row>
    <row r="2906" spans="1:20" s="55" customFormat="1" x14ac:dyDescent="0.3">
      <c r="A2906" s="55" t="s">
        <v>2239</v>
      </c>
      <c r="B2906" s="55">
        <v>0</v>
      </c>
      <c r="C2906" s="55">
        <v>0</v>
      </c>
      <c r="D2906" s="55">
        <v>2</v>
      </c>
      <c r="E2906" s="55">
        <v>0</v>
      </c>
      <c r="F2906" s="55">
        <v>0</v>
      </c>
      <c r="G2906" s="55">
        <v>1</v>
      </c>
      <c r="H2906" s="55">
        <v>0</v>
      </c>
      <c r="I2906" s="55">
        <v>0</v>
      </c>
      <c r="J2906" s="55">
        <v>1</v>
      </c>
      <c r="K2906" s="55">
        <v>1</v>
      </c>
      <c r="L2906" s="55">
        <v>0</v>
      </c>
      <c r="M2906" s="55">
        <v>0</v>
      </c>
      <c r="N2906" s="56">
        <v>3</v>
      </c>
      <c r="O2906" s="56">
        <v>2</v>
      </c>
      <c r="P2906" s="56">
        <v>5</v>
      </c>
      <c r="Q2906" s="55">
        <v>2905</v>
      </c>
      <c r="R2906" s="55" t="s">
        <v>309</v>
      </c>
      <c r="S2906" s="55">
        <v>172</v>
      </c>
      <c r="T2906" s="57">
        <f t="shared" si="45"/>
        <v>3</v>
      </c>
    </row>
    <row r="2907" spans="1:20" s="55" customFormat="1" x14ac:dyDescent="0.3">
      <c r="A2907" s="55" t="s">
        <v>2239</v>
      </c>
      <c r="B2907" s="55">
        <v>0</v>
      </c>
      <c r="C2907" s="55">
        <v>0</v>
      </c>
      <c r="D2907" s="55">
        <v>0</v>
      </c>
      <c r="E2907" s="55">
        <v>0</v>
      </c>
      <c r="F2907" s="55">
        <v>0</v>
      </c>
      <c r="G2907" s="55">
        <v>0</v>
      </c>
      <c r="H2907" s="55">
        <v>0</v>
      </c>
      <c r="I2907" s="55">
        <v>0</v>
      </c>
      <c r="J2907" s="55">
        <v>1</v>
      </c>
      <c r="K2907" s="55">
        <v>1</v>
      </c>
      <c r="L2907" s="55">
        <v>0</v>
      </c>
      <c r="M2907" s="55">
        <v>0</v>
      </c>
      <c r="N2907" s="56">
        <v>1</v>
      </c>
      <c r="O2907" s="56">
        <v>1</v>
      </c>
      <c r="P2907" s="56">
        <v>2</v>
      </c>
      <c r="Q2907" s="55">
        <v>2906</v>
      </c>
      <c r="R2907" s="55" t="s">
        <v>309</v>
      </c>
      <c r="S2907" s="55">
        <v>172</v>
      </c>
      <c r="T2907" s="57">
        <f t="shared" si="45"/>
        <v>0</v>
      </c>
    </row>
    <row r="2908" spans="1:20" s="55" customFormat="1" x14ac:dyDescent="0.3">
      <c r="A2908" s="55" t="s">
        <v>2239</v>
      </c>
      <c r="B2908" s="55">
        <v>0</v>
      </c>
      <c r="C2908" s="55">
        <v>1</v>
      </c>
      <c r="D2908" s="55">
        <v>1</v>
      </c>
      <c r="E2908" s="55">
        <v>0</v>
      </c>
      <c r="F2908" s="55">
        <v>1</v>
      </c>
      <c r="G2908" s="55">
        <v>1</v>
      </c>
      <c r="H2908" s="55">
        <v>0</v>
      </c>
      <c r="I2908" s="55">
        <v>0</v>
      </c>
      <c r="J2908" s="55">
        <v>1</v>
      </c>
      <c r="K2908" s="55">
        <v>1</v>
      </c>
      <c r="L2908" s="55">
        <v>0</v>
      </c>
      <c r="M2908" s="55">
        <v>0</v>
      </c>
      <c r="N2908" s="56">
        <v>3</v>
      </c>
      <c r="O2908" s="56">
        <v>3</v>
      </c>
      <c r="P2908" s="56">
        <v>6</v>
      </c>
      <c r="Q2908" s="55">
        <v>2907</v>
      </c>
      <c r="R2908" s="55" t="s">
        <v>309</v>
      </c>
      <c r="S2908" s="55">
        <v>172</v>
      </c>
      <c r="T2908" s="57">
        <f t="shared" si="45"/>
        <v>4</v>
      </c>
    </row>
    <row r="2909" spans="1:20" s="55" customFormat="1" x14ac:dyDescent="0.3">
      <c r="A2909" s="55" t="s">
        <v>2239</v>
      </c>
      <c r="B2909" s="55">
        <v>0</v>
      </c>
      <c r="C2909" s="55">
        <v>0</v>
      </c>
      <c r="D2909" s="55">
        <v>0</v>
      </c>
      <c r="E2909" s="55">
        <v>1</v>
      </c>
      <c r="F2909" s="55">
        <v>1</v>
      </c>
      <c r="G2909" s="55">
        <v>1</v>
      </c>
      <c r="H2909" s="55">
        <v>1</v>
      </c>
      <c r="I2909" s="55">
        <v>0</v>
      </c>
      <c r="J2909" s="55">
        <v>1</v>
      </c>
      <c r="K2909" s="55">
        <v>1</v>
      </c>
      <c r="L2909" s="55">
        <v>0</v>
      </c>
      <c r="M2909" s="55">
        <v>0</v>
      </c>
      <c r="N2909" s="56">
        <v>3</v>
      </c>
      <c r="O2909" s="56">
        <v>3</v>
      </c>
      <c r="P2909" s="56">
        <v>6</v>
      </c>
      <c r="Q2909" s="55">
        <v>2908</v>
      </c>
      <c r="R2909" s="55" t="s">
        <v>309</v>
      </c>
      <c r="S2909" s="55">
        <v>172</v>
      </c>
      <c r="T2909" s="57">
        <f t="shared" si="45"/>
        <v>4</v>
      </c>
    </row>
    <row r="2910" spans="1:20" s="55" customFormat="1" x14ac:dyDescent="0.3">
      <c r="A2910" s="55" t="s">
        <v>2239</v>
      </c>
      <c r="B2910" s="55">
        <v>0</v>
      </c>
      <c r="C2910" s="55">
        <v>0</v>
      </c>
      <c r="D2910" s="55">
        <v>1</v>
      </c>
      <c r="E2910" s="55">
        <v>1</v>
      </c>
      <c r="F2910" s="55">
        <v>1</v>
      </c>
      <c r="G2910" s="55">
        <v>1</v>
      </c>
      <c r="H2910" s="55">
        <v>1</v>
      </c>
      <c r="I2910" s="55">
        <v>1</v>
      </c>
      <c r="J2910" s="55">
        <v>1</v>
      </c>
      <c r="K2910" s="55">
        <v>1</v>
      </c>
      <c r="L2910" s="55">
        <v>0</v>
      </c>
      <c r="M2910" s="55">
        <v>0</v>
      </c>
      <c r="N2910" s="56">
        <v>4</v>
      </c>
      <c r="O2910" s="56">
        <v>4</v>
      </c>
      <c r="P2910" s="56">
        <v>8</v>
      </c>
      <c r="Q2910" s="55">
        <v>2909</v>
      </c>
      <c r="R2910" s="55" t="s">
        <v>309</v>
      </c>
      <c r="S2910" s="55">
        <v>172</v>
      </c>
      <c r="T2910" s="57">
        <f t="shared" si="45"/>
        <v>6</v>
      </c>
    </row>
    <row r="2911" spans="1:20" s="55" customFormat="1" x14ac:dyDescent="0.3">
      <c r="A2911" s="55" t="s">
        <v>2239</v>
      </c>
      <c r="B2911" s="55">
        <v>0</v>
      </c>
      <c r="C2911" s="55">
        <v>1</v>
      </c>
      <c r="D2911" s="55">
        <v>1</v>
      </c>
      <c r="E2911" s="55">
        <v>0</v>
      </c>
      <c r="F2911" s="55">
        <v>0</v>
      </c>
      <c r="G2911" s="55">
        <v>1</v>
      </c>
      <c r="H2911" s="55">
        <v>0</v>
      </c>
      <c r="I2911" s="55">
        <v>0</v>
      </c>
      <c r="J2911" s="55">
        <v>1</v>
      </c>
      <c r="K2911" s="55">
        <v>1</v>
      </c>
      <c r="L2911" s="55">
        <v>0</v>
      </c>
      <c r="M2911" s="55">
        <v>0</v>
      </c>
      <c r="N2911" s="56">
        <v>2</v>
      </c>
      <c r="O2911" s="56">
        <v>3</v>
      </c>
      <c r="P2911" s="56">
        <v>5</v>
      </c>
      <c r="Q2911" s="55">
        <v>2910</v>
      </c>
      <c r="R2911" s="55" t="s">
        <v>309</v>
      </c>
      <c r="S2911" s="55">
        <v>172</v>
      </c>
      <c r="T2911" s="57">
        <f t="shared" si="45"/>
        <v>3</v>
      </c>
    </row>
    <row r="2912" spans="1:20" s="55" customFormat="1" x14ac:dyDescent="0.3">
      <c r="A2912" s="55" t="s">
        <v>2239</v>
      </c>
      <c r="B2912" s="55">
        <v>0</v>
      </c>
      <c r="C2912" s="55">
        <v>1</v>
      </c>
      <c r="D2912" s="55">
        <v>1</v>
      </c>
      <c r="E2912" s="55">
        <v>0</v>
      </c>
      <c r="F2912" s="55">
        <v>0</v>
      </c>
      <c r="G2912" s="55">
        <v>1</v>
      </c>
      <c r="H2912" s="55">
        <v>0</v>
      </c>
      <c r="I2912" s="55">
        <v>0</v>
      </c>
      <c r="J2912" s="55">
        <v>1</v>
      </c>
      <c r="K2912" s="55">
        <v>1</v>
      </c>
      <c r="L2912" s="55">
        <v>0</v>
      </c>
      <c r="M2912" s="55">
        <v>0</v>
      </c>
      <c r="N2912" s="56">
        <v>2</v>
      </c>
      <c r="O2912" s="56">
        <v>3</v>
      </c>
      <c r="P2912" s="56">
        <v>5</v>
      </c>
      <c r="Q2912" s="55">
        <v>2911</v>
      </c>
      <c r="R2912" s="55" t="s">
        <v>309</v>
      </c>
      <c r="S2912" s="55">
        <v>172</v>
      </c>
      <c r="T2912" s="57">
        <f t="shared" si="45"/>
        <v>3</v>
      </c>
    </row>
    <row r="2913" spans="1:20" s="55" customFormat="1" x14ac:dyDescent="0.3">
      <c r="A2913" s="55" t="s">
        <v>2239</v>
      </c>
      <c r="B2913" s="55">
        <v>0</v>
      </c>
      <c r="C2913" s="55">
        <v>0</v>
      </c>
      <c r="D2913" s="55">
        <v>0</v>
      </c>
      <c r="E2913" s="55">
        <v>0</v>
      </c>
      <c r="F2913" s="55">
        <v>0</v>
      </c>
      <c r="G2913" s="55">
        <v>1</v>
      </c>
      <c r="H2913" s="55">
        <v>2</v>
      </c>
      <c r="I2913" s="55">
        <v>0</v>
      </c>
      <c r="J2913" s="55">
        <v>0</v>
      </c>
      <c r="K2913" s="55">
        <v>0</v>
      </c>
      <c r="L2913" s="55">
        <v>0</v>
      </c>
      <c r="M2913" s="55">
        <v>1</v>
      </c>
      <c r="N2913" s="56">
        <v>2</v>
      </c>
      <c r="O2913" s="56">
        <v>2</v>
      </c>
      <c r="P2913" s="56">
        <v>4</v>
      </c>
      <c r="Q2913" s="55">
        <v>2912</v>
      </c>
      <c r="R2913" s="55" t="s">
        <v>309</v>
      </c>
      <c r="S2913" s="55">
        <v>172</v>
      </c>
      <c r="T2913" s="57">
        <f t="shared" si="45"/>
        <v>3</v>
      </c>
    </row>
    <row r="2914" spans="1:20" s="55" customFormat="1" x14ac:dyDescent="0.3">
      <c r="A2914" s="55" t="s">
        <v>2239</v>
      </c>
      <c r="B2914" s="55">
        <v>0</v>
      </c>
      <c r="C2914" s="55">
        <v>1</v>
      </c>
      <c r="D2914" s="55">
        <v>0</v>
      </c>
      <c r="E2914" s="55">
        <v>0</v>
      </c>
      <c r="F2914" s="55">
        <v>0</v>
      </c>
      <c r="G2914" s="55">
        <v>0</v>
      </c>
      <c r="H2914" s="55">
        <v>2</v>
      </c>
      <c r="I2914" s="55">
        <v>0</v>
      </c>
      <c r="J2914" s="55">
        <v>1</v>
      </c>
      <c r="K2914" s="55">
        <v>1</v>
      </c>
      <c r="L2914" s="55">
        <v>0</v>
      </c>
      <c r="M2914" s="55">
        <v>0</v>
      </c>
      <c r="N2914" s="56">
        <v>3</v>
      </c>
      <c r="O2914" s="56">
        <v>2</v>
      </c>
      <c r="P2914" s="56">
        <v>5</v>
      </c>
      <c r="Q2914" s="55">
        <v>2913</v>
      </c>
      <c r="R2914" s="55" t="s">
        <v>309</v>
      </c>
      <c r="S2914" s="55">
        <v>172</v>
      </c>
      <c r="T2914" s="57">
        <f t="shared" si="45"/>
        <v>3</v>
      </c>
    </row>
    <row r="2915" spans="1:20" s="55" customFormat="1" x14ac:dyDescent="0.3">
      <c r="A2915" s="55" t="s">
        <v>2239</v>
      </c>
      <c r="B2915" s="55">
        <v>1</v>
      </c>
      <c r="C2915" s="55">
        <v>1</v>
      </c>
      <c r="D2915" s="55">
        <v>1</v>
      </c>
      <c r="E2915" s="55">
        <v>0</v>
      </c>
      <c r="F2915" s="55">
        <v>1</v>
      </c>
      <c r="G2915" s="55">
        <v>0</v>
      </c>
      <c r="H2915" s="55">
        <v>0</v>
      </c>
      <c r="I2915" s="55">
        <v>0</v>
      </c>
      <c r="J2915" s="55">
        <v>1</v>
      </c>
      <c r="K2915" s="55">
        <v>1</v>
      </c>
      <c r="L2915" s="55">
        <v>0</v>
      </c>
      <c r="M2915" s="55">
        <v>0</v>
      </c>
      <c r="N2915" s="56">
        <v>4</v>
      </c>
      <c r="O2915" s="56">
        <v>2</v>
      </c>
      <c r="P2915" s="56">
        <v>6</v>
      </c>
      <c r="Q2915" s="55">
        <v>2914</v>
      </c>
      <c r="R2915" s="55" t="s">
        <v>309</v>
      </c>
      <c r="S2915" s="55">
        <v>172</v>
      </c>
      <c r="T2915" s="57">
        <f t="shared" si="45"/>
        <v>4</v>
      </c>
    </row>
    <row r="2916" spans="1:20" s="55" customFormat="1" x14ac:dyDescent="0.3">
      <c r="A2916" s="55" t="s">
        <v>2239</v>
      </c>
      <c r="B2916" s="55">
        <v>1</v>
      </c>
      <c r="C2916" s="55">
        <v>1</v>
      </c>
      <c r="D2916" s="55">
        <v>0</v>
      </c>
      <c r="E2916" s="55">
        <v>0</v>
      </c>
      <c r="F2916" s="55">
        <v>1</v>
      </c>
      <c r="G2916" s="55">
        <v>1</v>
      </c>
      <c r="H2916" s="55">
        <v>0</v>
      </c>
      <c r="I2916" s="55">
        <v>1</v>
      </c>
      <c r="J2916" s="55">
        <v>1</v>
      </c>
      <c r="K2916" s="55">
        <v>1</v>
      </c>
      <c r="L2916" s="55">
        <v>0</v>
      </c>
      <c r="M2916" s="55">
        <v>0</v>
      </c>
      <c r="N2916" s="56">
        <v>3</v>
      </c>
      <c r="O2916" s="56">
        <v>4</v>
      </c>
      <c r="P2916" s="56">
        <v>7</v>
      </c>
      <c r="Q2916" s="55">
        <v>2915</v>
      </c>
      <c r="R2916" s="55" t="s">
        <v>309</v>
      </c>
      <c r="S2916" s="55">
        <v>172</v>
      </c>
      <c r="T2916" s="57">
        <f t="shared" si="45"/>
        <v>5</v>
      </c>
    </row>
    <row r="2917" spans="1:20" s="55" customFormat="1" x14ac:dyDescent="0.3">
      <c r="A2917" s="55" t="s">
        <v>2239</v>
      </c>
      <c r="B2917" s="55">
        <v>0</v>
      </c>
      <c r="C2917" s="55">
        <v>0</v>
      </c>
      <c r="D2917" s="55">
        <v>1</v>
      </c>
      <c r="E2917" s="55">
        <v>1</v>
      </c>
      <c r="F2917" s="55">
        <v>0</v>
      </c>
      <c r="G2917" s="55">
        <v>1</v>
      </c>
      <c r="H2917" s="55">
        <v>1</v>
      </c>
      <c r="I2917" s="55">
        <v>1</v>
      </c>
      <c r="J2917" s="55">
        <v>1</v>
      </c>
      <c r="K2917" s="55">
        <v>1</v>
      </c>
      <c r="L2917" s="55">
        <v>0</v>
      </c>
      <c r="M2917" s="55">
        <v>0</v>
      </c>
      <c r="N2917" s="56">
        <v>3</v>
      </c>
      <c r="O2917" s="56">
        <v>4</v>
      </c>
      <c r="P2917" s="56">
        <v>7</v>
      </c>
      <c r="Q2917" s="55">
        <v>2916</v>
      </c>
      <c r="R2917" s="55" t="s">
        <v>309</v>
      </c>
      <c r="S2917" s="55">
        <v>172</v>
      </c>
      <c r="T2917" s="57">
        <f t="shared" si="45"/>
        <v>5</v>
      </c>
    </row>
    <row r="2918" spans="1:20" s="55" customFormat="1" x14ac:dyDescent="0.3">
      <c r="A2918" s="55" t="s">
        <v>2239</v>
      </c>
      <c r="B2918" s="55">
        <v>1</v>
      </c>
      <c r="C2918" s="55">
        <v>0</v>
      </c>
      <c r="D2918" s="55">
        <v>0</v>
      </c>
      <c r="E2918" s="55">
        <v>1</v>
      </c>
      <c r="F2918" s="55">
        <v>0</v>
      </c>
      <c r="G2918" s="55">
        <v>0</v>
      </c>
      <c r="H2918" s="55">
        <v>0</v>
      </c>
      <c r="I2918" s="55">
        <v>2</v>
      </c>
      <c r="J2918" s="55">
        <v>1</v>
      </c>
      <c r="K2918" s="55">
        <v>1</v>
      </c>
      <c r="L2918" s="55">
        <v>0</v>
      </c>
      <c r="M2918" s="55">
        <v>0</v>
      </c>
      <c r="N2918" s="56">
        <v>2</v>
      </c>
      <c r="O2918" s="56">
        <v>4</v>
      </c>
      <c r="P2918" s="56">
        <v>6</v>
      </c>
      <c r="Q2918" s="55">
        <v>5404</v>
      </c>
      <c r="R2918" s="55" t="s">
        <v>1855</v>
      </c>
      <c r="S2918" s="55">
        <v>279</v>
      </c>
      <c r="T2918" s="57">
        <f t="shared" si="45"/>
        <v>4</v>
      </c>
    </row>
    <row r="2919" spans="1:20" s="55" customFormat="1" x14ac:dyDescent="0.3">
      <c r="A2919" s="55" t="s">
        <v>2239</v>
      </c>
      <c r="B2919" s="55">
        <v>0</v>
      </c>
      <c r="C2919" s="55">
        <v>0</v>
      </c>
      <c r="D2919" s="55">
        <v>0</v>
      </c>
      <c r="E2919" s="55">
        <v>0</v>
      </c>
      <c r="F2919" s="55">
        <v>1</v>
      </c>
      <c r="G2919" s="55">
        <v>0</v>
      </c>
      <c r="H2919" s="55">
        <v>0</v>
      </c>
      <c r="I2919" s="55">
        <v>1</v>
      </c>
      <c r="J2919" s="55">
        <v>1</v>
      </c>
      <c r="K2919" s="55">
        <v>1</v>
      </c>
      <c r="L2919" s="55">
        <v>0</v>
      </c>
      <c r="M2919" s="55">
        <v>0</v>
      </c>
      <c r="N2919" s="56">
        <v>2</v>
      </c>
      <c r="O2919" s="56">
        <v>2</v>
      </c>
      <c r="P2919" s="56">
        <v>4</v>
      </c>
      <c r="Q2919" s="55">
        <v>5405</v>
      </c>
      <c r="R2919" s="55" t="s">
        <v>1855</v>
      </c>
      <c r="S2919" s="55">
        <v>279</v>
      </c>
      <c r="T2919" s="57">
        <f t="shared" si="45"/>
        <v>2</v>
      </c>
    </row>
    <row r="2920" spans="1:20" s="55" customFormat="1" x14ac:dyDescent="0.3">
      <c r="A2920" s="55" t="s">
        <v>2239</v>
      </c>
      <c r="B2920" s="55">
        <v>0</v>
      </c>
      <c r="C2920" s="55">
        <v>1</v>
      </c>
      <c r="D2920" s="55">
        <v>0</v>
      </c>
      <c r="E2920" s="55">
        <v>0</v>
      </c>
      <c r="F2920" s="55">
        <v>0</v>
      </c>
      <c r="G2920" s="55">
        <v>2</v>
      </c>
      <c r="H2920" s="55">
        <v>0</v>
      </c>
      <c r="I2920" s="55">
        <v>0</v>
      </c>
      <c r="J2920" s="55">
        <v>0</v>
      </c>
      <c r="K2920" s="55">
        <v>1</v>
      </c>
      <c r="L2920" s="55">
        <v>0</v>
      </c>
      <c r="M2920" s="55">
        <v>0</v>
      </c>
      <c r="N2920" s="56">
        <v>0</v>
      </c>
      <c r="O2920" s="56">
        <v>4</v>
      </c>
      <c r="P2920" s="56">
        <v>4</v>
      </c>
      <c r="Q2920" s="55">
        <v>5406</v>
      </c>
      <c r="R2920" s="55" t="s">
        <v>1855</v>
      </c>
      <c r="S2920" s="55">
        <v>279</v>
      </c>
      <c r="T2920" s="57">
        <f t="shared" si="45"/>
        <v>3</v>
      </c>
    </row>
    <row r="2921" spans="1:20" s="55" customFormat="1" x14ac:dyDescent="0.3">
      <c r="A2921" s="55" t="s">
        <v>2239</v>
      </c>
      <c r="B2921" s="55">
        <v>0</v>
      </c>
      <c r="C2921" s="55">
        <v>0</v>
      </c>
      <c r="D2921" s="55">
        <v>0</v>
      </c>
      <c r="E2921" s="55">
        <v>1</v>
      </c>
      <c r="F2921" s="55">
        <v>0</v>
      </c>
      <c r="G2921" s="55">
        <v>0</v>
      </c>
      <c r="H2921" s="55">
        <v>0</v>
      </c>
      <c r="I2921" s="55">
        <v>0</v>
      </c>
      <c r="J2921" s="55">
        <v>1</v>
      </c>
      <c r="K2921" s="55">
        <v>1</v>
      </c>
      <c r="L2921" s="55">
        <v>0</v>
      </c>
      <c r="M2921" s="55">
        <v>0</v>
      </c>
      <c r="N2921" s="56">
        <v>1</v>
      </c>
      <c r="O2921" s="56">
        <v>2</v>
      </c>
      <c r="P2921" s="56">
        <v>3</v>
      </c>
      <c r="Q2921" s="55">
        <v>5407</v>
      </c>
      <c r="R2921" s="55" t="s">
        <v>1855</v>
      </c>
      <c r="S2921" s="55">
        <v>279</v>
      </c>
      <c r="T2921" s="57">
        <f t="shared" si="45"/>
        <v>1</v>
      </c>
    </row>
    <row r="2922" spans="1:20" s="55" customFormat="1" x14ac:dyDescent="0.3">
      <c r="A2922" s="55" t="s">
        <v>2239</v>
      </c>
      <c r="B2922" s="55">
        <v>0</v>
      </c>
      <c r="C2922" s="55">
        <v>0</v>
      </c>
      <c r="D2922" s="55">
        <v>1</v>
      </c>
      <c r="E2922" s="55">
        <v>0</v>
      </c>
      <c r="F2922" s="55">
        <v>0</v>
      </c>
      <c r="G2922" s="55">
        <v>1</v>
      </c>
      <c r="H2922" s="55">
        <v>0</v>
      </c>
      <c r="I2922" s="55">
        <v>0</v>
      </c>
      <c r="J2922" s="55">
        <v>1</v>
      </c>
      <c r="K2922" s="55">
        <v>1</v>
      </c>
      <c r="L2922" s="55">
        <v>0</v>
      </c>
      <c r="M2922" s="55">
        <v>0</v>
      </c>
      <c r="N2922" s="56">
        <v>2</v>
      </c>
      <c r="O2922" s="56">
        <v>2</v>
      </c>
      <c r="P2922" s="56">
        <v>4</v>
      </c>
      <c r="Q2922" s="55">
        <v>5408</v>
      </c>
      <c r="R2922" s="55" t="s">
        <v>1855</v>
      </c>
      <c r="S2922" s="55">
        <v>279</v>
      </c>
      <c r="T2922" s="57">
        <f t="shared" si="45"/>
        <v>2</v>
      </c>
    </row>
    <row r="2923" spans="1:20" s="55" customFormat="1" x14ac:dyDescent="0.3">
      <c r="A2923" s="55" t="s">
        <v>2239</v>
      </c>
      <c r="B2923" s="55">
        <v>0</v>
      </c>
      <c r="C2923" s="55">
        <v>0</v>
      </c>
      <c r="D2923" s="55">
        <v>0</v>
      </c>
      <c r="E2923" s="55">
        <v>0</v>
      </c>
      <c r="F2923" s="55">
        <v>1</v>
      </c>
      <c r="G2923" s="55">
        <v>0</v>
      </c>
      <c r="H2923" s="55">
        <v>0</v>
      </c>
      <c r="I2923" s="55">
        <v>0</v>
      </c>
      <c r="J2923" s="55">
        <v>0</v>
      </c>
      <c r="K2923" s="55">
        <v>1</v>
      </c>
      <c r="L2923" s="55">
        <v>0</v>
      </c>
      <c r="M2923" s="55">
        <v>0</v>
      </c>
      <c r="N2923" s="56">
        <v>1</v>
      </c>
      <c r="O2923" s="56">
        <v>1</v>
      </c>
      <c r="P2923" s="56">
        <v>2</v>
      </c>
      <c r="Q2923" s="55">
        <v>5409</v>
      </c>
      <c r="R2923" s="55" t="s">
        <v>1855</v>
      </c>
      <c r="S2923" s="55">
        <v>279</v>
      </c>
      <c r="T2923" s="57">
        <f t="shared" si="45"/>
        <v>1</v>
      </c>
    </row>
    <row r="2924" spans="1:20" s="55" customFormat="1" x14ac:dyDescent="0.3">
      <c r="A2924" s="55" t="s">
        <v>2239</v>
      </c>
      <c r="B2924" s="55">
        <v>1</v>
      </c>
      <c r="C2924" s="55">
        <v>0</v>
      </c>
      <c r="D2924" s="55">
        <v>0</v>
      </c>
      <c r="E2924" s="55">
        <v>1</v>
      </c>
      <c r="F2924" s="55">
        <v>0</v>
      </c>
      <c r="G2924" s="55">
        <v>0</v>
      </c>
      <c r="H2924" s="55">
        <v>0</v>
      </c>
      <c r="I2924" s="55">
        <v>1</v>
      </c>
      <c r="J2924" s="55">
        <v>1</v>
      </c>
      <c r="K2924" s="55">
        <v>1</v>
      </c>
      <c r="L2924" s="55">
        <v>0</v>
      </c>
      <c r="M2924" s="55">
        <v>0</v>
      </c>
      <c r="N2924" s="56">
        <v>2</v>
      </c>
      <c r="O2924" s="56">
        <v>3</v>
      </c>
      <c r="P2924" s="56">
        <v>5</v>
      </c>
      <c r="Q2924" s="55">
        <v>5410</v>
      </c>
      <c r="R2924" s="55" t="s">
        <v>1855</v>
      </c>
      <c r="S2924" s="55">
        <v>279</v>
      </c>
      <c r="T2924" s="57">
        <f t="shared" si="45"/>
        <v>3</v>
      </c>
    </row>
    <row r="2925" spans="1:20" s="55" customFormat="1" x14ac:dyDescent="0.3">
      <c r="A2925" s="55" t="s">
        <v>2239</v>
      </c>
      <c r="B2925" s="55">
        <v>0</v>
      </c>
      <c r="C2925" s="55">
        <v>1</v>
      </c>
      <c r="D2925" s="55">
        <v>0</v>
      </c>
      <c r="E2925" s="55">
        <v>0</v>
      </c>
      <c r="F2925" s="55">
        <v>1</v>
      </c>
      <c r="G2925" s="55">
        <v>0</v>
      </c>
      <c r="H2925" s="55">
        <v>0</v>
      </c>
      <c r="I2925" s="55">
        <v>1</v>
      </c>
      <c r="J2925" s="55">
        <v>1</v>
      </c>
      <c r="K2925" s="55">
        <v>1</v>
      </c>
      <c r="L2925" s="55">
        <v>0</v>
      </c>
      <c r="M2925" s="55">
        <v>0</v>
      </c>
      <c r="N2925" s="56">
        <v>2</v>
      </c>
      <c r="O2925" s="56">
        <v>3</v>
      </c>
      <c r="P2925" s="56">
        <v>5</v>
      </c>
      <c r="Q2925" s="55">
        <v>5411</v>
      </c>
      <c r="R2925" s="55" t="s">
        <v>1855</v>
      </c>
      <c r="S2925" s="55">
        <v>279</v>
      </c>
      <c r="T2925" s="57">
        <f t="shared" si="45"/>
        <v>3</v>
      </c>
    </row>
    <row r="2926" spans="1:20" s="55" customFormat="1" x14ac:dyDescent="0.3">
      <c r="A2926" s="55" t="s">
        <v>2239</v>
      </c>
      <c r="B2926" s="55">
        <v>0</v>
      </c>
      <c r="C2926" s="55">
        <v>0</v>
      </c>
      <c r="D2926" s="55">
        <v>0</v>
      </c>
      <c r="E2926" s="55">
        <v>0</v>
      </c>
      <c r="F2926" s="55">
        <v>1</v>
      </c>
      <c r="G2926" s="55">
        <v>0</v>
      </c>
      <c r="H2926" s="55">
        <v>0</v>
      </c>
      <c r="I2926" s="55">
        <v>2</v>
      </c>
      <c r="J2926" s="55">
        <v>1</v>
      </c>
      <c r="K2926" s="55">
        <v>1</v>
      </c>
      <c r="L2926" s="55">
        <v>0</v>
      </c>
      <c r="M2926" s="55">
        <v>0</v>
      </c>
      <c r="N2926" s="56">
        <v>2</v>
      </c>
      <c r="O2926" s="56">
        <v>3</v>
      </c>
      <c r="P2926" s="56">
        <v>5</v>
      </c>
      <c r="Q2926" s="55">
        <v>5412</v>
      </c>
      <c r="R2926" s="55" t="s">
        <v>1855</v>
      </c>
      <c r="S2926" s="55">
        <v>279</v>
      </c>
      <c r="T2926" s="57">
        <f t="shared" si="45"/>
        <v>3</v>
      </c>
    </row>
    <row r="2927" spans="1:20" s="55" customFormat="1" x14ac:dyDescent="0.3">
      <c r="A2927" s="55" t="s">
        <v>2239</v>
      </c>
      <c r="B2927" s="55">
        <v>0</v>
      </c>
      <c r="C2927" s="55">
        <v>1</v>
      </c>
      <c r="D2927" s="55">
        <v>0</v>
      </c>
      <c r="E2927" s="55">
        <v>0</v>
      </c>
      <c r="F2927" s="55">
        <v>1</v>
      </c>
      <c r="G2927" s="55">
        <v>0</v>
      </c>
      <c r="H2927" s="55">
        <v>0</v>
      </c>
      <c r="I2927" s="55">
        <v>1</v>
      </c>
      <c r="J2927" s="55">
        <v>1</v>
      </c>
      <c r="K2927" s="55">
        <v>1</v>
      </c>
      <c r="L2927" s="55">
        <v>0</v>
      </c>
      <c r="M2927" s="55">
        <v>0</v>
      </c>
      <c r="N2927" s="56">
        <v>2</v>
      </c>
      <c r="O2927" s="56">
        <v>3</v>
      </c>
      <c r="P2927" s="56">
        <v>5</v>
      </c>
      <c r="Q2927" s="55">
        <v>5413</v>
      </c>
      <c r="R2927" s="55" t="s">
        <v>1855</v>
      </c>
      <c r="S2927" s="55">
        <v>279</v>
      </c>
      <c r="T2927" s="57">
        <f t="shared" si="45"/>
        <v>3</v>
      </c>
    </row>
    <row r="2928" spans="1:20" s="55" customFormat="1" x14ac:dyDescent="0.3">
      <c r="A2928" s="55" t="s">
        <v>2239</v>
      </c>
      <c r="B2928" s="55">
        <v>1</v>
      </c>
      <c r="C2928" s="55">
        <v>0</v>
      </c>
      <c r="D2928" s="55">
        <v>0</v>
      </c>
      <c r="E2928" s="55">
        <v>0</v>
      </c>
      <c r="F2928" s="55">
        <v>0</v>
      </c>
      <c r="G2928" s="55">
        <v>1</v>
      </c>
      <c r="H2928" s="55">
        <v>0</v>
      </c>
      <c r="I2928" s="55">
        <v>0</v>
      </c>
      <c r="J2928" s="55">
        <v>1</v>
      </c>
      <c r="K2928" s="55">
        <v>1</v>
      </c>
      <c r="L2928" s="55">
        <v>0</v>
      </c>
      <c r="M2928" s="55">
        <v>0</v>
      </c>
      <c r="N2928" s="56">
        <v>2</v>
      </c>
      <c r="O2928" s="56">
        <v>2</v>
      </c>
      <c r="P2928" s="56">
        <v>4</v>
      </c>
      <c r="Q2928" s="55">
        <v>5414</v>
      </c>
      <c r="R2928" s="55" t="s">
        <v>1855</v>
      </c>
      <c r="S2928" s="55">
        <v>279</v>
      </c>
      <c r="T2928" s="57">
        <f t="shared" si="45"/>
        <v>2</v>
      </c>
    </row>
    <row r="2929" spans="1:20" s="55" customFormat="1" x14ac:dyDescent="0.3">
      <c r="A2929" s="55" t="s">
        <v>2239</v>
      </c>
      <c r="B2929" s="55">
        <v>1</v>
      </c>
      <c r="C2929" s="55">
        <v>0</v>
      </c>
      <c r="D2929" s="55">
        <v>0</v>
      </c>
      <c r="E2929" s="55">
        <v>0</v>
      </c>
      <c r="F2929" s="55">
        <v>0</v>
      </c>
      <c r="G2929" s="55">
        <v>1</v>
      </c>
      <c r="H2929" s="55">
        <v>0</v>
      </c>
      <c r="I2929" s="55">
        <v>0</v>
      </c>
      <c r="J2929" s="55">
        <v>1</v>
      </c>
      <c r="K2929" s="55">
        <v>1</v>
      </c>
      <c r="L2929" s="55">
        <v>0</v>
      </c>
      <c r="M2929" s="55">
        <v>0</v>
      </c>
      <c r="N2929" s="56">
        <v>2</v>
      </c>
      <c r="O2929" s="56">
        <v>2</v>
      </c>
      <c r="P2929" s="56">
        <v>4</v>
      </c>
      <c r="Q2929" s="55">
        <v>5415</v>
      </c>
      <c r="R2929" s="55" t="s">
        <v>1855</v>
      </c>
      <c r="S2929" s="55">
        <v>279</v>
      </c>
      <c r="T2929" s="57">
        <f t="shared" si="45"/>
        <v>2</v>
      </c>
    </row>
    <row r="2930" spans="1:20" s="55" customFormat="1" x14ac:dyDescent="0.3">
      <c r="A2930" s="55" t="s">
        <v>2239</v>
      </c>
      <c r="B2930" s="55">
        <v>0</v>
      </c>
      <c r="C2930" s="55">
        <v>1</v>
      </c>
      <c r="D2930" s="55">
        <v>0</v>
      </c>
      <c r="E2930" s="55">
        <v>0</v>
      </c>
      <c r="F2930" s="55">
        <v>2</v>
      </c>
      <c r="G2930" s="55">
        <v>0</v>
      </c>
      <c r="H2930" s="55">
        <v>0</v>
      </c>
      <c r="I2930" s="55">
        <v>2</v>
      </c>
      <c r="J2930" s="55">
        <v>1</v>
      </c>
      <c r="K2930" s="55">
        <v>3</v>
      </c>
      <c r="L2930" s="55">
        <v>0</v>
      </c>
      <c r="M2930" s="55">
        <v>0</v>
      </c>
      <c r="N2930" s="56">
        <v>3</v>
      </c>
      <c r="O2930" s="56">
        <v>6</v>
      </c>
      <c r="P2930" s="56">
        <v>9</v>
      </c>
      <c r="Q2930" s="55">
        <v>5416</v>
      </c>
      <c r="R2930" s="55" t="s">
        <v>1855</v>
      </c>
      <c r="S2930" s="55">
        <v>279</v>
      </c>
      <c r="T2930" s="57">
        <f t="shared" si="45"/>
        <v>5</v>
      </c>
    </row>
    <row r="2931" spans="1:20" s="55" customFormat="1" x14ac:dyDescent="0.3">
      <c r="A2931" s="55" t="s">
        <v>2239</v>
      </c>
      <c r="B2931" s="55">
        <v>0</v>
      </c>
      <c r="C2931" s="55">
        <v>1</v>
      </c>
      <c r="D2931" s="55">
        <v>0</v>
      </c>
      <c r="E2931" s="55">
        <v>0</v>
      </c>
      <c r="F2931" s="55">
        <v>2</v>
      </c>
      <c r="G2931" s="55">
        <v>0</v>
      </c>
      <c r="H2931" s="55">
        <v>0</v>
      </c>
      <c r="I2931" s="55">
        <v>0</v>
      </c>
      <c r="J2931" s="55">
        <v>1</v>
      </c>
      <c r="K2931" s="55">
        <v>1</v>
      </c>
      <c r="L2931" s="55">
        <v>0</v>
      </c>
      <c r="M2931" s="55">
        <v>0</v>
      </c>
      <c r="N2931" s="56">
        <v>3</v>
      </c>
      <c r="O2931" s="56">
        <v>2</v>
      </c>
      <c r="P2931" s="56">
        <v>5</v>
      </c>
      <c r="Q2931" s="55">
        <v>5417</v>
      </c>
      <c r="R2931" s="55" t="s">
        <v>1855</v>
      </c>
      <c r="S2931" s="55">
        <v>279</v>
      </c>
      <c r="T2931" s="57">
        <f t="shared" si="45"/>
        <v>3</v>
      </c>
    </row>
    <row r="2932" spans="1:20" s="55" customFormat="1" x14ac:dyDescent="0.3">
      <c r="A2932" s="55" t="s">
        <v>2239</v>
      </c>
      <c r="B2932" s="55">
        <v>0</v>
      </c>
      <c r="C2932" s="55">
        <v>0</v>
      </c>
      <c r="D2932" s="55">
        <v>1</v>
      </c>
      <c r="E2932" s="55">
        <v>0</v>
      </c>
      <c r="F2932" s="55">
        <v>0</v>
      </c>
      <c r="G2932" s="55">
        <v>1</v>
      </c>
      <c r="H2932" s="55">
        <v>0</v>
      </c>
      <c r="I2932" s="55">
        <v>0</v>
      </c>
      <c r="J2932" s="55">
        <v>1</v>
      </c>
      <c r="K2932" s="55">
        <v>1</v>
      </c>
      <c r="L2932" s="55">
        <v>0</v>
      </c>
      <c r="M2932" s="55">
        <v>0</v>
      </c>
      <c r="N2932" s="56">
        <v>2</v>
      </c>
      <c r="O2932" s="56">
        <v>2</v>
      </c>
      <c r="P2932" s="56">
        <v>4</v>
      </c>
      <c r="Q2932" s="55">
        <v>5418</v>
      </c>
      <c r="R2932" s="55" t="s">
        <v>1855</v>
      </c>
      <c r="S2932" s="55">
        <v>279</v>
      </c>
      <c r="T2932" s="57">
        <f t="shared" si="45"/>
        <v>2</v>
      </c>
    </row>
    <row r="2933" spans="1:20" s="55" customFormat="1" x14ac:dyDescent="0.3">
      <c r="A2933" s="55" t="s">
        <v>2239</v>
      </c>
      <c r="B2933" s="55">
        <v>0</v>
      </c>
      <c r="C2933" s="55">
        <v>0</v>
      </c>
      <c r="D2933" s="55">
        <v>0</v>
      </c>
      <c r="E2933" s="55">
        <v>1</v>
      </c>
      <c r="F2933" s="55">
        <v>0</v>
      </c>
      <c r="G2933" s="55">
        <v>0</v>
      </c>
      <c r="H2933" s="55">
        <v>1</v>
      </c>
      <c r="I2933" s="55">
        <v>0</v>
      </c>
      <c r="J2933" s="55">
        <v>1</v>
      </c>
      <c r="K2933" s="55">
        <v>1</v>
      </c>
      <c r="L2933" s="55">
        <v>0</v>
      </c>
      <c r="M2933" s="55">
        <v>0</v>
      </c>
      <c r="N2933" s="56">
        <v>2</v>
      </c>
      <c r="O2933" s="56">
        <v>2</v>
      </c>
      <c r="P2933" s="56">
        <v>4</v>
      </c>
      <c r="Q2933" s="55">
        <v>5419</v>
      </c>
      <c r="R2933" s="55" t="s">
        <v>1855</v>
      </c>
      <c r="S2933" s="55">
        <v>279</v>
      </c>
      <c r="T2933" s="57">
        <f t="shared" si="45"/>
        <v>2</v>
      </c>
    </row>
    <row r="2934" spans="1:20" s="55" customFormat="1" x14ac:dyDescent="0.3">
      <c r="A2934" s="55" t="s">
        <v>2239</v>
      </c>
      <c r="B2934" s="55">
        <v>0</v>
      </c>
      <c r="C2934" s="55">
        <v>0</v>
      </c>
      <c r="D2934" s="55">
        <v>0</v>
      </c>
      <c r="E2934" s="55">
        <v>2</v>
      </c>
      <c r="F2934" s="55">
        <v>0</v>
      </c>
      <c r="G2934" s="55">
        <v>0</v>
      </c>
      <c r="H2934" s="55">
        <v>0</v>
      </c>
      <c r="I2934" s="55">
        <v>0</v>
      </c>
      <c r="J2934" s="55">
        <v>1</v>
      </c>
      <c r="K2934" s="55">
        <v>1</v>
      </c>
      <c r="L2934" s="55">
        <v>0</v>
      </c>
      <c r="M2934" s="55">
        <v>0</v>
      </c>
      <c r="N2934" s="56">
        <v>1</v>
      </c>
      <c r="O2934" s="56">
        <v>3</v>
      </c>
      <c r="P2934" s="56">
        <v>4</v>
      </c>
      <c r="Q2934" s="55">
        <v>5420</v>
      </c>
      <c r="R2934" s="55" t="s">
        <v>1855</v>
      </c>
      <c r="S2934" s="55">
        <v>279</v>
      </c>
      <c r="T2934" s="57">
        <f t="shared" si="45"/>
        <v>2</v>
      </c>
    </row>
    <row r="2935" spans="1:20" s="55" customFormat="1" x14ac:dyDescent="0.3">
      <c r="A2935" s="55" t="s">
        <v>2239</v>
      </c>
      <c r="B2935" s="55">
        <v>0</v>
      </c>
      <c r="C2935" s="55">
        <v>0</v>
      </c>
      <c r="D2935" s="55">
        <v>1</v>
      </c>
      <c r="E2935" s="55">
        <v>0</v>
      </c>
      <c r="F2935" s="55">
        <v>0</v>
      </c>
      <c r="G2935" s="55">
        <v>1</v>
      </c>
      <c r="H2935" s="55">
        <v>0</v>
      </c>
      <c r="I2935" s="55">
        <v>0</v>
      </c>
      <c r="J2935" s="55">
        <v>1</v>
      </c>
      <c r="K2935" s="55">
        <v>1</v>
      </c>
      <c r="L2935" s="55">
        <v>0</v>
      </c>
      <c r="M2935" s="55">
        <v>0</v>
      </c>
      <c r="N2935" s="56">
        <v>2</v>
      </c>
      <c r="O2935" s="56">
        <v>2</v>
      </c>
      <c r="P2935" s="56">
        <v>4</v>
      </c>
      <c r="Q2935" s="55">
        <v>5421</v>
      </c>
      <c r="R2935" s="55" t="s">
        <v>1855</v>
      </c>
      <c r="S2935" s="55">
        <v>279</v>
      </c>
      <c r="T2935" s="57">
        <f t="shared" si="45"/>
        <v>2</v>
      </c>
    </row>
    <row r="2936" spans="1:20" s="55" customFormat="1" x14ac:dyDescent="0.3">
      <c r="A2936" s="55" t="s">
        <v>2239</v>
      </c>
      <c r="B2936" s="55">
        <v>0</v>
      </c>
      <c r="C2936" s="55">
        <v>0</v>
      </c>
      <c r="D2936" s="55">
        <v>0</v>
      </c>
      <c r="E2936" s="55">
        <v>1</v>
      </c>
      <c r="F2936" s="55">
        <v>1</v>
      </c>
      <c r="G2936" s="55">
        <v>0</v>
      </c>
      <c r="H2936" s="55">
        <v>0</v>
      </c>
      <c r="I2936" s="55">
        <v>1</v>
      </c>
      <c r="J2936" s="55">
        <v>1</v>
      </c>
      <c r="K2936" s="55">
        <v>1</v>
      </c>
      <c r="L2936" s="55">
        <v>0</v>
      </c>
      <c r="M2936" s="55">
        <v>1</v>
      </c>
      <c r="N2936" s="56">
        <v>2</v>
      </c>
      <c r="O2936" s="56">
        <v>4</v>
      </c>
      <c r="P2936" s="56">
        <v>6</v>
      </c>
      <c r="Q2936" s="55">
        <v>5422</v>
      </c>
      <c r="R2936" s="55" t="s">
        <v>1855</v>
      </c>
      <c r="S2936" s="55">
        <v>279</v>
      </c>
      <c r="T2936" s="57">
        <f t="shared" si="45"/>
        <v>3</v>
      </c>
    </row>
    <row r="2937" spans="1:20" s="55" customFormat="1" x14ac:dyDescent="0.3">
      <c r="A2937" s="55" t="s">
        <v>2239</v>
      </c>
      <c r="B2937" s="55">
        <v>1</v>
      </c>
      <c r="C2937" s="55">
        <v>1</v>
      </c>
      <c r="D2937" s="55">
        <v>0</v>
      </c>
      <c r="E2937" s="55">
        <v>0</v>
      </c>
      <c r="F2937" s="55">
        <v>1</v>
      </c>
      <c r="G2937" s="55">
        <v>2</v>
      </c>
      <c r="H2937" s="55">
        <v>0</v>
      </c>
      <c r="I2937" s="55">
        <v>1</v>
      </c>
      <c r="J2937" s="55">
        <v>1</v>
      </c>
      <c r="K2937" s="55">
        <v>2</v>
      </c>
      <c r="L2937" s="55">
        <v>0</v>
      </c>
      <c r="M2937" s="55">
        <v>0</v>
      </c>
      <c r="N2937" s="56">
        <v>3</v>
      </c>
      <c r="O2937" s="56">
        <v>6</v>
      </c>
      <c r="P2937" s="56">
        <v>9</v>
      </c>
      <c r="Q2937" s="55">
        <v>5423</v>
      </c>
      <c r="R2937" s="55" t="s">
        <v>1855</v>
      </c>
      <c r="S2937" s="55">
        <v>279</v>
      </c>
      <c r="T2937" s="57">
        <f t="shared" si="45"/>
        <v>6</v>
      </c>
    </row>
    <row r="2938" spans="1:20" s="55" customFormat="1" x14ac:dyDescent="0.3">
      <c r="A2938" s="55" t="s">
        <v>2239</v>
      </c>
      <c r="B2938" s="55">
        <v>1</v>
      </c>
      <c r="C2938" s="55">
        <v>0</v>
      </c>
      <c r="D2938" s="55">
        <v>0</v>
      </c>
      <c r="E2938" s="55">
        <v>1</v>
      </c>
      <c r="F2938" s="55">
        <v>0</v>
      </c>
      <c r="G2938" s="55">
        <v>1</v>
      </c>
      <c r="H2938" s="55">
        <v>0</v>
      </c>
      <c r="I2938" s="55">
        <v>0</v>
      </c>
      <c r="J2938" s="55">
        <v>1</v>
      </c>
      <c r="K2938" s="55">
        <v>1</v>
      </c>
      <c r="L2938" s="55">
        <v>0</v>
      </c>
      <c r="M2938" s="55">
        <v>0</v>
      </c>
      <c r="N2938" s="56">
        <v>2</v>
      </c>
      <c r="O2938" s="56">
        <v>3</v>
      </c>
      <c r="P2938" s="56">
        <v>5</v>
      </c>
      <c r="Q2938" s="55">
        <v>5424</v>
      </c>
      <c r="R2938" s="55" t="s">
        <v>1855</v>
      </c>
      <c r="S2938" s="55">
        <v>280</v>
      </c>
      <c r="T2938" s="57">
        <f t="shared" si="45"/>
        <v>3</v>
      </c>
    </row>
    <row r="2939" spans="1:20" s="55" customFormat="1" x14ac:dyDescent="0.3">
      <c r="A2939" s="55" t="s">
        <v>2239</v>
      </c>
      <c r="B2939" s="55">
        <v>0</v>
      </c>
      <c r="C2939" s="55">
        <v>1</v>
      </c>
      <c r="D2939" s="55">
        <v>0</v>
      </c>
      <c r="E2939" s="55">
        <v>0</v>
      </c>
      <c r="F2939" s="55">
        <v>1</v>
      </c>
      <c r="G2939" s="55">
        <v>1</v>
      </c>
      <c r="H2939" s="55">
        <v>0</v>
      </c>
      <c r="I2939" s="55">
        <v>0</v>
      </c>
      <c r="J2939" s="55">
        <v>1</v>
      </c>
      <c r="K2939" s="55">
        <v>1</v>
      </c>
      <c r="L2939" s="55">
        <v>0</v>
      </c>
      <c r="M2939" s="55">
        <v>0</v>
      </c>
      <c r="N2939" s="56">
        <v>2</v>
      </c>
      <c r="O2939" s="56">
        <v>3</v>
      </c>
      <c r="P2939" s="56">
        <v>5</v>
      </c>
      <c r="Q2939" s="55">
        <v>5425</v>
      </c>
      <c r="R2939" s="55" t="s">
        <v>1855</v>
      </c>
      <c r="S2939" s="55">
        <v>280</v>
      </c>
      <c r="T2939" s="57">
        <f t="shared" si="45"/>
        <v>3</v>
      </c>
    </row>
    <row r="2940" spans="1:20" s="55" customFormat="1" x14ac:dyDescent="0.3">
      <c r="A2940" s="55" t="s">
        <v>2239</v>
      </c>
      <c r="B2940" s="55">
        <v>0</v>
      </c>
      <c r="C2940" s="55">
        <v>1</v>
      </c>
      <c r="D2940" s="55">
        <v>1</v>
      </c>
      <c r="E2940" s="55">
        <v>0</v>
      </c>
      <c r="F2940" s="55">
        <v>0</v>
      </c>
      <c r="G2940" s="55">
        <v>2</v>
      </c>
      <c r="H2940" s="55">
        <v>0</v>
      </c>
      <c r="I2940" s="55">
        <v>1</v>
      </c>
      <c r="J2940" s="55">
        <v>1</v>
      </c>
      <c r="K2940" s="55">
        <v>1</v>
      </c>
      <c r="L2940" s="55">
        <v>0</v>
      </c>
      <c r="M2940" s="55">
        <v>0</v>
      </c>
      <c r="N2940" s="56">
        <v>2</v>
      </c>
      <c r="O2940" s="56">
        <v>5</v>
      </c>
      <c r="P2940" s="56">
        <v>7</v>
      </c>
      <c r="Q2940" s="55">
        <v>5426</v>
      </c>
      <c r="R2940" s="55" t="s">
        <v>1855</v>
      </c>
      <c r="S2940" s="55">
        <v>280</v>
      </c>
      <c r="T2940" s="57">
        <f t="shared" si="45"/>
        <v>5</v>
      </c>
    </row>
    <row r="2941" spans="1:20" s="55" customFormat="1" x14ac:dyDescent="0.3">
      <c r="A2941" s="55" t="s">
        <v>2239</v>
      </c>
      <c r="B2941" s="55">
        <v>0</v>
      </c>
      <c r="C2941" s="55">
        <v>0</v>
      </c>
      <c r="D2941" s="55">
        <v>0</v>
      </c>
      <c r="E2941" s="55">
        <v>0</v>
      </c>
      <c r="F2941" s="55">
        <v>0</v>
      </c>
      <c r="G2941" s="55">
        <v>0</v>
      </c>
      <c r="H2941" s="55">
        <v>0</v>
      </c>
      <c r="I2941" s="55">
        <v>1</v>
      </c>
      <c r="J2941" s="55">
        <v>3</v>
      </c>
      <c r="K2941" s="55">
        <v>2</v>
      </c>
      <c r="L2941" s="55">
        <v>0</v>
      </c>
      <c r="M2941" s="55">
        <v>0</v>
      </c>
      <c r="N2941" s="56">
        <v>3</v>
      </c>
      <c r="O2941" s="56">
        <v>3</v>
      </c>
      <c r="P2941" s="56">
        <v>6</v>
      </c>
      <c r="Q2941" s="55">
        <v>5427</v>
      </c>
      <c r="R2941" s="55" t="s">
        <v>1855</v>
      </c>
      <c r="S2941" s="55">
        <v>280</v>
      </c>
      <c r="T2941" s="57">
        <f t="shared" si="45"/>
        <v>1</v>
      </c>
    </row>
    <row r="2942" spans="1:20" s="55" customFormat="1" x14ac:dyDescent="0.3">
      <c r="A2942" s="55" t="s">
        <v>2239</v>
      </c>
      <c r="B2942" s="55">
        <v>0</v>
      </c>
      <c r="C2942" s="55">
        <v>0</v>
      </c>
      <c r="D2942" s="55">
        <v>1</v>
      </c>
      <c r="E2942" s="55">
        <v>0</v>
      </c>
      <c r="F2942" s="55">
        <v>0</v>
      </c>
      <c r="G2942" s="55">
        <v>1</v>
      </c>
      <c r="H2942" s="55">
        <v>0</v>
      </c>
      <c r="I2942" s="55">
        <v>0</v>
      </c>
      <c r="J2942" s="55">
        <v>0</v>
      </c>
      <c r="K2942" s="55">
        <v>1</v>
      </c>
      <c r="L2942" s="55">
        <v>0</v>
      </c>
      <c r="M2942" s="55">
        <v>0</v>
      </c>
      <c r="N2942" s="56">
        <v>1</v>
      </c>
      <c r="O2942" s="56">
        <v>2</v>
      </c>
      <c r="P2942" s="56">
        <v>3</v>
      </c>
      <c r="Q2942" s="55">
        <v>5428</v>
      </c>
      <c r="R2942" s="55" t="s">
        <v>1855</v>
      </c>
      <c r="S2942" s="55">
        <v>280</v>
      </c>
      <c r="T2942" s="57">
        <f t="shared" si="45"/>
        <v>2</v>
      </c>
    </row>
    <row r="2943" spans="1:20" s="55" customFormat="1" x14ac:dyDescent="0.3">
      <c r="A2943" s="55" t="s">
        <v>2239</v>
      </c>
      <c r="B2943" s="55">
        <v>0</v>
      </c>
      <c r="C2943" s="55">
        <v>1</v>
      </c>
      <c r="D2943" s="55">
        <v>0</v>
      </c>
      <c r="E2943" s="55">
        <v>1</v>
      </c>
      <c r="F2943" s="55">
        <v>0</v>
      </c>
      <c r="G2943" s="55">
        <v>0</v>
      </c>
      <c r="H2943" s="55">
        <v>0</v>
      </c>
      <c r="I2943" s="55">
        <v>0</v>
      </c>
      <c r="J2943" s="55">
        <v>1</v>
      </c>
      <c r="K2943" s="55">
        <v>1</v>
      </c>
      <c r="L2943" s="55">
        <v>0</v>
      </c>
      <c r="M2943" s="55">
        <v>0</v>
      </c>
      <c r="N2943" s="56">
        <v>1</v>
      </c>
      <c r="O2943" s="56">
        <v>3</v>
      </c>
      <c r="P2943" s="56">
        <v>4</v>
      </c>
      <c r="Q2943" s="55">
        <v>5429</v>
      </c>
      <c r="R2943" s="55" t="s">
        <v>1855</v>
      </c>
      <c r="S2943" s="55">
        <v>280</v>
      </c>
      <c r="T2943" s="57">
        <f t="shared" si="45"/>
        <v>2</v>
      </c>
    </row>
    <row r="2944" spans="1:20" s="55" customFormat="1" x14ac:dyDescent="0.3">
      <c r="A2944" s="55" t="s">
        <v>2239</v>
      </c>
      <c r="B2944" s="55">
        <v>2</v>
      </c>
      <c r="C2944" s="55">
        <v>0</v>
      </c>
      <c r="D2944" s="55">
        <v>0</v>
      </c>
      <c r="E2944" s="55">
        <v>0</v>
      </c>
      <c r="F2944" s="55">
        <v>0</v>
      </c>
      <c r="G2944" s="55">
        <v>1</v>
      </c>
      <c r="H2944" s="55">
        <v>0</v>
      </c>
      <c r="I2944" s="55">
        <v>0</v>
      </c>
      <c r="J2944" s="55">
        <v>1</v>
      </c>
      <c r="K2944" s="55">
        <v>1</v>
      </c>
      <c r="L2944" s="55">
        <v>0</v>
      </c>
      <c r="M2944" s="55">
        <v>0</v>
      </c>
      <c r="N2944" s="56">
        <v>3</v>
      </c>
      <c r="O2944" s="56">
        <v>2</v>
      </c>
      <c r="P2944" s="56">
        <v>5</v>
      </c>
      <c r="Q2944" s="55">
        <v>5430</v>
      </c>
      <c r="R2944" s="55" t="s">
        <v>1855</v>
      </c>
      <c r="S2944" s="55">
        <v>280</v>
      </c>
      <c r="T2944" s="57">
        <f t="shared" si="45"/>
        <v>3</v>
      </c>
    </row>
    <row r="2945" spans="1:20" s="55" customFormat="1" x14ac:dyDescent="0.3">
      <c r="A2945" s="55" t="s">
        <v>2239</v>
      </c>
      <c r="B2945" s="55">
        <v>0</v>
      </c>
      <c r="C2945" s="55">
        <v>1</v>
      </c>
      <c r="D2945" s="55">
        <v>1</v>
      </c>
      <c r="E2945" s="55">
        <v>1</v>
      </c>
      <c r="F2945" s="55">
        <v>0</v>
      </c>
      <c r="G2945" s="55">
        <v>1</v>
      </c>
      <c r="H2945" s="55">
        <v>0</v>
      </c>
      <c r="I2945" s="55">
        <v>0</v>
      </c>
      <c r="J2945" s="55">
        <v>1</v>
      </c>
      <c r="K2945" s="55">
        <v>1</v>
      </c>
      <c r="L2945" s="55">
        <v>0</v>
      </c>
      <c r="M2945" s="55">
        <v>0</v>
      </c>
      <c r="N2945" s="56">
        <v>2</v>
      </c>
      <c r="O2945" s="56">
        <v>4</v>
      </c>
      <c r="P2945" s="56">
        <v>6</v>
      </c>
      <c r="Q2945" s="55">
        <v>5431</v>
      </c>
      <c r="R2945" s="55" t="s">
        <v>1855</v>
      </c>
      <c r="S2945" s="55">
        <v>280</v>
      </c>
      <c r="T2945" s="57">
        <f t="shared" si="45"/>
        <v>4</v>
      </c>
    </row>
    <row r="2946" spans="1:20" s="55" customFormat="1" x14ac:dyDescent="0.3">
      <c r="A2946" s="55" t="s">
        <v>2239</v>
      </c>
      <c r="B2946" s="55">
        <v>1</v>
      </c>
      <c r="C2946" s="55">
        <v>0</v>
      </c>
      <c r="D2946" s="55">
        <v>1</v>
      </c>
      <c r="E2946" s="55">
        <v>0</v>
      </c>
      <c r="F2946" s="55">
        <v>0</v>
      </c>
      <c r="G2946" s="55">
        <v>0</v>
      </c>
      <c r="H2946" s="55">
        <v>0</v>
      </c>
      <c r="I2946" s="55">
        <v>0</v>
      </c>
      <c r="J2946" s="55">
        <v>1</v>
      </c>
      <c r="K2946" s="55">
        <v>1</v>
      </c>
      <c r="L2946" s="55">
        <v>0</v>
      </c>
      <c r="M2946" s="55">
        <v>0</v>
      </c>
      <c r="N2946" s="56">
        <v>3</v>
      </c>
      <c r="O2946" s="56">
        <v>1</v>
      </c>
      <c r="P2946" s="56">
        <v>4</v>
      </c>
      <c r="Q2946" s="55">
        <v>5432</v>
      </c>
      <c r="R2946" s="55" t="s">
        <v>1855</v>
      </c>
      <c r="S2946" s="55">
        <v>280</v>
      </c>
      <c r="T2946" s="57">
        <f t="shared" si="45"/>
        <v>2</v>
      </c>
    </row>
    <row r="2947" spans="1:20" s="55" customFormat="1" x14ac:dyDescent="0.3">
      <c r="A2947" s="55" t="s">
        <v>2239</v>
      </c>
      <c r="B2947" s="55">
        <v>0</v>
      </c>
      <c r="C2947" s="55">
        <v>1</v>
      </c>
      <c r="D2947" s="55">
        <v>0</v>
      </c>
      <c r="E2947" s="55">
        <v>1</v>
      </c>
      <c r="F2947" s="55">
        <v>1</v>
      </c>
      <c r="G2947" s="55">
        <v>2</v>
      </c>
      <c r="H2947" s="55">
        <v>2</v>
      </c>
      <c r="I2947" s="55">
        <v>0</v>
      </c>
      <c r="J2947" s="55">
        <v>1</v>
      </c>
      <c r="K2947" s="55">
        <v>1</v>
      </c>
      <c r="L2947" s="55">
        <v>0</v>
      </c>
      <c r="M2947" s="55">
        <v>1</v>
      </c>
      <c r="N2947" s="56">
        <v>4</v>
      </c>
      <c r="O2947" s="56">
        <v>6</v>
      </c>
      <c r="P2947" s="56">
        <v>10</v>
      </c>
      <c r="Q2947" s="55">
        <v>5433</v>
      </c>
      <c r="R2947" s="55" t="s">
        <v>1855</v>
      </c>
      <c r="S2947" s="55">
        <v>280</v>
      </c>
      <c r="T2947" s="57">
        <f t="shared" ref="T2947:T3010" si="46">SUM(B2947:I2947)</f>
        <v>7</v>
      </c>
    </row>
    <row r="2948" spans="1:20" s="55" customFormat="1" x14ac:dyDescent="0.3">
      <c r="A2948" s="55" t="s">
        <v>2239</v>
      </c>
      <c r="B2948" s="55">
        <v>0</v>
      </c>
      <c r="C2948" s="55">
        <v>0</v>
      </c>
      <c r="D2948" s="55">
        <v>1</v>
      </c>
      <c r="E2948" s="55">
        <v>0</v>
      </c>
      <c r="F2948" s="55">
        <v>0</v>
      </c>
      <c r="G2948" s="55">
        <v>1</v>
      </c>
      <c r="H2948" s="55">
        <v>1</v>
      </c>
      <c r="I2948" s="55">
        <v>1</v>
      </c>
      <c r="J2948" s="55">
        <v>1</v>
      </c>
      <c r="K2948" s="55">
        <v>1</v>
      </c>
      <c r="L2948" s="55">
        <v>0</v>
      </c>
      <c r="M2948" s="55">
        <v>0</v>
      </c>
      <c r="N2948" s="56">
        <v>3</v>
      </c>
      <c r="O2948" s="56">
        <v>3</v>
      </c>
      <c r="P2948" s="56">
        <v>6</v>
      </c>
      <c r="Q2948" s="55">
        <v>5434</v>
      </c>
      <c r="R2948" s="55" t="s">
        <v>1855</v>
      </c>
      <c r="S2948" s="55">
        <v>280</v>
      </c>
      <c r="T2948" s="57">
        <f t="shared" si="46"/>
        <v>4</v>
      </c>
    </row>
    <row r="2949" spans="1:20" s="55" customFormat="1" x14ac:dyDescent="0.3">
      <c r="A2949" s="55" t="s">
        <v>2239</v>
      </c>
      <c r="B2949" s="55">
        <v>0</v>
      </c>
      <c r="C2949" s="55">
        <v>1</v>
      </c>
      <c r="D2949" s="55">
        <v>0</v>
      </c>
      <c r="E2949" s="55">
        <v>0</v>
      </c>
      <c r="F2949" s="55">
        <v>1</v>
      </c>
      <c r="G2949" s="55">
        <v>0</v>
      </c>
      <c r="H2949" s="55">
        <v>0</v>
      </c>
      <c r="I2949" s="55">
        <v>0</v>
      </c>
      <c r="J2949" s="55">
        <v>1</v>
      </c>
      <c r="K2949" s="55">
        <v>1</v>
      </c>
      <c r="L2949" s="55">
        <v>0</v>
      </c>
      <c r="M2949" s="55">
        <v>0</v>
      </c>
      <c r="N2949" s="56">
        <v>2</v>
      </c>
      <c r="O2949" s="56">
        <v>2</v>
      </c>
      <c r="P2949" s="56">
        <v>4</v>
      </c>
      <c r="Q2949" s="55">
        <v>5435</v>
      </c>
      <c r="R2949" s="55" t="s">
        <v>1855</v>
      </c>
      <c r="S2949" s="55">
        <v>280</v>
      </c>
      <c r="T2949" s="57">
        <f t="shared" si="46"/>
        <v>2</v>
      </c>
    </row>
    <row r="2950" spans="1:20" s="55" customFormat="1" x14ac:dyDescent="0.3">
      <c r="A2950" s="55" t="s">
        <v>2239</v>
      </c>
      <c r="B2950" s="55">
        <v>1</v>
      </c>
      <c r="C2950" s="55">
        <v>0</v>
      </c>
      <c r="D2950" s="55">
        <v>0</v>
      </c>
      <c r="E2950" s="55">
        <v>0</v>
      </c>
      <c r="F2950" s="55">
        <v>0</v>
      </c>
      <c r="G2950" s="55">
        <v>0</v>
      </c>
      <c r="H2950" s="55">
        <v>0</v>
      </c>
      <c r="I2950" s="55">
        <v>0</v>
      </c>
      <c r="J2950" s="55">
        <v>1</v>
      </c>
      <c r="K2950" s="55">
        <v>1</v>
      </c>
      <c r="L2950" s="55">
        <v>0</v>
      </c>
      <c r="M2950" s="55">
        <v>0</v>
      </c>
      <c r="N2950" s="56">
        <v>2</v>
      </c>
      <c r="O2950" s="56">
        <v>1</v>
      </c>
      <c r="P2950" s="56">
        <v>3</v>
      </c>
      <c r="Q2950" s="55">
        <v>5436</v>
      </c>
      <c r="R2950" s="55" t="s">
        <v>1855</v>
      </c>
      <c r="S2950" s="55">
        <v>280</v>
      </c>
      <c r="T2950" s="57">
        <f t="shared" si="46"/>
        <v>1</v>
      </c>
    </row>
    <row r="2951" spans="1:20" s="55" customFormat="1" x14ac:dyDescent="0.3">
      <c r="A2951" s="55" t="s">
        <v>2239</v>
      </c>
      <c r="B2951" s="55">
        <v>1</v>
      </c>
      <c r="C2951" s="55">
        <v>0</v>
      </c>
      <c r="D2951" s="55">
        <v>2</v>
      </c>
      <c r="E2951" s="55">
        <v>0</v>
      </c>
      <c r="F2951" s="55">
        <v>1</v>
      </c>
      <c r="G2951" s="55">
        <v>0</v>
      </c>
      <c r="H2951" s="55">
        <v>1</v>
      </c>
      <c r="I2951" s="55">
        <v>2</v>
      </c>
      <c r="J2951" s="55">
        <v>1</v>
      </c>
      <c r="K2951" s="55">
        <v>2</v>
      </c>
      <c r="L2951" s="55">
        <v>0</v>
      </c>
      <c r="M2951" s="55">
        <v>0</v>
      </c>
      <c r="N2951" s="56">
        <v>6</v>
      </c>
      <c r="O2951" s="56">
        <v>4</v>
      </c>
      <c r="P2951" s="56">
        <v>10</v>
      </c>
      <c r="Q2951" s="55">
        <v>5437</v>
      </c>
      <c r="R2951" s="55" t="s">
        <v>1855</v>
      </c>
      <c r="S2951" s="55">
        <v>280</v>
      </c>
      <c r="T2951" s="57">
        <f t="shared" si="46"/>
        <v>7</v>
      </c>
    </row>
    <row r="2952" spans="1:20" s="55" customFormat="1" x14ac:dyDescent="0.3">
      <c r="A2952" s="55" t="s">
        <v>2239</v>
      </c>
      <c r="B2952" s="55">
        <v>0</v>
      </c>
      <c r="C2952" s="55">
        <v>0</v>
      </c>
      <c r="D2952" s="55">
        <v>0</v>
      </c>
      <c r="E2952" s="55">
        <v>1</v>
      </c>
      <c r="F2952" s="55">
        <v>1</v>
      </c>
      <c r="G2952" s="55">
        <v>0</v>
      </c>
      <c r="H2952" s="55">
        <v>0</v>
      </c>
      <c r="I2952" s="55">
        <v>0</v>
      </c>
      <c r="J2952" s="55">
        <v>1</v>
      </c>
      <c r="K2952" s="55">
        <v>1</v>
      </c>
      <c r="L2952" s="55">
        <v>0</v>
      </c>
      <c r="M2952" s="55">
        <v>0</v>
      </c>
      <c r="N2952" s="56">
        <v>2</v>
      </c>
      <c r="O2952" s="56">
        <v>2</v>
      </c>
      <c r="P2952" s="56">
        <v>4</v>
      </c>
      <c r="Q2952" s="55">
        <v>5438</v>
      </c>
      <c r="R2952" s="55" t="s">
        <v>1855</v>
      </c>
      <c r="S2952" s="55">
        <v>280</v>
      </c>
      <c r="T2952" s="57">
        <f t="shared" si="46"/>
        <v>2</v>
      </c>
    </row>
    <row r="2953" spans="1:20" s="55" customFormat="1" x14ac:dyDescent="0.3">
      <c r="A2953" s="55" t="s">
        <v>2239</v>
      </c>
      <c r="B2953" s="55">
        <v>0</v>
      </c>
      <c r="C2953" s="55">
        <v>0</v>
      </c>
      <c r="D2953" s="55">
        <v>0</v>
      </c>
      <c r="E2953" s="55">
        <v>1</v>
      </c>
      <c r="F2953" s="55">
        <v>0</v>
      </c>
      <c r="G2953" s="55">
        <v>2</v>
      </c>
      <c r="H2953" s="55">
        <v>0</v>
      </c>
      <c r="I2953" s="55">
        <v>0</v>
      </c>
      <c r="J2953" s="55">
        <v>1</v>
      </c>
      <c r="K2953" s="55">
        <v>2</v>
      </c>
      <c r="L2953" s="55">
        <v>0</v>
      </c>
      <c r="M2953" s="55">
        <v>0</v>
      </c>
      <c r="N2953" s="56">
        <v>1</v>
      </c>
      <c r="O2953" s="56">
        <v>5</v>
      </c>
      <c r="P2953" s="56">
        <v>6</v>
      </c>
      <c r="Q2953" s="55">
        <v>5439</v>
      </c>
      <c r="R2953" s="55" t="s">
        <v>1855</v>
      </c>
      <c r="S2953" s="55">
        <v>280</v>
      </c>
      <c r="T2953" s="57">
        <f t="shared" si="46"/>
        <v>3</v>
      </c>
    </row>
    <row r="2954" spans="1:20" s="55" customFormat="1" x14ac:dyDescent="0.3">
      <c r="A2954" s="55" t="s">
        <v>2239</v>
      </c>
      <c r="B2954" s="55">
        <v>0</v>
      </c>
      <c r="C2954" s="55">
        <v>0</v>
      </c>
      <c r="D2954" s="55">
        <v>1</v>
      </c>
      <c r="E2954" s="55">
        <v>0</v>
      </c>
      <c r="F2954" s="55">
        <v>0</v>
      </c>
      <c r="G2954" s="55">
        <v>1</v>
      </c>
      <c r="H2954" s="55">
        <v>0</v>
      </c>
      <c r="I2954" s="55">
        <v>0</v>
      </c>
      <c r="J2954" s="55">
        <v>2</v>
      </c>
      <c r="K2954" s="55">
        <v>1</v>
      </c>
      <c r="L2954" s="55">
        <v>0</v>
      </c>
      <c r="M2954" s="55">
        <v>0</v>
      </c>
      <c r="N2954" s="56">
        <v>3</v>
      </c>
      <c r="O2954" s="56">
        <v>2</v>
      </c>
      <c r="P2954" s="56">
        <v>5</v>
      </c>
      <c r="Q2954" s="55">
        <v>5440</v>
      </c>
      <c r="R2954" s="55" t="s">
        <v>1855</v>
      </c>
      <c r="S2954" s="55">
        <v>280</v>
      </c>
      <c r="T2954" s="57">
        <f t="shared" si="46"/>
        <v>2</v>
      </c>
    </row>
    <row r="2955" spans="1:20" s="55" customFormat="1" x14ac:dyDescent="0.3">
      <c r="A2955" s="55" t="s">
        <v>2239</v>
      </c>
      <c r="B2955" s="55">
        <v>0</v>
      </c>
      <c r="C2955" s="55">
        <v>1</v>
      </c>
      <c r="D2955" s="55">
        <v>0</v>
      </c>
      <c r="E2955" s="55">
        <v>0</v>
      </c>
      <c r="F2955" s="55">
        <v>0</v>
      </c>
      <c r="G2955" s="55">
        <v>0</v>
      </c>
      <c r="H2955" s="55">
        <v>0</v>
      </c>
      <c r="I2955" s="55">
        <v>1</v>
      </c>
      <c r="J2955" s="55">
        <v>1</v>
      </c>
      <c r="K2955" s="55">
        <v>1</v>
      </c>
      <c r="L2955" s="55">
        <v>0</v>
      </c>
      <c r="M2955" s="55">
        <v>0</v>
      </c>
      <c r="N2955" s="56">
        <v>1</v>
      </c>
      <c r="O2955" s="56">
        <v>3</v>
      </c>
      <c r="P2955" s="56">
        <v>4</v>
      </c>
      <c r="Q2955" s="55">
        <v>5441</v>
      </c>
      <c r="R2955" s="55" t="s">
        <v>1855</v>
      </c>
      <c r="S2955" s="55">
        <v>280</v>
      </c>
      <c r="T2955" s="57">
        <f t="shared" si="46"/>
        <v>2</v>
      </c>
    </row>
    <row r="2956" spans="1:20" s="55" customFormat="1" x14ac:dyDescent="0.3">
      <c r="A2956" s="55" t="s">
        <v>2239</v>
      </c>
      <c r="B2956" s="55">
        <v>1</v>
      </c>
      <c r="C2956" s="55">
        <v>0</v>
      </c>
      <c r="D2956" s="55">
        <v>0</v>
      </c>
      <c r="E2956" s="55">
        <v>0</v>
      </c>
      <c r="F2956" s="55">
        <v>1</v>
      </c>
      <c r="G2956" s="55">
        <v>0</v>
      </c>
      <c r="H2956" s="55">
        <v>0</v>
      </c>
      <c r="I2956" s="55">
        <v>1</v>
      </c>
      <c r="J2956" s="55">
        <v>1</v>
      </c>
      <c r="K2956" s="55">
        <v>1</v>
      </c>
      <c r="L2956" s="55">
        <v>0</v>
      </c>
      <c r="M2956" s="55">
        <v>0</v>
      </c>
      <c r="N2956" s="56">
        <v>3</v>
      </c>
      <c r="O2956" s="56">
        <v>2</v>
      </c>
      <c r="P2956" s="56">
        <v>5</v>
      </c>
      <c r="Q2956" s="55">
        <v>5442</v>
      </c>
      <c r="R2956" s="55" t="s">
        <v>1855</v>
      </c>
      <c r="S2956" s="55">
        <v>280</v>
      </c>
      <c r="T2956" s="57">
        <f t="shared" si="46"/>
        <v>3</v>
      </c>
    </row>
    <row r="2957" spans="1:20" s="55" customFormat="1" x14ac:dyDescent="0.3">
      <c r="A2957" s="55" t="s">
        <v>2239</v>
      </c>
      <c r="B2957" s="55">
        <v>0</v>
      </c>
      <c r="C2957" s="55">
        <v>0</v>
      </c>
      <c r="D2957" s="55">
        <v>0</v>
      </c>
      <c r="E2957" s="55">
        <v>0</v>
      </c>
      <c r="F2957" s="55">
        <v>0</v>
      </c>
      <c r="G2957" s="55">
        <v>0</v>
      </c>
      <c r="H2957" s="55">
        <v>2</v>
      </c>
      <c r="I2957" s="55">
        <v>0</v>
      </c>
      <c r="J2957" s="55">
        <v>0</v>
      </c>
      <c r="K2957" s="55">
        <v>1</v>
      </c>
      <c r="L2957" s="55">
        <v>0</v>
      </c>
      <c r="M2957" s="55">
        <v>0</v>
      </c>
      <c r="N2957" s="56">
        <v>2</v>
      </c>
      <c r="O2957" s="56">
        <v>1</v>
      </c>
      <c r="P2957" s="56">
        <v>3</v>
      </c>
      <c r="Q2957" s="55">
        <v>5443</v>
      </c>
      <c r="R2957" s="55" t="s">
        <v>1855</v>
      </c>
      <c r="S2957" s="55">
        <v>280</v>
      </c>
      <c r="T2957" s="57">
        <f t="shared" si="46"/>
        <v>2</v>
      </c>
    </row>
    <row r="2958" spans="1:20" s="55" customFormat="1" x14ac:dyDescent="0.3">
      <c r="A2958" s="55" t="s">
        <v>2239</v>
      </c>
      <c r="B2958" s="55">
        <v>1</v>
      </c>
      <c r="C2958" s="55">
        <v>0</v>
      </c>
      <c r="D2958" s="55">
        <v>0</v>
      </c>
      <c r="E2958" s="55">
        <v>1</v>
      </c>
      <c r="F2958" s="55">
        <v>0</v>
      </c>
      <c r="G2958" s="55">
        <v>1</v>
      </c>
      <c r="H2958" s="55">
        <v>0</v>
      </c>
      <c r="I2958" s="55">
        <v>0</v>
      </c>
      <c r="J2958" s="55">
        <v>1</v>
      </c>
      <c r="K2958" s="55">
        <v>1</v>
      </c>
      <c r="L2958" s="55">
        <v>0</v>
      </c>
      <c r="M2958" s="55">
        <v>0</v>
      </c>
      <c r="N2958" s="56">
        <v>2</v>
      </c>
      <c r="O2958" s="56">
        <v>3</v>
      </c>
      <c r="P2958" s="56">
        <v>5</v>
      </c>
      <c r="Q2958" s="55">
        <v>5444</v>
      </c>
      <c r="R2958" s="55" t="s">
        <v>1855</v>
      </c>
      <c r="S2958" s="55">
        <v>281</v>
      </c>
      <c r="T2958" s="57">
        <f t="shared" si="46"/>
        <v>3</v>
      </c>
    </row>
    <row r="2959" spans="1:20" s="55" customFormat="1" x14ac:dyDescent="0.3">
      <c r="A2959" s="55" t="s">
        <v>2239</v>
      </c>
      <c r="B2959" s="55">
        <v>0</v>
      </c>
      <c r="C2959" s="55">
        <v>1</v>
      </c>
      <c r="D2959" s="55">
        <v>0</v>
      </c>
      <c r="E2959" s="55">
        <v>0</v>
      </c>
      <c r="F2959" s="55">
        <v>1</v>
      </c>
      <c r="G2959" s="55">
        <v>0</v>
      </c>
      <c r="H2959" s="55">
        <v>0</v>
      </c>
      <c r="I2959" s="55">
        <v>0</v>
      </c>
      <c r="J2959" s="55">
        <v>1</v>
      </c>
      <c r="K2959" s="55">
        <v>1</v>
      </c>
      <c r="L2959" s="55">
        <v>0</v>
      </c>
      <c r="M2959" s="55">
        <v>0</v>
      </c>
      <c r="N2959" s="56">
        <v>2</v>
      </c>
      <c r="O2959" s="56">
        <v>2</v>
      </c>
      <c r="P2959" s="56">
        <v>4</v>
      </c>
      <c r="Q2959" s="55">
        <v>5445</v>
      </c>
      <c r="R2959" s="55" t="s">
        <v>1855</v>
      </c>
      <c r="S2959" s="55">
        <v>281</v>
      </c>
      <c r="T2959" s="57">
        <f t="shared" si="46"/>
        <v>2</v>
      </c>
    </row>
    <row r="2960" spans="1:20" s="55" customFormat="1" x14ac:dyDescent="0.3">
      <c r="A2960" s="55" t="s">
        <v>2239</v>
      </c>
      <c r="B2960" s="55">
        <v>0</v>
      </c>
      <c r="C2960" s="55">
        <v>0</v>
      </c>
      <c r="D2960" s="55">
        <v>0</v>
      </c>
      <c r="E2960" s="55">
        <v>0</v>
      </c>
      <c r="F2960" s="55">
        <v>1</v>
      </c>
      <c r="G2960" s="55">
        <v>2</v>
      </c>
      <c r="H2960" s="55">
        <v>0</v>
      </c>
      <c r="I2960" s="55">
        <v>0</v>
      </c>
      <c r="J2960" s="55">
        <v>0</v>
      </c>
      <c r="K2960" s="55">
        <v>1</v>
      </c>
      <c r="L2960" s="55">
        <v>1</v>
      </c>
      <c r="M2960" s="55">
        <v>0</v>
      </c>
      <c r="N2960" s="56">
        <v>2</v>
      </c>
      <c r="O2960" s="56">
        <v>3</v>
      </c>
      <c r="P2960" s="56">
        <v>5</v>
      </c>
      <c r="Q2960" s="55">
        <v>5446</v>
      </c>
      <c r="R2960" s="55" t="s">
        <v>1855</v>
      </c>
      <c r="S2960" s="55">
        <v>281</v>
      </c>
      <c r="T2960" s="57">
        <f t="shared" si="46"/>
        <v>3</v>
      </c>
    </row>
    <row r="2961" spans="1:20" s="55" customFormat="1" x14ac:dyDescent="0.3">
      <c r="A2961" s="55" t="s">
        <v>2239</v>
      </c>
      <c r="B2961" s="55">
        <v>0</v>
      </c>
      <c r="C2961" s="55">
        <v>0</v>
      </c>
      <c r="D2961" s="55">
        <v>0</v>
      </c>
      <c r="E2961" s="55">
        <v>2</v>
      </c>
      <c r="F2961" s="55">
        <v>0</v>
      </c>
      <c r="G2961" s="55">
        <v>1</v>
      </c>
      <c r="H2961" s="55">
        <v>0</v>
      </c>
      <c r="I2961" s="55">
        <v>1</v>
      </c>
      <c r="J2961" s="55">
        <v>4</v>
      </c>
      <c r="K2961" s="55">
        <v>2</v>
      </c>
      <c r="L2961" s="55">
        <v>0</v>
      </c>
      <c r="M2961" s="55">
        <v>0</v>
      </c>
      <c r="N2961" s="56">
        <v>4</v>
      </c>
      <c r="O2961" s="56">
        <v>6</v>
      </c>
      <c r="P2961" s="56">
        <v>10</v>
      </c>
      <c r="Q2961" s="55">
        <v>5447</v>
      </c>
      <c r="R2961" s="55" t="s">
        <v>1855</v>
      </c>
      <c r="S2961" s="55">
        <v>281</v>
      </c>
      <c r="T2961" s="57">
        <f t="shared" si="46"/>
        <v>4</v>
      </c>
    </row>
    <row r="2962" spans="1:20" s="55" customFormat="1" x14ac:dyDescent="0.3">
      <c r="A2962" s="55" t="s">
        <v>2239</v>
      </c>
      <c r="B2962" s="55">
        <v>0</v>
      </c>
      <c r="C2962" s="55">
        <v>0</v>
      </c>
      <c r="D2962" s="55">
        <v>0</v>
      </c>
      <c r="E2962" s="55">
        <v>0</v>
      </c>
      <c r="F2962" s="55">
        <v>0</v>
      </c>
      <c r="G2962" s="55">
        <v>0</v>
      </c>
      <c r="H2962" s="55">
        <v>0</v>
      </c>
      <c r="I2962" s="55">
        <v>1</v>
      </c>
      <c r="J2962" s="55">
        <v>1</v>
      </c>
      <c r="K2962" s="55">
        <v>1</v>
      </c>
      <c r="L2962" s="55">
        <v>0</v>
      </c>
      <c r="M2962" s="55">
        <v>0</v>
      </c>
      <c r="N2962" s="56">
        <v>1</v>
      </c>
      <c r="O2962" s="56">
        <v>2</v>
      </c>
      <c r="P2962" s="56">
        <v>3</v>
      </c>
      <c r="Q2962" s="55">
        <v>5448</v>
      </c>
      <c r="R2962" s="55" t="s">
        <v>1855</v>
      </c>
      <c r="S2962" s="55">
        <v>281</v>
      </c>
      <c r="T2962" s="57">
        <f t="shared" si="46"/>
        <v>1</v>
      </c>
    </row>
    <row r="2963" spans="1:20" s="55" customFormat="1" x14ac:dyDescent="0.3">
      <c r="A2963" s="55" t="s">
        <v>2239</v>
      </c>
      <c r="B2963" s="55">
        <v>0</v>
      </c>
      <c r="C2963" s="55">
        <v>0</v>
      </c>
      <c r="D2963" s="55">
        <v>1</v>
      </c>
      <c r="E2963" s="55">
        <v>0</v>
      </c>
      <c r="F2963" s="55">
        <v>0</v>
      </c>
      <c r="G2963" s="55">
        <v>1</v>
      </c>
      <c r="H2963" s="55">
        <v>0</v>
      </c>
      <c r="I2963" s="55">
        <v>0</v>
      </c>
      <c r="J2963" s="55">
        <v>1</v>
      </c>
      <c r="K2963" s="55">
        <v>1</v>
      </c>
      <c r="L2963" s="55">
        <v>0</v>
      </c>
      <c r="M2963" s="55">
        <v>0</v>
      </c>
      <c r="N2963" s="56">
        <v>2</v>
      </c>
      <c r="O2963" s="56">
        <v>2</v>
      </c>
      <c r="P2963" s="56">
        <v>4</v>
      </c>
      <c r="Q2963" s="55">
        <v>5449</v>
      </c>
      <c r="R2963" s="55" t="s">
        <v>1855</v>
      </c>
      <c r="S2963" s="55">
        <v>281</v>
      </c>
      <c r="T2963" s="57">
        <f t="shared" si="46"/>
        <v>2</v>
      </c>
    </row>
    <row r="2964" spans="1:20" s="55" customFormat="1" x14ac:dyDescent="0.3">
      <c r="A2964" s="55" t="s">
        <v>2239</v>
      </c>
      <c r="B2964" s="55">
        <v>0</v>
      </c>
      <c r="C2964" s="55">
        <v>0</v>
      </c>
      <c r="D2964" s="55">
        <v>0</v>
      </c>
      <c r="E2964" s="55">
        <v>0</v>
      </c>
      <c r="F2964" s="55">
        <v>0</v>
      </c>
      <c r="G2964" s="55">
        <v>1</v>
      </c>
      <c r="H2964" s="55">
        <v>0</v>
      </c>
      <c r="I2964" s="55">
        <v>0</v>
      </c>
      <c r="J2964" s="55">
        <v>1</v>
      </c>
      <c r="K2964" s="55">
        <v>2</v>
      </c>
      <c r="L2964" s="55">
        <v>0</v>
      </c>
      <c r="M2964" s="55">
        <v>0</v>
      </c>
      <c r="N2964" s="56">
        <v>1</v>
      </c>
      <c r="O2964" s="56">
        <v>3</v>
      </c>
      <c r="P2964" s="56">
        <v>4</v>
      </c>
      <c r="Q2964" s="55">
        <v>5450</v>
      </c>
      <c r="R2964" s="55" t="s">
        <v>1855</v>
      </c>
      <c r="S2964" s="55">
        <v>281</v>
      </c>
      <c r="T2964" s="57">
        <f t="shared" si="46"/>
        <v>1</v>
      </c>
    </row>
    <row r="2965" spans="1:20" s="55" customFormat="1" x14ac:dyDescent="0.3">
      <c r="A2965" s="55" t="s">
        <v>2239</v>
      </c>
      <c r="B2965" s="55">
        <v>0</v>
      </c>
      <c r="C2965" s="55">
        <v>0</v>
      </c>
      <c r="D2965" s="55">
        <v>0</v>
      </c>
      <c r="E2965" s="55">
        <v>1</v>
      </c>
      <c r="F2965" s="55">
        <v>0</v>
      </c>
      <c r="G2965" s="55">
        <v>1</v>
      </c>
      <c r="H2965" s="55">
        <v>0</v>
      </c>
      <c r="I2965" s="55">
        <v>1</v>
      </c>
      <c r="J2965" s="55">
        <v>1</v>
      </c>
      <c r="K2965" s="55">
        <v>1</v>
      </c>
      <c r="L2965" s="55">
        <v>0</v>
      </c>
      <c r="M2965" s="55">
        <v>0</v>
      </c>
      <c r="N2965" s="56">
        <v>1</v>
      </c>
      <c r="O2965" s="56">
        <v>4</v>
      </c>
      <c r="P2965" s="56">
        <v>5</v>
      </c>
      <c r="Q2965" s="55">
        <v>5451</v>
      </c>
      <c r="R2965" s="55" t="s">
        <v>1855</v>
      </c>
      <c r="S2965" s="55">
        <v>281</v>
      </c>
      <c r="T2965" s="57">
        <f t="shared" si="46"/>
        <v>3</v>
      </c>
    </row>
    <row r="2966" spans="1:20" s="55" customFormat="1" x14ac:dyDescent="0.3">
      <c r="A2966" s="55" t="s">
        <v>2239</v>
      </c>
      <c r="B2966" s="55">
        <v>0</v>
      </c>
      <c r="C2966" s="55">
        <v>0</v>
      </c>
      <c r="D2966" s="55">
        <v>2</v>
      </c>
      <c r="E2966" s="55">
        <v>0</v>
      </c>
      <c r="F2966" s="55">
        <v>0</v>
      </c>
      <c r="G2966" s="55">
        <v>1</v>
      </c>
      <c r="H2966" s="55">
        <v>0</v>
      </c>
      <c r="I2966" s="55">
        <v>1</v>
      </c>
      <c r="J2966" s="55">
        <v>1</v>
      </c>
      <c r="K2966" s="55">
        <v>1</v>
      </c>
      <c r="L2966" s="55">
        <v>0</v>
      </c>
      <c r="M2966" s="55">
        <v>0</v>
      </c>
      <c r="N2966" s="56">
        <v>3</v>
      </c>
      <c r="O2966" s="56">
        <v>3</v>
      </c>
      <c r="P2966" s="56">
        <v>6</v>
      </c>
      <c r="Q2966" s="55">
        <v>5452</v>
      </c>
      <c r="R2966" s="55" t="s">
        <v>1855</v>
      </c>
      <c r="S2966" s="55">
        <v>281</v>
      </c>
      <c r="T2966" s="57">
        <f t="shared" si="46"/>
        <v>4</v>
      </c>
    </row>
    <row r="2967" spans="1:20" s="55" customFormat="1" x14ac:dyDescent="0.3">
      <c r="A2967" s="55" t="s">
        <v>2239</v>
      </c>
      <c r="B2967" s="55">
        <v>0</v>
      </c>
      <c r="C2967" s="55">
        <v>0</v>
      </c>
      <c r="D2967" s="55">
        <v>1</v>
      </c>
      <c r="E2967" s="55">
        <v>0</v>
      </c>
      <c r="F2967" s="55">
        <v>0</v>
      </c>
      <c r="G2967" s="55">
        <v>1</v>
      </c>
      <c r="H2967" s="55">
        <v>0</v>
      </c>
      <c r="I2967" s="55">
        <v>0</v>
      </c>
      <c r="J2967" s="55">
        <v>1</v>
      </c>
      <c r="K2967" s="55">
        <v>1</v>
      </c>
      <c r="L2967" s="55">
        <v>0</v>
      </c>
      <c r="M2967" s="55">
        <v>0</v>
      </c>
      <c r="N2967" s="56">
        <v>2</v>
      </c>
      <c r="O2967" s="56">
        <v>2</v>
      </c>
      <c r="P2967" s="56">
        <v>4</v>
      </c>
      <c r="Q2967" s="55">
        <v>5453</v>
      </c>
      <c r="R2967" s="55" t="s">
        <v>1855</v>
      </c>
      <c r="S2967" s="55">
        <v>281</v>
      </c>
      <c r="T2967" s="57">
        <f t="shared" si="46"/>
        <v>2</v>
      </c>
    </row>
    <row r="2968" spans="1:20" s="55" customFormat="1" x14ac:dyDescent="0.3">
      <c r="A2968" s="55" t="s">
        <v>2239</v>
      </c>
      <c r="B2968" s="55">
        <v>0</v>
      </c>
      <c r="C2968" s="55">
        <v>1</v>
      </c>
      <c r="D2968" s="55">
        <v>0</v>
      </c>
      <c r="E2968" s="55">
        <v>0</v>
      </c>
      <c r="F2968" s="55">
        <v>0</v>
      </c>
      <c r="G2968" s="55">
        <v>1</v>
      </c>
      <c r="H2968" s="55">
        <v>0</v>
      </c>
      <c r="I2968" s="55">
        <v>0</v>
      </c>
      <c r="J2968" s="55">
        <v>1</v>
      </c>
      <c r="K2968" s="55">
        <v>1</v>
      </c>
      <c r="L2968" s="55">
        <v>0</v>
      </c>
      <c r="M2968" s="55">
        <v>0</v>
      </c>
      <c r="N2968" s="56">
        <v>1</v>
      </c>
      <c r="O2968" s="56">
        <v>3</v>
      </c>
      <c r="P2968" s="56">
        <v>4</v>
      </c>
      <c r="Q2968" s="55">
        <v>5454</v>
      </c>
      <c r="R2968" s="55" t="s">
        <v>1855</v>
      </c>
      <c r="S2968" s="55">
        <v>281</v>
      </c>
      <c r="T2968" s="57">
        <f t="shared" si="46"/>
        <v>2</v>
      </c>
    </row>
    <row r="2969" spans="1:20" s="55" customFormat="1" x14ac:dyDescent="0.3">
      <c r="A2969" s="55" t="s">
        <v>2239</v>
      </c>
      <c r="B2969" s="55">
        <v>0</v>
      </c>
      <c r="C2969" s="55">
        <v>0</v>
      </c>
      <c r="D2969" s="55">
        <v>1</v>
      </c>
      <c r="E2969" s="55">
        <v>0</v>
      </c>
      <c r="F2969" s="55">
        <v>0</v>
      </c>
      <c r="G2969" s="55">
        <v>2</v>
      </c>
      <c r="H2969" s="55">
        <v>0</v>
      </c>
      <c r="I2969" s="55">
        <v>0</v>
      </c>
      <c r="J2969" s="55">
        <v>1</v>
      </c>
      <c r="K2969" s="55">
        <v>1</v>
      </c>
      <c r="L2969" s="55">
        <v>0</v>
      </c>
      <c r="M2969" s="55">
        <v>0</v>
      </c>
      <c r="N2969" s="56">
        <v>2</v>
      </c>
      <c r="O2969" s="56">
        <v>3</v>
      </c>
      <c r="P2969" s="56">
        <v>5</v>
      </c>
      <c r="Q2969" s="55">
        <v>5455</v>
      </c>
      <c r="R2969" s="55" t="s">
        <v>1855</v>
      </c>
      <c r="S2969" s="55">
        <v>281</v>
      </c>
      <c r="T2969" s="57">
        <f t="shared" si="46"/>
        <v>3</v>
      </c>
    </row>
    <row r="2970" spans="1:20" s="55" customFormat="1" x14ac:dyDescent="0.3">
      <c r="A2970" s="55" t="s">
        <v>2239</v>
      </c>
      <c r="B2970" s="55">
        <v>0</v>
      </c>
      <c r="C2970" s="55">
        <v>1</v>
      </c>
      <c r="D2970" s="55">
        <v>0</v>
      </c>
      <c r="E2970" s="55">
        <v>0</v>
      </c>
      <c r="F2970" s="55">
        <v>0</v>
      </c>
      <c r="G2970" s="55">
        <v>1</v>
      </c>
      <c r="H2970" s="55">
        <v>0</v>
      </c>
      <c r="I2970" s="55">
        <v>1</v>
      </c>
      <c r="J2970" s="55">
        <v>1</v>
      </c>
      <c r="K2970" s="55">
        <v>1</v>
      </c>
      <c r="L2970" s="55">
        <v>0</v>
      </c>
      <c r="M2970" s="55">
        <v>0</v>
      </c>
      <c r="N2970" s="56">
        <v>1</v>
      </c>
      <c r="O2970" s="56">
        <v>4</v>
      </c>
      <c r="P2970" s="56">
        <v>5</v>
      </c>
      <c r="Q2970" s="55">
        <v>5456</v>
      </c>
      <c r="R2970" s="55" t="s">
        <v>1855</v>
      </c>
      <c r="S2970" s="55">
        <v>281</v>
      </c>
      <c r="T2970" s="57">
        <f t="shared" si="46"/>
        <v>3</v>
      </c>
    </row>
    <row r="2971" spans="1:20" s="55" customFormat="1" x14ac:dyDescent="0.3">
      <c r="A2971" s="55" t="s">
        <v>2239</v>
      </c>
      <c r="B2971" s="55">
        <v>0</v>
      </c>
      <c r="C2971" s="55">
        <v>0</v>
      </c>
      <c r="D2971" s="55">
        <v>1</v>
      </c>
      <c r="E2971" s="55">
        <v>0</v>
      </c>
      <c r="F2971" s="55">
        <v>0</v>
      </c>
      <c r="G2971" s="55">
        <v>2</v>
      </c>
      <c r="H2971" s="55">
        <v>0</v>
      </c>
      <c r="I2971" s="55">
        <v>0</v>
      </c>
      <c r="J2971" s="55">
        <v>1</v>
      </c>
      <c r="K2971" s="55">
        <v>1</v>
      </c>
      <c r="L2971" s="55">
        <v>0</v>
      </c>
      <c r="M2971" s="55">
        <v>0</v>
      </c>
      <c r="N2971" s="56">
        <v>2</v>
      </c>
      <c r="O2971" s="56">
        <v>3</v>
      </c>
      <c r="P2971" s="56">
        <v>5</v>
      </c>
      <c r="Q2971" s="55">
        <v>5457</v>
      </c>
      <c r="R2971" s="55" t="s">
        <v>1855</v>
      </c>
      <c r="S2971" s="55">
        <v>281</v>
      </c>
      <c r="T2971" s="57">
        <f t="shared" si="46"/>
        <v>3</v>
      </c>
    </row>
    <row r="2972" spans="1:20" s="55" customFormat="1" x14ac:dyDescent="0.3">
      <c r="A2972" s="55" t="s">
        <v>2239</v>
      </c>
      <c r="B2972" s="55">
        <v>0</v>
      </c>
      <c r="C2972" s="55">
        <v>0</v>
      </c>
      <c r="D2972" s="55">
        <v>0</v>
      </c>
      <c r="E2972" s="55">
        <v>1</v>
      </c>
      <c r="F2972" s="55">
        <v>0</v>
      </c>
      <c r="G2972" s="55">
        <v>1</v>
      </c>
      <c r="H2972" s="55">
        <v>0</v>
      </c>
      <c r="I2972" s="55">
        <v>0</v>
      </c>
      <c r="J2972" s="55">
        <v>1</v>
      </c>
      <c r="K2972" s="55">
        <v>1</v>
      </c>
      <c r="L2972" s="55">
        <v>0</v>
      </c>
      <c r="M2972" s="55">
        <v>0</v>
      </c>
      <c r="N2972" s="56">
        <v>1</v>
      </c>
      <c r="O2972" s="56">
        <v>3</v>
      </c>
      <c r="P2972" s="56">
        <v>4</v>
      </c>
      <c r="Q2972" s="55">
        <v>5458</v>
      </c>
      <c r="R2972" s="55" t="s">
        <v>1855</v>
      </c>
      <c r="S2972" s="55">
        <v>281</v>
      </c>
      <c r="T2972" s="57">
        <f t="shared" si="46"/>
        <v>2</v>
      </c>
    </row>
    <row r="2973" spans="1:20" s="55" customFormat="1" x14ac:dyDescent="0.3">
      <c r="A2973" s="55" t="s">
        <v>2239</v>
      </c>
      <c r="B2973" s="55">
        <v>0</v>
      </c>
      <c r="C2973" s="55">
        <v>2</v>
      </c>
      <c r="D2973" s="55">
        <v>0</v>
      </c>
      <c r="E2973" s="55">
        <v>0</v>
      </c>
      <c r="F2973" s="55">
        <v>1</v>
      </c>
      <c r="G2973" s="55">
        <v>0</v>
      </c>
      <c r="H2973" s="55">
        <v>0</v>
      </c>
      <c r="I2973" s="55">
        <v>1</v>
      </c>
      <c r="J2973" s="55">
        <v>1</v>
      </c>
      <c r="K2973" s="55">
        <v>1</v>
      </c>
      <c r="L2973" s="55">
        <v>0</v>
      </c>
      <c r="M2973" s="55">
        <v>0</v>
      </c>
      <c r="N2973" s="56">
        <v>2</v>
      </c>
      <c r="O2973" s="56">
        <v>4</v>
      </c>
      <c r="P2973" s="56">
        <v>6</v>
      </c>
      <c r="Q2973" s="55">
        <v>5459</v>
      </c>
      <c r="R2973" s="55" t="s">
        <v>1855</v>
      </c>
      <c r="S2973" s="55">
        <v>281</v>
      </c>
      <c r="T2973" s="57">
        <f t="shared" si="46"/>
        <v>4</v>
      </c>
    </row>
    <row r="2974" spans="1:20" s="55" customFormat="1" x14ac:dyDescent="0.3">
      <c r="A2974" s="55" t="s">
        <v>2239</v>
      </c>
      <c r="B2974" s="55">
        <v>1</v>
      </c>
      <c r="C2974" s="55">
        <v>0</v>
      </c>
      <c r="D2974" s="55">
        <v>0</v>
      </c>
      <c r="E2974" s="55">
        <v>1</v>
      </c>
      <c r="F2974" s="55">
        <v>0</v>
      </c>
      <c r="G2974" s="55">
        <v>0</v>
      </c>
      <c r="H2974" s="55">
        <v>1</v>
      </c>
      <c r="I2974" s="55">
        <v>1</v>
      </c>
      <c r="J2974" s="55">
        <v>1</v>
      </c>
      <c r="K2974" s="55">
        <v>1</v>
      </c>
      <c r="L2974" s="55">
        <v>0</v>
      </c>
      <c r="M2974" s="55">
        <v>0</v>
      </c>
      <c r="N2974" s="56">
        <v>3</v>
      </c>
      <c r="O2974" s="56">
        <v>3</v>
      </c>
      <c r="P2974" s="56">
        <v>6</v>
      </c>
      <c r="Q2974" s="55">
        <v>5460</v>
      </c>
      <c r="R2974" s="55" t="s">
        <v>1855</v>
      </c>
      <c r="S2974" s="55">
        <v>281</v>
      </c>
      <c r="T2974" s="57">
        <f t="shared" si="46"/>
        <v>4</v>
      </c>
    </row>
    <row r="2975" spans="1:20" s="55" customFormat="1" x14ac:dyDescent="0.3">
      <c r="A2975" s="55" t="s">
        <v>2239</v>
      </c>
      <c r="B2975" s="55">
        <v>0</v>
      </c>
      <c r="C2975" s="55">
        <v>0</v>
      </c>
      <c r="D2975" s="55">
        <v>1</v>
      </c>
      <c r="E2975" s="55">
        <v>0</v>
      </c>
      <c r="F2975" s="55">
        <v>0</v>
      </c>
      <c r="G2975" s="55">
        <v>2</v>
      </c>
      <c r="H2975" s="55">
        <v>0</v>
      </c>
      <c r="I2975" s="55">
        <v>0</v>
      </c>
      <c r="J2975" s="55">
        <v>1</v>
      </c>
      <c r="K2975" s="55">
        <v>2</v>
      </c>
      <c r="L2975" s="55">
        <v>0</v>
      </c>
      <c r="M2975" s="55">
        <v>0</v>
      </c>
      <c r="N2975" s="56">
        <v>2</v>
      </c>
      <c r="O2975" s="56">
        <v>4</v>
      </c>
      <c r="P2975" s="56">
        <v>6</v>
      </c>
      <c r="Q2975" s="55">
        <v>5461</v>
      </c>
      <c r="R2975" s="55" t="s">
        <v>1855</v>
      </c>
      <c r="S2975" s="55">
        <v>281</v>
      </c>
      <c r="T2975" s="57">
        <f t="shared" si="46"/>
        <v>3</v>
      </c>
    </row>
    <row r="2976" spans="1:20" s="55" customFormat="1" x14ac:dyDescent="0.3">
      <c r="A2976" s="55" t="s">
        <v>2239</v>
      </c>
      <c r="B2976" s="55">
        <v>0</v>
      </c>
      <c r="C2976" s="55">
        <v>0</v>
      </c>
      <c r="D2976" s="55">
        <v>0</v>
      </c>
      <c r="E2976" s="55">
        <v>2</v>
      </c>
      <c r="F2976" s="55">
        <v>0</v>
      </c>
      <c r="G2976" s="55">
        <v>1</v>
      </c>
      <c r="H2976" s="55">
        <v>0</v>
      </c>
      <c r="I2976" s="55">
        <v>0</v>
      </c>
      <c r="J2976" s="55">
        <v>0</v>
      </c>
      <c r="K2976" s="55">
        <v>2</v>
      </c>
      <c r="L2976" s="55">
        <v>1</v>
      </c>
      <c r="M2976" s="55">
        <v>0</v>
      </c>
      <c r="N2976" s="56">
        <v>1</v>
      </c>
      <c r="O2976" s="56">
        <v>5</v>
      </c>
      <c r="P2976" s="56">
        <v>6</v>
      </c>
      <c r="Q2976" s="55">
        <v>5462</v>
      </c>
      <c r="R2976" s="55" t="s">
        <v>1855</v>
      </c>
      <c r="S2976" s="55">
        <v>281</v>
      </c>
      <c r="T2976" s="57">
        <f t="shared" si="46"/>
        <v>3</v>
      </c>
    </row>
    <row r="2977" spans="1:20" s="55" customFormat="1" x14ac:dyDescent="0.3">
      <c r="A2977" s="55" t="s">
        <v>2239</v>
      </c>
      <c r="B2977" s="55">
        <v>1</v>
      </c>
      <c r="C2977" s="55">
        <v>1</v>
      </c>
      <c r="D2977" s="55">
        <v>0</v>
      </c>
      <c r="E2977" s="55">
        <v>0</v>
      </c>
      <c r="F2977" s="55">
        <v>1</v>
      </c>
      <c r="G2977" s="55">
        <v>0</v>
      </c>
      <c r="H2977" s="55">
        <v>0</v>
      </c>
      <c r="I2977" s="55">
        <v>1</v>
      </c>
      <c r="J2977" s="55">
        <v>1</v>
      </c>
      <c r="K2977" s="55">
        <v>1</v>
      </c>
      <c r="L2977" s="55">
        <v>0</v>
      </c>
      <c r="M2977" s="55">
        <v>0</v>
      </c>
      <c r="N2977" s="56">
        <v>3</v>
      </c>
      <c r="O2977" s="56">
        <v>3</v>
      </c>
      <c r="P2977" s="56">
        <v>6</v>
      </c>
      <c r="Q2977" s="55">
        <v>5463</v>
      </c>
      <c r="R2977" s="55" t="s">
        <v>1855</v>
      </c>
      <c r="S2977" s="55">
        <v>281</v>
      </c>
      <c r="T2977" s="57">
        <f t="shared" si="46"/>
        <v>4</v>
      </c>
    </row>
    <row r="2978" spans="1:20" s="55" customFormat="1" x14ac:dyDescent="0.3">
      <c r="A2978" s="55" t="s">
        <v>2239</v>
      </c>
      <c r="B2978" s="55">
        <v>2</v>
      </c>
      <c r="C2978" s="55">
        <v>0</v>
      </c>
      <c r="D2978" s="55">
        <v>0</v>
      </c>
      <c r="E2978" s="55">
        <v>1</v>
      </c>
      <c r="F2978" s="55">
        <v>0</v>
      </c>
      <c r="G2978" s="55">
        <v>0</v>
      </c>
      <c r="H2978" s="55">
        <v>0</v>
      </c>
      <c r="I2978" s="55">
        <v>0</v>
      </c>
      <c r="J2978" s="55">
        <v>1</v>
      </c>
      <c r="K2978" s="55">
        <v>1</v>
      </c>
      <c r="L2978" s="55">
        <v>0</v>
      </c>
      <c r="M2978" s="55">
        <v>0</v>
      </c>
      <c r="N2978" s="56">
        <v>3</v>
      </c>
      <c r="O2978" s="56">
        <v>2</v>
      </c>
      <c r="P2978" s="56">
        <v>5</v>
      </c>
      <c r="Q2978" s="55">
        <v>5464</v>
      </c>
      <c r="R2978" s="55" t="s">
        <v>1855</v>
      </c>
      <c r="S2978" s="55">
        <v>282</v>
      </c>
      <c r="T2978" s="57">
        <f t="shared" si="46"/>
        <v>3</v>
      </c>
    </row>
    <row r="2979" spans="1:20" s="55" customFormat="1" x14ac:dyDescent="0.3">
      <c r="A2979" s="55" t="s">
        <v>2239</v>
      </c>
      <c r="B2979" s="55">
        <v>1</v>
      </c>
      <c r="C2979" s="55">
        <v>0</v>
      </c>
      <c r="D2979" s="55">
        <v>1</v>
      </c>
      <c r="E2979" s="55">
        <v>0</v>
      </c>
      <c r="F2979" s="55">
        <v>0</v>
      </c>
      <c r="G2979" s="55">
        <v>0</v>
      </c>
      <c r="H2979" s="55">
        <v>1</v>
      </c>
      <c r="I2979" s="55">
        <v>1</v>
      </c>
      <c r="J2979" s="55">
        <v>1</v>
      </c>
      <c r="K2979" s="55">
        <v>1</v>
      </c>
      <c r="L2979" s="55">
        <v>0</v>
      </c>
      <c r="M2979" s="55">
        <v>0</v>
      </c>
      <c r="N2979" s="56">
        <v>4</v>
      </c>
      <c r="O2979" s="56">
        <v>2</v>
      </c>
      <c r="P2979" s="56">
        <v>6</v>
      </c>
      <c r="Q2979" s="55">
        <v>5465</v>
      </c>
      <c r="R2979" s="55" t="s">
        <v>1855</v>
      </c>
      <c r="S2979" s="55">
        <v>282</v>
      </c>
      <c r="T2979" s="57">
        <f t="shared" si="46"/>
        <v>4</v>
      </c>
    </row>
    <row r="2980" spans="1:20" s="55" customFormat="1" x14ac:dyDescent="0.3">
      <c r="A2980" s="55" t="s">
        <v>2239</v>
      </c>
      <c r="B2980" s="55">
        <v>0</v>
      </c>
      <c r="C2980" s="55">
        <v>1</v>
      </c>
      <c r="D2980" s="55">
        <v>0</v>
      </c>
      <c r="E2980" s="55">
        <v>0</v>
      </c>
      <c r="F2980" s="55">
        <v>0</v>
      </c>
      <c r="G2980" s="55">
        <v>1</v>
      </c>
      <c r="H2980" s="55">
        <v>0</v>
      </c>
      <c r="I2980" s="55">
        <v>0</v>
      </c>
      <c r="J2980" s="55">
        <v>1</v>
      </c>
      <c r="K2980" s="55">
        <v>1</v>
      </c>
      <c r="L2980" s="55">
        <v>0</v>
      </c>
      <c r="M2980" s="55">
        <v>0</v>
      </c>
      <c r="N2980" s="56">
        <v>1</v>
      </c>
      <c r="O2980" s="56">
        <v>3</v>
      </c>
      <c r="P2980" s="56">
        <v>4</v>
      </c>
      <c r="Q2980" s="55">
        <v>5466</v>
      </c>
      <c r="R2980" s="55" t="s">
        <v>1855</v>
      </c>
      <c r="S2980" s="55">
        <v>282</v>
      </c>
      <c r="T2980" s="57">
        <f t="shared" si="46"/>
        <v>2</v>
      </c>
    </row>
    <row r="2981" spans="1:20" s="55" customFormat="1" x14ac:dyDescent="0.3">
      <c r="A2981" s="55" t="s">
        <v>2239</v>
      </c>
      <c r="B2981" s="55">
        <v>0</v>
      </c>
      <c r="C2981" s="55">
        <v>1</v>
      </c>
      <c r="D2981" s="55">
        <v>0</v>
      </c>
      <c r="E2981" s="55">
        <v>0</v>
      </c>
      <c r="F2981" s="55">
        <v>2</v>
      </c>
      <c r="G2981" s="55">
        <v>0</v>
      </c>
      <c r="H2981" s="55">
        <v>0</v>
      </c>
      <c r="I2981" s="55">
        <v>1</v>
      </c>
      <c r="J2981" s="55">
        <v>1</v>
      </c>
      <c r="K2981" s="55">
        <v>1</v>
      </c>
      <c r="L2981" s="55">
        <v>0</v>
      </c>
      <c r="M2981" s="55">
        <v>0</v>
      </c>
      <c r="N2981" s="56">
        <v>3</v>
      </c>
      <c r="O2981" s="56">
        <v>3</v>
      </c>
      <c r="P2981" s="56">
        <v>6</v>
      </c>
      <c r="Q2981" s="55">
        <v>5467</v>
      </c>
      <c r="R2981" s="55" t="s">
        <v>1855</v>
      </c>
      <c r="S2981" s="55">
        <v>282</v>
      </c>
      <c r="T2981" s="57">
        <f t="shared" si="46"/>
        <v>4</v>
      </c>
    </row>
    <row r="2982" spans="1:20" s="55" customFormat="1" x14ac:dyDescent="0.3">
      <c r="A2982" s="55" t="s">
        <v>2239</v>
      </c>
      <c r="B2982" s="55">
        <v>0</v>
      </c>
      <c r="C2982" s="55">
        <v>1</v>
      </c>
      <c r="D2982" s="55">
        <v>0</v>
      </c>
      <c r="E2982" s="55">
        <v>0</v>
      </c>
      <c r="F2982" s="55">
        <v>1</v>
      </c>
      <c r="G2982" s="55">
        <v>0</v>
      </c>
      <c r="H2982" s="55">
        <v>0</v>
      </c>
      <c r="I2982" s="55">
        <v>1</v>
      </c>
      <c r="J2982" s="55">
        <v>2</v>
      </c>
      <c r="K2982" s="55">
        <v>1</v>
      </c>
      <c r="L2982" s="55">
        <v>0</v>
      </c>
      <c r="M2982" s="55">
        <v>0</v>
      </c>
      <c r="N2982" s="56">
        <v>3</v>
      </c>
      <c r="O2982" s="56">
        <v>3</v>
      </c>
      <c r="P2982" s="56">
        <v>6</v>
      </c>
      <c r="Q2982" s="55">
        <v>5468</v>
      </c>
      <c r="R2982" s="55" t="s">
        <v>1855</v>
      </c>
      <c r="S2982" s="55">
        <v>282</v>
      </c>
      <c r="T2982" s="57">
        <f t="shared" si="46"/>
        <v>3</v>
      </c>
    </row>
    <row r="2983" spans="1:20" s="55" customFormat="1" x14ac:dyDescent="0.3">
      <c r="A2983" s="55" t="s">
        <v>2239</v>
      </c>
      <c r="B2983" s="55">
        <v>1</v>
      </c>
      <c r="C2983" s="55">
        <v>0</v>
      </c>
      <c r="D2983" s="55">
        <v>0</v>
      </c>
      <c r="E2983" s="55">
        <v>1</v>
      </c>
      <c r="F2983" s="55">
        <v>0</v>
      </c>
      <c r="G2983" s="55">
        <v>0</v>
      </c>
      <c r="H2983" s="55">
        <v>0</v>
      </c>
      <c r="I2983" s="55">
        <v>1</v>
      </c>
      <c r="J2983" s="55">
        <v>1</v>
      </c>
      <c r="K2983" s="55">
        <v>1</v>
      </c>
      <c r="L2983" s="55">
        <v>1</v>
      </c>
      <c r="M2983" s="55">
        <v>0</v>
      </c>
      <c r="N2983" s="56">
        <v>3</v>
      </c>
      <c r="O2983" s="56">
        <v>3</v>
      </c>
      <c r="P2983" s="56">
        <v>6</v>
      </c>
      <c r="Q2983" s="55">
        <v>5469</v>
      </c>
      <c r="R2983" s="55" t="s">
        <v>1855</v>
      </c>
      <c r="S2983" s="55">
        <v>282</v>
      </c>
      <c r="T2983" s="57">
        <f t="shared" si="46"/>
        <v>3</v>
      </c>
    </row>
    <row r="2984" spans="1:20" s="55" customFormat="1" x14ac:dyDescent="0.3">
      <c r="A2984" s="55" t="s">
        <v>2239</v>
      </c>
      <c r="B2984" s="55">
        <v>0</v>
      </c>
      <c r="C2984" s="55">
        <v>0</v>
      </c>
      <c r="D2984" s="55">
        <v>1</v>
      </c>
      <c r="E2984" s="55">
        <v>0</v>
      </c>
      <c r="F2984" s="55">
        <v>0</v>
      </c>
      <c r="G2984" s="55">
        <v>1</v>
      </c>
      <c r="H2984" s="55">
        <v>0</v>
      </c>
      <c r="I2984" s="55">
        <v>0</v>
      </c>
      <c r="J2984" s="55">
        <v>1</v>
      </c>
      <c r="K2984" s="55">
        <v>1</v>
      </c>
      <c r="L2984" s="55">
        <v>0</v>
      </c>
      <c r="M2984" s="55">
        <v>0</v>
      </c>
      <c r="N2984" s="56">
        <v>2</v>
      </c>
      <c r="O2984" s="56">
        <v>2</v>
      </c>
      <c r="P2984" s="56">
        <v>4</v>
      </c>
      <c r="Q2984" s="55">
        <v>5470</v>
      </c>
      <c r="R2984" s="55" t="s">
        <v>1855</v>
      </c>
      <c r="S2984" s="55">
        <v>282</v>
      </c>
      <c r="T2984" s="57">
        <f t="shared" si="46"/>
        <v>2</v>
      </c>
    </row>
    <row r="2985" spans="1:20" s="55" customFormat="1" x14ac:dyDescent="0.3">
      <c r="A2985" s="55" t="s">
        <v>2239</v>
      </c>
      <c r="B2985" s="55">
        <v>0</v>
      </c>
      <c r="C2985" s="55">
        <v>0</v>
      </c>
      <c r="D2985" s="55">
        <v>1</v>
      </c>
      <c r="E2985" s="55">
        <v>0</v>
      </c>
      <c r="F2985" s="55">
        <v>0</v>
      </c>
      <c r="G2985" s="55">
        <v>2</v>
      </c>
      <c r="H2985" s="55">
        <v>1</v>
      </c>
      <c r="I2985" s="55">
        <v>0</v>
      </c>
      <c r="J2985" s="55">
        <v>1</v>
      </c>
      <c r="K2985" s="55">
        <v>1</v>
      </c>
      <c r="L2985" s="55">
        <v>0</v>
      </c>
      <c r="M2985" s="55">
        <v>0</v>
      </c>
      <c r="N2985" s="56">
        <v>3</v>
      </c>
      <c r="O2985" s="56">
        <v>3</v>
      </c>
      <c r="P2985" s="56">
        <v>6</v>
      </c>
      <c r="Q2985" s="55">
        <v>5471</v>
      </c>
      <c r="R2985" s="55" t="s">
        <v>1855</v>
      </c>
      <c r="S2985" s="55">
        <v>282</v>
      </c>
      <c r="T2985" s="57">
        <f t="shared" si="46"/>
        <v>4</v>
      </c>
    </row>
    <row r="2986" spans="1:20" s="55" customFormat="1" x14ac:dyDescent="0.3">
      <c r="A2986" s="55" t="s">
        <v>2239</v>
      </c>
      <c r="B2986" s="55">
        <v>0</v>
      </c>
      <c r="C2986" s="55">
        <v>0</v>
      </c>
      <c r="D2986" s="55">
        <v>0</v>
      </c>
      <c r="E2986" s="55">
        <v>1</v>
      </c>
      <c r="F2986" s="55">
        <v>2</v>
      </c>
      <c r="G2986" s="55">
        <v>0</v>
      </c>
      <c r="H2986" s="55">
        <v>0</v>
      </c>
      <c r="I2986" s="55">
        <v>0</v>
      </c>
      <c r="J2986" s="55">
        <v>1</v>
      </c>
      <c r="K2986" s="55">
        <v>1</v>
      </c>
      <c r="L2986" s="55">
        <v>0</v>
      </c>
      <c r="M2986" s="55">
        <v>1</v>
      </c>
      <c r="N2986" s="56">
        <v>3</v>
      </c>
      <c r="O2986" s="56">
        <v>3</v>
      </c>
      <c r="P2986" s="56">
        <v>6</v>
      </c>
      <c r="Q2986" s="55">
        <v>5472</v>
      </c>
      <c r="R2986" s="55" t="s">
        <v>1855</v>
      </c>
      <c r="S2986" s="55">
        <v>282</v>
      </c>
      <c r="T2986" s="57">
        <f t="shared" si="46"/>
        <v>3</v>
      </c>
    </row>
    <row r="2987" spans="1:20" s="55" customFormat="1" x14ac:dyDescent="0.3">
      <c r="A2987" s="55" t="s">
        <v>2239</v>
      </c>
      <c r="B2987" s="55">
        <v>0</v>
      </c>
      <c r="C2987" s="55">
        <v>0</v>
      </c>
      <c r="D2987" s="55">
        <v>0</v>
      </c>
      <c r="E2987" s="55">
        <v>1</v>
      </c>
      <c r="F2987" s="55">
        <v>0</v>
      </c>
      <c r="G2987" s="55">
        <v>0</v>
      </c>
      <c r="H2987" s="55">
        <v>0</v>
      </c>
      <c r="I2987" s="55">
        <v>0</v>
      </c>
      <c r="J2987" s="55">
        <v>1</v>
      </c>
      <c r="K2987" s="55">
        <v>1</v>
      </c>
      <c r="L2987" s="55">
        <v>0</v>
      </c>
      <c r="M2987" s="55">
        <v>0</v>
      </c>
      <c r="N2987" s="56">
        <v>1</v>
      </c>
      <c r="O2987" s="56">
        <v>2</v>
      </c>
      <c r="P2987" s="56">
        <v>3</v>
      </c>
      <c r="Q2987" s="55">
        <v>5473</v>
      </c>
      <c r="R2987" s="55" t="s">
        <v>1855</v>
      </c>
      <c r="S2987" s="55">
        <v>282</v>
      </c>
      <c r="T2987" s="57">
        <f t="shared" si="46"/>
        <v>1</v>
      </c>
    </row>
    <row r="2988" spans="1:20" s="55" customFormat="1" x14ac:dyDescent="0.3">
      <c r="A2988" s="55" t="s">
        <v>2239</v>
      </c>
      <c r="B2988" s="55">
        <v>0</v>
      </c>
      <c r="C2988" s="55">
        <v>0</v>
      </c>
      <c r="D2988" s="55">
        <v>1</v>
      </c>
      <c r="E2988" s="55">
        <v>0</v>
      </c>
      <c r="F2988" s="55">
        <v>1</v>
      </c>
      <c r="G2988" s="55">
        <v>0</v>
      </c>
      <c r="H2988" s="55">
        <v>0</v>
      </c>
      <c r="I2988" s="55">
        <v>1</v>
      </c>
      <c r="J2988" s="55">
        <v>1</v>
      </c>
      <c r="K2988" s="55">
        <v>1</v>
      </c>
      <c r="L2988" s="55">
        <v>1</v>
      </c>
      <c r="M2988" s="55">
        <v>0</v>
      </c>
      <c r="N2988" s="56">
        <v>4</v>
      </c>
      <c r="O2988" s="56">
        <v>2</v>
      </c>
      <c r="P2988" s="56">
        <v>6</v>
      </c>
      <c r="Q2988" s="55">
        <v>5474</v>
      </c>
      <c r="R2988" s="55" t="s">
        <v>1855</v>
      </c>
      <c r="S2988" s="55">
        <v>282</v>
      </c>
      <c r="T2988" s="57">
        <f t="shared" si="46"/>
        <v>3</v>
      </c>
    </row>
    <row r="2989" spans="1:20" s="55" customFormat="1" x14ac:dyDescent="0.3">
      <c r="A2989" s="55" t="s">
        <v>2239</v>
      </c>
      <c r="B2989" s="55">
        <v>0</v>
      </c>
      <c r="C2989" s="55">
        <v>0</v>
      </c>
      <c r="D2989" s="55">
        <v>1</v>
      </c>
      <c r="E2989" s="55">
        <v>0</v>
      </c>
      <c r="F2989" s="55">
        <v>0</v>
      </c>
      <c r="G2989" s="55">
        <v>2</v>
      </c>
      <c r="H2989" s="55">
        <v>0</v>
      </c>
      <c r="I2989" s="55">
        <v>0</v>
      </c>
      <c r="J2989" s="55">
        <v>1</v>
      </c>
      <c r="K2989" s="55">
        <v>1</v>
      </c>
      <c r="L2989" s="55">
        <v>0</v>
      </c>
      <c r="M2989" s="55">
        <v>0</v>
      </c>
      <c r="N2989" s="56">
        <v>2</v>
      </c>
      <c r="O2989" s="56">
        <v>3</v>
      </c>
      <c r="P2989" s="56">
        <v>5</v>
      </c>
      <c r="Q2989" s="55">
        <v>5475</v>
      </c>
      <c r="R2989" s="55" t="s">
        <v>1855</v>
      </c>
      <c r="S2989" s="55">
        <v>282</v>
      </c>
      <c r="T2989" s="57">
        <f t="shared" si="46"/>
        <v>3</v>
      </c>
    </row>
    <row r="2990" spans="1:20" s="55" customFormat="1" x14ac:dyDescent="0.3">
      <c r="A2990" s="55" t="s">
        <v>2239</v>
      </c>
      <c r="B2990" s="55">
        <v>0</v>
      </c>
      <c r="C2990" s="55">
        <v>0</v>
      </c>
      <c r="D2990" s="55">
        <v>0</v>
      </c>
      <c r="E2990" s="55">
        <v>1</v>
      </c>
      <c r="F2990" s="55">
        <v>1</v>
      </c>
      <c r="G2990" s="55">
        <v>0</v>
      </c>
      <c r="H2990" s="55">
        <v>0</v>
      </c>
      <c r="I2990" s="55">
        <v>1</v>
      </c>
      <c r="J2990" s="55">
        <v>1</v>
      </c>
      <c r="K2990" s="55">
        <v>1</v>
      </c>
      <c r="L2990" s="55">
        <v>0</v>
      </c>
      <c r="M2990" s="55">
        <v>0</v>
      </c>
      <c r="N2990" s="56">
        <v>2</v>
      </c>
      <c r="O2990" s="56">
        <v>3</v>
      </c>
      <c r="P2990" s="56">
        <v>5</v>
      </c>
      <c r="Q2990" s="55">
        <v>5476</v>
      </c>
      <c r="R2990" s="55" t="s">
        <v>1855</v>
      </c>
      <c r="S2990" s="55">
        <v>282</v>
      </c>
      <c r="T2990" s="57">
        <f t="shared" si="46"/>
        <v>3</v>
      </c>
    </row>
    <row r="2991" spans="1:20" s="55" customFormat="1" x14ac:dyDescent="0.3">
      <c r="A2991" s="55" t="s">
        <v>2239</v>
      </c>
      <c r="B2991" s="55">
        <v>0</v>
      </c>
      <c r="C2991" s="55">
        <v>0</v>
      </c>
      <c r="D2991" s="55">
        <v>1</v>
      </c>
      <c r="E2991" s="55">
        <v>0</v>
      </c>
      <c r="F2991" s="55">
        <v>0</v>
      </c>
      <c r="G2991" s="55">
        <v>1</v>
      </c>
      <c r="H2991" s="55">
        <v>0</v>
      </c>
      <c r="I2991" s="55">
        <v>0</v>
      </c>
      <c r="J2991" s="55">
        <v>1</v>
      </c>
      <c r="K2991" s="55">
        <v>1</v>
      </c>
      <c r="L2991" s="55">
        <v>0</v>
      </c>
      <c r="M2991" s="55">
        <v>0</v>
      </c>
      <c r="N2991" s="56">
        <v>2</v>
      </c>
      <c r="O2991" s="56">
        <v>2</v>
      </c>
      <c r="P2991" s="56">
        <v>4</v>
      </c>
      <c r="Q2991" s="55">
        <v>5477</v>
      </c>
      <c r="R2991" s="55" t="s">
        <v>1855</v>
      </c>
      <c r="S2991" s="55">
        <v>282</v>
      </c>
      <c r="T2991" s="57">
        <f t="shared" si="46"/>
        <v>2</v>
      </c>
    </row>
    <row r="2992" spans="1:20" s="55" customFormat="1" x14ac:dyDescent="0.3">
      <c r="A2992" s="55" t="s">
        <v>2239</v>
      </c>
      <c r="B2992" s="55">
        <v>0</v>
      </c>
      <c r="C2992" s="55">
        <v>0</v>
      </c>
      <c r="D2992" s="55">
        <v>0</v>
      </c>
      <c r="E2992" s="55">
        <v>0</v>
      </c>
      <c r="F2992" s="55">
        <v>1</v>
      </c>
      <c r="G2992" s="55">
        <v>0</v>
      </c>
      <c r="H2992" s="55">
        <v>1</v>
      </c>
      <c r="I2992" s="55">
        <v>1</v>
      </c>
      <c r="J2992" s="55">
        <v>1</v>
      </c>
      <c r="K2992" s="55">
        <v>1</v>
      </c>
      <c r="L2992" s="55">
        <v>0</v>
      </c>
      <c r="M2992" s="55">
        <v>0</v>
      </c>
      <c r="N2992" s="56">
        <v>3</v>
      </c>
      <c r="O2992" s="56">
        <v>2</v>
      </c>
      <c r="P2992" s="56">
        <v>5</v>
      </c>
      <c r="Q2992" s="55">
        <v>5478</v>
      </c>
      <c r="R2992" s="55" t="s">
        <v>1855</v>
      </c>
      <c r="S2992" s="55">
        <v>282</v>
      </c>
      <c r="T2992" s="57">
        <f t="shared" si="46"/>
        <v>3</v>
      </c>
    </row>
    <row r="2993" spans="1:20" s="55" customFormat="1" x14ac:dyDescent="0.3">
      <c r="A2993" s="55" t="s">
        <v>2239</v>
      </c>
      <c r="B2993" s="55">
        <v>0</v>
      </c>
      <c r="C2993" s="55">
        <v>0</v>
      </c>
      <c r="D2993" s="55">
        <v>0</v>
      </c>
      <c r="E2993" s="55">
        <v>1</v>
      </c>
      <c r="F2993" s="55">
        <v>0</v>
      </c>
      <c r="G2993" s="55">
        <v>0</v>
      </c>
      <c r="H2993" s="55">
        <v>0</v>
      </c>
      <c r="I2993" s="55">
        <v>0</v>
      </c>
      <c r="J2993" s="55">
        <v>1</v>
      </c>
      <c r="K2993" s="55">
        <v>1</v>
      </c>
      <c r="L2993" s="55">
        <v>0</v>
      </c>
      <c r="M2993" s="55">
        <v>1</v>
      </c>
      <c r="N2993" s="56">
        <v>1</v>
      </c>
      <c r="O2993" s="56">
        <v>3</v>
      </c>
      <c r="P2993" s="56">
        <v>4</v>
      </c>
      <c r="Q2993" s="55">
        <v>5479</v>
      </c>
      <c r="R2993" s="55" t="s">
        <v>1855</v>
      </c>
      <c r="S2993" s="55">
        <v>282</v>
      </c>
      <c r="T2993" s="57">
        <f t="shared" si="46"/>
        <v>1</v>
      </c>
    </row>
    <row r="2994" spans="1:20" s="55" customFormat="1" x14ac:dyDescent="0.3">
      <c r="A2994" s="55" t="s">
        <v>2239</v>
      </c>
      <c r="B2994" s="55">
        <v>0</v>
      </c>
      <c r="C2994" s="55">
        <v>0</v>
      </c>
      <c r="D2994" s="55">
        <v>0</v>
      </c>
      <c r="E2994" s="55">
        <v>1</v>
      </c>
      <c r="F2994" s="55">
        <v>0</v>
      </c>
      <c r="G2994" s="55">
        <v>0</v>
      </c>
      <c r="H2994" s="55">
        <v>0</v>
      </c>
      <c r="I2994" s="55">
        <v>0</v>
      </c>
      <c r="J2994" s="55">
        <v>3</v>
      </c>
      <c r="K2994" s="55">
        <v>1</v>
      </c>
      <c r="L2994" s="55">
        <v>0</v>
      </c>
      <c r="M2994" s="55">
        <v>0</v>
      </c>
      <c r="N2994" s="56">
        <v>3</v>
      </c>
      <c r="O2994" s="56">
        <v>2</v>
      </c>
      <c r="P2994" s="56">
        <v>5</v>
      </c>
      <c r="Q2994" s="55">
        <v>5480</v>
      </c>
      <c r="R2994" s="55" t="s">
        <v>1855</v>
      </c>
      <c r="S2994" s="55">
        <v>282</v>
      </c>
      <c r="T2994" s="57">
        <f t="shared" si="46"/>
        <v>1</v>
      </c>
    </row>
    <row r="2995" spans="1:20" s="55" customFormat="1" x14ac:dyDescent="0.3">
      <c r="A2995" s="55" t="s">
        <v>2239</v>
      </c>
      <c r="B2995" s="55">
        <v>1</v>
      </c>
      <c r="C2995" s="55">
        <v>0</v>
      </c>
      <c r="D2995" s="55">
        <v>1</v>
      </c>
      <c r="E2995" s="55">
        <v>0</v>
      </c>
      <c r="F2995" s="55">
        <v>0</v>
      </c>
      <c r="G2995" s="55">
        <v>0</v>
      </c>
      <c r="H2995" s="55">
        <v>0</v>
      </c>
      <c r="I2995" s="55">
        <v>0</v>
      </c>
      <c r="J2995" s="55">
        <v>1</v>
      </c>
      <c r="K2995" s="55">
        <v>2</v>
      </c>
      <c r="L2995" s="55">
        <v>0</v>
      </c>
      <c r="M2995" s="55">
        <v>0</v>
      </c>
      <c r="N2995" s="56">
        <v>3</v>
      </c>
      <c r="O2995" s="56">
        <v>2</v>
      </c>
      <c r="P2995" s="56">
        <v>5</v>
      </c>
      <c r="Q2995" s="55">
        <v>5481</v>
      </c>
      <c r="R2995" s="55" t="s">
        <v>1855</v>
      </c>
      <c r="S2995" s="55">
        <v>282</v>
      </c>
      <c r="T2995" s="57">
        <f t="shared" si="46"/>
        <v>2</v>
      </c>
    </row>
    <row r="2996" spans="1:20" s="55" customFormat="1" x14ac:dyDescent="0.3">
      <c r="A2996" s="55" t="s">
        <v>2239</v>
      </c>
      <c r="B2996" s="55">
        <v>10</v>
      </c>
      <c r="C2996" s="55">
        <v>0</v>
      </c>
      <c r="D2996" s="55">
        <v>0</v>
      </c>
      <c r="E2996" s="55">
        <v>0</v>
      </c>
      <c r="F2996" s="55">
        <v>1</v>
      </c>
      <c r="G2996" s="55">
        <v>1</v>
      </c>
      <c r="H2996" s="55">
        <v>1</v>
      </c>
      <c r="I2996" s="55">
        <v>0</v>
      </c>
      <c r="J2996" s="55">
        <v>1</v>
      </c>
      <c r="K2996" s="55">
        <v>1</v>
      </c>
      <c r="L2996" s="55">
        <v>0</v>
      </c>
      <c r="M2996" s="55">
        <v>0</v>
      </c>
      <c r="N2996" s="56">
        <v>13</v>
      </c>
      <c r="O2996" s="56">
        <v>2</v>
      </c>
      <c r="P2996" s="56">
        <v>15</v>
      </c>
      <c r="Q2996" s="55">
        <v>5482</v>
      </c>
      <c r="R2996" s="55" t="s">
        <v>1855</v>
      </c>
      <c r="S2996" s="55">
        <v>282</v>
      </c>
      <c r="T2996" s="57">
        <f t="shared" si="46"/>
        <v>13</v>
      </c>
    </row>
    <row r="2997" spans="1:20" s="55" customFormat="1" x14ac:dyDescent="0.3">
      <c r="A2997" s="55" t="s">
        <v>2239</v>
      </c>
      <c r="B2997" s="55">
        <v>1</v>
      </c>
      <c r="C2997" s="55">
        <v>0</v>
      </c>
      <c r="D2997" s="55">
        <v>1</v>
      </c>
      <c r="E2997" s="55">
        <v>0</v>
      </c>
      <c r="F2997" s="55">
        <v>0</v>
      </c>
      <c r="G2997" s="55">
        <v>2</v>
      </c>
      <c r="H2997" s="55">
        <v>0</v>
      </c>
      <c r="I2997" s="55">
        <v>1</v>
      </c>
      <c r="J2997" s="55">
        <v>1</v>
      </c>
      <c r="K2997" s="55">
        <v>1</v>
      </c>
      <c r="L2997" s="55">
        <v>0</v>
      </c>
      <c r="M2997" s="55">
        <v>1</v>
      </c>
      <c r="N2997" s="56">
        <v>3</v>
      </c>
      <c r="O2997" s="56">
        <v>5</v>
      </c>
      <c r="P2997" s="56">
        <v>8</v>
      </c>
      <c r="Q2997" s="55">
        <v>5483</v>
      </c>
      <c r="R2997" s="55" t="s">
        <v>1855</v>
      </c>
      <c r="S2997" s="55">
        <v>282</v>
      </c>
      <c r="T2997" s="57">
        <f t="shared" si="46"/>
        <v>5</v>
      </c>
    </row>
    <row r="2998" spans="1:20" s="55" customFormat="1" x14ac:dyDescent="0.3">
      <c r="A2998" s="55" t="s">
        <v>2239</v>
      </c>
      <c r="B2998" s="55">
        <v>0</v>
      </c>
      <c r="C2998" s="55">
        <v>0</v>
      </c>
      <c r="D2998" s="55">
        <v>1</v>
      </c>
      <c r="E2998" s="55">
        <v>0</v>
      </c>
      <c r="F2998" s="55">
        <v>0</v>
      </c>
      <c r="G2998" s="55">
        <v>0</v>
      </c>
      <c r="H2998" s="55">
        <v>1</v>
      </c>
      <c r="I2998" s="55">
        <v>0</v>
      </c>
      <c r="J2998" s="55">
        <v>1</v>
      </c>
      <c r="K2998" s="55">
        <v>1</v>
      </c>
      <c r="L2998" s="55">
        <v>0</v>
      </c>
      <c r="M2998" s="55">
        <v>0</v>
      </c>
      <c r="N2998" s="56">
        <v>3</v>
      </c>
      <c r="O2998" s="56">
        <v>1</v>
      </c>
      <c r="P2998" s="56">
        <v>4</v>
      </c>
      <c r="Q2998" s="55">
        <v>5484</v>
      </c>
      <c r="R2998" s="55" t="s">
        <v>1855</v>
      </c>
      <c r="S2998" s="55">
        <v>283</v>
      </c>
      <c r="T2998" s="57">
        <f t="shared" si="46"/>
        <v>2</v>
      </c>
    </row>
    <row r="2999" spans="1:20" s="55" customFormat="1" x14ac:dyDescent="0.3">
      <c r="A2999" s="55" t="s">
        <v>2239</v>
      </c>
      <c r="B2999" s="55">
        <v>0</v>
      </c>
      <c r="C2999" s="55">
        <v>1</v>
      </c>
      <c r="D2999" s="55">
        <v>0</v>
      </c>
      <c r="E2999" s="55">
        <v>0</v>
      </c>
      <c r="F2999" s="55">
        <v>1</v>
      </c>
      <c r="G2999" s="55">
        <v>0</v>
      </c>
      <c r="H2999" s="55">
        <v>0</v>
      </c>
      <c r="I2999" s="55">
        <v>1</v>
      </c>
      <c r="J2999" s="55">
        <v>1</v>
      </c>
      <c r="K2999" s="55">
        <v>1</v>
      </c>
      <c r="L2999" s="55">
        <v>0</v>
      </c>
      <c r="M2999" s="55">
        <v>0</v>
      </c>
      <c r="N2999" s="56">
        <v>2</v>
      </c>
      <c r="O2999" s="56">
        <v>3</v>
      </c>
      <c r="P2999" s="56">
        <v>5</v>
      </c>
      <c r="Q2999" s="55">
        <v>5485</v>
      </c>
      <c r="R2999" s="55" t="s">
        <v>1855</v>
      </c>
      <c r="S2999" s="55">
        <v>283</v>
      </c>
      <c r="T2999" s="57">
        <f t="shared" si="46"/>
        <v>3</v>
      </c>
    </row>
    <row r="3000" spans="1:20" s="55" customFormat="1" x14ac:dyDescent="0.3">
      <c r="A3000" s="55" t="s">
        <v>2239</v>
      </c>
      <c r="B3000" s="55">
        <v>0</v>
      </c>
      <c r="C3000" s="55">
        <v>0</v>
      </c>
      <c r="D3000" s="55">
        <v>1</v>
      </c>
      <c r="E3000" s="55">
        <v>0</v>
      </c>
      <c r="F3000" s="55">
        <v>0</v>
      </c>
      <c r="G3000" s="55">
        <v>1</v>
      </c>
      <c r="H3000" s="55">
        <v>0</v>
      </c>
      <c r="I3000" s="55">
        <v>1</v>
      </c>
      <c r="J3000" s="55">
        <v>1</v>
      </c>
      <c r="K3000" s="55">
        <v>1</v>
      </c>
      <c r="L3000" s="55">
        <v>0</v>
      </c>
      <c r="M3000" s="55">
        <v>0</v>
      </c>
      <c r="N3000" s="56">
        <v>2</v>
      </c>
      <c r="O3000" s="56">
        <v>3</v>
      </c>
      <c r="P3000" s="56">
        <v>5</v>
      </c>
      <c r="Q3000" s="55">
        <v>5486</v>
      </c>
      <c r="R3000" s="55" t="s">
        <v>1855</v>
      </c>
      <c r="S3000" s="55">
        <v>283</v>
      </c>
      <c r="T3000" s="57">
        <f t="shared" si="46"/>
        <v>3</v>
      </c>
    </row>
    <row r="3001" spans="1:20" s="55" customFormat="1" x14ac:dyDescent="0.3">
      <c r="A3001" s="55" t="s">
        <v>2239</v>
      </c>
      <c r="B3001" s="55">
        <v>0</v>
      </c>
      <c r="C3001" s="55">
        <v>1</v>
      </c>
      <c r="D3001" s="55">
        <v>0</v>
      </c>
      <c r="E3001" s="55">
        <v>0</v>
      </c>
      <c r="F3001" s="55">
        <v>0</v>
      </c>
      <c r="G3001" s="55">
        <v>1</v>
      </c>
      <c r="H3001" s="55">
        <v>2</v>
      </c>
      <c r="I3001" s="55">
        <v>0</v>
      </c>
      <c r="J3001" s="55">
        <v>1</v>
      </c>
      <c r="K3001" s="55">
        <v>1</v>
      </c>
      <c r="L3001" s="55">
        <v>0</v>
      </c>
      <c r="M3001" s="55">
        <v>0</v>
      </c>
      <c r="N3001" s="56">
        <v>3</v>
      </c>
      <c r="O3001" s="56">
        <v>3</v>
      </c>
      <c r="P3001" s="56">
        <v>6</v>
      </c>
      <c r="Q3001" s="55">
        <v>5487</v>
      </c>
      <c r="R3001" s="55" t="s">
        <v>1855</v>
      </c>
      <c r="S3001" s="55">
        <v>283</v>
      </c>
      <c r="T3001" s="57">
        <f t="shared" si="46"/>
        <v>4</v>
      </c>
    </row>
    <row r="3002" spans="1:20" s="55" customFormat="1" x14ac:dyDescent="0.3">
      <c r="A3002" s="55" t="s">
        <v>2239</v>
      </c>
      <c r="B3002" s="55">
        <v>0</v>
      </c>
      <c r="C3002" s="55">
        <v>0</v>
      </c>
      <c r="D3002" s="55">
        <v>1</v>
      </c>
      <c r="E3002" s="55">
        <v>0</v>
      </c>
      <c r="F3002" s="55">
        <v>0</v>
      </c>
      <c r="G3002" s="55">
        <v>1</v>
      </c>
      <c r="H3002" s="55">
        <v>0</v>
      </c>
      <c r="I3002" s="55">
        <v>0</v>
      </c>
      <c r="J3002" s="55">
        <v>1</v>
      </c>
      <c r="K3002" s="55">
        <v>1</v>
      </c>
      <c r="L3002" s="55">
        <v>0</v>
      </c>
      <c r="M3002" s="55">
        <v>0</v>
      </c>
      <c r="N3002" s="56">
        <v>2</v>
      </c>
      <c r="O3002" s="56">
        <v>2</v>
      </c>
      <c r="P3002" s="56">
        <v>4</v>
      </c>
      <c r="Q3002" s="55">
        <v>5488</v>
      </c>
      <c r="R3002" s="55" t="s">
        <v>1855</v>
      </c>
      <c r="S3002" s="55">
        <v>283</v>
      </c>
      <c r="T3002" s="57">
        <f t="shared" si="46"/>
        <v>2</v>
      </c>
    </row>
    <row r="3003" spans="1:20" s="55" customFormat="1" x14ac:dyDescent="0.3">
      <c r="A3003" s="55" t="s">
        <v>2239</v>
      </c>
      <c r="B3003" s="55">
        <v>0</v>
      </c>
      <c r="C3003" s="55">
        <v>1</v>
      </c>
      <c r="D3003" s="55">
        <v>0</v>
      </c>
      <c r="E3003" s="55">
        <v>0</v>
      </c>
      <c r="F3003" s="55">
        <v>1</v>
      </c>
      <c r="G3003" s="55">
        <v>0</v>
      </c>
      <c r="H3003" s="55">
        <v>0</v>
      </c>
      <c r="I3003" s="55">
        <v>1</v>
      </c>
      <c r="J3003" s="55">
        <v>1</v>
      </c>
      <c r="K3003" s="55">
        <v>1</v>
      </c>
      <c r="L3003" s="55">
        <v>0</v>
      </c>
      <c r="M3003" s="55">
        <v>0</v>
      </c>
      <c r="N3003" s="56">
        <v>2</v>
      </c>
      <c r="O3003" s="56">
        <v>3</v>
      </c>
      <c r="P3003" s="56">
        <v>5</v>
      </c>
      <c r="Q3003" s="55">
        <v>5489</v>
      </c>
      <c r="R3003" s="55" t="s">
        <v>1855</v>
      </c>
      <c r="S3003" s="55">
        <v>283</v>
      </c>
      <c r="T3003" s="57">
        <f t="shared" si="46"/>
        <v>3</v>
      </c>
    </row>
    <row r="3004" spans="1:20" s="55" customFormat="1" x14ac:dyDescent="0.3">
      <c r="A3004" s="55" t="s">
        <v>2239</v>
      </c>
      <c r="B3004" s="55">
        <v>0</v>
      </c>
      <c r="C3004" s="55">
        <v>0</v>
      </c>
      <c r="D3004" s="55">
        <v>0</v>
      </c>
      <c r="E3004" s="55">
        <v>1</v>
      </c>
      <c r="F3004" s="55">
        <v>0</v>
      </c>
      <c r="G3004" s="55">
        <v>0</v>
      </c>
      <c r="H3004" s="55">
        <v>1</v>
      </c>
      <c r="I3004" s="55">
        <v>0</v>
      </c>
      <c r="J3004" s="55">
        <v>1</v>
      </c>
      <c r="K3004" s="55">
        <v>1</v>
      </c>
      <c r="L3004" s="55">
        <v>0</v>
      </c>
      <c r="M3004" s="55">
        <v>0</v>
      </c>
      <c r="N3004" s="56">
        <v>2</v>
      </c>
      <c r="O3004" s="56">
        <v>2</v>
      </c>
      <c r="P3004" s="56">
        <v>4</v>
      </c>
      <c r="Q3004" s="55">
        <v>5490</v>
      </c>
      <c r="R3004" s="55" t="s">
        <v>1855</v>
      </c>
      <c r="S3004" s="55">
        <v>283</v>
      </c>
      <c r="T3004" s="57">
        <f t="shared" si="46"/>
        <v>2</v>
      </c>
    </row>
    <row r="3005" spans="1:20" s="55" customFormat="1" x14ac:dyDescent="0.3">
      <c r="A3005" s="55" t="s">
        <v>2239</v>
      </c>
      <c r="B3005" s="55">
        <v>0</v>
      </c>
      <c r="C3005" s="55">
        <v>1</v>
      </c>
      <c r="D3005" s="55">
        <v>0</v>
      </c>
      <c r="E3005" s="55">
        <v>0</v>
      </c>
      <c r="F3005" s="55">
        <v>0</v>
      </c>
      <c r="G3005" s="55">
        <v>1</v>
      </c>
      <c r="H3005" s="55">
        <v>0</v>
      </c>
      <c r="I3005" s="55">
        <v>0</v>
      </c>
      <c r="J3005" s="55">
        <v>1</v>
      </c>
      <c r="K3005" s="55">
        <v>1</v>
      </c>
      <c r="L3005" s="55">
        <v>0</v>
      </c>
      <c r="M3005" s="55">
        <v>0</v>
      </c>
      <c r="N3005" s="56">
        <v>1</v>
      </c>
      <c r="O3005" s="56">
        <v>3</v>
      </c>
      <c r="P3005" s="56">
        <v>4</v>
      </c>
      <c r="Q3005" s="55">
        <v>5491</v>
      </c>
      <c r="R3005" s="55" t="s">
        <v>1855</v>
      </c>
      <c r="S3005" s="55">
        <v>283</v>
      </c>
      <c r="T3005" s="57">
        <f t="shared" si="46"/>
        <v>2</v>
      </c>
    </row>
    <row r="3006" spans="1:20" s="55" customFormat="1" x14ac:dyDescent="0.3">
      <c r="A3006" s="55" t="s">
        <v>2239</v>
      </c>
      <c r="B3006" s="55">
        <v>1</v>
      </c>
      <c r="C3006" s="55">
        <v>0</v>
      </c>
      <c r="D3006" s="55">
        <v>0</v>
      </c>
      <c r="E3006" s="55">
        <v>1</v>
      </c>
      <c r="F3006" s="55">
        <v>0</v>
      </c>
      <c r="G3006" s="55">
        <v>0</v>
      </c>
      <c r="H3006" s="55">
        <v>0</v>
      </c>
      <c r="I3006" s="55">
        <v>1</v>
      </c>
      <c r="J3006" s="55">
        <v>1</v>
      </c>
      <c r="K3006" s="55">
        <v>1</v>
      </c>
      <c r="L3006" s="55">
        <v>0</v>
      </c>
      <c r="M3006" s="55">
        <v>0</v>
      </c>
      <c r="N3006" s="56">
        <v>2</v>
      </c>
      <c r="O3006" s="56">
        <v>3</v>
      </c>
      <c r="P3006" s="56">
        <v>5</v>
      </c>
      <c r="Q3006" s="55">
        <v>5492</v>
      </c>
      <c r="R3006" s="55" t="s">
        <v>1855</v>
      </c>
      <c r="S3006" s="55">
        <v>283</v>
      </c>
      <c r="T3006" s="57">
        <f t="shared" si="46"/>
        <v>3</v>
      </c>
    </row>
    <row r="3007" spans="1:20" s="55" customFormat="1" x14ac:dyDescent="0.3">
      <c r="A3007" s="55" t="s">
        <v>2239</v>
      </c>
      <c r="B3007" s="55">
        <v>0</v>
      </c>
      <c r="C3007" s="55">
        <v>0</v>
      </c>
      <c r="D3007" s="55">
        <v>1</v>
      </c>
      <c r="E3007" s="55">
        <v>0</v>
      </c>
      <c r="F3007" s="55">
        <v>0</v>
      </c>
      <c r="G3007" s="55">
        <v>2</v>
      </c>
      <c r="H3007" s="55">
        <v>0</v>
      </c>
      <c r="I3007" s="55">
        <v>0</v>
      </c>
      <c r="J3007" s="55">
        <v>1</v>
      </c>
      <c r="K3007" s="55">
        <v>1</v>
      </c>
      <c r="L3007" s="55">
        <v>0</v>
      </c>
      <c r="M3007" s="55">
        <v>0</v>
      </c>
      <c r="N3007" s="56">
        <v>2</v>
      </c>
      <c r="O3007" s="56">
        <v>3</v>
      </c>
      <c r="P3007" s="56">
        <v>5</v>
      </c>
      <c r="Q3007" s="55">
        <v>5493</v>
      </c>
      <c r="R3007" s="55" t="s">
        <v>1855</v>
      </c>
      <c r="S3007" s="55">
        <v>283</v>
      </c>
      <c r="T3007" s="57">
        <f t="shared" si="46"/>
        <v>3</v>
      </c>
    </row>
    <row r="3008" spans="1:20" s="55" customFormat="1" x14ac:dyDescent="0.3">
      <c r="A3008" s="55" t="s">
        <v>2239</v>
      </c>
      <c r="B3008" s="55">
        <v>0</v>
      </c>
      <c r="C3008" s="55">
        <v>0</v>
      </c>
      <c r="D3008" s="55">
        <v>0</v>
      </c>
      <c r="E3008" s="55">
        <v>1</v>
      </c>
      <c r="F3008" s="55">
        <v>0</v>
      </c>
      <c r="G3008" s="55">
        <v>1</v>
      </c>
      <c r="H3008" s="55">
        <v>0</v>
      </c>
      <c r="I3008" s="55">
        <v>0</v>
      </c>
      <c r="J3008" s="55">
        <v>1</v>
      </c>
      <c r="K3008" s="55">
        <v>1</v>
      </c>
      <c r="L3008" s="55">
        <v>0</v>
      </c>
      <c r="M3008" s="55">
        <v>0</v>
      </c>
      <c r="N3008" s="56">
        <v>1</v>
      </c>
      <c r="O3008" s="56">
        <v>3</v>
      </c>
      <c r="P3008" s="56">
        <v>4</v>
      </c>
      <c r="Q3008" s="55">
        <v>5494</v>
      </c>
      <c r="R3008" s="55" t="s">
        <v>1855</v>
      </c>
      <c r="S3008" s="55">
        <v>283</v>
      </c>
      <c r="T3008" s="57">
        <f t="shared" si="46"/>
        <v>2</v>
      </c>
    </row>
    <row r="3009" spans="1:20" s="55" customFormat="1" x14ac:dyDescent="0.3">
      <c r="A3009" s="55" t="s">
        <v>2239</v>
      </c>
      <c r="B3009" s="55">
        <v>0</v>
      </c>
      <c r="C3009" s="55">
        <v>0</v>
      </c>
      <c r="D3009" s="55">
        <v>0</v>
      </c>
      <c r="E3009" s="55">
        <v>1</v>
      </c>
      <c r="F3009" s="55">
        <v>0</v>
      </c>
      <c r="G3009" s="55">
        <v>0</v>
      </c>
      <c r="H3009" s="55">
        <v>1</v>
      </c>
      <c r="I3009" s="55">
        <v>0</v>
      </c>
      <c r="J3009" s="55">
        <v>1</v>
      </c>
      <c r="K3009" s="55">
        <v>1</v>
      </c>
      <c r="L3009" s="55">
        <v>0</v>
      </c>
      <c r="M3009" s="55">
        <v>1</v>
      </c>
      <c r="N3009" s="56">
        <v>2</v>
      </c>
      <c r="O3009" s="56">
        <v>3</v>
      </c>
      <c r="P3009" s="56">
        <v>5</v>
      </c>
      <c r="Q3009" s="55">
        <v>5495</v>
      </c>
      <c r="R3009" s="55" t="s">
        <v>1855</v>
      </c>
      <c r="S3009" s="55">
        <v>283</v>
      </c>
      <c r="T3009" s="57">
        <f t="shared" si="46"/>
        <v>2</v>
      </c>
    </row>
    <row r="3010" spans="1:20" s="55" customFormat="1" x14ac:dyDescent="0.3">
      <c r="A3010" s="55" t="s">
        <v>2239</v>
      </c>
      <c r="B3010" s="55">
        <v>1</v>
      </c>
      <c r="C3010" s="55">
        <v>0</v>
      </c>
      <c r="D3010" s="55">
        <v>1</v>
      </c>
      <c r="E3010" s="55">
        <v>0</v>
      </c>
      <c r="F3010" s="55">
        <v>2</v>
      </c>
      <c r="G3010" s="55">
        <v>1</v>
      </c>
      <c r="H3010" s="55">
        <v>0</v>
      </c>
      <c r="I3010" s="55">
        <v>2</v>
      </c>
      <c r="J3010" s="55">
        <v>1</v>
      </c>
      <c r="K3010" s="55">
        <v>1</v>
      </c>
      <c r="L3010" s="55">
        <v>0</v>
      </c>
      <c r="M3010" s="55">
        <v>0</v>
      </c>
      <c r="N3010" s="56">
        <v>5</v>
      </c>
      <c r="O3010" s="56">
        <v>4</v>
      </c>
      <c r="P3010" s="56">
        <v>9</v>
      </c>
      <c r="Q3010" s="55">
        <v>5496</v>
      </c>
      <c r="R3010" s="55" t="s">
        <v>1855</v>
      </c>
      <c r="S3010" s="55">
        <v>283</v>
      </c>
      <c r="T3010" s="57">
        <f t="shared" si="46"/>
        <v>7</v>
      </c>
    </row>
    <row r="3011" spans="1:20" s="55" customFormat="1" x14ac:dyDescent="0.3">
      <c r="A3011" s="55" t="s">
        <v>2239</v>
      </c>
      <c r="B3011" s="55">
        <v>0</v>
      </c>
      <c r="C3011" s="55">
        <v>1</v>
      </c>
      <c r="D3011" s="55">
        <v>1</v>
      </c>
      <c r="E3011" s="55">
        <v>0</v>
      </c>
      <c r="F3011" s="55">
        <v>2</v>
      </c>
      <c r="G3011" s="55">
        <v>1</v>
      </c>
      <c r="H3011" s="55">
        <v>0</v>
      </c>
      <c r="I3011" s="55">
        <v>0</v>
      </c>
      <c r="J3011" s="55">
        <v>0</v>
      </c>
      <c r="K3011" s="55">
        <v>1</v>
      </c>
      <c r="L3011" s="55">
        <v>1</v>
      </c>
      <c r="M3011" s="55">
        <v>0</v>
      </c>
      <c r="N3011" s="56">
        <v>4</v>
      </c>
      <c r="O3011" s="56">
        <v>3</v>
      </c>
      <c r="P3011" s="56">
        <v>7</v>
      </c>
      <c r="Q3011" s="55">
        <v>5497</v>
      </c>
      <c r="R3011" s="55" t="s">
        <v>1855</v>
      </c>
      <c r="S3011" s="55">
        <v>283</v>
      </c>
      <c r="T3011" s="57">
        <f t="shared" ref="T3011:T3062" si="47">SUM(B3011:I3011)</f>
        <v>5</v>
      </c>
    </row>
    <row r="3012" spans="1:20" s="55" customFormat="1" x14ac:dyDescent="0.3">
      <c r="A3012" s="55" t="s">
        <v>2239</v>
      </c>
      <c r="B3012" s="55">
        <v>1</v>
      </c>
      <c r="C3012" s="55">
        <v>0</v>
      </c>
      <c r="D3012" s="55">
        <v>1</v>
      </c>
      <c r="E3012" s="55">
        <v>1</v>
      </c>
      <c r="F3012" s="55">
        <v>1</v>
      </c>
      <c r="G3012" s="55">
        <v>2</v>
      </c>
      <c r="H3012" s="55">
        <v>0</v>
      </c>
      <c r="I3012" s="55">
        <v>1</v>
      </c>
      <c r="J3012" s="55">
        <v>1</v>
      </c>
      <c r="K3012" s="55">
        <v>2</v>
      </c>
      <c r="L3012" s="55">
        <v>0</v>
      </c>
      <c r="M3012" s="55">
        <v>0</v>
      </c>
      <c r="N3012" s="56">
        <v>4</v>
      </c>
      <c r="O3012" s="56">
        <v>6</v>
      </c>
      <c r="P3012" s="56">
        <v>10</v>
      </c>
      <c r="Q3012" s="55">
        <v>5498</v>
      </c>
      <c r="R3012" s="55" t="s">
        <v>1855</v>
      </c>
      <c r="S3012" s="55">
        <v>283</v>
      </c>
      <c r="T3012" s="57">
        <f t="shared" si="47"/>
        <v>7</v>
      </c>
    </row>
    <row r="3013" spans="1:20" s="55" customFormat="1" x14ac:dyDescent="0.3">
      <c r="A3013" s="55" t="s">
        <v>2239</v>
      </c>
      <c r="B3013" s="55">
        <v>0</v>
      </c>
      <c r="C3013" s="55">
        <v>0</v>
      </c>
      <c r="D3013" s="55">
        <v>1</v>
      </c>
      <c r="E3013" s="55">
        <v>0</v>
      </c>
      <c r="F3013" s="55">
        <v>0</v>
      </c>
      <c r="G3013" s="55">
        <v>1</v>
      </c>
      <c r="H3013" s="55">
        <v>1</v>
      </c>
      <c r="I3013" s="55">
        <v>0</v>
      </c>
      <c r="J3013" s="55">
        <v>1</v>
      </c>
      <c r="K3013" s="55">
        <v>1</v>
      </c>
      <c r="L3013" s="55">
        <v>0</v>
      </c>
      <c r="M3013" s="55">
        <v>0</v>
      </c>
      <c r="N3013" s="56">
        <v>3</v>
      </c>
      <c r="O3013" s="56">
        <v>2</v>
      </c>
      <c r="P3013" s="56">
        <v>5</v>
      </c>
      <c r="Q3013" s="55">
        <v>5499</v>
      </c>
      <c r="R3013" s="55" t="s">
        <v>1855</v>
      </c>
      <c r="S3013" s="55">
        <v>283</v>
      </c>
      <c r="T3013" s="57">
        <f t="shared" si="47"/>
        <v>3</v>
      </c>
    </row>
    <row r="3014" spans="1:20" s="55" customFormat="1" x14ac:dyDescent="0.3">
      <c r="A3014" s="55" t="s">
        <v>2239</v>
      </c>
      <c r="B3014" s="55">
        <v>0</v>
      </c>
      <c r="C3014" s="55">
        <v>0</v>
      </c>
      <c r="D3014" s="55">
        <v>1</v>
      </c>
      <c r="E3014" s="55">
        <v>1</v>
      </c>
      <c r="F3014" s="55">
        <v>0</v>
      </c>
      <c r="G3014" s="55">
        <v>0</v>
      </c>
      <c r="H3014" s="55">
        <v>0</v>
      </c>
      <c r="I3014" s="55">
        <v>0</v>
      </c>
      <c r="J3014" s="55">
        <v>1</v>
      </c>
      <c r="K3014" s="55">
        <v>1</v>
      </c>
      <c r="L3014" s="55">
        <v>0</v>
      </c>
      <c r="M3014" s="55">
        <v>0</v>
      </c>
      <c r="N3014" s="56">
        <v>2</v>
      </c>
      <c r="O3014" s="56">
        <v>2</v>
      </c>
      <c r="P3014" s="56">
        <v>4</v>
      </c>
      <c r="Q3014" s="55">
        <v>5500</v>
      </c>
      <c r="R3014" s="55" t="s">
        <v>1855</v>
      </c>
      <c r="S3014" s="55">
        <v>283</v>
      </c>
      <c r="T3014" s="57">
        <f t="shared" si="47"/>
        <v>2</v>
      </c>
    </row>
    <row r="3015" spans="1:20" s="55" customFormat="1" x14ac:dyDescent="0.3">
      <c r="A3015" s="55" t="s">
        <v>2239</v>
      </c>
      <c r="B3015" s="55">
        <v>1</v>
      </c>
      <c r="C3015" s="55">
        <v>1</v>
      </c>
      <c r="D3015" s="55">
        <v>0</v>
      </c>
      <c r="E3015" s="55">
        <v>0</v>
      </c>
      <c r="F3015" s="55">
        <v>0</v>
      </c>
      <c r="G3015" s="55">
        <v>1</v>
      </c>
      <c r="H3015" s="55">
        <v>1</v>
      </c>
      <c r="I3015" s="55">
        <v>2</v>
      </c>
      <c r="J3015" s="55">
        <v>0</v>
      </c>
      <c r="K3015" s="55">
        <v>2</v>
      </c>
      <c r="L3015" s="55">
        <v>1</v>
      </c>
      <c r="M3015" s="55">
        <v>1</v>
      </c>
      <c r="N3015" s="56">
        <v>3</v>
      </c>
      <c r="O3015" s="56">
        <v>7</v>
      </c>
      <c r="P3015" s="56">
        <v>10</v>
      </c>
      <c r="Q3015" s="55">
        <v>5501</v>
      </c>
      <c r="R3015" s="55" t="s">
        <v>1855</v>
      </c>
      <c r="S3015" s="55">
        <v>283</v>
      </c>
      <c r="T3015" s="57">
        <f t="shared" si="47"/>
        <v>6</v>
      </c>
    </row>
    <row r="3016" spans="1:20" s="55" customFormat="1" x14ac:dyDescent="0.3">
      <c r="A3016" s="55" t="s">
        <v>2239</v>
      </c>
      <c r="B3016" s="55">
        <v>0</v>
      </c>
      <c r="C3016" s="55">
        <v>0</v>
      </c>
      <c r="D3016" s="55">
        <v>0</v>
      </c>
      <c r="E3016" s="55">
        <v>1</v>
      </c>
      <c r="F3016" s="55">
        <v>1</v>
      </c>
      <c r="G3016" s="55">
        <v>0</v>
      </c>
      <c r="H3016" s="55">
        <v>0</v>
      </c>
      <c r="I3016" s="55">
        <v>0</v>
      </c>
      <c r="J3016" s="55">
        <v>1</v>
      </c>
      <c r="K3016" s="55">
        <v>1</v>
      </c>
      <c r="L3016" s="55">
        <v>0</v>
      </c>
      <c r="M3016" s="55">
        <v>0</v>
      </c>
      <c r="N3016" s="56">
        <v>2</v>
      </c>
      <c r="O3016" s="56">
        <v>2</v>
      </c>
      <c r="P3016" s="56">
        <v>4</v>
      </c>
      <c r="Q3016" s="55">
        <v>5502</v>
      </c>
      <c r="R3016" s="55" t="s">
        <v>1855</v>
      </c>
      <c r="S3016" s="55">
        <v>283</v>
      </c>
      <c r="T3016" s="57">
        <f t="shared" si="47"/>
        <v>2</v>
      </c>
    </row>
    <row r="3017" spans="1:20" s="55" customFormat="1" x14ac:dyDescent="0.3">
      <c r="A3017" s="55" t="s">
        <v>2239</v>
      </c>
      <c r="B3017" s="55">
        <v>0</v>
      </c>
      <c r="C3017" s="55">
        <v>0</v>
      </c>
      <c r="D3017" s="55">
        <v>1</v>
      </c>
      <c r="E3017" s="55">
        <v>0</v>
      </c>
      <c r="F3017" s="55">
        <v>0</v>
      </c>
      <c r="G3017" s="55">
        <v>2</v>
      </c>
      <c r="H3017" s="55">
        <v>1</v>
      </c>
      <c r="I3017" s="55">
        <v>0</v>
      </c>
      <c r="J3017" s="55">
        <v>1</v>
      </c>
      <c r="K3017" s="55">
        <v>1</v>
      </c>
      <c r="L3017" s="55">
        <v>0</v>
      </c>
      <c r="M3017" s="55">
        <v>0</v>
      </c>
      <c r="N3017" s="56">
        <v>3</v>
      </c>
      <c r="O3017" s="56">
        <v>3</v>
      </c>
      <c r="P3017" s="56">
        <v>6</v>
      </c>
      <c r="Q3017" s="55">
        <v>5503</v>
      </c>
      <c r="R3017" s="55" t="s">
        <v>1855</v>
      </c>
      <c r="S3017" s="55">
        <v>283</v>
      </c>
      <c r="T3017" s="57">
        <f t="shared" si="47"/>
        <v>4</v>
      </c>
    </row>
    <row r="3018" spans="1:20" s="55" customFormat="1" x14ac:dyDescent="0.3">
      <c r="A3018" s="55" t="s">
        <v>2239</v>
      </c>
      <c r="B3018" s="55">
        <v>1</v>
      </c>
      <c r="C3018" s="55">
        <v>0</v>
      </c>
      <c r="D3018" s="55">
        <v>0</v>
      </c>
      <c r="E3018" s="55">
        <v>1</v>
      </c>
      <c r="F3018" s="55">
        <v>0</v>
      </c>
      <c r="G3018" s="55">
        <v>0</v>
      </c>
      <c r="H3018" s="55">
        <v>0</v>
      </c>
      <c r="I3018" s="55">
        <v>0</v>
      </c>
      <c r="J3018" s="55">
        <v>1</v>
      </c>
      <c r="K3018" s="55">
        <v>1</v>
      </c>
      <c r="L3018" s="55">
        <v>0</v>
      </c>
      <c r="M3018" s="55">
        <v>0</v>
      </c>
      <c r="N3018" s="56">
        <v>2</v>
      </c>
      <c r="O3018" s="56">
        <v>2</v>
      </c>
      <c r="P3018" s="56">
        <v>4</v>
      </c>
      <c r="Q3018" s="55">
        <v>5504</v>
      </c>
      <c r="R3018" s="55" t="s">
        <v>1855</v>
      </c>
      <c r="S3018" s="55">
        <v>284</v>
      </c>
      <c r="T3018" s="57">
        <f t="shared" si="47"/>
        <v>2</v>
      </c>
    </row>
    <row r="3019" spans="1:20" s="55" customFormat="1" x14ac:dyDescent="0.3">
      <c r="A3019" s="55" t="s">
        <v>2239</v>
      </c>
      <c r="B3019" s="55">
        <v>0</v>
      </c>
      <c r="C3019" s="55">
        <v>0</v>
      </c>
      <c r="D3019" s="55">
        <v>0</v>
      </c>
      <c r="E3019" s="55">
        <v>0</v>
      </c>
      <c r="F3019" s="55">
        <v>1</v>
      </c>
      <c r="G3019" s="55">
        <v>0</v>
      </c>
      <c r="H3019" s="55">
        <v>1</v>
      </c>
      <c r="I3019" s="55">
        <v>1</v>
      </c>
      <c r="J3019" s="55">
        <v>1</v>
      </c>
      <c r="K3019" s="55">
        <v>1</v>
      </c>
      <c r="L3019" s="55">
        <v>0</v>
      </c>
      <c r="M3019" s="55">
        <v>0</v>
      </c>
      <c r="N3019" s="56">
        <v>3</v>
      </c>
      <c r="O3019" s="56">
        <v>2</v>
      </c>
      <c r="P3019" s="56">
        <v>5</v>
      </c>
      <c r="Q3019" s="55">
        <v>5505</v>
      </c>
      <c r="R3019" s="55" t="s">
        <v>1855</v>
      </c>
      <c r="S3019" s="55">
        <v>284</v>
      </c>
      <c r="T3019" s="57">
        <f t="shared" si="47"/>
        <v>3</v>
      </c>
    </row>
    <row r="3020" spans="1:20" s="55" customFormat="1" x14ac:dyDescent="0.3">
      <c r="A3020" s="55" t="s">
        <v>2239</v>
      </c>
      <c r="B3020" s="55">
        <v>0</v>
      </c>
      <c r="C3020" s="55">
        <v>1</v>
      </c>
      <c r="D3020" s="55">
        <v>0</v>
      </c>
      <c r="E3020" s="55">
        <v>0</v>
      </c>
      <c r="F3020" s="55">
        <v>0</v>
      </c>
      <c r="G3020" s="55">
        <v>0</v>
      </c>
      <c r="H3020" s="55">
        <v>1</v>
      </c>
      <c r="I3020" s="55">
        <v>1</v>
      </c>
      <c r="J3020" s="55">
        <v>1</v>
      </c>
      <c r="K3020" s="55">
        <v>1</v>
      </c>
      <c r="L3020" s="55">
        <v>0</v>
      </c>
      <c r="M3020" s="55">
        <v>0</v>
      </c>
      <c r="N3020" s="56">
        <v>2</v>
      </c>
      <c r="O3020" s="56">
        <v>3</v>
      </c>
      <c r="P3020" s="56">
        <v>5</v>
      </c>
      <c r="Q3020" s="55">
        <v>5506</v>
      </c>
      <c r="R3020" s="55" t="s">
        <v>1855</v>
      </c>
      <c r="S3020" s="55">
        <v>284</v>
      </c>
      <c r="T3020" s="57">
        <f t="shared" si="47"/>
        <v>3</v>
      </c>
    </row>
    <row r="3021" spans="1:20" s="55" customFormat="1" x14ac:dyDescent="0.3">
      <c r="A3021" s="55" t="s">
        <v>2239</v>
      </c>
      <c r="B3021" s="55">
        <v>2</v>
      </c>
      <c r="C3021" s="55">
        <v>0</v>
      </c>
      <c r="D3021" s="55">
        <v>0</v>
      </c>
      <c r="E3021" s="55">
        <v>0</v>
      </c>
      <c r="F3021" s="55">
        <v>1</v>
      </c>
      <c r="G3021" s="55">
        <v>0</v>
      </c>
      <c r="H3021" s="55">
        <v>0</v>
      </c>
      <c r="I3021" s="55">
        <v>3</v>
      </c>
      <c r="J3021" s="55">
        <v>1</v>
      </c>
      <c r="K3021" s="55">
        <v>2</v>
      </c>
      <c r="L3021" s="55">
        <v>0</v>
      </c>
      <c r="M3021" s="55">
        <v>0</v>
      </c>
      <c r="N3021" s="56">
        <v>4</v>
      </c>
      <c r="O3021" s="56">
        <v>5</v>
      </c>
      <c r="P3021" s="56">
        <v>9</v>
      </c>
      <c r="Q3021" s="55">
        <v>5507</v>
      </c>
      <c r="R3021" s="55" t="s">
        <v>1855</v>
      </c>
      <c r="S3021" s="55">
        <v>284</v>
      </c>
      <c r="T3021" s="57">
        <f t="shared" si="47"/>
        <v>6</v>
      </c>
    </row>
    <row r="3022" spans="1:20" s="55" customFormat="1" x14ac:dyDescent="0.3">
      <c r="A3022" s="55" t="s">
        <v>2239</v>
      </c>
      <c r="B3022" s="55">
        <v>0</v>
      </c>
      <c r="C3022" s="55">
        <v>0</v>
      </c>
      <c r="D3022" s="55">
        <v>0</v>
      </c>
      <c r="E3022" s="55">
        <v>1</v>
      </c>
      <c r="F3022" s="55">
        <v>0</v>
      </c>
      <c r="G3022" s="55">
        <v>0</v>
      </c>
      <c r="H3022" s="55">
        <v>0</v>
      </c>
      <c r="I3022" s="55">
        <v>1</v>
      </c>
      <c r="J3022" s="55">
        <v>2</v>
      </c>
      <c r="K3022" s="55">
        <v>1</v>
      </c>
      <c r="L3022" s="55">
        <v>1</v>
      </c>
      <c r="M3022" s="55">
        <v>1</v>
      </c>
      <c r="N3022" s="56">
        <v>3</v>
      </c>
      <c r="O3022" s="56">
        <v>4</v>
      </c>
      <c r="P3022" s="56">
        <v>7</v>
      </c>
      <c r="Q3022" s="55">
        <v>5508</v>
      </c>
      <c r="R3022" s="55" t="s">
        <v>1855</v>
      </c>
      <c r="S3022" s="55">
        <v>284</v>
      </c>
      <c r="T3022" s="57">
        <f t="shared" si="47"/>
        <v>2</v>
      </c>
    </row>
    <row r="3023" spans="1:20" s="55" customFormat="1" x14ac:dyDescent="0.3">
      <c r="A3023" s="55" t="s">
        <v>2239</v>
      </c>
      <c r="B3023" s="55">
        <v>0</v>
      </c>
      <c r="C3023" s="55">
        <v>0</v>
      </c>
      <c r="D3023" s="55">
        <v>0</v>
      </c>
      <c r="E3023" s="55">
        <v>0</v>
      </c>
      <c r="F3023" s="55">
        <v>1</v>
      </c>
      <c r="G3023" s="55">
        <v>2</v>
      </c>
      <c r="H3023" s="55">
        <v>0</v>
      </c>
      <c r="I3023" s="55">
        <v>0</v>
      </c>
      <c r="J3023" s="55">
        <v>1</v>
      </c>
      <c r="K3023" s="55">
        <v>1</v>
      </c>
      <c r="L3023" s="55">
        <v>0</v>
      </c>
      <c r="M3023" s="55">
        <v>0</v>
      </c>
      <c r="N3023" s="56">
        <v>2</v>
      </c>
      <c r="O3023" s="56">
        <v>3</v>
      </c>
      <c r="P3023" s="56">
        <v>5</v>
      </c>
      <c r="Q3023" s="55">
        <v>5509</v>
      </c>
      <c r="R3023" s="55" t="s">
        <v>1855</v>
      </c>
      <c r="S3023" s="55">
        <v>285</v>
      </c>
      <c r="T3023" s="57">
        <f t="shared" si="47"/>
        <v>3</v>
      </c>
    </row>
    <row r="3024" spans="1:20" s="55" customFormat="1" x14ac:dyDescent="0.3">
      <c r="A3024" s="55" t="s">
        <v>2239</v>
      </c>
      <c r="B3024" s="55">
        <v>0</v>
      </c>
      <c r="C3024" s="55">
        <v>1</v>
      </c>
      <c r="D3024" s="55">
        <v>0</v>
      </c>
      <c r="E3024" s="55">
        <v>2</v>
      </c>
      <c r="F3024" s="55">
        <v>0</v>
      </c>
      <c r="G3024" s="55">
        <v>1</v>
      </c>
      <c r="H3024" s="55">
        <v>0</v>
      </c>
      <c r="I3024" s="55">
        <v>1</v>
      </c>
      <c r="J3024" s="55">
        <v>1</v>
      </c>
      <c r="K3024" s="55">
        <v>1</v>
      </c>
      <c r="L3024" s="55">
        <v>0</v>
      </c>
      <c r="M3024" s="55">
        <v>0</v>
      </c>
      <c r="N3024" s="56">
        <v>1</v>
      </c>
      <c r="O3024" s="56">
        <v>6</v>
      </c>
      <c r="P3024" s="56">
        <v>7</v>
      </c>
      <c r="Q3024" s="55">
        <v>5510</v>
      </c>
      <c r="R3024" s="55" t="s">
        <v>1855</v>
      </c>
      <c r="S3024" s="55">
        <v>285</v>
      </c>
      <c r="T3024" s="57">
        <f t="shared" si="47"/>
        <v>5</v>
      </c>
    </row>
    <row r="3025" spans="1:20" s="55" customFormat="1" x14ac:dyDescent="0.3">
      <c r="A3025" s="55" t="s">
        <v>2239</v>
      </c>
      <c r="B3025" s="55">
        <v>2</v>
      </c>
      <c r="C3025" s="55">
        <v>0</v>
      </c>
      <c r="D3025" s="55">
        <v>0</v>
      </c>
      <c r="E3025" s="55">
        <v>0</v>
      </c>
      <c r="F3025" s="55">
        <v>0</v>
      </c>
      <c r="G3025" s="55">
        <v>1</v>
      </c>
      <c r="H3025" s="55">
        <v>0</v>
      </c>
      <c r="I3025" s="55">
        <v>0</v>
      </c>
      <c r="J3025" s="55">
        <v>1</v>
      </c>
      <c r="K3025" s="55">
        <v>1</v>
      </c>
      <c r="L3025" s="55">
        <v>0</v>
      </c>
      <c r="M3025" s="55">
        <v>0</v>
      </c>
      <c r="N3025" s="56">
        <v>3</v>
      </c>
      <c r="O3025" s="56">
        <v>2</v>
      </c>
      <c r="P3025" s="56">
        <v>5</v>
      </c>
      <c r="Q3025" s="55">
        <v>5511</v>
      </c>
      <c r="R3025" s="55" t="s">
        <v>1855</v>
      </c>
      <c r="S3025" s="55">
        <v>285</v>
      </c>
      <c r="T3025" s="57">
        <f t="shared" si="47"/>
        <v>3</v>
      </c>
    </row>
    <row r="3026" spans="1:20" s="55" customFormat="1" x14ac:dyDescent="0.3">
      <c r="A3026" s="55" t="s">
        <v>2239</v>
      </c>
      <c r="B3026" s="55">
        <v>0</v>
      </c>
      <c r="C3026" s="55">
        <v>0</v>
      </c>
      <c r="D3026" s="55">
        <v>1</v>
      </c>
      <c r="E3026" s="55">
        <v>0</v>
      </c>
      <c r="F3026" s="55">
        <v>0</v>
      </c>
      <c r="G3026" s="55">
        <v>1</v>
      </c>
      <c r="H3026" s="55">
        <v>0</v>
      </c>
      <c r="I3026" s="55">
        <v>0</v>
      </c>
      <c r="J3026" s="55">
        <v>1</v>
      </c>
      <c r="K3026" s="55">
        <v>1</v>
      </c>
      <c r="L3026" s="55">
        <v>0</v>
      </c>
      <c r="M3026" s="55">
        <v>0</v>
      </c>
      <c r="N3026" s="56">
        <v>2</v>
      </c>
      <c r="O3026" s="56">
        <v>2</v>
      </c>
      <c r="P3026" s="56">
        <v>4</v>
      </c>
      <c r="Q3026" s="55">
        <v>5512</v>
      </c>
      <c r="R3026" s="55" t="s">
        <v>1855</v>
      </c>
      <c r="S3026" s="55">
        <v>285</v>
      </c>
      <c r="T3026" s="57">
        <f t="shared" si="47"/>
        <v>2</v>
      </c>
    </row>
    <row r="3027" spans="1:20" s="55" customFormat="1" x14ac:dyDescent="0.3">
      <c r="A3027" s="55" t="s">
        <v>2239</v>
      </c>
      <c r="B3027" s="55">
        <v>0</v>
      </c>
      <c r="C3027" s="55">
        <v>0</v>
      </c>
      <c r="D3027" s="55">
        <v>0</v>
      </c>
      <c r="E3027" s="55">
        <v>1</v>
      </c>
      <c r="F3027" s="55">
        <v>1</v>
      </c>
      <c r="G3027" s="55">
        <v>0</v>
      </c>
      <c r="H3027" s="55">
        <v>0</v>
      </c>
      <c r="I3027" s="55">
        <v>0</v>
      </c>
      <c r="J3027" s="55">
        <v>1</v>
      </c>
      <c r="K3027" s="55">
        <v>1</v>
      </c>
      <c r="L3027" s="55">
        <v>0</v>
      </c>
      <c r="M3027" s="55">
        <v>1</v>
      </c>
      <c r="N3027" s="56">
        <v>2</v>
      </c>
      <c r="O3027" s="56">
        <v>3</v>
      </c>
      <c r="P3027" s="56">
        <v>5</v>
      </c>
      <c r="Q3027" s="55">
        <v>5513</v>
      </c>
      <c r="R3027" s="55" t="s">
        <v>1855</v>
      </c>
      <c r="S3027" s="55">
        <v>285</v>
      </c>
      <c r="T3027" s="57">
        <f t="shared" si="47"/>
        <v>2</v>
      </c>
    </row>
    <row r="3028" spans="1:20" s="55" customFormat="1" x14ac:dyDescent="0.3">
      <c r="A3028" s="55" t="s">
        <v>2239</v>
      </c>
      <c r="B3028" s="55">
        <v>1</v>
      </c>
      <c r="C3028" s="55">
        <v>0</v>
      </c>
      <c r="D3028" s="55">
        <v>0</v>
      </c>
      <c r="E3028" s="55">
        <v>0</v>
      </c>
      <c r="F3028" s="55">
        <v>1</v>
      </c>
      <c r="G3028" s="55">
        <v>0</v>
      </c>
      <c r="H3028" s="55">
        <v>0</v>
      </c>
      <c r="I3028" s="55">
        <v>0</v>
      </c>
      <c r="J3028" s="55">
        <v>1</v>
      </c>
      <c r="K3028" s="55">
        <v>2</v>
      </c>
      <c r="L3028" s="55">
        <v>0</v>
      </c>
      <c r="M3028" s="55">
        <v>0</v>
      </c>
      <c r="N3028" s="56">
        <v>3</v>
      </c>
      <c r="O3028" s="56">
        <v>2</v>
      </c>
      <c r="P3028" s="56">
        <v>5</v>
      </c>
      <c r="Q3028" s="55">
        <v>5514</v>
      </c>
      <c r="R3028" s="55" t="s">
        <v>1855</v>
      </c>
      <c r="S3028" s="55">
        <v>285</v>
      </c>
      <c r="T3028" s="57">
        <f t="shared" si="47"/>
        <v>2</v>
      </c>
    </row>
    <row r="3029" spans="1:20" s="55" customFormat="1" x14ac:dyDescent="0.3">
      <c r="A3029" s="55" t="s">
        <v>2239</v>
      </c>
      <c r="B3029" s="55">
        <v>0</v>
      </c>
      <c r="C3029" s="55">
        <v>0</v>
      </c>
      <c r="D3029" s="55">
        <v>0</v>
      </c>
      <c r="E3029" s="55">
        <v>1</v>
      </c>
      <c r="F3029" s="55">
        <v>2</v>
      </c>
      <c r="G3029" s="55">
        <v>0</v>
      </c>
      <c r="H3029" s="55">
        <v>0</v>
      </c>
      <c r="I3029" s="55">
        <v>0</v>
      </c>
      <c r="J3029" s="55">
        <v>1</v>
      </c>
      <c r="K3029" s="55">
        <v>1</v>
      </c>
      <c r="L3029" s="55">
        <v>0</v>
      </c>
      <c r="M3029" s="55">
        <v>0</v>
      </c>
      <c r="N3029" s="56">
        <v>3</v>
      </c>
      <c r="O3029" s="56">
        <v>2</v>
      </c>
      <c r="P3029" s="56">
        <v>5</v>
      </c>
      <c r="Q3029" s="55">
        <v>5515</v>
      </c>
      <c r="R3029" s="55" t="s">
        <v>1855</v>
      </c>
      <c r="S3029" s="55">
        <v>285</v>
      </c>
      <c r="T3029" s="57">
        <f t="shared" si="47"/>
        <v>3</v>
      </c>
    </row>
    <row r="3030" spans="1:20" s="55" customFormat="1" x14ac:dyDescent="0.3">
      <c r="A3030" s="55" t="s">
        <v>2239</v>
      </c>
      <c r="B3030" s="55">
        <v>0</v>
      </c>
      <c r="C3030" s="55">
        <v>0</v>
      </c>
      <c r="D3030" s="55">
        <v>0</v>
      </c>
      <c r="E3030" s="55">
        <v>0</v>
      </c>
      <c r="F3030" s="55">
        <v>0</v>
      </c>
      <c r="G3030" s="55">
        <v>3</v>
      </c>
      <c r="H3030" s="55">
        <v>0</v>
      </c>
      <c r="I3030" s="55">
        <v>0</v>
      </c>
      <c r="J3030" s="55">
        <v>1</v>
      </c>
      <c r="K3030" s="55">
        <v>1</v>
      </c>
      <c r="L3030" s="55">
        <v>0</v>
      </c>
      <c r="M3030" s="55">
        <v>0</v>
      </c>
      <c r="N3030" s="56">
        <v>1</v>
      </c>
      <c r="O3030" s="56">
        <v>4</v>
      </c>
      <c r="P3030" s="56">
        <v>5</v>
      </c>
      <c r="Q3030" s="55">
        <v>5516</v>
      </c>
      <c r="R3030" s="55" t="s">
        <v>1855</v>
      </c>
      <c r="S3030" s="55">
        <v>285</v>
      </c>
      <c r="T3030" s="57">
        <f t="shared" si="47"/>
        <v>3</v>
      </c>
    </row>
    <row r="3031" spans="1:20" s="55" customFormat="1" x14ac:dyDescent="0.3">
      <c r="A3031" s="55" t="s">
        <v>2239</v>
      </c>
      <c r="B3031" s="55">
        <v>1</v>
      </c>
      <c r="C3031" s="55">
        <v>0</v>
      </c>
      <c r="D3031" s="55">
        <v>0</v>
      </c>
      <c r="E3031" s="55">
        <v>1</v>
      </c>
      <c r="F3031" s="55">
        <v>1</v>
      </c>
      <c r="G3031" s="55">
        <v>0</v>
      </c>
      <c r="H3031" s="55">
        <v>0</v>
      </c>
      <c r="I3031" s="55">
        <v>1</v>
      </c>
      <c r="J3031" s="55">
        <v>1</v>
      </c>
      <c r="K3031" s="55">
        <v>1</v>
      </c>
      <c r="L3031" s="55">
        <v>0</v>
      </c>
      <c r="M3031" s="55">
        <v>0</v>
      </c>
      <c r="N3031" s="56">
        <v>3</v>
      </c>
      <c r="O3031" s="56">
        <v>3</v>
      </c>
      <c r="P3031" s="56">
        <v>6</v>
      </c>
      <c r="Q3031" s="55">
        <v>5517</v>
      </c>
      <c r="R3031" s="55" t="s">
        <v>1855</v>
      </c>
      <c r="S3031" s="55">
        <v>285</v>
      </c>
      <c r="T3031" s="57">
        <f t="shared" si="47"/>
        <v>4</v>
      </c>
    </row>
    <row r="3032" spans="1:20" s="55" customFormat="1" x14ac:dyDescent="0.3">
      <c r="A3032" s="55" t="s">
        <v>2239</v>
      </c>
      <c r="B3032" s="55">
        <v>0</v>
      </c>
      <c r="C3032" s="55">
        <v>1</v>
      </c>
      <c r="D3032" s="55">
        <v>1</v>
      </c>
      <c r="E3032" s="55">
        <v>0</v>
      </c>
      <c r="F3032" s="55">
        <v>0</v>
      </c>
      <c r="G3032" s="55">
        <v>0</v>
      </c>
      <c r="H3032" s="55">
        <v>0</v>
      </c>
      <c r="I3032" s="55">
        <v>0</v>
      </c>
      <c r="J3032" s="55">
        <v>1</v>
      </c>
      <c r="K3032" s="55">
        <v>1</v>
      </c>
      <c r="L3032" s="55">
        <v>0</v>
      </c>
      <c r="M3032" s="55">
        <v>0</v>
      </c>
      <c r="N3032" s="56">
        <v>2</v>
      </c>
      <c r="O3032" s="56">
        <v>2</v>
      </c>
      <c r="P3032" s="56">
        <v>4</v>
      </c>
      <c r="Q3032" s="55">
        <v>5518</v>
      </c>
      <c r="R3032" s="55" t="s">
        <v>1855</v>
      </c>
      <c r="S3032" s="55">
        <v>285</v>
      </c>
      <c r="T3032" s="57">
        <f t="shared" si="47"/>
        <v>2</v>
      </c>
    </row>
    <row r="3033" spans="1:20" s="55" customFormat="1" x14ac:dyDescent="0.3">
      <c r="A3033" s="55" t="s">
        <v>2239</v>
      </c>
      <c r="B3033" s="55">
        <v>0</v>
      </c>
      <c r="C3033" s="55">
        <v>0</v>
      </c>
      <c r="D3033" s="55">
        <v>0</v>
      </c>
      <c r="E3033" s="55">
        <v>0</v>
      </c>
      <c r="F3033" s="55">
        <v>2</v>
      </c>
      <c r="G3033" s="55">
        <v>1</v>
      </c>
      <c r="H3033" s="55">
        <v>0</v>
      </c>
      <c r="I3033" s="55">
        <v>0</v>
      </c>
      <c r="J3033" s="55">
        <v>1</v>
      </c>
      <c r="K3033" s="55">
        <v>1</v>
      </c>
      <c r="L3033" s="55">
        <v>0</v>
      </c>
      <c r="M3033" s="55">
        <v>0</v>
      </c>
      <c r="N3033" s="56">
        <v>3</v>
      </c>
      <c r="O3033" s="56">
        <v>2</v>
      </c>
      <c r="P3033" s="56">
        <v>5</v>
      </c>
      <c r="Q3033" s="55">
        <v>5519</v>
      </c>
      <c r="R3033" s="55" t="s">
        <v>1855</v>
      </c>
      <c r="S3033" s="55">
        <v>285</v>
      </c>
      <c r="T3033" s="57">
        <f t="shared" si="47"/>
        <v>3</v>
      </c>
    </row>
    <row r="3034" spans="1:20" s="55" customFormat="1" x14ac:dyDescent="0.3">
      <c r="A3034" s="55" t="s">
        <v>2239</v>
      </c>
      <c r="B3034" s="55">
        <v>0</v>
      </c>
      <c r="C3034" s="55">
        <v>0</v>
      </c>
      <c r="D3034" s="55">
        <v>0</v>
      </c>
      <c r="E3034" s="55">
        <v>1</v>
      </c>
      <c r="F3034" s="55">
        <v>0</v>
      </c>
      <c r="G3034" s="55">
        <v>1</v>
      </c>
      <c r="H3034" s="55">
        <v>0</v>
      </c>
      <c r="I3034" s="55">
        <v>0</v>
      </c>
      <c r="J3034" s="55">
        <v>1</v>
      </c>
      <c r="K3034" s="55">
        <v>1</v>
      </c>
      <c r="L3034" s="55">
        <v>0</v>
      </c>
      <c r="M3034" s="55">
        <v>0</v>
      </c>
      <c r="N3034" s="56">
        <v>1</v>
      </c>
      <c r="O3034" s="56">
        <v>3</v>
      </c>
      <c r="P3034" s="56">
        <v>4</v>
      </c>
      <c r="Q3034" s="55">
        <v>5520</v>
      </c>
      <c r="R3034" s="55" t="s">
        <v>1855</v>
      </c>
      <c r="S3034" s="55">
        <v>285</v>
      </c>
      <c r="T3034" s="57">
        <f t="shared" si="47"/>
        <v>2</v>
      </c>
    </row>
    <row r="3035" spans="1:20" s="55" customFormat="1" x14ac:dyDescent="0.3">
      <c r="A3035" s="55" t="s">
        <v>2239</v>
      </c>
      <c r="B3035" s="55">
        <v>0</v>
      </c>
      <c r="C3035" s="55">
        <v>0</v>
      </c>
      <c r="D3035" s="55">
        <v>1</v>
      </c>
      <c r="E3035" s="55">
        <v>0</v>
      </c>
      <c r="F3035" s="55">
        <v>0</v>
      </c>
      <c r="G3035" s="55">
        <v>1</v>
      </c>
      <c r="H3035" s="55">
        <v>0</v>
      </c>
      <c r="I3035" s="55">
        <v>3</v>
      </c>
      <c r="J3035" s="55">
        <v>1</v>
      </c>
      <c r="K3035" s="55">
        <v>1</v>
      </c>
      <c r="L3035" s="55">
        <v>1</v>
      </c>
      <c r="M3035" s="55">
        <v>1</v>
      </c>
      <c r="N3035" s="56">
        <v>3</v>
      </c>
      <c r="O3035" s="56">
        <v>6</v>
      </c>
      <c r="P3035" s="56">
        <v>9</v>
      </c>
      <c r="Q3035" s="55">
        <v>5521</v>
      </c>
      <c r="R3035" s="55" t="s">
        <v>1855</v>
      </c>
      <c r="S3035" s="55">
        <v>285</v>
      </c>
      <c r="T3035" s="57">
        <f t="shared" si="47"/>
        <v>5</v>
      </c>
    </row>
    <row r="3036" spans="1:20" s="55" customFormat="1" x14ac:dyDescent="0.3">
      <c r="A3036" s="55" t="s">
        <v>2239</v>
      </c>
      <c r="B3036" s="55">
        <v>0</v>
      </c>
      <c r="C3036" s="55">
        <v>0</v>
      </c>
      <c r="D3036" s="55">
        <v>1</v>
      </c>
      <c r="E3036" s="55">
        <v>1</v>
      </c>
      <c r="F3036" s="55">
        <v>0</v>
      </c>
      <c r="G3036" s="55">
        <v>0</v>
      </c>
      <c r="H3036" s="55">
        <v>1</v>
      </c>
      <c r="I3036" s="55">
        <v>0</v>
      </c>
      <c r="J3036" s="55">
        <v>1</v>
      </c>
      <c r="K3036" s="55">
        <v>1</v>
      </c>
      <c r="L3036" s="55">
        <v>0</v>
      </c>
      <c r="M3036" s="55">
        <v>0</v>
      </c>
      <c r="N3036" s="56">
        <v>3</v>
      </c>
      <c r="O3036" s="56">
        <v>2</v>
      </c>
      <c r="P3036" s="56">
        <v>5</v>
      </c>
      <c r="Q3036" s="55">
        <v>5522</v>
      </c>
      <c r="R3036" s="55" t="s">
        <v>1855</v>
      </c>
      <c r="S3036" s="55">
        <v>285</v>
      </c>
      <c r="T3036" s="57">
        <f t="shared" si="47"/>
        <v>3</v>
      </c>
    </row>
    <row r="3037" spans="1:20" s="55" customFormat="1" x14ac:dyDescent="0.3">
      <c r="A3037" s="55" t="s">
        <v>2239</v>
      </c>
      <c r="B3037" s="55">
        <v>0</v>
      </c>
      <c r="C3037" s="55">
        <v>0</v>
      </c>
      <c r="D3037" s="55">
        <v>0</v>
      </c>
      <c r="E3037" s="55">
        <v>2</v>
      </c>
      <c r="F3037" s="55">
        <v>1</v>
      </c>
      <c r="G3037" s="55">
        <v>0</v>
      </c>
      <c r="H3037" s="55">
        <v>0</v>
      </c>
      <c r="I3037" s="55">
        <v>0</v>
      </c>
      <c r="J3037" s="55">
        <v>1</v>
      </c>
      <c r="K3037" s="55">
        <v>1</v>
      </c>
      <c r="L3037" s="55">
        <v>0</v>
      </c>
      <c r="M3037" s="55">
        <v>0</v>
      </c>
      <c r="N3037" s="56">
        <v>2</v>
      </c>
      <c r="O3037" s="56">
        <v>3</v>
      </c>
      <c r="P3037" s="56">
        <v>5</v>
      </c>
      <c r="Q3037" s="55">
        <v>5523</v>
      </c>
      <c r="R3037" s="55" t="s">
        <v>1855</v>
      </c>
      <c r="S3037" s="55">
        <v>285</v>
      </c>
      <c r="T3037" s="57">
        <f t="shared" si="47"/>
        <v>3</v>
      </c>
    </row>
    <row r="3038" spans="1:20" s="55" customFormat="1" x14ac:dyDescent="0.3">
      <c r="A3038" s="55" t="s">
        <v>2239</v>
      </c>
      <c r="B3038" s="55">
        <v>1</v>
      </c>
      <c r="C3038" s="55">
        <v>0</v>
      </c>
      <c r="D3038" s="55">
        <v>0</v>
      </c>
      <c r="E3038" s="55">
        <v>0</v>
      </c>
      <c r="F3038" s="55">
        <v>1</v>
      </c>
      <c r="G3038" s="55">
        <v>1</v>
      </c>
      <c r="H3038" s="55">
        <v>0</v>
      </c>
      <c r="I3038" s="55">
        <v>1</v>
      </c>
      <c r="J3038" s="55">
        <v>1</v>
      </c>
      <c r="K3038" s="55">
        <v>1</v>
      </c>
      <c r="L3038" s="55">
        <v>0</v>
      </c>
      <c r="M3038" s="55">
        <v>0</v>
      </c>
      <c r="N3038" s="56">
        <v>3</v>
      </c>
      <c r="O3038" s="56">
        <v>3</v>
      </c>
      <c r="P3038" s="56">
        <v>6</v>
      </c>
      <c r="Q3038" s="55">
        <v>5524</v>
      </c>
      <c r="R3038" s="55" t="s">
        <v>1855</v>
      </c>
      <c r="S3038" s="55">
        <v>285</v>
      </c>
      <c r="T3038" s="57">
        <f t="shared" si="47"/>
        <v>4</v>
      </c>
    </row>
    <row r="3039" spans="1:20" s="55" customFormat="1" x14ac:dyDescent="0.3">
      <c r="A3039" s="55" t="s">
        <v>2239</v>
      </c>
      <c r="B3039" s="55">
        <v>0</v>
      </c>
      <c r="C3039" s="55">
        <v>0</v>
      </c>
      <c r="D3039" s="55">
        <v>0</v>
      </c>
      <c r="E3039" s="55">
        <v>1</v>
      </c>
      <c r="F3039" s="55">
        <v>0</v>
      </c>
      <c r="G3039" s="55">
        <v>1</v>
      </c>
      <c r="H3039" s="55">
        <v>0</v>
      </c>
      <c r="I3039" s="55">
        <v>1</v>
      </c>
      <c r="J3039" s="55">
        <v>1</v>
      </c>
      <c r="K3039" s="55">
        <v>1</v>
      </c>
      <c r="L3039" s="55">
        <v>0</v>
      </c>
      <c r="M3039" s="55">
        <v>0</v>
      </c>
      <c r="N3039" s="56">
        <v>1</v>
      </c>
      <c r="O3039" s="56">
        <v>4</v>
      </c>
      <c r="P3039" s="56">
        <v>5</v>
      </c>
      <c r="Q3039" s="55">
        <v>5525</v>
      </c>
      <c r="R3039" s="55" t="s">
        <v>1855</v>
      </c>
      <c r="S3039" s="55">
        <v>285</v>
      </c>
      <c r="T3039" s="57">
        <f t="shared" si="47"/>
        <v>3</v>
      </c>
    </row>
    <row r="3040" spans="1:20" s="55" customFormat="1" x14ac:dyDescent="0.3">
      <c r="A3040" s="55" t="s">
        <v>2239</v>
      </c>
      <c r="B3040" s="55">
        <v>1</v>
      </c>
      <c r="C3040" s="55">
        <v>0</v>
      </c>
      <c r="D3040" s="55">
        <v>0</v>
      </c>
      <c r="E3040" s="55">
        <v>1</v>
      </c>
      <c r="F3040" s="55">
        <v>0</v>
      </c>
      <c r="G3040" s="55">
        <v>0</v>
      </c>
      <c r="H3040" s="55">
        <v>1</v>
      </c>
      <c r="I3040" s="55">
        <v>1</v>
      </c>
      <c r="J3040" s="55">
        <v>1</v>
      </c>
      <c r="K3040" s="55">
        <v>1</v>
      </c>
      <c r="L3040" s="55">
        <v>1</v>
      </c>
      <c r="M3040" s="55">
        <v>1</v>
      </c>
      <c r="N3040" s="56">
        <v>4</v>
      </c>
      <c r="O3040" s="56">
        <v>4</v>
      </c>
      <c r="P3040" s="56">
        <v>8</v>
      </c>
      <c r="Q3040" s="55">
        <v>5526</v>
      </c>
      <c r="R3040" s="55" t="s">
        <v>1855</v>
      </c>
      <c r="S3040" s="55">
        <v>285</v>
      </c>
      <c r="T3040" s="57">
        <f t="shared" si="47"/>
        <v>4</v>
      </c>
    </row>
    <row r="3041" spans="1:20" s="55" customFormat="1" x14ac:dyDescent="0.3">
      <c r="A3041" s="55" t="s">
        <v>2239</v>
      </c>
      <c r="B3041" s="55">
        <v>0</v>
      </c>
      <c r="C3041" s="55">
        <v>0</v>
      </c>
      <c r="D3041" s="55">
        <v>1</v>
      </c>
      <c r="E3041" s="55">
        <v>0</v>
      </c>
      <c r="F3041" s="55">
        <v>0</v>
      </c>
      <c r="G3041" s="55">
        <v>2</v>
      </c>
      <c r="H3041" s="55">
        <v>0</v>
      </c>
      <c r="I3041" s="55">
        <v>1</v>
      </c>
      <c r="J3041" s="55">
        <v>1</v>
      </c>
      <c r="K3041" s="55">
        <v>2</v>
      </c>
      <c r="L3041" s="55">
        <v>0</v>
      </c>
      <c r="M3041" s="55">
        <v>0</v>
      </c>
      <c r="N3041" s="56">
        <v>2</v>
      </c>
      <c r="O3041" s="56">
        <v>5</v>
      </c>
      <c r="P3041" s="56">
        <v>7</v>
      </c>
      <c r="Q3041" s="55">
        <v>5527</v>
      </c>
      <c r="R3041" s="55" t="s">
        <v>1855</v>
      </c>
      <c r="S3041" s="55">
        <v>285</v>
      </c>
      <c r="T3041" s="57">
        <f t="shared" si="47"/>
        <v>4</v>
      </c>
    </row>
    <row r="3042" spans="1:20" s="55" customFormat="1" x14ac:dyDescent="0.3">
      <c r="A3042" s="55" t="s">
        <v>2239</v>
      </c>
      <c r="B3042" s="55">
        <v>0</v>
      </c>
      <c r="C3042" s="55">
        <v>0</v>
      </c>
      <c r="D3042" s="55">
        <v>1</v>
      </c>
      <c r="E3042" s="55">
        <v>1</v>
      </c>
      <c r="F3042" s="55">
        <v>1</v>
      </c>
      <c r="G3042" s="55">
        <v>0</v>
      </c>
      <c r="H3042" s="55">
        <v>0</v>
      </c>
      <c r="I3042" s="55">
        <v>0</v>
      </c>
      <c r="J3042" s="55">
        <v>1</v>
      </c>
      <c r="K3042" s="55">
        <v>1</v>
      </c>
      <c r="L3042" s="55">
        <v>0</v>
      </c>
      <c r="M3042" s="55">
        <v>0</v>
      </c>
      <c r="N3042" s="56">
        <v>3</v>
      </c>
      <c r="O3042" s="56">
        <v>2</v>
      </c>
      <c r="P3042" s="56">
        <v>5</v>
      </c>
      <c r="Q3042" s="55">
        <v>5528</v>
      </c>
      <c r="R3042" s="55" t="s">
        <v>1855</v>
      </c>
      <c r="S3042" s="55">
        <v>285</v>
      </c>
      <c r="T3042" s="57">
        <f t="shared" si="47"/>
        <v>3</v>
      </c>
    </row>
    <row r="3043" spans="1:20" s="55" customFormat="1" x14ac:dyDescent="0.3">
      <c r="A3043" s="55" t="s">
        <v>2239</v>
      </c>
      <c r="B3043" s="55">
        <v>0</v>
      </c>
      <c r="C3043" s="55">
        <v>0</v>
      </c>
      <c r="D3043" s="55">
        <v>0</v>
      </c>
      <c r="E3043" s="55">
        <v>1</v>
      </c>
      <c r="F3043" s="55">
        <v>2</v>
      </c>
      <c r="G3043" s="55">
        <v>0</v>
      </c>
      <c r="H3043" s="55">
        <v>1</v>
      </c>
      <c r="I3043" s="55">
        <v>0</v>
      </c>
      <c r="J3043" s="55">
        <v>1</v>
      </c>
      <c r="K3043" s="55">
        <v>1</v>
      </c>
      <c r="L3043" s="55">
        <v>0</v>
      </c>
      <c r="M3043" s="55">
        <v>0</v>
      </c>
      <c r="N3043" s="56">
        <v>4</v>
      </c>
      <c r="O3043" s="56">
        <v>2</v>
      </c>
      <c r="P3043" s="56">
        <v>6</v>
      </c>
      <c r="Q3043" s="55">
        <v>5529</v>
      </c>
      <c r="R3043" s="55" t="s">
        <v>1855</v>
      </c>
      <c r="S3043" s="55">
        <v>286</v>
      </c>
      <c r="T3043" s="57">
        <f t="shared" si="47"/>
        <v>4</v>
      </c>
    </row>
    <row r="3044" spans="1:20" s="55" customFormat="1" x14ac:dyDescent="0.3">
      <c r="A3044" s="55" t="s">
        <v>2239</v>
      </c>
      <c r="B3044" s="55">
        <v>1</v>
      </c>
      <c r="C3044" s="55">
        <v>1</v>
      </c>
      <c r="D3044" s="55">
        <v>0</v>
      </c>
      <c r="E3044" s="55">
        <v>0</v>
      </c>
      <c r="F3044" s="55">
        <v>1</v>
      </c>
      <c r="G3044" s="55">
        <v>0</v>
      </c>
      <c r="H3044" s="55">
        <v>0</v>
      </c>
      <c r="I3044" s="55">
        <v>1</v>
      </c>
      <c r="J3044" s="55">
        <v>1</v>
      </c>
      <c r="K3044" s="55">
        <v>1</v>
      </c>
      <c r="L3044" s="55">
        <v>0</v>
      </c>
      <c r="M3044" s="55">
        <v>0</v>
      </c>
      <c r="N3044" s="56">
        <v>3</v>
      </c>
      <c r="O3044" s="56">
        <v>3</v>
      </c>
      <c r="P3044" s="56">
        <v>6</v>
      </c>
      <c r="Q3044" s="55">
        <v>5530</v>
      </c>
      <c r="R3044" s="55" t="s">
        <v>1855</v>
      </c>
      <c r="S3044" s="55">
        <v>286</v>
      </c>
      <c r="T3044" s="57">
        <f t="shared" si="47"/>
        <v>4</v>
      </c>
    </row>
    <row r="3045" spans="1:20" s="55" customFormat="1" x14ac:dyDescent="0.3">
      <c r="A3045" s="55" t="s">
        <v>2239</v>
      </c>
      <c r="B3045" s="55">
        <v>0</v>
      </c>
      <c r="C3045" s="55">
        <v>0</v>
      </c>
      <c r="D3045" s="55">
        <v>1</v>
      </c>
      <c r="E3045" s="55">
        <v>0</v>
      </c>
      <c r="F3045" s="55">
        <v>1</v>
      </c>
      <c r="G3045" s="55">
        <v>0</v>
      </c>
      <c r="H3045" s="55">
        <v>1</v>
      </c>
      <c r="I3045" s="55">
        <v>1</v>
      </c>
      <c r="J3045" s="55">
        <v>1</v>
      </c>
      <c r="K3045" s="55">
        <v>1</v>
      </c>
      <c r="L3045" s="55">
        <v>1</v>
      </c>
      <c r="M3045" s="55">
        <v>1</v>
      </c>
      <c r="N3045" s="56">
        <v>5</v>
      </c>
      <c r="O3045" s="56">
        <v>3</v>
      </c>
      <c r="P3045" s="56">
        <v>8</v>
      </c>
      <c r="Q3045" s="55">
        <v>5531</v>
      </c>
      <c r="R3045" s="55" t="s">
        <v>1855</v>
      </c>
      <c r="S3045" s="55">
        <v>286</v>
      </c>
      <c r="T3045" s="57">
        <f t="shared" si="47"/>
        <v>4</v>
      </c>
    </row>
    <row r="3046" spans="1:20" s="55" customFormat="1" x14ac:dyDescent="0.3">
      <c r="A3046" s="55" t="s">
        <v>2239</v>
      </c>
      <c r="B3046" s="55">
        <v>0</v>
      </c>
      <c r="C3046" s="55">
        <v>1</v>
      </c>
      <c r="D3046" s="55">
        <v>0</v>
      </c>
      <c r="E3046" s="55">
        <v>0</v>
      </c>
      <c r="F3046" s="55">
        <v>1</v>
      </c>
      <c r="G3046" s="55">
        <v>0</v>
      </c>
      <c r="H3046" s="55">
        <v>2</v>
      </c>
      <c r="I3046" s="55">
        <v>0</v>
      </c>
      <c r="J3046" s="55">
        <v>1</v>
      </c>
      <c r="K3046" s="55">
        <v>1</v>
      </c>
      <c r="L3046" s="55">
        <v>0</v>
      </c>
      <c r="M3046" s="55">
        <v>0</v>
      </c>
      <c r="N3046" s="56">
        <v>4</v>
      </c>
      <c r="O3046" s="56">
        <v>2</v>
      </c>
      <c r="P3046" s="56">
        <v>6</v>
      </c>
      <c r="Q3046" s="55">
        <v>5532</v>
      </c>
      <c r="R3046" s="55" t="s">
        <v>1855</v>
      </c>
      <c r="S3046" s="55">
        <v>286</v>
      </c>
      <c r="T3046" s="57">
        <f t="shared" si="47"/>
        <v>4</v>
      </c>
    </row>
    <row r="3047" spans="1:20" s="55" customFormat="1" x14ac:dyDescent="0.3">
      <c r="A3047" s="55" t="s">
        <v>2239</v>
      </c>
      <c r="B3047" s="55">
        <v>0</v>
      </c>
      <c r="C3047" s="55">
        <v>0</v>
      </c>
      <c r="D3047" s="55">
        <v>1</v>
      </c>
      <c r="E3047" s="55">
        <v>0</v>
      </c>
      <c r="F3047" s="55">
        <v>0</v>
      </c>
      <c r="G3047" s="55">
        <v>2</v>
      </c>
      <c r="H3047" s="55">
        <v>0</v>
      </c>
      <c r="I3047" s="55">
        <v>0</v>
      </c>
      <c r="J3047" s="55">
        <v>1</v>
      </c>
      <c r="K3047" s="55">
        <v>1</v>
      </c>
      <c r="L3047" s="55">
        <v>0</v>
      </c>
      <c r="M3047" s="55">
        <v>0</v>
      </c>
      <c r="N3047" s="56">
        <v>2</v>
      </c>
      <c r="O3047" s="56">
        <v>3</v>
      </c>
      <c r="P3047" s="56">
        <v>5</v>
      </c>
      <c r="Q3047" s="55">
        <v>5533</v>
      </c>
      <c r="R3047" s="55" t="s">
        <v>1855</v>
      </c>
      <c r="S3047" s="55">
        <v>286</v>
      </c>
      <c r="T3047" s="57">
        <f t="shared" si="47"/>
        <v>3</v>
      </c>
    </row>
    <row r="3048" spans="1:20" s="55" customFormat="1" x14ac:dyDescent="0.3">
      <c r="A3048" s="55" t="s">
        <v>2239</v>
      </c>
      <c r="B3048" s="55">
        <v>0</v>
      </c>
      <c r="C3048" s="55">
        <v>0</v>
      </c>
      <c r="D3048" s="55">
        <v>0</v>
      </c>
      <c r="E3048" s="55">
        <v>1</v>
      </c>
      <c r="F3048" s="55">
        <v>1</v>
      </c>
      <c r="G3048" s="55">
        <v>0</v>
      </c>
      <c r="H3048" s="55">
        <v>0</v>
      </c>
      <c r="I3048" s="55">
        <v>1</v>
      </c>
      <c r="J3048" s="55">
        <v>1</v>
      </c>
      <c r="K3048" s="55">
        <v>1</v>
      </c>
      <c r="L3048" s="55">
        <v>0</v>
      </c>
      <c r="M3048" s="55">
        <v>0</v>
      </c>
      <c r="N3048" s="56">
        <v>2</v>
      </c>
      <c r="O3048" s="56">
        <v>3</v>
      </c>
      <c r="P3048" s="56">
        <v>5</v>
      </c>
      <c r="Q3048" s="55">
        <v>5534</v>
      </c>
      <c r="R3048" s="55" t="s">
        <v>1855</v>
      </c>
      <c r="S3048" s="55">
        <v>286</v>
      </c>
      <c r="T3048" s="57">
        <f t="shared" si="47"/>
        <v>3</v>
      </c>
    </row>
    <row r="3049" spans="1:20" s="55" customFormat="1" x14ac:dyDescent="0.3">
      <c r="A3049" s="55" t="s">
        <v>2239</v>
      </c>
      <c r="B3049" s="55">
        <v>0</v>
      </c>
      <c r="C3049" s="55">
        <v>0</v>
      </c>
      <c r="D3049" s="55">
        <v>0</v>
      </c>
      <c r="E3049" s="55">
        <v>0</v>
      </c>
      <c r="F3049" s="55">
        <v>2</v>
      </c>
      <c r="G3049" s="55">
        <v>1</v>
      </c>
      <c r="H3049" s="55">
        <v>0</v>
      </c>
      <c r="I3049" s="55">
        <v>0</v>
      </c>
      <c r="J3049" s="55">
        <v>1</v>
      </c>
      <c r="K3049" s="55">
        <v>1</v>
      </c>
      <c r="L3049" s="55">
        <v>0</v>
      </c>
      <c r="M3049" s="55">
        <v>0</v>
      </c>
      <c r="N3049" s="56">
        <v>3</v>
      </c>
      <c r="O3049" s="56">
        <v>2</v>
      </c>
      <c r="P3049" s="56">
        <v>5</v>
      </c>
      <c r="Q3049" s="55">
        <v>5535</v>
      </c>
      <c r="R3049" s="55" t="s">
        <v>1855</v>
      </c>
      <c r="S3049" s="55">
        <v>286</v>
      </c>
      <c r="T3049" s="57">
        <f t="shared" si="47"/>
        <v>3</v>
      </c>
    </row>
    <row r="3050" spans="1:20" s="55" customFormat="1" x14ac:dyDescent="0.3">
      <c r="A3050" s="55" t="s">
        <v>2239</v>
      </c>
      <c r="B3050" s="55">
        <v>0</v>
      </c>
      <c r="C3050" s="55">
        <v>0</v>
      </c>
      <c r="D3050" s="55">
        <v>1</v>
      </c>
      <c r="E3050" s="55">
        <v>0</v>
      </c>
      <c r="F3050" s="55">
        <v>0</v>
      </c>
      <c r="G3050" s="55">
        <v>1</v>
      </c>
      <c r="H3050" s="55">
        <v>0</v>
      </c>
      <c r="I3050" s="55">
        <v>0</v>
      </c>
      <c r="J3050" s="55">
        <v>1</v>
      </c>
      <c r="K3050" s="55">
        <v>1</v>
      </c>
      <c r="L3050" s="55">
        <v>0</v>
      </c>
      <c r="M3050" s="55">
        <v>0</v>
      </c>
      <c r="N3050" s="56">
        <v>2</v>
      </c>
      <c r="O3050" s="56">
        <v>2</v>
      </c>
      <c r="P3050" s="56">
        <v>4</v>
      </c>
      <c r="Q3050" s="55">
        <v>5536</v>
      </c>
      <c r="R3050" s="55" t="s">
        <v>1855</v>
      </c>
      <c r="S3050" s="55">
        <v>286</v>
      </c>
      <c r="T3050" s="57">
        <f t="shared" si="47"/>
        <v>2</v>
      </c>
    </row>
    <row r="3051" spans="1:20" s="55" customFormat="1" x14ac:dyDescent="0.3">
      <c r="A3051" s="55" t="s">
        <v>2239</v>
      </c>
      <c r="B3051" s="55">
        <v>0</v>
      </c>
      <c r="C3051" s="55">
        <v>0</v>
      </c>
      <c r="D3051" s="55">
        <v>1</v>
      </c>
      <c r="E3051" s="55">
        <v>0</v>
      </c>
      <c r="F3051" s="55">
        <v>0</v>
      </c>
      <c r="G3051" s="55">
        <v>1</v>
      </c>
      <c r="H3051" s="55">
        <v>1</v>
      </c>
      <c r="I3051" s="55">
        <v>0</v>
      </c>
      <c r="J3051" s="55">
        <v>1</v>
      </c>
      <c r="K3051" s="55">
        <v>1</v>
      </c>
      <c r="L3051" s="55">
        <v>0</v>
      </c>
      <c r="M3051" s="55">
        <v>0</v>
      </c>
      <c r="N3051" s="56">
        <v>3</v>
      </c>
      <c r="O3051" s="56">
        <v>2</v>
      </c>
      <c r="P3051" s="56">
        <v>5</v>
      </c>
      <c r="Q3051" s="55">
        <v>5537</v>
      </c>
      <c r="R3051" s="55" t="s">
        <v>1855</v>
      </c>
      <c r="S3051" s="55">
        <v>286</v>
      </c>
      <c r="T3051" s="57">
        <f t="shared" si="47"/>
        <v>3</v>
      </c>
    </row>
    <row r="3052" spans="1:20" s="55" customFormat="1" x14ac:dyDescent="0.3">
      <c r="A3052" s="55" t="s">
        <v>2239</v>
      </c>
      <c r="B3052" s="55">
        <v>0</v>
      </c>
      <c r="C3052" s="55">
        <v>0</v>
      </c>
      <c r="D3052" s="55">
        <v>1</v>
      </c>
      <c r="E3052" s="55">
        <v>0</v>
      </c>
      <c r="F3052" s="55">
        <v>1</v>
      </c>
      <c r="G3052" s="55">
        <v>0</v>
      </c>
      <c r="H3052" s="55">
        <v>0</v>
      </c>
      <c r="I3052" s="55">
        <v>1</v>
      </c>
      <c r="J3052" s="55">
        <v>1</v>
      </c>
      <c r="K3052" s="55">
        <v>1</v>
      </c>
      <c r="L3052" s="55">
        <v>0</v>
      </c>
      <c r="M3052" s="55">
        <v>0</v>
      </c>
      <c r="N3052" s="56">
        <v>3</v>
      </c>
      <c r="O3052" s="56">
        <v>2</v>
      </c>
      <c r="P3052" s="56">
        <v>5</v>
      </c>
      <c r="Q3052" s="55">
        <v>5538</v>
      </c>
      <c r="R3052" s="55" t="s">
        <v>1855</v>
      </c>
      <c r="S3052" s="55">
        <v>286</v>
      </c>
      <c r="T3052" s="57">
        <f t="shared" si="47"/>
        <v>3</v>
      </c>
    </row>
    <row r="3053" spans="1:20" s="55" customFormat="1" x14ac:dyDescent="0.3">
      <c r="A3053" s="55" t="s">
        <v>2239</v>
      </c>
      <c r="B3053" s="55">
        <v>0</v>
      </c>
      <c r="C3053" s="55">
        <v>0</v>
      </c>
      <c r="D3053" s="55">
        <v>1</v>
      </c>
      <c r="E3053" s="55">
        <v>0</v>
      </c>
      <c r="F3053" s="55">
        <v>0</v>
      </c>
      <c r="G3053" s="55">
        <v>1</v>
      </c>
      <c r="H3053" s="55">
        <v>0</v>
      </c>
      <c r="I3053" s="55">
        <v>0</v>
      </c>
      <c r="J3053" s="55">
        <v>1</v>
      </c>
      <c r="K3053" s="55">
        <v>1</v>
      </c>
      <c r="L3053" s="55">
        <v>0</v>
      </c>
      <c r="M3053" s="55">
        <v>0</v>
      </c>
      <c r="N3053" s="56">
        <v>2</v>
      </c>
      <c r="O3053" s="56">
        <v>2</v>
      </c>
      <c r="P3053" s="56">
        <v>4</v>
      </c>
      <c r="Q3053" s="55">
        <v>5539</v>
      </c>
      <c r="R3053" s="55" t="s">
        <v>1855</v>
      </c>
      <c r="S3053" s="55">
        <v>286</v>
      </c>
      <c r="T3053" s="57">
        <f t="shared" si="47"/>
        <v>2</v>
      </c>
    </row>
    <row r="3054" spans="1:20" s="55" customFormat="1" x14ac:dyDescent="0.3">
      <c r="A3054" s="55" t="s">
        <v>2239</v>
      </c>
      <c r="B3054" s="55">
        <v>1</v>
      </c>
      <c r="C3054" s="55">
        <v>0</v>
      </c>
      <c r="D3054" s="55">
        <v>0</v>
      </c>
      <c r="E3054" s="55">
        <v>1</v>
      </c>
      <c r="F3054" s="55">
        <v>0</v>
      </c>
      <c r="G3054" s="55">
        <v>1</v>
      </c>
      <c r="H3054" s="55">
        <v>1</v>
      </c>
      <c r="I3054" s="55">
        <v>0</v>
      </c>
      <c r="J3054" s="55">
        <v>1</v>
      </c>
      <c r="K3054" s="55">
        <v>1</v>
      </c>
      <c r="L3054" s="55">
        <v>0</v>
      </c>
      <c r="M3054" s="55">
        <v>1</v>
      </c>
      <c r="N3054" s="56">
        <v>3</v>
      </c>
      <c r="O3054" s="56">
        <v>4</v>
      </c>
      <c r="P3054" s="56">
        <v>7</v>
      </c>
      <c r="Q3054" s="55">
        <v>5540</v>
      </c>
      <c r="R3054" s="55" t="s">
        <v>1855</v>
      </c>
      <c r="S3054" s="55">
        <v>286</v>
      </c>
      <c r="T3054" s="57">
        <f t="shared" si="47"/>
        <v>4</v>
      </c>
    </row>
    <row r="3055" spans="1:20" s="55" customFormat="1" x14ac:dyDescent="0.3">
      <c r="A3055" s="55" t="s">
        <v>2239</v>
      </c>
      <c r="B3055" s="55">
        <v>0</v>
      </c>
      <c r="C3055" s="55">
        <v>1</v>
      </c>
      <c r="D3055" s="55">
        <v>0</v>
      </c>
      <c r="E3055" s="55">
        <v>0</v>
      </c>
      <c r="F3055" s="55">
        <v>1</v>
      </c>
      <c r="G3055" s="55">
        <v>0</v>
      </c>
      <c r="H3055" s="55">
        <v>0</v>
      </c>
      <c r="I3055" s="55">
        <v>1</v>
      </c>
      <c r="J3055" s="55">
        <v>1</v>
      </c>
      <c r="K3055" s="55">
        <v>1</v>
      </c>
      <c r="L3055" s="55">
        <v>1</v>
      </c>
      <c r="M3055" s="55">
        <v>0</v>
      </c>
      <c r="N3055" s="56">
        <v>3</v>
      </c>
      <c r="O3055" s="56">
        <v>3</v>
      </c>
      <c r="P3055" s="56">
        <v>6</v>
      </c>
      <c r="Q3055" s="55">
        <v>5541</v>
      </c>
      <c r="R3055" s="55" t="s">
        <v>1855</v>
      </c>
      <c r="S3055" s="55">
        <v>286</v>
      </c>
      <c r="T3055" s="57">
        <f t="shared" si="47"/>
        <v>3</v>
      </c>
    </row>
    <row r="3056" spans="1:20" s="55" customFormat="1" x14ac:dyDescent="0.3">
      <c r="A3056" s="55" t="s">
        <v>2239</v>
      </c>
      <c r="B3056" s="55">
        <v>0</v>
      </c>
      <c r="C3056" s="55">
        <v>0</v>
      </c>
      <c r="D3056" s="55">
        <v>0</v>
      </c>
      <c r="E3056" s="55">
        <v>1</v>
      </c>
      <c r="F3056" s="55">
        <v>2</v>
      </c>
      <c r="G3056" s="55">
        <v>0</v>
      </c>
      <c r="H3056" s="55">
        <v>0</v>
      </c>
      <c r="I3056" s="55">
        <v>0</v>
      </c>
      <c r="J3056" s="55">
        <v>1</v>
      </c>
      <c r="K3056" s="55">
        <v>1</v>
      </c>
      <c r="L3056" s="55">
        <v>0</v>
      </c>
      <c r="M3056" s="55">
        <v>0</v>
      </c>
      <c r="N3056" s="56">
        <v>3</v>
      </c>
      <c r="O3056" s="56">
        <v>2</v>
      </c>
      <c r="P3056" s="56">
        <v>5</v>
      </c>
      <c r="Q3056" s="55">
        <v>5542</v>
      </c>
      <c r="R3056" s="55" t="s">
        <v>1855</v>
      </c>
      <c r="S3056" s="55">
        <v>286</v>
      </c>
      <c r="T3056" s="57">
        <f t="shared" si="47"/>
        <v>3</v>
      </c>
    </row>
    <row r="3057" spans="1:20" s="55" customFormat="1" x14ac:dyDescent="0.3">
      <c r="A3057" s="55" t="s">
        <v>2239</v>
      </c>
      <c r="B3057" s="55">
        <v>0</v>
      </c>
      <c r="C3057" s="55">
        <v>0</v>
      </c>
      <c r="D3057" s="55">
        <v>1</v>
      </c>
      <c r="E3057" s="55">
        <v>0</v>
      </c>
      <c r="F3057" s="55">
        <v>0</v>
      </c>
      <c r="G3057" s="55">
        <v>1</v>
      </c>
      <c r="H3057" s="55">
        <v>0</v>
      </c>
      <c r="I3057" s="55">
        <v>1</v>
      </c>
      <c r="J3057" s="55">
        <v>1</v>
      </c>
      <c r="K3057" s="55">
        <v>1</v>
      </c>
      <c r="L3057" s="55">
        <v>0</v>
      </c>
      <c r="M3057" s="55">
        <v>0</v>
      </c>
      <c r="N3057" s="56">
        <v>2</v>
      </c>
      <c r="O3057" s="56">
        <v>3</v>
      </c>
      <c r="P3057" s="56">
        <v>5</v>
      </c>
      <c r="Q3057" s="55">
        <v>5543</v>
      </c>
      <c r="R3057" s="55" t="s">
        <v>1855</v>
      </c>
      <c r="S3057" s="55">
        <v>286</v>
      </c>
      <c r="T3057" s="57">
        <f t="shared" si="47"/>
        <v>3</v>
      </c>
    </row>
    <row r="3058" spans="1:20" s="55" customFormat="1" x14ac:dyDescent="0.3">
      <c r="A3058" s="55" t="s">
        <v>2239</v>
      </c>
      <c r="B3058" s="55">
        <v>1</v>
      </c>
      <c r="C3058" s="55">
        <v>0</v>
      </c>
      <c r="D3058" s="55">
        <v>1</v>
      </c>
      <c r="E3058" s="55">
        <v>0</v>
      </c>
      <c r="F3058" s="55">
        <v>0</v>
      </c>
      <c r="G3058" s="55">
        <v>1</v>
      </c>
      <c r="H3058" s="55">
        <v>0</v>
      </c>
      <c r="I3058" s="55">
        <v>0</v>
      </c>
      <c r="J3058" s="55">
        <v>1</v>
      </c>
      <c r="K3058" s="55">
        <v>1</v>
      </c>
      <c r="L3058" s="55">
        <v>0</v>
      </c>
      <c r="M3058" s="55">
        <v>0</v>
      </c>
      <c r="N3058" s="56">
        <v>3</v>
      </c>
      <c r="O3058" s="56">
        <v>2</v>
      </c>
      <c r="P3058" s="56">
        <v>5</v>
      </c>
      <c r="Q3058" s="55">
        <v>5544</v>
      </c>
      <c r="R3058" s="55" t="s">
        <v>1855</v>
      </c>
      <c r="S3058" s="55">
        <v>286</v>
      </c>
      <c r="T3058" s="57">
        <f t="shared" si="47"/>
        <v>3</v>
      </c>
    </row>
    <row r="3059" spans="1:20" s="55" customFormat="1" x14ac:dyDescent="0.3">
      <c r="A3059" s="55" t="s">
        <v>2239</v>
      </c>
      <c r="B3059" s="55">
        <v>0</v>
      </c>
      <c r="C3059" s="55">
        <v>0</v>
      </c>
      <c r="D3059" s="55">
        <v>1</v>
      </c>
      <c r="E3059" s="55">
        <v>0</v>
      </c>
      <c r="F3059" s="55">
        <v>1</v>
      </c>
      <c r="G3059" s="55">
        <v>0</v>
      </c>
      <c r="H3059" s="55">
        <v>0</v>
      </c>
      <c r="I3059" s="55">
        <v>0</v>
      </c>
      <c r="J3059" s="55">
        <v>1</v>
      </c>
      <c r="K3059" s="55">
        <v>1</v>
      </c>
      <c r="L3059" s="55">
        <v>0</v>
      </c>
      <c r="M3059" s="55">
        <v>0</v>
      </c>
      <c r="N3059" s="56">
        <v>3</v>
      </c>
      <c r="O3059" s="56">
        <v>1</v>
      </c>
      <c r="P3059" s="56">
        <v>4</v>
      </c>
      <c r="Q3059" s="55">
        <v>5545</v>
      </c>
      <c r="R3059" s="55" t="s">
        <v>1855</v>
      </c>
      <c r="S3059" s="55">
        <v>286</v>
      </c>
      <c r="T3059" s="57">
        <f t="shared" si="47"/>
        <v>2</v>
      </c>
    </row>
    <row r="3060" spans="1:20" s="55" customFormat="1" x14ac:dyDescent="0.3">
      <c r="A3060" s="55" t="s">
        <v>2239</v>
      </c>
      <c r="B3060" s="55">
        <v>1</v>
      </c>
      <c r="C3060" s="55">
        <v>1</v>
      </c>
      <c r="D3060" s="55">
        <v>0</v>
      </c>
      <c r="E3060" s="55">
        <v>0</v>
      </c>
      <c r="F3060" s="55">
        <v>1</v>
      </c>
      <c r="G3060" s="55">
        <v>0</v>
      </c>
      <c r="H3060" s="55">
        <v>0</v>
      </c>
      <c r="I3060" s="55">
        <v>1</v>
      </c>
      <c r="J3060" s="55">
        <v>1</v>
      </c>
      <c r="K3060" s="55">
        <v>1</v>
      </c>
      <c r="L3060" s="55">
        <v>0</v>
      </c>
      <c r="M3060" s="55">
        <v>0</v>
      </c>
      <c r="N3060" s="56">
        <v>3</v>
      </c>
      <c r="O3060" s="56">
        <v>3</v>
      </c>
      <c r="P3060" s="56">
        <v>6</v>
      </c>
      <c r="Q3060" s="55">
        <v>5546</v>
      </c>
      <c r="R3060" s="55" t="s">
        <v>1855</v>
      </c>
      <c r="S3060" s="55">
        <v>286</v>
      </c>
      <c r="T3060" s="57">
        <f t="shared" si="47"/>
        <v>4</v>
      </c>
    </row>
    <row r="3061" spans="1:20" s="55" customFormat="1" x14ac:dyDescent="0.3">
      <c r="A3061" s="55" t="s">
        <v>2239</v>
      </c>
      <c r="B3061" s="55">
        <v>0</v>
      </c>
      <c r="C3061" s="55">
        <v>0</v>
      </c>
      <c r="D3061" s="55">
        <v>0</v>
      </c>
      <c r="E3061" s="55">
        <v>1</v>
      </c>
      <c r="F3061" s="55">
        <v>0</v>
      </c>
      <c r="G3061" s="55">
        <v>1</v>
      </c>
      <c r="H3061" s="55">
        <v>0</v>
      </c>
      <c r="I3061" s="55">
        <v>0</v>
      </c>
      <c r="J3061" s="55">
        <v>1</v>
      </c>
      <c r="K3061" s="55">
        <v>1</v>
      </c>
      <c r="L3061" s="55">
        <v>0</v>
      </c>
      <c r="M3061" s="55">
        <v>0</v>
      </c>
      <c r="N3061" s="56">
        <v>1</v>
      </c>
      <c r="O3061" s="56">
        <v>3</v>
      </c>
      <c r="P3061" s="56">
        <v>4</v>
      </c>
      <c r="Q3061" s="55">
        <v>5547</v>
      </c>
      <c r="R3061" s="55" t="s">
        <v>1855</v>
      </c>
      <c r="S3061" s="55">
        <v>286</v>
      </c>
      <c r="T3061" s="57">
        <f t="shared" si="47"/>
        <v>2</v>
      </c>
    </row>
    <row r="3062" spans="1:20" s="55" customFormat="1" x14ac:dyDescent="0.3">
      <c r="A3062" s="55" t="s">
        <v>2239</v>
      </c>
      <c r="B3062" s="55">
        <v>0</v>
      </c>
      <c r="C3062" s="55">
        <v>0</v>
      </c>
      <c r="D3062" s="55">
        <v>1</v>
      </c>
      <c r="E3062" s="55">
        <v>0</v>
      </c>
      <c r="F3062" s="55">
        <v>0</v>
      </c>
      <c r="G3062" s="55">
        <v>1</v>
      </c>
      <c r="H3062" s="55">
        <v>0</v>
      </c>
      <c r="I3062" s="55">
        <v>0</v>
      </c>
      <c r="J3062" s="55">
        <v>1</v>
      </c>
      <c r="K3062" s="55">
        <v>1</v>
      </c>
      <c r="L3062" s="55">
        <v>0</v>
      </c>
      <c r="M3062" s="55">
        <v>1</v>
      </c>
      <c r="N3062" s="56">
        <v>2</v>
      </c>
      <c r="O3062" s="56">
        <v>3</v>
      </c>
      <c r="P3062" s="56">
        <v>5</v>
      </c>
      <c r="Q3062" s="55">
        <v>5548</v>
      </c>
      <c r="R3062" s="55" t="s">
        <v>1855</v>
      </c>
      <c r="S3062" s="55">
        <v>286</v>
      </c>
      <c r="T3062" s="57">
        <f t="shared" si="47"/>
        <v>2</v>
      </c>
    </row>
    <row r="3063" spans="1:20" x14ac:dyDescent="0.3">
      <c r="A3063" s="55" t="s">
        <v>2260</v>
      </c>
      <c r="B3063" s="55">
        <f>SUBTOTAL(109,Table1[0-2 / Male])</f>
        <v>1089</v>
      </c>
      <c r="C3063" s="55">
        <f>SUBTOTAL(109,Table1[0-2 / Female])</f>
        <v>1184</v>
      </c>
      <c r="D3063" s="55">
        <f>SUBTOTAL(109,Table1[3-5 / Male])</f>
        <v>1759</v>
      </c>
      <c r="E3063" s="55">
        <f>SUBTOTAL(109,Table1[3-5 / Female])</f>
        <v>1938</v>
      </c>
      <c r="F3063" s="55">
        <f>SUBTOTAL(109,Table1[6-11 / Male])</f>
        <v>2260</v>
      </c>
      <c r="G3063" s="55">
        <f>SUBTOTAL(109,Table1[6-11 / Female])</f>
        <v>2616</v>
      </c>
      <c r="H3063" s="55">
        <f>SUBTOTAL(109,Table1[12-17 / Male])</f>
        <v>1259</v>
      </c>
      <c r="I3063" s="55">
        <f>SUBTOTAL(109,Table1[12-17 / Female])</f>
        <v>1377</v>
      </c>
      <c r="J3063" s="55">
        <f>SUBTOTAL(109,Table1[18-59 / Male])</f>
        <v>2956</v>
      </c>
      <c r="K3063" s="55">
        <f>SUBTOTAL(109,Table1[18-59 / Female])</f>
        <v>3319</v>
      </c>
      <c r="L3063" s="55">
        <f>SUBTOTAL(109,Table1[60+ / Male])</f>
        <v>497</v>
      </c>
      <c r="M3063" s="55">
        <f>SUBTOTAL(109,Table1[60+ / Female])</f>
        <v>303</v>
      </c>
      <c r="N3063" s="55">
        <f>SUBTOTAL(109,Table1[Total Male])</f>
        <v>9820</v>
      </c>
      <c r="O3063" s="55">
        <f>SUBTOTAL(109,Table1[Total Female])</f>
        <v>10737</v>
      </c>
      <c r="P3063" s="55">
        <f>SUBTOTAL(109,Table1[GRAND TOTAL])</f>
        <v>20557</v>
      </c>
      <c r="Q3063" s="55"/>
      <c r="R3063" s="55"/>
      <c r="S3063" s="55"/>
      <c r="T3063" s="57">
        <f>SUBTOTAL(109,Table1['# of Children])</f>
        <v>13482</v>
      </c>
    </row>
    <row r="3070" spans="1:20" x14ac:dyDescent="0.3">
      <c r="T3070"/>
    </row>
    <row r="3071" spans="1:20" x14ac:dyDescent="0.3">
      <c r="T3071"/>
    </row>
    <row r="3072" spans="1:20" x14ac:dyDescent="0.3">
      <c r="A3072" s="3" t="s">
        <v>2031</v>
      </c>
      <c r="B3072" t="s">
        <v>2242</v>
      </c>
      <c r="C3072" t="s">
        <v>2243</v>
      </c>
      <c r="D3072" t="s">
        <v>2244</v>
      </c>
      <c r="E3072" t="s">
        <v>2245</v>
      </c>
      <c r="F3072" t="s">
        <v>2246</v>
      </c>
      <c r="G3072" t="s">
        <v>2247</v>
      </c>
      <c r="H3072" t="s">
        <v>2248</v>
      </c>
      <c r="I3072" t="s">
        <v>2249</v>
      </c>
      <c r="J3072" t="s">
        <v>2250</v>
      </c>
      <c r="K3072" t="s">
        <v>2251</v>
      </c>
      <c r="L3072" t="s">
        <v>2252</v>
      </c>
      <c r="M3072" t="s">
        <v>2253</v>
      </c>
      <c r="T3072"/>
    </row>
    <row r="3073" spans="1:20" x14ac:dyDescent="0.3">
      <c r="A3073" s="4" t="s">
        <v>2239</v>
      </c>
      <c r="B3073" s="2">
        <v>929</v>
      </c>
      <c r="C3073" s="2">
        <v>984</v>
      </c>
      <c r="D3073" s="2">
        <v>1436</v>
      </c>
      <c r="E3073" s="2">
        <v>1616</v>
      </c>
      <c r="F3073" s="2">
        <v>1912</v>
      </c>
      <c r="G3073" s="2">
        <v>2197</v>
      </c>
      <c r="H3073" s="2">
        <v>1051</v>
      </c>
      <c r="I3073" s="2">
        <v>1177</v>
      </c>
      <c r="J3073" s="2">
        <v>2518</v>
      </c>
      <c r="K3073" s="2">
        <v>2811</v>
      </c>
      <c r="L3073" s="2">
        <v>422</v>
      </c>
      <c r="M3073" s="2">
        <v>274</v>
      </c>
      <c r="T3073"/>
    </row>
    <row r="3074" spans="1:20" x14ac:dyDescent="0.3">
      <c r="A3074" s="4" t="s">
        <v>2240</v>
      </c>
      <c r="B3074" s="2">
        <v>141</v>
      </c>
      <c r="C3074" s="2">
        <v>176</v>
      </c>
      <c r="D3074" s="2">
        <v>291</v>
      </c>
      <c r="E3074" s="2">
        <v>282</v>
      </c>
      <c r="F3074" s="2">
        <v>317</v>
      </c>
      <c r="G3074" s="2">
        <v>377</v>
      </c>
      <c r="H3074" s="2">
        <v>190</v>
      </c>
      <c r="I3074" s="2">
        <v>167</v>
      </c>
      <c r="J3074" s="2">
        <v>391</v>
      </c>
      <c r="K3074" s="2">
        <v>447</v>
      </c>
      <c r="L3074" s="2">
        <v>71</v>
      </c>
      <c r="M3074" s="2">
        <v>27</v>
      </c>
      <c r="T3074"/>
    </row>
    <row r="3075" spans="1:20" x14ac:dyDescent="0.3">
      <c r="A3075" s="4" t="s">
        <v>2241</v>
      </c>
      <c r="B3075" s="2">
        <v>19</v>
      </c>
      <c r="C3075" s="2">
        <v>24</v>
      </c>
      <c r="D3075" s="2">
        <v>32</v>
      </c>
      <c r="E3075" s="2">
        <v>40</v>
      </c>
      <c r="F3075" s="2">
        <v>31</v>
      </c>
      <c r="G3075" s="2">
        <v>42</v>
      </c>
      <c r="H3075" s="2">
        <v>18</v>
      </c>
      <c r="I3075" s="2">
        <v>33</v>
      </c>
      <c r="J3075" s="2">
        <v>47</v>
      </c>
      <c r="K3075" s="2">
        <v>61</v>
      </c>
      <c r="L3075" s="2">
        <v>4</v>
      </c>
      <c r="M3075" s="2">
        <v>2</v>
      </c>
      <c r="T3075"/>
    </row>
    <row r="3076" spans="1:20" x14ac:dyDescent="0.3">
      <c r="A3076" s="4" t="s">
        <v>2032</v>
      </c>
      <c r="B3076" s="2">
        <v>1089</v>
      </c>
      <c r="C3076" s="2">
        <v>1184</v>
      </c>
      <c r="D3076" s="2">
        <v>1759</v>
      </c>
      <c r="E3076" s="2">
        <v>1938</v>
      </c>
      <c r="F3076" s="2">
        <v>2260</v>
      </c>
      <c r="G3076" s="2">
        <v>2616</v>
      </c>
      <c r="H3076" s="2">
        <v>1259</v>
      </c>
      <c r="I3076" s="2">
        <v>1377</v>
      </c>
      <c r="J3076" s="2">
        <v>2956</v>
      </c>
      <c r="K3076" s="2">
        <v>3319</v>
      </c>
      <c r="L3076" s="2">
        <v>497</v>
      </c>
      <c r="M3076" s="2">
        <v>303</v>
      </c>
      <c r="T3076"/>
    </row>
    <row r="3077" spans="1:20" x14ac:dyDescent="0.3">
      <c r="T3077"/>
    </row>
    <row r="3078" spans="1:20" x14ac:dyDescent="0.3">
      <c r="T3078"/>
    </row>
    <row r="3079" spans="1:20" x14ac:dyDescent="0.3">
      <c r="A3079" s="169" t="s">
        <v>2222</v>
      </c>
      <c r="B3079" s="168" t="s">
        <v>2254</v>
      </c>
      <c r="C3079" s="168"/>
      <c r="D3079" s="168" t="s">
        <v>2255</v>
      </c>
      <c r="E3079" s="168"/>
      <c r="F3079" s="168" t="s">
        <v>2256</v>
      </c>
      <c r="G3079" s="168"/>
      <c r="H3079" s="168" t="s">
        <v>2257</v>
      </c>
      <c r="I3079" s="168"/>
      <c r="J3079" s="168" t="s">
        <v>2258</v>
      </c>
      <c r="K3079" s="168"/>
      <c r="L3079" s="168" t="s">
        <v>2259</v>
      </c>
      <c r="M3079" s="168"/>
      <c r="N3079" s="168" t="s">
        <v>2260</v>
      </c>
      <c r="O3079" s="168"/>
      <c r="P3079" s="169" t="s">
        <v>2237</v>
      </c>
      <c r="T3079"/>
    </row>
    <row r="3080" spans="1:20" x14ac:dyDescent="0.3">
      <c r="A3080" s="170"/>
      <c r="B3080" s="20" t="s">
        <v>2261</v>
      </c>
      <c r="C3080" s="20" t="s">
        <v>2262</v>
      </c>
      <c r="D3080" s="20" t="s">
        <v>2261</v>
      </c>
      <c r="E3080" s="20" t="s">
        <v>2262</v>
      </c>
      <c r="F3080" s="20" t="s">
        <v>2261</v>
      </c>
      <c r="G3080" s="20" t="s">
        <v>2262</v>
      </c>
      <c r="H3080" s="20" t="s">
        <v>2261</v>
      </c>
      <c r="I3080" s="20" t="s">
        <v>2262</v>
      </c>
      <c r="J3080" s="20" t="s">
        <v>2261</v>
      </c>
      <c r="K3080" s="20" t="s">
        <v>2262</v>
      </c>
      <c r="L3080" s="20" t="s">
        <v>2261</v>
      </c>
      <c r="M3080" s="20" t="s">
        <v>2262</v>
      </c>
      <c r="N3080" s="20" t="s">
        <v>2261</v>
      </c>
      <c r="O3080" s="20" t="s">
        <v>2262</v>
      </c>
      <c r="P3080" s="170"/>
      <c r="T3080"/>
    </row>
    <row r="3081" spans="1:20" x14ac:dyDescent="0.3">
      <c r="A3081" s="21" t="s">
        <v>2239</v>
      </c>
      <c r="B3081" s="22">
        <v>929</v>
      </c>
      <c r="C3081" s="22">
        <v>984</v>
      </c>
      <c r="D3081" s="22">
        <v>1436</v>
      </c>
      <c r="E3081" s="22">
        <v>1616</v>
      </c>
      <c r="F3081" s="22">
        <v>1912</v>
      </c>
      <c r="G3081" s="22">
        <v>2197</v>
      </c>
      <c r="H3081" s="22">
        <v>1051</v>
      </c>
      <c r="I3081" s="22">
        <v>1177</v>
      </c>
      <c r="J3081" s="22">
        <v>2518</v>
      </c>
      <c r="K3081" s="22">
        <v>2811</v>
      </c>
      <c r="L3081" s="22">
        <v>422</v>
      </c>
      <c r="M3081" s="22">
        <v>274</v>
      </c>
      <c r="N3081" s="22">
        <f>B3081+D3081+F3081+H3081+J3081+L3081</f>
        <v>8268</v>
      </c>
      <c r="O3081" s="22">
        <f>C3081+E3081+G3081+I3081+K3081+M3081</f>
        <v>9059</v>
      </c>
      <c r="P3081" s="22">
        <f>N3081+O3081</f>
        <v>17327</v>
      </c>
      <c r="T3081"/>
    </row>
    <row r="3082" spans="1:20" x14ac:dyDescent="0.3">
      <c r="A3082" s="21" t="s">
        <v>2263</v>
      </c>
      <c r="B3082" s="23">
        <v>141</v>
      </c>
      <c r="C3082" s="23">
        <v>176</v>
      </c>
      <c r="D3082" s="23">
        <v>291</v>
      </c>
      <c r="E3082" s="23">
        <v>282</v>
      </c>
      <c r="F3082" s="23">
        <v>317</v>
      </c>
      <c r="G3082" s="23">
        <v>377</v>
      </c>
      <c r="H3082" s="23">
        <v>190</v>
      </c>
      <c r="I3082" s="23">
        <v>167</v>
      </c>
      <c r="J3082" s="23">
        <v>391</v>
      </c>
      <c r="K3082" s="23">
        <v>447</v>
      </c>
      <c r="L3082" s="23">
        <v>71</v>
      </c>
      <c r="M3082" s="23">
        <v>27</v>
      </c>
      <c r="N3082" s="22">
        <f t="shared" ref="N3082:O3083" si="48">B3082+D3082+F3082+H3082+J3082+L3082</f>
        <v>1401</v>
      </c>
      <c r="O3082" s="22">
        <f t="shared" si="48"/>
        <v>1476</v>
      </c>
      <c r="P3082" s="22">
        <f t="shared" ref="P3082:P3083" si="49">N3082+O3082</f>
        <v>2877</v>
      </c>
      <c r="T3082"/>
    </row>
    <row r="3083" spans="1:20" x14ac:dyDescent="0.3">
      <c r="A3083" s="21" t="s">
        <v>2091</v>
      </c>
      <c r="B3083" s="23">
        <v>19</v>
      </c>
      <c r="C3083" s="23">
        <v>24</v>
      </c>
      <c r="D3083" s="23">
        <v>32</v>
      </c>
      <c r="E3083" s="23">
        <v>40</v>
      </c>
      <c r="F3083" s="23">
        <v>31</v>
      </c>
      <c r="G3083" s="23">
        <v>42</v>
      </c>
      <c r="H3083" s="23">
        <v>18</v>
      </c>
      <c r="I3083" s="23">
        <v>33</v>
      </c>
      <c r="J3083" s="23">
        <v>47</v>
      </c>
      <c r="K3083" s="23">
        <v>61</v>
      </c>
      <c r="L3083" s="23">
        <v>4</v>
      </c>
      <c r="M3083" s="23">
        <v>2</v>
      </c>
      <c r="N3083" s="22">
        <f t="shared" si="48"/>
        <v>151</v>
      </c>
      <c r="O3083" s="22">
        <f t="shared" si="48"/>
        <v>202</v>
      </c>
      <c r="P3083" s="22">
        <f t="shared" si="49"/>
        <v>353</v>
      </c>
      <c r="T3083"/>
    </row>
    <row r="3084" spans="1:20" x14ac:dyDescent="0.3">
      <c r="A3084" s="24" t="s">
        <v>2260</v>
      </c>
      <c r="B3084" s="25">
        <f>SUM(B3081:B3083)</f>
        <v>1089</v>
      </c>
      <c r="C3084" s="25">
        <f t="shared" ref="C3084:P3084" si="50">SUM(C3081:C3083)</f>
        <v>1184</v>
      </c>
      <c r="D3084" s="25">
        <f t="shared" si="50"/>
        <v>1759</v>
      </c>
      <c r="E3084" s="25">
        <f t="shared" si="50"/>
        <v>1938</v>
      </c>
      <c r="F3084" s="25">
        <f t="shared" si="50"/>
        <v>2260</v>
      </c>
      <c r="G3084" s="25">
        <f t="shared" si="50"/>
        <v>2616</v>
      </c>
      <c r="H3084" s="25">
        <f t="shared" si="50"/>
        <v>1259</v>
      </c>
      <c r="I3084" s="25">
        <f t="shared" si="50"/>
        <v>1377</v>
      </c>
      <c r="J3084" s="25">
        <f t="shared" si="50"/>
        <v>2956</v>
      </c>
      <c r="K3084" s="25">
        <f t="shared" si="50"/>
        <v>3319</v>
      </c>
      <c r="L3084" s="25">
        <f t="shared" si="50"/>
        <v>497</v>
      </c>
      <c r="M3084" s="25">
        <f t="shared" si="50"/>
        <v>303</v>
      </c>
      <c r="N3084" s="25">
        <f t="shared" si="50"/>
        <v>9820</v>
      </c>
      <c r="O3084" s="25">
        <f t="shared" si="50"/>
        <v>10737</v>
      </c>
      <c r="P3084" s="25">
        <f t="shared" si="50"/>
        <v>20557</v>
      </c>
      <c r="T3084"/>
    </row>
    <row r="3085" spans="1:20" x14ac:dyDescent="0.3">
      <c r="T3085"/>
    </row>
    <row r="3086" spans="1:20" x14ac:dyDescent="0.3">
      <c r="T3086"/>
    </row>
    <row r="3087" spans="1:20" x14ac:dyDescent="0.3">
      <c r="E3087" s="26" t="s">
        <v>2264</v>
      </c>
      <c r="F3087" s="26" t="s">
        <v>2089</v>
      </c>
      <c r="G3087" s="26" t="s">
        <v>2263</v>
      </c>
      <c r="H3087" s="26" t="s">
        <v>2091</v>
      </c>
      <c r="K3087" s="3" t="s">
        <v>2265</v>
      </c>
      <c r="T3087"/>
    </row>
    <row r="3088" spans="1:20" x14ac:dyDescent="0.3">
      <c r="A3088" s="27" t="s">
        <v>2266</v>
      </c>
      <c r="B3088" s="27"/>
      <c r="C3088" s="27"/>
      <c r="D3088" s="27"/>
      <c r="E3088" s="28">
        <f>SUM(B3084:I3084)</f>
        <v>13482</v>
      </c>
      <c r="F3088" s="28">
        <f>SUM(B3081:I3081)</f>
        <v>11302</v>
      </c>
      <c r="G3088" s="28">
        <f>SUM(B3082:I3082)</f>
        <v>1941</v>
      </c>
      <c r="H3088" s="28">
        <f>SUM(B3083:I3083)</f>
        <v>239</v>
      </c>
      <c r="J3088" s="3" t="s">
        <v>2267</v>
      </c>
      <c r="K3088" s="29" t="s">
        <v>2239</v>
      </c>
      <c r="L3088" s="29" t="s">
        <v>2240</v>
      </c>
      <c r="M3088" s="29" t="s">
        <v>2241</v>
      </c>
      <c r="N3088" s="29" t="s">
        <v>2032</v>
      </c>
      <c r="T3088"/>
    </row>
    <row r="3089" spans="1:20" x14ac:dyDescent="0.3">
      <c r="A3089" s="30" t="s">
        <v>2268</v>
      </c>
      <c r="B3089" s="30"/>
      <c r="C3089" s="30"/>
      <c r="D3089" s="30"/>
      <c r="E3089" s="31">
        <f>COUNTIF((Table1[[#Headers],[#Data],['# of Children]]), "&gt;0")/GETPIVOTDATA("Count of GRAND TOTAL",$J$3087)</f>
        <v>0.97680496569748443</v>
      </c>
      <c r="F3089" s="31">
        <f>COUNTIFS(Table1[[#Headers],[#Data],['# of Children]], "&gt;0",Table1[[#Headers],[#Data],[Displacement Type]],"IDP")/GETPIVOTDATA("Count of GRAND TOTAL",$J$3087,"Displacement Type","IDP")</f>
        <v>0.97428023032629563</v>
      </c>
      <c r="G3089" s="31">
        <f>COUNTIFS(Table1[[#Headers],[#Data],['# of Children]], "&gt;0",Table1[[#Headers],[#Data],[Displacement Type]],"Returnee")/GETPIVOTDATA("Count of GRAND TOTAL",$J$3087,"Displacement Type","Returnee")</f>
        <v>0.99029126213592233</v>
      </c>
      <c r="H3089" s="31">
        <f>COUNTIFS(Table1[[#Headers],[#Data],['# of Children]], "&gt;0",Table1[[#Headers],[#Data],[Displacement Type]],"TCN")/GETPIVOTDATA("Count of GRAND TOTAL",$J$3087,"Displacement Type","TCN")</f>
        <v>1</v>
      </c>
      <c r="J3089" s="4" t="s">
        <v>2269</v>
      </c>
      <c r="K3089" s="32">
        <v>2605</v>
      </c>
      <c r="L3089" s="32">
        <v>412</v>
      </c>
      <c r="M3089" s="32">
        <v>44</v>
      </c>
      <c r="N3089" s="32">
        <v>3061</v>
      </c>
      <c r="T3089"/>
    </row>
    <row r="3090" spans="1:20" x14ac:dyDescent="0.3">
      <c r="A3090" s="30" t="s">
        <v>2270</v>
      </c>
      <c r="B3090" s="30"/>
      <c r="C3090" s="30"/>
      <c r="D3090" s="30"/>
      <c r="E3090" s="33">
        <f>GETPIVOTDATA("Sum of GRAND TOTAL2",$J$3087)/GETPIVOTDATA("Count of GRAND TOTAL",$J$3087)</f>
        <v>6.71577915713819</v>
      </c>
      <c r="F3090" s="33">
        <f>GETPIVOTDATA("Sum of GRAND TOTAL2",$J$3087,"Displacement Type","IDP")/GETPIVOTDATA("Count of GRAND TOTAL",$J$3087,"Displacement Type","IDP")</f>
        <v>6.6514395393474084</v>
      </c>
      <c r="G3090" s="33">
        <f>GETPIVOTDATA("Sum of GRAND TOTAL2",$J$3087,"Displacement Type","Returnee")/GETPIVOTDATA("Count of GRAND TOTAL",$J$3087,"Displacement Type","Returnee")</f>
        <v>6.983009708737864</v>
      </c>
      <c r="H3090" s="33">
        <f>GETPIVOTDATA("Sum of GRAND TOTAL2",$J$3087,"Displacement Type","TCN")/GETPIVOTDATA("Count of GRAND TOTAL",$J$3087,"Displacement Type","TCN")</f>
        <v>8.0227272727272734</v>
      </c>
      <c r="J3090" s="4" t="s">
        <v>2271</v>
      </c>
      <c r="K3090" s="32">
        <v>17327</v>
      </c>
      <c r="L3090" s="32">
        <v>2877</v>
      </c>
      <c r="M3090" s="32">
        <v>353</v>
      </c>
      <c r="N3090" s="32">
        <v>20557</v>
      </c>
      <c r="T3090"/>
    </row>
    <row r="3091" spans="1:20" x14ac:dyDescent="0.3">
      <c r="A3091" s="30" t="s">
        <v>2272</v>
      </c>
      <c r="B3091" s="30"/>
      <c r="C3091" s="30"/>
      <c r="D3091" s="30"/>
      <c r="E3091" s="33">
        <f>E3088/GETPIVOTDATA("Count of GRAND TOTAL",$J$3087)</f>
        <v>4.4044429924861159</v>
      </c>
      <c r="F3091" s="33">
        <f>F3088/GETPIVOTDATA("Count of GRAND TOTAL",$J$3087,"Displacement Type","IDP")</f>
        <v>4.338579654510557</v>
      </c>
      <c r="G3091" s="33">
        <f>G3088/GETPIVOTDATA("Count of GRAND TOTAL",$J$3087,"Displacement Type","Returnee")</f>
        <v>4.7111650485436893</v>
      </c>
      <c r="H3091" s="33">
        <f>H3088/GETPIVOTDATA("Count of GRAND TOTAL",$J$3087,"Displacement Type","TCN")</f>
        <v>5.4318181818181817</v>
      </c>
      <c r="T3091"/>
    </row>
    <row r="3092" spans="1:20" x14ac:dyDescent="0.3">
      <c r="A3092" s="34" t="s">
        <v>2273</v>
      </c>
      <c r="B3092" s="34"/>
      <c r="C3092" s="34"/>
      <c r="D3092" s="34"/>
      <c r="E3092" s="31">
        <f>SUM(B3084:E3084)/E3088</f>
        <v>0.44281263907432133</v>
      </c>
      <c r="F3092" s="31">
        <f>SUM(B3081:E3081)/F3088</f>
        <v>0.43930277826933284</v>
      </c>
      <c r="G3092" s="31">
        <f>SUM(B3082:E3082)/G3088</f>
        <v>0.4585265327150953</v>
      </c>
      <c r="H3092" s="31">
        <f>SUM(B3083:E3083)/H3088</f>
        <v>0.48117154811715479</v>
      </c>
      <c r="T3092"/>
    </row>
    <row r="3093" spans="1:20" x14ac:dyDescent="0.3">
      <c r="A3093" s="34" t="s">
        <v>2274</v>
      </c>
      <c r="B3093" s="34"/>
      <c r="C3093" s="34"/>
      <c r="D3093" s="34"/>
      <c r="E3093" s="35">
        <f>E3088/P3084</f>
        <v>0.65583499537870316</v>
      </c>
      <c r="F3093" s="35">
        <f>F3088/P3081</f>
        <v>0.65227679344375833</v>
      </c>
      <c r="G3093" s="35">
        <f>G3088/P3082</f>
        <v>0.67466110531803958</v>
      </c>
      <c r="H3093" s="35">
        <f>H3088/P3083</f>
        <v>0.67705382436260619</v>
      </c>
      <c r="T3093"/>
    </row>
    <row r="3094" spans="1:20" x14ac:dyDescent="0.3">
      <c r="A3094" s="34" t="s">
        <v>2275</v>
      </c>
      <c r="B3094" s="34"/>
      <c r="C3094" s="34"/>
      <c r="D3094" s="34"/>
      <c r="E3094" s="36">
        <f>SUM(L3084:M3084)/P3084</f>
        <v>3.8916184268132509E-2</v>
      </c>
      <c r="F3094" s="36">
        <f>SUM(L3081:M3081)/P3081</f>
        <v>4.0168523114214809E-2</v>
      </c>
      <c r="G3094" s="36">
        <f>SUM(L3082:M3082)/P3082</f>
        <v>3.4063260340632603E-2</v>
      </c>
      <c r="H3094" s="36">
        <f>SUM(L3083:M3083)/P3083</f>
        <v>1.69971671388102E-2</v>
      </c>
      <c r="T3094"/>
    </row>
    <row r="3095" spans="1:20" x14ac:dyDescent="0.3">
      <c r="T3095"/>
    </row>
    <row r="3096" spans="1:20" x14ac:dyDescent="0.3">
      <c r="T3096"/>
    </row>
    <row r="3097" spans="1:20" ht="15" thickBot="1" x14ac:dyDescent="0.35">
      <c r="T3097"/>
    </row>
    <row r="3098" spans="1:20" ht="15" thickTop="1" x14ac:dyDescent="0.3">
      <c r="A3098" s="37"/>
      <c r="B3098" s="38"/>
      <c r="C3098" s="38"/>
      <c r="D3098" s="38"/>
      <c r="E3098" s="38"/>
      <c r="F3098" s="38"/>
      <c r="G3098" s="38"/>
      <c r="H3098" s="38"/>
      <c r="I3098" s="39"/>
      <c r="J3098" s="37"/>
      <c r="K3098" s="38"/>
      <c r="L3098" s="38"/>
      <c r="M3098" s="38"/>
      <c r="N3098" s="38"/>
      <c r="O3098" s="38"/>
      <c r="P3098" s="38"/>
      <c r="Q3098" s="38"/>
      <c r="R3098" s="39"/>
      <c r="T3098"/>
    </row>
    <row r="3099" spans="1:20" ht="18" x14ac:dyDescent="0.35">
      <c r="A3099" s="40"/>
      <c r="B3099" s="41" t="s">
        <v>2276</v>
      </c>
      <c r="C3099" s="42"/>
      <c r="D3099" s="42"/>
      <c r="E3099" s="42"/>
      <c r="F3099" s="42"/>
      <c r="G3099" s="42"/>
      <c r="H3099" s="42"/>
      <c r="I3099" s="43"/>
      <c r="J3099" s="40"/>
      <c r="K3099" s="41" t="s">
        <v>2277</v>
      </c>
      <c r="L3099" s="42"/>
      <c r="M3099" s="42"/>
      <c r="N3099" s="42"/>
      <c r="O3099" s="42"/>
      <c r="P3099" s="42"/>
      <c r="Q3099" s="42"/>
      <c r="R3099" s="43"/>
      <c r="T3099"/>
    </row>
    <row r="3100" spans="1:20" x14ac:dyDescent="0.3">
      <c r="A3100" s="40"/>
      <c r="B3100" s="42"/>
      <c r="C3100" s="42"/>
      <c r="D3100" s="42"/>
      <c r="E3100" s="42"/>
      <c r="F3100" s="42"/>
      <c r="G3100" s="42"/>
      <c r="H3100" s="42"/>
      <c r="I3100" s="43"/>
      <c r="J3100" s="40"/>
      <c r="K3100" s="42"/>
      <c r="L3100" s="42"/>
      <c r="M3100" s="42"/>
      <c r="N3100" s="42"/>
      <c r="O3100" s="42"/>
      <c r="P3100" s="42"/>
      <c r="Q3100" s="42"/>
      <c r="R3100" s="43"/>
      <c r="T3100"/>
    </row>
    <row r="3101" spans="1:20" x14ac:dyDescent="0.3">
      <c r="A3101" s="40"/>
      <c r="B3101" s="44" t="s">
        <v>2278</v>
      </c>
      <c r="C3101" s="44" t="s">
        <v>2279</v>
      </c>
      <c r="D3101" s="44" t="s">
        <v>2261</v>
      </c>
      <c r="E3101" s="44" t="s">
        <v>2280</v>
      </c>
      <c r="F3101" s="44" t="s">
        <v>2262</v>
      </c>
      <c r="G3101" s="44" t="s">
        <v>2281</v>
      </c>
      <c r="H3101" s="44" t="s">
        <v>2260</v>
      </c>
      <c r="I3101" s="43"/>
      <c r="J3101" s="40"/>
      <c r="K3101" s="44" t="s">
        <v>2278</v>
      </c>
      <c r="L3101" s="44" t="s">
        <v>2279</v>
      </c>
      <c r="M3101" s="44" t="s">
        <v>2261</v>
      </c>
      <c r="N3101" s="44" t="s">
        <v>2280</v>
      </c>
      <c r="O3101" s="44" t="s">
        <v>2262</v>
      </c>
      <c r="P3101" s="44" t="s">
        <v>2281</v>
      </c>
      <c r="Q3101" s="44" t="s">
        <v>2260</v>
      </c>
      <c r="R3101" s="43"/>
      <c r="T3101"/>
    </row>
    <row r="3102" spans="1:20" x14ac:dyDescent="0.3">
      <c r="A3102" s="40"/>
      <c r="B3102" s="45" t="s">
        <v>2282</v>
      </c>
      <c r="C3102" s="46">
        <f>0.5-D3102</f>
        <v>0.44702534416500461</v>
      </c>
      <c r="D3102" s="47">
        <f>$B$3084/$P$3084</f>
        <v>5.2974655834995381E-2</v>
      </c>
      <c r="E3102" s="48">
        <v>0.01</v>
      </c>
      <c r="F3102" s="47">
        <f>$C$3084/$P$3084</f>
        <v>5.7595952716836117E-2</v>
      </c>
      <c r="G3102" s="46">
        <f>0.5-F3102</f>
        <v>0.4424040472831639</v>
      </c>
      <c r="H3102" s="47">
        <f>(B3084+C3084)/P3084</f>
        <v>0.1105706085518315</v>
      </c>
      <c r="I3102" s="43"/>
      <c r="J3102" s="40"/>
      <c r="K3102" s="49" t="s">
        <v>2254</v>
      </c>
      <c r="L3102" s="46">
        <f>0.5-M3102</f>
        <v>0.4463842557857679</v>
      </c>
      <c r="M3102" s="47">
        <f>B3081/P3081</f>
        <v>5.3615744214232125E-2</v>
      </c>
      <c r="N3102" s="48">
        <v>0.01</v>
      </c>
      <c r="O3102" s="47">
        <f>C3081/P3081</f>
        <v>5.6789980954579558E-2</v>
      </c>
      <c r="P3102" s="46">
        <f>0.5-O3102</f>
        <v>0.44321001904542046</v>
      </c>
      <c r="Q3102" s="47">
        <f>(B3081+C3081)/P3081</f>
        <v>0.11040572516881168</v>
      </c>
      <c r="R3102" s="43"/>
      <c r="T3102"/>
    </row>
    <row r="3103" spans="1:20" x14ac:dyDescent="0.3">
      <c r="A3103" s="40"/>
      <c r="B3103" s="45" t="s">
        <v>2283</v>
      </c>
      <c r="C3103" s="46">
        <f t="shared" ref="C3103:C3107" si="51">0.5-D3103</f>
        <v>0.41443303984044366</v>
      </c>
      <c r="D3103" s="47">
        <f>$D$3084/$P$3084</f>
        <v>8.5566960159556352E-2</v>
      </c>
      <c r="E3103" s="48">
        <v>0.01</v>
      </c>
      <c r="F3103" s="47">
        <f>$E$3084/$P$3084</f>
        <v>9.4274456389551009E-2</v>
      </c>
      <c r="G3103" s="46">
        <f>0.5-F3103</f>
        <v>0.40572554361044899</v>
      </c>
      <c r="H3103" s="47">
        <f>(D3084+E3084)/P3084</f>
        <v>0.17984141654910735</v>
      </c>
      <c r="I3103" s="43"/>
      <c r="J3103" s="40"/>
      <c r="K3103" s="49" t="s">
        <v>2255</v>
      </c>
      <c r="L3103" s="46">
        <f t="shared" ref="L3103:L3107" si="52">0.5-M3103</f>
        <v>0.41712356437929243</v>
      </c>
      <c r="M3103" s="47">
        <f>D3081/P3081</f>
        <v>8.2876435620707567E-2</v>
      </c>
      <c r="N3103" s="48">
        <v>0.01</v>
      </c>
      <c r="O3103" s="47">
        <f>E3081/P3081</f>
        <v>9.3264846770935536E-2</v>
      </c>
      <c r="P3103" s="46">
        <f t="shared" ref="P3103:P3107" si="53">0.5-O3103</f>
        <v>0.40673515322906445</v>
      </c>
      <c r="Q3103" s="47">
        <f>(D3081+E3081)/P3081</f>
        <v>0.17614128239164309</v>
      </c>
      <c r="R3103" s="43"/>
      <c r="T3103"/>
    </row>
    <row r="3104" spans="1:20" x14ac:dyDescent="0.3">
      <c r="A3104" s="40"/>
      <c r="B3104" s="45" t="s">
        <v>2284</v>
      </c>
      <c r="C3104" s="46">
        <f t="shared" si="51"/>
        <v>0.39006177944252568</v>
      </c>
      <c r="D3104" s="47">
        <f>$F$3084/$P$3084</f>
        <v>0.10993822055747433</v>
      </c>
      <c r="E3104" s="48">
        <v>0.01</v>
      </c>
      <c r="F3104" s="47">
        <f>$G$3084/$P$3084</f>
        <v>0.1272559225567933</v>
      </c>
      <c r="G3104" s="46">
        <f t="shared" ref="G3104:G3107" si="54">0.5-F3104</f>
        <v>0.3727440774432067</v>
      </c>
      <c r="H3104" s="47">
        <f>(F3084+G3084)/P3084</f>
        <v>0.23719414311426765</v>
      </c>
      <c r="I3104" s="43"/>
      <c r="J3104" s="40"/>
      <c r="K3104" s="49" t="s">
        <v>2256</v>
      </c>
      <c r="L3104" s="46">
        <f t="shared" si="52"/>
        <v>0.38965198822646735</v>
      </c>
      <c r="M3104" s="47">
        <f>F3081/P3081</f>
        <v>0.11034801177353264</v>
      </c>
      <c r="N3104" s="48">
        <v>0.01</v>
      </c>
      <c r="O3104" s="47">
        <f>G3081/P3081</f>
        <v>0.12679632942806024</v>
      </c>
      <c r="P3104" s="46">
        <f t="shared" si="53"/>
        <v>0.37320367057193976</v>
      </c>
      <c r="Q3104" s="47">
        <f>(F3081+G3081)/P3081</f>
        <v>0.23714434120159289</v>
      </c>
      <c r="R3104" s="43"/>
      <c r="T3104"/>
    </row>
    <row r="3105" spans="1:20" x14ac:dyDescent="0.3">
      <c r="A3105" s="40"/>
      <c r="B3105" s="45" t="s">
        <v>2285</v>
      </c>
      <c r="C3105" s="46">
        <f t="shared" si="51"/>
        <v>0.43875565500802649</v>
      </c>
      <c r="D3105" s="47">
        <f>$H$3084/$P$3084</f>
        <v>6.1244344991973537E-2</v>
      </c>
      <c r="E3105" s="48">
        <v>0.01</v>
      </c>
      <c r="F3105" s="47">
        <f>$I$3084/$P$3084</f>
        <v>6.6984482171523085E-2</v>
      </c>
      <c r="G3105" s="46">
        <f t="shared" si="54"/>
        <v>0.43301551782847691</v>
      </c>
      <c r="H3105" s="47">
        <f>(H3084+I3084)/P3084</f>
        <v>0.12822882716349662</v>
      </c>
      <c r="I3105" s="43"/>
      <c r="J3105" s="40"/>
      <c r="K3105" s="49" t="s">
        <v>2257</v>
      </c>
      <c r="L3105" s="46">
        <f t="shared" si="52"/>
        <v>0.43934322156172445</v>
      </c>
      <c r="M3105" s="47">
        <f>H3081/P3081</f>
        <v>6.0656778438275522E-2</v>
      </c>
      <c r="N3105" s="48">
        <v>0.01</v>
      </c>
      <c r="O3105" s="47">
        <f>I3081/P3081</f>
        <v>6.7928666243435104E-2</v>
      </c>
      <c r="P3105" s="46">
        <f t="shared" si="53"/>
        <v>0.43207133375656492</v>
      </c>
      <c r="Q3105" s="47">
        <f>(H3081+I3081)/P3081</f>
        <v>0.12858544468171063</v>
      </c>
      <c r="R3105" s="43"/>
      <c r="T3105"/>
    </row>
    <row r="3106" spans="1:20" x14ac:dyDescent="0.3">
      <c r="A3106" s="40"/>
      <c r="B3106" s="45" t="s">
        <v>2286</v>
      </c>
      <c r="C3106" s="46">
        <f t="shared" si="51"/>
        <v>0.35620469912925035</v>
      </c>
      <c r="D3106" s="47">
        <f>$J$3084/$P$3084</f>
        <v>0.14379530087074963</v>
      </c>
      <c r="E3106" s="48">
        <v>0.01</v>
      </c>
      <c r="F3106" s="47">
        <f>$K$3084/$P$3084</f>
        <v>0.16145351948241474</v>
      </c>
      <c r="G3106" s="46">
        <f t="shared" si="54"/>
        <v>0.33854648051758529</v>
      </c>
      <c r="H3106" s="47">
        <f>(J3084+K3084)/P3084</f>
        <v>0.30524882035316436</v>
      </c>
      <c r="I3106" s="43"/>
      <c r="J3106" s="40"/>
      <c r="K3106" s="49" t="s">
        <v>2258</v>
      </c>
      <c r="L3106" s="46">
        <f t="shared" si="52"/>
        <v>0.35467767068736655</v>
      </c>
      <c r="M3106" s="47">
        <f>J3081/P3081</f>
        <v>0.14532232931263347</v>
      </c>
      <c r="N3106" s="48">
        <v>0.01</v>
      </c>
      <c r="O3106" s="47">
        <f>K3081/P3081</f>
        <v>0.16223235412939344</v>
      </c>
      <c r="P3106" s="46">
        <f t="shared" si="53"/>
        <v>0.33776764587060659</v>
      </c>
      <c r="Q3106" s="47">
        <f>(J3081+K3081)/P3081</f>
        <v>0.30755468344202691</v>
      </c>
      <c r="R3106" s="43"/>
      <c r="T3106"/>
    </row>
    <row r="3107" spans="1:20" x14ac:dyDescent="0.3">
      <c r="A3107" s="40"/>
      <c r="B3107" s="45" t="s">
        <v>2259</v>
      </c>
      <c r="C3107" s="46">
        <f t="shared" si="51"/>
        <v>0.47582332052342269</v>
      </c>
      <c r="D3107" s="47">
        <f>$L$3084/$P$3084</f>
        <v>2.4176679476577322E-2</v>
      </c>
      <c r="E3107" s="48">
        <v>0.01</v>
      </c>
      <c r="F3107" s="47">
        <f>$M$3084/$P$3084</f>
        <v>1.4739504791555188E-2</v>
      </c>
      <c r="G3107" s="46">
        <f t="shared" si="54"/>
        <v>0.48526049520844483</v>
      </c>
      <c r="H3107" s="47">
        <f>(L3084+M3084)/P3084</f>
        <v>3.8916184268132509E-2</v>
      </c>
      <c r="I3107" s="43"/>
      <c r="J3107" s="40"/>
      <c r="K3107" s="49" t="s">
        <v>2259</v>
      </c>
      <c r="L3107" s="46">
        <f t="shared" si="52"/>
        <v>0.47564494719224332</v>
      </c>
      <c r="M3107" s="47">
        <f>L3081/P3081</f>
        <v>2.435505280775668E-2</v>
      </c>
      <c r="N3107" s="48">
        <v>0.01</v>
      </c>
      <c r="O3107" s="47">
        <f>M3081/P3081</f>
        <v>1.5813470306458129E-2</v>
      </c>
      <c r="P3107" s="46">
        <f t="shared" si="53"/>
        <v>0.48418652969354187</v>
      </c>
      <c r="Q3107" s="47">
        <f>(L3081+M3081)/P3081</f>
        <v>4.0168523114214809E-2</v>
      </c>
      <c r="R3107" s="43"/>
      <c r="T3107"/>
    </row>
    <row r="3108" spans="1:20" x14ac:dyDescent="0.3">
      <c r="A3108" s="40"/>
      <c r="B3108" s="49" t="s">
        <v>2260</v>
      </c>
      <c r="C3108" s="42"/>
      <c r="D3108" s="50">
        <f>N3084/$P$3084</f>
        <v>0.47769616189132658</v>
      </c>
      <c r="E3108" s="42"/>
      <c r="F3108" s="50">
        <f>O3084/$P$3084</f>
        <v>0.52230383810867342</v>
      </c>
      <c r="G3108" s="42"/>
      <c r="H3108" s="51">
        <f>(N3084+O3084)/P3084</f>
        <v>1</v>
      </c>
      <c r="I3108" s="43"/>
      <c r="J3108" s="40"/>
      <c r="K3108" s="49" t="s">
        <v>2260</v>
      </c>
      <c r="L3108" s="42"/>
      <c r="M3108" s="50">
        <f>N3081/P3081</f>
        <v>0.47717435216713799</v>
      </c>
      <c r="N3108" s="42"/>
      <c r="O3108" s="50">
        <f>O3081/P3081</f>
        <v>0.52282564783286201</v>
      </c>
      <c r="P3108" s="42"/>
      <c r="Q3108" s="51">
        <f>(N3081+O3081)/P3081</f>
        <v>1</v>
      </c>
      <c r="R3108" s="43"/>
      <c r="T3108"/>
    </row>
    <row r="3109" spans="1:20" x14ac:dyDescent="0.3">
      <c r="A3109" s="40"/>
      <c r="B3109" s="42"/>
      <c r="C3109" s="42"/>
      <c r="D3109" s="42"/>
      <c r="E3109" s="42"/>
      <c r="F3109" s="42"/>
      <c r="G3109" s="42"/>
      <c r="H3109" s="42"/>
      <c r="I3109" s="43"/>
      <c r="J3109" s="40"/>
      <c r="K3109" s="42"/>
      <c r="L3109" s="42"/>
      <c r="M3109" s="42"/>
      <c r="N3109" s="42"/>
      <c r="O3109" s="42"/>
      <c r="P3109" s="42"/>
      <c r="Q3109" s="42"/>
      <c r="R3109" s="43"/>
      <c r="T3109"/>
    </row>
    <row r="3110" spans="1:20" x14ac:dyDescent="0.3">
      <c r="A3110" s="40"/>
      <c r="B3110" s="42"/>
      <c r="C3110" s="42"/>
      <c r="D3110" s="42"/>
      <c r="E3110" s="42"/>
      <c r="F3110" s="42"/>
      <c r="G3110" s="42"/>
      <c r="H3110" s="42"/>
      <c r="I3110" s="43"/>
      <c r="J3110" s="40"/>
      <c r="K3110" s="42"/>
      <c r="L3110" s="42"/>
      <c r="M3110" s="42"/>
      <c r="N3110" s="42"/>
      <c r="O3110" s="42"/>
      <c r="P3110" s="42"/>
      <c r="Q3110" s="42"/>
      <c r="R3110" s="43"/>
      <c r="T3110"/>
    </row>
    <row r="3111" spans="1:20" x14ac:dyDescent="0.3">
      <c r="A3111" s="40"/>
      <c r="B3111" s="42"/>
      <c r="C3111" s="42"/>
      <c r="D3111" s="42"/>
      <c r="E3111" s="42"/>
      <c r="F3111" s="42"/>
      <c r="G3111" s="42"/>
      <c r="H3111" s="42"/>
      <c r="I3111" s="43"/>
      <c r="J3111" s="40"/>
      <c r="K3111" s="42"/>
      <c r="L3111" s="42"/>
      <c r="M3111" s="42"/>
      <c r="N3111" s="42"/>
      <c r="O3111" s="42"/>
      <c r="P3111" s="42"/>
      <c r="Q3111" s="42"/>
      <c r="R3111" s="43"/>
      <c r="T3111"/>
    </row>
    <row r="3112" spans="1:20" x14ac:dyDescent="0.3">
      <c r="A3112" s="40"/>
      <c r="B3112" s="42"/>
      <c r="C3112" s="42"/>
      <c r="D3112" s="42"/>
      <c r="E3112" s="42"/>
      <c r="F3112" s="42"/>
      <c r="G3112" s="42"/>
      <c r="H3112" s="42"/>
      <c r="I3112" s="43"/>
      <c r="J3112" s="40"/>
      <c r="K3112" s="42"/>
      <c r="L3112" s="42"/>
      <c r="M3112" s="42"/>
      <c r="N3112" s="42"/>
      <c r="O3112" s="42"/>
      <c r="P3112" s="42"/>
      <c r="Q3112" s="42"/>
      <c r="R3112" s="43"/>
      <c r="T3112"/>
    </row>
    <row r="3113" spans="1:20" x14ac:dyDescent="0.3">
      <c r="A3113" s="40"/>
      <c r="B3113" s="42"/>
      <c r="C3113" s="42"/>
      <c r="D3113" s="42"/>
      <c r="E3113" s="42"/>
      <c r="F3113" s="42"/>
      <c r="G3113" s="42"/>
      <c r="H3113" s="42"/>
      <c r="I3113" s="43"/>
      <c r="J3113" s="40"/>
      <c r="K3113" s="42"/>
      <c r="L3113" s="42"/>
      <c r="M3113" s="42"/>
      <c r="N3113" s="42"/>
      <c r="O3113" s="42"/>
      <c r="P3113" s="42"/>
      <c r="Q3113" s="42"/>
      <c r="R3113" s="43"/>
      <c r="T3113"/>
    </row>
    <row r="3114" spans="1:20" x14ac:dyDescent="0.3">
      <c r="A3114" s="40"/>
      <c r="B3114" s="42"/>
      <c r="C3114" s="42"/>
      <c r="D3114" s="42"/>
      <c r="E3114" s="42"/>
      <c r="F3114" s="42"/>
      <c r="G3114" s="42"/>
      <c r="H3114" s="42"/>
      <c r="I3114" s="43"/>
      <c r="J3114" s="40"/>
      <c r="K3114" s="42"/>
      <c r="L3114" s="42"/>
      <c r="M3114" s="42"/>
      <c r="N3114" s="42"/>
      <c r="O3114" s="42"/>
      <c r="P3114" s="42"/>
      <c r="Q3114" s="42"/>
      <c r="R3114" s="43"/>
      <c r="T3114"/>
    </row>
    <row r="3115" spans="1:20" x14ac:dyDescent="0.3">
      <c r="A3115" s="40"/>
      <c r="B3115" s="42"/>
      <c r="C3115" s="42"/>
      <c r="D3115" s="42"/>
      <c r="E3115" s="42"/>
      <c r="F3115" s="42"/>
      <c r="G3115" s="42"/>
      <c r="H3115" s="42"/>
      <c r="I3115" s="43"/>
      <c r="J3115" s="40"/>
      <c r="K3115" s="42"/>
      <c r="L3115" s="42"/>
      <c r="M3115" s="42"/>
      <c r="N3115" s="42"/>
      <c r="O3115" s="42"/>
      <c r="P3115" s="42"/>
      <c r="Q3115" s="42"/>
      <c r="R3115" s="43"/>
      <c r="T3115"/>
    </row>
    <row r="3116" spans="1:20" x14ac:dyDescent="0.3">
      <c r="A3116" s="40"/>
      <c r="B3116" s="42"/>
      <c r="C3116" s="42"/>
      <c r="D3116" s="42"/>
      <c r="E3116" s="42"/>
      <c r="F3116" s="42"/>
      <c r="G3116" s="42"/>
      <c r="H3116" s="42"/>
      <c r="I3116" s="43"/>
      <c r="J3116" s="40"/>
      <c r="K3116" s="42"/>
      <c r="L3116" s="42"/>
      <c r="M3116" s="42"/>
      <c r="N3116" s="42"/>
      <c r="O3116" s="42"/>
      <c r="P3116" s="42"/>
      <c r="Q3116" s="42"/>
      <c r="R3116" s="43"/>
      <c r="T3116"/>
    </row>
    <row r="3117" spans="1:20" x14ac:dyDescent="0.3">
      <c r="A3117" s="40"/>
      <c r="B3117" s="42"/>
      <c r="C3117" s="42"/>
      <c r="D3117" s="42"/>
      <c r="E3117" s="42"/>
      <c r="F3117" s="42"/>
      <c r="G3117" s="42"/>
      <c r="H3117" s="42"/>
      <c r="I3117" s="43"/>
      <c r="J3117" s="40"/>
      <c r="K3117" s="42"/>
      <c r="L3117" s="42"/>
      <c r="M3117" s="42"/>
      <c r="N3117" s="42"/>
      <c r="O3117" s="42"/>
      <c r="P3117" s="42"/>
      <c r="Q3117" s="42"/>
      <c r="R3117" s="43"/>
      <c r="T3117"/>
    </row>
    <row r="3118" spans="1:20" x14ac:dyDescent="0.3">
      <c r="A3118" s="40"/>
      <c r="B3118" s="42"/>
      <c r="C3118" s="42"/>
      <c r="D3118" s="42"/>
      <c r="E3118" s="42"/>
      <c r="F3118" s="42"/>
      <c r="G3118" s="42"/>
      <c r="H3118" s="42"/>
      <c r="I3118" s="43"/>
      <c r="J3118" s="40"/>
      <c r="K3118" s="42"/>
      <c r="L3118" s="42"/>
      <c r="M3118" s="42"/>
      <c r="N3118" s="42"/>
      <c r="O3118" s="42"/>
      <c r="P3118" s="42"/>
      <c r="Q3118" s="42"/>
      <c r="R3118" s="43"/>
      <c r="T3118"/>
    </row>
    <row r="3119" spans="1:20" x14ac:dyDescent="0.3">
      <c r="A3119" s="40"/>
      <c r="B3119" s="42"/>
      <c r="C3119" s="42"/>
      <c r="D3119" s="42"/>
      <c r="E3119" s="42"/>
      <c r="F3119" s="42"/>
      <c r="G3119" s="42"/>
      <c r="H3119" s="42"/>
      <c r="I3119" s="43"/>
      <c r="J3119" s="40"/>
      <c r="K3119" s="42"/>
      <c r="L3119" s="42"/>
      <c r="M3119" s="42"/>
      <c r="N3119" s="42"/>
      <c r="O3119" s="42"/>
      <c r="P3119" s="42"/>
      <c r="Q3119" s="42"/>
      <c r="R3119" s="43"/>
      <c r="T3119"/>
    </row>
    <row r="3120" spans="1:20" x14ac:dyDescent="0.3">
      <c r="A3120" s="40"/>
      <c r="B3120" s="42"/>
      <c r="C3120" s="42"/>
      <c r="D3120" s="42"/>
      <c r="E3120" s="42"/>
      <c r="F3120" s="42"/>
      <c r="G3120" s="42"/>
      <c r="H3120" s="42"/>
      <c r="I3120" s="43"/>
      <c r="J3120" s="40"/>
      <c r="K3120" s="42"/>
      <c r="L3120" s="42"/>
      <c r="M3120" s="42"/>
      <c r="N3120" s="42"/>
      <c r="O3120" s="42"/>
      <c r="P3120" s="42"/>
      <c r="Q3120" s="42"/>
      <c r="R3120" s="43"/>
      <c r="T3120"/>
    </row>
    <row r="3121" spans="1:20" x14ac:dyDescent="0.3">
      <c r="A3121" s="40"/>
      <c r="B3121" s="42"/>
      <c r="C3121" s="42"/>
      <c r="D3121" s="42"/>
      <c r="E3121" s="42"/>
      <c r="F3121" s="42"/>
      <c r="G3121" s="42"/>
      <c r="H3121" s="42"/>
      <c r="I3121" s="43"/>
      <c r="J3121" s="40"/>
      <c r="K3121" s="42"/>
      <c r="L3121" s="42"/>
      <c r="M3121" s="42"/>
      <c r="N3121" s="42"/>
      <c r="O3121" s="42"/>
      <c r="P3121" s="42"/>
      <c r="Q3121" s="42"/>
      <c r="R3121" s="43"/>
      <c r="T3121"/>
    </row>
    <row r="3122" spans="1:20" x14ac:dyDescent="0.3">
      <c r="A3122" s="40"/>
      <c r="B3122" s="42"/>
      <c r="C3122" s="42"/>
      <c r="D3122" s="42"/>
      <c r="E3122" s="42"/>
      <c r="F3122" s="42"/>
      <c r="G3122" s="42"/>
      <c r="H3122" s="42"/>
      <c r="I3122" s="43"/>
      <c r="J3122" s="40"/>
      <c r="K3122" s="42"/>
      <c r="L3122" s="42"/>
      <c r="M3122" s="42"/>
      <c r="N3122" s="42"/>
      <c r="O3122" s="42"/>
      <c r="P3122" s="42"/>
      <c r="Q3122" s="42"/>
      <c r="R3122" s="43"/>
      <c r="T3122"/>
    </row>
    <row r="3123" spans="1:20" x14ac:dyDescent="0.3">
      <c r="A3123" s="40"/>
      <c r="B3123" s="42"/>
      <c r="C3123" s="42"/>
      <c r="D3123" s="42"/>
      <c r="E3123" s="42"/>
      <c r="F3123" s="42"/>
      <c r="G3123" s="42"/>
      <c r="H3123" s="42"/>
      <c r="I3123" s="43"/>
      <c r="J3123" s="40"/>
      <c r="K3123" s="42"/>
      <c r="L3123" s="42"/>
      <c r="M3123" s="42"/>
      <c r="N3123" s="42"/>
      <c r="O3123" s="42"/>
      <c r="P3123" s="42"/>
      <c r="Q3123" s="42"/>
      <c r="R3123" s="43"/>
      <c r="T3123"/>
    </row>
    <row r="3124" spans="1:20" x14ac:dyDescent="0.3">
      <c r="A3124" s="40"/>
      <c r="B3124" s="42"/>
      <c r="C3124" s="42"/>
      <c r="D3124" s="42"/>
      <c r="E3124" s="42"/>
      <c r="F3124" s="42"/>
      <c r="G3124" s="42"/>
      <c r="H3124" s="42"/>
      <c r="I3124" s="43"/>
      <c r="J3124" s="40"/>
      <c r="K3124" s="42"/>
      <c r="L3124" s="42"/>
      <c r="M3124" s="42"/>
      <c r="N3124" s="42"/>
      <c r="O3124" s="42"/>
      <c r="P3124" s="42"/>
      <c r="Q3124" s="42"/>
      <c r="R3124" s="43"/>
      <c r="T3124"/>
    </row>
    <row r="3125" spans="1:20" x14ac:dyDescent="0.3">
      <c r="A3125" s="40"/>
      <c r="B3125" s="42"/>
      <c r="C3125" s="42"/>
      <c r="D3125" s="42"/>
      <c r="E3125" s="42"/>
      <c r="F3125" s="42"/>
      <c r="G3125" s="42"/>
      <c r="H3125" s="42"/>
      <c r="I3125" s="43"/>
      <c r="J3125" s="40"/>
      <c r="K3125" s="42"/>
      <c r="L3125" s="42"/>
      <c r="M3125" s="42"/>
      <c r="N3125" s="42"/>
      <c r="O3125" s="42"/>
      <c r="P3125" s="42"/>
      <c r="Q3125" s="42"/>
      <c r="R3125" s="43"/>
      <c r="T3125"/>
    </row>
    <row r="3126" spans="1:20" ht="15" thickBot="1" x14ac:dyDescent="0.35">
      <c r="A3126" s="52"/>
      <c r="B3126" s="53"/>
      <c r="C3126" s="53"/>
      <c r="D3126" s="53"/>
      <c r="E3126" s="53"/>
      <c r="F3126" s="53"/>
      <c r="G3126" s="53"/>
      <c r="H3126" s="53"/>
      <c r="I3126" s="54"/>
      <c r="J3126" s="52"/>
      <c r="K3126" s="53"/>
      <c r="L3126" s="53"/>
      <c r="M3126" s="53"/>
      <c r="N3126" s="53"/>
      <c r="O3126" s="53"/>
      <c r="P3126" s="53"/>
      <c r="Q3126" s="53"/>
      <c r="R3126" s="54"/>
      <c r="T3126"/>
    </row>
    <row r="3127" spans="1:20" ht="15" thickTop="1" x14ac:dyDescent="0.3">
      <c r="A3127" s="37"/>
      <c r="B3127" s="38"/>
      <c r="C3127" s="38"/>
      <c r="D3127" s="38"/>
      <c r="E3127" s="38"/>
      <c r="F3127" s="38"/>
      <c r="G3127" s="38"/>
      <c r="H3127" s="38"/>
      <c r="I3127" s="39"/>
      <c r="J3127" s="37"/>
      <c r="K3127" s="38"/>
      <c r="L3127" s="38"/>
      <c r="M3127" s="38"/>
      <c r="N3127" s="38"/>
      <c r="O3127" s="38"/>
      <c r="P3127" s="38"/>
      <c r="Q3127" s="38"/>
      <c r="R3127" s="39"/>
      <c r="T3127"/>
    </row>
    <row r="3128" spans="1:20" ht="18" x14ac:dyDescent="0.35">
      <c r="A3128" s="40"/>
      <c r="B3128" s="41" t="s">
        <v>2287</v>
      </c>
      <c r="C3128" s="42"/>
      <c r="D3128" s="42"/>
      <c r="E3128" s="42"/>
      <c r="F3128" s="42"/>
      <c r="G3128" s="42"/>
      <c r="H3128" s="42"/>
      <c r="I3128" s="43"/>
      <c r="J3128" s="40"/>
      <c r="K3128" s="41" t="s">
        <v>2288</v>
      </c>
      <c r="L3128" s="42"/>
      <c r="M3128" s="42"/>
      <c r="N3128" s="42"/>
      <c r="O3128" s="42"/>
      <c r="P3128" s="42"/>
      <c r="Q3128" s="42"/>
      <c r="R3128" s="43"/>
      <c r="T3128"/>
    </row>
    <row r="3129" spans="1:20" x14ac:dyDescent="0.3">
      <c r="A3129" s="40"/>
      <c r="B3129" s="42"/>
      <c r="C3129" s="42"/>
      <c r="D3129" s="42"/>
      <c r="E3129" s="42"/>
      <c r="F3129" s="42"/>
      <c r="G3129" s="42"/>
      <c r="H3129" s="42"/>
      <c r="I3129" s="43"/>
      <c r="J3129" s="40"/>
      <c r="K3129" s="42"/>
      <c r="L3129" s="42"/>
      <c r="M3129" s="42"/>
      <c r="N3129" s="42"/>
      <c r="O3129" s="42"/>
      <c r="P3129" s="42"/>
      <c r="Q3129" s="42"/>
      <c r="R3129" s="43"/>
      <c r="T3129"/>
    </row>
    <row r="3130" spans="1:20" x14ac:dyDescent="0.3">
      <c r="A3130" s="40"/>
      <c r="B3130" s="44" t="s">
        <v>2278</v>
      </c>
      <c r="C3130" s="44" t="s">
        <v>2279</v>
      </c>
      <c r="D3130" s="44" t="s">
        <v>2261</v>
      </c>
      <c r="E3130" s="44" t="s">
        <v>2280</v>
      </c>
      <c r="F3130" s="44" t="s">
        <v>2262</v>
      </c>
      <c r="G3130" s="44" t="s">
        <v>2281</v>
      </c>
      <c r="H3130" s="44" t="s">
        <v>2260</v>
      </c>
      <c r="I3130" s="43"/>
      <c r="J3130" s="40"/>
      <c r="K3130" s="44" t="s">
        <v>2278</v>
      </c>
      <c r="L3130" s="44" t="s">
        <v>2279</v>
      </c>
      <c r="M3130" s="44" t="s">
        <v>2261</v>
      </c>
      <c r="N3130" s="44" t="s">
        <v>2280</v>
      </c>
      <c r="O3130" s="44" t="s">
        <v>2262</v>
      </c>
      <c r="P3130" s="44" t="s">
        <v>2281</v>
      </c>
      <c r="Q3130" s="44" t="s">
        <v>2260</v>
      </c>
      <c r="R3130" s="43"/>
      <c r="T3130"/>
    </row>
    <row r="3131" spans="1:20" x14ac:dyDescent="0.3">
      <c r="A3131" s="40"/>
      <c r="B3131" s="49" t="s">
        <v>2254</v>
      </c>
      <c r="C3131" s="46">
        <f>0.5-D3131</f>
        <v>0.45099061522419187</v>
      </c>
      <c r="D3131" s="47">
        <f>B3082/P3082</f>
        <v>4.9009384775808136E-2</v>
      </c>
      <c r="E3131" s="48">
        <v>0.01</v>
      </c>
      <c r="F3131" s="47">
        <f>C3082/P3082</f>
        <v>6.1174834897462636E-2</v>
      </c>
      <c r="G3131" s="46">
        <f>0.5-F3131</f>
        <v>0.43882516510253738</v>
      </c>
      <c r="H3131" s="47">
        <f>(B3082+C3082)/P3082</f>
        <v>0.11018421967327077</v>
      </c>
      <c r="I3131" s="43"/>
      <c r="J3131" s="40"/>
      <c r="K3131" s="49" t="s">
        <v>2254</v>
      </c>
      <c r="L3131" s="46">
        <f>0.5-M3131</f>
        <v>0.4461756373937677</v>
      </c>
      <c r="M3131" s="47">
        <f>B3083/P3083</f>
        <v>5.3824362606232294E-2</v>
      </c>
      <c r="N3131" s="48">
        <v>0.01</v>
      </c>
      <c r="O3131" s="47">
        <f>C3083/P3083</f>
        <v>6.79886685552408E-2</v>
      </c>
      <c r="P3131" s="46">
        <f>0.5-O3131</f>
        <v>0.43201133144475923</v>
      </c>
      <c r="Q3131" s="47">
        <f>(B3083+C3083)/P3083</f>
        <v>0.12181303116147309</v>
      </c>
      <c r="R3131" s="43"/>
      <c r="T3131"/>
    </row>
    <row r="3132" spans="1:20" x14ac:dyDescent="0.3">
      <c r="A3132" s="40"/>
      <c r="B3132" s="49" t="s">
        <v>2255</v>
      </c>
      <c r="C3132" s="46">
        <f t="shared" ref="C3132:C3136" si="55">0.5-D3132</f>
        <v>0.39885297184567259</v>
      </c>
      <c r="D3132" s="47">
        <f>D3082/P3082</f>
        <v>0.10114702815432743</v>
      </c>
      <c r="E3132" s="48">
        <v>0.01</v>
      </c>
      <c r="F3132" s="47">
        <f>E3082/P3082</f>
        <v>9.8018769551616272E-2</v>
      </c>
      <c r="G3132" s="46">
        <f t="shared" ref="G3132:G3136" si="56">0.5-F3132</f>
        <v>0.40198123044838374</v>
      </c>
      <c r="H3132" s="47">
        <f>(D3082+E3082)/P3082</f>
        <v>0.1991657977059437</v>
      </c>
      <c r="I3132" s="43"/>
      <c r="J3132" s="40"/>
      <c r="K3132" s="49" t="s">
        <v>2255</v>
      </c>
      <c r="L3132" s="46">
        <f t="shared" ref="L3132:L3136" si="57">0.5-M3132</f>
        <v>0.40934844192634562</v>
      </c>
      <c r="M3132" s="47">
        <f>D3083/P3083</f>
        <v>9.0651558073654395E-2</v>
      </c>
      <c r="N3132" s="48">
        <v>0.01</v>
      </c>
      <c r="O3132" s="47">
        <f>E3083/P3083</f>
        <v>0.11331444759206799</v>
      </c>
      <c r="P3132" s="46">
        <f t="shared" ref="P3132:P3136" si="58">0.5-O3132</f>
        <v>0.38668555240793201</v>
      </c>
      <c r="Q3132" s="47">
        <f>(D3083+E3083)/P3083</f>
        <v>0.20396600566572237</v>
      </c>
      <c r="R3132" s="43"/>
      <c r="T3132"/>
    </row>
    <row r="3133" spans="1:20" x14ac:dyDescent="0.3">
      <c r="A3133" s="40"/>
      <c r="B3133" s="49" t="s">
        <v>2256</v>
      </c>
      <c r="C3133" s="46">
        <f t="shared" si="55"/>
        <v>0.38981578032672926</v>
      </c>
      <c r="D3133" s="47">
        <f>F3082/P3082</f>
        <v>0.11018421967327077</v>
      </c>
      <c r="E3133" s="48">
        <v>0.01</v>
      </c>
      <c r="F3133" s="47">
        <f>G3082/P3082</f>
        <v>0.13103927702467849</v>
      </c>
      <c r="G3133" s="46">
        <f t="shared" si="56"/>
        <v>0.36896072297532151</v>
      </c>
      <c r="H3133" s="47">
        <f>(F3082+G3082)/P3082</f>
        <v>0.24122349669794926</v>
      </c>
      <c r="I3133" s="43"/>
      <c r="J3133" s="40"/>
      <c r="K3133" s="49" t="s">
        <v>2256</v>
      </c>
      <c r="L3133" s="46">
        <f t="shared" si="57"/>
        <v>0.41218130311614731</v>
      </c>
      <c r="M3133" s="47">
        <f>F3083/P3083</f>
        <v>8.7818696883852687E-2</v>
      </c>
      <c r="N3133" s="48">
        <v>0.01</v>
      </c>
      <c r="O3133" s="47">
        <f>G3083/P3083</f>
        <v>0.11898016997167139</v>
      </c>
      <c r="P3133" s="46">
        <f t="shared" si="58"/>
        <v>0.38101983002832862</v>
      </c>
      <c r="Q3133" s="47">
        <f>(F3083+G3083)/P3083</f>
        <v>0.20679886685552407</v>
      </c>
      <c r="R3133" s="43"/>
      <c r="T3133"/>
    </row>
    <row r="3134" spans="1:20" x14ac:dyDescent="0.3">
      <c r="A3134" s="40"/>
      <c r="B3134" s="49" t="s">
        <v>2257</v>
      </c>
      <c r="C3134" s="46">
        <f t="shared" si="55"/>
        <v>0.43395898505387553</v>
      </c>
      <c r="D3134" s="47">
        <f>H3082/P3082</f>
        <v>6.6041014946124438E-2</v>
      </c>
      <c r="E3134" s="48">
        <v>0.01</v>
      </c>
      <c r="F3134" s="47">
        <f>I3082/P3082</f>
        <v>5.8046576294751476E-2</v>
      </c>
      <c r="G3134" s="46">
        <f t="shared" si="56"/>
        <v>0.44195342370524854</v>
      </c>
      <c r="H3134" s="47">
        <f>(H3082+I3082)/P3082</f>
        <v>0.12408759124087591</v>
      </c>
      <c r="I3134" s="43"/>
      <c r="J3134" s="40"/>
      <c r="K3134" s="49" t="s">
        <v>2257</v>
      </c>
      <c r="L3134" s="46">
        <f t="shared" si="57"/>
        <v>0.44900849858356939</v>
      </c>
      <c r="M3134" s="47">
        <f>H3083/P3083</f>
        <v>5.0991501416430593E-2</v>
      </c>
      <c r="N3134" s="48">
        <v>0.01</v>
      </c>
      <c r="O3134" s="47">
        <f>I3083/P3083</f>
        <v>9.3484419263456089E-2</v>
      </c>
      <c r="P3134" s="46">
        <f t="shared" si="58"/>
        <v>0.40651558073654392</v>
      </c>
      <c r="Q3134" s="47">
        <f>(H3083+I3083)/P3083</f>
        <v>0.14447592067988668</v>
      </c>
      <c r="R3134" s="43"/>
      <c r="T3134"/>
    </row>
    <row r="3135" spans="1:20" x14ac:dyDescent="0.3">
      <c r="A3135" s="40"/>
      <c r="B3135" s="49" t="s">
        <v>2258</v>
      </c>
      <c r="C3135" s="46">
        <f t="shared" si="55"/>
        <v>0.36409454292665971</v>
      </c>
      <c r="D3135" s="47">
        <f>J3082/P3082</f>
        <v>0.13590545707334029</v>
      </c>
      <c r="E3135" s="48">
        <v>0.01</v>
      </c>
      <c r="F3135" s="47">
        <f>K3082/P3082</f>
        <v>0.15537017726798749</v>
      </c>
      <c r="G3135" s="46">
        <f t="shared" si="56"/>
        <v>0.34462982273201248</v>
      </c>
      <c r="H3135" s="47">
        <f>(J3082+K3082)/P3082</f>
        <v>0.29127563434132775</v>
      </c>
      <c r="I3135" s="43"/>
      <c r="J3135" s="40"/>
      <c r="K3135" s="49" t="s">
        <v>2258</v>
      </c>
      <c r="L3135" s="46">
        <f t="shared" si="57"/>
        <v>0.36685552407932009</v>
      </c>
      <c r="M3135" s="47">
        <f>J3083/P3083</f>
        <v>0.13314447592067988</v>
      </c>
      <c r="N3135" s="48">
        <v>0.01</v>
      </c>
      <c r="O3135" s="47">
        <f>K3083/P3083</f>
        <v>0.17280453257790368</v>
      </c>
      <c r="P3135" s="46">
        <f t="shared" si="58"/>
        <v>0.32719546742209632</v>
      </c>
      <c r="Q3135" s="47">
        <f>(J3083+K3083)/P3083</f>
        <v>0.30594900849858359</v>
      </c>
      <c r="R3135" s="43"/>
      <c r="T3135"/>
    </row>
    <row r="3136" spans="1:20" x14ac:dyDescent="0.3">
      <c r="A3136" s="40"/>
      <c r="B3136" s="49" t="s">
        <v>2259</v>
      </c>
      <c r="C3136" s="46">
        <f t="shared" si="55"/>
        <v>0.47532151546750084</v>
      </c>
      <c r="D3136" s="47">
        <f>L3082/P3082</f>
        <v>2.4678484532499132E-2</v>
      </c>
      <c r="E3136" s="48">
        <v>0.01</v>
      </c>
      <c r="F3136" s="47">
        <f>M3082/P3082</f>
        <v>9.384775808133473E-3</v>
      </c>
      <c r="G3136" s="46">
        <f t="shared" si="56"/>
        <v>0.49061522419186654</v>
      </c>
      <c r="H3136" s="47">
        <f>(L3082+M3082)/P3082</f>
        <v>3.4063260340632603E-2</v>
      </c>
      <c r="I3136" s="43"/>
      <c r="J3136" s="40"/>
      <c r="K3136" s="49" t="s">
        <v>2259</v>
      </c>
      <c r="L3136" s="46">
        <f t="shared" si="57"/>
        <v>0.48866855524079322</v>
      </c>
      <c r="M3136" s="47">
        <f>L3083/P3083</f>
        <v>1.1331444759206799E-2</v>
      </c>
      <c r="N3136" s="48">
        <v>0.01</v>
      </c>
      <c r="O3136" s="47">
        <f>M3083/P3083</f>
        <v>5.6657223796033997E-3</v>
      </c>
      <c r="P3136" s="46">
        <f t="shared" si="58"/>
        <v>0.49433427762039661</v>
      </c>
      <c r="Q3136" s="47">
        <f>(L3083+M3083)/P3083</f>
        <v>1.69971671388102E-2</v>
      </c>
      <c r="R3136" s="43"/>
      <c r="T3136"/>
    </row>
    <row r="3137" spans="1:20" x14ac:dyDescent="0.3">
      <c r="A3137" s="40"/>
      <c r="B3137" s="49" t="s">
        <v>2260</v>
      </c>
      <c r="C3137" s="42"/>
      <c r="D3137" s="50">
        <f>N3082/P3082</f>
        <v>0.48696558915537019</v>
      </c>
      <c r="E3137" s="42"/>
      <c r="F3137" s="50">
        <f>O3082/P3082</f>
        <v>0.51303441084462986</v>
      </c>
      <c r="G3137" s="42"/>
      <c r="H3137" s="51">
        <f>(N3082+O3082)/P3082</f>
        <v>1</v>
      </c>
      <c r="I3137" s="43"/>
      <c r="J3137" s="40"/>
      <c r="K3137" s="49" t="s">
        <v>2260</v>
      </c>
      <c r="L3137" s="42"/>
      <c r="M3137" s="50">
        <f>N3083/P3083</f>
        <v>0.42776203966005666</v>
      </c>
      <c r="N3137" s="42"/>
      <c r="O3137" s="50">
        <f>O3083/P3083</f>
        <v>0.57223796033994334</v>
      </c>
      <c r="P3137" s="42"/>
      <c r="Q3137" s="51">
        <f>(N3083+O3083)/P3083</f>
        <v>1</v>
      </c>
      <c r="R3137" s="43"/>
      <c r="T3137"/>
    </row>
    <row r="3138" spans="1:20" x14ac:dyDescent="0.3">
      <c r="A3138" s="40"/>
      <c r="B3138" s="42"/>
      <c r="C3138" s="42"/>
      <c r="D3138" s="42"/>
      <c r="E3138" s="42"/>
      <c r="F3138" s="42"/>
      <c r="G3138" s="42"/>
      <c r="H3138" s="42"/>
      <c r="I3138" s="43"/>
      <c r="J3138" s="40"/>
      <c r="K3138" s="42"/>
      <c r="L3138" s="42"/>
      <c r="M3138" s="42"/>
      <c r="N3138" s="42"/>
      <c r="O3138" s="42"/>
      <c r="P3138" s="42"/>
      <c r="Q3138" s="42"/>
      <c r="R3138" s="43"/>
      <c r="T3138"/>
    </row>
    <row r="3139" spans="1:20" x14ac:dyDescent="0.3">
      <c r="A3139" s="40"/>
      <c r="B3139" s="42"/>
      <c r="C3139" s="42"/>
      <c r="D3139" s="42"/>
      <c r="E3139" s="42"/>
      <c r="F3139" s="42"/>
      <c r="G3139" s="42"/>
      <c r="H3139" s="42"/>
      <c r="I3139" s="43"/>
      <c r="J3139" s="40"/>
      <c r="K3139" s="42"/>
      <c r="L3139" s="42"/>
      <c r="M3139" s="42"/>
      <c r="N3139" s="42"/>
      <c r="O3139" s="42"/>
      <c r="P3139" s="42"/>
      <c r="Q3139" s="42"/>
      <c r="R3139" s="43"/>
      <c r="T3139"/>
    </row>
    <row r="3140" spans="1:20" x14ac:dyDescent="0.3">
      <c r="A3140" s="40"/>
      <c r="B3140" s="42"/>
      <c r="C3140" s="42"/>
      <c r="D3140" s="42"/>
      <c r="E3140" s="42"/>
      <c r="F3140" s="42"/>
      <c r="G3140" s="42"/>
      <c r="H3140" s="42"/>
      <c r="I3140" s="43"/>
      <c r="J3140" s="40"/>
      <c r="K3140" s="42"/>
      <c r="L3140" s="42"/>
      <c r="M3140" s="42"/>
      <c r="N3140" s="42"/>
      <c r="O3140" s="42"/>
      <c r="P3140" s="42"/>
      <c r="Q3140" s="42"/>
      <c r="R3140" s="43"/>
      <c r="T3140"/>
    </row>
    <row r="3141" spans="1:20" x14ac:dyDescent="0.3">
      <c r="A3141" s="40"/>
      <c r="B3141" s="42"/>
      <c r="C3141" s="42"/>
      <c r="D3141" s="42"/>
      <c r="E3141" s="42"/>
      <c r="F3141" s="42"/>
      <c r="G3141" s="42"/>
      <c r="H3141" s="42"/>
      <c r="I3141" s="43"/>
      <c r="J3141" s="40"/>
      <c r="K3141" s="42"/>
      <c r="L3141" s="42"/>
      <c r="M3141" s="42"/>
      <c r="N3141" s="42"/>
      <c r="O3141" s="42"/>
      <c r="P3141" s="42"/>
      <c r="Q3141" s="42"/>
      <c r="R3141" s="43"/>
      <c r="T3141"/>
    </row>
    <row r="3142" spans="1:20" x14ac:dyDescent="0.3">
      <c r="A3142" s="40"/>
      <c r="B3142" s="42"/>
      <c r="C3142" s="42"/>
      <c r="D3142" s="42"/>
      <c r="E3142" s="42"/>
      <c r="F3142" s="42"/>
      <c r="G3142" s="42"/>
      <c r="H3142" s="42"/>
      <c r="I3142" s="43"/>
      <c r="J3142" s="40"/>
      <c r="K3142" s="42"/>
      <c r="L3142" s="42"/>
      <c r="M3142" s="42"/>
      <c r="N3142" s="42"/>
      <c r="O3142" s="42"/>
      <c r="P3142" s="42"/>
      <c r="Q3142" s="42"/>
      <c r="R3142" s="43"/>
      <c r="T3142"/>
    </row>
    <row r="3143" spans="1:20" x14ac:dyDescent="0.3">
      <c r="A3143" s="40"/>
      <c r="B3143" s="42"/>
      <c r="C3143" s="42"/>
      <c r="D3143" s="42"/>
      <c r="E3143" s="42"/>
      <c r="F3143" s="42"/>
      <c r="G3143" s="42"/>
      <c r="H3143" s="42"/>
      <c r="I3143" s="43"/>
      <c r="J3143" s="40"/>
      <c r="K3143" s="42"/>
      <c r="L3143" s="42"/>
      <c r="M3143" s="42"/>
      <c r="N3143" s="42"/>
      <c r="O3143" s="42"/>
      <c r="P3143" s="42"/>
      <c r="Q3143" s="42"/>
      <c r="R3143" s="43"/>
      <c r="T3143"/>
    </row>
    <row r="3144" spans="1:20" x14ac:dyDescent="0.3">
      <c r="A3144" s="40"/>
      <c r="B3144" s="42"/>
      <c r="C3144" s="42"/>
      <c r="D3144" s="42"/>
      <c r="E3144" s="42"/>
      <c r="F3144" s="42"/>
      <c r="G3144" s="42"/>
      <c r="H3144" s="42"/>
      <c r="I3144" s="43"/>
      <c r="J3144" s="40"/>
      <c r="K3144" s="42"/>
      <c r="L3144" s="42"/>
      <c r="M3144" s="42"/>
      <c r="N3144" s="42"/>
      <c r="O3144" s="42"/>
      <c r="P3144" s="42"/>
      <c r="Q3144" s="42"/>
      <c r="R3144" s="43"/>
      <c r="T3144"/>
    </row>
    <row r="3145" spans="1:20" x14ac:dyDescent="0.3">
      <c r="A3145" s="40"/>
      <c r="B3145" s="42"/>
      <c r="C3145" s="42"/>
      <c r="D3145" s="42"/>
      <c r="E3145" s="42"/>
      <c r="F3145" s="42"/>
      <c r="G3145" s="42"/>
      <c r="H3145" s="42"/>
      <c r="I3145" s="43"/>
      <c r="J3145" s="40"/>
      <c r="K3145" s="42"/>
      <c r="L3145" s="42"/>
      <c r="M3145" s="42"/>
      <c r="N3145" s="42"/>
      <c r="O3145" s="42"/>
      <c r="P3145" s="42"/>
      <c r="Q3145" s="42"/>
      <c r="R3145" s="43"/>
      <c r="T3145"/>
    </row>
    <row r="3146" spans="1:20" x14ac:dyDescent="0.3">
      <c r="A3146" s="40"/>
      <c r="B3146" s="42"/>
      <c r="C3146" s="42"/>
      <c r="D3146" s="42"/>
      <c r="E3146" s="42"/>
      <c r="F3146" s="42"/>
      <c r="G3146" s="42"/>
      <c r="H3146" s="42"/>
      <c r="I3146" s="43"/>
      <c r="J3146" s="40"/>
      <c r="K3146" s="42"/>
      <c r="L3146" s="42"/>
      <c r="M3146" s="42"/>
      <c r="N3146" s="42"/>
      <c r="O3146" s="42"/>
      <c r="P3146" s="42"/>
      <c r="Q3146" s="42"/>
      <c r="R3146" s="43"/>
      <c r="T3146"/>
    </row>
    <row r="3147" spans="1:20" x14ac:dyDescent="0.3">
      <c r="A3147" s="40"/>
      <c r="B3147" s="42"/>
      <c r="C3147" s="42"/>
      <c r="D3147" s="42"/>
      <c r="E3147" s="42"/>
      <c r="F3147" s="42"/>
      <c r="G3147" s="42"/>
      <c r="H3147" s="42"/>
      <c r="I3147" s="43"/>
      <c r="J3147" s="40"/>
      <c r="K3147" s="42"/>
      <c r="L3147" s="42"/>
      <c r="M3147" s="42"/>
      <c r="N3147" s="42"/>
      <c r="O3147" s="42"/>
      <c r="P3147" s="42"/>
      <c r="Q3147" s="42"/>
      <c r="R3147" s="43"/>
      <c r="T3147"/>
    </row>
    <row r="3148" spans="1:20" x14ac:dyDescent="0.3">
      <c r="A3148" s="40"/>
      <c r="B3148" s="42"/>
      <c r="C3148" s="42"/>
      <c r="D3148" s="42"/>
      <c r="E3148" s="42"/>
      <c r="F3148" s="42"/>
      <c r="G3148" s="42"/>
      <c r="H3148" s="42"/>
      <c r="I3148" s="43"/>
      <c r="J3148" s="40"/>
      <c r="K3148" s="42"/>
      <c r="L3148" s="42"/>
      <c r="M3148" s="42"/>
      <c r="N3148" s="42"/>
      <c r="O3148" s="42"/>
      <c r="P3148" s="42"/>
      <c r="Q3148" s="42"/>
      <c r="R3148" s="43"/>
      <c r="T3148"/>
    </row>
    <row r="3149" spans="1:20" x14ac:dyDescent="0.3">
      <c r="A3149" s="40"/>
      <c r="B3149" s="42"/>
      <c r="C3149" s="42"/>
      <c r="D3149" s="42"/>
      <c r="E3149" s="42"/>
      <c r="F3149" s="42"/>
      <c r="G3149" s="42"/>
      <c r="H3149" s="42"/>
      <c r="I3149" s="43"/>
      <c r="J3149" s="40"/>
      <c r="K3149" s="42"/>
      <c r="L3149" s="42"/>
      <c r="M3149" s="42"/>
      <c r="N3149" s="42"/>
      <c r="O3149" s="42"/>
      <c r="P3149" s="42"/>
      <c r="Q3149" s="42"/>
      <c r="R3149" s="43"/>
      <c r="T3149"/>
    </row>
    <row r="3150" spans="1:20" x14ac:dyDescent="0.3">
      <c r="A3150" s="40"/>
      <c r="B3150" s="42"/>
      <c r="C3150" s="42"/>
      <c r="D3150" s="42"/>
      <c r="E3150" s="42"/>
      <c r="F3150" s="42"/>
      <c r="G3150" s="42"/>
      <c r="H3150" s="42"/>
      <c r="I3150" s="43"/>
      <c r="J3150" s="40"/>
      <c r="K3150" s="42"/>
      <c r="L3150" s="42"/>
      <c r="M3150" s="42"/>
      <c r="N3150" s="42"/>
      <c r="O3150" s="42"/>
      <c r="P3150" s="42"/>
      <c r="Q3150" s="42"/>
      <c r="R3150" s="43"/>
      <c r="T3150"/>
    </row>
    <row r="3151" spans="1:20" x14ac:dyDescent="0.3">
      <c r="A3151" s="40"/>
      <c r="B3151" s="42"/>
      <c r="C3151" s="42"/>
      <c r="D3151" s="42"/>
      <c r="E3151" s="42"/>
      <c r="F3151" s="42"/>
      <c r="G3151" s="42"/>
      <c r="H3151" s="42"/>
      <c r="I3151" s="43"/>
      <c r="J3151" s="40"/>
      <c r="K3151" s="42"/>
      <c r="L3151" s="42"/>
      <c r="M3151" s="42"/>
      <c r="N3151" s="42"/>
      <c r="O3151" s="42"/>
      <c r="P3151" s="42"/>
      <c r="Q3151" s="42"/>
      <c r="R3151" s="43"/>
      <c r="T3151"/>
    </row>
    <row r="3152" spans="1:20" x14ac:dyDescent="0.3">
      <c r="A3152" s="40"/>
      <c r="B3152" s="42"/>
      <c r="C3152" s="42"/>
      <c r="D3152" s="42"/>
      <c r="E3152" s="42"/>
      <c r="F3152" s="42"/>
      <c r="G3152" s="42"/>
      <c r="H3152" s="42"/>
      <c r="I3152" s="43"/>
      <c r="J3152" s="40"/>
      <c r="K3152" s="42"/>
      <c r="L3152" s="42"/>
      <c r="M3152" s="42"/>
      <c r="N3152" s="42"/>
      <c r="O3152" s="42"/>
      <c r="P3152" s="42"/>
      <c r="Q3152" s="42"/>
      <c r="R3152" s="43"/>
      <c r="T3152"/>
    </row>
    <row r="3153" spans="1:20" x14ac:dyDescent="0.3">
      <c r="A3153" s="40"/>
      <c r="B3153" s="42"/>
      <c r="C3153" s="42"/>
      <c r="D3153" s="42"/>
      <c r="E3153" s="42"/>
      <c r="F3153" s="42"/>
      <c r="G3153" s="42"/>
      <c r="H3153" s="42"/>
      <c r="I3153" s="43"/>
      <c r="J3153" s="40"/>
      <c r="K3153" s="42"/>
      <c r="L3153" s="42"/>
      <c r="M3153" s="42"/>
      <c r="N3153" s="42"/>
      <c r="O3153" s="42"/>
      <c r="P3153" s="42"/>
      <c r="Q3153" s="42"/>
      <c r="R3153" s="43"/>
      <c r="T3153"/>
    </row>
    <row r="3154" spans="1:20" x14ac:dyDescent="0.3">
      <c r="A3154" s="40"/>
      <c r="B3154" s="42"/>
      <c r="C3154" s="42"/>
      <c r="D3154" s="42"/>
      <c r="E3154" s="42"/>
      <c r="F3154" s="42"/>
      <c r="G3154" s="42"/>
      <c r="H3154" s="42"/>
      <c r="I3154" s="43"/>
      <c r="J3154" s="40"/>
      <c r="K3154" s="42"/>
      <c r="L3154" s="42"/>
      <c r="M3154" s="42"/>
      <c r="N3154" s="42"/>
      <c r="O3154" s="42"/>
      <c r="P3154" s="42"/>
      <c r="Q3154" s="42"/>
      <c r="R3154" s="43"/>
      <c r="T3154"/>
    </row>
    <row r="3155" spans="1:20" ht="15" thickBot="1" x14ac:dyDescent="0.35">
      <c r="A3155" s="52"/>
      <c r="B3155" s="53"/>
      <c r="C3155" s="53"/>
      <c r="D3155" s="53"/>
      <c r="E3155" s="53"/>
      <c r="F3155" s="53"/>
      <c r="G3155" s="53"/>
      <c r="H3155" s="53"/>
      <c r="I3155" s="54"/>
      <c r="J3155" s="52"/>
      <c r="K3155" s="53"/>
      <c r="L3155" s="53"/>
      <c r="M3155" s="53"/>
      <c r="N3155" s="53"/>
      <c r="O3155" s="53"/>
      <c r="P3155" s="53"/>
      <c r="Q3155" s="53"/>
      <c r="R3155" s="54"/>
      <c r="T3155"/>
    </row>
    <row r="3156" spans="1:20" ht="15" thickTop="1" x14ac:dyDescent="0.3">
      <c r="T3156"/>
    </row>
    <row r="3157" spans="1:20" x14ac:dyDescent="0.3">
      <c r="T3157"/>
    </row>
    <row r="3162" spans="1:20" x14ac:dyDescent="0.3">
      <c r="B3162" s="44" t="s">
        <v>2278</v>
      </c>
      <c r="C3162" s="44" t="s">
        <v>2279</v>
      </c>
      <c r="D3162" s="44" t="s">
        <v>2261</v>
      </c>
      <c r="E3162" s="44" t="s">
        <v>2280</v>
      </c>
      <c r="F3162" s="44" t="s">
        <v>2262</v>
      </c>
      <c r="G3162" s="44" t="s">
        <v>2281</v>
      </c>
    </row>
    <row r="3163" spans="1:20" x14ac:dyDescent="0.3">
      <c r="B3163" s="45" t="s">
        <v>2282</v>
      </c>
      <c r="C3163" s="46">
        <f>0.5-D3163</f>
        <v>0.38910386965376781</v>
      </c>
      <c r="D3163" s="47">
        <f>B3174/N3174</f>
        <v>0.11089613034623218</v>
      </c>
      <c r="E3163" s="48">
        <v>0.01</v>
      </c>
      <c r="F3163" s="47">
        <f>C3174/O3174</f>
        <v>0.1102728881438018</v>
      </c>
      <c r="G3163" s="46">
        <f>0.5-F3163</f>
        <v>0.38972711185619818</v>
      </c>
    </row>
    <row r="3164" spans="1:20" x14ac:dyDescent="0.3">
      <c r="B3164" s="45" t="s">
        <v>2283</v>
      </c>
      <c r="C3164" s="46">
        <f t="shared" ref="C3164:C3168" si="59">0.5-D3164</f>
        <v>0.32087576374745419</v>
      </c>
      <c r="D3164" s="47">
        <f>D3174/N3174</f>
        <v>0.17912423625254584</v>
      </c>
      <c r="E3164" s="48">
        <v>0.01</v>
      </c>
      <c r="F3164" s="47">
        <f>E3174/O3174</f>
        <v>0.18049734562727018</v>
      </c>
      <c r="G3164" s="46">
        <f>0.5-F3164</f>
        <v>0.31950265437272984</v>
      </c>
    </row>
    <row r="3165" spans="1:20" x14ac:dyDescent="0.3">
      <c r="B3165" s="45" t="s">
        <v>2284</v>
      </c>
      <c r="C3165" s="46">
        <f t="shared" si="59"/>
        <v>0.26985743380855398</v>
      </c>
      <c r="D3165" s="47">
        <f>F3174/N3174</f>
        <v>0.23014256619144602</v>
      </c>
      <c r="E3165" s="48">
        <v>0.01</v>
      </c>
      <c r="F3165" s="47">
        <f>G3174/O3174</f>
        <v>0.24364347583123777</v>
      </c>
      <c r="G3165" s="46">
        <f t="shared" ref="G3165:G3168" si="60">0.5-F3165</f>
        <v>0.2563565241687622</v>
      </c>
    </row>
    <row r="3166" spans="1:20" x14ac:dyDescent="0.3">
      <c r="B3166" s="45" t="s">
        <v>2285</v>
      </c>
      <c r="C3166" s="46">
        <f t="shared" si="59"/>
        <v>0.37179226069246435</v>
      </c>
      <c r="D3166" s="47">
        <f>H3174/N3174</f>
        <v>0.12820773930753565</v>
      </c>
      <c r="E3166" s="48">
        <v>0.01</v>
      </c>
      <c r="F3166" s="47">
        <f>I3174/O3174</f>
        <v>0.12824811399832356</v>
      </c>
      <c r="G3166" s="46">
        <f t="shared" si="60"/>
        <v>0.37175188600167641</v>
      </c>
    </row>
    <row r="3167" spans="1:20" x14ac:dyDescent="0.3">
      <c r="B3167" s="45" t="s">
        <v>2286</v>
      </c>
      <c r="C3167" s="46">
        <f t="shared" si="59"/>
        <v>0.19898167006109979</v>
      </c>
      <c r="D3167" s="47">
        <f>J3174/N3174</f>
        <v>0.30101832993890021</v>
      </c>
      <c r="E3167" s="48">
        <v>0.01</v>
      </c>
      <c r="F3167" s="47">
        <f>K3174/O3174</f>
        <v>0.30911800316662008</v>
      </c>
      <c r="G3167" s="46">
        <f t="shared" si="60"/>
        <v>0.19088199683337992</v>
      </c>
    </row>
    <row r="3168" spans="1:20" x14ac:dyDescent="0.3">
      <c r="B3168" s="45" t="s">
        <v>2259</v>
      </c>
      <c r="C3168" s="46">
        <f t="shared" si="59"/>
        <v>0.44938900203665988</v>
      </c>
      <c r="D3168" s="47">
        <f>L3174/N3174</f>
        <v>5.0610997963340121E-2</v>
      </c>
      <c r="E3168" s="48">
        <v>0.01</v>
      </c>
      <c r="F3168" s="47">
        <f>M3174/O3174</f>
        <v>2.8220173232746577E-2</v>
      </c>
      <c r="G3168" s="46">
        <f t="shared" si="60"/>
        <v>0.47177982676725344</v>
      </c>
    </row>
    <row r="3172" spans="1:20" x14ac:dyDescent="0.3">
      <c r="A3172" s="169" t="s">
        <v>2222</v>
      </c>
      <c r="B3172" s="168" t="s">
        <v>2254</v>
      </c>
      <c r="C3172" s="168"/>
      <c r="D3172" s="168" t="s">
        <v>2255</v>
      </c>
      <c r="E3172" s="168"/>
      <c r="F3172" s="168" t="s">
        <v>2256</v>
      </c>
      <c r="G3172" s="168"/>
      <c r="H3172" s="168" t="s">
        <v>2257</v>
      </c>
      <c r="I3172" s="168"/>
      <c r="J3172" s="168" t="s">
        <v>2258</v>
      </c>
      <c r="K3172" s="168"/>
      <c r="L3172" s="168" t="s">
        <v>2259</v>
      </c>
      <c r="M3172" s="168"/>
      <c r="N3172" s="168" t="s">
        <v>2260</v>
      </c>
      <c r="O3172" s="168"/>
      <c r="P3172" s="169" t="s">
        <v>2237</v>
      </c>
      <c r="T3172"/>
    </row>
    <row r="3173" spans="1:20" x14ac:dyDescent="0.3">
      <c r="A3173" s="170"/>
      <c r="B3173" s="20" t="s">
        <v>2261</v>
      </c>
      <c r="C3173" s="20" t="s">
        <v>2262</v>
      </c>
      <c r="D3173" s="20" t="s">
        <v>2261</v>
      </c>
      <c r="E3173" s="20" t="s">
        <v>2262</v>
      </c>
      <c r="F3173" s="20" t="s">
        <v>2261</v>
      </c>
      <c r="G3173" s="20" t="s">
        <v>2262</v>
      </c>
      <c r="H3173" s="20" t="s">
        <v>2261</v>
      </c>
      <c r="I3173" s="20" t="s">
        <v>2262</v>
      </c>
      <c r="J3173" s="20" t="s">
        <v>2261</v>
      </c>
      <c r="K3173" s="20" t="s">
        <v>2262</v>
      </c>
      <c r="L3173" s="20" t="s">
        <v>2261</v>
      </c>
      <c r="M3173" s="20" t="s">
        <v>2262</v>
      </c>
      <c r="N3173" s="20" t="s">
        <v>2261</v>
      </c>
      <c r="O3173" s="20" t="s">
        <v>2262</v>
      </c>
      <c r="P3173" s="170"/>
      <c r="T3173"/>
    </row>
    <row r="3174" spans="1:20" x14ac:dyDescent="0.3">
      <c r="A3174" s="24" t="s">
        <v>2260</v>
      </c>
      <c r="B3174" s="25">
        <v>1089</v>
      </c>
      <c r="C3174" s="25">
        <v>1184</v>
      </c>
      <c r="D3174" s="25">
        <v>1759</v>
      </c>
      <c r="E3174" s="25">
        <v>1938</v>
      </c>
      <c r="F3174" s="25">
        <v>2260</v>
      </c>
      <c r="G3174" s="25">
        <v>2616</v>
      </c>
      <c r="H3174" s="25">
        <v>1259</v>
      </c>
      <c r="I3174" s="25">
        <v>1377</v>
      </c>
      <c r="J3174" s="25">
        <v>2956</v>
      </c>
      <c r="K3174" s="25">
        <v>3319</v>
      </c>
      <c r="L3174" s="25">
        <v>497</v>
      </c>
      <c r="M3174" s="25">
        <v>303</v>
      </c>
      <c r="N3174" s="25">
        <v>9820</v>
      </c>
      <c r="O3174" s="25">
        <v>10737</v>
      </c>
      <c r="P3174" s="25">
        <v>20557</v>
      </c>
      <c r="T3174"/>
    </row>
  </sheetData>
  <mergeCells count="18">
    <mergeCell ref="J3172:K3172"/>
    <mergeCell ref="L3172:M3172"/>
    <mergeCell ref="N3172:O3172"/>
    <mergeCell ref="P3172:P3173"/>
    <mergeCell ref="A3172:A3173"/>
    <mergeCell ref="B3172:C3172"/>
    <mergeCell ref="D3172:E3172"/>
    <mergeCell ref="F3172:G3172"/>
    <mergeCell ref="H3172:I3172"/>
    <mergeCell ref="L3079:M3079"/>
    <mergeCell ref="N3079:O3079"/>
    <mergeCell ref="P3079:P3080"/>
    <mergeCell ref="A3079:A3080"/>
    <mergeCell ref="B3079:C3079"/>
    <mergeCell ref="D3079:E3079"/>
    <mergeCell ref="F3079:G3079"/>
    <mergeCell ref="H3079:I3079"/>
    <mergeCell ref="J3079:K3079"/>
  </mergeCells>
  <conditionalFormatting sqref="F3102:F3107 D3102:D3107">
    <cfRule type="dataBar" priority="11">
      <dataBar>
        <cfvo type="min"/>
        <cfvo type="max"/>
        <color rgb="FF638EC6"/>
      </dataBar>
      <extLst>
        <ext xmlns:x14="http://schemas.microsoft.com/office/spreadsheetml/2009/9/main" uri="{B025F937-C7B1-47D3-B67F-A62EFF666E3E}">
          <x14:id>{01347FCD-5432-47FC-991D-3EE9F9218987}</x14:id>
        </ext>
      </extLst>
    </cfRule>
  </conditionalFormatting>
  <conditionalFormatting sqref="H3102:H3107">
    <cfRule type="dataBar" priority="10">
      <dataBar>
        <cfvo type="min"/>
        <cfvo type="max"/>
        <color rgb="FF638EC6"/>
      </dataBar>
      <extLst>
        <ext xmlns:x14="http://schemas.microsoft.com/office/spreadsheetml/2009/9/main" uri="{B025F937-C7B1-47D3-B67F-A62EFF666E3E}">
          <x14:id>{0C0A17CE-40BF-497A-B6E2-E2A7DD20D460}</x14:id>
        </ext>
      </extLst>
    </cfRule>
  </conditionalFormatting>
  <conditionalFormatting sqref="O3102:O3107 M3102:M3107">
    <cfRule type="dataBar" priority="9">
      <dataBar>
        <cfvo type="min"/>
        <cfvo type="max"/>
        <color rgb="FF638EC6"/>
      </dataBar>
      <extLst>
        <ext xmlns:x14="http://schemas.microsoft.com/office/spreadsheetml/2009/9/main" uri="{B025F937-C7B1-47D3-B67F-A62EFF666E3E}">
          <x14:id>{404C6E21-4391-40E2-8465-B2ADE38F52BF}</x14:id>
        </ext>
      </extLst>
    </cfRule>
  </conditionalFormatting>
  <conditionalFormatting sqref="Q3102:Q3107">
    <cfRule type="dataBar" priority="8">
      <dataBar>
        <cfvo type="min"/>
        <cfvo type="max"/>
        <color rgb="FF638EC6"/>
      </dataBar>
      <extLst>
        <ext xmlns:x14="http://schemas.microsoft.com/office/spreadsheetml/2009/9/main" uri="{B025F937-C7B1-47D3-B67F-A62EFF666E3E}">
          <x14:id>{DA5A59A1-42F7-49E8-B6BE-8821CA447831}</x14:id>
        </ext>
      </extLst>
    </cfRule>
  </conditionalFormatting>
  <conditionalFormatting sqref="F3131:F3136 D3131:D3136">
    <cfRule type="dataBar" priority="7">
      <dataBar>
        <cfvo type="min"/>
        <cfvo type="max"/>
        <color rgb="FF638EC6"/>
      </dataBar>
      <extLst>
        <ext xmlns:x14="http://schemas.microsoft.com/office/spreadsheetml/2009/9/main" uri="{B025F937-C7B1-47D3-B67F-A62EFF666E3E}">
          <x14:id>{6C386622-23C9-4AE3-B624-B3C27AA294D0}</x14:id>
        </ext>
      </extLst>
    </cfRule>
  </conditionalFormatting>
  <conditionalFormatting sqref="H3131:H3136">
    <cfRule type="dataBar" priority="6">
      <dataBar>
        <cfvo type="min"/>
        <cfvo type="max"/>
        <color rgb="FF638EC6"/>
      </dataBar>
      <extLst>
        <ext xmlns:x14="http://schemas.microsoft.com/office/spreadsheetml/2009/9/main" uri="{B025F937-C7B1-47D3-B67F-A62EFF666E3E}">
          <x14:id>{BA076A6A-F852-4531-8AF6-404DE2B94DDB}</x14:id>
        </ext>
      </extLst>
    </cfRule>
  </conditionalFormatting>
  <conditionalFormatting sqref="O3131:O3136 M3131:M3136">
    <cfRule type="dataBar" priority="5">
      <dataBar>
        <cfvo type="min"/>
        <cfvo type="max"/>
        <color rgb="FF638EC6"/>
      </dataBar>
      <extLst>
        <ext xmlns:x14="http://schemas.microsoft.com/office/spreadsheetml/2009/9/main" uri="{B025F937-C7B1-47D3-B67F-A62EFF666E3E}">
          <x14:id>{C6CA2976-E0AE-4F62-B34A-3CE95F2DEF4D}</x14:id>
        </ext>
      </extLst>
    </cfRule>
  </conditionalFormatting>
  <conditionalFormatting sqref="Q3131:Q3136">
    <cfRule type="dataBar" priority="4">
      <dataBar>
        <cfvo type="min"/>
        <cfvo type="max"/>
        <color rgb="FF638EC6"/>
      </dataBar>
      <extLst>
        <ext xmlns:x14="http://schemas.microsoft.com/office/spreadsheetml/2009/9/main" uri="{B025F937-C7B1-47D3-B67F-A62EFF666E3E}">
          <x14:id>{F1BB427E-F2D3-4344-B180-545E02B0C813}</x14:id>
        </ext>
      </extLst>
    </cfRule>
  </conditionalFormatting>
  <conditionalFormatting sqref="F3163:F3168 D3163:D3168">
    <cfRule type="dataBar" priority="1">
      <dataBar>
        <cfvo type="min"/>
        <cfvo type="max"/>
        <color rgb="FF638EC6"/>
      </dataBar>
      <extLst>
        <ext xmlns:x14="http://schemas.microsoft.com/office/spreadsheetml/2009/9/main" uri="{B025F937-C7B1-47D3-B67F-A62EFF666E3E}">
          <x14:id>{1DE78CE0-0513-44C0-BA33-3D29B0761F93}</x14:id>
        </ext>
      </extLst>
    </cfRule>
  </conditionalFormatting>
  <pageMargins left="0.7" right="0.7" top="0.75" bottom="0.75" header="0.3" footer="0.3"/>
  <ignoredErrors>
    <ignoredError sqref="T2:T3062" formulaRange="1"/>
  </ignoredErrors>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01347FCD-5432-47FC-991D-3EE9F9218987}">
            <x14:dataBar minLength="0" maxLength="100" border="1" negativeBarBorderColorSameAsPositive="0">
              <x14:cfvo type="autoMin"/>
              <x14:cfvo type="autoMax"/>
              <x14:borderColor rgb="FF638EC6"/>
              <x14:negativeFillColor rgb="FFFF0000"/>
              <x14:negativeBorderColor rgb="FFFF0000"/>
              <x14:axisColor rgb="FF000000"/>
            </x14:dataBar>
          </x14:cfRule>
          <xm:sqref>F3102:F3107 D3102:D3107</xm:sqref>
        </x14:conditionalFormatting>
        <x14:conditionalFormatting xmlns:xm="http://schemas.microsoft.com/office/excel/2006/main">
          <x14:cfRule type="dataBar" id="{0C0A17CE-40BF-497A-B6E2-E2A7DD20D460}">
            <x14:dataBar minLength="0" maxLength="100" border="1" negativeBarBorderColorSameAsPositive="0">
              <x14:cfvo type="autoMin"/>
              <x14:cfvo type="autoMax"/>
              <x14:borderColor rgb="FF638EC6"/>
              <x14:negativeFillColor rgb="FFFF0000"/>
              <x14:negativeBorderColor rgb="FFFF0000"/>
              <x14:axisColor rgb="FF000000"/>
            </x14:dataBar>
          </x14:cfRule>
          <xm:sqref>H3102:H3107</xm:sqref>
        </x14:conditionalFormatting>
        <x14:conditionalFormatting xmlns:xm="http://schemas.microsoft.com/office/excel/2006/main">
          <x14:cfRule type="dataBar" id="{404C6E21-4391-40E2-8465-B2ADE38F52BF}">
            <x14:dataBar minLength="0" maxLength="100" border="1" negativeBarBorderColorSameAsPositive="0">
              <x14:cfvo type="autoMin"/>
              <x14:cfvo type="autoMax"/>
              <x14:borderColor rgb="FF638EC6"/>
              <x14:negativeFillColor rgb="FFFF0000"/>
              <x14:negativeBorderColor rgb="FFFF0000"/>
              <x14:axisColor rgb="FF000000"/>
            </x14:dataBar>
          </x14:cfRule>
          <xm:sqref>O3102:O3107 M3102:M3107</xm:sqref>
        </x14:conditionalFormatting>
        <x14:conditionalFormatting xmlns:xm="http://schemas.microsoft.com/office/excel/2006/main">
          <x14:cfRule type="dataBar" id="{DA5A59A1-42F7-49E8-B6BE-8821CA447831}">
            <x14:dataBar minLength="0" maxLength="100" border="1" negativeBarBorderColorSameAsPositive="0">
              <x14:cfvo type="autoMin"/>
              <x14:cfvo type="autoMax"/>
              <x14:borderColor rgb="FF638EC6"/>
              <x14:negativeFillColor rgb="FFFF0000"/>
              <x14:negativeBorderColor rgb="FFFF0000"/>
              <x14:axisColor rgb="FF000000"/>
            </x14:dataBar>
          </x14:cfRule>
          <xm:sqref>Q3102:Q3107</xm:sqref>
        </x14:conditionalFormatting>
        <x14:conditionalFormatting xmlns:xm="http://schemas.microsoft.com/office/excel/2006/main">
          <x14:cfRule type="dataBar" id="{6C386622-23C9-4AE3-B624-B3C27AA294D0}">
            <x14:dataBar minLength="0" maxLength="100" border="1" negativeBarBorderColorSameAsPositive="0">
              <x14:cfvo type="autoMin"/>
              <x14:cfvo type="autoMax"/>
              <x14:borderColor rgb="FF638EC6"/>
              <x14:negativeFillColor rgb="FFFF0000"/>
              <x14:negativeBorderColor rgb="FFFF0000"/>
              <x14:axisColor rgb="FF000000"/>
            </x14:dataBar>
          </x14:cfRule>
          <xm:sqref>F3131:F3136 D3131:D3136</xm:sqref>
        </x14:conditionalFormatting>
        <x14:conditionalFormatting xmlns:xm="http://schemas.microsoft.com/office/excel/2006/main">
          <x14:cfRule type="dataBar" id="{BA076A6A-F852-4531-8AF6-404DE2B94DDB}">
            <x14:dataBar minLength="0" maxLength="100" border="1" negativeBarBorderColorSameAsPositive="0">
              <x14:cfvo type="autoMin"/>
              <x14:cfvo type="autoMax"/>
              <x14:borderColor rgb="FF638EC6"/>
              <x14:negativeFillColor rgb="FFFF0000"/>
              <x14:negativeBorderColor rgb="FFFF0000"/>
              <x14:axisColor rgb="FF000000"/>
            </x14:dataBar>
          </x14:cfRule>
          <xm:sqref>H3131:H3136</xm:sqref>
        </x14:conditionalFormatting>
        <x14:conditionalFormatting xmlns:xm="http://schemas.microsoft.com/office/excel/2006/main">
          <x14:cfRule type="dataBar" id="{C6CA2976-E0AE-4F62-B34A-3CE95F2DEF4D}">
            <x14:dataBar minLength="0" maxLength="100" border="1" negativeBarBorderColorSameAsPositive="0">
              <x14:cfvo type="autoMin"/>
              <x14:cfvo type="autoMax"/>
              <x14:borderColor rgb="FF638EC6"/>
              <x14:negativeFillColor rgb="FFFF0000"/>
              <x14:negativeBorderColor rgb="FFFF0000"/>
              <x14:axisColor rgb="FF000000"/>
            </x14:dataBar>
          </x14:cfRule>
          <xm:sqref>O3131:O3136 M3131:M3136</xm:sqref>
        </x14:conditionalFormatting>
        <x14:conditionalFormatting xmlns:xm="http://schemas.microsoft.com/office/excel/2006/main">
          <x14:cfRule type="dataBar" id="{F1BB427E-F2D3-4344-B180-545E02B0C813}">
            <x14:dataBar minLength="0" maxLength="100" border="1" negativeBarBorderColorSameAsPositive="0">
              <x14:cfvo type="autoMin"/>
              <x14:cfvo type="autoMax"/>
              <x14:borderColor rgb="FF638EC6"/>
              <x14:negativeFillColor rgb="FFFF0000"/>
              <x14:negativeBorderColor rgb="FFFF0000"/>
              <x14:axisColor rgb="FF000000"/>
            </x14:dataBar>
          </x14:cfRule>
          <xm:sqref>Q3131:Q3136</xm:sqref>
        </x14:conditionalFormatting>
        <x14:conditionalFormatting xmlns:xm="http://schemas.microsoft.com/office/excel/2006/main">
          <x14:cfRule type="dataBar" id="{1DE78CE0-0513-44C0-BA33-3D29B0761F93}">
            <x14:dataBar minLength="0" maxLength="100" border="1" negativeBarBorderColorSameAsPositive="0">
              <x14:cfvo type="autoMin"/>
              <x14:cfvo type="autoMax"/>
              <x14:borderColor rgb="FF638EC6"/>
              <x14:negativeFillColor rgb="FFFF0000"/>
              <x14:negativeBorderColor rgb="FFFF0000"/>
              <x14:axisColor rgb="FF000000"/>
            </x14:dataBar>
          </x14:cfRule>
          <xm:sqref>F3163:F3168 D3163:D3168</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X124"/>
  <sheetViews>
    <sheetView topLeftCell="A28" zoomScale="85" zoomScaleNormal="85" workbookViewId="0">
      <selection activeCell="F36" sqref="F36:F37"/>
    </sheetView>
  </sheetViews>
  <sheetFormatPr defaultRowHeight="14.4" x14ac:dyDescent="0.3"/>
  <cols>
    <col min="3" max="3" width="20.88671875" customWidth="1"/>
    <col min="4" max="4" width="7.44140625" customWidth="1"/>
    <col min="5" max="5" width="29.109375" customWidth="1"/>
    <col min="6" max="6" width="22.77734375" customWidth="1"/>
    <col min="7" max="7" width="23.5546875" customWidth="1"/>
    <col min="8" max="8" width="23.33203125" customWidth="1"/>
    <col min="9" max="9" width="24.109375" customWidth="1"/>
    <col min="10" max="10" width="9.33203125" customWidth="1"/>
    <col min="11" max="11" width="15.6640625" customWidth="1"/>
    <col min="12" max="12" width="35.33203125" customWidth="1"/>
    <col min="13" max="13" width="24.88671875" customWidth="1"/>
    <col min="14" max="14" width="23.5546875" customWidth="1"/>
    <col min="15" max="15" width="24.109375" customWidth="1"/>
    <col min="16" max="16" width="13.109375" bestFit="1" customWidth="1"/>
    <col min="18" max="18" width="16.5546875" bestFit="1" customWidth="1"/>
    <col min="19" max="19" width="16.77734375" customWidth="1"/>
    <col min="20" max="20" width="39" customWidth="1"/>
    <col min="21" max="21" width="40" customWidth="1"/>
  </cols>
  <sheetData>
    <row r="1" spans="2:24" ht="15" thickBot="1" x14ac:dyDescent="0.35"/>
    <row r="2" spans="2:24" x14ac:dyDescent="0.3">
      <c r="B2" s="58"/>
      <c r="C2" s="59"/>
      <c r="D2" s="59"/>
      <c r="E2" s="59"/>
      <c r="F2" s="59"/>
      <c r="G2" s="59"/>
      <c r="H2" s="59"/>
      <c r="I2" s="59"/>
      <c r="J2" s="59"/>
      <c r="K2" s="59"/>
      <c r="L2" s="59"/>
      <c r="M2" s="59"/>
      <c r="N2" s="59"/>
      <c r="O2" s="59"/>
      <c r="P2" s="59"/>
      <c r="Q2" s="59"/>
      <c r="R2" s="59"/>
      <c r="S2" s="59"/>
      <c r="T2" s="59"/>
      <c r="U2" s="59"/>
      <c r="V2" s="59"/>
      <c r="W2" s="59"/>
      <c r="X2" s="60"/>
    </row>
    <row r="3" spans="2:24" x14ac:dyDescent="0.3">
      <c r="B3" s="61"/>
      <c r="C3" s="62" t="s">
        <v>2310</v>
      </c>
      <c r="D3" s="42"/>
      <c r="E3" s="42"/>
      <c r="F3" s="42"/>
      <c r="G3" s="42"/>
      <c r="H3" s="42"/>
      <c r="I3" s="42"/>
      <c r="J3" s="42"/>
      <c r="K3" s="42"/>
      <c r="L3" s="42"/>
      <c r="M3" s="42"/>
      <c r="N3" s="42"/>
      <c r="O3" s="42"/>
      <c r="P3" s="42"/>
      <c r="Q3" s="42"/>
      <c r="R3" s="42"/>
      <c r="S3" s="42"/>
      <c r="T3" s="42"/>
      <c r="U3" s="42"/>
      <c r="V3" s="42"/>
      <c r="W3" s="42"/>
      <c r="X3" s="63"/>
    </row>
    <row r="4" spans="2:24" ht="15" thickBot="1" x14ac:dyDescent="0.35">
      <c r="B4" s="61"/>
      <c r="C4" s="42"/>
      <c r="D4" s="42"/>
      <c r="E4" s="42"/>
      <c r="F4" s="42"/>
      <c r="G4" s="42"/>
      <c r="H4" s="42"/>
      <c r="I4" s="42"/>
      <c r="J4" s="42"/>
      <c r="K4" s="42"/>
      <c r="L4" s="42"/>
      <c r="M4" s="42"/>
      <c r="N4" s="42"/>
      <c r="O4" s="42"/>
      <c r="P4" s="42"/>
      <c r="Q4" s="42"/>
      <c r="R4" s="42"/>
      <c r="S4" s="42"/>
      <c r="T4" s="42"/>
      <c r="U4" s="42"/>
      <c r="V4" s="42"/>
      <c r="W4" s="42"/>
      <c r="X4" s="63"/>
    </row>
    <row r="5" spans="2:24" ht="15" thickBot="1" x14ac:dyDescent="0.35">
      <c r="B5" s="61"/>
      <c r="C5" s="89" t="s">
        <v>2267</v>
      </c>
      <c r="D5" s="60"/>
      <c r="F5" s="65" t="s">
        <v>2311</v>
      </c>
      <c r="G5" s="65" t="s">
        <v>2312</v>
      </c>
      <c r="H5" s="65" t="s">
        <v>2313</v>
      </c>
      <c r="I5" s="65" t="s">
        <v>2314</v>
      </c>
      <c r="J5" s="42"/>
      <c r="K5" s="42"/>
      <c r="L5" s="42"/>
      <c r="M5" s="42"/>
      <c r="N5" s="42"/>
      <c r="O5" s="42"/>
      <c r="P5" s="42"/>
      <c r="Q5" s="42"/>
      <c r="R5" s="42"/>
      <c r="S5" s="42"/>
      <c r="T5" s="42"/>
      <c r="U5" s="42"/>
      <c r="V5" s="42"/>
      <c r="W5" s="42"/>
      <c r="X5" s="63"/>
    </row>
    <row r="6" spans="2:24" x14ac:dyDescent="0.3">
      <c r="B6" s="61"/>
      <c r="C6" s="91" t="s">
        <v>2321</v>
      </c>
      <c r="D6" s="67">
        <v>38229</v>
      </c>
      <c r="F6" s="42" t="s">
        <v>2315</v>
      </c>
      <c r="G6" s="68">
        <f>GETPIVOTDATA("Sum of c1_idps/c1a_hh",$C$5)</f>
        <v>38229</v>
      </c>
      <c r="H6" s="68">
        <f>GETPIVOTDATA("Sum of c1_idps/c1b_ind",$C$5)</f>
        <v>153156</v>
      </c>
      <c r="I6" s="69">
        <f>H6/H9</f>
        <v>0.78085439407766943</v>
      </c>
      <c r="J6" s="42"/>
      <c r="K6" s="42"/>
      <c r="L6" s="42"/>
      <c r="M6" s="42"/>
      <c r="N6" s="42"/>
      <c r="O6" s="42"/>
      <c r="P6" s="42"/>
      <c r="Q6" s="42"/>
      <c r="R6" s="42"/>
      <c r="S6" s="42"/>
      <c r="T6" s="42"/>
      <c r="U6" s="42"/>
      <c r="V6" s="42"/>
      <c r="W6" s="42"/>
      <c r="X6" s="63"/>
    </row>
    <row r="7" spans="2:24" x14ac:dyDescent="0.3">
      <c r="B7" s="61"/>
      <c r="C7" s="91" t="s">
        <v>2322</v>
      </c>
      <c r="D7" s="71">
        <v>153156</v>
      </c>
      <c r="F7" s="42" t="s">
        <v>2316</v>
      </c>
      <c r="G7" s="68">
        <f>GETPIVOTDATA("Sum of c2_ret/c2a_hh",$C$5)</f>
        <v>9541</v>
      </c>
      <c r="H7" s="68">
        <f>GETPIVOTDATA("Sum of c2_ret/c2b_ind",$C$5)</f>
        <v>39930</v>
      </c>
      <c r="I7" s="69">
        <f>H7/H9</f>
        <v>0.20358011410275367</v>
      </c>
      <c r="J7" s="42"/>
      <c r="K7" s="42"/>
      <c r="L7" s="42"/>
      <c r="M7" s="42"/>
      <c r="N7" s="42"/>
      <c r="O7" s="42"/>
      <c r="P7" s="42"/>
      <c r="Q7" s="42"/>
      <c r="R7" s="42"/>
      <c r="S7" s="42"/>
      <c r="T7" s="42"/>
      <c r="U7" s="42"/>
      <c r="V7" s="42"/>
      <c r="W7" s="42"/>
      <c r="X7" s="63"/>
    </row>
    <row r="8" spans="2:24" x14ac:dyDescent="0.3">
      <c r="B8" s="61"/>
      <c r="C8" s="91" t="s">
        <v>2323</v>
      </c>
      <c r="D8" s="71">
        <v>9541</v>
      </c>
      <c r="F8" s="42" t="s">
        <v>2317</v>
      </c>
      <c r="G8" s="68">
        <f>GETPIVOTDATA("Sum of c3_tcn/c3a_hh",$C$5)</f>
        <v>730</v>
      </c>
      <c r="H8" s="68">
        <f>GETPIVOTDATA("Sum of c3_tcn/c3b_ind",$C$5)</f>
        <v>3053</v>
      </c>
      <c r="I8" s="69">
        <f>H8/H9</f>
        <v>1.5565491819576933E-2</v>
      </c>
      <c r="J8" s="42"/>
      <c r="K8" s="42"/>
      <c r="L8" s="42"/>
      <c r="M8" s="42"/>
      <c r="N8" s="42"/>
      <c r="O8" s="42"/>
      <c r="P8" s="42"/>
      <c r="Q8" s="42"/>
      <c r="R8" s="42"/>
      <c r="S8" s="42"/>
      <c r="T8" s="42"/>
      <c r="U8" s="42"/>
      <c r="V8" s="42"/>
      <c r="W8" s="42"/>
      <c r="X8" s="63"/>
    </row>
    <row r="9" spans="2:24" x14ac:dyDescent="0.3">
      <c r="B9" s="61"/>
      <c r="C9" s="91" t="s">
        <v>2324</v>
      </c>
      <c r="D9" s="71">
        <v>39930</v>
      </c>
      <c r="F9" s="65" t="s">
        <v>2260</v>
      </c>
      <c r="G9" s="72">
        <f>SUM(G6:G8)</f>
        <v>48500</v>
      </c>
      <c r="H9" s="72">
        <f>SUM(H6:H8)</f>
        <v>196139</v>
      </c>
      <c r="I9" s="73">
        <f>SUM(I6:I8)</f>
        <v>1</v>
      </c>
      <c r="J9" s="42"/>
      <c r="K9" s="42"/>
      <c r="L9" s="42"/>
      <c r="M9" s="42"/>
      <c r="N9" s="42"/>
      <c r="O9" s="42"/>
      <c r="P9" s="42"/>
      <c r="Q9" s="42"/>
      <c r="R9" s="42"/>
      <c r="S9" s="42"/>
      <c r="T9" s="42"/>
      <c r="U9" s="42"/>
      <c r="V9" s="42"/>
      <c r="W9" s="42"/>
      <c r="X9" s="63"/>
    </row>
    <row r="10" spans="2:24" x14ac:dyDescent="0.3">
      <c r="B10" s="61"/>
      <c r="C10" s="91" t="s">
        <v>2380</v>
      </c>
      <c r="D10" s="71">
        <v>730</v>
      </c>
      <c r="F10" s="42"/>
      <c r="G10" s="42"/>
      <c r="H10" s="42"/>
      <c r="I10" s="42"/>
      <c r="J10" s="42"/>
      <c r="K10" s="42"/>
      <c r="L10" s="42"/>
      <c r="M10" s="42"/>
      <c r="N10" s="42"/>
      <c r="O10" s="42"/>
      <c r="P10" s="42"/>
      <c r="Q10" s="42"/>
      <c r="R10" s="42"/>
      <c r="S10" s="42"/>
      <c r="T10" s="42"/>
      <c r="U10" s="42"/>
      <c r="V10" s="42"/>
      <c r="W10" s="42"/>
      <c r="X10" s="63"/>
    </row>
    <row r="11" spans="2:24" ht="15" thickBot="1" x14ac:dyDescent="0.35">
      <c r="B11" s="61"/>
      <c r="C11" s="92" t="s">
        <v>2381</v>
      </c>
      <c r="D11" s="75">
        <v>3053</v>
      </c>
      <c r="F11" s="42"/>
      <c r="G11" s="42"/>
      <c r="H11" s="42"/>
      <c r="I11" s="42"/>
      <c r="J11" s="42"/>
      <c r="K11" s="42"/>
      <c r="L11" s="42"/>
      <c r="M11" s="42"/>
      <c r="N11" s="42"/>
      <c r="O11" s="42"/>
      <c r="P11" s="42"/>
      <c r="Q11" s="42"/>
      <c r="R11" s="42"/>
      <c r="S11" s="42"/>
      <c r="T11" s="42"/>
      <c r="U11" s="42"/>
      <c r="V11" s="42"/>
      <c r="W11" s="42"/>
      <c r="X11" s="63"/>
    </row>
    <row r="12" spans="2:24" x14ac:dyDescent="0.3">
      <c r="B12" s="61"/>
      <c r="C12" s="42"/>
      <c r="D12" s="42"/>
      <c r="E12" s="42"/>
      <c r="F12" s="42"/>
      <c r="G12" s="42"/>
      <c r="H12" s="42"/>
      <c r="I12" s="42"/>
      <c r="J12" s="42"/>
      <c r="K12" s="42"/>
      <c r="L12" s="42"/>
      <c r="M12" s="42"/>
      <c r="N12" s="42"/>
      <c r="O12" s="42"/>
      <c r="P12" s="42"/>
      <c r="Q12" s="42"/>
      <c r="R12" s="42"/>
      <c r="S12" s="42"/>
      <c r="T12" s="42"/>
      <c r="U12" s="42"/>
      <c r="V12" s="42"/>
      <c r="W12" s="42"/>
      <c r="X12" s="63"/>
    </row>
    <row r="13" spans="2:24" x14ac:dyDescent="0.3">
      <c r="B13" s="61"/>
      <c r="C13" s="62" t="s">
        <v>2318</v>
      </c>
      <c r="D13" s="42"/>
      <c r="E13" s="42"/>
      <c r="F13" s="42"/>
      <c r="G13" s="42"/>
      <c r="H13" s="42"/>
      <c r="I13" s="42"/>
      <c r="J13" s="42"/>
      <c r="K13" s="42"/>
      <c r="L13" s="42"/>
      <c r="M13" s="42"/>
      <c r="N13" s="42"/>
      <c r="O13" s="42"/>
      <c r="P13" s="42"/>
      <c r="S13" s="62" t="s">
        <v>2319</v>
      </c>
      <c r="T13" s="42"/>
      <c r="U13" s="42"/>
      <c r="V13" s="42"/>
      <c r="W13" s="42"/>
      <c r="X13" s="63"/>
    </row>
    <row r="14" spans="2:24" ht="15" thickBot="1" x14ac:dyDescent="0.35">
      <c r="B14" s="61"/>
      <c r="C14" s="42"/>
      <c r="D14" s="42"/>
      <c r="E14" s="42"/>
      <c r="F14" s="42"/>
      <c r="G14" s="42"/>
      <c r="H14" s="42"/>
      <c r="I14" s="42"/>
      <c r="J14" s="42"/>
      <c r="K14" s="42"/>
      <c r="L14" s="42"/>
      <c r="M14" s="42"/>
      <c r="N14" s="42"/>
      <c r="O14" s="42"/>
      <c r="P14" s="42"/>
      <c r="S14" s="42"/>
      <c r="T14" s="42"/>
      <c r="U14" s="42"/>
      <c r="V14" s="42"/>
      <c r="W14" s="42"/>
      <c r="X14" s="63"/>
    </row>
    <row r="15" spans="2:24" ht="15" thickBot="1" x14ac:dyDescent="0.35">
      <c r="B15" s="61"/>
      <c r="C15" s="90" t="s">
        <v>2031</v>
      </c>
      <c r="D15" s="64" t="s">
        <v>2321</v>
      </c>
      <c r="E15" s="59" t="s">
        <v>2322</v>
      </c>
      <c r="F15" s="59" t="s">
        <v>2323</v>
      </c>
      <c r="G15" s="59" t="s">
        <v>2324</v>
      </c>
      <c r="H15" s="59" t="s">
        <v>2380</v>
      </c>
      <c r="I15" s="60" t="s">
        <v>2381</v>
      </c>
      <c r="J15" s="42"/>
      <c r="K15" s="90" t="s">
        <v>2031</v>
      </c>
      <c r="L15" s="64" t="s">
        <v>2325</v>
      </c>
      <c r="M15" s="59" t="s">
        <v>2322</v>
      </c>
      <c r="N15" s="59" t="s">
        <v>2324</v>
      </c>
      <c r="O15" s="60" t="s">
        <v>2381</v>
      </c>
      <c r="P15" s="42"/>
      <c r="S15" s="90" t="s">
        <v>2031</v>
      </c>
      <c r="T15" s="64" t="s">
        <v>2326</v>
      </c>
      <c r="U15" s="60" t="s">
        <v>2327</v>
      </c>
      <c r="W15" s="42"/>
      <c r="X15" s="63"/>
    </row>
    <row r="16" spans="2:24" x14ac:dyDescent="0.3">
      <c r="B16" s="61"/>
      <c r="C16" s="91" t="s">
        <v>1948</v>
      </c>
      <c r="D16" s="76"/>
      <c r="E16" s="77"/>
      <c r="F16" s="77"/>
      <c r="G16" s="77"/>
      <c r="H16" s="77"/>
      <c r="I16" s="78"/>
      <c r="J16" s="42"/>
      <c r="K16" s="91" t="s">
        <v>1948</v>
      </c>
      <c r="L16" s="76">
        <v>89</v>
      </c>
      <c r="M16" s="77">
        <v>72085</v>
      </c>
      <c r="N16" s="77">
        <v>7027</v>
      </c>
      <c r="O16" s="78">
        <v>928</v>
      </c>
      <c r="P16" s="68">
        <f>SUM(L16:O16)</f>
        <v>80129</v>
      </c>
      <c r="Q16" s="79">
        <f>P16/$P$19</f>
        <v>0.40815505297473514</v>
      </c>
      <c r="S16" s="91" t="s">
        <v>1948</v>
      </c>
      <c r="T16" s="76"/>
      <c r="U16" s="78"/>
      <c r="W16" s="42"/>
      <c r="X16" s="63"/>
    </row>
    <row r="17" spans="2:24" x14ac:dyDescent="0.3">
      <c r="B17" s="61"/>
      <c r="C17" s="85" t="s">
        <v>429</v>
      </c>
      <c r="D17" s="80">
        <v>4875</v>
      </c>
      <c r="E17" s="68">
        <v>18069</v>
      </c>
      <c r="F17" s="68">
        <v>596</v>
      </c>
      <c r="G17" s="68">
        <v>2442</v>
      </c>
      <c r="H17" s="68">
        <v>0</v>
      </c>
      <c r="I17" s="81">
        <v>0</v>
      </c>
      <c r="J17" s="42"/>
      <c r="K17" s="91" t="s">
        <v>333</v>
      </c>
      <c r="L17" s="80">
        <v>54</v>
      </c>
      <c r="M17" s="68">
        <v>59046</v>
      </c>
      <c r="N17" s="68">
        <v>11701</v>
      </c>
      <c r="O17" s="81">
        <v>653</v>
      </c>
      <c r="P17" s="68">
        <f t="shared" ref="P17:P18" si="0">SUM(L17:O17)</f>
        <v>71454</v>
      </c>
      <c r="Q17" s="79">
        <f>P17/$P$19</f>
        <v>0.36396699266503668</v>
      </c>
      <c r="S17" s="85" t="s">
        <v>429</v>
      </c>
      <c r="T17" s="80">
        <v>878</v>
      </c>
      <c r="U17" s="81">
        <v>3675</v>
      </c>
      <c r="W17" s="42"/>
      <c r="X17" s="63"/>
    </row>
    <row r="18" spans="2:24" x14ac:dyDescent="0.3">
      <c r="B18" s="61"/>
      <c r="C18" s="85" t="s">
        <v>2010</v>
      </c>
      <c r="D18" s="80">
        <v>4388</v>
      </c>
      <c r="E18" s="68">
        <v>18070</v>
      </c>
      <c r="F18" s="68">
        <v>715</v>
      </c>
      <c r="G18" s="68">
        <v>2848</v>
      </c>
      <c r="H18" s="68">
        <v>222</v>
      </c>
      <c r="I18" s="81">
        <v>928</v>
      </c>
      <c r="J18" s="42"/>
      <c r="K18" s="91" t="s">
        <v>1947</v>
      </c>
      <c r="L18" s="80">
        <v>38</v>
      </c>
      <c r="M18" s="68">
        <v>22025</v>
      </c>
      <c r="N18" s="68">
        <v>21202</v>
      </c>
      <c r="O18" s="81">
        <v>1472</v>
      </c>
      <c r="P18" s="68">
        <f t="shared" si="0"/>
        <v>44737</v>
      </c>
      <c r="Q18" s="79">
        <f>P18/$P$19</f>
        <v>0.2278779543602282</v>
      </c>
      <c r="S18" s="85" t="s">
        <v>2010</v>
      </c>
      <c r="T18" s="80">
        <v>120</v>
      </c>
      <c r="U18" s="81">
        <v>392</v>
      </c>
      <c r="W18" s="42"/>
      <c r="X18" s="63"/>
    </row>
    <row r="19" spans="2:24" ht="15" thickBot="1" x14ac:dyDescent="0.35">
      <c r="B19" s="61"/>
      <c r="C19" s="85" t="s">
        <v>1057</v>
      </c>
      <c r="D19" s="80">
        <v>9648</v>
      </c>
      <c r="E19" s="68">
        <v>35946</v>
      </c>
      <c r="F19" s="68">
        <v>421</v>
      </c>
      <c r="G19" s="68">
        <v>1737</v>
      </c>
      <c r="H19" s="68">
        <v>0</v>
      </c>
      <c r="I19" s="81">
        <v>0</v>
      </c>
      <c r="J19" s="42"/>
      <c r="K19" s="92" t="s">
        <v>2032</v>
      </c>
      <c r="L19" s="82">
        <v>181</v>
      </c>
      <c r="M19" s="83">
        <v>153156</v>
      </c>
      <c r="N19" s="83">
        <v>39930</v>
      </c>
      <c r="O19" s="84">
        <v>3053</v>
      </c>
      <c r="P19" s="68">
        <f>SUM(L19:O19)</f>
        <v>196320</v>
      </c>
      <c r="Q19" s="79">
        <f>P19/$P$19</f>
        <v>1</v>
      </c>
      <c r="S19" s="85" t="s">
        <v>1057</v>
      </c>
      <c r="T19" s="80">
        <v>2071</v>
      </c>
      <c r="U19" s="81">
        <v>8657</v>
      </c>
      <c r="W19" s="42"/>
      <c r="X19" s="63"/>
    </row>
    <row r="20" spans="2:24" x14ac:dyDescent="0.3">
      <c r="B20" s="61"/>
      <c r="C20" s="91" t="s">
        <v>333</v>
      </c>
      <c r="D20" s="80"/>
      <c r="E20" s="68"/>
      <c r="F20" s="68"/>
      <c r="G20" s="68"/>
      <c r="H20" s="68"/>
      <c r="I20" s="81"/>
      <c r="J20" s="42"/>
      <c r="K20" s="42"/>
      <c r="L20" s="42"/>
      <c r="M20" s="42"/>
      <c r="N20" s="42"/>
      <c r="O20" s="42"/>
      <c r="P20" s="42"/>
      <c r="S20" s="91" t="s">
        <v>333</v>
      </c>
      <c r="T20" s="80"/>
      <c r="U20" s="81"/>
      <c r="V20" s="42"/>
      <c r="W20" s="42"/>
      <c r="X20" s="63"/>
    </row>
    <row r="21" spans="2:24" ht="15" thickBot="1" x14ac:dyDescent="0.35">
      <c r="B21" s="61"/>
      <c r="C21" s="85" t="s">
        <v>2009</v>
      </c>
      <c r="D21" s="80">
        <v>6253</v>
      </c>
      <c r="E21" s="68">
        <v>26706</v>
      </c>
      <c r="F21" s="68">
        <v>1281</v>
      </c>
      <c r="G21" s="68">
        <v>5568</v>
      </c>
      <c r="H21" s="68">
        <v>2</v>
      </c>
      <c r="I21" s="81">
        <v>10</v>
      </c>
      <c r="J21" s="42"/>
      <c r="K21" s="42"/>
      <c r="L21" s="42"/>
      <c r="M21" s="42" t="s">
        <v>2239</v>
      </c>
      <c r="N21" s="42" t="s">
        <v>2320</v>
      </c>
      <c r="O21" s="42" t="s">
        <v>2241</v>
      </c>
      <c r="P21" s="42"/>
      <c r="S21" s="85" t="s">
        <v>2009</v>
      </c>
      <c r="T21" s="80">
        <v>2513</v>
      </c>
      <c r="U21" s="81">
        <v>12319</v>
      </c>
      <c r="V21" s="42"/>
      <c r="W21" s="42"/>
      <c r="X21" s="63"/>
    </row>
    <row r="22" spans="2:24" x14ac:dyDescent="0.3">
      <c r="B22" s="61"/>
      <c r="C22" s="85" t="s">
        <v>1470</v>
      </c>
      <c r="D22" s="80">
        <v>7810</v>
      </c>
      <c r="E22" s="68">
        <v>32340</v>
      </c>
      <c r="F22" s="68">
        <v>1458</v>
      </c>
      <c r="G22" s="68">
        <v>6133</v>
      </c>
      <c r="H22" s="68">
        <v>154</v>
      </c>
      <c r="I22" s="81">
        <v>643</v>
      </c>
      <c r="J22" s="42"/>
      <c r="K22" s="42"/>
      <c r="L22" s="66" t="s">
        <v>1948</v>
      </c>
      <c r="M22" s="69">
        <f>GETPIVOTDATA("Sum of c1_idps/c1b_ind",$K$15,"A_InfoG/a1_department_Name","Fouli")/GETPIVOTDATA("Sum of c1_idps/c1b_ind",$K$15)</f>
        <v>0.47066389824753846</v>
      </c>
      <c r="N22" s="69">
        <f>GETPIVOTDATA("Sum of c2_ret/c2b_ind",$K$15,"A_InfoG/a1_department_Name","Fouli")/GETPIVOTDATA("Sum of c2_ret/c2b_ind",$K$15)</f>
        <v>0.17598297019784623</v>
      </c>
      <c r="O22" s="69">
        <f>GETPIVOTDATA("Sum of c3_tcn/c3b_ind",$K$15,"A_InfoG/a1_department_Name","Fouli")/GETPIVOTDATA("Sum of c3_tcn/c3b_ind",$K$15)</f>
        <v>0.30396331477235505</v>
      </c>
      <c r="P22" s="42"/>
      <c r="S22" s="85" t="s">
        <v>1470</v>
      </c>
      <c r="T22" s="80">
        <v>8050</v>
      </c>
      <c r="U22" s="81">
        <v>33652</v>
      </c>
      <c r="V22" s="42"/>
      <c r="W22" s="42"/>
      <c r="X22" s="63"/>
    </row>
    <row r="23" spans="2:24" x14ac:dyDescent="0.3">
      <c r="B23" s="61"/>
      <c r="C23" s="91" t="s">
        <v>1947</v>
      </c>
      <c r="D23" s="80"/>
      <c r="E23" s="68"/>
      <c r="F23" s="68"/>
      <c r="G23" s="68"/>
      <c r="H23" s="68"/>
      <c r="I23" s="81"/>
      <c r="J23" s="42"/>
      <c r="K23" s="42"/>
      <c r="L23" s="70" t="s">
        <v>333</v>
      </c>
      <c r="M23" s="69">
        <f>GETPIVOTDATA("Sum of c1_idps/c1b_ind",$K$15,"A_InfoG/a1_department_Name","Kaya")/GETPIVOTDATA("Sum of c1_idps/c1b_ind",$K$15)</f>
        <v>0.38552848076471047</v>
      </c>
      <c r="N23" s="69">
        <f>GETPIVOTDATA("Sum of c2_ret/c2b_ind",$K$15,"A_InfoG/a1_department_Name","Kaya")/GETPIVOTDATA("Sum of c2_ret/c2b_ind",$K$15)</f>
        <v>0.29303781617831204</v>
      </c>
      <c r="O23" s="69">
        <f>GETPIVOTDATA("Sum of c3_tcn/c3b_ind",$K$15,"A_InfoG/a1_department_Name","Kaya")/GETPIVOTDATA("Sum of c3_tcn/c3b_ind",$K$15)</f>
        <v>0.21388797903701279</v>
      </c>
      <c r="P23" s="42"/>
      <c r="S23" s="91" t="s">
        <v>1947</v>
      </c>
      <c r="T23" s="80"/>
      <c r="U23" s="81"/>
      <c r="V23" s="42"/>
      <c r="W23" s="42"/>
      <c r="X23" s="63"/>
    </row>
    <row r="24" spans="2:24" ht="15" thickBot="1" x14ac:dyDescent="0.35">
      <c r="B24" s="61"/>
      <c r="C24" s="85" t="s">
        <v>332</v>
      </c>
      <c r="D24" s="80">
        <v>3137</v>
      </c>
      <c r="E24" s="68">
        <v>13170</v>
      </c>
      <c r="F24" s="68">
        <v>3123</v>
      </c>
      <c r="G24" s="68">
        <v>13055</v>
      </c>
      <c r="H24" s="68">
        <v>26</v>
      </c>
      <c r="I24" s="81">
        <v>112</v>
      </c>
      <c r="J24" s="42"/>
      <c r="K24" s="42"/>
      <c r="L24" s="74" t="s">
        <v>1947</v>
      </c>
      <c r="M24" s="69">
        <f>GETPIVOTDATA("Sum of c1_idps/c1b_ind",$K$15,"A_InfoG/a1_department_Name","Mamdi")/GETPIVOTDATA("Sum of c1_idps/c1b_ind",$K$15)</f>
        <v>0.14380762098775104</v>
      </c>
      <c r="N24" s="69">
        <f>GETPIVOTDATA("Sum of c2_ret/c2b_ind",$K$15,"A_InfoG/a1_department_Name","Mamdi")/GETPIVOTDATA("Sum of c2_ret/c2b_ind",$K$15)</f>
        <v>0.53097921362384171</v>
      </c>
      <c r="O24" s="69">
        <f>GETPIVOTDATA("Sum of c3_tcn/c3b_ind",$K$15,"A_InfoG/a1_department_Name","Mamdi")/GETPIVOTDATA("Sum of c3_tcn/c3b_ind",$K$15)</f>
        <v>0.48214870619063216</v>
      </c>
      <c r="P24" s="42"/>
      <c r="S24" s="85" t="s">
        <v>332</v>
      </c>
      <c r="T24" s="80">
        <v>5071</v>
      </c>
      <c r="U24" s="81">
        <v>21278</v>
      </c>
      <c r="V24" s="42"/>
      <c r="W24" s="42"/>
      <c r="X24" s="63"/>
    </row>
    <row r="25" spans="2:24" x14ac:dyDescent="0.3">
      <c r="B25" s="61"/>
      <c r="C25" s="85" t="s">
        <v>1230</v>
      </c>
      <c r="D25" s="80">
        <v>2118</v>
      </c>
      <c r="E25" s="68">
        <v>8855</v>
      </c>
      <c r="F25" s="68">
        <v>1947</v>
      </c>
      <c r="G25" s="68">
        <v>8147</v>
      </c>
      <c r="H25" s="68">
        <v>326</v>
      </c>
      <c r="I25" s="81">
        <v>1360</v>
      </c>
      <c r="J25" s="42"/>
      <c r="K25" s="42"/>
      <c r="L25" s="93" t="s">
        <v>2260</v>
      </c>
      <c r="M25" s="69">
        <f>SUM(M22:M24)</f>
        <v>1</v>
      </c>
      <c r="N25" s="69">
        <f t="shared" ref="N25:O25" si="1">SUM(N22:N24)</f>
        <v>1</v>
      </c>
      <c r="O25" s="69">
        <f t="shared" si="1"/>
        <v>1</v>
      </c>
      <c r="P25" s="42"/>
      <c r="S25" s="85" t="s">
        <v>1230</v>
      </c>
      <c r="T25" s="80">
        <v>1917</v>
      </c>
      <c r="U25" s="81">
        <v>8349</v>
      </c>
      <c r="V25" s="42"/>
      <c r="W25" s="42"/>
      <c r="X25" s="63"/>
    </row>
    <row r="26" spans="2:24" ht="15" thickBot="1" x14ac:dyDescent="0.35">
      <c r="B26" s="61"/>
      <c r="C26" s="92" t="s">
        <v>2032</v>
      </c>
      <c r="D26" s="82">
        <v>38229</v>
      </c>
      <c r="E26" s="83">
        <v>153156</v>
      </c>
      <c r="F26" s="83">
        <v>9541</v>
      </c>
      <c r="G26" s="83">
        <v>39930</v>
      </c>
      <c r="H26" s="83">
        <v>730</v>
      </c>
      <c r="I26" s="84">
        <v>3053</v>
      </c>
      <c r="J26" s="42"/>
      <c r="K26" s="42"/>
      <c r="L26" s="42"/>
      <c r="M26" s="42"/>
      <c r="N26" s="42"/>
      <c r="O26" s="42"/>
      <c r="P26" s="42"/>
      <c r="S26" s="92" t="s">
        <v>2032</v>
      </c>
      <c r="T26" s="82">
        <v>20620</v>
      </c>
      <c r="U26" s="84">
        <v>88322</v>
      </c>
      <c r="V26" s="42"/>
      <c r="W26" s="42"/>
      <c r="X26" s="63"/>
    </row>
    <row r="27" spans="2:24" x14ac:dyDescent="0.3">
      <c r="B27" s="61"/>
      <c r="C27" s="42"/>
      <c r="D27" s="42"/>
      <c r="E27" s="42"/>
      <c r="F27" s="42"/>
      <c r="G27" s="42"/>
      <c r="H27" s="42"/>
      <c r="I27" s="42"/>
      <c r="J27" s="42"/>
      <c r="K27" s="42"/>
      <c r="L27" s="42"/>
      <c r="M27" s="42"/>
      <c r="N27" s="42"/>
      <c r="O27" s="42"/>
      <c r="P27" s="42"/>
      <c r="Q27" s="42"/>
      <c r="R27" s="42"/>
      <c r="S27" s="42"/>
      <c r="T27" s="42"/>
      <c r="U27" s="42"/>
      <c r="V27" s="42"/>
      <c r="W27" s="42"/>
      <c r="X27" s="63"/>
    </row>
    <row r="28" spans="2:24" ht="15" thickBot="1" x14ac:dyDescent="0.35">
      <c r="B28" s="86"/>
      <c r="C28" s="87"/>
      <c r="D28" s="87"/>
      <c r="E28" s="87"/>
      <c r="F28" s="87"/>
      <c r="G28" s="87"/>
      <c r="H28" s="87"/>
      <c r="I28" s="87"/>
      <c r="J28" s="87"/>
      <c r="K28" s="87"/>
      <c r="L28" s="87"/>
      <c r="M28" s="87"/>
      <c r="N28" s="87"/>
      <c r="O28" s="87"/>
      <c r="P28" s="87"/>
      <c r="Q28" s="87"/>
      <c r="R28" s="87"/>
      <c r="S28" s="87"/>
      <c r="T28" s="87"/>
      <c r="U28" s="87"/>
      <c r="V28" s="87"/>
      <c r="W28" s="87"/>
      <c r="X28" s="88"/>
    </row>
    <row r="30" spans="2:24" ht="15" thickBot="1" x14ac:dyDescent="0.35"/>
    <row r="31" spans="2:24" x14ac:dyDescent="0.3">
      <c r="B31" s="58"/>
      <c r="C31" s="59"/>
      <c r="D31" s="59"/>
      <c r="E31" s="59"/>
      <c r="F31" s="59"/>
      <c r="G31" s="59"/>
      <c r="H31" s="59"/>
      <c r="I31" s="59"/>
      <c r="J31" s="59"/>
      <c r="K31" s="59"/>
      <c r="L31" s="59"/>
      <c r="M31" s="59"/>
      <c r="N31" s="59"/>
      <c r="O31" s="59"/>
      <c r="P31" s="59"/>
      <c r="Q31" s="59"/>
      <c r="R31" s="59"/>
      <c r="S31" s="59"/>
      <c r="T31" s="59"/>
      <c r="U31" s="59"/>
      <c r="V31" s="59"/>
      <c r="W31" s="59"/>
      <c r="X31" s="60"/>
    </row>
    <row r="32" spans="2:24" x14ac:dyDescent="0.3">
      <c r="B32" s="61"/>
      <c r="C32" s="62" t="s">
        <v>2328</v>
      </c>
      <c r="D32" s="42"/>
      <c r="E32" s="42"/>
      <c r="F32" s="42"/>
      <c r="G32" s="42"/>
      <c r="H32" s="42"/>
      <c r="I32" s="42"/>
      <c r="J32" s="42"/>
      <c r="K32" s="42"/>
      <c r="L32" s="42"/>
      <c r="M32" s="42"/>
      <c r="N32" s="42"/>
      <c r="O32" s="42"/>
      <c r="P32" s="42"/>
      <c r="Q32" s="42"/>
      <c r="R32" s="42"/>
      <c r="S32" s="42"/>
      <c r="T32" s="42"/>
      <c r="U32" s="42"/>
      <c r="V32" s="42"/>
      <c r="W32" s="42"/>
      <c r="X32" s="63"/>
    </row>
    <row r="33" spans="2:24" x14ac:dyDescent="0.3">
      <c r="B33" s="61"/>
      <c r="C33" s="42"/>
      <c r="D33" s="42"/>
      <c r="E33" s="42"/>
      <c r="F33" s="42"/>
      <c r="G33" s="42"/>
      <c r="H33" s="42"/>
      <c r="I33" s="42"/>
      <c r="J33" s="42"/>
      <c r="K33" s="42"/>
      <c r="L33" s="42"/>
      <c r="M33" s="42"/>
      <c r="N33" s="42"/>
      <c r="O33" s="42"/>
      <c r="P33" s="42"/>
      <c r="Q33" s="42"/>
      <c r="R33" s="42"/>
      <c r="S33" s="42"/>
      <c r="T33" s="42"/>
      <c r="U33" s="42"/>
      <c r="V33" s="42"/>
      <c r="W33" s="42"/>
      <c r="X33" s="63"/>
    </row>
    <row r="34" spans="2:24" x14ac:dyDescent="0.3">
      <c r="B34" s="61"/>
      <c r="C34" s="3" t="s">
        <v>2031</v>
      </c>
      <c r="D34" t="s">
        <v>2335</v>
      </c>
      <c r="E34" t="s">
        <v>2336</v>
      </c>
      <c r="F34" s="42"/>
      <c r="G34" s="42"/>
      <c r="H34" s="94" t="s">
        <v>2329</v>
      </c>
      <c r="I34" s="94" t="s">
        <v>2330</v>
      </c>
      <c r="J34" s="42"/>
      <c r="K34" s="42"/>
      <c r="L34" s="42"/>
      <c r="M34" s="42"/>
      <c r="N34" s="42"/>
      <c r="O34" s="42"/>
      <c r="P34" s="42"/>
      <c r="Q34" s="42"/>
      <c r="R34" s="42"/>
      <c r="S34" s="42"/>
      <c r="T34" s="42"/>
      <c r="U34" s="42"/>
      <c r="V34" s="42"/>
      <c r="W34" s="42"/>
      <c r="X34" s="63"/>
    </row>
    <row r="35" spans="2:24" x14ac:dyDescent="0.3">
      <c r="B35" s="61"/>
      <c r="C35" s="4" t="s">
        <v>2291</v>
      </c>
      <c r="D35" s="2">
        <v>0</v>
      </c>
      <c r="E35" s="2">
        <v>0</v>
      </c>
      <c r="F35" s="95">
        <f>GETPIVOTDATA("Sum of idp_group1/c1h_ind",$C$34,"idp_group1/c1i_date_arrivee2","-")/GETPIVOTDATA("Sum of idp_group1/c1h_ind",$C$34)</f>
        <v>0</v>
      </c>
      <c r="G35" s="42"/>
      <c r="H35" s="94" t="s">
        <v>1919</v>
      </c>
      <c r="I35" s="96">
        <f>GETPIVOTDATA("Sum of idp_group1/c1h_ind",$C$34,"idp_group1/c1i_date_arrivee2","-")</f>
        <v>0</v>
      </c>
      <c r="J35" s="42"/>
      <c r="K35" s="42"/>
      <c r="L35" s="42"/>
      <c r="M35" s="42"/>
      <c r="N35" s="42"/>
      <c r="O35" s="42"/>
      <c r="P35" s="42"/>
      <c r="Q35" s="42"/>
      <c r="R35" s="94" t="s">
        <v>2329</v>
      </c>
      <c r="S35" s="94" t="s">
        <v>2343</v>
      </c>
      <c r="T35" s="94" t="s">
        <v>2342</v>
      </c>
      <c r="U35" s="94" t="s">
        <v>2344</v>
      </c>
      <c r="V35" s="42"/>
      <c r="W35" s="42"/>
      <c r="X35" s="63"/>
    </row>
    <row r="36" spans="2:24" x14ac:dyDescent="0.3">
      <c r="B36" s="61"/>
      <c r="C36" s="4" t="s">
        <v>2331</v>
      </c>
      <c r="D36" s="2">
        <v>7863</v>
      </c>
      <c r="E36" s="2">
        <v>30184</v>
      </c>
      <c r="F36" s="95">
        <f>GETPIVOTDATA("Sum of idp_group1/c1h_ind",$C$34,"idp_group1/c1i_date_arrivee2","2014")/GETPIVOTDATA("Sum of idp_group1/c1h_ind",$C$34)</f>
        <v>0.19708010133458695</v>
      </c>
      <c r="G36" s="42"/>
      <c r="H36" s="94" t="s">
        <v>2331</v>
      </c>
      <c r="I36" s="96">
        <f>GETPIVOTDATA("Sum of idp_group1/c1h_ind",$C$34,"idp_group1/c1i_date_arrivee2","2014")</f>
        <v>30184</v>
      </c>
      <c r="J36" s="42"/>
      <c r="K36" s="42"/>
      <c r="L36" s="42"/>
      <c r="M36" s="42"/>
      <c r="N36" s="42"/>
      <c r="O36" s="42"/>
      <c r="P36" s="42"/>
      <c r="Q36" s="42"/>
      <c r="R36" s="94" t="s">
        <v>1919</v>
      </c>
      <c r="S36" s="96">
        <f>GETPIVOTDATA("Sum of idp_group1/c1h_ind",$C$34,"idp_group1/c1i_date_arrivee2","-")</f>
        <v>0</v>
      </c>
      <c r="T36" s="96">
        <f>GETPIVOTDATA("Sum of note_c2_ret/c2h_ind",$C$48,"note_c2_ret/C2i_date_retour2","-")</f>
        <v>400</v>
      </c>
      <c r="U36" s="96" t="e">
        <f>GETPIVOTDATA("Sum of note_c3_ref/c3h_ind",$C$62,"note_c3_ref/C3i_date_arrivee2","-")</f>
        <v>#REF!</v>
      </c>
      <c r="V36" s="42"/>
      <c r="W36" s="42"/>
      <c r="X36" s="63"/>
    </row>
    <row r="37" spans="2:24" x14ac:dyDescent="0.3">
      <c r="B37" s="61"/>
      <c r="C37" s="4" t="s">
        <v>2332</v>
      </c>
      <c r="D37" s="2">
        <v>21546</v>
      </c>
      <c r="E37" s="2">
        <v>88186</v>
      </c>
      <c r="F37" s="95">
        <f>GETPIVOTDATA("Sum of idp_group1/c1h_ind",$C$34,"idp_group1/c1i_date_arrivee2","2015")/GETPIVOTDATA("Sum of idp_group1/c1h_ind",$C$34)</f>
        <v>0.57579200292512212</v>
      </c>
      <c r="G37" s="42"/>
      <c r="H37" s="94" t="s">
        <v>2332</v>
      </c>
      <c r="I37" s="96">
        <f>GETPIVOTDATA("Sum of idp_group1/c1h_ind",$C$34,"idp_group1/c1i_date_arrivee2","2015")</f>
        <v>88186</v>
      </c>
      <c r="J37" s="42"/>
      <c r="K37" s="42"/>
      <c r="L37" s="42"/>
      <c r="M37" s="42"/>
      <c r="N37" s="42"/>
      <c r="O37" s="42"/>
      <c r="P37" s="42"/>
      <c r="Q37" s="42"/>
      <c r="R37" s="94">
        <v>2014</v>
      </c>
      <c r="S37" s="96">
        <f>GETPIVOTDATA("Sum of idp_group1/c1h_ind",$C$34,"idp_group1/c1i_date_arrivee2","2014")</f>
        <v>30184</v>
      </c>
      <c r="T37" s="96">
        <f>GETPIVOTDATA("Sum of note_c2_ret/c2h_ind",$C$48,"note_c2_ret/C2i_date_retour2","2014")</f>
        <v>869</v>
      </c>
      <c r="U37" s="96" t="e">
        <f>GETPIVOTDATA("Sum of note_c3_ref/c3h_ind",$C$62,"note_c3_ref/C3i_date_arrivee2","2014")</f>
        <v>#REF!</v>
      </c>
      <c r="V37" s="42"/>
      <c r="W37" s="42"/>
      <c r="X37" s="63"/>
    </row>
    <row r="38" spans="2:24" x14ac:dyDescent="0.3">
      <c r="B38" s="61"/>
      <c r="C38" s="4" t="s">
        <v>2333</v>
      </c>
      <c r="D38" s="2">
        <v>5263</v>
      </c>
      <c r="E38" s="2">
        <v>21353</v>
      </c>
      <c r="F38" s="95">
        <f>GETPIVOTDATA("Sum of idp_group1/c1h_ind",$C$34,"idp_group1/c1i_date_arrivee2","2016")/GETPIVOTDATA("Sum of idp_group1/c1h_ind",$C$34)</f>
        <v>0.13941993784115542</v>
      </c>
      <c r="G38" s="42"/>
      <c r="H38" s="94" t="s">
        <v>2333</v>
      </c>
      <c r="I38" s="96">
        <f>GETPIVOTDATA("Sum of idp_group1/c1h_ind",$C$34,"idp_group1/c1i_date_arrivee2","2016")</f>
        <v>21353</v>
      </c>
      <c r="J38" s="42"/>
      <c r="K38" s="42"/>
      <c r="L38" s="42"/>
      <c r="M38" s="42"/>
      <c r="N38" s="42"/>
      <c r="O38" s="42"/>
      <c r="P38" s="42"/>
      <c r="Q38" s="42"/>
      <c r="R38" s="94">
        <v>2015</v>
      </c>
      <c r="S38" s="96">
        <f>GETPIVOTDATA("Sum of idp_group1/c1h_ind",$C$34,"idp_group1/c1i_date_arrivee2","2015")</f>
        <v>88186</v>
      </c>
      <c r="T38" s="96">
        <f>GETPIVOTDATA("Sum of note_c2_ret/c2h_ind",$C$48,"note_c2_ret/C2i_date_retour2","2015")</f>
        <v>18845</v>
      </c>
      <c r="U38" s="96" t="e">
        <f>GETPIVOTDATA("Sum of note_c3_ref/c3h_ind",$C$62,"note_c3_ref/C3i_date_arrivee2","2015")</f>
        <v>#REF!</v>
      </c>
      <c r="V38" s="42"/>
      <c r="W38" s="42"/>
      <c r="X38" s="63"/>
    </row>
    <row r="39" spans="2:24" x14ac:dyDescent="0.3">
      <c r="B39" s="61"/>
      <c r="C39" s="4" t="s">
        <v>2334</v>
      </c>
      <c r="D39" s="2">
        <v>3557</v>
      </c>
      <c r="E39" s="2">
        <v>13433</v>
      </c>
      <c r="F39" s="95">
        <f>GETPIVOTDATA("Sum of idp_group1/c1h_ind",$C$34,"idp_group1/c1i_date_arrivee2","2017")/GETPIVOTDATA("Sum of idp_group1/c1h_ind",$C$34)</f>
        <v>8.7707957899135519E-2</v>
      </c>
      <c r="G39" s="42"/>
      <c r="H39" s="94" t="s">
        <v>2334</v>
      </c>
      <c r="I39" s="96">
        <f>GETPIVOTDATA("Sum of idp_group1/c1h_ind",$C$34,"idp_group1/c1i_date_arrivee2","2017")</f>
        <v>13433</v>
      </c>
      <c r="J39" s="42"/>
      <c r="K39" s="42"/>
      <c r="L39" s="42"/>
      <c r="M39" s="42"/>
      <c r="N39" s="42"/>
      <c r="O39" s="42"/>
      <c r="P39" s="42"/>
      <c r="Q39" s="42"/>
      <c r="R39" s="94">
        <v>2016</v>
      </c>
      <c r="S39" s="96">
        <f>GETPIVOTDATA("Sum of idp_group1/c1h_ind",$C$34,"idp_group1/c1i_date_arrivee2","2016")</f>
        <v>21353</v>
      </c>
      <c r="T39" s="96">
        <f>GETPIVOTDATA("Sum of note_c2_ret/c2h_ind",$C$48,"note_c2_ret/C2i_date_retour2","2016")</f>
        <v>11637</v>
      </c>
      <c r="U39" s="96" t="e">
        <f>GETPIVOTDATA("Sum of note_c3_ref/c3h_ind",$C$62,"note_c3_ref/C3i_date_arrivee2","2016")</f>
        <v>#REF!</v>
      </c>
      <c r="V39" s="42"/>
      <c r="W39" s="42"/>
      <c r="X39" s="63"/>
    </row>
    <row r="40" spans="2:24" x14ac:dyDescent="0.3">
      <c r="B40" s="61"/>
      <c r="C40" s="4" t="s">
        <v>2032</v>
      </c>
      <c r="D40" s="2">
        <v>38229</v>
      </c>
      <c r="E40" s="2">
        <v>153156</v>
      </c>
      <c r="F40" s="95">
        <f>SUM(F35:F39)</f>
        <v>1</v>
      </c>
      <c r="G40" s="42"/>
      <c r="H40" s="94" t="s">
        <v>2032</v>
      </c>
      <c r="I40" s="96">
        <f>SUM(I35:I39)</f>
        <v>153156</v>
      </c>
      <c r="J40" s="42"/>
      <c r="K40" s="42"/>
      <c r="L40" s="42"/>
      <c r="M40" s="42"/>
      <c r="N40" s="42"/>
      <c r="O40" s="42"/>
      <c r="P40" s="42"/>
      <c r="Q40" s="42"/>
      <c r="R40" s="94">
        <v>2017</v>
      </c>
      <c r="S40" s="96">
        <f>GETPIVOTDATA("Sum of idp_group1/c1h_ind",$C$34,"idp_group1/c1i_date_arrivee2","2017")</f>
        <v>13433</v>
      </c>
      <c r="T40" s="96">
        <f>GETPIVOTDATA("Sum of note_c2_ret/c2h_ind",$C$48,"note_c2_ret/C2i_date_retour2","2017")</f>
        <v>7900</v>
      </c>
      <c r="U40" s="42"/>
      <c r="V40" s="42"/>
      <c r="W40" s="42"/>
      <c r="X40" s="63"/>
    </row>
    <row r="41" spans="2:24" x14ac:dyDescent="0.3">
      <c r="B41" s="61"/>
      <c r="F41" s="42"/>
      <c r="G41" s="42"/>
      <c r="H41" s="42"/>
      <c r="I41" s="42"/>
      <c r="J41" s="42"/>
      <c r="K41" s="42"/>
      <c r="L41" s="42"/>
      <c r="M41" s="42"/>
      <c r="N41" s="42"/>
      <c r="O41" s="42"/>
      <c r="P41" s="42"/>
      <c r="Q41" s="42"/>
      <c r="R41" s="94">
        <v>2018</v>
      </c>
      <c r="T41" s="96">
        <f>GETPIVOTDATA("Sum of note_c2_ret/c2h_ind",$C$48,"note_c2_ret/C2i_date_retour2","2018")</f>
        <v>279</v>
      </c>
      <c r="U41" s="42"/>
      <c r="V41" s="42"/>
      <c r="W41" s="42"/>
      <c r="X41" s="63"/>
    </row>
    <row r="42" spans="2:24" x14ac:dyDescent="0.3">
      <c r="B42" s="61"/>
      <c r="F42" s="42"/>
      <c r="G42" s="42"/>
      <c r="H42" s="42"/>
      <c r="I42" s="42"/>
      <c r="J42" s="42"/>
      <c r="K42" s="42"/>
      <c r="L42" s="42"/>
      <c r="M42" s="42"/>
      <c r="N42" s="42"/>
      <c r="O42" s="42"/>
      <c r="P42" s="42"/>
      <c r="Q42" s="42"/>
      <c r="R42" s="94" t="s">
        <v>2032</v>
      </c>
      <c r="S42" s="96">
        <f>SUM(S36:S41)</f>
        <v>153156</v>
      </c>
      <c r="T42" s="96">
        <f t="shared" ref="T42:U42" si="2">SUM(T36:T41)</f>
        <v>39930</v>
      </c>
      <c r="U42" s="96" t="e">
        <f t="shared" si="2"/>
        <v>#REF!</v>
      </c>
      <c r="V42" s="42"/>
      <c r="W42" s="42"/>
      <c r="X42" s="63"/>
    </row>
    <row r="43" spans="2:24" x14ac:dyDescent="0.3">
      <c r="B43" s="61"/>
      <c r="F43" s="42"/>
      <c r="G43" s="42"/>
      <c r="H43" s="42"/>
      <c r="I43" s="42"/>
      <c r="J43" s="42"/>
      <c r="K43" s="42"/>
      <c r="L43" s="42"/>
      <c r="M43" s="42"/>
      <c r="N43" s="42"/>
      <c r="O43" s="42"/>
      <c r="P43" s="42"/>
      <c r="Q43" s="42"/>
      <c r="R43" s="42"/>
      <c r="S43" s="42"/>
      <c r="T43" s="42"/>
      <c r="U43" s="42"/>
      <c r="V43" s="42"/>
      <c r="W43" s="42"/>
      <c r="X43" s="63"/>
    </row>
    <row r="44" spans="2:24" x14ac:dyDescent="0.3">
      <c r="B44" s="61"/>
      <c r="F44" s="42"/>
      <c r="G44" s="42"/>
      <c r="H44" s="42"/>
      <c r="I44" s="42"/>
      <c r="J44" s="42"/>
      <c r="K44" s="42"/>
      <c r="L44" s="42"/>
      <c r="M44" s="42"/>
      <c r="N44" s="42"/>
      <c r="O44" s="42"/>
      <c r="P44" s="42"/>
      <c r="Q44" s="42"/>
      <c r="R44" s="42"/>
      <c r="S44" s="42"/>
      <c r="T44" s="42"/>
      <c r="U44" s="42"/>
      <c r="V44" s="42"/>
      <c r="W44" s="42"/>
      <c r="X44" s="63"/>
    </row>
    <row r="45" spans="2:24" x14ac:dyDescent="0.3">
      <c r="B45" s="61"/>
    </row>
    <row r="46" spans="2:24" x14ac:dyDescent="0.3">
      <c r="B46" s="61"/>
      <c r="C46" s="62" t="s">
        <v>2338</v>
      </c>
      <c r="D46" s="42"/>
      <c r="E46" s="42"/>
      <c r="F46" s="42"/>
      <c r="G46" s="42"/>
      <c r="H46" s="42"/>
      <c r="I46" s="42"/>
      <c r="J46" s="42"/>
      <c r="K46" s="42"/>
      <c r="L46" s="42"/>
      <c r="M46" s="42"/>
      <c r="N46" s="42"/>
      <c r="O46" s="42"/>
      <c r="P46" s="42"/>
      <c r="Q46" s="42"/>
      <c r="R46" s="42"/>
      <c r="S46" s="42"/>
      <c r="T46" s="42"/>
      <c r="U46" s="42"/>
      <c r="V46" s="42"/>
      <c r="W46" s="42"/>
      <c r="X46" s="63"/>
    </row>
    <row r="47" spans="2:24" x14ac:dyDescent="0.3">
      <c r="B47" s="61"/>
      <c r="C47" s="42"/>
      <c r="D47" s="42"/>
      <c r="E47" s="42"/>
      <c r="F47" s="42"/>
      <c r="G47" s="42"/>
      <c r="H47" s="42"/>
      <c r="I47" s="42"/>
      <c r="J47" s="42"/>
      <c r="K47" s="42"/>
      <c r="L47" s="42"/>
      <c r="M47" s="42"/>
      <c r="N47" s="42"/>
      <c r="O47" s="42"/>
      <c r="P47" s="42"/>
      <c r="Q47" s="42"/>
      <c r="R47" s="42"/>
      <c r="S47" s="42"/>
      <c r="T47" s="42"/>
      <c r="U47" s="42"/>
      <c r="V47" s="42"/>
      <c r="W47" s="42"/>
      <c r="X47" s="63"/>
    </row>
    <row r="48" spans="2:24" x14ac:dyDescent="0.3">
      <c r="B48" s="61"/>
      <c r="C48" s="3" t="s">
        <v>2031</v>
      </c>
      <c r="D48" t="s">
        <v>2339</v>
      </c>
      <c r="E48" t="s">
        <v>2340</v>
      </c>
      <c r="F48" s="42"/>
      <c r="G48" s="42"/>
      <c r="H48" s="94" t="s">
        <v>2329</v>
      </c>
      <c r="I48" s="94" t="s">
        <v>2330</v>
      </c>
      <c r="J48" s="42"/>
      <c r="K48" s="42"/>
      <c r="L48" s="42"/>
      <c r="M48" s="42"/>
      <c r="N48" s="42"/>
      <c r="O48" s="42"/>
      <c r="P48" s="42"/>
      <c r="Q48" s="42"/>
      <c r="R48" s="42"/>
      <c r="S48" s="42"/>
      <c r="T48" s="42"/>
      <c r="U48" s="42"/>
      <c r="V48" s="42"/>
      <c r="W48" s="42"/>
      <c r="X48" s="63"/>
    </row>
    <row r="49" spans="2:24" x14ac:dyDescent="0.3">
      <c r="B49" s="61"/>
      <c r="C49" s="4" t="s">
        <v>2291</v>
      </c>
      <c r="D49" s="2">
        <v>100</v>
      </c>
      <c r="E49" s="2">
        <v>400</v>
      </c>
      <c r="F49" s="95">
        <f>GETPIVOTDATA("Sum of note_c2_ret/c2h_ind",$C$48,"note_c2_ret/C2i_date_retour2","-")/GETPIVOTDATA("Sum of note_c2_ret/c2h_ind",$C$48)</f>
        <v>1.0017530678687703E-2</v>
      </c>
      <c r="G49" s="42"/>
      <c r="H49" s="94" t="s">
        <v>1919</v>
      </c>
      <c r="I49" s="96">
        <f>GETPIVOTDATA("Sum of note_c2_ret/c2h_ind",$C$48,"note_c2_ret/C2i_date_retour2","-")</f>
        <v>400</v>
      </c>
      <c r="J49" s="42"/>
      <c r="K49" s="42"/>
      <c r="L49" s="42"/>
      <c r="M49" s="42"/>
      <c r="N49" s="42"/>
      <c r="O49" s="42"/>
      <c r="P49" s="42"/>
      <c r="Q49" s="42"/>
      <c r="R49" s="42"/>
      <c r="S49" s="42"/>
      <c r="T49" s="42"/>
      <c r="U49" s="42"/>
      <c r="V49" s="42"/>
      <c r="W49" s="42"/>
      <c r="X49" s="63"/>
    </row>
    <row r="50" spans="2:24" x14ac:dyDescent="0.3">
      <c r="B50" s="61"/>
      <c r="C50" s="4" t="s">
        <v>2331</v>
      </c>
      <c r="D50" s="2">
        <v>208</v>
      </c>
      <c r="E50" s="2">
        <v>869</v>
      </c>
      <c r="F50" s="95">
        <f>GETPIVOTDATA("Sum of note_c2_ret/c2h_ind",$C$48,"note_c2_ret/C2i_date_retour2","2014")/GETPIVOTDATA("Sum of note_c2_ret/c2h_ind",$C$48)</f>
        <v>2.1763085399449034E-2</v>
      </c>
      <c r="G50" s="42"/>
      <c r="H50" s="94">
        <v>2014</v>
      </c>
      <c r="I50" s="96">
        <f>GETPIVOTDATA("Sum of note_c2_ret/c2h_ind",$C$48,"note_c2_ret/C2i_date_retour2","2014")</f>
        <v>869</v>
      </c>
      <c r="J50" s="42"/>
      <c r="K50" s="42"/>
      <c r="L50" s="42"/>
      <c r="M50" s="42"/>
      <c r="N50" s="42"/>
      <c r="O50" s="42"/>
      <c r="P50" s="42"/>
      <c r="Q50" s="42"/>
      <c r="R50" s="42"/>
      <c r="S50" s="42"/>
      <c r="T50" s="42"/>
      <c r="U50" s="42"/>
      <c r="V50" s="42"/>
      <c r="W50" s="42"/>
      <c r="X50" s="63"/>
    </row>
    <row r="51" spans="2:24" x14ac:dyDescent="0.3">
      <c r="B51" s="61"/>
      <c r="C51" s="4" t="s">
        <v>2332</v>
      </c>
      <c r="D51" s="2">
        <v>4443</v>
      </c>
      <c r="E51" s="2">
        <v>18845</v>
      </c>
      <c r="F51" s="95">
        <f>GETPIVOTDATA("Sum of note_c2_ret/c2h_ind",$C$48,"note_c2_ret/C2i_date_retour2","2015")/GETPIVOTDATA("Sum of note_c2_ret/c2h_ind",$C$48)</f>
        <v>0.47195091409967443</v>
      </c>
      <c r="G51" s="42"/>
      <c r="H51" s="94">
        <v>2015</v>
      </c>
      <c r="I51" s="96">
        <f>GETPIVOTDATA("Sum of note_c2_ret/c2h_ind",$C$48,"note_c2_ret/C2i_date_retour2","2015")</f>
        <v>18845</v>
      </c>
      <c r="J51" s="42"/>
      <c r="K51" s="42"/>
      <c r="L51" s="42"/>
      <c r="M51" s="42"/>
      <c r="N51" s="42"/>
      <c r="O51" s="42"/>
      <c r="P51" s="42"/>
      <c r="Q51" s="42"/>
      <c r="R51" s="42"/>
      <c r="S51" s="42"/>
      <c r="T51" s="42"/>
      <c r="U51" s="42"/>
      <c r="V51" s="42"/>
      <c r="W51" s="42"/>
      <c r="X51" s="63"/>
    </row>
    <row r="52" spans="2:24" x14ac:dyDescent="0.3">
      <c r="B52" s="61"/>
      <c r="C52" s="4" t="s">
        <v>2333</v>
      </c>
      <c r="D52" s="2">
        <v>2795</v>
      </c>
      <c r="E52" s="2">
        <v>11637</v>
      </c>
      <c r="F52" s="95">
        <f>GETPIVOTDATA("Sum of note_c2_ret/c2h_ind",$C$48,"note_c2_ret/C2i_date_retour2","2016")/GETPIVOTDATA("Sum of note_c2_ret/c2h_ind",$C$48)</f>
        <v>0.29143501126972199</v>
      </c>
      <c r="G52" s="42"/>
      <c r="H52" s="94">
        <v>2016</v>
      </c>
      <c r="I52" s="96">
        <f>GETPIVOTDATA("Sum of note_c2_ret/c2h_ind",$C$48,"note_c2_ret/C2i_date_retour2","2016")</f>
        <v>11637</v>
      </c>
      <c r="J52" s="42"/>
      <c r="K52" s="42"/>
      <c r="L52" s="42"/>
      <c r="M52" s="42"/>
      <c r="N52" s="42"/>
      <c r="O52" s="42"/>
      <c r="P52" s="42"/>
      <c r="Q52" s="42"/>
      <c r="R52" s="42"/>
      <c r="S52" s="42"/>
      <c r="T52" s="42"/>
      <c r="U52" s="42"/>
      <c r="V52" s="42"/>
      <c r="W52" s="42"/>
      <c r="X52" s="63"/>
    </row>
    <row r="53" spans="2:24" x14ac:dyDescent="0.3">
      <c r="B53" s="61"/>
      <c r="C53" s="4" t="s">
        <v>2334</v>
      </c>
      <c r="D53" s="2">
        <v>1900</v>
      </c>
      <c r="E53" s="2">
        <v>7900</v>
      </c>
      <c r="F53" s="95">
        <f>GETPIVOTDATA("Sum of note_c2_ret/c2h_ind",$C$48,"note_c2_ret/C2i_date_retour2","2017")/GETPIVOTDATA("Sum of note_c2_ret/c2h_ind",$C$48)</f>
        <v>0.19784623090408215</v>
      </c>
      <c r="G53" s="42"/>
      <c r="H53" s="94">
        <v>2017</v>
      </c>
      <c r="I53" s="96">
        <f>GETPIVOTDATA("Sum of note_c2_ret/c2h_ind",$C$48,"note_c2_ret/C2i_date_retour2","2017")</f>
        <v>7900</v>
      </c>
      <c r="J53" s="42"/>
      <c r="K53" s="42"/>
      <c r="L53" s="42"/>
      <c r="M53" s="42"/>
      <c r="N53" s="42"/>
      <c r="O53" s="42"/>
      <c r="P53" s="42"/>
      <c r="Q53" s="42"/>
      <c r="R53" s="42"/>
      <c r="S53" s="42"/>
      <c r="T53" s="42"/>
      <c r="U53" s="42"/>
      <c r="V53" s="42"/>
      <c r="W53" s="42"/>
      <c r="X53" s="63"/>
    </row>
    <row r="54" spans="2:24" x14ac:dyDescent="0.3">
      <c r="B54" s="61"/>
      <c r="C54" s="4" t="s">
        <v>2341</v>
      </c>
      <c r="D54" s="2">
        <v>95</v>
      </c>
      <c r="E54" s="2">
        <v>279</v>
      </c>
      <c r="F54" s="95">
        <f>GETPIVOTDATA("Sum of note_c2_ret/c2h_ind",$C$48,"note_c2_ret/C2i_date_retour2","2018")/GETPIVOTDATA("Sum of note_c2_ret/c2h_ind",$C$48)</f>
        <v>6.9872276483846736E-3</v>
      </c>
      <c r="G54" s="42"/>
      <c r="H54" s="94">
        <v>2018</v>
      </c>
      <c r="I54" s="96">
        <f>GETPIVOTDATA("Sum of note_c2_ret/c2h_ind",$C$48,"note_c2_ret/C2i_date_retour2","2018")</f>
        <v>279</v>
      </c>
      <c r="J54" s="42"/>
      <c r="K54" s="42"/>
      <c r="L54" s="42"/>
      <c r="M54" s="42"/>
      <c r="N54" s="42"/>
      <c r="O54" s="42"/>
      <c r="P54" s="42"/>
      <c r="Q54" s="42"/>
      <c r="R54" s="42"/>
      <c r="S54" s="42"/>
      <c r="T54" s="42"/>
      <c r="U54" s="42"/>
      <c r="V54" s="42"/>
      <c r="W54" s="42"/>
      <c r="X54" s="63"/>
    </row>
    <row r="55" spans="2:24" x14ac:dyDescent="0.3">
      <c r="B55" s="61"/>
      <c r="C55" s="4" t="s">
        <v>2032</v>
      </c>
      <c r="D55" s="2">
        <v>9541</v>
      </c>
      <c r="E55" s="2">
        <v>39930</v>
      </c>
      <c r="F55" s="95">
        <f>SUM(F49:F54)</f>
        <v>0.99999999999999989</v>
      </c>
      <c r="G55" s="42"/>
      <c r="H55" s="94" t="s">
        <v>2032</v>
      </c>
      <c r="I55" s="96">
        <f>SUM(I49:I54)</f>
        <v>39930</v>
      </c>
      <c r="J55" s="42"/>
      <c r="K55" s="42"/>
      <c r="L55" s="42"/>
      <c r="M55" s="42"/>
      <c r="N55" s="42"/>
      <c r="O55" s="42"/>
      <c r="P55" s="42"/>
      <c r="Q55" s="42"/>
      <c r="R55" s="42"/>
      <c r="S55" s="42"/>
      <c r="T55" s="42"/>
      <c r="U55" s="42"/>
      <c r="V55" s="42"/>
      <c r="W55" s="42"/>
      <c r="X55" s="63"/>
    </row>
    <row r="56" spans="2:24" x14ac:dyDescent="0.3">
      <c r="B56" s="61"/>
      <c r="F56" s="42"/>
      <c r="G56" s="42"/>
      <c r="H56" s="42"/>
      <c r="I56" s="42"/>
      <c r="J56" s="42"/>
      <c r="K56" s="42"/>
      <c r="L56" s="42"/>
      <c r="M56" s="42"/>
      <c r="N56" s="42"/>
      <c r="O56" s="42"/>
      <c r="P56" s="42"/>
      <c r="Q56" s="42"/>
      <c r="R56" s="42"/>
      <c r="S56" s="42"/>
      <c r="T56" s="42"/>
      <c r="U56" s="42"/>
      <c r="V56" s="42"/>
      <c r="W56" s="42"/>
      <c r="X56" s="63"/>
    </row>
    <row r="57" spans="2:24" x14ac:dyDescent="0.3">
      <c r="B57" s="61"/>
      <c r="F57" s="42"/>
      <c r="G57" s="42"/>
      <c r="H57" s="42"/>
      <c r="I57" s="42"/>
      <c r="J57" s="42"/>
      <c r="K57" s="42"/>
      <c r="L57" s="42"/>
      <c r="M57" s="42"/>
      <c r="N57" s="42"/>
      <c r="O57" s="42"/>
      <c r="P57" s="42"/>
      <c r="Q57" s="42"/>
      <c r="R57" s="42"/>
      <c r="S57" s="42"/>
      <c r="T57" s="42"/>
      <c r="U57" s="42"/>
      <c r="V57" s="42"/>
      <c r="W57" s="42"/>
      <c r="X57" s="63"/>
    </row>
    <row r="58" spans="2:24" x14ac:dyDescent="0.3">
      <c r="B58" s="61"/>
      <c r="F58" s="42"/>
      <c r="G58" s="42"/>
      <c r="H58" s="42"/>
      <c r="I58" s="42"/>
      <c r="J58" s="42"/>
      <c r="K58" s="42"/>
      <c r="L58" s="42"/>
      <c r="M58" s="42"/>
      <c r="N58" s="42"/>
      <c r="O58" s="42"/>
      <c r="P58" s="42"/>
      <c r="Q58" s="42"/>
      <c r="R58" s="42"/>
      <c r="S58" s="42"/>
      <c r="T58" s="42"/>
      <c r="U58" s="42"/>
      <c r="V58" s="42"/>
      <c r="W58" s="42"/>
      <c r="X58" s="63"/>
    </row>
    <row r="59" spans="2:24" x14ac:dyDescent="0.3">
      <c r="B59" s="61"/>
    </row>
    <row r="60" spans="2:24" x14ac:dyDescent="0.3">
      <c r="B60" s="61"/>
      <c r="C60" s="62" t="s">
        <v>2337</v>
      </c>
      <c r="D60" s="42"/>
      <c r="E60" s="42"/>
      <c r="F60" s="42"/>
      <c r="G60" s="42"/>
      <c r="H60" s="42"/>
      <c r="I60" s="42"/>
      <c r="J60" s="42"/>
      <c r="K60" s="42"/>
      <c r="L60" s="42"/>
      <c r="M60" s="42"/>
      <c r="N60" s="42"/>
      <c r="O60" s="42"/>
      <c r="P60" s="42"/>
      <c r="Q60" s="42"/>
      <c r="R60" s="42"/>
      <c r="S60" s="42"/>
      <c r="T60" s="42"/>
      <c r="U60" s="42"/>
      <c r="V60" s="42"/>
      <c r="W60" s="42"/>
      <c r="X60" s="63"/>
    </row>
    <row r="61" spans="2:24" x14ac:dyDescent="0.3">
      <c r="B61" s="61"/>
      <c r="C61" s="42"/>
      <c r="D61" s="42"/>
      <c r="E61" s="42"/>
      <c r="F61" s="42"/>
      <c r="G61" s="42"/>
      <c r="H61" s="42"/>
      <c r="I61" s="42"/>
      <c r="J61" s="42"/>
      <c r="K61" s="42"/>
      <c r="L61" s="42"/>
      <c r="M61" s="42"/>
      <c r="N61" s="42"/>
      <c r="O61" s="42"/>
      <c r="P61" s="42"/>
      <c r="Q61" s="42"/>
      <c r="R61" s="42"/>
      <c r="S61" s="42"/>
      <c r="T61" s="42"/>
      <c r="U61" s="42"/>
      <c r="V61" s="42"/>
      <c r="W61" s="42"/>
      <c r="X61" s="63"/>
    </row>
    <row r="62" spans="2:24" x14ac:dyDescent="0.3">
      <c r="B62" s="61"/>
      <c r="C62" s="3" t="s">
        <v>2031</v>
      </c>
      <c r="D62" t="s">
        <v>2380</v>
      </c>
      <c r="E62" t="s">
        <v>2381</v>
      </c>
      <c r="F62" s="42"/>
      <c r="G62" s="42"/>
      <c r="H62" s="94" t="s">
        <v>2329</v>
      </c>
      <c r="I62" s="94" t="s">
        <v>2330</v>
      </c>
      <c r="J62" s="42"/>
      <c r="K62" s="42"/>
      <c r="L62" s="42"/>
      <c r="M62" s="42"/>
      <c r="N62" s="42"/>
      <c r="O62" s="42"/>
      <c r="P62" s="42"/>
      <c r="Q62" s="42"/>
      <c r="R62" s="42"/>
      <c r="S62" s="42"/>
      <c r="T62" s="42"/>
      <c r="U62" s="42"/>
      <c r="V62" s="42"/>
      <c r="W62" s="42"/>
      <c r="X62" s="63"/>
    </row>
    <row r="63" spans="2:24" x14ac:dyDescent="0.3">
      <c r="B63" s="61"/>
      <c r="C63" s="4" t="s">
        <v>2291</v>
      </c>
      <c r="D63" s="2">
        <v>0</v>
      </c>
      <c r="E63" s="2">
        <v>0</v>
      </c>
      <c r="F63" s="95">
        <f>GETPIVOTDATA("Sum of c3_tcn/c3b_ind",$C$62,"note_c3_tcn/C3i_date_arrivee2","-")/GETPIVOTDATA("Sum of c3_tcn/c3b_ind",$C$62)</f>
        <v>0</v>
      </c>
      <c r="G63" s="42"/>
      <c r="H63" s="94" t="s">
        <v>1919</v>
      </c>
      <c r="I63" s="96">
        <f>GETPIVOTDATA("Sum of c3_tcn/c3b_ind",$C$62,"note_c3_tcn/C3i_date_arrivee2","-")</f>
        <v>0</v>
      </c>
      <c r="J63" s="42"/>
      <c r="K63" s="42"/>
      <c r="L63" s="42"/>
      <c r="M63" s="42"/>
      <c r="N63" s="42"/>
      <c r="O63" s="42"/>
      <c r="P63" s="42"/>
      <c r="Q63" s="42"/>
      <c r="R63" s="42"/>
      <c r="S63" s="42"/>
      <c r="T63" s="42"/>
      <c r="U63" s="42"/>
      <c r="V63" s="42"/>
      <c r="W63" s="42"/>
      <c r="X63" s="63"/>
    </row>
    <row r="64" spans="2:24" x14ac:dyDescent="0.3">
      <c r="B64" s="61"/>
      <c r="C64" s="4" t="s">
        <v>2331</v>
      </c>
      <c r="D64" s="2">
        <v>222</v>
      </c>
      <c r="E64" s="2">
        <v>928</v>
      </c>
      <c r="F64" s="95">
        <f>GETPIVOTDATA("Sum of c3_tcn/c3b_ind",$C$62,"note_c3_tcn/C3i_date_arrivee2","2014")/GETPIVOTDATA("Sum of c3_tcn/c3b_ind",$C$62)</f>
        <v>0.30396331477235505</v>
      </c>
      <c r="G64" s="42"/>
      <c r="H64" s="94" t="s">
        <v>2331</v>
      </c>
      <c r="I64" s="96">
        <f>GETPIVOTDATA("Sum of c3_tcn/c3b_ind",$C$62,"note_c3_tcn/C3i_date_arrivee2","2014")</f>
        <v>928</v>
      </c>
      <c r="J64" s="42"/>
      <c r="K64" s="42"/>
      <c r="L64" s="42"/>
      <c r="M64" s="42"/>
      <c r="N64" s="42"/>
      <c r="O64" s="42"/>
      <c r="P64" s="42"/>
      <c r="Q64" s="42"/>
      <c r="R64" s="42"/>
      <c r="S64" s="42"/>
      <c r="T64" s="42"/>
      <c r="U64" s="42"/>
      <c r="V64" s="42"/>
      <c r="W64" s="42"/>
      <c r="X64" s="63"/>
    </row>
    <row r="65" spans="2:24" x14ac:dyDescent="0.3">
      <c r="B65" s="61"/>
      <c r="C65" s="4" t="s">
        <v>2332</v>
      </c>
      <c r="D65" s="2">
        <v>498</v>
      </c>
      <c r="E65" s="2">
        <v>2084</v>
      </c>
      <c r="F65" s="95">
        <f>GETPIVOTDATA("Sum of c3_tcn/c3b_ind",$C$62,"note_c3_tcn/C3i_date_arrivee2","2015")/GETPIVOTDATA("Sum of c3_tcn/c3b_ind",$C$62)</f>
        <v>0.68260727153619394</v>
      </c>
      <c r="G65" s="42"/>
      <c r="H65" s="94" t="s">
        <v>2332</v>
      </c>
      <c r="I65" s="96">
        <f>GETPIVOTDATA("Sum of c3_tcn/c3b_ind",$C$62,"note_c3_tcn/C3i_date_arrivee2","2015")</f>
        <v>2084</v>
      </c>
      <c r="J65" s="42"/>
      <c r="K65" s="42"/>
      <c r="L65" s="42"/>
      <c r="M65" s="42"/>
      <c r="N65" s="42"/>
      <c r="O65" s="42"/>
      <c r="P65" s="42"/>
      <c r="Q65" s="42"/>
      <c r="R65" s="42"/>
      <c r="S65" s="42"/>
      <c r="T65" s="42"/>
      <c r="U65" s="42"/>
      <c r="V65" s="42"/>
      <c r="W65" s="42"/>
      <c r="X65" s="63"/>
    </row>
    <row r="66" spans="2:24" x14ac:dyDescent="0.3">
      <c r="B66" s="61"/>
      <c r="C66" s="4" t="s">
        <v>2333</v>
      </c>
      <c r="D66" s="2">
        <v>10</v>
      </c>
      <c r="E66" s="2">
        <v>41</v>
      </c>
      <c r="F66" s="95">
        <f>GETPIVOTDATA("Sum of c3_tcn/c3b_ind",$C$62,"note_c3_tcn/C3i_date_arrivee2","2016")/GETPIVOTDATA("Sum of c3_tcn/c3b_ind",$C$62)</f>
        <v>1.3429413691451031E-2</v>
      </c>
      <c r="G66" s="42"/>
      <c r="H66" s="94" t="s">
        <v>2333</v>
      </c>
      <c r="I66" s="96">
        <f>GETPIVOTDATA("Sum of c3_tcn/c3b_ind",$C$62,"note_c3_tcn/C3i_date_arrivee2","2016")</f>
        <v>41</v>
      </c>
      <c r="J66" s="42"/>
      <c r="K66" s="42"/>
      <c r="L66" s="42"/>
      <c r="M66" s="42"/>
      <c r="N66" s="42"/>
      <c r="O66" s="42"/>
      <c r="P66" s="42"/>
      <c r="Q66" s="42"/>
      <c r="R66" s="42"/>
      <c r="S66" s="42"/>
      <c r="T66" s="42"/>
      <c r="U66" s="42"/>
      <c r="V66" s="42"/>
      <c r="W66" s="42"/>
      <c r="X66" s="63"/>
    </row>
    <row r="67" spans="2:24" x14ac:dyDescent="0.3">
      <c r="B67" s="61"/>
      <c r="C67" s="4" t="s">
        <v>2032</v>
      </c>
      <c r="D67" s="2">
        <v>730</v>
      </c>
      <c r="E67" s="2">
        <v>3053</v>
      </c>
      <c r="F67" s="95">
        <f>SUM(F63:F66)</f>
        <v>1</v>
      </c>
      <c r="G67" s="42"/>
      <c r="H67" s="94" t="s">
        <v>2032</v>
      </c>
      <c r="I67" s="96">
        <f>SUM(I63:I66)</f>
        <v>3053</v>
      </c>
      <c r="J67" s="42"/>
      <c r="K67" s="42"/>
      <c r="L67" s="42"/>
      <c r="M67" s="42"/>
      <c r="N67" s="42"/>
      <c r="O67" s="42"/>
      <c r="P67" s="42"/>
      <c r="Q67" s="42"/>
      <c r="R67" s="42"/>
      <c r="S67" s="42"/>
      <c r="T67" s="42"/>
      <c r="U67" s="42"/>
      <c r="V67" s="42"/>
      <c r="W67" s="42"/>
      <c r="X67" s="63"/>
    </row>
    <row r="68" spans="2:24" x14ac:dyDescent="0.3">
      <c r="B68" s="61"/>
      <c r="G68" s="42"/>
      <c r="J68" s="42"/>
      <c r="K68" s="42"/>
      <c r="L68" s="42"/>
      <c r="M68" s="42"/>
      <c r="N68" s="42"/>
      <c r="O68" s="42"/>
      <c r="P68" s="42"/>
      <c r="Q68" s="42"/>
      <c r="R68" s="42"/>
      <c r="S68" s="42"/>
      <c r="T68" s="42"/>
      <c r="U68" s="42"/>
      <c r="V68" s="42"/>
      <c r="W68" s="42"/>
      <c r="X68" s="63"/>
    </row>
    <row r="69" spans="2:24" x14ac:dyDescent="0.3">
      <c r="B69" s="61"/>
      <c r="G69" s="42"/>
      <c r="H69" s="42"/>
      <c r="I69" s="42"/>
      <c r="J69" s="42"/>
      <c r="K69" s="42"/>
      <c r="L69" s="42"/>
      <c r="M69" s="42"/>
      <c r="N69" s="42"/>
      <c r="O69" s="42"/>
      <c r="P69" s="42"/>
      <c r="Q69" s="42"/>
      <c r="R69" s="42"/>
      <c r="S69" s="42"/>
      <c r="T69" s="42"/>
      <c r="U69" s="42"/>
      <c r="V69" s="42"/>
      <c r="W69" s="42"/>
      <c r="X69" s="63"/>
    </row>
    <row r="70" spans="2:24" x14ac:dyDescent="0.3">
      <c r="B70" s="61"/>
      <c r="F70" s="42"/>
      <c r="G70" s="42"/>
      <c r="H70" s="42"/>
      <c r="I70" s="42"/>
      <c r="J70" s="42"/>
      <c r="K70" s="42"/>
      <c r="L70" s="42"/>
      <c r="M70" s="42"/>
      <c r="N70" s="42"/>
      <c r="O70" s="42"/>
      <c r="P70" s="42"/>
      <c r="Q70" s="42"/>
      <c r="R70" s="42"/>
      <c r="S70" s="42"/>
      <c r="T70" s="42"/>
      <c r="U70" s="42"/>
      <c r="V70" s="42"/>
      <c r="W70" s="42"/>
      <c r="X70" s="63"/>
    </row>
    <row r="71" spans="2:24" x14ac:dyDescent="0.3">
      <c r="B71" s="61"/>
      <c r="F71" s="42"/>
      <c r="G71" s="42"/>
      <c r="H71" s="42"/>
      <c r="I71" s="42"/>
      <c r="J71" s="42"/>
      <c r="K71" s="42"/>
      <c r="L71" s="42"/>
      <c r="M71" s="42"/>
      <c r="N71" s="42"/>
      <c r="O71" s="42"/>
      <c r="P71" s="42"/>
      <c r="Q71" s="42"/>
      <c r="R71" s="42"/>
      <c r="S71" s="42"/>
      <c r="T71" s="42"/>
      <c r="U71" s="42"/>
      <c r="V71" s="42"/>
      <c r="W71" s="42"/>
      <c r="X71" s="63"/>
    </row>
    <row r="72" spans="2:24" x14ac:dyDescent="0.3">
      <c r="B72" s="61"/>
      <c r="F72" s="42"/>
      <c r="G72" s="42"/>
      <c r="H72" s="42"/>
      <c r="I72" s="42"/>
      <c r="J72" s="42"/>
      <c r="K72" s="42"/>
      <c r="L72" s="42"/>
      <c r="M72" s="42"/>
      <c r="N72" s="42"/>
      <c r="O72" s="42"/>
      <c r="P72" s="42"/>
      <c r="Q72" s="42"/>
      <c r="R72" s="42"/>
      <c r="S72" s="42"/>
      <c r="T72" s="42"/>
      <c r="U72" s="42"/>
      <c r="V72" s="42"/>
      <c r="W72" s="42"/>
      <c r="X72" s="63"/>
    </row>
    <row r="73" spans="2:24" ht="15" thickBot="1" x14ac:dyDescent="0.35">
      <c r="B73" s="86"/>
      <c r="C73" s="87"/>
      <c r="D73" s="87"/>
      <c r="E73" s="87"/>
      <c r="F73" s="87"/>
      <c r="G73" s="87"/>
      <c r="H73" s="87"/>
      <c r="I73" s="87"/>
      <c r="J73" s="87"/>
      <c r="K73" s="87"/>
      <c r="L73" s="87"/>
      <c r="M73" s="87"/>
      <c r="N73" s="87"/>
      <c r="O73" s="87"/>
      <c r="P73" s="87"/>
      <c r="Q73" s="87"/>
      <c r="R73" s="87"/>
      <c r="S73" s="87"/>
      <c r="T73" s="87"/>
      <c r="U73" s="87"/>
      <c r="V73" s="87"/>
      <c r="W73" s="87"/>
      <c r="X73" s="88"/>
    </row>
    <row r="75" spans="2:24" ht="15" thickBot="1" x14ac:dyDescent="0.35"/>
    <row r="76" spans="2:24" x14ac:dyDescent="0.3">
      <c r="B76" s="58"/>
      <c r="C76" s="59"/>
      <c r="D76" s="59"/>
      <c r="E76" s="59"/>
      <c r="F76" s="59"/>
      <c r="G76" s="59"/>
      <c r="H76" s="59"/>
      <c r="I76" s="59"/>
      <c r="J76" s="59"/>
      <c r="K76" s="59"/>
      <c r="L76" s="59"/>
      <c r="M76" s="59"/>
      <c r="N76" s="59"/>
      <c r="O76" s="59"/>
      <c r="P76" s="59"/>
      <c r="Q76" s="59"/>
      <c r="R76" s="59"/>
      <c r="S76" s="59"/>
      <c r="T76" s="59"/>
      <c r="U76" s="59"/>
      <c r="V76" s="59"/>
      <c r="W76" s="59"/>
      <c r="X76" s="60"/>
    </row>
    <row r="77" spans="2:24" x14ac:dyDescent="0.3">
      <c r="B77" s="61"/>
      <c r="C77" s="62" t="s">
        <v>2345</v>
      </c>
      <c r="F77" s="42"/>
      <c r="G77" s="42"/>
      <c r="H77" s="42"/>
      <c r="I77" s="42"/>
      <c r="J77" s="42"/>
      <c r="K77" s="42"/>
      <c r="L77" s="42"/>
      <c r="M77" s="42"/>
      <c r="N77" s="102"/>
      <c r="O77" s="171"/>
      <c r="P77" s="171"/>
      <c r="Q77" s="171"/>
      <c r="R77" s="171"/>
      <c r="S77" s="171"/>
      <c r="T77" s="171"/>
      <c r="U77" s="171"/>
      <c r="V77" s="171"/>
      <c r="W77" s="171"/>
      <c r="X77" s="63"/>
    </row>
    <row r="78" spans="2:24" x14ac:dyDescent="0.3">
      <c r="B78" s="61"/>
      <c r="F78" s="42"/>
      <c r="G78" s="42"/>
      <c r="H78" s="42"/>
      <c r="I78" s="42"/>
      <c r="J78" s="42"/>
      <c r="K78" s="42"/>
      <c r="L78" s="42"/>
      <c r="M78" s="42"/>
      <c r="N78" s="172"/>
      <c r="O78" s="173"/>
      <c r="P78" s="171"/>
      <c r="Q78" s="171"/>
      <c r="R78" s="171"/>
      <c r="S78" s="171"/>
      <c r="T78" s="171"/>
      <c r="U78" s="171"/>
      <c r="V78" s="171"/>
      <c r="W78" s="174"/>
      <c r="X78" s="63"/>
    </row>
    <row r="79" spans="2:24" x14ac:dyDescent="0.3">
      <c r="B79" s="61"/>
      <c r="C79" s="3" t="s">
        <v>2031</v>
      </c>
      <c r="D79" t="s">
        <v>2321</v>
      </c>
      <c r="E79" t="s">
        <v>2322</v>
      </c>
      <c r="F79" s="42"/>
      <c r="G79" s="42"/>
      <c r="H79" s="42"/>
      <c r="I79" s="42"/>
      <c r="J79" s="42"/>
      <c r="K79" s="42"/>
      <c r="L79" s="42"/>
      <c r="M79" s="42"/>
      <c r="N79" s="172"/>
      <c r="O79" s="173"/>
      <c r="P79" s="105"/>
      <c r="Q79" s="105"/>
      <c r="R79" s="105"/>
      <c r="S79" s="105"/>
      <c r="T79" s="105"/>
      <c r="U79" s="105"/>
      <c r="V79" s="105"/>
      <c r="W79" s="174"/>
      <c r="X79" s="63"/>
    </row>
    <row r="80" spans="2:24" x14ac:dyDescent="0.3">
      <c r="B80" s="61"/>
      <c r="C80" s="4" t="s">
        <v>2351</v>
      </c>
      <c r="D80" s="19">
        <v>0</v>
      </c>
      <c r="E80" s="19">
        <v>0</v>
      </c>
      <c r="F80" s="42"/>
      <c r="G80" s="65" t="s">
        <v>2347</v>
      </c>
      <c r="H80" s="65" t="s">
        <v>2348</v>
      </c>
      <c r="I80" s="65" t="s">
        <v>2349</v>
      </c>
      <c r="J80" s="65" t="s">
        <v>2350</v>
      </c>
      <c r="K80" s="42"/>
      <c r="L80" s="42"/>
      <c r="M80" s="42"/>
      <c r="N80" s="105"/>
      <c r="O80" s="107"/>
      <c r="P80" s="107"/>
      <c r="Q80" s="107"/>
      <c r="R80" s="107"/>
      <c r="S80" s="107"/>
      <c r="T80" s="107"/>
      <c r="U80" s="107"/>
      <c r="V80" s="107"/>
      <c r="W80" s="107"/>
      <c r="X80" s="63"/>
    </row>
    <row r="81" spans="2:24" x14ac:dyDescent="0.3">
      <c r="B81" s="61"/>
      <c r="C81" s="4" t="s">
        <v>2346</v>
      </c>
      <c r="D81" s="19">
        <v>38229</v>
      </c>
      <c r="E81" s="19">
        <v>153156</v>
      </c>
      <c r="F81" s="42"/>
      <c r="G81" s="65" t="s">
        <v>2352</v>
      </c>
      <c r="H81" s="96">
        <f>GETPIVOTDATA("Sum of c1_idps/c1a_hh",$C$79,"Meme Region (IDP)",TRUE,"Meme Departement (IDP)",FALSE)</f>
        <v>2770</v>
      </c>
      <c r="I81" s="96">
        <f>GETPIVOTDATA("Sum of c1_idps/c1b_ind",$C$79,"Meme Region (IDP)",TRUE,"Meme Departement (IDP)",FALSE)</f>
        <v>11575</v>
      </c>
      <c r="J81" s="95">
        <f>I81/I84</f>
        <v>7.5576536342030348E-2</v>
      </c>
      <c r="K81" s="42"/>
      <c r="L81" s="42"/>
      <c r="M81" s="42"/>
      <c r="N81" s="105"/>
      <c r="O81" s="108"/>
      <c r="P81" s="108"/>
      <c r="Q81" s="108"/>
      <c r="R81" s="108"/>
      <c r="S81" s="108"/>
      <c r="T81" s="108"/>
      <c r="U81" s="108"/>
      <c r="V81" s="108"/>
      <c r="W81" s="108"/>
      <c r="X81" s="63"/>
    </row>
    <row r="82" spans="2:24" x14ac:dyDescent="0.3">
      <c r="B82" s="61"/>
      <c r="C82" s="128" t="s">
        <v>2351</v>
      </c>
      <c r="D82" s="19">
        <v>2770</v>
      </c>
      <c r="E82" s="19">
        <v>11575</v>
      </c>
      <c r="F82" s="42"/>
      <c r="G82" s="65" t="s">
        <v>2353</v>
      </c>
      <c r="H82" s="96">
        <f>GETPIVOTDATA("Sum of c1_idps/c1a_hh",$C$79,"Meme Region (IDP)",TRUE,"Meme Departement (IDP)",TRUE,"Meme Sous-Prefecture (IDP)",FALSE)</f>
        <v>7832</v>
      </c>
      <c r="I82" s="96">
        <f>GETPIVOTDATA("Sum of c1_idps/c1b_ind",$C$79,"Meme Region (IDP)",TRUE,"Meme Departement (IDP)",TRUE,"Meme Sous-Prefecture (IDP)",FALSE)</f>
        <v>28560</v>
      </c>
      <c r="J82" s="95">
        <f>I82/I84</f>
        <v>0.1864765337303142</v>
      </c>
      <c r="K82" s="42"/>
      <c r="L82" s="42"/>
      <c r="M82" s="42"/>
      <c r="N82" s="105"/>
      <c r="O82" s="108"/>
      <c r="P82" s="108"/>
      <c r="Q82" s="108"/>
      <c r="R82" s="108"/>
      <c r="S82" s="108"/>
      <c r="T82" s="108"/>
      <c r="U82" s="108"/>
      <c r="V82" s="108"/>
      <c r="W82" s="108"/>
      <c r="X82" s="63"/>
    </row>
    <row r="83" spans="2:24" x14ac:dyDescent="0.3">
      <c r="B83" s="61"/>
      <c r="C83" s="128" t="s">
        <v>2346</v>
      </c>
      <c r="D83" s="19">
        <v>35459</v>
      </c>
      <c r="E83" s="19">
        <v>141581</v>
      </c>
      <c r="F83" s="42"/>
      <c r="G83" s="65" t="s">
        <v>2354</v>
      </c>
      <c r="H83" s="96">
        <f>GETPIVOTDATA("Sum of c1_idps/c1a_hh",$C$79,"Meme Region (IDP)",TRUE,"Meme Departement (IDP)",TRUE,"Meme Sous-Prefecture (IDP)",TRUE)</f>
        <v>27627</v>
      </c>
      <c r="I83" s="96">
        <f>GETPIVOTDATA("Sum of c1_idps/c1b_ind",$C$79,"Meme Region (IDP)",TRUE,"Meme Departement (IDP)",TRUE,"Meme Sous-Prefecture (IDP)",TRUE)</f>
        <v>113021</v>
      </c>
      <c r="J83" s="95">
        <f>I83/I84</f>
        <v>0.73794692992765543</v>
      </c>
      <c r="K83" s="42"/>
      <c r="L83" s="42"/>
      <c r="M83" s="42"/>
      <c r="N83" s="105"/>
      <c r="O83" s="108"/>
      <c r="P83" s="108"/>
      <c r="Q83" s="108"/>
      <c r="R83" s="108"/>
      <c r="S83" s="108"/>
      <c r="T83" s="108"/>
      <c r="U83" s="108"/>
      <c r="V83" s="108"/>
      <c r="W83" s="108"/>
      <c r="X83" s="63"/>
    </row>
    <row r="84" spans="2:24" x14ac:dyDescent="0.3">
      <c r="B84" s="61"/>
      <c r="C84" s="129" t="s">
        <v>2351</v>
      </c>
      <c r="D84" s="19">
        <v>7832</v>
      </c>
      <c r="E84" s="19">
        <v>28560</v>
      </c>
      <c r="F84" s="42"/>
      <c r="G84" s="65" t="s">
        <v>2260</v>
      </c>
      <c r="H84" s="72">
        <f>SUM(H81:H83)</f>
        <v>38229</v>
      </c>
      <c r="I84" s="72">
        <f>SUM(I81:I83)</f>
        <v>153156</v>
      </c>
      <c r="J84" s="73">
        <f>SUM(J81:J83)</f>
        <v>1</v>
      </c>
      <c r="K84" s="42"/>
      <c r="L84" s="42"/>
      <c r="M84" s="42"/>
      <c r="N84" s="105"/>
      <c r="O84" s="107"/>
      <c r="P84" s="107"/>
      <c r="Q84" s="107"/>
      <c r="R84" s="107"/>
      <c r="S84" s="107"/>
      <c r="T84" s="107"/>
      <c r="U84" s="107"/>
      <c r="V84" s="107"/>
      <c r="W84" s="107"/>
      <c r="X84" s="63"/>
    </row>
    <row r="85" spans="2:24" x14ac:dyDescent="0.3">
      <c r="B85" s="61"/>
      <c r="C85" s="129" t="s">
        <v>2346</v>
      </c>
      <c r="D85" s="19">
        <v>27627</v>
      </c>
      <c r="E85" s="19">
        <v>113021</v>
      </c>
      <c r="F85" s="42"/>
      <c r="K85" s="42"/>
      <c r="L85" s="42"/>
      <c r="M85" s="42"/>
      <c r="N85" s="105"/>
      <c r="O85" s="108"/>
      <c r="P85" s="108"/>
      <c r="Q85" s="108"/>
      <c r="R85" s="108"/>
      <c r="S85" s="108"/>
      <c r="T85" s="108"/>
      <c r="U85" s="108"/>
      <c r="V85" s="108"/>
      <c r="W85" s="108"/>
      <c r="X85" s="63"/>
    </row>
    <row r="86" spans="2:24" x14ac:dyDescent="0.3">
      <c r="B86" s="61"/>
      <c r="C86" s="4" t="s">
        <v>2032</v>
      </c>
      <c r="D86" s="19">
        <v>38229</v>
      </c>
      <c r="E86" s="19">
        <v>153156</v>
      </c>
      <c r="F86" s="42"/>
      <c r="G86" s="42"/>
      <c r="H86" s="42"/>
      <c r="I86" s="42"/>
      <c r="J86" s="42"/>
      <c r="K86" s="42"/>
      <c r="L86" s="42"/>
      <c r="M86" s="42"/>
      <c r="N86" s="105"/>
      <c r="O86" s="108"/>
      <c r="P86" s="108"/>
      <c r="Q86" s="108"/>
      <c r="R86" s="108"/>
      <c r="S86" s="108"/>
      <c r="T86" s="108"/>
      <c r="U86" s="108"/>
      <c r="V86" s="108"/>
      <c r="W86" s="108"/>
      <c r="X86" s="63"/>
    </row>
    <row r="87" spans="2:24" x14ac:dyDescent="0.3">
      <c r="B87" s="61"/>
      <c r="F87" s="42"/>
      <c r="G87" s="42"/>
      <c r="H87" s="42"/>
      <c r="I87" s="42"/>
      <c r="J87" s="42"/>
      <c r="K87" s="42"/>
      <c r="L87" s="42"/>
      <c r="M87" s="42"/>
      <c r="N87" s="105"/>
      <c r="O87" s="107"/>
      <c r="P87" s="107"/>
      <c r="Q87" s="107"/>
      <c r="R87" s="107"/>
      <c r="S87" s="107"/>
      <c r="T87" s="107"/>
      <c r="U87" s="107"/>
      <c r="V87" s="107"/>
      <c r="W87" s="107"/>
      <c r="X87" s="63"/>
    </row>
    <row r="88" spans="2:24" x14ac:dyDescent="0.3">
      <c r="B88" s="61"/>
      <c r="F88" s="42"/>
      <c r="G88" s="42"/>
      <c r="H88" s="42"/>
      <c r="I88" s="42"/>
      <c r="J88" s="42"/>
      <c r="K88" s="42"/>
      <c r="L88" s="42"/>
      <c r="M88" s="42"/>
      <c r="N88" s="105"/>
      <c r="O88" s="108"/>
      <c r="P88" s="108"/>
      <c r="Q88" s="108"/>
      <c r="R88" s="108"/>
      <c r="S88" s="108"/>
      <c r="T88" s="108"/>
      <c r="U88" s="108"/>
      <c r="V88" s="108"/>
      <c r="W88" s="108"/>
      <c r="X88" s="63"/>
    </row>
    <row r="89" spans="2:24" x14ac:dyDescent="0.3">
      <c r="B89" s="61"/>
      <c r="F89" s="42"/>
      <c r="G89" s="42"/>
      <c r="H89" s="42"/>
      <c r="I89" s="42"/>
      <c r="J89" s="42"/>
      <c r="K89" s="42"/>
      <c r="L89" s="42"/>
      <c r="M89" s="42"/>
      <c r="N89" s="105"/>
      <c r="O89" s="108"/>
      <c r="P89" s="108"/>
      <c r="Q89" s="108"/>
      <c r="R89" s="108"/>
      <c r="S89" s="108"/>
      <c r="T89" s="108"/>
      <c r="U89" s="108"/>
      <c r="V89" s="108"/>
      <c r="W89" s="108"/>
      <c r="X89" s="63"/>
    </row>
    <row r="90" spans="2:24" x14ac:dyDescent="0.3">
      <c r="B90" s="61"/>
      <c r="C90" s="42"/>
      <c r="D90" s="42"/>
      <c r="E90" s="42"/>
      <c r="F90" s="42"/>
      <c r="G90" s="42"/>
      <c r="H90" s="42"/>
      <c r="I90" s="42"/>
      <c r="J90" s="42"/>
      <c r="K90" s="42"/>
      <c r="L90" s="42"/>
      <c r="M90" s="42"/>
      <c r="N90" s="105"/>
      <c r="O90" s="109"/>
      <c r="P90" s="109"/>
      <c r="Q90" s="109"/>
      <c r="R90" s="109"/>
      <c r="S90" s="109"/>
      <c r="T90" s="109"/>
      <c r="U90" s="109"/>
      <c r="V90" s="109"/>
      <c r="W90" s="109"/>
      <c r="X90" s="63"/>
    </row>
    <row r="91" spans="2:24" x14ac:dyDescent="0.3">
      <c r="B91" s="61"/>
      <c r="C91" s="3" t="s">
        <v>2336</v>
      </c>
      <c r="D91" s="3" t="s">
        <v>2265</v>
      </c>
      <c r="M91" s="42"/>
      <c r="N91" s="110"/>
      <c r="O91" s="110"/>
      <c r="P91" s="110"/>
      <c r="Q91" s="110"/>
      <c r="R91" s="110"/>
      <c r="S91" s="110"/>
      <c r="T91" s="110"/>
      <c r="U91" s="110"/>
      <c r="V91" s="110"/>
      <c r="W91" s="111"/>
      <c r="X91" s="63"/>
    </row>
    <row r="92" spans="2:24" x14ac:dyDescent="0.3">
      <c r="B92" s="61"/>
      <c r="D92" t="s">
        <v>2291</v>
      </c>
      <c r="E92" s="130" t="s">
        <v>1948</v>
      </c>
      <c r="F92" s="130"/>
      <c r="G92" s="130"/>
      <c r="H92" s="130" t="s">
        <v>333</v>
      </c>
      <c r="I92" s="130"/>
      <c r="J92" s="130" t="s">
        <v>1947</v>
      </c>
      <c r="K92" s="130"/>
      <c r="L92" t="s">
        <v>2032</v>
      </c>
      <c r="M92" s="42"/>
      <c r="N92" s="113" t="s">
        <v>2355</v>
      </c>
      <c r="O92" s="175" t="s">
        <v>2356</v>
      </c>
      <c r="P92" s="175"/>
      <c r="Q92" s="175"/>
      <c r="R92" s="175"/>
      <c r="S92" s="175"/>
      <c r="T92" s="175"/>
      <c r="U92" s="175"/>
      <c r="V92" s="176"/>
      <c r="X92" s="63"/>
    </row>
    <row r="93" spans="2:24" x14ac:dyDescent="0.3">
      <c r="B93" s="61"/>
      <c r="C93" s="3" t="s">
        <v>2031</v>
      </c>
      <c r="E93" t="s">
        <v>429</v>
      </c>
      <c r="F93" t="s">
        <v>2010</v>
      </c>
      <c r="G93" t="s">
        <v>1057</v>
      </c>
      <c r="H93" t="s">
        <v>2009</v>
      </c>
      <c r="I93" t="s">
        <v>1470</v>
      </c>
      <c r="J93" t="s">
        <v>332</v>
      </c>
      <c r="K93" t="s">
        <v>1230</v>
      </c>
      <c r="M93" s="42"/>
      <c r="N93" s="177" t="s">
        <v>2357</v>
      </c>
      <c r="O93" s="179" t="s">
        <v>1948</v>
      </c>
      <c r="P93" s="179"/>
      <c r="Q93" s="179"/>
      <c r="R93" s="179" t="s">
        <v>333</v>
      </c>
      <c r="S93" s="179"/>
      <c r="T93" s="179" t="s">
        <v>1947</v>
      </c>
      <c r="U93" s="179"/>
      <c r="V93" s="114" t="s">
        <v>2032</v>
      </c>
      <c r="X93" s="63"/>
    </row>
    <row r="94" spans="2:24" x14ac:dyDescent="0.3">
      <c r="B94" s="61"/>
      <c r="C94" s="4" t="s">
        <v>1948</v>
      </c>
      <c r="D94" s="19"/>
      <c r="E94" s="19"/>
      <c r="F94" s="19"/>
      <c r="G94" s="19"/>
      <c r="H94" s="19"/>
      <c r="I94" s="19"/>
      <c r="J94" s="19"/>
      <c r="K94" s="19"/>
      <c r="L94" s="19"/>
      <c r="M94" s="42"/>
      <c r="N94" s="178"/>
      <c r="O94" s="115" t="s">
        <v>429</v>
      </c>
      <c r="P94" s="115" t="s">
        <v>2010</v>
      </c>
      <c r="Q94" s="115" t="s">
        <v>1057</v>
      </c>
      <c r="R94" s="115" t="s">
        <v>2009</v>
      </c>
      <c r="S94" s="115" t="s">
        <v>1470</v>
      </c>
      <c r="T94" s="115" t="s">
        <v>332</v>
      </c>
      <c r="U94" s="115" t="s">
        <v>1230</v>
      </c>
      <c r="V94" s="116"/>
      <c r="X94" s="63"/>
    </row>
    <row r="95" spans="2:24" x14ac:dyDescent="0.3">
      <c r="B95" s="61"/>
      <c r="C95" s="128" t="s">
        <v>429</v>
      </c>
      <c r="D95" s="19">
        <v>0</v>
      </c>
      <c r="E95" s="19">
        <v>1261</v>
      </c>
      <c r="F95" s="19">
        <v>16808</v>
      </c>
      <c r="G95" s="19"/>
      <c r="H95" s="19"/>
      <c r="I95" s="19"/>
      <c r="J95" s="19"/>
      <c r="K95" s="19"/>
      <c r="L95" s="19">
        <v>18069</v>
      </c>
      <c r="M95" s="42"/>
      <c r="N95" s="117" t="s">
        <v>1948</v>
      </c>
      <c r="O95" s="118">
        <f>SUM(O96:O98)</f>
        <v>1261</v>
      </c>
      <c r="P95" s="118">
        <f t="shared" ref="P95:U95" si="3">SUM(P96:P98)</f>
        <v>44540</v>
      </c>
      <c r="Q95" s="118">
        <f t="shared" si="3"/>
        <v>25436</v>
      </c>
      <c r="R95" s="118">
        <f t="shared" si="3"/>
        <v>0</v>
      </c>
      <c r="S95" s="118">
        <f t="shared" si="3"/>
        <v>848</v>
      </c>
      <c r="T95" s="118">
        <f t="shared" si="3"/>
        <v>0</v>
      </c>
      <c r="U95" s="118">
        <f t="shared" si="3"/>
        <v>0</v>
      </c>
      <c r="V95" s="118">
        <f>SUM(V96:V98)</f>
        <v>72085</v>
      </c>
      <c r="X95" s="63"/>
    </row>
    <row r="96" spans="2:24" x14ac:dyDescent="0.3">
      <c r="B96" s="61"/>
      <c r="C96" s="128" t="s">
        <v>2010</v>
      </c>
      <c r="D96" s="19"/>
      <c r="E96" s="19"/>
      <c r="F96" s="19">
        <v>18070</v>
      </c>
      <c r="G96" s="19"/>
      <c r="H96" s="19"/>
      <c r="I96" s="19"/>
      <c r="J96" s="19"/>
      <c r="K96" s="19"/>
      <c r="L96" s="19">
        <v>18070</v>
      </c>
      <c r="M96" s="42"/>
      <c r="N96" s="113" t="s">
        <v>429</v>
      </c>
      <c r="O96" s="19">
        <v>1261</v>
      </c>
      <c r="P96" s="19">
        <v>16808</v>
      </c>
      <c r="Q96" s="19"/>
      <c r="R96" s="19"/>
      <c r="S96" s="19"/>
      <c r="T96" s="19"/>
      <c r="U96" s="19"/>
      <c r="V96" s="19">
        <f>SUM(O96:U96)</f>
        <v>18069</v>
      </c>
      <c r="X96" s="63"/>
    </row>
    <row r="97" spans="2:24" x14ac:dyDescent="0.3">
      <c r="B97" s="61"/>
      <c r="C97" s="128" t="s">
        <v>1057</v>
      </c>
      <c r="D97" s="19"/>
      <c r="E97" s="19"/>
      <c r="F97" s="19">
        <v>9662</v>
      </c>
      <c r="G97" s="19">
        <v>25436</v>
      </c>
      <c r="H97" s="19"/>
      <c r="I97" s="19">
        <v>848</v>
      </c>
      <c r="J97" s="19"/>
      <c r="K97" s="19"/>
      <c r="L97" s="19">
        <v>35946</v>
      </c>
      <c r="M97" s="42"/>
      <c r="N97" s="113" t="s">
        <v>2010</v>
      </c>
      <c r="O97" s="19"/>
      <c r="P97" s="19">
        <v>18070</v>
      </c>
      <c r="Q97" s="19"/>
      <c r="R97" s="19"/>
      <c r="S97" s="19"/>
      <c r="T97" s="19"/>
      <c r="U97" s="19"/>
      <c r="V97" s="19">
        <f>SUM(O97:U97)</f>
        <v>18070</v>
      </c>
      <c r="X97" s="63"/>
    </row>
    <row r="98" spans="2:24" x14ac:dyDescent="0.3">
      <c r="B98" s="61"/>
      <c r="C98" s="4" t="s">
        <v>333</v>
      </c>
      <c r="D98" s="19"/>
      <c r="E98" s="19"/>
      <c r="F98" s="19"/>
      <c r="G98" s="19"/>
      <c r="H98" s="19"/>
      <c r="I98" s="19"/>
      <c r="J98" s="19"/>
      <c r="K98" s="19"/>
      <c r="L98" s="19"/>
      <c r="M98" s="42"/>
      <c r="N98" s="113" t="s">
        <v>1057</v>
      </c>
      <c r="O98" s="19"/>
      <c r="P98" s="19">
        <v>9662</v>
      </c>
      <c r="Q98" s="19">
        <v>25436</v>
      </c>
      <c r="R98" s="19"/>
      <c r="S98" s="19">
        <v>848</v>
      </c>
      <c r="T98" s="19"/>
      <c r="U98" s="19"/>
      <c r="V98" s="19">
        <f>SUM(O98:U98)</f>
        <v>35946</v>
      </c>
      <c r="X98" s="63"/>
    </row>
    <row r="99" spans="2:24" x14ac:dyDescent="0.3">
      <c r="B99" s="61"/>
      <c r="C99" s="128" t="s">
        <v>2009</v>
      </c>
      <c r="D99" s="19">
        <v>0</v>
      </c>
      <c r="E99" s="19">
        <v>920</v>
      </c>
      <c r="F99" s="19">
        <v>1902</v>
      </c>
      <c r="G99" s="19"/>
      <c r="H99" s="19">
        <v>16479</v>
      </c>
      <c r="I99" s="19">
        <v>2090</v>
      </c>
      <c r="J99" s="19">
        <v>1672</v>
      </c>
      <c r="K99" s="19">
        <v>3643</v>
      </c>
      <c r="L99" s="19">
        <v>26706</v>
      </c>
      <c r="M99" s="42"/>
      <c r="N99" s="117" t="s">
        <v>333</v>
      </c>
      <c r="O99" s="118">
        <f>SUM(O100:O101)</f>
        <v>920</v>
      </c>
      <c r="P99" s="118">
        <f t="shared" ref="P99:U99" si="4">SUM(P100:P101)</f>
        <v>1902</v>
      </c>
      <c r="Q99" s="118">
        <f t="shared" si="4"/>
        <v>0</v>
      </c>
      <c r="R99" s="118">
        <f t="shared" si="4"/>
        <v>16479</v>
      </c>
      <c r="S99" s="118">
        <f t="shared" si="4"/>
        <v>34430</v>
      </c>
      <c r="T99" s="118">
        <f t="shared" si="4"/>
        <v>1672</v>
      </c>
      <c r="U99" s="118">
        <f t="shared" si="4"/>
        <v>3643</v>
      </c>
      <c r="V99" s="118">
        <f>SUM(V100:V101)</f>
        <v>59046</v>
      </c>
      <c r="X99" s="63"/>
    </row>
    <row r="100" spans="2:24" x14ac:dyDescent="0.3">
      <c r="B100" s="61"/>
      <c r="C100" s="128" t="s">
        <v>1470</v>
      </c>
      <c r="D100" s="19">
        <v>0</v>
      </c>
      <c r="E100" s="19"/>
      <c r="F100" s="19"/>
      <c r="G100" s="19"/>
      <c r="H100" s="19"/>
      <c r="I100" s="19">
        <v>32340</v>
      </c>
      <c r="J100" s="19"/>
      <c r="K100" s="19"/>
      <c r="L100" s="19">
        <v>32340</v>
      </c>
      <c r="M100" s="42"/>
      <c r="N100" s="113" t="s">
        <v>2009</v>
      </c>
      <c r="O100" s="19">
        <v>920</v>
      </c>
      <c r="P100" s="19">
        <v>1902</v>
      </c>
      <c r="Q100" s="19"/>
      <c r="R100" s="19">
        <v>16479</v>
      </c>
      <c r="S100" s="19">
        <v>2090</v>
      </c>
      <c r="T100" s="19">
        <v>1672</v>
      </c>
      <c r="U100" s="19">
        <v>3643</v>
      </c>
      <c r="V100" s="19">
        <f t="shared" ref="V100:V104" si="5">SUM(O100:U100)</f>
        <v>26706</v>
      </c>
      <c r="X100" s="63"/>
    </row>
    <row r="101" spans="2:24" x14ac:dyDescent="0.3">
      <c r="B101" s="61"/>
      <c r="C101" s="4" t="s">
        <v>1947</v>
      </c>
      <c r="D101" s="19"/>
      <c r="E101" s="19"/>
      <c r="F101" s="19"/>
      <c r="G101" s="19"/>
      <c r="H101" s="19"/>
      <c r="I101" s="19"/>
      <c r="J101" s="19"/>
      <c r="K101" s="19"/>
      <c r="L101" s="19"/>
      <c r="M101" s="42"/>
      <c r="N101" s="113" t="s">
        <v>1470</v>
      </c>
      <c r="O101" s="19"/>
      <c r="P101" s="19"/>
      <c r="Q101" s="19"/>
      <c r="R101" s="19"/>
      <c r="S101" s="19">
        <v>32340</v>
      </c>
      <c r="T101" s="19"/>
      <c r="U101" s="19"/>
      <c r="V101" s="19">
        <f t="shared" si="5"/>
        <v>32340</v>
      </c>
      <c r="X101" s="63"/>
    </row>
    <row r="102" spans="2:24" x14ac:dyDescent="0.3">
      <c r="B102" s="61"/>
      <c r="C102" s="128" t="s">
        <v>332</v>
      </c>
      <c r="D102" s="19">
        <v>0</v>
      </c>
      <c r="E102" s="19"/>
      <c r="F102" s="19"/>
      <c r="G102" s="19"/>
      <c r="H102" s="19"/>
      <c r="I102" s="19"/>
      <c r="J102" s="19">
        <v>13170</v>
      </c>
      <c r="K102" s="19"/>
      <c r="L102" s="19">
        <v>13170</v>
      </c>
      <c r="M102" s="42"/>
      <c r="N102" s="117" t="s">
        <v>1947</v>
      </c>
      <c r="O102" s="118">
        <f>SUM(O103:O104)</f>
        <v>500</v>
      </c>
      <c r="P102" s="118">
        <f t="shared" ref="P102:U102" si="6">SUM(P103:P104)</f>
        <v>2006</v>
      </c>
      <c r="Q102" s="118">
        <f t="shared" si="6"/>
        <v>0</v>
      </c>
      <c r="R102" s="118">
        <f t="shared" si="6"/>
        <v>0</v>
      </c>
      <c r="S102" s="118">
        <f t="shared" si="6"/>
        <v>84</v>
      </c>
      <c r="T102" s="118">
        <f t="shared" si="6"/>
        <v>13170</v>
      </c>
      <c r="U102" s="118">
        <f t="shared" si="6"/>
        <v>6265</v>
      </c>
      <c r="V102" s="118">
        <f>SUM(V103:V104)</f>
        <v>22025</v>
      </c>
      <c r="X102" s="63"/>
    </row>
    <row r="103" spans="2:24" x14ac:dyDescent="0.3">
      <c r="B103" s="61"/>
      <c r="C103" s="128" t="s">
        <v>1230</v>
      </c>
      <c r="D103" s="19">
        <v>0</v>
      </c>
      <c r="E103" s="19">
        <v>500</v>
      </c>
      <c r="F103" s="19">
        <v>2006</v>
      </c>
      <c r="G103" s="19"/>
      <c r="H103" s="19"/>
      <c r="I103" s="19">
        <v>84</v>
      </c>
      <c r="J103" s="19"/>
      <c r="K103" s="19">
        <v>6265</v>
      </c>
      <c r="L103" s="19">
        <v>8855</v>
      </c>
      <c r="M103" s="42"/>
      <c r="N103" s="113" t="s">
        <v>332</v>
      </c>
      <c r="O103" s="19"/>
      <c r="P103" s="19"/>
      <c r="Q103" s="19"/>
      <c r="R103" s="19"/>
      <c r="S103" s="19"/>
      <c r="T103" s="19">
        <v>13170</v>
      </c>
      <c r="U103" s="19"/>
      <c r="V103" s="19">
        <f t="shared" si="5"/>
        <v>13170</v>
      </c>
      <c r="X103" s="63"/>
    </row>
    <row r="104" spans="2:24" x14ac:dyDescent="0.3">
      <c r="B104" s="61"/>
      <c r="C104" s="4" t="s">
        <v>2032</v>
      </c>
      <c r="D104" s="19">
        <v>0</v>
      </c>
      <c r="E104" s="19">
        <v>2681</v>
      </c>
      <c r="F104" s="19">
        <v>48448</v>
      </c>
      <c r="G104" s="19">
        <v>25436</v>
      </c>
      <c r="H104" s="19">
        <v>16479</v>
      </c>
      <c r="I104" s="19">
        <v>35362</v>
      </c>
      <c r="J104" s="19">
        <v>14842</v>
      </c>
      <c r="K104" s="19">
        <v>9908</v>
      </c>
      <c r="L104" s="19">
        <v>153156</v>
      </c>
      <c r="M104" s="42"/>
      <c r="N104" s="113" t="s">
        <v>1230</v>
      </c>
      <c r="O104" s="19">
        <v>500</v>
      </c>
      <c r="P104" s="19">
        <v>2006</v>
      </c>
      <c r="Q104" s="19"/>
      <c r="R104" s="19"/>
      <c r="S104" s="19">
        <v>84</v>
      </c>
      <c r="T104" s="19"/>
      <c r="U104" s="19">
        <v>6265</v>
      </c>
      <c r="V104" s="19">
        <f t="shared" si="5"/>
        <v>8855</v>
      </c>
      <c r="X104" s="63"/>
    </row>
    <row r="105" spans="2:24" x14ac:dyDescent="0.3">
      <c r="B105" s="61"/>
      <c r="M105" s="42"/>
      <c r="N105" s="113" t="s">
        <v>2032</v>
      </c>
      <c r="O105" s="119">
        <f>O95+O99+O102</f>
        <v>2681</v>
      </c>
      <c r="P105" s="119">
        <f t="shared" ref="P105:U105" si="7">P95+P99+P102</f>
        <v>48448</v>
      </c>
      <c r="Q105" s="119">
        <f t="shared" si="7"/>
        <v>25436</v>
      </c>
      <c r="R105" s="119">
        <f t="shared" si="7"/>
        <v>16479</v>
      </c>
      <c r="S105" s="119">
        <f t="shared" si="7"/>
        <v>35362</v>
      </c>
      <c r="T105" s="119">
        <f t="shared" si="7"/>
        <v>14842</v>
      </c>
      <c r="U105" s="119">
        <f t="shared" si="7"/>
        <v>9908</v>
      </c>
      <c r="V105" s="119">
        <f>SUM(O105:U105)</f>
        <v>153156</v>
      </c>
      <c r="W105" s="42"/>
      <c r="X105" s="63"/>
    </row>
    <row r="106" spans="2:24" x14ac:dyDescent="0.3">
      <c r="B106" s="61"/>
      <c r="C106" s="42"/>
      <c r="D106" s="42"/>
      <c r="E106" s="42"/>
      <c r="F106" s="42"/>
      <c r="G106" s="42"/>
      <c r="H106" s="42"/>
      <c r="I106" s="42"/>
      <c r="J106" s="42"/>
      <c r="K106" s="42"/>
      <c r="L106" s="42"/>
      <c r="M106" s="42"/>
      <c r="N106" s="42"/>
      <c r="O106" s="42"/>
      <c r="P106" s="42"/>
      <c r="Q106" s="42"/>
      <c r="R106" s="42"/>
      <c r="S106" s="42"/>
      <c r="T106" s="42"/>
      <c r="U106" s="42"/>
      <c r="V106" s="42"/>
      <c r="W106" s="42"/>
      <c r="X106" s="63"/>
    </row>
    <row r="107" spans="2:24" x14ac:dyDescent="0.3">
      <c r="B107" s="61"/>
      <c r="C107" s="42"/>
      <c r="D107" s="42"/>
      <c r="E107" s="42"/>
      <c r="F107" s="42"/>
      <c r="G107" s="42"/>
      <c r="H107" s="42"/>
      <c r="I107" s="42"/>
      <c r="J107" s="42"/>
      <c r="K107" s="42"/>
      <c r="L107" s="42"/>
      <c r="M107" s="42"/>
      <c r="N107" s="42"/>
      <c r="O107" s="42"/>
      <c r="P107" s="42"/>
      <c r="Q107" s="42"/>
      <c r="R107" s="42"/>
      <c r="S107" s="42"/>
      <c r="T107" s="42"/>
      <c r="U107" s="42"/>
      <c r="V107" s="42"/>
      <c r="W107" s="42"/>
      <c r="X107" s="63"/>
    </row>
    <row r="108" spans="2:24" x14ac:dyDescent="0.3">
      <c r="B108" s="61"/>
      <c r="C108" s="42"/>
      <c r="D108" s="42"/>
      <c r="E108" s="42"/>
      <c r="F108" s="42"/>
      <c r="G108" s="42"/>
      <c r="H108" s="42"/>
      <c r="I108" s="42"/>
      <c r="J108" s="42"/>
      <c r="K108" s="42"/>
      <c r="L108" s="42"/>
      <c r="M108" s="42"/>
      <c r="N108" s="42"/>
      <c r="O108" s="42"/>
      <c r="P108" s="42"/>
      <c r="Q108" s="42"/>
      <c r="R108" s="42"/>
      <c r="S108" s="42"/>
      <c r="T108" s="42"/>
      <c r="U108" s="42"/>
      <c r="V108" s="42"/>
      <c r="W108" s="42"/>
      <c r="X108" s="63"/>
    </row>
    <row r="109" spans="2:24" x14ac:dyDescent="0.3">
      <c r="B109" s="61"/>
      <c r="C109" s="62" t="s">
        <v>2358</v>
      </c>
      <c r="D109" s="42"/>
      <c r="E109" s="42"/>
      <c r="F109" s="42"/>
      <c r="G109" s="42"/>
      <c r="H109" s="42"/>
      <c r="I109" s="42"/>
      <c r="J109" s="42"/>
      <c r="K109" s="42"/>
      <c r="L109" s="62" t="s">
        <v>2359</v>
      </c>
      <c r="M109" s="42"/>
      <c r="N109" s="42"/>
      <c r="O109" s="42"/>
      <c r="P109" s="42"/>
      <c r="Q109" s="42"/>
      <c r="R109" s="42"/>
      <c r="S109" s="42"/>
      <c r="T109" s="42"/>
      <c r="U109" s="42"/>
      <c r="V109" s="42"/>
      <c r="W109" s="42"/>
      <c r="X109" s="63"/>
    </row>
    <row r="110" spans="2:24" x14ac:dyDescent="0.3">
      <c r="B110" s="61"/>
      <c r="C110" s="42"/>
      <c r="D110" s="42"/>
      <c r="E110" s="42"/>
      <c r="F110" s="42"/>
      <c r="G110" s="42"/>
      <c r="H110" s="42"/>
      <c r="I110" s="42"/>
      <c r="J110" s="42"/>
      <c r="K110" s="42"/>
      <c r="L110" s="42"/>
      <c r="M110" s="42"/>
      <c r="N110" s="42"/>
      <c r="O110" s="42"/>
      <c r="P110" s="42"/>
      <c r="Q110" s="42"/>
      <c r="R110" s="42"/>
      <c r="S110" s="42"/>
      <c r="T110" s="42"/>
      <c r="U110" s="42"/>
      <c r="V110" s="42"/>
      <c r="W110" s="42"/>
      <c r="X110" s="63"/>
    </row>
    <row r="111" spans="2:24" x14ac:dyDescent="0.3">
      <c r="B111" s="61"/>
      <c r="C111" s="3" t="s">
        <v>2031</v>
      </c>
      <c r="D111" t="s">
        <v>2323</v>
      </c>
      <c r="E111" t="s">
        <v>2324</v>
      </c>
      <c r="F111" s="42"/>
      <c r="G111" s="65" t="s">
        <v>2360</v>
      </c>
      <c r="H111" s="65" t="s">
        <v>2361</v>
      </c>
      <c r="I111" s="65" t="s">
        <v>2362</v>
      </c>
      <c r="J111" s="65" t="s">
        <v>2363</v>
      </c>
      <c r="K111" s="42"/>
      <c r="L111" s="3" t="s">
        <v>2031</v>
      </c>
      <c r="M111" t="s">
        <v>2380</v>
      </c>
      <c r="N111" t="s">
        <v>2381</v>
      </c>
      <c r="O111" s="42"/>
      <c r="P111" s="65" t="s">
        <v>2364</v>
      </c>
      <c r="Q111" s="65" t="s">
        <v>2364</v>
      </c>
      <c r="R111" s="65" t="s">
        <v>2364</v>
      </c>
      <c r="S111" s="65" t="s">
        <v>2363</v>
      </c>
      <c r="T111" s="42"/>
      <c r="U111" s="42"/>
      <c r="V111" s="42"/>
      <c r="W111" s="42"/>
      <c r="X111" s="63"/>
    </row>
    <row r="112" spans="2:24" x14ac:dyDescent="0.3">
      <c r="B112" s="61"/>
      <c r="C112" s="4" t="s">
        <v>2291</v>
      </c>
      <c r="D112" s="19">
        <v>0</v>
      </c>
      <c r="E112" s="19">
        <v>0</v>
      </c>
      <c r="F112" s="42"/>
      <c r="G112" s="120" t="s">
        <v>1926</v>
      </c>
      <c r="H112" s="121">
        <f>SUM(H113:H113)</f>
        <v>1762</v>
      </c>
      <c r="I112" s="121">
        <f>SUM(I113:I113)</f>
        <v>7261</v>
      </c>
      <c r="J112" s="122">
        <f>I112/I118</f>
        <v>0.18184322564487854</v>
      </c>
      <c r="K112" s="42"/>
      <c r="L112" s="4" t="s">
        <v>2291</v>
      </c>
      <c r="M112" s="19">
        <v>0</v>
      </c>
      <c r="N112" s="19">
        <v>0</v>
      </c>
      <c r="O112" s="42"/>
      <c r="P112" s="120" t="s">
        <v>1924</v>
      </c>
      <c r="Q112" s="121">
        <f>SUM(Q113:Q113)</f>
        <v>273</v>
      </c>
      <c r="R112" s="121">
        <f>SUM(R113:R113)</f>
        <v>1139</v>
      </c>
      <c r="S112" s="122">
        <f>R112/R121</f>
        <v>0.37307566328201769</v>
      </c>
      <c r="T112" s="42"/>
      <c r="U112" s="42"/>
      <c r="V112" s="42"/>
      <c r="W112" s="42"/>
      <c r="X112" s="63"/>
    </row>
    <row r="113" spans="2:24" x14ac:dyDescent="0.3">
      <c r="B113" s="61"/>
      <c r="C113" s="4" t="s">
        <v>1926</v>
      </c>
      <c r="D113" s="19">
        <v>1762</v>
      </c>
      <c r="E113" s="19">
        <v>7261</v>
      </c>
      <c r="F113" s="42"/>
      <c r="G113" s="123" t="s">
        <v>1931</v>
      </c>
      <c r="H113" s="124">
        <f>GETPIVOTDATA("Sum of c2_ret/c2a_hh",$C$111,"note_c2_ret/c2c0_pays_name","Niger","note_c2_ret/c2c_region_name","Diffa")</f>
        <v>1762</v>
      </c>
      <c r="I113" s="124">
        <f>GETPIVOTDATA("Sum of c2_ret/c2b_ind",$C$111,"note_c2_ret/c2c0_pays_name","Niger","note_c2_ret/c2c_region_name","Diffa")</f>
        <v>7261</v>
      </c>
      <c r="J113" s="125"/>
      <c r="K113" s="42"/>
      <c r="L113" s="4" t="s">
        <v>1924</v>
      </c>
      <c r="M113" s="19"/>
      <c r="N113" s="19"/>
      <c r="O113" s="42"/>
      <c r="P113" s="123" t="s">
        <v>1929</v>
      </c>
      <c r="Q113" s="124">
        <f>GETPIVOTDATA("Sum of c3_tcn/c3a_hh",$L$111,"note_c3_tcn/c3c0_pays_name","Cameroun","note_c3_tcn/c3c_region_name","Extreme-Nord")</f>
        <v>273</v>
      </c>
      <c r="R113" s="124">
        <f>GETPIVOTDATA("Sum of c3_tcn/c3b_ind",$L$111,"note_c3_tcn/c3c0_pays_name","Cameroun","note_c3_tcn/c3c_region_name","Extreme-Nord")</f>
        <v>1139</v>
      </c>
      <c r="S113" s="125">
        <f>R113/R121</f>
        <v>0.37307566328201769</v>
      </c>
      <c r="T113" s="42"/>
      <c r="U113" s="42"/>
      <c r="V113" s="42"/>
      <c r="W113" s="42"/>
      <c r="X113" s="63"/>
    </row>
    <row r="114" spans="2:24" x14ac:dyDescent="0.3">
      <c r="B114" s="61"/>
      <c r="C114" s="128" t="s">
        <v>1931</v>
      </c>
      <c r="D114" s="19">
        <v>1762</v>
      </c>
      <c r="E114" s="19">
        <v>7261</v>
      </c>
      <c r="F114" s="42"/>
      <c r="G114" s="120" t="s">
        <v>1927</v>
      </c>
      <c r="H114" s="121">
        <f>H115</f>
        <v>2370</v>
      </c>
      <c r="I114" s="121">
        <f>I115</f>
        <v>10126</v>
      </c>
      <c r="J114" s="122">
        <f>I114/I118</f>
        <v>0.25359378913097924</v>
      </c>
      <c r="K114" s="42"/>
      <c r="L114" s="128" t="s">
        <v>1929</v>
      </c>
      <c r="M114" s="19">
        <v>273</v>
      </c>
      <c r="N114" s="19">
        <v>1139</v>
      </c>
      <c r="O114" s="42"/>
      <c r="P114" s="120" t="s">
        <v>1926</v>
      </c>
      <c r="Q114" s="121">
        <f>SUM(Q115:Q115)</f>
        <v>32</v>
      </c>
      <c r="R114" s="121">
        <f>SUM(R115:R115)</f>
        <v>134</v>
      </c>
      <c r="S114" s="122">
        <f>R114/R121</f>
        <v>4.389125450376679E-2</v>
      </c>
      <c r="T114" s="42"/>
      <c r="U114" s="42"/>
      <c r="V114" s="42"/>
      <c r="W114" s="42"/>
      <c r="X114" s="63"/>
    </row>
    <row r="115" spans="2:24" x14ac:dyDescent="0.3">
      <c r="B115" s="61"/>
      <c r="C115" s="4" t="s">
        <v>1927</v>
      </c>
      <c r="D115" s="19">
        <v>2370</v>
      </c>
      <c r="E115" s="19">
        <v>10126</v>
      </c>
      <c r="F115" s="42"/>
      <c r="G115" s="123" t="s">
        <v>1932</v>
      </c>
      <c r="H115" s="124">
        <f>GETPIVOTDATA("Sum of c2_ret/c2a_hh",$C$111,"note_c2_ret/c2c0_pays_name","Nigeria","note_c2_ret/c2c_region_name","Borno")</f>
        <v>2370</v>
      </c>
      <c r="I115" s="124">
        <f>GETPIVOTDATA("Sum of c2_ret/c2b_ind",$C$111,"note_c2_ret/c2c0_pays_name","Nigeria","note_c2_ret/c2c_region_name","Borno")</f>
        <v>10126</v>
      </c>
      <c r="J115" s="125"/>
      <c r="K115" s="42"/>
      <c r="L115" s="4" t="s">
        <v>1925</v>
      </c>
      <c r="M115" s="19"/>
      <c r="N115" s="19"/>
      <c r="O115" s="42"/>
      <c r="P115" s="123" t="s">
        <v>1931</v>
      </c>
      <c r="Q115" s="124">
        <f>GETPIVOTDATA("Sum of c3_tcn/c3a_hh",$L$111,"note_c3_tcn/c3c0_pays_name","Niger","note_c3_tcn/c3c_region_name","Diffa")</f>
        <v>32</v>
      </c>
      <c r="R115" s="124">
        <f>GETPIVOTDATA("Sum of c3_tcn/c3b_ind",$L$111,"note_c3_tcn/c3c0_pays_name","Niger","note_c3_tcn/c3c_region_name","Diffa")</f>
        <v>134</v>
      </c>
      <c r="S115" s="125">
        <f>R115/R121</f>
        <v>4.389125450376679E-2</v>
      </c>
      <c r="T115" s="42"/>
      <c r="U115" s="42"/>
      <c r="V115" s="42"/>
      <c r="W115" s="42"/>
      <c r="X115" s="63"/>
    </row>
    <row r="116" spans="2:24" x14ac:dyDescent="0.3">
      <c r="B116" s="61"/>
      <c r="C116" s="128" t="s">
        <v>1932</v>
      </c>
      <c r="D116" s="19">
        <v>2370</v>
      </c>
      <c r="E116" s="19">
        <v>10126</v>
      </c>
      <c r="F116" s="42"/>
      <c r="G116" s="120" t="s">
        <v>2365</v>
      </c>
      <c r="H116" s="121">
        <f>SUM(H117)</f>
        <v>5409</v>
      </c>
      <c r="I116" s="121">
        <f>SUM(I117)</f>
        <v>22543</v>
      </c>
      <c r="J116" s="122">
        <f>I116/I118</f>
        <v>0.56456298522414228</v>
      </c>
      <c r="K116" s="42"/>
      <c r="L116" s="128" t="s">
        <v>1930</v>
      </c>
      <c r="M116" s="19">
        <v>10</v>
      </c>
      <c r="N116" s="19">
        <v>41</v>
      </c>
      <c r="O116" s="42"/>
      <c r="P116" s="120" t="s">
        <v>1927</v>
      </c>
      <c r="Q116" s="121">
        <f>Q117+Q118</f>
        <v>415</v>
      </c>
      <c r="R116" s="121">
        <f>R117+R118</f>
        <v>1739</v>
      </c>
      <c r="S116" s="122">
        <f>R116/R121</f>
        <v>0.56960366852276445</v>
      </c>
      <c r="T116" s="42"/>
      <c r="U116" s="42"/>
      <c r="V116" s="42"/>
      <c r="W116" s="42"/>
      <c r="X116" s="63"/>
    </row>
    <row r="117" spans="2:24" x14ac:dyDescent="0.3">
      <c r="B117" s="61"/>
      <c r="C117" s="4" t="s">
        <v>1928</v>
      </c>
      <c r="D117" s="19">
        <v>5409</v>
      </c>
      <c r="E117" s="19">
        <v>22543</v>
      </c>
      <c r="F117" s="42"/>
      <c r="G117" s="131" t="s">
        <v>1934</v>
      </c>
      <c r="H117" s="124">
        <f>GETPIVOTDATA("Sum of c2_ret/c2a_hh",$C$111,"note_c2_ret/c2c0_pays_name","Tchad","note_c2_ret/c2c_region_name","Lac")</f>
        <v>5409</v>
      </c>
      <c r="I117" s="124">
        <f>GETPIVOTDATA("Sum of c2_ret/c2b_ind",$C$111,"note_c2_ret/c2c0_pays_name","Tchad","note_c2_ret/c2c_region_name","Lac")</f>
        <v>22543</v>
      </c>
      <c r="J117" s="125"/>
      <c r="K117" s="42"/>
      <c r="L117" s="4" t="s">
        <v>1926</v>
      </c>
      <c r="M117" s="19"/>
      <c r="N117" s="19"/>
      <c r="O117" s="42"/>
      <c r="P117" s="123" t="s">
        <v>1932</v>
      </c>
      <c r="Q117" s="124">
        <f>GETPIVOTDATA("Sum of c3_tcn/c3a_hh",$L$111,"note_c3_tcn/c3c0_pays_name","Nigeria","note_c3_tcn/c3c_region_name","Borno")</f>
        <v>311</v>
      </c>
      <c r="R117" s="124">
        <f>GETPIVOTDATA("Sum of c3_tcn/c3b_ind",$L$111,"note_c3_tcn/c3c0_pays_name","Nigeria","note_c3_tcn/c3c_region_name","Borno")</f>
        <v>1304</v>
      </c>
      <c r="S117" s="125">
        <f>R117/R121</f>
        <v>0.42712086472322308</v>
      </c>
      <c r="T117" s="42"/>
      <c r="U117" s="42"/>
      <c r="V117" s="42"/>
      <c r="W117" s="42"/>
      <c r="X117" s="63"/>
    </row>
    <row r="118" spans="2:24" x14ac:dyDescent="0.3">
      <c r="B118" s="61"/>
      <c r="C118" s="128" t="s">
        <v>1934</v>
      </c>
      <c r="D118" s="19">
        <v>5409</v>
      </c>
      <c r="E118" s="19">
        <v>22543</v>
      </c>
      <c r="F118" s="42"/>
      <c r="G118" s="65" t="s">
        <v>2032</v>
      </c>
      <c r="H118" s="126">
        <f>H114+H112+H116</f>
        <v>9541</v>
      </c>
      <c r="I118" s="126">
        <f>I114+I112+I116</f>
        <v>39930</v>
      </c>
      <c r="J118" s="73">
        <f>J114+J112+J116</f>
        <v>1</v>
      </c>
      <c r="K118" s="42"/>
      <c r="L118" s="128" t="s">
        <v>1931</v>
      </c>
      <c r="M118" s="19">
        <v>32</v>
      </c>
      <c r="N118" s="19">
        <v>134</v>
      </c>
      <c r="O118" s="42"/>
      <c r="P118" s="123" t="s">
        <v>1933</v>
      </c>
      <c r="Q118" s="124">
        <f>GETPIVOTDATA("Sum of c3_tcn/c3a_hh",$L$111,"note_c3_tcn/c3c0_pays_name","Nigeria","note_c3_tcn/c3c_region_name","Kano")</f>
        <v>104</v>
      </c>
      <c r="R118" s="124">
        <f>GETPIVOTDATA("Sum of c3_tcn/c3b_ind",$L$111,"note_c3_tcn/c3c0_pays_name","Nigeria","note_c3_tcn/c3c_region_name","Kano")</f>
        <v>435</v>
      </c>
      <c r="S118" s="125">
        <f>R118/R121</f>
        <v>0.14248280379954142</v>
      </c>
      <c r="T118" s="42"/>
      <c r="U118" s="42"/>
      <c r="V118" s="42"/>
      <c r="W118" s="42"/>
      <c r="X118" s="63"/>
    </row>
    <row r="119" spans="2:24" x14ac:dyDescent="0.3">
      <c r="B119" s="61"/>
      <c r="C119" s="4" t="s">
        <v>2032</v>
      </c>
      <c r="D119" s="19">
        <v>9541</v>
      </c>
      <c r="E119" s="19">
        <v>39930</v>
      </c>
      <c r="F119" s="42"/>
      <c r="K119" s="42"/>
      <c r="L119" s="4" t="s">
        <v>1927</v>
      </c>
      <c r="M119" s="19"/>
      <c r="N119" s="19"/>
      <c r="O119" s="42"/>
      <c r="P119" s="120" t="s">
        <v>1925</v>
      </c>
      <c r="Q119" s="121">
        <f>Q120</f>
        <v>10</v>
      </c>
      <c r="R119" s="121">
        <f>R120</f>
        <v>41</v>
      </c>
      <c r="S119" s="122">
        <f>R119/R121</f>
        <v>1.3429413691451031E-2</v>
      </c>
      <c r="T119" s="42"/>
      <c r="U119" s="42"/>
      <c r="V119" s="42"/>
      <c r="W119" s="42"/>
      <c r="X119" s="63"/>
    </row>
    <row r="120" spans="2:24" x14ac:dyDescent="0.3">
      <c r="B120" s="61"/>
      <c r="F120" s="42"/>
      <c r="G120" s="42"/>
      <c r="H120" s="42"/>
      <c r="I120" s="42"/>
      <c r="J120" s="42"/>
      <c r="K120" s="42"/>
      <c r="L120" s="128" t="s">
        <v>1932</v>
      </c>
      <c r="M120" s="19">
        <v>311</v>
      </c>
      <c r="N120" s="19">
        <v>1304</v>
      </c>
      <c r="O120" s="42"/>
      <c r="P120" s="123" t="s">
        <v>1930</v>
      </c>
      <c r="Q120" s="124">
        <f>GETPIVOTDATA("Sum of c3_tcn/c3a_hh",$L$111,"note_c3_tcn/c3c0_pays_name","Mali","note_c3_tcn/c3c_region_name","Mopti")</f>
        <v>10</v>
      </c>
      <c r="R120" s="124">
        <f>GETPIVOTDATA("Sum of c3_tcn/c3b_ind",$L$111,"note_c3_tcn/c3c0_pays_name","Mali","note_c3_tcn/c3c_region_name","Mopti")</f>
        <v>41</v>
      </c>
      <c r="S120" s="125">
        <f>R120/R121</f>
        <v>1.3429413691451031E-2</v>
      </c>
      <c r="T120" s="42"/>
      <c r="U120" s="42"/>
      <c r="V120" s="42"/>
      <c r="W120" s="42"/>
      <c r="X120" s="63"/>
    </row>
    <row r="121" spans="2:24" x14ac:dyDescent="0.3">
      <c r="B121" s="61"/>
      <c r="F121" s="42"/>
      <c r="G121" s="42"/>
      <c r="H121" s="42"/>
      <c r="I121" s="42"/>
      <c r="J121" s="42"/>
      <c r="K121" s="42"/>
      <c r="L121" s="128" t="s">
        <v>1933</v>
      </c>
      <c r="M121" s="19">
        <v>104</v>
      </c>
      <c r="N121" s="19">
        <v>435</v>
      </c>
      <c r="O121" s="42"/>
      <c r="P121" s="65" t="s">
        <v>2032</v>
      </c>
      <c r="Q121" s="126">
        <f>Q112+Q114+Q116+Q119</f>
        <v>730</v>
      </c>
      <c r="R121" s="126">
        <f>R112+R114+R116+R119</f>
        <v>3053</v>
      </c>
      <c r="S121" s="73">
        <f>S112+S114+S116+S119</f>
        <v>1</v>
      </c>
      <c r="T121" s="42"/>
      <c r="U121" s="42"/>
      <c r="V121" s="42"/>
      <c r="W121" s="42"/>
      <c r="X121" s="63"/>
    </row>
    <row r="122" spans="2:24" x14ac:dyDescent="0.3">
      <c r="B122" s="61"/>
      <c r="F122" s="42"/>
      <c r="G122" s="42"/>
      <c r="H122" s="42"/>
      <c r="I122" s="42"/>
      <c r="J122" s="42"/>
      <c r="K122" s="42"/>
      <c r="L122" s="4" t="s">
        <v>2032</v>
      </c>
      <c r="M122" s="19">
        <v>730</v>
      </c>
      <c r="N122" s="19">
        <v>3053</v>
      </c>
      <c r="O122" s="42"/>
      <c r="P122" s="42"/>
      <c r="Q122" s="42"/>
      <c r="R122" s="42"/>
      <c r="S122" s="42"/>
      <c r="T122" s="42"/>
      <c r="U122" s="42"/>
      <c r="V122" s="42"/>
      <c r="W122" s="42"/>
      <c r="X122" s="63"/>
    </row>
    <row r="123" spans="2:24" x14ac:dyDescent="0.3">
      <c r="B123" s="61"/>
      <c r="F123" s="42"/>
      <c r="G123" s="42"/>
      <c r="H123" s="42"/>
      <c r="I123" s="42"/>
      <c r="J123" s="42"/>
      <c r="K123" s="42"/>
      <c r="O123" s="42"/>
      <c r="P123" s="42"/>
      <c r="Q123" s="42"/>
      <c r="R123" s="42"/>
      <c r="S123" s="42"/>
      <c r="T123" s="42"/>
      <c r="U123" s="42"/>
      <c r="V123" s="42"/>
      <c r="W123" s="42"/>
      <c r="X123" s="63"/>
    </row>
    <row r="124" spans="2:24" ht="15" thickBot="1" x14ac:dyDescent="0.35">
      <c r="B124" s="86"/>
      <c r="C124" s="87"/>
      <c r="D124" s="87"/>
      <c r="E124" s="87"/>
      <c r="F124" s="87"/>
      <c r="G124" s="87"/>
      <c r="H124" s="87"/>
      <c r="I124" s="87"/>
      <c r="J124" s="87"/>
      <c r="K124" s="87"/>
      <c r="L124" s="87"/>
      <c r="M124" s="87"/>
      <c r="N124" s="87"/>
      <c r="O124" s="87"/>
      <c r="P124" s="87"/>
      <c r="Q124" s="87"/>
      <c r="R124" s="87"/>
      <c r="S124" s="87"/>
      <c r="T124" s="87"/>
      <c r="U124" s="87"/>
      <c r="V124" s="87"/>
      <c r="W124" s="87"/>
      <c r="X124" s="88"/>
    </row>
  </sheetData>
  <mergeCells count="12">
    <mergeCell ref="O92:V92"/>
    <mergeCell ref="N93:N94"/>
    <mergeCell ref="O93:Q93"/>
    <mergeCell ref="R93:S93"/>
    <mergeCell ref="T93:U93"/>
    <mergeCell ref="O77:W77"/>
    <mergeCell ref="N78:N79"/>
    <mergeCell ref="O78:O79"/>
    <mergeCell ref="P78:R78"/>
    <mergeCell ref="S78:T78"/>
    <mergeCell ref="U78:V78"/>
    <mergeCell ref="W78:W79"/>
  </mergeCells>
  <pageMargins left="0.7" right="0.7" top="0.75" bottom="0.75" header="0.3" footer="0.3"/>
  <pageSetup orientation="portrait" horizontalDpi="4294967295" verticalDpi="4294967295" r:id="rId12"/>
  <drawing r:id="rId1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98"/>
  <sheetViews>
    <sheetView topLeftCell="A10" zoomScale="115" zoomScaleNormal="115" workbookViewId="0">
      <selection activeCell="H55" sqref="H55"/>
    </sheetView>
  </sheetViews>
  <sheetFormatPr defaultRowHeight="14.4" x14ac:dyDescent="0.3"/>
  <cols>
    <col min="3" max="3" width="31.5546875" customWidth="1"/>
    <col min="4" max="4" width="19.33203125" customWidth="1"/>
    <col min="5" max="5" width="19.6640625" customWidth="1"/>
    <col min="6" max="6" width="13.109375" customWidth="1"/>
    <col min="7" max="7" width="22.77734375" customWidth="1"/>
    <col min="8" max="8" width="23.5546875" customWidth="1"/>
    <col min="9" max="9" width="23.33203125" customWidth="1"/>
    <col min="10" max="10" width="24.109375" customWidth="1"/>
    <col min="11" max="11" width="29.109375" customWidth="1"/>
    <col min="12" max="12" width="21.88671875" customWidth="1"/>
    <col min="13" max="13" width="22.77734375" customWidth="1"/>
    <col min="14" max="14" width="4.44140625" customWidth="1"/>
    <col min="15" max="18" width="3" customWidth="1"/>
  </cols>
  <sheetData>
    <row r="1" spans="2:14" ht="15" thickBot="1" x14ac:dyDescent="0.35"/>
    <row r="2" spans="2:14" x14ac:dyDescent="0.3">
      <c r="B2" s="58"/>
      <c r="C2" s="59"/>
      <c r="D2" s="59"/>
      <c r="E2" s="59"/>
      <c r="F2" s="59"/>
      <c r="G2" s="59"/>
      <c r="H2" s="59"/>
      <c r="I2" s="59"/>
      <c r="J2" s="59"/>
      <c r="K2" s="59"/>
      <c r="L2" s="59"/>
      <c r="M2" s="59"/>
      <c r="N2" s="60"/>
    </row>
    <row r="3" spans="2:14" x14ac:dyDescent="0.3">
      <c r="B3" s="61"/>
      <c r="C3" s="62" t="s">
        <v>2382</v>
      </c>
      <c r="D3" s="42"/>
      <c r="E3" s="42"/>
      <c r="F3" s="42"/>
      <c r="G3" s="42"/>
      <c r="H3" s="42"/>
      <c r="I3" s="42"/>
      <c r="J3" s="42"/>
      <c r="K3" s="42"/>
      <c r="L3" s="42"/>
      <c r="M3" s="42"/>
      <c r="N3" s="63"/>
    </row>
    <row r="4" spans="2:14" x14ac:dyDescent="0.3">
      <c r="B4" s="61"/>
      <c r="C4" s="42"/>
      <c r="D4" s="42"/>
      <c r="E4" s="42"/>
      <c r="F4" s="42"/>
      <c r="G4" s="42"/>
      <c r="H4" s="42"/>
      <c r="I4" s="42"/>
      <c r="J4" s="42"/>
      <c r="K4" s="42"/>
      <c r="L4" s="42"/>
      <c r="M4" s="42"/>
      <c r="N4" s="63"/>
    </row>
    <row r="5" spans="2:14" x14ac:dyDescent="0.3">
      <c r="B5" s="61"/>
      <c r="C5" s="3" t="s">
        <v>2267</v>
      </c>
      <c r="E5" s="42"/>
      <c r="F5" s="42"/>
      <c r="G5" s="94" t="s">
        <v>2383</v>
      </c>
      <c r="H5" s="94" t="s">
        <v>2388</v>
      </c>
      <c r="I5" s="94" t="s">
        <v>2389</v>
      </c>
      <c r="J5" s="42"/>
      <c r="K5" s="42"/>
      <c r="L5" s="42"/>
      <c r="M5" s="42"/>
      <c r="N5" s="63"/>
    </row>
    <row r="6" spans="2:14" x14ac:dyDescent="0.3">
      <c r="B6" s="61"/>
      <c r="C6" s="4" t="s">
        <v>2587</v>
      </c>
      <c r="D6" s="19">
        <v>51120</v>
      </c>
      <c r="E6" s="69">
        <f>GETPIVOTDATA("paille_tole",$C$5)/D10</f>
        <v>0.88960044549631079</v>
      </c>
      <c r="F6" s="42"/>
      <c r="G6" s="94" t="s">
        <v>2384</v>
      </c>
      <c r="H6" s="69">
        <f>I6/I10</f>
        <v>0.88960044549631079</v>
      </c>
      <c r="I6" s="68">
        <f>GETPIVOTDATA("paille_tole",$C$5)</f>
        <v>51120</v>
      </c>
      <c r="J6" s="42"/>
      <c r="K6" s="42"/>
      <c r="L6" s="42"/>
      <c r="M6" s="42"/>
      <c r="N6" s="63"/>
    </row>
    <row r="7" spans="2:14" x14ac:dyDescent="0.3">
      <c r="B7" s="61"/>
      <c r="C7" s="4" t="s">
        <v>2588</v>
      </c>
      <c r="D7" s="19">
        <v>1951</v>
      </c>
      <c r="E7" s="69">
        <f>GETPIVOTDATA("bache",$C$5)/D10</f>
        <v>3.3951691493804816E-2</v>
      </c>
      <c r="F7" s="42"/>
      <c r="G7" s="94" t="s">
        <v>2385</v>
      </c>
      <c r="H7" s="69">
        <f>I7/I10</f>
        <v>3.3951691493804816E-2</v>
      </c>
      <c r="I7" s="68">
        <f>GETPIVOTDATA("bache",$C$5)</f>
        <v>1951</v>
      </c>
      <c r="J7" s="42"/>
      <c r="K7" s="42"/>
      <c r="L7" s="42"/>
      <c r="M7" s="42"/>
      <c r="N7" s="63"/>
    </row>
    <row r="8" spans="2:14" x14ac:dyDescent="0.3">
      <c r="B8" s="61"/>
      <c r="C8" s="4" t="s">
        <v>2589</v>
      </c>
      <c r="D8" s="19">
        <v>4152</v>
      </c>
      <c r="E8" s="69">
        <f>GETPIVOTDATA("dur",$C$5)/D10</f>
        <v>7.2253932897118192E-2</v>
      </c>
      <c r="F8" s="42"/>
      <c r="G8" s="94" t="s">
        <v>2386</v>
      </c>
      <c r="H8" s="69">
        <f>I8/I10</f>
        <v>7.2253932897118192E-2</v>
      </c>
      <c r="I8" s="68">
        <f>GETPIVOTDATA("dur",$C$5)</f>
        <v>4152</v>
      </c>
      <c r="J8" s="42"/>
      <c r="K8" s="42"/>
      <c r="L8" s="42"/>
      <c r="M8" s="42"/>
      <c r="N8" s="63"/>
    </row>
    <row r="9" spans="2:14" x14ac:dyDescent="0.3">
      <c r="B9" s="61"/>
      <c r="C9" s="4" t="s">
        <v>2590</v>
      </c>
      <c r="D9" s="19">
        <v>241</v>
      </c>
      <c r="E9" s="69">
        <f>GETPIVOTDATA("sans_abris",$C$5)/D10</f>
        <v>4.193930112766254E-3</v>
      </c>
      <c r="F9" s="42"/>
      <c r="G9" s="94" t="s">
        <v>2387</v>
      </c>
      <c r="H9" s="69">
        <f>I9/I10</f>
        <v>4.193930112766254E-3</v>
      </c>
      <c r="I9" s="68">
        <f>GETPIVOTDATA("sans_abris",$C$5)</f>
        <v>241</v>
      </c>
      <c r="J9" s="42"/>
      <c r="K9" s="42"/>
      <c r="L9" s="42"/>
      <c r="M9" s="42"/>
      <c r="N9" s="63"/>
    </row>
    <row r="10" spans="2:14" x14ac:dyDescent="0.3">
      <c r="B10" s="61"/>
      <c r="C10" s="132" t="s">
        <v>2260</v>
      </c>
      <c r="D10" s="68">
        <f>SUM(D6:D9)</f>
        <v>57464</v>
      </c>
      <c r="E10" s="69">
        <f>SUM(E6:E9)</f>
        <v>1.0000000000000002</v>
      </c>
      <c r="F10" s="42"/>
      <c r="G10" s="94" t="s">
        <v>2260</v>
      </c>
      <c r="H10" s="69">
        <f>SUM(H6:H9)</f>
        <v>1.0000000000000002</v>
      </c>
      <c r="I10" s="68">
        <f>SUM(I6:I9)</f>
        <v>57464</v>
      </c>
      <c r="J10" s="42"/>
      <c r="K10" s="42"/>
      <c r="L10" s="42"/>
      <c r="M10" s="42"/>
      <c r="N10" s="63"/>
    </row>
    <row r="11" spans="2:14" ht="15" thickBot="1" x14ac:dyDescent="0.35">
      <c r="B11" s="86"/>
      <c r="C11" s="87"/>
      <c r="D11" s="87"/>
      <c r="E11" s="87"/>
      <c r="F11" s="87"/>
      <c r="G11" s="87"/>
      <c r="H11" s="87"/>
      <c r="I11" s="87"/>
      <c r="J11" s="87"/>
      <c r="K11" s="87"/>
      <c r="L11" s="87"/>
      <c r="M11" s="87"/>
      <c r="N11" s="88"/>
    </row>
    <row r="12" spans="2:14" ht="15" thickBot="1" x14ac:dyDescent="0.35"/>
    <row r="13" spans="2:14" x14ac:dyDescent="0.3">
      <c r="B13" s="58"/>
      <c r="C13" s="59"/>
      <c r="D13" s="59"/>
      <c r="E13" s="59"/>
      <c r="F13" s="59"/>
      <c r="G13" s="59"/>
      <c r="H13" s="59"/>
      <c r="I13" s="59"/>
      <c r="J13" s="59"/>
      <c r="K13" s="59"/>
      <c r="L13" s="59"/>
      <c r="M13" s="59"/>
      <c r="N13" s="60"/>
    </row>
    <row r="14" spans="2:14" x14ac:dyDescent="0.3">
      <c r="B14" s="61"/>
      <c r="C14" s="62" t="s">
        <v>2390</v>
      </c>
      <c r="D14" s="42"/>
      <c r="E14" s="42"/>
      <c r="F14" s="42"/>
      <c r="G14" s="42"/>
      <c r="H14" s="42"/>
      <c r="I14" s="42"/>
      <c r="J14" s="42"/>
      <c r="K14" s="42"/>
      <c r="L14" s="42"/>
      <c r="M14" s="42"/>
      <c r="N14" s="63"/>
    </row>
    <row r="15" spans="2:14" ht="15" thickBot="1" x14ac:dyDescent="0.35">
      <c r="B15" s="61"/>
      <c r="C15" s="42"/>
      <c r="D15" s="42"/>
      <c r="E15" s="42"/>
      <c r="F15" s="42"/>
      <c r="G15" s="42"/>
      <c r="H15" s="42"/>
      <c r="I15" s="42"/>
      <c r="J15" s="42"/>
      <c r="K15" s="42"/>
      <c r="L15" s="42"/>
      <c r="M15" s="42"/>
      <c r="N15" s="63"/>
    </row>
    <row r="16" spans="2:14" ht="15" thickBot="1" x14ac:dyDescent="0.35">
      <c r="B16" s="61"/>
      <c r="C16" s="89" t="s">
        <v>2031</v>
      </c>
      <c r="D16" s="64" t="s">
        <v>2396</v>
      </c>
      <c r="E16" s="42"/>
      <c r="F16" s="94" t="s">
        <v>2391</v>
      </c>
      <c r="G16" s="94" t="s">
        <v>2392</v>
      </c>
      <c r="H16" s="94" t="s">
        <v>2393</v>
      </c>
      <c r="I16" s="42"/>
      <c r="J16" s="42"/>
      <c r="K16" s="42"/>
      <c r="L16" s="42"/>
      <c r="M16" s="42"/>
      <c r="N16" s="63"/>
    </row>
    <row r="17" spans="2:14" x14ac:dyDescent="0.3">
      <c r="B17" s="61"/>
      <c r="C17" s="66" t="s">
        <v>2292</v>
      </c>
      <c r="D17" s="67">
        <v>124</v>
      </c>
      <c r="E17" s="42"/>
      <c r="F17" s="94" t="s">
        <v>2394</v>
      </c>
      <c r="G17" s="68">
        <f>GETPIVOTDATA("A_InfoG/a7_type_site",$C$16,"A_InfoG/a7_type_site","Camp / site")</f>
        <v>124</v>
      </c>
      <c r="H17" s="69">
        <f>G17/G19</f>
        <v>0.68508287292817682</v>
      </c>
      <c r="I17" s="42"/>
      <c r="J17" s="42"/>
      <c r="K17" s="42"/>
      <c r="L17" s="42"/>
      <c r="M17" s="42"/>
      <c r="N17" s="63"/>
    </row>
    <row r="18" spans="2:14" ht="15" thickBot="1" x14ac:dyDescent="0.35">
      <c r="B18" s="61"/>
      <c r="C18" s="74" t="s">
        <v>2296</v>
      </c>
      <c r="D18" s="71">
        <v>57</v>
      </c>
      <c r="E18" s="42"/>
      <c r="F18" s="94" t="s">
        <v>2395</v>
      </c>
      <c r="G18" s="42">
        <f>GETPIVOTDATA("A_InfoG/a7_type_site",$C$16,"A_InfoG/a7_type_site","Familles d’Accueil")</f>
        <v>57</v>
      </c>
      <c r="H18" s="69">
        <f>G18/G19</f>
        <v>0.31491712707182318</v>
      </c>
      <c r="I18" s="42"/>
      <c r="J18" s="42"/>
      <c r="K18" s="42"/>
      <c r="L18" s="42"/>
      <c r="M18" s="42"/>
      <c r="N18" s="63"/>
    </row>
    <row r="19" spans="2:14" ht="15" thickBot="1" x14ac:dyDescent="0.35">
      <c r="B19" s="61"/>
      <c r="C19" s="106" t="s">
        <v>2032</v>
      </c>
      <c r="D19" s="75">
        <v>181</v>
      </c>
      <c r="E19" s="42"/>
      <c r="F19" s="94" t="s">
        <v>2032</v>
      </c>
      <c r="G19" s="68">
        <f>SUM(G17:G18)</f>
        <v>181</v>
      </c>
      <c r="H19" s="69">
        <f>SUM(H17:H18)</f>
        <v>1</v>
      </c>
      <c r="I19" s="42"/>
      <c r="J19" s="42"/>
      <c r="K19" s="42"/>
      <c r="L19" s="42"/>
      <c r="M19" s="42"/>
      <c r="N19" s="63"/>
    </row>
    <row r="20" spans="2:14" x14ac:dyDescent="0.3">
      <c r="B20" s="61"/>
      <c r="C20" s="42"/>
      <c r="D20" s="42"/>
      <c r="E20" s="42"/>
      <c r="F20" s="42"/>
      <c r="G20" s="42"/>
      <c r="H20" s="42"/>
      <c r="I20" s="42"/>
      <c r="J20" s="42"/>
      <c r="K20" s="42"/>
      <c r="L20" s="42"/>
      <c r="M20" s="42"/>
      <c r="N20" s="63"/>
    </row>
    <row r="21" spans="2:14" x14ac:dyDescent="0.3">
      <c r="B21" s="61"/>
      <c r="C21" s="42"/>
      <c r="D21" s="42"/>
      <c r="E21" s="42"/>
      <c r="F21" s="42"/>
      <c r="G21" s="42"/>
      <c r="H21" s="42"/>
      <c r="I21" s="42"/>
      <c r="J21" s="42"/>
      <c r="K21" s="42"/>
      <c r="L21" s="42"/>
      <c r="M21" s="42"/>
      <c r="N21" s="63"/>
    </row>
    <row r="22" spans="2:14" x14ac:dyDescent="0.3">
      <c r="B22" s="61"/>
      <c r="C22" s="62" t="s">
        <v>2409</v>
      </c>
      <c r="D22" s="42"/>
      <c r="E22" s="42"/>
      <c r="F22" s="42"/>
      <c r="G22" s="42"/>
      <c r="H22" s="42"/>
      <c r="I22" s="42"/>
      <c r="J22" s="42"/>
      <c r="K22" s="42"/>
      <c r="L22" s="42"/>
      <c r="M22" s="42"/>
      <c r="N22" s="63"/>
    </row>
    <row r="23" spans="2:14" ht="15" thickBot="1" x14ac:dyDescent="0.35">
      <c r="B23" s="61"/>
      <c r="C23" s="42"/>
      <c r="D23" s="42"/>
      <c r="E23" s="42"/>
      <c r="F23" s="42"/>
      <c r="G23" s="42"/>
      <c r="H23" s="42"/>
      <c r="I23" s="42"/>
      <c r="J23" s="42"/>
      <c r="K23" s="42"/>
      <c r="L23" s="42"/>
      <c r="M23" s="42"/>
      <c r="N23" s="63"/>
    </row>
    <row r="24" spans="2:14" ht="15" thickBot="1" x14ac:dyDescent="0.35">
      <c r="B24" s="61"/>
      <c r="C24" s="89" t="s">
        <v>2031</v>
      </c>
      <c r="D24" s="103" t="s">
        <v>2396</v>
      </c>
      <c r="E24" s="112" t="s">
        <v>2321</v>
      </c>
      <c r="F24" s="112" t="s">
        <v>2322</v>
      </c>
      <c r="G24" s="112" t="s">
        <v>2323</v>
      </c>
      <c r="H24" s="112" t="s">
        <v>2324</v>
      </c>
      <c r="I24" s="112" t="s">
        <v>2380</v>
      </c>
      <c r="J24" s="104" t="s">
        <v>2381</v>
      </c>
      <c r="K24" s="42"/>
      <c r="L24" s="42"/>
      <c r="M24" s="42"/>
      <c r="N24" s="63"/>
    </row>
    <row r="25" spans="2:14" x14ac:dyDescent="0.3">
      <c r="B25" s="61"/>
      <c r="C25" s="66" t="s">
        <v>2292</v>
      </c>
      <c r="D25" s="76">
        <v>124</v>
      </c>
      <c r="E25" s="77">
        <v>29389</v>
      </c>
      <c r="F25" s="77">
        <v>118243</v>
      </c>
      <c r="G25" s="77">
        <v>3182</v>
      </c>
      <c r="H25" s="77">
        <v>13263</v>
      </c>
      <c r="I25" s="77">
        <v>287</v>
      </c>
      <c r="J25" s="78">
        <v>1203</v>
      </c>
      <c r="K25" s="42"/>
      <c r="L25" s="42"/>
      <c r="M25" s="42"/>
      <c r="N25" s="63"/>
    </row>
    <row r="26" spans="2:14" ht="15" thickBot="1" x14ac:dyDescent="0.35">
      <c r="B26" s="61"/>
      <c r="C26" s="74" t="s">
        <v>2296</v>
      </c>
      <c r="D26" s="80">
        <v>57</v>
      </c>
      <c r="E26" s="68">
        <v>8840</v>
      </c>
      <c r="F26" s="68">
        <v>34913</v>
      </c>
      <c r="G26" s="68">
        <v>6359</v>
      </c>
      <c r="H26" s="68">
        <v>26667</v>
      </c>
      <c r="I26" s="68">
        <v>443</v>
      </c>
      <c r="J26" s="81">
        <v>1850</v>
      </c>
      <c r="K26" s="42"/>
      <c r="L26" s="42"/>
      <c r="M26" s="42"/>
      <c r="N26" s="63"/>
    </row>
    <row r="27" spans="2:14" ht="15" thickBot="1" x14ac:dyDescent="0.35">
      <c r="B27" s="61"/>
      <c r="C27" s="106" t="s">
        <v>2032</v>
      </c>
      <c r="D27" s="82">
        <v>181</v>
      </c>
      <c r="E27" s="83">
        <v>38229</v>
      </c>
      <c r="F27" s="83">
        <v>153156</v>
      </c>
      <c r="G27" s="83">
        <v>9541</v>
      </c>
      <c r="H27" s="83">
        <v>39930</v>
      </c>
      <c r="I27" s="83">
        <v>730</v>
      </c>
      <c r="J27" s="84">
        <v>3053</v>
      </c>
      <c r="K27" s="42"/>
      <c r="L27" s="42"/>
      <c r="M27" s="42"/>
      <c r="N27" s="63"/>
    </row>
    <row r="28" spans="2:14" x14ac:dyDescent="0.3">
      <c r="B28" s="61"/>
      <c r="C28" s="42"/>
      <c r="D28" s="42"/>
      <c r="E28" s="42"/>
      <c r="F28" s="42"/>
      <c r="G28" s="42"/>
      <c r="H28" s="42"/>
      <c r="I28" s="42"/>
      <c r="J28" s="42"/>
      <c r="K28" s="42"/>
      <c r="L28" s="42"/>
      <c r="M28" s="42"/>
      <c r="N28" s="63"/>
    </row>
    <row r="29" spans="2:14" x14ac:dyDescent="0.3">
      <c r="B29" s="61"/>
      <c r="C29" s="62" t="s">
        <v>2407</v>
      </c>
      <c r="D29" s="42"/>
      <c r="E29" s="42"/>
      <c r="F29" s="42"/>
      <c r="G29" s="42"/>
      <c r="H29" s="42"/>
      <c r="I29" s="42"/>
      <c r="J29" s="42"/>
      <c r="K29" s="42"/>
      <c r="L29" s="42"/>
      <c r="M29" s="42"/>
      <c r="N29" s="63"/>
    </row>
    <row r="30" spans="2:14" x14ac:dyDescent="0.3">
      <c r="B30" s="61"/>
      <c r="C30" s="42"/>
      <c r="D30" s="42"/>
      <c r="E30" s="42"/>
      <c r="F30" s="42"/>
      <c r="G30" s="42"/>
      <c r="H30" s="42"/>
      <c r="I30" s="42"/>
      <c r="J30" s="62" t="s">
        <v>2408</v>
      </c>
      <c r="K30" s="42"/>
      <c r="L30" s="42"/>
      <c r="M30" s="42"/>
      <c r="N30" s="63"/>
    </row>
    <row r="31" spans="2:14" x14ac:dyDescent="0.3">
      <c r="B31" s="61"/>
      <c r="C31" s="94" t="s">
        <v>2031</v>
      </c>
      <c r="D31" s="94" t="s">
        <v>2402</v>
      </c>
      <c r="E31" s="94" t="s">
        <v>2403</v>
      </c>
      <c r="F31" s="94" t="s">
        <v>2404</v>
      </c>
      <c r="G31" s="94" t="s">
        <v>2405</v>
      </c>
      <c r="H31" s="94" t="s">
        <v>2260</v>
      </c>
      <c r="I31" s="42"/>
      <c r="J31" s="42"/>
      <c r="K31" s="42"/>
      <c r="L31" s="42"/>
      <c r="M31" s="42"/>
      <c r="N31" s="63"/>
    </row>
    <row r="32" spans="2:14" x14ac:dyDescent="0.3">
      <c r="B32" s="61"/>
      <c r="C32" s="94" t="s">
        <v>2292</v>
      </c>
      <c r="D32" s="68">
        <f>GETPIVOTDATA("Count of A_InfoG/a7_type_site",$C$24,"A_InfoG/a7_type_site","Camp / site")</f>
        <v>124</v>
      </c>
      <c r="E32" s="68">
        <f>GETPIVOTDATA("Sum of c1_idps/c1a_hh",$C$24,"A_InfoG/a7_type_site","Camp / site")</f>
        <v>29389</v>
      </c>
      <c r="F32" s="68">
        <f>GETPIVOTDATA("Sum of c2_ret/c2a_hh",$C$24,"A_InfoG/a7_type_site","Camp / site")</f>
        <v>3182</v>
      </c>
      <c r="G32" s="68">
        <f>GETPIVOTDATA("Sum of c3_tcn/c3a_hh",$C$24,"A_InfoG/a7_type_site","Camp / site")</f>
        <v>287</v>
      </c>
      <c r="H32" s="68">
        <f>SUM(D32:G32)</f>
        <v>32982</v>
      </c>
      <c r="I32" s="164"/>
      <c r="J32" s="42"/>
      <c r="K32" s="42"/>
      <c r="L32" s="42"/>
      <c r="M32" s="42"/>
      <c r="N32" s="63"/>
    </row>
    <row r="33" spans="2:14" x14ac:dyDescent="0.3">
      <c r="B33" s="61"/>
      <c r="C33" s="94" t="s">
        <v>2296</v>
      </c>
      <c r="D33" s="68">
        <f>GETPIVOTDATA("Count of A_InfoG/a7_type_site",$C$24,"A_InfoG/a7_type_site","Familles d’Accueil")</f>
        <v>57</v>
      </c>
      <c r="E33" s="68">
        <f>GETPIVOTDATA("Sum of c1_idps/c1a_hh",$C$24,"A_InfoG/a7_type_site","Familles d’Accueil")</f>
        <v>8840</v>
      </c>
      <c r="F33" s="68">
        <f>GETPIVOTDATA("Sum of c2_ret/c2a_hh",$C$24,"A_InfoG/a7_type_site","Familles d’Accueil")</f>
        <v>6359</v>
      </c>
      <c r="G33" s="68">
        <f>GETPIVOTDATA("Sum of c3_tcn/c3a_hh",$C$24,"A_InfoG/a7_type_site","Familles d’Accueil")</f>
        <v>443</v>
      </c>
      <c r="H33" s="68">
        <f>SUM(D33:G33)</f>
        <v>15699</v>
      </c>
      <c r="I33" s="164"/>
      <c r="J33" s="42"/>
      <c r="K33" s="42"/>
      <c r="L33" s="42"/>
      <c r="M33" s="42"/>
      <c r="N33" s="63"/>
    </row>
    <row r="34" spans="2:14" x14ac:dyDescent="0.3">
      <c r="B34" s="61"/>
      <c r="C34" s="94" t="s">
        <v>2032</v>
      </c>
      <c r="D34" s="68">
        <f>SUM(D32:D33)</f>
        <v>181</v>
      </c>
      <c r="E34" s="68">
        <f>SUM(E32:E33)</f>
        <v>38229</v>
      </c>
      <c r="F34" s="68">
        <f t="shared" ref="F34:G34" si="0">SUM(F32:F33)</f>
        <v>9541</v>
      </c>
      <c r="G34" s="68">
        <f t="shared" si="0"/>
        <v>730</v>
      </c>
      <c r="H34" s="68">
        <f>SUM(H32:H33)</f>
        <v>48681</v>
      </c>
      <c r="I34" s="42"/>
      <c r="J34" s="42"/>
      <c r="K34" s="42"/>
      <c r="L34" s="42"/>
      <c r="M34" s="42"/>
      <c r="N34" s="63"/>
    </row>
    <row r="35" spans="2:14" x14ac:dyDescent="0.3">
      <c r="B35" s="61"/>
      <c r="C35" s="42"/>
      <c r="D35" s="42"/>
      <c r="E35" s="42"/>
      <c r="F35" s="42"/>
      <c r="G35" s="42"/>
      <c r="H35" s="42"/>
      <c r="I35" s="42"/>
      <c r="J35" s="42"/>
      <c r="K35" s="42"/>
      <c r="L35" s="42"/>
      <c r="M35" s="42"/>
      <c r="N35" s="63"/>
    </row>
    <row r="36" spans="2:14" x14ac:dyDescent="0.3">
      <c r="B36" s="61"/>
      <c r="C36" s="62" t="s">
        <v>2408</v>
      </c>
      <c r="I36" s="42"/>
      <c r="J36" s="42"/>
      <c r="K36" s="42"/>
      <c r="L36" s="42"/>
      <c r="M36" s="42"/>
      <c r="N36" s="63"/>
    </row>
    <row r="37" spans="2:14" x14ac:dyDescent="0.3">
      <c r="B37" s="61"/>
      <c r="I37" s="42"/>
      <c r="J37" s="69"/>
      <c r="K37" s="42"/>
      <c r="L37" s="42"/>
      <c r="M37" s="42"/>
      <c r="N37" s="63"/>
    </row>
    <row r="38" spans="2:14" x14ac:dyDescent="0.3">
      <c r="B38" s="61"/>
      <c r="C38" s="94" t="s">
        <v>2031</v>
      </c>
      <c r="D38" s="94" t="s">
        <v>2402</v>
      </c>
      <c r="E38" s="94" t="s">
        <v>2315</v>
      </c>
      <c r="F38" s="94" t="s">
        <v>2316</v>
      </c>
      <c r="G38" s="94" t="s">
        <v>2317</v>
      </c>
      <c r="H38" s="94" t="s">
        <v>2406</v>
      </c>
      <c r="I38" s="42"/>
      <c r="J38" s="69"/>
      <c r="K38" s="42"/>
      <c r="L38" s="42"/>
      <c r="M38" s="42"/>
      <c r="N38" s="63"/>
    </row>
    <row r="39" spans="2:14" x14ac:dyDescent="0.3">
      <c r="B39" s="61"/>
      <c r="C39" s="94" t="s">
        <v>2292</v>
      </c>
      <c r="D39" s="68">
        <f>D32</f>
        <v>124</v>
      </c>
      <c r="E39" s="69">
        <f>E32/E34</f>
        <v>0.76876193465693587</v>
      </c>
      <c r="F39" s="69">
        <f>F32/F34</f>
        <v>0.33350801802746044</v>
      </c>
      <c r="G39" s="69">
        <f>G32/G34</f>
        <v>0.39315068493150684</v>
      </c>
      <c r="H39" s="69">
        <f>H32/H34</f>
        <v>0.67751278732975906</v>
      </c>
      <c r="I39" s="42"/>
      <c r="J39" s="69"/>
      <c r="K39" s="42"/>
      <c r="L39" s="42"/>
      <c r="M39" s="42"/>
      <c r="N39" s="63"/>
    </row>
    <row r="40" spans="2:14" x14ac:dyDescent="0.3">
      <c r="B40" s="61"/>
      <c r="C40" s="94" t="s">
        <v>2296</v>
      </c>
      <c r="D40" s="68">
        <f>D33</f>
        <v>57</v>
      </c>
      <c r="E40" s="69">
        <f>E33/E34</f>
        <v>0.23123806534306415</v>
      </c>
      <c r="F40" s="69">
        <f>F33/F34</f>
        <v>0.66649198197253956</v>
      </c>
      <c r="G40" s="69">
        <f>G33/G34</f>
        <v>0.60684931506849316</v>
      </c>
      <c r="H40" s="69">
        <f>H33/H34</f>
        <v>0.32248721267024094</v>
      </c>
      <c r="I40" s="42"/>
      <c r="J40" s="42"/>
      <c r="K40" s="42"/>
      <c r="L40" s="42"/>
      <c r="M40" s="42"/>
      <c r="N40" s="63"/>
    </row>
    <row r="41" spans="2:14" x14ac:dyDescent="0.3">
      <c r="B41" s="61"/>
      <c r="C41" s="94" t="s">
        <v>2032</v>
      </c>
      <c r="D41" s="68">
        <f>SUM(D39:D40)</f>
        <v>181</v>
      </c>
      <c r="E41" s="69">
        <f>SUM(E39:E40)</f>
        <v>1</v>
      </c>
      <c r="F41" s="69">
        <f t="shared" ref="F41:H41" si="1">SUM(F39:F40)</f>
        <v>1</v>
      </c>
      <c r="G41" s="69">
        <f t="shared" si="1"/>
        <v>1</v>
      </c>
      <c r="H41" s="69">
        <f t="shared" si="1"/>
        <v>1</v>
      </c>
      <c r="I41" s="42"/>
      <c r="J41" s="42"/>
      <c r="K41" s="42"/>
      <c r="L41" s="42"/>
      <c r="M41" s="42"/>
      <c r="N41" s="63"/>
    </row>
    <row r="42" spans="2:14" ht="15" thickBot="1" x14ac:dyDescent="0.35">
      <c r="B42" s="86"/>
      <c r="C42" s="87"/>
      <c r="D42" s="87"/>
      <c r="E42" s="87"/>
      <c r="F42" s="87"/>
      <c r="G42" s="87"/>
      <c r="H42" s="87"/>
      <c r="I42" s="87"/>
      <c r="J42" s="87"/>
      <c r="K42" s="87"/>
      <c r="L42" s="87"/>
      <c r="M42" s="87"/>
      <c r="N42" s="88"/>
    </row>
    <row r="43" spans="2:14" ht="15" thickBot="1" x14ac:dyDescent="0.35"/>
    <row r="44" spans="2:14" x14ac:dyDescent="0.3">
      <c r="B44" s="58"/>
      <c r="C44" s="59"/>
      <c r="D44" s="59"/>
      <c r="E44" s="59"/>
      <c r="F44" s="59"/>
      <c r="G44" s="59"/>
      <c r="H44" s="59"/>
      <c r="I44" s="59"/>
      <c r="J44" s="59"/>
      <c r="K44" s="59"/>
      <c r="L44" s="59"/>
      <c r="M44" s="59"/>
      <c r="N44" s="60"/>
    </row>
    <row r="45" spans="2:14" x14ac:dyDescent="0.3">
      <c r="B45" s="61"/>
      <c r="C45" s="62" t="s">
        <v>2397</v>
      </c>
      <c r="D45" s="42"/>
      <c r="E45" s="42"/>
      <c r="F45" s="42"/>
      <c r="G45" s="42"/>
      <c r="H45" s="42"/>
      <c r="I45" s="42"/>
      <c r="J45" s="42"/>
      <c r="K45" s="42"/>
      <c r="L45" s="42"/>
      <c r="M45" s="42"/>
      <c r="N45" s="63"/>
    </row>
    <row r="46" spans="2:14" ht="15" thickBot="1" x14ac:dyDescent="0.35">
      <c r="B46" s="61"/>
      <c r="C46" s="42"/>
      <c r="D46" s="42"/>
      <c r="E46" s="42"/>
      <c r="F46" s="42"/>
      <c r="G46" s="42"/>
      <c r="H46" s="42"/>
      <c r="I46" s="42"/>
      <c r="J46" s="42"/>
      <c r="K46" s="42"/>
      <c r="L46" s="42"/>
      <c r="M46" s="42"/>
      <c r="N46" s="63"/>
    </row>
    <row r="47" spans="2:14" ht="15" thickBot="1" x14ac:dyDescent="0.35">
      <c r="B47" s="61"/>
      <c r="C47" s="90" t="s">
        <v>2031</v>
      </c>
      <c r="D47" s="64" t="s">
        <v>2410</v>
      </c>
      <c r="E47" s="42"/>
      <c r="F47" s="94" t="s">
        <v>2391</v>
      </c>
      <c r="G47" s="94" t="s">
        <v>2392</v>
      </c>
      <c r="H47" s="94" t="s">
        <v>2393</v>
      </c>
      <c r="I47" s="42"/>
      <c r="J47" s="42"/>
      <c r="K47" s="42"/>
      <c r="L47" s="42"/>
      <c r="M47" s="42"/>
      <c r="N47" s="63"/>
    </row>
    <row r="48" spans="2:14" x14ac:dyDescent="0.3">
      <c r="B48" s="61"/>
      <c r="C48" s="91" t="s">
        <v>1983</v>
      </c>
      <c r="D48" s="67">
        <v>108</v>
      </c>
      <c r="E48" s="42"/>
      <c r="F48" s="94" t="s">
        <v>1983</v>
      </c>
      <c r="G48" s="68">
        <f>GETPIVOTDATA("A_InfoG/a5_env_site",$C$47,"A_InfoG/a5_env_site","Milieu rural isolé")</f>
        <v>108</v>
      </c>
      <c r="H48" s="69">
        <f>G48/G51</f>
        <v>0.59668508287292821</v>
      </c>
      <c r="I48" s="42"/>
      <c r="J48" s="42"/>
      <c r="K48" s="42"/>
      <c r="L48" s="42"/>
      <c r="M48" s="42"/>
      <c r="N48" s="63"/>
    </row>
    <row r="49" spans="2:14" x14ac:dyDescent="0.3">
      <c r="B49" s="61"/>
      <c r="C49" s="91" t="s">
        <v>1984</v>
      </c>
      <c r="D49" s="71">
        <v>65</v>
      </c>
      <c r="E49" s="42"/>
      <c r="F49" s="94" t="s">
        <v>2398</v>
      </c>
      <c r="G49" s="42">
        <f>GETPIVOTDATA("A_InfoG/a5_env_site",$C$47,"A_InfoG/a5_env_site","Milieu rural proche d’une ville moyenne")</f>
        <v>65</v>
      </c>
      <c r="H49" s="69">
        <f>G49/G51</f>
        <v>0.35911602209944754</v>
      </c>
      <c r="I49" s="42"/>
      <c r="J49" s="42"/>
      <c r="K49" s="42"/>
      <c r="L49" s="42"/>
      <c r="M49" s="42"/>
      <c r="N49" s="63"/>
    </row>
    <row r="50" spans="2:14" ht="15" thickBot="1" x14ac:dyDescent="0.35">
      <c r="B50" s="61"/>
      <c r="C50" s="91" t="s">
        <v>1985</v>
      </c>
      <c r="D50" s="71">
        <v>8</v>
      </c>
      <c r="E50" s="42"/>
      <c r="F50" s="94" t="s">
        <v>1985</v>
      </c>
      <c r="G50" s="68">
        <f>GETPIVOTDATA("A_InfoG/a5_env_site",$C$47,"A_InfoG/a5_env_site","Ville / milieu urbain")</f>
        <v>8</v>
      </c>
      <c r="H50" s="69">
        <f>G50/G51</f>
        <v>4.4198895027624308E-2</v>
      </c>
      <c r="I50" s="42"/>
      <c r="J50" s="42"/>
      <c r="K50" s="42"/>
      <c r="L50" s="42"/>
      <c r="M50" s="42"/>
      <c r="N50" s="63"/>
    </row>
    <row r="51" spans="2:14" ht="15" thickBot="1" x14ac:dyDescent="0.35">
      <c r="B51" s="61"/>
      <c r="C51" s="106" t="s">
        <v>2032</v>
      </c>
      <c r="D51" s="75">
        <v>181</v>
      </c>
      <c r="E51" s="42"/>
      <c r="F51" s="94" t="s">
        <v>2032</v>
      </c>
      <c r="G51" s="68">
        <f>SUM(G48:G50)</f>
        <v>181</v>
      </c>
      <c r="H51" s="69">
        <f>SUM(H48:H50)</f>
        <v>1</v>
      </c>
      <c r="I51" s="42"/>
      <c r="J51" s="42"/>
      <c r="K51" s="42"/>
      <c r="L51" s="42"/>
      <c r="M51" s="42"/>
      <c r="N51" s="63"/>
    </row>
    <row r="52" spans="2:14" ht="15" thickBot="1" x14ac:dyDescent="0.35">
      <c r="B52" s="86"/>
      <c r="C52" s="87"/>
      <c r="D52" s="87"/>
      <c r="E52" s="87"/>
      <c r="F52" s="87"/>
      <c r="G52" s="87"/>
      <c r="H52" s="87"/>
      <c r="I52" s="87"/>
      <c r="J52" s="87"/>
      <c r="K52" s="87"/>
      <c r="L52" s="87"/>
      <c r="M52" s="87"/>
      <c r="N52" s="88"/>
    </row>
    <row r="53" spans="2:14" ht="15" thickBot="1" x14ac:dyDescent="0.35"/>
    <row r="54" spans="2:14" x14ac:dyDescent="0.3">
      <c r="B54" s="58"/>
      <c r="C54" s="59"/>
      <c r="D54" s="59"/>
      <c r="E54" s="59"/>
      <c r="F54" s="59"/>
      <c r="G54" s="59"/>
      <c r="H54" s="59"/>
      <c r="I54" s="59"/>
      <c r="J54" s="59"/>
      <c r="K54" s="59"/>
      <c r="L54" s="59"/>
      <c r="M54" s="59"/>
      <c r="N54" s="60"/>
    </row>
    <row r="55" spans="2:14" x14ac:dyDescent="0.3">
      <c r="B55" s="61"/>
      <c r="C55" s="62" t="s">
        <v>2399</v>
      </c>
      <c r="D55" s="42"/>
      <c r="E55" s="42"/>
      <c r="F55" s="42"/>
      <c r="G55" s="42"/>
      <c r="H55" s="42"/>
      <c r="I55" s="42"/>
      <c r="J55" s="42"/>
      <c r="K55" s="42"/>
      <c r="L55" s="42"/>
      <c r="M55" s="42"/>
      <c r="N55" s="63"/>
    </row>
    <row r="56" spans="2:14" ht="15" thickBot="1" x14ac:dyDescent="0.35">
      <c r="B56" s="61"/>
      <c r="C56" s="42"/>
      <c r="D56" s="42"/>
      <c r="E56" s="42"/>
      <c r="F56" s="42"/>
      <c r="G56" s="42"/>
      <c r="H56" s="42"/>
      <c r="I56" s="42"/>
      <c r="J56" s="42"/>
      <c r="K56" s="42"/>
      <c r="L56" s="42"/>
      <c r="M56" s="42"/>
      <c r="N56" s="63"/>
    </row>
    <row r="57" spans="2:14" ht="15" thickBot="1" x14ac:dyDescent="0.35">
      <c r="B57" s="61"/>
      <c r="C57" s="90" t="s">
        <v>2031</v>
      </c>
      <c r="D57" s="64" t="s">
        <v>2412</v>
      </c>
      <c r="E57" s="42"/>
      <c r="F57" s="94" t="s">
        <v>2391</v>
      </c>
      <c r="G57" s="94" t="s">
        <v>2392</v>
      </c>
      <c r="H57" s="94" t="s">
        <v>2393</v>
      </c>
      <c r="I57" s="42"/>
      <c r="J57" s="42"/>
      <c r="K57" s="42"/>
      <c r="L57" s="42"/>
      <c r="M57" s="42"/>
      <c r="N57" s="63"/>
    </row>
    <row r="58" spans="2:14" x14ac:dyDescent="0.3">
      <c r="B58" s="61"/>
      <c r="C58" s="91" t="s">
        <v>1982</v>
      </c>
      <c r="D58" s="67">
        <v>166</v>
      </c>
      <c r="E58" s="42"/>
      <c r="F58" s="94" t="s">
        <v>2400</v>
      </c>
      <c r="G58" s="68">
        <f>GETPIVOTDATA("A_InfoG/a8_orga_gestion",$C$57,"A_InfoG/a8_orga_gestion","Forces armées")</f>
        <v>1</v>
      </c>
      <c r="H58" s="69">
        <f>G58/G62</f>
        <v>5.5248618784530384E-3</v>
      </c>
      <c r="I58" s="42"/>
      <c r="J58" s="42"/>
      <c r="K58" s="42"/>
      <c r="L58" s="42"/>
      <c r="M58" s="42"/>
      <c r="N58" s="63"/>
    </row>
    <row r="59" spans="2:14" x14ac:dyDescent="0.3">
      <c r="B59" s="61"/>
      <c r="C59" s="91" t="s">
        <v>2411</v>
      </c>
      <c r="D59" s="71">
        <v>1</v>
      </c>
      <c r="E59" s="42"/>
      <c r="F59" s="94" t="s">
        <v>1982</v>
      </c>
      <c r="G59" s="42">
        <f>GETPIVOTDATA("A_InfoG/a8_orga_gestion",$C$57,"A_InfoG/a8_orga_gestion","Aucune")</f>
        <v>166</v>
      </c>
      <c r="H59" s="69">
        <f>G59/G62</f>
        <v>0.91712707182320441</v>
      </c>
      <c r="I59" s="42"/>
      <c r="J59" s="42"/>
      <c r="K59" s="42"/>
      <c r="L59" s="42"/>
      <c r="M59" s="42"/>
      <c r="N59" s="63"/>
    </row>
    <row r="60" spans="2:14" x14ac:dyDescent="0.3">
      <c r="B60" s="61"/>
      <c r="C60" s="91" t="s">
        <v>1989</v>
      </c>
      <c r="D60" s="71">
        <v>1</v>
      </c>
      <c r="E60" s="42"/>
      <c r="F60" s="94" t="s">
        <v>1990</v>
      </c>
      <c r="G60" s="68">
        <f>GETPIVOTDATA("A_InfoG/a8_orga_gestion",$C$57,"A_InfoG/a8_orga_gestion","Organisation / ONG Internationale")</f>
        <v>13</v>
      </c>
      <c r="H60" s="69">
        <f>G60/G62</f>
        <v>7.18232044198895E-2</v>
      </c>
      <c r="I60" s="42"/>
      <c r="J60" s="42"/>
      <c r="K60" s="42"/>
      <c r="L60" s="42"/>
      <c r="M60" s="42"/>
      <c r="N60" s="63"/>
    </row>
    <row r="61" spans="2:14" ht="15" thickBot="1" x14ac:dyDescent="0.35">
      <c r="B61" s="61"/>
      <c r="C61" s="91" t="s">
        <v>1990</v>
      </c>
      <c r="D61" s="71">
        <v>13</v>
      </c>
      <c r="E61" s="42"/>
      <c r="F61" s="94" t="s">
        <v>2413</v>
      </c>
      <c r="G61" s="68">
        <f>GETPIVOTDATA("A_InfoG/a8_orga_gestion",$C$57,"A_InfoG/a8_orga_gestion","Autorités locales")</f>
        <v>1</v>
      </c>
      <c r="H61" s="69">
        <f>G61/G62</f>
        <v>5.5248618784530384E-3</v>
      </c>
      <c r="I61" s="42"/>
      <c r="J61" s="42"/>
      <c r="K61" s="42"/>
      <c r="L61" s="42"/>
      <c r="M61" s="42"/>
      <c r="N61" s="63"/>
    </row>
    <row r="62" spans="2:14" ht="15" thickBot="1" x14ac:dyDescent="0.35">
      <c r="B62" s="61"/>
      <c r="C62" s="106" t="s">
        <v>2032</v>
      </c>
      <c r="D62" s="75">
        <v>181</v>
      </c>
      <c r="E62" s="42"/>
      <c r="F62" s="94" t="s">
        <v>2260</v>
      </c>
      <c r="G62" s="68">
        <f>SUM(G58:G61)</f>
        <v>181</v>
      </c>
      <c r="H62" s="69">
        <f>SUM(H58:H61)</f>
        <v>1</v>
      </c>
      <c r="I62" s="42"/>
      <c r="J62" s="42"/>
      <c r="K62" s="42"/>
      <c r="L62" s="42"/>
      <c r="M62" s="42"/>
      <c r="N62" s="63"/>
    </row>
    <row r="63" spans="2:14" x14ac:dyDescent="0.3">
      <c r="B63" s="61"/>
      <c r="E63" s="42"/>
      <c r="F63" s="42"/>
      <c r="G63" s="42"/>
      <c r="H63" s="42"/>
      <c r="I63" s="42"/>
      <c r="J63" s="42"/>
      <c r="K63" s="42"/>
      <c r="L63" s="42"/>
      <c r="M63" s="42"/>
      <c r="N63" s="63"/>
    </row>
    <row r="64" spans="2:14" ht="15" thickBot="1" x14ac:dyDescent="0.35">
      <c r="B64" s="86"/>
      <c r="C64" s="87"/>
      <c r="D64" s="87"/>
      <c r="E64" s="87"/>
      <c r="F64" s="87"/>
      <c r="G64" s="87"/>
      <c r="H64" s="87"/>
      <c r="I64" s="87"/>
      <c r="J64" s="87"/>
      <c r="K64" s="87"/>
      <c r="L64" s="87"/>
      <c r="M64" s="87"/>
      <c r="N64" s="88"/>
    </row>
    <row r="65" spans="2:14" ht="15" thickBot="1" x14ac:dyDescent="0.35"/>
    <row r="66" spans="2:14" x14ac:dyDescent="0.3">
      <c r="B66" s="58"/>
      <c r="C66" s="59"/>
      <c r="D66" s="59"/>
      <c r="E66" s="59"/>
      <c r="F66" s="59"/>
      <c r="G66" s="59"/>
      <c r="H66" s="59"/>
      <c r="I66" s="59"/>
      <c r="J66" s="59"/>
      <c r="K66" s="59"/>
      <c r="L66" s="59"/>
      <c r="M66" s="59"/>
      <c r="N66" s="60"/>
    </row>
    <row r="67" spans="2:14" x14ac:dyDescent="0.3">
      <c r="B67" s="61"/>
      <c r="C67" s="62" t="s">
        <v>2401</v>
      </c>
      <c r="D67" s="42"/>
      <c r="E67" s="42"/>
      <c r="F67" s="42"/>
      <c r="G67" s="42"/>
      <c r="H67" s="42"/>
      <c r="I67" s="42"/>
      <c r="J67" s="42"/>
      <c r="K67" s="42"/>
      <c r="L67" s="42"/>
      <c r="M67" s="42"/>
      <c r="N67" s="63"/>
    </row>
    <row r="68" spans="2:14" ht="15" thickBot="1" x14ac:dyDescent="0.35">
      <c r="B68" s="61"/>
      <c r="C68" s="42"/>
      <c r="D68" s="42"/>
      <c r="E68" s="42"/>
      <c r="F68" s="42"/>
      <c r="G68" s="42"/>
      <c r="H68" s="42"/>
      <c r="I68" s="42"/>
      <c r="J68" s="42"/>
      <c r="K68" s="42"/>
      <c r="L68" s="42"/>
      <c r="M68" s="42"/>
      <c r="N68" s="63"/>
    </row>
    <row r="69" spans="2:14" ht="15" thickBot="1" x14ac:dyDescent="0.35">
      <c r="B69" s="61"/>
      <c r="C69" s="90" t="s">
        <v>2031</v>
      </c>
      <c r="D69" s="64" t="s">
        <v>2414</v>
      </c>
      <c r="E69" s="42"/>
      <c r="F69" s="94" t="s">
        <v>2391</v>
      </c>
      <c r="G69" s="94" t="s">
        <v>2392</v>
      </c>
      <c r="H69" s="94" t="s">
        <v>2393</v>
      </c>
      <c r="I69" s="42"/>
      <c r="J69" s="42"/>
      <c r="K69" s="42"/>
      <c r="L69" s="42"/>
      <c r="M69" s="42"/>
      <c r="N69" s="63"/>
    </row>
    <row r="70" spans="2:14" x14ac:dyDescent="0.3">
      <c r="B70" s="61"/>
      <c r="C70" s="91" t="s">
        <v>1998</v>
      </c>
      <c r="D70" s="67">
        <v>171</v>
      </c>
      <c r="E70" s="42"/>
      <c r="F70" s="94" t="s">
        <v>1998</v>
      </c>
      <c r="G70" s="68">
        <f>GETPIVOTDATA("c2_relation",$C$69,"c2_relation","Bonnes")</f>
        <v>171</v>
      </c>
      <c r="H70" s="69">
        <f>G70/G72</f>
        <v>0.94475138121546964</v>
      </c>
      <c r="I70" s="42"/>
      <c r="J70" s="42"/>
      <c r="K70" s="42"/>
      <c r="L70" s="42"/>
      <c r="M70" s="42"/>
      <c r="N70" s="63"/>
    </row>
    <row r="71" spans="2:14" ht="15" thickBot="1" x14ac:dyDescent="0.35">
      <c r="B71" s="61"/>
      <c r="C71" s="91" t="s">
        <v>1999</v>
      </c>
      <c r="D71" s="71">
        <v>10</v>
      </c>
      <c r="E71" s="42"/>
      <c r="F71" s="94" t="s">
        <v>1999</v>
      </c>
      <c r="G71" s="42">
        <f>GETPIVOTDATA("c2_relation",$C$69,"c2_relation","Excellentes")</f>
        <v>10</v>
      </c>
      <c r="H71" s="69">
        <f>G71/G72</f>
        <v>5.5248618784530384E-2</v>
      </c>
      <c r="I71" s="42"/>
      <c r="J71" s="42"/>
      <c r="K71" s="42"/>
      <c r="L71" s="42"/>
      <c r="M71" s="42"/>
      <c r="N71" s="63"/>
    </row>
    <row r="72" spans="2:14" ht="15" thickBot="1" x14ac:dyDescent="0.35">
      <c r="B72" s="61"/>
      <c r="C72" s="106" t="s">
        <v>2032</v>
      </c>
      <c r="D72" s="75">
        <v>181</v>
      </c>
      <c r="E72" s="42"/>
      <c r="F72" s="94" t="s">
        <v>2260</v>
      </c>
      <c r="G72" s="68">
        <f>SUM(G70:G71)</f>
        <v>181</v>
      </c>
      <c r="H72" s="69">
        <f>SUM(H70:H71)</f>
        <v>1</v>
      </c>
      <c r="I72" s="42"/>
      <c r="J72" s="42"/>
      <c r="K72" s="42"/>
      <c r="L72" s="42"/>
      <c r="M72" s="42"/>
      <c r="N72" s="63"/>
    </row>
    <row r="73" spans="2:14" x14ac:dyDescent="0.3">
      <c r="B73" s="61"/>
      <c r="E73" s="42"/>
      <c r="I73" s="42"/>
      <c r="J73" s="42"/>
      <c r="K73" s="42"/>
      <c r="L73" s="42"/>
      <c r="M73" s="42"/>
      <c r="N73" s="63"/>
    </row>
    <row r="74" spans="2:14" ht="15" thickBot="1" x14ac:dyDescent="0.35">
      <c r="B74" s="86"/>
      <c r="C74" s="87"/>
      <c r="D74" s="87"/>
      <c r="E74" s="87"/>
      <c r="F74" s="87"/>
      <c r="G74" s="87"/>
      <c r="H74" s="87"/>
      <c r="I74" s="87"/>
      <c r="J74" s="87"/>
      <c r="K74" s="87"/>
      <c r="L74" s="87"/>
      <c r="M74" s="87"/>
      <c r="N74" s="88"/>
    </row>
    <row r="80" spans="2:14" ht="15" thickBot="1" x14ac:dyDescent="0.35"/>
    <row r="81" spans="3:6" ht="15" thickBot="1" x14ac:dyDescent="0.35">
      <c r="C81" s="90" t="s">
        <v>2396</v>
      </c>
      <c r="D81" s="89" t="s">
        <v>2265</v>
      </c>
      <c r="E81" s="59"/>
      <c r="F81" s="60"/>
    </row>
    <row r="82" spans="3:6" ht="15" thickBot="1" x14ac:dyDescent="0.35">
      <c r="C82" s="165" t="s">
        <v>2031</v>
      </c>
      <c r="D82" s="103" t="s">
        <v>2292</v>
      </c>
      <c r="E82" s="104" t="s">
        <v>2296</v>
      </c>
      <c r="F82" s="63" t="s">
        <v>2032</v>
      </c>
    </row>
    <row r="83" spans="3:6" x14ac:dyDescent="0.3">
      <c r="C83" s="91" t="s">
        <v>2009</v>
      </c>
      <c r="D83" s="76">
        <v>14</v>
      </c>
      <c r="E83" s="77">
        <v>2</v>
      </c>
      <c r="F83" s="78">
        <v>16</v>
      </c>
    </row>
    <row r="84" spans="3:6" x14ac:dyDescent="0.3">
      <c r="C84" s="91" t="s">
        <v>332</v>
      </c>
      <c r="D84" s="80">
        <v>7</v>
      </c>
      <c r="E84" s="68">
        <v>11</v>
      </c>
      <c r="F84" s="81">
        <v>18</v>
      </c>
    </row>
    <row r="85" spans="3:6" x14ac:dyDescent="0.3">
      <c r="C85" s="91" t="s">
        <v>429</v>
      </c>
      <c r="D85" s="80">
        <v>35</v>
      </c>
      <c r="E85" s="68">
        <v>4</v>
      </c>
      <c r="F85" s="81">
        <v>39</v>
      </c>
    </row>
    <row r="86" spans="3:6" x14ac:dyDescent="0.3">
      <c r="C86" s="91" t="s">
        <v>2010</v>
      </c>
      <c r="D86" s="80">
        <v>8</v>
      </c>
      <c r="E86" s="68">
        <v>2</v>
      </c>
      <c r="F86" s="81">
        <v>10</v>
      </c>
    </row>
    <row r="87" spans="3:6" x14ac:dyDescent="0.3">
      <c r="C87" s="91" t="s">
        <v>1230</v>
      </c>
      <c r="D87" s="80">
        <v>3</v>
      </c>
      <c r="E87" s="68">
        <v>17</v>
      </c>
      <c r="F87" s="81">
        <v>20</v>
      </c>
    </row>
    <row r="88" spans="3:6" x14ac:dyDescent="0.3">
      <c r="C88" s="91" t="s">
        <v>1057</v>
      </c>
      <c r="D88" s="80">
        <v>34</v>
      </c>
      <c r="E88" s="68">
        <v>6</v>
      </c>
      <c r="F88" s="81">
        <v>40</v>
      </c>
    </row>
    <row r="89" spans="3:6" ht="15" thickBot="1" x14ac:dyDescent="0.35">
      <c r="C89" s="91" t="s">
        <v>1470</v>
      </c>
      <c r="D89" s="80">
        <v>23</v>
      </c>
      <c r="E89" s="68">
        <v>15</v>
      </c>
      <c r="F89" s="81">
        <v>38</v>
      </c>
    </row>
    <row r="90" spans="3:6" ht="15" thickBot="1" x14ac:dyDescent="0.35">
      <c r="C90" s="106" t="s">
        <v>2032</v>
      </c>
      <c r="D90" s="82">
        <v>124</v>
      </c>
      <c r="E90" s="83">
        <v>57</v>
      </c>
      <c r="F90" s="84">
        <v>181</v>
      </c>
    </row>
    <row r="97" ht="15" thickBot="1" x14ac:dyDescent="0.35"/>
    <row r="98" ht="15" thickBot="1" x14ac:dyDescent="0.35"/>
  </sheetData>
  <pageMargins left="0.7" right="0.7" top="0.75" bottom="0.75" header="0.3" footer="0.3"/>
  <pageSetup orientation="portrait" horizontalDpi="4294967295" verticalDpi="4294967295" r:id="rId8"/>
  <drawing r:id="rId9"/>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487"/>
  <sheetViews>
    <sheetView zoomScale="70" zoomScaleNormal="70" workbookViewId="0">
      <selection activeCell="F95" sqref="F95"/>
    </sheetView>
  </sheetViews>
  <sheetFormatPr defaultRowHeight="14.4" x14ac:dyDescent="0.3"/>
  <cols>
    <col min="3" max="3" width="21.5546875" customWidth="1"/>
    <col min="4" max="4" width="32.6640625" customWidth="1"/>
    <col min="5" max="5" width="24.88671875" customWidth="1"/>
    <col min="6" max="6" width="29.109375" customWidth="1"/>
    <col min="7" max="7" width="29.6640625" customWidth="1"/>
    <col min="8" max="8" width="58.33203125" customWidth="1"/>
    <col min="9" max="9" width="26.33203125" customWidth="1"/>
    <col min="10" max="10" width="45.33203125" bestFit="1" customWidth="1"/>
    <col min="11" max="11" width="21.33203125" bestFit="1" customWidth="1"/>
    <col min="12" max="25" width="3" customWidth="1"/>
    <col min="26" max="28" width="4" customWidth="1"/>
    <col min="29" max="30" width="3" customWidth="1"/>
    <col min="31" max="31" width="7.6640625" customWidth="1"/>
    <col min="32" max="32" width="5" customWidth="1"/>
    <col min="33" max="33" width="7.6640625" customWidth="1"/>
    <col min="34" max="34" width="5" customWidth="1"/>
    <col min="35" max="37" width="3" customWidth="1"/>
    <col min="38" max="38" width="7.6640625" customWidth="1"/>
    <col min="39" max="39" width="5" customWidth="1"/>
    <col min="40" max="40" width="3" customWidth="1"/>
    <col min="41" max="41" width="7.6640625" customWidth="1"/>
    <col min="42" max="42" width="5" customWidth="1"/>
    <col min="43" max="45" width="3" customWidth="1"/>
    <col min="46" max="46" width="4" customWidth="1"/>
    <col min="47" max="47" width="3" customWidth="1"/>
    <col min="48" max="48" width="7.6640625" customWidth="1"/>
    <col min="49" max="49" width="5" customWidth="1"/>
    <col min="50" max="50" width="4" customWidth="1"/>
    <col min="51" max="51" width="3" customWidth="1"/>
    <col min="52" max="52" width="2" customWidth="1"/>
    <col min="53" max="53" width="3" customWidth="1"/>
    <col min="54" max="54" width="7.6640625" customWidth="1"/>
    <col min="55" max="55" width="5" customWidth="1"/>
    <col min="56" max="56" width="7.6640625" customWidth="1"/>
    <col min="57" max="57" width="5" customWidth="1"/>
    <col min="58" max="58" width="7.6640625" customWidth="1"/>
    <col min="59" max="59" width="5" customWidth="1"/>
    <col min="60" max="60" width="7.6640625" customWidth="1"/>
    <col min="61" max="61" width="5" customWidth="1"/>
    <col min="62" max="63" width="3" customWidth="1"/>
    <col min="64" max="64" width="7.6640625" customWidth="1"/>
    <col min="65" max="65" width="5" customWidth="1"/>
    <col min="66" max="66" width="4" customWidth="1"/>
    <col min="67" max="68" width="3" customWidth="1"/>
    <col min="69" max="69" width="7.6640625" customWidth="1"/>
    <col min="70" max="70" width="5" customWidth="1"/>
    <col min="71" max="71" width="7.6640625" customWidth="1"/>
    <col min="72" max="72" width="6" customWidth="1"/>
    <col min="73" max="73" width="3" customWidth="1"/>
    <col min="74" max="74" width="2" customWidth="1"/>
    <col min="75" max="75" width="4" customWidth="1"/>
    <col min="76" max="79" width="3" customWidth="1"/>
    <col min="80" max="82" width="4" customWidth="1"/>
    <col min="83" max="83" width="8.6640625" customWidth="1"/>
    <col min="84" max="84" width="6" customWidth="1"/>
    <col min="85" max="85" width="8.6640625" customWidth="1"/>
    <col min="86" max="86" width="6" customWidth="1"/>
    <col min="87" max="87" width="8.6640625" customWidth="1"/>
    <col min="88" max="88" width="6" customWidth="1"/>
    <col min="89" max="89" width="8.6640625" customWidth="1"/>
    <col min="90" max="90" width="6" customWidth="1"/>
    <col min="91" max="91" width="8.6640625" customWidth="1"/>
    <col min="92" max="92" width="6" customWidth="1"/>
    <col min="93" max="95" width="3" customWidth="1"/>
    <col min="96" max="96" width="4" customWidth="1"/>
    <col min="97" max="97" width="8.6640625" customWidth="1"/>
    <col min="98" max="98" width="6" customWidth="1"/>
    <col min="99" max="99" width="8.6640625" customWidth="1"/>
    <col min="100" max="100" width="6" customWidth="1"/>
    <col min="101" max="101" width="8.6640625" customWidth="1"/>
    <col min="102" max="102" width="6" customWidth="1"/>
    <col min="103" max="103" width="8.6640625" customWidth="1"/>
    <col min="104" max="104" width="6" customWidth="1"/>
    <col min="105" max="106" width="3" customWidth="1"/>
    <col min="107" max="107" width="4" customWidth="1"/>
    <col min="108" max="108" width="3" customWidth="1"/>
    <col min="109" max="109" width="4" customWidth="1"/>
    <col min="110" max="110" width="3" customWidth="1"/>
    <col min="111" max="111" width="8.6640625" customWidth="1"/>
    <col min="112" max="112" width="6" customWidth="1"/>
    <col min="113" max="113" width="8.6640625" customWidth="1"/>
    <col min="114" max="114" width="6" customWidth="1"/>
    <col min="115" max="115" width="8.6640625" customWidth="1"/>
    <col min="116" max="116" width="6" customWidth="1"/>
    <col min="117" max="117" width="2" customWidth="1"/>
    <col min="118" max="118" width="4" customWidth="1"/>
    <col min="119" max="121" width="3" customWidth="1"/>
    <col min="122" max="122" width="8.6640625" customWidth="1"/>
    <col min="123" max="123" width="6" customWidth="1"/>
    <col min="124" max="124" width="8.6640625" customWidth="1"/>
    <col min="125" max="125" width="6" customWidth="1"/>
    <col min="126" max="126" width="8.6640625" customWidth="1"/>
    <col min="127" max="127" width="6" customWidth="1"/>
    <col min="128" max="128" width="8.6640625" customWidth="1"/>
    <col min="129" max="129" width="6" customWidth="1"/>
    <col min="130" max="130" width="8.6640625" customWidth="1"/>
    <col min="131" max="131" width="6" customWidth="1"/>
    <col min="132" max="132" width="8.6640625" customWidth="1"/>
    <col min="133" max="133" width="7" customWidth="1"/>
    <col min="134" max="134" width="9.6640625" customWidth="1"/>
    <col min="135" max="135" width="7" customWidth="1"/>
    <col min="136" max="136" width="9.6640625" customWidth="1"/>
    <col min="137" max="137" width="7" customWidth="1"/>
    <col min="138" max="138" width="9.6640625" customWidth="1"/>
    <col min="139" max="139" width="10.77734375" customWidth="1"/>
    <col min="140" max="141" width="7.6640625" customWidth="1"/>
    <col min="142" max="142" width="5" customWidth="1"/>
    <col min="143" max="143" width="7.6640625" customWidth="1"/>
    <col min="144" max="144" width="5" customWidth="1"/>
    <col min="145" max="145" width="7.6640625" customWidth="1"/>
    <col min="146" max="146" width="5" customWidth="1"/>
    <col min="147" max="147" width="7.6640625" customWidth="1"/>
    <col min="148" max="148" width="5" customWidth="1"/>
    <col min="149" max="149" width="7.6640625" customWidth="1"/>
    <col min="150" max="150" width="5" customWidth="1"/>
    <col min="151" max="152" width="7.6640625" customWidth="1"/>
    <col min="153" max="153" width="5" customWidth="1"/>
    <col min="154" max="154" width="7.6640625" customWidth="1"/>
    <col min="155" max="155" width="5" customWidth="1"/>
    <col min="156" max="156" width="3" customWidth="1"/>
    <col min="157" max="157" width="7.6640625" customWidth="1"/>
    <col min="158" max="158" width="5" customWidth="1"/>
    <col min="159" max="159" width="7.6640625" customWidth="1"/>
    <col min="160" max="160" width="5" customWidth="1"/>
    <col min="161" max="161" width="7.6640625" customWidth="1"/>
    <col min="162" max="162" width="5" customWidth="1"/>
    <col min="163" max="163" width="3" customWidth="1"/>
    <col min="164" max="164" width="7.6640625" customWidth="1"/>
    <col min="165" max="165" width="6" customWidth="1"/>
    <col min="166" max="169" width="3" customWidth="1"/>
    <col min="170" max="170" width="8.6640625" customWidth="1"/>
    <col min="171" max="171" width="6" customWidth="1"/>
    <col min="172" max="172" width="3" customWidth="1"/>
    <col min="173" max="173" width="8.6640625" customWidth="1"/>
    <col min="174" max="174" width="6" customWidth="1"/>
    <col min="175" max="176" width="3" customWidth="1"/>
    <col min="177" max="177" width="8.6640625" customWidth="1"/>
    <col min="178" max="178" width="6" customWidth="1"/>
    <col min="179" max="179" width="8.6640625" customWidth="1"/>
    <col min="180" max="180" width="7" customWidth="1"/>
    <col min="181" max="181" width="9.6640625" customWidth="1"/>
    <col min="182" max="182" width="7.6640625" customWidth="1"/>
    <col min="183" max="183" width="5" customWidth="1"/>
    <col min="184" max="185" width="7.6640625" customWidth="1"/>
    <col min="186" max="186" width="6" customWidth="1"/>
    <col min="187" max="187" width="8.6640625" customWidth="1"/>
    <col min="188" max="188" width="7.6640625" customWidth="1"/>
    <col min="189" max="189" width="6" customWidth="1"/>
    <col min="190" max="190" width="8.6640625" customWidth="1"/>
    <col min="191" max="191" width="7.6640625" customWidth="1"/>
    <col min="192" max="192" width="5" customWidth="1"/>
    <col min="193" max="193" width="7.6640625" customWidth="1"/>
    <col min="194" max="194" width="6" customWidth="1"/>
    <col min="195" max="195" width="8.6640625" customWidth="1"/>
    <col min="196" max="196" width="6" customWidth="1"/>
    <col min="197" max="197" width="8.6640625" customWidth="1"/>
    <col min="198" max="198" width="7.6640625" customWidth="1"/>
    <col min="199" max="199" width="5" customWidth="1"/>
    <col min="200" max="201" width="7.6640625" customWidth="1"/>
    <col min="202" max="202" width="6" customWidth="1"/>
    <col min="203" max="203" width="8.6640625" customWidth="1"/>
    <col min="204" max="204" width="7.6640625" customWidth="1"/>
    <col min="205" max="205" width="5" customWidth="1"/>
    <col min="206" max="206" width="7.6640625" customWidth="1"/>
    <col min="207" max="207" width="6" customWidth="1"/>
    <col min="208" max="208" width="8.6640625" customWidth="1"/>
    <col min="209" max="209" width="7.6640625" customWidth="1"/>
    <col min="210" max="210" width="6" customWidth="1"/>
    <col min="211" max="211" width="8.6640625" customWidth="1"/>
    <col min="212" max="212" width="7.6640625" customWidth="1"/>
    <col min="213" max="213" width="6" customWidth="1"/>
    <col min="214" max="214" width="4" customWidth="1"/>
    <col min="215" max="215" width="8.6640625" customWidth="1"/>
    <col min="216" max="216" width="6" customWidth="1"/>
    <col min="217" max="217" width="8.6640625" customWidth="1"/>
    <col min="218" max="218" width="6" customWidth="1"/>
    <col min="219" max="219" width="8.6640625" customWidth="1"/>
    <col min="220" max="220" width="6" customWidth="1"/>
    <col min="221" max="221" width="4" customWidth="1"/>
    <col min="222" max="222" width="8.6640625" customWidth="1"/>
    <col min="223" max="223" width="6" customWidth="1"/>
    <col min="224" max="224" width="4" customWidth="1"/>
    <col min="225" max="225" width="3" customWidth="1"/>
    <col min="226" max="227" width="8.6640625" customWidth="1"/>
    <col min="228" max="228" width="6" customWidth="1"/>
    <col min="229" max="230" width="8.6640625" customWidth="1"/>
    <col min="231" max="231" width="6" customWidth="1"/>
    <col min="232" max="232" width="8.6640625" customWidth="1"/>
    <col min="233" max="233" width="6" customWidth="1"/>
    <col min="234" max="234" width="8.6640625" customWidth="1"/>
    <col min="235" max="235" width="6" customWidth="1"/>
    <col min="236" max="237" width="8.6640625" customWidth="1"/>
    <col min="238" max="238" width="6" customWidth="1"/>
    <col min="239" max="240" width="8.6640625" customWidth="1"/>
    <col min="241" max="241" width="6" customWidth="1"/>
    <col min="242" max="242" width="8.6640625" customWidth="1"/>
    <col min="243" max="243" width="6" customWidth="1"/>
    <col min="244" max="244" width="3" customWidth="1"/>
    <col min="245" max="246" width="8.6640625" customWidth="1"/>
    <col min="247" max="247" width="6" customWidth="1"/>
    <col min="248" max="249" width="8.6640625" customWidth="1"/>
    <col min="250" max="250" width="6" customWidth="1"/>
    <col min="251" max="251" width="8.6640625" customWidth="1"/>
    <col min="252" max="252" width="6" customWidth="1"/>
    <col min="253" max="253" width="8.6640625" customWidth="1"/>
    <col min="254" max="254" width="6" customWidth="1"/>
    <col min="255" max="255" width="8.6640625" customWidth="1"/>
    <col min="256" max="256" width="6" customWidth="1"/>
    <col min="257" max="257" width="8.6640625" customWidth="1"/>
    <col min="258" max="258" width="6" customWidth="1"/>
    <col min="259" max="259" width="8.6640625" customWidth="1"/>
    <col min="260" max="260" width="6" customWidth="1"/>
    <col min="261" max="262" width="8.6640625" customWidth="1"/>
    <col min="263" max="263" width="6" customWidth="1"/>
    <col min="264" max="265" width="8.6640625" customWidth="1"/>
    <col min="266" max="266" width="6" customWidth="1"/>
    <col min="267" max="267" width="3" customWidth="1"/>
    <col min="268" max="269" width="8.6640625" customWidth="1"/>
    <col min="270" max="270" width="7" customWidth="1"/>
    <col min="271" max="271" width="9.6640625" customWidth="1"/>
    <col min="272" max="272" width="8.6640625" customWidth="1"/>
    <col min="273" max="273" width="6" customWidth="1"/>
    <col min="274" max="275" width="8.6640625" customWidth="1"/>
    <col min="276" max="276" width="6" customWidth="1"/>
    <col min="277" max="278" width="8.6640625" customWidth="1"/>
    <col min="279" max="279" width="7" customWidth="1"/>
    <col min="280" max="280" width="9.6640625" customWidth="1"/>
    <col min="281" max="281" width="8.6640625" customWidth="1"/>
    <col min="282" max="282" width="6" customWidth="1"/>
    <col min="283" max="284" width="8.6640625" customWidth="1"/>
    <col min="285" max="285" width="7" customWidth="1"/>
    <col min="286" max="286" width="7.6640625" customWidth="1"/>
    <col min="287" max="287" width="9.6640625" customWidth="1"/>
    <col min="288" max="288" width="10.77734375" customWidth="1"/>
    <col min="289" max="289" width="9.6640625" customWidth="1"/>
    <col min="290" max="290" width="8.33203125" customWidth="1"/>
    <col min="291" max="291" width="10.77734375" customWidth="1"/>
    <col min="292" max="292" width="8.33203125" customWidth="1"/>
    <col min="293" max="293" width="10.77734375" customWidth="1"/>
    <col min="294" max="294" width="8.33203125" customWidth="1"/>
    <col min="295" max="295" width="10.77734375" bestFit="1" customWidth="1"/>
  </cols>
  <sheetData>
    <row r="1" spans="2:11" ht="15" thickBot="1" x14ac:dyDescent="0.35"/>
    <row r="2" spans="2:11" x14ac:dyDescent="0.3">
      <c r="B2" s="58"/>
      <c r="C2" s="59"/>
      <c r="D2" s="59"/>
      <c r="E2" s="59"/>
      <c r="F2" s="59"/>
      <c r="G2" s="59"/>
      <c r="H2" s="59"/>
      <c r="I2" s="59"/>
      <c r="J2" s="59"/>
      <c r="K2" s="60"/>
    </row>
    <row r="3" spans="2:11" x14ac:dyDescent="0.3">
      <c r="B3" s="61"/>
      <c r="C3" s="62" t="s">
        <v>2415</v>
      </c>
      <c r="D3" s="42"/>
      <c r="E3" s="42"/>
      <c r="F3" s="42"/>
      <c r="G3" s="42"/>
      <c r="H3" s="42"/>
      <c r="I3" s="42"/>
      <c r="J3" s="42"/>
      <c r="K3" s="63"/>
    </row>
    <row r="4" spans="2:11" x14ac:dyDescent="0.3">
      <c r="B4" s="61"/>
      <c r="C4" s="42"/>
      <c r="D4" s="42"/>
      <c r="E4" s="42"/>
      <c r="F4" s="42"/>
      <c r="G4" s="42"/>
      <c r="H4" s="42"/>
      <c r="I4" s="42"/>
      <c r="J4" s="42"/>
      <c r="K4" s="63"/>
    </row>
    <row r="5" spans="2:11" x14ac:dyDescent="0.3">
      <c r="B5" s="61"/>
      <c r="C5" s="44" t="s">
        <v>2416</v>
      </c>
      <c r="D5" s="44" t="s">
        <v>2417</v>
      </c>
      <c r="E5" s="44" t="s">
        <v>2418</v>
      </c>
      <c r="F5" s="44" t="s">
        <v>2260</v>
      </c>
      <c r="G5" s="44" t="s">
        <v>2419</v>
      </c>
      <c r="H5" s="42"/>
      <c r="I5" s="42"/>
      <c r="J5" s="42"/>
      <c r="K5" s="63"/>
    </row>
    <row r="6" spans="2:11" x14ac:dyDescent="0.3">
      <c r="B6" s="61"/>
      <c r="C6" s="49" t="s">
        <v>2428</v>
      </c>
      <c r="D6" s="135">
        <f>COUNTIF(ALL_DATA!CH3:CH183, "Oui")</f>
        <v>93</v>
      </c>
      <c r="E6" s="135">
        <f>COUNTIF(ALL_DATA!CH3:CH183, "Non")</f>
        <v>88</v>
      </c>
      <c r="F6" s="135">
        <f t="shared" ref="F6:F16" si="0">SUM(D6:E6)</f>
        <v>181</v>
      </c>
      <c r="G6" s="136">
        <f t="shared" ref="G6:G16" si="1">D6/F6</f>
        <v>0.51381215469613262</v>
      </c>
      <c r="H6" s="42"/>
      <c r="I6" s="42"/>
      <c r="J6" s="42"/>
      <c r="K6" s="63"/>
    </row>
    <row r="7" spans="2:11" x14ac:dyDescent="0.3">
      <c r="B7" s="61"/>
      <c r="C7" s="49" t="s">
        <v>2429</v>
      </c>
      <c r="D7" s="135">
        <f>COUNTIF(ALL_DATA!CI3:CI183, "Oui")</f>
        <v>62</v>
      </c>
      <c r="E7" s="135">
        <f>COUNTIF(ALL_DATA!CI3:CI183, "Non")</f>
        <v>111</v>
      </c>
      <c r="F7" s="135">
        <f t="shared" si="0"/>
        <v>173</v>
      </c>
      <c r="G7" s="136">
        <f t="shared" si="1"/>
        <v>0.3583815028901734</v>
      </c>
      <c r="H7" s="42"/>
      <c r="I7" s="42"/>
      <c r="J7" s="42"/>
      <c r="K7" s="63"/>
    </row>
    <row r="8" spans="2:11" x14ac:dyDescent="0.3">
      <c r="B8" s="61"/>
      <c r="C8" s="49" t="s">
        <v>2425</v>
      </c>
      <c r="D8" s="135">
        <f>COUNTIF(ALL_DATA!CB3:CB183, "Oui")</f>
        <v>56</v>
      </c>
      <c r="E8" s="135">
        <f>COUNTIF(ALL_DATA!CB3:CB183, "Non")</f>
        <v>125</v>
      </c>
      <c r="F8" s="135">
        <f t="shared" si="0"/>
        <v>181</v>
      </c>
      <c r="G8" s="136">
        <f t="shared" si="1"/>
        <v>0.30939226519337015</v>
      </c>
      <c r="H8" s="42"/>
      <c r="I8" s="42"/>
      <c r="J8" s="42"/>
      <c r="K8" s="63"/>
    </row>
    <row r="9" spans="2:11" x14ac:dyDescent="0.3">
      <c r="B9" s="61"/>
      <c r="C9" s="49" t="s">
        <v>2426</v>
      </c>
      <c r="D9" s="135">
        <f>COUNTIF(ALL_DATA!CA3:CA183, "Oui")</f>
        <v>53</v>
      </c>
      <c r="E9" s="135">
        <f>COUNTIF(ALL_DATA!CA3:CA183, "Non")</f>
        <v>128</v>
      </c>
      <c r="F9" s="135">
        <f t="shared" si="0"/>
        <v>181</v>
      </c>
      <c r="G9" s="136">
        <f t="shared" si="1"/>
        <v>0.29281767955801102</v>
      </c>
      <c r="H9" s="42"/>
      <c r="I9" s="42"/>
      <c r="J9" s="42"/>
      <c r="K9" s="63"/>
    </row>
    <row r="10" spans="2:11" x14ac:dyDescent="0.3">
      <c r="B10" s="61"/>
      <c r="C10" s="49" t="s">
        <v>2427</v>
      </c>
      <c r="D10" s="135">
        <f>COUNTIF(ALL_DATA!BZ3:BZ183, "Oui")</f>
        <v>52</v>
      </c>
      <c r="E10" s="135">
        <f>COUNTIF(ALL_DATA!BZ3:BZ183, "Non")</f>
        <v>129</v>
      </c>
      <c r="F10" s="135">
        <f t="shared" si="0"/>
        <v>181</v>
      </c>
      <c r="G10" s="136">
        <f t="shared" si="1"/>
        <v>0.287292817679558</v>
      </c>
      <c r="H10" s="42"/>
      <c r="I10" s="42"/>
      <c r="J10" s="42"/>
      <c r="K10" s="63"/>
    </row>
    <row r="11" spans="2:11" x14ac:dyDescent="0.3">
      <c r="B11" s="61"/>
      <c r="C11" s="49" t="s">
        <v>1982</v>
      </c>
      <c r="D11" s="135">
        <f>COUNTIF(ALL_DATA!CJ3:CJ183, "Oui")</f>
        <v>50</v>
      </c>
      <c r="E11" s="135">
        <f>COUNTIF(ALL_DATA!CJ3:CJ183, "Non")</f>
        <v>131</v>
      </c>
      <c r="F11" s="135">
        <f t="shared" si="0"/>
        <v>181</v>
      </c>
      <c r="G11" s="136">
        <f t="shared" si="1"/>
        <v>0.27624309392265195</v>
      </c>
      <c r="H11" s="42"/>
      <c r="I11" s="42"/>
      <c r="J11" s="42"/>
      <c r="K11" s="63"/>
    </row>
    <row r="12" spans="2:11" x14ac:dyDescent="0.3">
      <c r="B12" s="61"/>
      <c r="C12" s="49" t="s">
        <v>2424</v>
      </c>
      <c r="D12" s="135">
        <f>COUNTIF(ALL_DATA!CG3:CG183, "Oui")</f>
        <v>29</v>
      </c>
      <c r="E12" s="135">
        <f>COUNTIF(ALL_DATA!CG3:CG183, "Non")</f>
        <v>152</v>
      </c>
      <c r="F12" s="135">
        <f t="shared" si="0"/>
        <v>181</v>
      </c>
      <c r="G12" s="136">
        <f t="shared" si="1"/>
        <v>0.16022099447513813</v>
      </c>
      <c r="H12" s="42"/>
      <c r="I12" s="42"/>
      <c r="J12" s="42"/>
      <c r="K12" s="63"/>
    </row>
    <row r="13" spans="2:11" x14ac:dyDescent="0.3">
      <c r="B13" s="61"/>
      <c r="C13" s="49" t="s">
        <v>2423</v>
      </c>
      <c r="D13" s="135">
        <f>COUNTIF(ALL_DATA!CC3:CC183, "Oui")</f>
        <v>18</v>
      </c>
      <c r="E13" s="135">
        <f>COUNTIF(ALL_DATA!CC3:CC183, "Non")</f>
        <v>163</v>
      </c>
      <c r="F13" s="135">
        <f t="shared" si="0"/>
        <v>181</v>
      </c>
      <c r="G13" s="136">
        <f t="shared" si="1"/>
        <v>9.9447513812154692E-2</v>
      </c>
      <c r="H13" s="42"/>
      <c r="I13" s="42"/>
      <c r="J13" s="42"/>
      <c r="K13" s="63"/>
    </row>
    <row r="14" spans="2:11" x14ac:dyDescent="0.3">
      <c r="B14" s="61"/>
      <c r="C14" s="49" t="s">
        <v>2422</v>
      </c>
      <c r="D14" s="135">
        <f>COUNTIF(ALL_DATA!CE3:CE183, "Oui")</f>
        <v>18</v>
      </c>
      <c r="E14" s="135">
        <f>COUNTIF(ALL_DATA!CE3:CE183, "Non")</f>
        <v>163</v>
      </c>
      <c r="F14" s="135">
        <f t="shared" si="0"/>
        <v>181</v>
      </c>
      <c r="G14" s="136">
        <f t="shared" si="1"/>
        <v>9.9447513812154692E-2</v>
      </c>
      <c r="H14" s="42"/>
      <c r="I14" s="42"/>
      <c r="J14" s="42"/>
      <c r="K14" s="63"/>
    </row>
    <row r="15" spans="2:11" x14ac:dyDescent="0.3">
      <c r="B15" s="61"/>
      <c r="C15" s="49" t="s">
        <v>2421</v>
      </c>
      <c r="D15" s="135">
        <f>COUNTIF(ALL_DATA!CD3:CD183, "Oui")</f>
        <v>10</v>
      </c>
      <c r="E15" s="135">
        <f>COUNTIF(ALL_DATA!CD3:CD183, "Non")</f>
        <v>171</v>
      </c>
      <c r="F15" s="135">
        <f t="shared" si="0"/>
        <v>181</v>
      </c>
      <c r="G15" s="136">
        <f t="shared" si="1"/>
        <v>5.5248618784530384E-2</v>
      </c>
      <c r="H15" s="42"/>
      <c r="I15" s="42"/>
      <c r="J15" s="42"/>
      <c r="K15" s="63"/>
    </row>
    <row r="16" spans="2:11" x14ac:dyDescent="0.3">
      <c r="B16" s="61"/>
      <c r="C16" s="49" t="s">
        <v>2420</v>
      </c>
      <c r="D16" s="135">
        <f>COUNTIF(ALL_DATA!CF3:CF183, "Oui")</f>
        <v>3</v>
      </c>
      <c r="E16" s="135">
        <f>COUNTIF(ALL_DATA!CF3:CF183, "Non")</f>
        <v>178</v>
      </c>
      <c r="F16" s="135">
        <f t="shared" si="0"/>
        <v>181</v>
      </c>
      <c r="G16" s="136">
        <f t="shared" si="1"/>
        <v>1.6574585635359115E-2</v>
      </c>
      <c r="H16" s="42"/>
      <c r="I16" s="42"/>
      <c r="J16" s="42"/>
      <c r="K16" s="63"/>
    </row>
    <row r="17" spans="2:11" x14ac:dyDescent="0.3">
      <c r="B17" s="61"/>
      <c r="C17" s="42"/>
      <c r="D17" s="42"/>
      <c r="E17" s="42"/>
      <c r="F17" s="42"/>
      <c r="G17" s="42"/>
      <c r="H17" s="42"/>
      <c r="I17" s="42"/>
      <c r="J17" s="42"/>
      <c r="K17" s="63"/>
    </row>
    <row r="18" spans="2:11" x14ac:dyDescent="0.3">
      <c r="B18" s="61"/>
      <c r="C18" s="42"/>
      <c r="D18" s="42"/>
      <c r="E18" s="42"/>
      <c r="F18" s="42"/>
      <c r="G18" s="42"/>
      <c r="H18" s="42"/>
      <c r="I18" s="42"/>
      <c r="J18" s="42"/>
      <c r="K18" s="63"/>
    </row>
    <row r="19" spans="2:11" x14ac:dyDescent="0.3">
      <c r="B19" s="61"/>
      <c r="C19" s="42"/>
      <c r="D19" s="42"/>
      <c r="E19" s="42"/>
      <c r="F19" s="42"/>
      <c r="G19" s="42"/>
      <c r="H19" s="42"/>
      <c r="I19" s="42"/>
      <c r="J19" s="42"/>
      <c r="K19" s="63"/>
    </row>
    <row r="20" spans="2:11" ht="15" thickBot="1" x14ac:dyDescent="0.35">
      <c r="B20" s="86"/>
      <c r="C20" s="87"/>
      <c r="D20" s="87"/>
      <c r="E20" s="87"/>
      <c r="F20" s="87"/>
      <c r="G20" s="87"/>
      <c r="H20" s="87"/>
      <c r="I20" s="87"/>
      <c r="J20" s="87"/>
      <c r="K20" s="88"/>
    </row>
    <row r="21" spans="2:11" ht="15" thickBot="1" x14ac:dyDescent="0.35"/>
    <row r="22" spans="2:11" x14ac:dyDescent="0.3">
      <c r="B22" s="58"/>
      <c r="C22" s="59"/>
      <c r="D22" s="59"/>
      <c r="E22" s="59"/>
      <c r="F22" s="59"/>
      <c r="G22" s="59"/>
      <c r="H22" s="59"/>
      <c r="I22" s="59"/>
      <c r="J22" s="60"/>
    </row>
    <row r="23" spans="2:11" ht="18" x14ac:dyDescent="0.35">
      <c r="B23" s="61"/>
      <c r="C23" s="137" t="s">
        <v>2430</v>
      </c>
      <c r="D23" s="42"/>
      <c r="E23" s="42"/>
      <c r="F23" s="42"/>
      <c r="G23" s="42"/>
      <c r="H23" s="42"/>
      <c r="I23" s="42"/>
      <c r="J23" s="63"/>
    </row>
    <row r="24" spans="2:11" x14ac:dyDescent="0.3">
      <c r="B24" s="61"/>
      <c r="C24" s="42"/>
      <c r="D24" s="42"/>
      <c r="E24" s="42"/>
      <c r="F24" s="42"/>
      <c r="G24" s="42"/>
      <c r="H24" s="42"/>
      <c r="I24" s="42"/>
      <c r="J24" s="63"/>
    </row>
    <row r="25" spans="2:11" x14ac:dyDescent="0.3">
      <c r="B25" s="61"/>
      <c r="C25" s="62" t="s">
        <v>2431</v>
      </c>
      <c r="D25" s="42"/>
      <c r="E25" s="42"/>
      <c r="F25" s="42"/>
      <c r="G25" s="42"/>
      <c r="H25" s="62" t="s">
        <v>2438</v>
      </c>
      <c r="I25" s="42"/>
      <c r="J25" s="63"/>
    </row>
    <row r="26" spans="2:11" ht="15" thickBot="1" x14ac:dyDescent="0.35">
      <c r="B26" s="61"/>
      <c r="C26" s="42"/>
      <c r="D26" s="42"/>
      <c r="E26" s="42"/>
      <c r="F26" s="42"/>
      <c r="G26" s="42"/>
      <c r="I26" s="42"/>
      <c r="J26" s="63"/>
    </row>
    <row r="27" spans="2:11" ht="15" thickBot="1" x14ac:dyDescent="0.35">
      <c r="B27" s="61"/>
      <c r="C27" s="90" t="s">
        <v>2267</v>
      </c>
      <c r="D27" s="60"/>
      <c r="E27" s="42"/>
      <c r="H27" s="90" t="s">
        <v>2031</v>
      </c>
      <c r="I27" s="64" t="s">
        <v>2439</v>
      </c>
      <c r="J27" s="63"/>
    </row>
    <row r="28" spans="2:11" x14ac:dyDescent="0.3">
      <c r="B28" s="61"/>
      <c r="C28" s="91" t="s">
        <v>2574</v>
      </c>
      <c r="D28" s="67">
        <v>7701</v>
      </c>
      <c r="E28" s="42"/>
      <c r="H28" s="91" t="s">
        <v>1961</v>
      </c>
      <c r="I28" s="67">
        <v>9</v>
      </c>
      <c r="J28" s="63"/>
    </row>
    <row r="29" spans="2:11" x14ac:dyDescent="0.3">
      <c r="B29" s="61"/>
      <c r="C29" s="91" t="s">
        <v>2575</v>
      </c>
      <c r="D29" s="71">
        <v>11720</v>
      </c>
      <c r="E29" s="42"/>
      <c r="H29" s="91" t="s">
        <v>1921</v>
      </c>
      <c r="I29" s="71">
        <v>32</v>
      </c>
      <c r="J29" s="63"/>
    </row>
    <row r="30" spans="2:11" ht="15" thickBot="1" x14ac:dyDescent="0.35">
      <c r="B30" s="61"/>
      <c r="C30" s="91" t="s">
        <v>2576</v>
      </c>
      <c r="D30" s="71">
        <v>1045</v>
      </c>
      <c r="E30" s="42"/>
      <c r="H30" s="91" t="s">
        <v>1920</v>
      </c>
      <c r="I30" s="71">
        <v>140</v>
      </c>
      <c r="J30" s="63"/>
    </row>
    <row r="31" spans="2:11" ht="15" thickBot="1" x14ac:dyDescent="0.35">
      <c r="B31" s="61"/>
      <c r="C31" s="91" t="s">
        <v>2577</v>
      </c>
      <c r="D31" s="71">
        <v>1438</v>
      </c>
      <c r="E31" s="42"/>
      <c r="H31" s="106" t="s">
        <v>2032</v>
      </c>
      <c r="I31" s="75">
        <v>181</v>
      </c>
      <c r="J31" s="63"/>
    </row>
    <row r="32" spans="2:11" x14ac:dyDescent="0.3">
      <c r="B32" s="61"/>
      <c r="C32" s="91" t="s">
        <v>2578</v>
      </c>
      <c r="D32" s="71">
        <v>1579</v>
      </c>
      <c r="E32" s="42"/>
      <c r="J32" s="63"/>
    </row>
    <row r="33" spans="2:10" x14ac:dyDescent="0.3">
      <c r="B33" s="61"/>
      <c r="C33" s="91" t="s">
        <v>2579</v>
      </c>
      <c r="D33" s="71">
        <v>1535</v>
      </c>
      <c r="E33" s="42"/>
      <c r="H33" s="62" t="s">
        <v>2432</v>
      </c>
      <c r="J33" s="63"/>
    </row>
    <row r="34" spans="2:10" ht="15" thickBot="1" x14ac:dyDescent="0.35">
      <c r="B34" s="61"/>
      <c r="C34" s="91" t="s">
        <v>2580</v>
      </c>
      <c r="D34" s="71">
        <v>231</v>
      </c>
      <c r="E34" s="42"/>
      <c r="F34" s="42"/>
      <c r="G34" s="42"/>
      <c r="J34" s="63"/>
    </row>
    <row r="35" spans="2:10" ht="15" thickBot="1" x14ac:dyDescent="0.35">
      <c r="B35" s="61"/>
      <c r="C35" s="91" t="s">
        <v>2581</v>
      </c>
      <c r="D35" s="71">
        <v>121</v>
      </c>
      <c r="E35" s="42"/>
      <c r="F35" s="42"/>
      <c r="G35" s="42"/>
      <c r="H35" s="90" t="s">
        <v>2031</v>
      </c>
      <c r="I35" s="64" t="s">
        <v>2440</v>
      </c>
      <c r="J35" s="63"/>
    </row>
    <row r="36" spans="2:10" x14ac:dyDescent="0.3">
      <c r="B36" s="61"/>
      <c r="C36" s="91" t="s">
        <v>2582</v>
      </c>
      <c r="D36" s="71">
        <v>2380</v>
      </c>
      <c r="E36" s="42"/>
      <c r="F36" s="42"/>
      <c r="G36" s="42"/>
      <c r="H36" s="91" t="s">
        <v>2291</v>
      </c>
      <c r="I36" s="67">
        <v>149</v>
      </c>
      <c r="J36" s="63"/>
    </row>
    <row r="37" spans="2:10" x14ac:dyDescent="0.3">
      <c r="B37" s="61"/>
      <c r="C37" s="91" t="s">
        <v>2583</v>
      </c>
      <c r="D37" s="71">
        <v>3803</v>
      </c>
      <c r="E37" s="42"/>
      <c r="F37" s="42"/>
      <c r="G37" s="42"/>
      <c r="H37" s="91" t="s">
        <v>2008</v>
      </c>
      <c r="I37" s="71">
        <v>2</v>
      </c>
      <c r="J37" s="63"/>
    </row>
    <row r="38" spans="2:10" x14ac:dyDescent="0.3">
      <c r="B38" s="61"/>
      <c r="C38" s="91" t="s">
        <v>2584</v>
      </c>
      <c r="D38" s="71">
        <v>1909</v>
      </c>
      <c r="E38" s="42"/>
      <c r="F38" s="42"/>
      <c r="G38" s="42"/>
      <c r="H38" s="91" t="s">
        <v>2007</v>
      </c>
      <c r="I38" s="71">
        <v>3</v>
      </c>
      <c r="J38" s="63"/>
    </row>
    <row r="39" spans="2:10" x14ac:dyDescent="0.3">
      <c r="B39" s="61"/>
      <c r="C39" s="91" t="s">
        <v>2585</v>
      </c>
      <c r="D39" s="71">
        <v>407</v>
      </c>
      <c r="E39" s="42"/>
      <c r="F39" s="42"/>
      <c r="G39" s="42"/>
      <c r="H39" s="91" t="s">
        <v>1992</v>
      </c>
      <c r="I39" s="71">
        <v>5</v>
      </c>
      <c r="J39" s="63"/>
    </row>
    <row r="40" spans="2:10" ht="15" thickBot="1" x14ac:dyDescent="0.35">
      <c r="B40" s="61"/>
      <c r="C40" s="92" t="s">
        <v>2586</v>
      </c>
      <c r="D40" s="75">
        <v>9292</v>
      </c>
      <c r="E40" s="42"/>
      <c r="F40" s="42"/>
      <c r="G40" s="42"/>
      <c r="H40" s="91" t="s">
        <v>2006</v>
      </c>
      <c r="I40" s="71">
        <v>2</v>
      </c>
      <c r="J40" s="63"/>
    </row>
    <row r="41" spans="2:10" x14ac:dyDescent="0.3">
      <c r="B41" s="61"/>
      <c r="C41" s="42"/>
      <c r="D41" s="42"/>
      <c r="E41" s="42"/>
      <c r="F41" s="42"/>
      <c r="G41" s="42"/>
      <c r="H41" s="91" t="s">
        <v>2005</v>
      </c>
      <c r="I41" s="71">
        <v>5</v>
      </c>
      <c r="J41" s="63"/>
    </row>
    <row r="42" spans="2:10" x14ac:dyDescent="0.3">
      <c r="B42" s="61"/>
      <c r="C42" s="62" t="s">
        <v>2433</v>
      </c>
      <c r="D42" s="42"/>
      <c r="E42" s="42"/>
      <c r="F42" s="42"/>
      <c r="G42" s="42"/>
      <c r="H42" s="91" t="s">
        <v>1868</v>
      </c>
      <c r="I42" s="71">
        <v>8</v>
      </c>
      <c r="J42" s="63"/>
    </row>
    <row r="43" spans="2:10" ht="15" thickBot="1" x14ac:dyDescent="0.35">
      <c r="B43" s="61"/>
      <c r="C43" s="42"/>
      <c r="D43" s="42"/>
      <c r="E43" s="42"/>
      <c r="F43" s="42"/>
      <c r="G43" s="42"/>
      <c r="H43" s="91" t="s">
        <v>775</v>
      </c>
      <c r="I43" s="71">
        <v>7</v>
      </c>
      <c r="J43" s="63"/>
    </row>
    <row r="44" spans="2:10" ht="15" thickBot="1" x14ac:dyDescent="0.35">
      <c r="B44" s="61"/>
      <c r="C44" s="44" t="s">
        <v>2434</v>
      </c>
      <c r="D44" s="44" t="s">
        <v>1920</v>
      </c>
      <c r="E44" s="44" t="s">
        <v>1921</v>
      </c>
      <c r="F44" s="44" t="s">
        <v>1961</v>
      </c>
      <c r="G44" s="42"/>
      <c r="H44" s="106" t="s">
        <v>2032</v>
      </c>
      <c r="I44" s="75">
        <v>181</v>
      </c>
      <c r="J44" s="63"/>
    </row>
    <row r="45" spans="2:10" x14ac:dyDescent="0.3">
      <c r="B45" s="61"/>
      <c r="C45" s="49" t="s">
        <v>2435</v>
      </c>
      <c r="D45" s="138">
        <f>COUNTIF(ALL_DATA!FZ3:FZ183, "oui")</f>
        <v>168</v>
      </c>
      <c r="E45" s="138">
        <f>COUNTIF(ALL_DATA!FZ3:FZ183, "Non")</f>
        <v>6</v>
      </c>
      <c r="F45" s="138">
        <f>COUNTIF(ALL_DATA!FZ3:FZ183, "Ne sait pas")</f>
        <v>7</v>
      </c>
      <c r="G45" s="42"/>
      <c r="J45" s="63"/>
    </row>
    <row r="46" spans="2:10" x14ac:dyDescent="0.3">
      <c r="B46" s="61"/>
      <c r="C46" s="49" t="s">
        <v>2436</v>
      </c>
      <c r="D46" s="138">
        <f>COUNTIF(ALL_DATA!GA3:GA183, "oui")</f>
        <v>170</v>
      </c>
      <c r="E46" s="138">
        <f>COUNTIF(ALL_DATA!GA3:GA183, "Non")</f>
        <v>7</v>
      </c>
      <c r="F46" s="138">
        <f>COUNTIF(ALL_DATA!GA3:GA183, "Ne sait pas")</f>
        <v>4</v>
      </c>
      <c r="G46" s="42"/>
      <c r="J46" s="63"/>
    </row>
    <row r="47" spans="2:10" x14ac:dyDescent="0.3">
      <c r="B47" s="61"/>
      <c r="C47" s="49" t="s">
        <v>2437</v>
      </c>
      <c r="D47" s="138">
        <f>COUNTIF(ALL_DATA!GB3:GB183, "oui")</f>
        <v>170</v>
      </c>
      <c r="E47" s="138">
        <f>COUNTIF(ALL_DATA!GB3:GB183, "Non")</f>
        <v>7</v>
      </c>
      <c r="F47" s="138">
        <f>COUNTIF(ALL_DATA!GB3:GB183, "Ne sait pas")</f>
        <v>4</v>
      </c>
      <c r="G47" s="42"/>
      <c r="J47" s="63"/>
    </row>
    <row r="48" spans="2:10" ht="15" thickBot="1" x14ac:dyDescent="0.35">
      <c r="B48" s="86"/>
      <c r="C48" s="87"/>
      <c r="D48" s="87"/>
      <c r="E48" s="87"/>
      <c r="F48" s="87"/>
      <c r="G48" s="87"/>
      <c r="H48" s="87"/>
      <c r="I48" s="87"/>
      <c r="J48" s="88"/>
    </row>
    <row r="49" spans="2:10" ht="15" thickBot="1" x14ac:dyDescent="0.35"/>
    <row r="50" spans="2:10" x14ac:dyDescent="0.3">
      <c r="B50" s="58"/>
      <c r="C50" s="59"/>
      <c r="D50" s="59"/>
      <c r="E50" s="59"/>
      <c r="F50" s="59"/>
      <c r="G50" s="59"/>
      <c r="H50" s="59"/>
      <c r="I50" s="59"/>
      <c r="J50" s="60"/>
    </row>
    <row r="51" spans="2:10" ht="18" x14ac:dyDescent="0.35">
      <c r="B51" s="61"/>
      <c r="C51" s="137" t="s">
        <v>2496</v>
      </c>
      <c r="D51" s="42"/>
      <c r="E51" s="42"/>
      <c r="F51" s="42"/>
      <c r="G51" s="42"/>
      <c r="H51" s="42"/>
      <c r="I51" s="42"/>
      <c r="J51" s="63"/>
    </row>
    <row r="52" spans="2:10" x14ac:dyDescent="0.3">
      <c r="B52" s="61"/>
      <c r="C52" s="42"/>
      <c r="D52" s="42"/>
      <c r="E52" s="42"/>
      <c r="F52" s="42"/>
      <c r="G52" s="42"/>
      <c r="H52" s="42"/>
      <c r="I52" s="42"/>
      <c r="J52" s="63"/>
    </row>
    <row r="53" spans="2:10" x14ac:dyDescent="0.3">
      <c r="B53" s="61"/>
      <c r="C53" s="62" t="s">
        <v>2497</v>
      </c>
      <c r="D53" s="42"/>
      <c r="E53" s="42"/>
      <c r="F53" s="42"/>
      <c r="G53" s="42"/>
      <c r="H53" s="42"/>
      <c r="I53" s="42"/>
      <c r="J53" s="63"/>
    </row>
    <row r="54" spans="2:10" ht="15" thickBot="1" x14ac:dyDescent="0.35">
      <c r="B54" s="61"/>
      <c r="C54" s="42"/>
      <c r="D54" s="42"/>
      <c r="E54" s="42"/>
      <c r="F54" s="42"/>
      <c r="G54" s="42"/>
      <c r="H54" s="42"/>
      <c r="I54" s="42"/>
      <c r="J54" s="63"/>
    </row>
    <row r="55" spans="2:10" ht="15" thickBot="1" x14ac:dyDescent="0.35">
      <c r="B55" s="61"/>
      <c r="C55" s="90" t="s">
        <v>2031</v>
      </c>
      <c r="D55" s="64" t="s">
        <v>2502</v>
      </c>
      <c r="E55" s="42"/>
      <c r="F55" s="42"/>
      <c r="G55" s="42"/>
      <c r="H55" s="42"/>
      <c r="I55" s="42"/>
      <c r="J55" s="63"/>
    </row>
    <row r="56" spans="2:10" x14ac:dyDescent="0.3">
      <c r="B56" s="61"/>
      <c r="C56" s="91" t="s">
        <v>1949</v>
      </c>
      <c r="D56" s="67">
        <v>109</v>
      </c>
      <c r="E56" s="95">
        <f>GETPIVOTDATA("G_Education/g1_École",$C$55,"G_Education/g1_École","Non, aucun")/GETPIVOTDATA("G_Education/g1_École",$C$55)</f>
        <v>0.60220994475138123</v>
      </c>
      <c r="F56" s="42"/>
      <c r="G56" s="42"/>
      <c r="H56" s="42"/>
      <c r="I56" s="42"/>
      <c r="J56" s="63"/>
    </row>
    <row r="57" spans="2:10" x14ac:dyDescent="0.3">
      <c r="B57" s="61"/>
      <c r="C57" s="91" t="s">
        <v>1951</v>
      </c>
      <c r="D57" s="71">
        <v>10</v>
      </c>
      <c r="E57" s="95">
        <f>GETPIVOTDATA("G_Education/g1_École",$C$55,"G_Education/g1_École","Oui, en partie")/GETPIVOTDATA("G_Education/g1_École",$C$55)</f>
        <v>5.5248618784530384E-2</v>
      </c>
      <c r="F57" s="42"/>
      <c r="G57" s="42"/>
      <c r="H57" s="42"/>
      <c r="I57" s="42"/>
      <c r="J57" s="63"/>
    </row>
    <row r="58" spans="2:10" x14ac:dyDescent="0.3">
      <c r="B58" s="61"/>
      <c r="C58" s="91" t="s">
        <v>1950</v>
      </c>
      <c r="D58" s="71">
        <v>1</v>
      </c>
      <c r="E58" s="95">
        <f>GETPIVOTDATA("G_Education/g1_École",$C$55,"G_Education/g1_École","Oui, la majorité")/GETPIVOTDATA("G_Education/g1_École",$C$55)</f>
        <v>5.5248618784530384E-3</v>
      </c>
      <c r="F58" s="42"/>
      <c r="G58" s="42"/>
      <c r="H58" s="42"/>
      <c r="I58" s="42"/>
      <c r="J58" s="63"/>
    </row>
    <row r="59" spans="2:10" ht="15" thickBot="1" x14ac:dyDescent="0.35">
      <c r="B59" s="61"/>
      <c r="C59" s="91" t="s">
        <v>1952</v>
      </c>
      <c r="D59" s="71">
        <v>61</v>
      </c>
      <c r="E59" s="95">
        <f>GETPIVOTDATA("G_Education/g1_École",$C$55,"G_Education/g1_École","Oui, tous")/GETPIVOTDATA("G_Education/g1_École",$C$55)</f>
        <v>0.33701657458563539</v>
      </c>
      <c r="F59" s="42"/>
      <c r="G59" s="42"/>
      <c r="H59" s="42"/>
      <c r="I59" s="42"/>
      <c r="J59" s="63"/>
    </row>
    <row r="60" spans="2:10" ht="15" thickBot="1" x14ac:dyDescent="0.35">
      <c r="B60" s="61"/>
      <c r="C60" s="106" t="s">
        <v>2032</v>
      </c>
      <c r="D60" s="75">
        <v>181</v>
      </c>
      <c r="E60" s="69">
        <f>SUM(E56:E59)</f>
        <v>1</v>
      </c>
      <c r="F60" s="42"/>
      <c r="G60" s="42"/>
      <c r="H60" s="42"/>
      <c r="I60" s="42"/>
      <c r="J60" s="63"/>
    </row>
    <row r="61" spans="2:10" x14ac:dyDescent="0.3">
      <c r="B61" s="61"/>
      <c r="C61" s="42"/>
      <c r="D61" s="42"/>
      <c r="E61" s="42"/>
      <c r="F61" s="42"/>
      <c r="G61" s="42"/>
      <c r="H61" s="42"/>
      <c r="I61" s="42"/>
      <c r="J61" s="63"/>
    </row>
    <row r="62" spans="2:10" x14ac:dyDescent="0.3">
      <c r="B62" s="61"/>
      <c r="C62" s="62" t="s">
        <v>2498</v>
      </c>
      <c r="D62" s="42"/>
      <c r="E62" s="42"/>
      <c r="F62" s="42"/>
      <c r="G62" s="42"/>
      <c r="H62" s="42"/>
      <c r="I62" s="42"/>
      <c r="J62" s="63"/>
    </row>
    <row r="63" spans="2:10" ht="15" thickBot="1" x14ac:dyDescent="0.35">
      <c r="B63" s="61"/>
      <c r="C63" s="42"/>
      <c r="D63" s="42"/>
      <c r="E63" s="42"/>
      <c r="F63" s="42"/>
      <c r="G63" s="42"/>
      <c r="H63" s="42"/>
      <c r="I63" s="42"/>
      <c r="J63" s="63"/>
    </row>
    <row r="64" spans="2:10" ht="15" thickBot="1" x14ac:dyDescent="0.35">
      <c r="B64" s="61"/>
      <c r="C64" s="90" t="s">
        <v>2031</v>
      </c>
      <c r="D64" s="64" t="s">
        <v>2504</v>
      </c>
      <c r="E64" s="42"/>
      <c r="F64" s="62" t="s">
        <v>2505</v>
      </c>
      <c r="G64" s="42"/>
      <c r="H64" s="42"/>
      <c r="I64" s="42"/>
      <c r="J64" s="63"/>
    </row>
    <row r="65" spans="2:10" ht="15" thickBot="1" x14ac:dyDescent="0.35">
      <c r="B65" s="61"/>
      <c r="C65" s="91" t="s">
        <v>2291</v>
      </c>
      <c r="D65" s="67">
        <v>61</v>
      </c>
      <c r="E65" s="42"/>
      <c r="J65" s="63"/>
    </row>
    <row r="66" spans="2:10" ht="15" thickBot="1" x14ac:dyDescent="0.35">
      <c r="B66" s="61"/>
      <c r="C66" s="91" t="s">
        <v>1922</v>
      </c>
      <c r="D66" s="71">
        <v>3</v>
      </c>
      <c r="E66" s="42"/>
      <c r="F66" s="145" t="s">
        <v>2499</v>
      </c>
      <c r="G66" s="145"/>
      <c r="H66" s="145" t="s">
        <v>2506</v>
      </c>
      <c r="I66" s="145" t="s">
        <v>2507</v>
      </c>
      <c r="J66" s="63"/>
    </row>
    <row r="67" spans="2:10" ht="15" thickBot="1" x14ac:dyDescent="0.35">
      <c r="B67" s="61"/>
      <c r="C67" s="85" t="s">
        <v>372</v>
      </c>
      <c r="D67" s="71">
        <v>2</v>
      </c>
      <c r="E67" s="42"/>
      <c r="F67" s="181" t="s">
        <v>1991</v>
      </c>
      <c r="G67" s="182"/>
      <c r="H67" s="142">
        <v>104</v>
      </c>
      <c r="I67" s="143">
        <f>H67/$H$74</f>
        <v>0.8666666666666667</v>
      </c>
      <c r="J67" s="63"/>
    </row>
    <row r="68" spans="2:10" ht="15" thickBot="1" x14ac:dyDescent="0.35">
      <c r="B68" s="61"/>
      <c r="C68" s="85" t="s">
        <v>1462</v>
      </c>
      <c r="D68" s="71">
        <v>1</v>
      </c>
      <c r="E68" s="138"/>
      <c r="F68" s="185" t="s">
        <v>2168</v>
      </c>
      <c r="G68" s="185"/>
      <c r="H68">
        <v>5</v>
      </c>
      <c r="I68" s="79">
        <f t="shared" ref="I68:I74" si="2">H68/$H$74</f>
        <v>4.1666666666666664E-2</v>
      </c>
      <c r="J68" s="63"/>
    </row>
    <row r="69" spans="2:10" ht="15" thickBot="1" x14ac:dyDescent="0.35">
      <c r="B69" s="61"/>
      <c r="C69" s="91" t="s">
        <v>2168</v>
      </c>
      <c r="D69" s="71">
        <v>5</v>
      </c>
      <c r="E69" s="42"/>
      <c r="F69" s="181" t="s">
        <v>1992</v>
      </c>
      <c r="G69" s="182"/>
      <c r="H69" s="146">
        <v>5</v>
      </c>
      <c r="I69" s="147">
        <f t="shared" si="2"/>
        <v>4.1666666666666664E-2</v>
      </c>
      <c r="J69" s="63"/>
    </row>
    <row r="70" spans="2:10" ht="15" thickBot="1" x14ac:dyDescent="0.35">
      <c r="B70" s="61"/>
      <c r="C70" s="91" t="s">
        <v>1992</v>
      </c>
      <c r="D70" s="71">
        <v>5</v>
      </c>
      <c r="E70" s="42"/>
      <c r="F70" s="185" t="s">
        <v>1994</v>
      </c>
      <c r="G70" s="185"/>
      <c r="H70">
        <v>2</v>
      </c>
      <c r="I70" s="79">
        <f t="shared" si="2"/>
        <v>1.6666666666666666E-2</v>
      </c>
      <c r="J70" s="63"/>
    </row>
    <row r="71" spans="2:10" ht="15" thickBot="1" x14ac:dyDescent="0.35">
      <c r="B71" s="61"/>
      <c r="C71" s="91" t="s">
        <v>1994</v>
      </c>
      <c r="D71" s="71">
        <v>2</v>
      </c>
      <c r="E71" s="42"/>
      <c r="F71" s="181" t="s">
        <v>1993</v>
      </c>
      <c r="G71" s="182"/>
      <c r="H71" s="146">
        <v>1</v>
      </c>
      <c r="I71" s="147">
        <f t="shared" si="2"/>
        <v>8.3333333333333332E-3</v>
      </c>
      <c r="J71" s="63"/>
    </row>
    <row r="72" spans="2:10" ht="15" thickBot="1" x14ac:dyDescent="0.35">
      <c r="B72" s="61"/>
      <c r="C72" s="91" t="s">
        <v>1991</v>
      </c>
      <c r="D72" s="71">
        <v>104</v>
      </c>
      <c r="E72" s="42"/>
      <c r="F72" s="183" t="s">
        <v>2500</v>
      </c>
      <c r="G72" t="s">
        <v>372</v>
      </c>
      <c r="H72">
        <v>2</v>
      </c>
      <c r="I72" s="79">
        <f t="shared" si="2"/>
        <v>1.6666666666666666E-2</v>
      </c>
      <c r="J72" s="63"/>
    </row>
    <row r="73" spans="2:10" ht="15" thickBot="1" x14ac:dyDescent="0.35">
      <c r="B73" s="61"/>
      <c r="C73" s="91" t="s">
        <v>1993</v>
      </c>
      <c r="D73" s="71">
        <v>1</v>
      </c>
      <c r="E73" s="42"/>
      <c r="F73" s="184"/>
      <c r="G73" s="146" t="s">
        <v>1462</v>
      </c>
      <c r="H73" s="146">
        <v>1</v>
      </c>
      <c r="I73" s="147">
        <f t="shared" si="2"/>
        <v>8.3333333333333332E-3</v>
      </c>
      <c r="J73" s="63"/>
    </row>
    <row r="74" spans="2:10" ht="15" thickBot="1" x14ac:dyDescent="0.35">
      <c r="B74" s="61"/>
      <c r="C74" s="106" t="s">
        <v>2032</v>
      </c>
      <c r="D74" s="75">
        <v>181</v>
      </c>
      <c r="E74" s="42"/>
      <c r="F74" s="145" t="s">
        <v>2032</v>
      </c>
      <c r="G74" s="145"/>
      <c r="H74" s="145">
        <f>SUM(H67:H73)</f>
        <v>120</v>
      </c>
      <c r="I74" s="148">
        <f t="shared" si="2"/>
        <v>1</v>
      </c>
      <c r="J74" s="63"/>
    </row>
    <row r="75" spans="2:10" x14ac:dyDescent="0.3">
      <c r="B75" s="61"/>
      <c r="E75" s="42"/>
      <c r="J75" s="63"/>
    </row>
    <row r="76" spans="2:10" x14ac:dyDescent="0.3">
      <c r="B76" s="61"/>
      <c r="C76" s="62" t="s">
        <v>2501</v>
      </c>
      <c r="D76" s="42"/>
      <c r="E76" s="42"/>
      <c r="J76" s="63"/>
    </row>
    <row r="77" spans="2:10" ht="15" thickBot="1" x14ac:dyDescent="0.35">
      <c r="B77" s="61"/>
      <c r="E77" s="42"/>
      <c r="J77" s="63"/>
    </row>
    <row r="78" spans="2:10" ht="15" thickBot="1" x14ac:dyDescent="0.35">
      <c r="B78" s="61"/>
      <c r="C78" s="90" t="s">
        <v>2031</v>
      </c>
      <c r="D78" s="64" t="s">
        <v>2503</v>
      </c>
      <c r="E78" s="42"/>
      <c r="J78" s="63"/>
    </row>
    <row r="79" spans="2:10" x14ac:dyDescent="0.3">
      <c r="B79" s="61"/>
      <c r="C79" s="91" t="s">
        <v>2291</v>
      </c>
      <c r="D79" s="67">
        <v>109</v>
      </c>
      <c r="E79" s="42"/>
      <c r="J79" s="63"/>
    </row>
    <row r="80" spans="2:10" x14ac:dyDescent="0.3">
      <c r="B80" s="61"/>
      <c r="C80" s="91" t="s">
        <v>1956</v>
      </c>
      <c r="D80" s="71">
        <v>29</v>
      </c>
      <c r="E80" s="42"/>
      <c r="J80" s="63"/>
    </row>
    <row r="81" spans="2:10" x14ac:dyDescent="0.3">
      <c r="B81" s="61"/>
      <c r="C81" s="91" t="s">
        <v>1960</v>
      </c>
      <c r="D81" s="71">
        <v>4</v>
      </c>
      <c r="E81" s="42"/>
      <c r="J81" s="63"/>
    </row>
    <row r="82" spans="2:10" x14ac:dyDescent="0.3">
      <c r="B82" s="61"/>
      <c r="C82" s="91" t="s">
        <v>1959</v>
      </c>
      <c r="D82" s="71">
        <v>5</v>
      </c>
      <c r="E82" s="42"/>
      <c r="J82" s="63"/>
    </row>
    <row r="83" spans="2:10" ht="15" thickBot="1" x14ac:dyDescent="0.35">
      <c r="B83" s="61"/>
      <c r="C83" s="91" t="s">
        <v>1957</v>
      </c>
      <c r="D83" s="71">
        <v>34</v>
      </c>
      <c r="E83" s="42"/>
      <c r="J83" s="63"/>
    </row>
    <row r="84" spans="2:10" ht="15" thickBot="1" x14ac:dyDescent="0.35">
      <c r="B84" s="61"/>
      <c r="C84" s="106" t="s">
        <v>2032</v>
      </c>
      <c r="D84" s="75">
        <v>181</v>
      </c>
      <c r="E84" s="42"/>
      <c r="J84" s="63"/>
    </row>
    <row r="85" spans="2:10" x14ac:dyDescent="0.3">
      <c r="B85" s="61"/>
      <c r="E85" s="42"/>
      <c r="F85" s="42"/>
      <c r="G85" s="42"/>
      <c r="H85" s="42"/>
      <c r="I85" s="42"/>
      <c r="J85" s="63"/>
    </row>
    <row r="86" spans="2:10" ht="15" thickBot="1" x14ac:dyDescent="0.35">
      <c r="B86" s="86"/>
      <c r="C86" s="87"/>
      <c r="D86" s="87"/>
      <c r="E86" s="87"/>
      <c r="F86" s="87"/>
      <c r="G86" s="87"/>
      <c r="H86" s="87"/>
      <c r="I86" s="87"/>
      <c r="J86" s="88"/>
    </row>
    <row r="87" spans="2:10" ht="15" thickBot="1" x14ac:dyDescent="0.35"/>
    <row r="88" spans="2:10" x14ac:dyDescent="0.3">
      <c r="B88" s="58"/>
      <c r="C88" s="59"/>
      <c r="D88" s="59"/>
      <c r="E88" s="59"/>
      <c r="F88" s="59"/>
      <c r="G88" s="59"/>
      <c r="H88" s="59"/>
      <c r="I88" s="59"/>
      <c r="J88" s="60"/>
    </row>
    <row r="89" spans="2:10" ht="18" x14ac:dyDescent="0.35">
      <c r="B89" s="61"/>
      <c r="C89" s="137" t="s">
        <v>2508</v>
      </c>
      <c r="D89" s="42"/>
      <c r="E89" s="42"/>
      <c r="F89" s="42"/>
      <c r="G89" s="62" t="s">
        <v>2528</v>
      </c>
      <c r="H89" s="42"/>
      <c r="I89" s="42"/>
      <c r="J89" s="63"/>
    </row>
    <row r="90" spans="2:10" x14ac:dyDescent="0.3">
      <c r="B90" s="61"/>
      <c r="C90" s="42"/>
      <c r="D90" s="42"/>
      <c r="E90" s="42"/>
      <c r="F90" s="42"/>
      <c r="J90" s="63"/>
    </row>
    <row r="91" spans="2:10" x14ac:dyDescent="0.3">
      <c r="B91" s="61"/>
      <c r="C91" s="62" t="s">
        <v>2509</v>
      </c>
      <c r="E91" s="42"/>
      <c r="F91" s="42"/>
      <c r="G91" s="44" t="s">
        <v>2524</v>
      </c>
      <c r="H91" s="44" t="s">
        <v>2526</v>
      </c>
      <c r="I91" s="44" t="s">
        <v>2527</v>
      </c>
      <c r="J91" s="63"/>
    </row>
    <row r="92" spans="2:10" ht="15" thickBot="1" x14ac:dyDescent="0.35">
      <c r="B92" s="61"/>
      <c r="E92" s="42"/>
      <c r="F92" s="42"/>
      <c r="G92" s="42" t="s">
        <v>2510</v>
      </c>
      <c r="H92" s="42">
        <f>D102</f>
        <v>34</v>
      </c>
      <c r="I92" s="69">
        <f ca="1">H92/H96</f>
        <v>0.52307692307692311</v>
      </c>
      <c r="J92" s="81"/>
    </row>
    <row r="93" spans="2:10" ht="15" thickBot="1" x14ac:dyDescent="0.35">
      <c r="B93" s="61"/>
      <c r="C93" s="90" t="s">
        <v>2031</v>
      </c>
      <c r="D93" s="64" t="s">
        <v>2511</v>
      </c>
      <c r="E93" s="42"/>
      <c r="F93" s="42"/>
      <c r="G93" s="42" t="s">
        <v>2003</v>
      </c>
      <c r="H93" s="42">
        <f>E102</f>
        <v>27</v>
      </c>
      <c r="I93" s="69">
        <f ca="1">H93/H96</f>
        <v>0.41538461538461541</v>
      </c>
      <c r="J93" s="81"/>
    </row>
    <row r="94" spans="2:10" x14ac:dyDescent="0.3">
      <c r="B94" s="61"/>
      <c r="C94" s="91" t="s">
        <v>1921</v>
      </c>
      <c r="D94" s="67">
        <v>119</v>
      </c>
      <c r="E94" s="42"/>
      <c r="F94" s="42"/>
      <c r="G94" s="42" t="s">
        <v>2525</v>
      </c>
      <c r="H94">
        <f>F102</f>
        <v>2</v>
      </c>
      <c r="I94" s="69">
        <f ca="1">H94/H96</f>
        <v>3.0769230769230771E-2</v>
      </c>
      <c r="J94" s="81"/>
    </row>
    <row r="95" spans="2:10" ht="15" thickBot="1" x14ac:dyDescent="0.35">
      <c r="B95" s="61"/>
      <c r="C95" s="91" t="s">
        <v>1920</v>
      </c>
      <c r="D95" s="71">
        <v>62</v>
      </c>
      <c r="E95" s="42"/>
      <c r="F95" s="42"/>
      <c r="G95" s="42" t="s">
        <v>2512</v>
      </c>
      <c r="H95" s="42">
        <f>G102</f>
        <v>2</v>
      </c>
      <c r="I95" s="69">
        <f ca="1">H95/H96</f>
        <v>3.0769230769230771E-2</v>
      </c>
      <c r="J95" s="81"/>
    </row>
    <row r="96" spans="2:10" ht="15" thickBot="1" x14ac:dyDescent="0.35">
      <c r="B96" s="61"/>
      <c r="C96" s="106" t="s">
        <v>2032</v>
      </c>
      <c r="D96" s="75">
        <v>181</v>
      </c>
      <c r="E96" s="42"/>
      <c r="F96" s="42"/>
      <c r="G96" s="49" t="s">
        <v>2260</v>
      </c>
      <c r="H96" s="149">
        <f ca="1">SUM(H92:H96)</f>
        <v>65</v>
      </c>
      <c r="I96" s="150">
        <f ca="1">SUM(I92:I96)</f>
        <v>1</v>
      </c>
      <c r="J96" s="63"/>
    </row>
    <row r="97" spans="2:10" x14ac:dyDescent="0.3">
      <c r="B97" s="61"/>
      <c r="C97" s="42"/>
      <c r="D97" s="42"/>
      <c r="E97" s="42"/>
      <c r="F97" s="42"/>
      <c r="G97" s="42"/>
      <c r="H97" s="42"/>
      <c r="I97" s="42"/>
      <c r="J97" s="63"/>
    </row>
    <row r="98" spans="2:10" x14ac:dyDescent="0.3">
      <c r="B98" s="61"/>
      <c r="C98" s="62" t="s">
        <v>2529</v>
      </c>
      <c r="D98" s="42"/>
      <c r="E98" s="42"/>
      <c r="F98" s="42"/>
      <c r="G98" s="42"/>
      <c r="H98" s="42"/>
      <c r="I98" s="42"/>
      <c r="J98" s="63"/>
    </row>
    <row r="99" spans="2:10" x14ac:dyDescent="0.3">
      <c r="B99" s="61"/>
      <c r="C99" s="42"/>
      <c r="D99" s="42"/>
      <c r="E99" s="42"/>
      <c r="F99" s="42"/>
      <c r="G99" s="42"/>
      <c r="H99" s="42"/>
      <c r="I99" s="42"/>
      <c r="J99" s="63"/>
    </row>
    <row r="100" spans="2:10" x14ac:dyDescent="0.3">
      <c r="B100" s="61"/>
      <c r="C100" s="44" t="s">
        <v>2513</v>
      </c>
      <c r="D100" s="44" t="s">
        <v>2514</v>
      </c>
      <c r="E100" s="44" t="s">
        <v>2515</v>
      </c>
      <c r="F100" s="44" t="s">
        <v>2516</v>
      </c>
      <c r="G100" s="44" t="s">
        <v>2517</v>
      </c>
      <c r="H100" s="44" t="s">
        <v>2518</v>
      </c>
      <c r="I100" s="42"/>
      <c r="J100" s="63"/>
    </row>
    <row r="101" spans="2:10" x14ac:dyDescent="0.3">
      <c r="B101" s="61"/>
      <c r="C101" s="49" t="s">
        <v>2291</v>
      </c>
      <c r="D101">
        <f>COUNTIF(ALL_DATA!IV3:IV183, "-")</f>
        <v>119</v>
      </c>
      <c r="E101">
        <f>COUNTIF(ALL_DATA!IW3:IW183, "-")</f>
        <v>119</v>
      </c>
      <c r="F101">
        <f>COUNTIF(ALL_DATA!IX3:IX183, "-")</f>
        <v>119</v>
      </c>
      <c r="G101">
        <f>COUNTIF(ALL_DATA!IY3:IY183, "-")</f>
        <v>119</v>
      </c>
      <c r="H101">
        <f>COUNTIF(ALL_DATA!IZ3:IZ183, "-")</f>
        <v>119</v>
      </c>
      <c r="I101" s="42"/>
      <c r="J101" s="63"/>
    </row>
    <row r="102" spans="2:10" x14ac:dyDescent="0.3">
      <c r="B102" s="61"/>
      <c r="C102" s="49" t="s">
        <v>1920</v>
      </c>
      <c r="D102">
        <f>COUNTIF(ALL_DATA!IV3:IV183, "Oui")</f>
        <v>34</v>
      </c>
      <c r="E102">
        <f>COUNTIF(ALL_DATA!IW3:IW183, "Oui")</f>
        <v>27</v>
      </c>
      <c r="F102">
        <f>COUNTIF(ALL_DATA!IX3:IX183, "Oui")</f>
        <v>2</v>
      </c>
      <c r="G102">
        <f>COUNTIF(ALL_DATA!IY3:IY183, "Oui")</f>
        <v>2</v>
      </c>
      <c r="H102">
        <f>COUNTIF(ALL_DATA!IZ3:IZ183, "Oui")</f>
        <v>0</v>
      </c>
      <c r="I102" s="42"/>
      <c r="J102" s="63"/>
    </row>
    <row r="103" spans="2:10" x14ac:dyDescent="0.3">
      <c r="B103" s="61"/>
      <c r="C103" s="49" t="s">
        <v>1921</v>
      </c>
      <c r="D103">
        <f>COUNTIF(ALL_DATA!IV3:IV183, "Non")</f>
        <v>28</v>
      </c>
      <c r="E103">
        <f>COUNTIF(ALL_DATA!IW3:IW183, "Non")</f>
        <v>35</v>
      </c>
      <c r="F103">
        <f>COUNTIF(ALL_DATA!IX3:IX183, "Non")</f>
        <v>60</v>
      </c>
      <c r="G103">
        <f>COUNTIF(ALL_DATA!IY3:IY183, "Non")</f>
        <v>60</v>
      </c>
      <c r="H103">
        <f>COUNTIF(ALL_DATA!IZ3:IZ183, "Non")</f>
        <v>62</v>
      </c>
      <c r="I103" s="42"/>
      <c r="J103" s="63"/>
    </row>
    <row r="104" spans="2:10" x14ac:dyDescent="0.3">
      <c r="B104" s="61"/>
      <c r="C104" s="49" t="s">
        <v>2260</v>
      </c>
      <c r="D104" s="149">
        <f>SUM(D101:D103)</f>
        <v>181</v>
      </c>
      <c r="E104" s="149">
        <f t="shared" ref="E104:H104" si="3">SUM(E101:E103)</f>
        <v>181</v>
      </c>
      <c r="F104" s="149">
        <f t="shared" si="3"/>
        <v>181</v>
      </c>
      <c r="G104" s="149">
        <f t="shared" si="3"/>
        <v>181</v>
      </c>
      <c r="H104" s="149">
        <f t="shared" si="3"/>
        <v>181</v>
      </c>
      <c r="I104" s="42"/>
      <c r="J104" s="63"/>
    </row>
    <row r="105" spans="2:10" x14ac:dyDescent="0.3">
      <c r="B105" s="61"/>
      <c r="C105" s="42"/>
      <c r="D105" s="42"/>
      <c r="E105" s="42"/>
      <c r="F105" s="42"/>
      <c r="G105" s="42"/>
      <c r="H105" s="42"/>
      <c r="I105" s="42"/>
      <c r="J105" s="63"/>
    </row>
    <row r="106" spans="2:10" x14ac:dyDescent="0.3">
      <c r="B106" s="61"/>
      <c r="C106" s="62" t="s">
        <v>2519</v>
      </c>
      <c r="D106" s="42"/>
      <c r="E106" s="42"/>
      <c r="F106" s="42"/>
      <c r="G106" s="62" t="s">
        <v>2520</v>
      </c>
      <c r="H106" s="42"/>
      <c r="I106" s="42"/>
      <c r="J106" s="63"/>
    </row>
    <row r="107" spans="2:10" ht="15" thickBot="1" x14ac:dyDescent="0.35">
      <c r="B107" s="61"/>
      <c r="C107" s="42"/>
      <c r="D107" s="42"/>
      <c r="E107" s="42"/>
      <c r="F107" s="42"/>
      <c r="G107" s="42"/>
      <c r="H107" s="42"/>
      <c r="I107" s="42"/>
      <c r="J107" s="63"/>
    </row>
    <row r="108" spans="2:10" ht="15" thickBot="1" x14ac:dyDescent="0.35">
      <c r="B108" s="61"/>
      <c r="C108" s="44" t="s">
        <v>2521</v>
      </c>
      <c r="D108" s="44" t="s">
        <v>1920</v>
      </c>
      <c r="E108" s="139" t="s">
        <v>2522</v>
      </c>
      <c r="F108" s="42"/>
      <c r="G108" s="90" t="s">
        <v>2031</v>
      </c>
      <c r="H108" s="64" t="s">
        <v>2523</v>
      </c>
      <c r="I108" s="42"/>
      <c r="J108" s="63"/>
    </row>
    <row r="109" spans="2:10" x14ac:dyDescent="0.3">
      <c r="B109" s="61"/>
      <c r="C109" s="49" t="s">
        <v>1979</v>
      </c>
      <c r="D109" s="138">
        <f>COUNTIF(ALL_DATA!LW3:LY183, "Paludisme")</f>
        <v>125</v>
      </c>
      <c r="E109" s="167">
        <f>D109/$D$122</f>
        <v>0.23900573613766729</v>
      </c>
      <c r="F109" s="42"/>
      <c r="G109" s="91" t="s">
        <v>2291</v>
      </c>
      <c r="H109" s="67">
        <v>119</v>
      </c>
      <c r="I109" s="42"/>
      <c r="J109" s="63"/>
    </row>
    <row r="110" spans="2:10" x14ac:dyDescent="0.3">
      <c r="B110" s="61"/>
      <c r="C110" s="49" t="s">
        <v>1975</v>
      </c>
      <c r="D110" s="138">
        <f>COUNTIF(ALL_DATA!LW3:LY183, "Diarrhée")</f>
        <v>94</v>
      </c>
      <c r="E110" s="167">
        <f t="shared" ref="E110:E120" si="4">D110/$D$122</f>
        <v>0.17973231357552583</v>
      </c>
      <c r="F110" s="42"/>
      <c r="G110" s="85" t="s">
        <v>2291</v>
      </c>
      <c r="H110" s="71">
        <v>119</v>
      </c>
      <c r="I110" s="42"/>
      <c r="J110" s="63"/>
    </row>
    <row r="111" spans="2:10" x14ac:dyDescent="0.3">
      <c r="B111" s="61"/>
      <c r="C111" s="49" t="s">
        <v>1981</v>
      </c>
      <c r="D111" s="138">
        <f>COUNTIF(ALL_DATA!LW3:LY183, "Maux de ventre")</f>
        <v>81</v>
      </c>
      <c r="E111" s="167">
        <f t="shared" si="4"/>
        <v>0.15487571701720843</v>
      </c>
      <c r="F111" s="42"/>
      <c r="G111" s="91" t="s">
        <v>1974</v>
      </c>
      <c r="H111" s="71">
        <v>23</v>
      </c>
      <c r="I111" s="42"/>
      <c r="J111" s="63"/>
    </row>
    <row r="112" spans="2:10" x14ac:dyDescent="0.3">
      <c r="B112" s="61"/>
      <c r="C112" s="49" t="s">
        <v>1980</v>
      </c>
      <c r="D112" s="138">
        <f>COUNTIF(ALL_DATA!LW3:LY183, "Maux de tête")</f>
        <v>64</v>
      </c>
      <c r="E112" s="167">
        <f t="shared" si="4"/>
        <v>0.12237093690248566</v>
      </c>
      <c r="F112" s="42"/>
      <c r="G112" s="85" t="s">
        <v>1969</v>
      </c>
      <c r="H112" s="71">
        <v>8</v>
      </c>
      <c r="I112" s="42"/>
      <c r="J112" s="63"/>
    </row>
    <row r="113" spans="2:10" x14ac:dyDescent="0.3">
      <c r="B113" s="61"/>
      <c r="C113" s="49" t="s">
        <v>1976</v>
      </c>
      <c r="D113" s="138">
        <f>COUNTIF(ALL_DATA!LW3:LY183, "Fièvre")</f>
        <v>55</v>
      </c>
      <c r="E113" s="167">
        <f t="shared" si="4"/>
        <v>0.10516252390057361</v>
      </c>
      <c r="F113" s="42"/>
      <c r="G113" s="85" t="s">
        <v>1970</v>
      </c>
      <c r="H113" s="71">
        <v>3</v>
      </c>
      <c r="I113" s="42"/>
      <c r="J113" s="63"/>
    </row>
    <row r="114" spans="2:10" x14ac:dyDescent="0.3">
      <c r="B114" s="61"/>
      <c r="C114" s="49" t="s">
        <v>568</v>
      </c>
      <c r="D114" s="138">
        <f>COUNTIF(ALL_DATA!LW3:LY183, "Toux")</f>
        <v>54</v>
      </c>
      <c r="E114" s="167">
        <f t="shared" si="4"/>
        <v>0.10325047801147227</v>
      </c>
      <c r="F114" s="42"/>
      <c r="G114" s="85" t="s">
        <v>1968</v>
      </c>
      <c r="H114" s="71">
        <v>4</v>
      </c>
      <c r="I114" s="42"/>
      <c r="J114" s="63"/>
    </row>
    <row r="115" spans="2:10" x14ac:dyDescent="0.3">
      <c r="B115" s="61"/>
      <c r="C115" s="49" t="s">
        <v>1978</v>
      </c>
      <c r="D115" s="138">
        <f>COUNTIF(ALL_DATA!LW3:LY183, "Malnutrition")</f>
        <v>12</v>
      </c>
      <c r="E115" s="167">
        <f t="shared" si="4"/>
        <v>2.2944550669216062E-2</v>
      </c>
      <c r="F115" s="42"/>
      <c r="G115" s="85" t="s">
        <v>1967</v>
      </c>
      <c r="H115" s="71">
        <v>8</v>
      </c>
      <c r="I115" s="42"/>
      <c r="J115" s="63"/>
    </row>
    <row r="116" spans="2:10" x14ac:dyDescent="0.3">
      <c r="B116" s="61"/>
      <c r="C116" s="49" t="s">
        <v>1922</v>
      </c>
      <c r="D116" s="138">
        <f>COUNTIF(ALL_DATA!LW3:LY183, "Autre")</f>
        <v>12</v>
      </c>
      <c r="E116" s="167">
        <f t="shared" si="4"/>
        <v>2.2944550669216062E-2</v>
      </c>
      <c r="F116" s="42"/>
      <c r="G116" s="91" t="s">
        <v>869</v>
      </c>
      <c r="H116" s="71">
        <v>39</v>
      </c>
      <c r="I116" s="42"/>
      <c r="J116" s="63"/>
    </row>
    <row r="117" spans="2:10" ht="15" thickBot="1" x14ac:dyDescent="0.35">
      <c r="B117" s="61"/>
      <c r="C117" s="49" t="s">
        <v>2036</v>
      </c>
      <c r="D117" s="138">
        <f>COUNTIF(ALL_DATA!LW3:LY183, "Maladie de la peau")</f>
        <v>10</v>
      </c>
      <c r="E117" s="167">
        <f t="shared" si="4"/>
        <v>1.9120458891013385E-2</v>
      </c>
      <c r="F117" s="42"/>
      <c r="G117" s="85" t="s">
        <v>2291</v>
      </c>
      <c r="H117" s="71">
        <v>39</v>
      </c>
      <c r="I117" s="42"/>
      <c r="J117" s="63"/>
    </row>
    <row r="118" spans="2:10" ht="15" thickBot="1" x14ac:dyDescent="0.35">
      <c r="B118" s="61"/>
      <c r="C118" s="49" t="s">
        <v>2035</v>
      </c>
      <c r="D118" s="138">
        <f>COUNTIF(ALL_DATA!LW3:LY183, "Problème de tension")</f>
        <v>8</v>
      </c>
      <c r="E118" s="167">
        <f t="shared" si="4"/>
        <v>1.5296367112810707E-2</v>
      </c>
      <c r="F118" s="42"/>
      <c r="G118" s="106" t="s">
        <v>2032</v>
      </c>
      <c r="H118" s="75">
        <v>181</v>
      </c>
      <c r="I118" s="42"/>
      <c r="J118" s="63"/>
    </row>
    <row r="119" spans="2:10" x14ac:dyDescent="0.3">
      <c r="B119" s="61"/>
      <c r="C119" s="49" t="s">
        <v>1977</v>
      </c>
      <c r="D119" s="138">
        <f>COUNTIF(ALL_DATA!LW3:LY183, "Infection de plaie")</f>
        <v>4</v>
      </c>
      <c r="E119" s="167">
        <f t="shared" si="4"/>
        <v>7.6481835564053535E-3</v>
      </c>
      <c r="F119" s="42"/>
      <c r="G119" s="132"/>
      <c r="H119" s="68"/>
      <c r="I119" s="42"/>
      <c r="J119" s="63"/>
    </row>
    <row r="120" spans="2:10" x14ac:dyDescent="0.3">
      <c r="B120" s="61"/>
      <c r="C120" s="49" t="s">
        <v>2034</v>
      </c>
      <c r="D120" s="138">
        <f>COUNTIF(ALL_DATA!LW3:LY183, "Sida/VIH")</f>
        <v>2</v>
      </c>
      <c r="E120" s="167">
        <f t="shared" si="4"/>
        <v>3.8240917782026767E-3</v>
      </c>
      <c r="F120" s="42"/>
      <c r="G120" s="132"/>
      <c r="H120" s="68"/>
      <c r="I120" s="42"/>
      <c r="J120" s="63"/>
    </row>
    <row r="121" spans="2:10" x14ac:dyDescent="0.3">
      <c r="B121" s="61"/>
      <c r="C121" s="49" t="s">
        <v>1982</v>
      </c>
      <c r="D121" s="151">
        <f>COUNTIF(ALL_DATA!LW3:LY183, "Aucune")</f>
        <v>2</v>
      </c>
      <c r="E121" s="167">
        <f>D121/$D$122</f>
        <v>3.8240917782026767E-3</v>
      </c>
      <c r="F121" s="42"/>
      <c r="G121" s="132"/>
      <c r="H121" s="68"/>
      <c r="I121" s="42"/>
      <c r="J121" s="63"/>
    </row>
    <row r="122" spans="2:10" x14ac:dyDescent="0.3">
      <c r="B122" s="61"/>
      <c r="C122" s="49" t="s">
        <v>2260</v>
      </c>
      <c r="D122" s="139">
        <f>SUM(D109:D121)</f>
        <v>523</v>
      </c>
      <c r="E122" s="166">
        <f>SUM(E109:E121)</f>
        <v>1</v>
      </c>
      <c r="F122" s="42"/>
      <c r="G122" s="42"/>
      <c r="H122" s="42"/>
      <c r="I122" s="42"/>
      <c r="J122" s="63"/>
    </row>
    <row r="123" spans="2:10" ht="15" thickBot="1" x14ac:dyDescent="0.35">
      <c r="B123" s="86"/>
      <c r="C123" s="87"/>
      <c r="D123" s="87"/>
      <c r="E123" s="87"/>
      <c r="F123" s="87"/>
      <c r="G123" s="87"/>
      <c r="H123" s="87"/>
      <c r="I123" s="87"/>
      <c r="J123" s="88"/>
    </row>
    <row r="124" spans="2:10" ht="15" thickBot="1" x14ac:dyDescent="0.35"/>
    <row r="125" spans="2:10" x14ac:dyDescent="0.3">
      <c r="B125" s="58"/>
      <c r="C125" s="59"/>
      <c r="D125" s="59"/>
      <c r="E125" s="59"/>
      <c r="F125" s="59"/>
      <c r="G125" s="59"/>
      <c r="H125" s="59"/>
      <c r="I125" s="59"/>
      <c r="J125" s="60"/>
    </row>
    <row r="126" spans="2:10" ht="18" x14ac:dyDescent="0.35">
      <c r="B126" s="61"/>
      <c r="C126" s="137" t="s">
        <v>2530</v>
      </c>
      <c r="D126" s="42"/>
      <c r="E126" s="42"/>
      <c r="F126" s="42"/>
      <c r="G126" s="42"/>
      <c r="H126" s="42"/>
      <c r="I126" s="42"/>
      <c r="J126" s="63"/>
    </row>
    <row r="127" spans="2:10" x14ac:dyDescent="0.3">
      <c r="B127" s="61"/>
      <c r="C127" s="42"/>
      <c r="D127" s="42"/>
      <c r="E127" s="42"/>
      <c r="F127" s="42"/>
      <c r="G127" s="42"/>
      <c r="H127" s="42"/>
      <c r="I127" s="42"/>
      <c r="J127" s="63"/>
    </row>
    <row r="128" spans="2:10" x14ac:dyDescent="0.3">
      <c r="B128" s="61"/>
      <c r="C128" s="62" t="s">
        <v>2551</v>
      </c>
      <c r="D128" s="42"/>
      <c r="E128" s="42"/>
      <c r="F128" s="42"/>
      <c r="G128" s="62" t="s">
        <v>2537</v>
      </c>
      <c r="H128" s="42"/>
      <c r="I128" s="42"/>
      <c r="J128" s="63"/>
    </row>
    <row r="129" spans="2:10" ht="15" thickBot="1" x14ac:dyDescent="0.35">
      <c r="B129" s="61"/>
      <c r="C129" s="42"/>
      <c r="D129" s="42"/>
      <c r="E129" s="42"/>
      <c r="F129" s="42"/>
      <c r="G129" s="42"/>
      <c r="H129" s="42"/>
      <c r="I129" s="42"/>
      <c r="J129" s="63"/>
    </row>
    <row r="130" spans="2:10" ht="15" thickBot="1" x14ac:dyDescent="0.35">
      <c r="B130" s="61"/>
      <c r="C130" s="44" t="s">
        <v>2452</v>
      </c>
      <c r="D130" s="44" t="s">
        <v>2547</v>
      </c>
      <c r="E130" s="44" t="s">
        <v>2548</v>
      </c>
      <c r="F130" s="42"/>
      <c r="G130" s="90" t="s">
        <v>2031</v>
      </c>
      <c r="H130" s="64" t="s">
        <v>2538</v>
      </c>
      <c r="I130" s="42"/>
      <c r="J130" s="63"/>
    </row>
    <row r="131" spans="2:10" x14ac:dyDescent="0.3">
      <c r="B131" s="61"/>
      <c r="C131" t="s">
        <v>2295</v>
      </c>
      <c r="D131">
        <v>140</v>
      </c>
      <c r="E131" s="95">
        <f>D131/$D$138</f>
        <v>0.47781569965870307</v>
      </c>
      <c r="F131" s="42"/>
      <c r="G131" s="91" t="s">
        <v>1921</v>
      </c>
      <c r="H131" s="67">
        <v>2</v>
      </c>
      <c r="I131" s="42"/>
      <c r="J131" s="63"/>
    </row>
    <row r="132" spans="2:10" ht="15" thickBot="1" x14ac:dyDescent="0.35">
      <c r="B132" s="61"/>
      <c r="C132" t="s">
        <v>1922</v>
      </c>
      <c r="D132">
        <v>5</v>
      </c>
      <c r="E132" s="95">
        <f t="shared" ref="E132:E137" si="5">D132/$D$138</f>
        <v>1.7064846416382253E-2</v>
      </c>
      <c r="F132" s="42"/>
      <c r="G132" s="91" t="s">
        <v>1920</v>
      </c>
      <c r="H132" s="71">
        <v>179</v>
      </c>
      <c r="I132" s="42"/>
      <c r="J132" s="63"/>
    </row>
    <row r="133" spans="2:10" ht="15" thickBot="1" x14ac:dyDescent="0.35">
      <c r="B133" s="61"/>
      <c r="C133" t="s">
        <v>2549</v>
      </c>
      <c r="D133">
        <v>7</v>
      </c>
      <c r="E133" s="95">
        <f t="shared" si="5"/>
        <v>2.3890784982935155E-2</v>
      </c>
      <c r="F133" s="42"/>
      <c r="G133" s="106" t="s">
        <v>2032</v>
      </c>
      <c r="H133" s="75">
        <v>181</v>
      </c>
      <c r="I133" s="42"/>
      <c r="J133" s="63"/>
    </row>
    <row r="134" spans="2:10" x14ac:dyDescent="0.3">
      <c r="B134" s="61"/>
      <c r="C134" t="s">
        <v>2550</v>
      </c>
      <c r="D134">
        <v>62</v>
      </c>
      <c r="E134" s="95">
        <f t="shared" si="5"/>
        <v>0.21160409556313994</v>
      </c>
      <c r="F134" s="42"/>
      <c r="I134" s="42"/>
      <c r="J134" s="63"/>
    </row>
    <row r="135" spans="2:10" x14ac:dyDescent="0.3">
      <c r="B135" s="61"/>
      <c r="C135" t="s">
        <v>2531</v>
      </c>
      <c r="D135">
        <v>8</v>
      </c>
      <c r="E135" s="95">
        <f t="shared" si="5"/>
        <v>2.7303754266211604E-2</v>
      </c>
      <c r="F135" s="42"/>
      <c r="G135" s="42"/>
      <c r="H135" s="42"/>
      <c r="I135" s="42"/>
      <c r="J135" s="63"/>
    </row>
    <row r="136" spans="2:10" x14ac:dyDescent="0.3">
      <c r="B136" s="61"/>
      <c r="C136" t="s">
        <v>2307</v>
      </c>
      <c r="D136">
        <v>71</v>
      </c>
      <c r="E136" s="95">
        <f>D136/$D$138</f>
        <v>0.24232081911262798</v>
      </c>
      <c r="F136" s="42"/>
      <c r="G136" s="42"/>
      <c r="H136" s="42"/>
      <c r="I136" s="42"/>
      <c r="J136" s="63"/>
    </row>
    <row r="137" spans="2:10" x14ac:dyDescent="0.3">
      <c r="B137" s="61"/>
      <c r="C137" t="s">
        <v>2546</v>
      </c>
      <c r="D137">
        <v>0</v>
      </c>
      <c r="E137" s="95">
        <f t="shared" si="5"/>
        <v>0</v>
      </c>
      <c r="F137" s="42"/>
      <c r="G137" s="42"/>
      <c r="H137" s="42"/>
      <c r="I137" s="42"/>
      <c r="J137" s="63"/>
    </row>
    <row r="138" spans="2:10" x14ac:dyDescent="0.3">
      <c r="B138" s="61"/>
      <c r="C138" s="44" t="s">
        <v>2260</v>
      </c>
      <c r="D138" s="44">
        <f>SUM(D131:D137)</f>
        <v>293</v>
      </c>
      <c r="E138" s="51">
        <f>SUM(E131:E137)</f>
        <v>1</v>
      </c>
      <c r="F138" s="42"/>
      <c r="G138" s="42"/>
      <c r="H138" s="42"/>
      <c r="I138" s="42"/>
      <c r="J138" s="63"/>
    </row>
    <row r="139" spans="2:10" x14ac:dyDescent="0.3">
      <c r="B139" s="61"/>
      <c r="C139" s="42"/>
      <c r="D139" s="42"/>
      <c r="E139" s="95"/>
      <c r="F139" s="42"/>
      <c r="G139" s="42"/>
      <c r="H139" s="42"/>
      <c r="I139" s="42"/>
      <c r="J139" s="63"/>
    </row>
    <row r="140" spans="2:10" x14ac:dyDescent="0.3">
      <c r="B140" s="61"/>
      <c r="C140" s="62" t="s">
        <v>2532</v>
      </c>
      <c r="D140" s="42"/>
      <c r="E140" s="42"/>
      <c r="F140" s="42"/>
      <c r="G140" s="62" t="s">
        <v>2532</v>
      </c>
      <c r="H140" s="42"/>
      <c r="I140" s="42"/>
      <c r="J140" s="63"/>
    </row>
    <row r="141" spans="2:10" ht="15" thickBot="1" x14ac:dyDescent="0.35">
      <c r="B141" s="61"/>
      <c r="C141" s="42"/>
      <c r="D141" s="42"/>
      <c r="E141" s="42"/>
      <c r="F141" s="42"/>
      <c r="G141" s="42"/>
      <c r="H141" s="42"/>
      <c r="I141" s="42"/>
      <c r="J141" s="63"/>
    </row>
    <row r="142" spans="2:10" ht="15" thickBot="1" x14ac:dyDescent="0.35">
      <c r="B142" s="61"/>
      <c r="C142" s="90" t="s">
        <v>2031</v>
      </c>
      <c r="D142" s="64" t="s">
        <v>2533</v>
      </c>
      <c r="E142" s="156" t="s">
        <v>2544</v>
      </c>
      <c r="F142" s="42"/>
      <c r="G142" s="152"/>
      <c r="H142" s="153" t="s">
        <v>1920</v>
      </c>
      <c r="I142" s="153" t="s">
        <v>1921</v>
      </c>
      <c r="J142" s="63"/>
    </row>
    <row r="143" spans="2:10" x14ac:dyDescent="0.3">
      <c r="B143" s="61"/>
      <c r="C143" s="91" t="s">
        <v>1971</v>
      </c>
      <c r="D143" s="67">
        <v>36</v>
      </c>
      <c r="E143" s="157">
        <f>GETPIVOTDATA("J_SecuAlim/i2_idp_acces_terre",$C$142,"J_SecuAlim/i2_idp_acces_terre","Non, nous n’avons pas accès à la terre cultivable")/GETPIVOTDATA("J_SecuAlim/i2_idp_acces_terre",$C$142)</f>
        <v>0.19889502762430938</v>
      </c>
      <c r="F143" s="42"/>
      <c r="G143" s="154" t="s">
        <v>2534</v>
      </c>
      <c r="H143" s="155">
        <f>E144</f>
        <v>0.2983425414364641</v>
      </c>
      <c r="I143" s="180">
        <f>E143</f>
        <v>0.19889502762430938</v>
      </c>
      <c r="J143" s="63"/>
    </row>
    <row r="144" spans="2:10" x14ac:dyDescent="0.3">
      <c r="B144" s="61"/>
      <c r="C144" s="91" t="s">
        <v>2294</v>
      </c>
      <c r="D144" s="71">
        <v>54</v>
      </c>
      <c r="E144" s="158">
        <f>GETPIVOTDATA("J_SecuAlim/i2_idp_acces_terre",$C$142,"J_SecuAlim/i2_idp_acces_terre","Oui, accès aux terres cultivables donné par les autorités / notables")/GETPIVOTDATA("J_SecuAlim/i2_idp_acces_terre",$C$142)</f>
        <v>0.2983425414364641</v>
      </c>
      <c r="F144" s="42"/>
      <c r="G144" s="154" t="s">
        <v>2535</v>
      </c>
      <c r="H144" s="155">
        <f>E145</f>
        <v>0.23204419889502761</v>
      </c>
      <c r="I144" s="180"/>
      <c r="J144" s="63"/>
    </row>
    <row r="145" spans="2:10" x14ac:dyDescent="0.3">
      <c r="B145" s="61"/>
      <c r="C145" s="91" t="s">
        <v>1973</v>
      </c>
      <c r="D145" s="71">
        <v>42</v>
      </c>
      <c r="E145" s="158">
        <f>GETPIVOTDATA("J_SecuAlim/i2_idp_acces_terre",$C$142,"J_SecuAlim/i2_idp_acces_terre","Oui, c’est la terre de nos ancêtres")/GETPIVOTDATA("J_SecuAlim/i2_idp_acces_terre",$C$142)</f>
        <v>0.23204419889502761</v>
      </c>
      <c r="F145" s="42"/>
      <c r="G145" s="154" t="s">
        <v>2536</v>
      </c>
      <c r="H145" s="155">
        <f>E146</f>
        <v>0.27071823204419887</v>
      </c>
      <c r="I145" s="180"/>
      <c r="J145" s="63"/>
    </row>
    <row r="146" spans="2:10" ht="15" thickBot="1" x14ac:dyDescent="0.35">
      <c r="B146" s="61"/>
      <c r="C146" s="91" t="s">
        <v>1972</v>
      </c>
      <c r="D146" s="71">
        <v>49</v>
      </c>
      <c r="E146" s="158">
        <f>GETPIVOTDATA("J_SecuAlim/i2_idp_acces_terre",$C$142,"J_SecuAlim/i2_idp_acces_terre","Oui, les personnes déplacées cultivent des terres sans autorisation")/GETPIVOTDATA("J_SecuAlim/i2_idp_acces_terre",$C$142)</f>
        <v>0.27071823204419887</v>
      </c>
      <c r="F146" s="42"/>
      <c r="G146" s="42"/>
      <c r="H146" s="42"/>
      <c r="I146" s="42"/>
      <c r="J146" s="63"/>
    </row>
    <row r="147" spans="2:10" ht="15" thickBot="1" x14ac:dyDescent="0.35">
      <c r="B147" s="61"/>
      <c r="C147" s="106" t="s">
        <v>2032</v>
      </c>
      <c r="D147" s="75">
        <v>181</v>
      </c>
      <c r="E147" s="159">
        <f>SUM(E143:E146)</f>
        <v>1</v>
      </c>
      <c r="F147" s="42"/>
      <c r="G147" s="42"/>
      <c r="H147" s="42"/>
      <c r="I147" s="42"/>
      <c r="J147" s="63"/>
    </row>
    <row r="148" spans="2:10" x14ac:dyDescent="0.3">
      <c r="B148" s="61"/>
      <c r="C148" s="42"/>
      <c r="D148" s="42"/>
      <c r="E148" s="42"/>
      <c r="F148" s="42"/>
      <c r="G148" s="42"/>
      <c r="H148" s="42"/>
      <c r="I148" s="42"/>
      <c r="J148" s="63"/>
    </row>
    <row r="149" spans="2:10" x14ac:dyDescent="0.3">
      <c r="B149" s="61"/>
      <c r="C149" s="62" t="s">
        <v>2545</v>
      </c>
      <c r="E149" s="42"/>
      <c r="F149" s="42"/>
      <c r="G149" s="42"/>
      <c r="H149" s="42"/>
      <c r="I149" s="42"/>
      <c r="J149" s="63"/>
    </row>
    <row r="150" spans="2:10" ht="15" thickBot="1" x14ac:dyDescent="0.35">
      <c r="B150" s="61"/>
      <c r="E150" s="42"/>
      <c r="F150" s="42"/>
      <c r="G150" s="42"/>
      <c r="H150" s="42"/>
      <c r="I150" s="42"/>
      <c r="J150" s="63"/>
    </row>
    <row r="151" spans="2:10" ht="15" thickBot="1" x14ac:dyDescent="0.35">
      <c r="B151" s="61"/>
      <c r="C151" s="90" t="s">
        <v>2031</v>
      </c>
      <c r="D151" s="64" t="s">
        <v>2542</v>
      </c>
      <c r="E151" s="42"/>
      <c r="F151" s="42"/>
      <c r="G151" s="42"/>
      <c r="H151" s="42"/>
      <c r="I151" s="42"/>
      <c r="J151" s="63"/>
    </row>
    <row r="152" spans="2:10" x14ac:dyDescent="0.3">
      <c r="B152" s="61"/>
      <c r="C152" s="91" t="s">
        <v>2291</v>
      </c>
      <c r="D152" s="67">
        <v>132</v>
      </c>
      <c r="E152" s="42"/>
      <c r="F152" s="42"/>
      <c r="G152" s="42"/>
      <c r="H152" s="42"/>
      <c r="I152" s="42"/>
      <c r="J152" s="63"/>
    </row>
    <row r="153" spans="2:10" x14ac:dyDescent="0.3">
      <c r="B153" s="61"/>
      <c r="C153" s="91" t="s">
        <v>1961</v>
      </c>
      <c r="D153" s="71">
        <v>9</v>
      </c>
      <c r="E153" s="42"/>
      <c r="F153" s="42"/>
      <c r="G153" s="42"/>
      <c r="H153" s="42"/>
      <c r="I153" s="42"/>
      <c r="J153" s="63"/>
    </row>
    <row r="154" spans="2:10" x14ac:dyDescent="0.3">
      <c r="B154" s="61"/>
      <c r="C154" s="91" t="s">
        <v>1921</v>
      </c>
      <c r="D154" s="71">
        <v>39</v>
      </c>
      <c r="E154" s="42"/>
      <c r="F154" s="42"/>
      <c r="G154" s="69"/>
      <c r="H154" s="42"/>
      <c r="I154" s="42"/>
      <c r="J154" s="63"/>
    </row>
    <row r="155" spans="2:10" ht="15" thickBot="1" x14ac:dyDescent="0.35">
      <c r="B155" s="61"/>
      <c r="C155" s="91" t="s">
        <v>1920</v>
      </c>
      <c r="D155" s="71">
        <v>1</v>
      </c>
      <c r="E155" s="42"/>
      <c r="F155" s="42"/>
      <c r="G155" s="69"/>
      <c r="H155" s="42"/>
      <c r="I155" s="42"/>
      <c r="J155" s="63"/>
    </row>
    <row r="156" spans="2:10" ht="15" thickBot="1" x14ac:dyDescent="0.35">
      <c r="B156" s="61"/>
      <c r="C156" s="106" t="s">
        <v>2032</v>
      </c>
      <c r="D156" s="75">
        <v>181</v>
      </c>
      <c r="E156" s="42"/>
      <c r="F156" s="42"/>
      <c r="G156" s="42"/>
      <c r="H156" s="42"/>
      <c r="I156" s="42"/>
      <c r="J156" s="63"/>
    </row>
    <row r="157" spans="2:10" x14ac:dyDescent="0.3">
      <c r="B157" s="61"/>
      <c r="E157" s="42"/>
      <c r="F157" s="42"/>
      <c r="G157" s="42"/>
      <c r="H157" s="42"/>
      <c r="I157" s="42"/>
      <c r="J157" s="63"/>
    </row>
    <row r="158" spans="2:10" x14ac:dyDescent="0.3">
      <c r="B158" s="61"/>
      <c r="C158" s="62" t="s">
        <v>2539</v>
      </c>
      <c r="D158" s="42"/>
      <c r="E158" s="42"/>
      <c r="F158" s="42"/>
      <c r="G158" s="62" t="s">
        <v>2543</v>
      </c>
      <c r="H158" s="42"/>
      <c r="I158" s="42"/>
      <c r="J158" s="63"/>
    </row>
    <row r="159" spans="2:10" ht="15" thickBot="1" x14ac:dyDescent="0.35">
      <c r="B159" s="61"/>
      <c r="C159" s="42"/>
      <c r="D159" s="42"/>
      <c r="E159" s="42"/>
      <c r="F159" s="42"/>
      <c r="G159" s="42"/>
      <c r="H159" s="42"/>
      <c r="I159" s="42"/>
      <c r="J159" s="63"/>
    </row>
    <row r="160" spans="2:10" ht="15" thickBot="1" x14ac:dyDescent="0.35">
      <c r="B160" s="61"/>
      <c r="C160" s="90" t="s">
        <v>2031</v>
      </c>
      <c r="D160" s="64" t="s">
        <v>2540</v>
      </c>
      <c r="E160" s="42"/>
      <c r="F160" s="42"/>
      <c r="G160" s="90" t="s">
        <v>2031</v>
      </c>
      <c r="H160" s="64" t="s">
        <v>2541</v>
      </c>
      <c r="I160" s="42"/>
      <c r="J160" s="63"/>
    </row>
    <row r="161" spans="2:10" x14ac:dyDescent="0.3">
      <c r="B161" s="61"/>
      <c r="C161" s="91" t="s">
        <v>2291</v>
      </c>
      <c r="D161" s="67">
        <v>2</v>
      </c>
      <c r="E161" s="42"/>
      <c r="F161" s="42"/>
      <c r="G161" s="91" t="s">
        <v>2291</v>
      </c>
      <c r="H161" s="67">
        <v>2</v>
      </c>
      <c r="I161" s="42"/>
      <c r="J161" s="63"/>
    </row>
    <row r="162" spans="2:10" x14ac:dyDescent="0.3">
      <c r="B162" s="61"/>
      <c r="C162" s="91" t="s">
        <v>1923</v>
      </c>
      <c r="D162" s="71">
        <v>96</v>
      </c>
      <c r="E162" s="42"/>
      <c r="F162" s="42"/>
      <c r="G162" s="91" t="s">
        <v>1965</v>
      </c>
      <c r="H162" s="71">
        <v>31</v>
      </c>
      <c r="I162" s="42"/>
      <c r="J162" s="63"/>
    </row>
    <row r="163" spans="2:10" x14ac:dyDescent="0.3">
      <c r="B163" s="61"/>
      <c r="C163" s="91" t="s">
        <v>1987</v>
      </c>
      <c r="D163" s="71">
        <v>22</v>
      </c>
      <c r="E163" s="69"/>
      <c r="F163" s="42"/>
      <c r="G163" s="91" t="s">
        <v>1966</v>
      </c>
      <c r="H163" s="71">
        <v>25</v>
      </c>
      <c r="I163" s="42"/>
      <c r="J163" s="63"/>
    </row>
    <row r="164" spans="2:10" ht="15" thickBot="1" x14ac:dyDescent="0.35">
      <c r="B164" s="61"/>
      <c r="C164" s="91" t="s">
        <v>1988</v>
      </c>
      <c r="D164" s="71">
        <v>61</v>
      </c>
      <c r="E164" s="69"/>
      <c r="F164" s="42"/>
      <c r="G164" s="91" t="s">
        <v>1968</v>
      </c>
      <c r="H164" s="71">
        <v>24</v>
      </c>
      <c r="I164" s="42"/>
      <c r="J164" s="63"/>
    </row>
    <row r="165" spans="2:10" ht="15" thickBot="1" x14ac:dyDescent="0.35">
      <c r="B165" s="61"/>
      <c r="C165" s="106" t="s">
        <v>2032</v>
      </c>
      <c r="D165" s="75">
        <v>181</v>
      </c>
      <c r="E165" s="69"/>
      <c r="F165" s="42"/>
      <c r="G165" s="91" t="s">
        <v>1967</v>
      </c>
      <c r="H165" s="71">
        <v>99</v>
      </c>
      <c r="I165" s="42"/>
      <c r="J165" s="63"/>
    </row>
    <row r="166" spans="2:10" ht="15" thickBot="1" x14ac:dyDescent="0.35">
      <c r="B166" s="61"/>
      <c r="E166" s="69"/>
      <c r="F166" s="42"/>
      <c r="G166" s="106" t="s">
        <v>2032</v>
      </c>
      <c r="H166" s="75">
        <v>181</v>
      </c>
      <c r="I166" s="42"/>
      <c r="J166" s="63"/>
    </row>
    <row r="167" spans="2:10" ht="15" thickBot="1" x14ac:dyDescent="0.35">
      <c r="B167" s="86"/>
      <c r="C167" s="87"/>
      <c r="D167" s="87"/>
      <c r="E167" s="87"/>
      <c r="F167" s="87"/>
      <c r="G167" s="87"/>
      <c r="H167" s="87"/>
      <c r="I167" s="87"/>
      <c r="J167" s="88"/>
    </row>
    <row r="168" spans="2:10" ht="15" thickBot="1" x14ac:dyDescent="0.35"/>
    <row r="169" spans="2:10" x14ac:dyDescent="0.3">
      <c r="B169" s="58"/>
      <c r="C169" s="59"/>
      <c r="D169" s="59"/>
      <c r="E169" s="59"/>
      <c r="F169" s="59"/>
      <c r="G169" s="59"/>
      <c r="H169" s="59"/>
      <c r="I169" s="59"/>
      <c r="J169" s="60"/>
    </row>
    <row r="170" spans="2:10" ht="18" x14ac:dyDescent="0.35">
      <c r="B170" s="61"/>
      <c r="C170" s="137" t="s">
        <v>2441</v>
      </c>
      <c r="D170" s="42"/>
      <c r="E170" s="42"/>
      <c r="F170" s="42"/>
      <c r="G170" s="42"/>
      <c r="H170" s="42"/>
      <c r="I170" s="42"/>
      <c r="J170" s="63"/>
    </row>
    <row r="171" spans="2:10" x14ac:dyDescent="0.3">
      <c r="B171" s="61"/>
      <c r="C171" s="42"/>
      <c r="D171" s="42"/>
      <c r="E171" s="42"/>
      <c r="F171" s="42"/>
      <c r="G171" s="42"/>
      <c r="H171" s="42"/>
      <c r="I171" s="42"/>
      <c r="J171" s="63"/>
    </row>
    <row r="172" spans="2:10" x14ac:dyDescent="0.3">
      <c r="B172" s="61"/>
      <c r="C172" s="62" t="s">
        <v>2442</v>
      </c>
      <c r="D172" s="42"/>
      <c r="E172" s="42"/>
      <c r="F172" s="42"/>
      <c r="G172" s="42"/>
      <c r="H172" s="42"/>
      <c r="I172" s="42"/>
      <c r="J172" s="63"/>
    </row>
    <row r="173" spans="2:10" x14ac:dyDescent="0.3">
      <c r="B173" s="61"/>
      <c r="C173" s="42"/>
      <c r="D173" s="42"/>
      <c r="E173" s="42"/>
      <c r="F173" s="42"/>
      <c r="G173" s="42"/>
      <c r="H173" s="42"/>
      <c r="I173" s="42"/>
      <c r="J173" s="63"/>
    </row>
    <row r="174" spans="2:10" x14ac:dyDescent="0.3">
      <c r="B174" s="61"/>
      <c r="C174" s="44"/>
      <c r="D174" s="44" t="s">
        <v>2443</v>
      </c>
      <c r="E174" s="44" t="s">
        <v>2444</v>
      </c>
      <c r="F174" s="139" t="s">
        <v>2445</v>
      </c>
      <c r="G174" s="139" t="s">
        <v>2446</v>
      </c>
      <c r="H174" s="42"/>
      <c r="I174" s="42"/>
      <c r="J174" s="63"/>
    </row>
    <row r="175" spans="2:10" x14ac:dyDescent="0.3">
      <c r="B175" s="61"/>
      <c r="C175" s="49" t="s">
        <v>1662</v>
      </c>
      <c r="D175">
        <f>COUNTIF(ALL_DATA!GK3:GK183, "Oui")</f>
        <v>1</v>
      </c>
      <c r="E175">
        <f>COUNTIF(ALL_DATA!GK3:GK183, "Non")</f>
        <v>180</v>
      </c>
      <c r="F175">
        <f>G191</f>
        <v>1</v>
      </c>
      <c r="G175" s="140">
        <f>F175/181</f>
        <v>5.5248618784530384E-3</v>
      </c>
      <c r="H175" s="42"/>
      <c r="I175" s="42"/>
      <c r="J175" s="63"/>
    </row>
    <row r="176" spans="2:10" x14ac:dyDescent="0.3">
      <c r="B176" s="61"/>
      <c r="C176" s="49" t="s">
        <v>2447</v>
      </c>
      <c r="D176">
        <f>COUNTIF(ALL_DATA!GL3:GL183, "Oui")</f>
        <v>0</v>
      </c>
      <c r="E176">
        <f>COUNTIF(ALL_DATA!GL3:GL183, "Non")</f>
        <v>181</v>
      </c>
      <c r="F176">
        <f>G194</f>
        <v>0</v>
      </c>
      <c r="G176" s="140">
        <f t="shared" ref="G176:G182" si="6">F176/181</f>
        <v>0</v>
      </c>
      <c r="H176" s="42"/>
      <c r="I176" s="42"/>
      <c r="J176" s="63"/>
    </row>
    <row r="177" spans="2:10" x14ac:dyDescent="0.3">
      <c r="B177" s="61"/>
      <c r="C177" s="49" t="s">
        <v>1223</v>
      </c>
      <c r="D177">
        <f>COUNTIF(ALL_DATA!GM3:GM183, "Oui")</f>
        <v>44</v>
      </c>
      <c r="E177">
        <f>COUNTIF(ALL_DATA!GM3:GM183, "Non")</f>
        <v>137</v>
      </c>
      <c r="F177">
        <f>G192</f>
        <v>43</v>
      </c>
      <c r="G177" s="140">
        <f t="shared" si="6"/>
        <v>0.23756906077348067</v>
      </c>
      <c r="H177" s="42"/>
      <c r="I177" s="42"/>
      <c r="J177" s="63"/>
    </row>
    <row r="178" spans="2:10" x14ac:dyDescent="0.3">
      <c r="B178" s="61"/>
      <c r="C178" s="49" t="s">
        <v>2448</v>
      </c>
      <c r="D178">
        <f>COUNTIF(ALL_DATA!GN3:GN183, "Oui")</f>
        <v>1</v>
      </c>
      <c r="E178">
        <f>COUNTIF(ALL_DATA!GN3:GN183, "Non")</f>
        <v>180</v>
      </c>
      <c r="F178">
        <f>G195</f>
        <v>0</v>
      </c>
      <c r="G178" s="140">
        <f t="shared" si="6"/>
        <v>0</v>
      </c>
      <c r="H178" s="42"/>
      <c r="I178" s="42"/>
      <c r="J178" s="63"/>
    </row>
    <row r="179" spans="2:10" x14ac:dyDescent="0.3">
      <c r="B179" s="61"/>
      <c r="C179" s="49" t="s">
        <v>302</v>
      </c>
      <c r="D179">
        <f>COUNTIF(ALL_DATA!GO3:GO183, "Oui")</f>
        <v>125</v>
      </c>
      <c r="E179">
        <f>COUNTIF(ALL_DATA!GO3:GO183, "Non")</f>
        <v>56</v>
      </c>
      <c r="F179">
        <f>G189</f>
        <v>333</v>
      </c>
      <c r="G179" s="140">
        <f t="shared" si="6"/>
        <v>1.839779005524862</v>
      </c>
      <c r="H179" s="42"/>
      <c r="I179" s="42"/>
      <c r="J179" s="63"/>
    </row>
    <row r="180" spans="2:10" x14ac:dyDescent="0.3">
      <c r="B180" s="61"/>
      <c r="C180" s="49" t="s">
        <v>1653</v>
      </c>
      <c r="D180">
        <f>COUNTIF(ALL_DATA!GP3:GP183, "Oui")</f>
        <v>4</v>
      </c>
      <c r="E180">
        <f>COUNTIF(ALL_DATA!GP3:GP183, "Non")</f>
        <v>177</v>
      </c>
      <c r="F180">
        <f>G190</f>
        <v>4</v>
      </c>
      <c r="G180" s="140">
        <f t="shared" si="6"/>
        <v>2.2099447513812154E-2</v>
      </c>
      <c r="H180" s="42"/>
      <c r="I180" s="42"/>
      <c r="J180" s="63"/>
    </row>
    <row r="181" spans="2:10" x14ac:dyDescent="0.3">
      <c r="B181" s="61"/>
      <c r="C181" s="49" t="s">
        <v>406</v>
      </c>
      <c r="D181">
        <f>COUNTIF(ALL_DATA!GQ3:GQ183, "Oui")</f>
        <v>52</v>
      </c>
      <c r="E181">
        <f>COUNTIF(ALL_DATA!GQ3:GQ183, "Non")</f>
        <v>129</v>
      </c>
      <c r="F181">
        <f>G188</f>
        <v>120</v>
      </c>
      <c r="G181" s="140">
        <f t="shared" si="6"/>
        <v>0.66298342541436461</v>
      </c>
      <c r="H181" s="42"/>
      <c r="I181" s="42"/>
      <c r="J181" s="63"/>
    </row>
    <row r="182" spans="2:10" x14ac:dyDescent="0.3">
      <c r="B182" s="61"/>
      <c r="C182" s="49" t="s">
        <v>2449</v>
      </c>
      <c r="D182">
        <f>COUNTIF(ALL_DATA!GR3:GR183, "Oui")</f>
        <v>0</v>
      </c>
      <c r="E182">
        <f>COUNTIF(ALL_DATA!GR3:GR183, "Non")</f>
        <v>181</v>
      </c>
      <c r="F182">
        <f>G193</f>
        <v>0</v>
      </c>
      <c r="G182" s="140">
        <f t="shared" si="6"/>
        <v>0</v>
      </c>
      <c r="H182" s="42"/>
      <c r="I182" s="42"/>
      <c r="J182" s="63"/>
    </row>
    <row r="183" spans="2:10" x14ac:dyDescent="0.3">
      <c r="B183" s="61"/>
      <c r="C183" s="42"/>
      <c r="D183" s="42"/>
      <c r="E183" s="42"/>
      <c r="F183" s="42"/>
      <c r="G183" s="42"/>
      <c r="H183" s="42"/>
      <c r="I183" s="42"/>
      <c r="J183" s="63"/>
    </row>
    <row r="184" spans="2:10" x14ac:dyDescent="0.3">
      <c r="B184" s="61"/>
      <c r="C184" s="42"/>
      <c r="D184" s="42"/>
      <c r="E184" s="42"/>
      <c r="F184" s="42"/>
      <c r="G184" s="42"/>
      <c r="H184" s="42"/>
      <c r="I184" s="42"/>
      <c r="J184" s="63"/>
    </row>
    <row r="185" spans="2:10" x14ac:dyDescent="0.3">
      <c r="B185" s="61"/>
      <c r="C185" s="62" t="s">
        <v>2450</v>
      </c>
      <c r="D185" s="42"/>
      <c r="E185" s="42"/>
      <c r="F185" s="62" t="s">
        <v>2451</v>
      </c>
      <c r="G185" s="42"/>
      <c r="H185" s="42"/>
      <c r="I185" s="42"/>
      <c r="J185" s="63"/>
    </row>
    <row r="186" spans="2:10" ht="15" thickBot="1" x14ac:dyDescent="0.35">
      <c r="B186" s="61"/>
      <c r="C186" s="42"/>
      <c r="D186" s="42"/>
      <c r="E186" s="42"/>
      <c r="F186" s="42"/>
      <c r="G186" s="42"/>
      <c r="H186" s="42"/>
      <c r="I186" s="42"/>
      <c r="J186" s="63"/>
    </row>
    <row r="187" spans="2:10" ht="15" thickBot="1" x14ac:dyDescent="0.35">
      <c r="B187" s="61"/>
      <c r="C187" s="90" t="s">
        <v>2267</v>
      </c>
      <c r="D187" s="60"/>
      <c r="E187" s="42"/>
      <c r="F187" s="44" t="s">
        <v>2452</v>
      </c>
      <c r="G187" s="44" t="s">
        <v>2453</v>
      </c>
      <c r="H187" s="44" t="s">
        <v>2454</v>
      </c>
      <c r="I187" s="44" t="s">
        <v>2260</v>
      </c>
      <c r="J187" s="63"/>
    </row>
    <row r="188" spans="2:10" x14ac:dyDescent="0.3">
      <c r="B188" s="61"/>
      <c r="C188" s="91" t="s">
        <v>2455</v>
      </c>
      <c r="D188" s="67">
        <v>120</v>
      </c>
      <c r="E188" s="42"/>
      <c r="F188" s="49" t="s">
        <v>2456</v>
      </c>
      <c r="G188" s="138">
        <f>GETPIVOTDATA("Forage_f",$C$187)</f>
        <v>120</v>
      </c>
      <c r="H188" s="138">
        <f>GETPIVOTDATA("Forage_nf",$C$187)</f>
        <v>12</v>
      </c>
      <c r="I188" s="138">
        <f>G188+H188</f>
        <v>132</v>
      </c>
      <c r="J188" s="63"/>
    </row>
    <row r="189" spans="2:10" x14ac:dyDescent="0.3">
      <c r="B189" s="61"/>
      <c r="C189" s="91" t="s">
        <v>2457</v>
      </c>
      <c r="D189" s="71">
        <v>12</v>
      </c>
      <c r="E189" s="42"/>
      <c r="F189" s="49" t="s">
        <v>2458</v>
      </c>
      <c r="G189" s="138">
        <f>GETPIVOTDATA("Pompe_manuelle_f",$C$187)</f>
        <v>333</v>
      </c>
      <c r="H189" s="138">
        <f>GETPIVOTDATA("Pompe_manuelle_nf",$C$187)</f>
        <v>73</v>
      </c>
      <c r="I189" s="138">
        <f t="shared" ref="I189:I195" si="7">G189+H189</f>
        <v>406</v>
      </c>
      <c r="J189" s="63"/>
    </row>
    <row r="190" spans="2:10" x14ac:dyDescent="0.3">
      <c r="B190" s="61"/>
      <c r="C190" s="91" t="s">
        <v>2459</v>
      </c>
      <c r="D190" s="71">
        <v>333</v>
      </c>
      <c r="E190" s="42"/>
      <c r="F190" s="49" t="s">
        <v>2460</v>
      </c>
      <c r="G190" s="138">
        <f>GETPIVOTDATA("Puits_ameliore_f",$C$187)</f>
        <v>4</v>
      </c>
      <c r="H190" s="138">
        <f>GETPIVOTDATA("Puits_ameliore_nf",$C$187)</f>
        <v>0</v>
      </c>
      <c r="I190" s="138">
        <f t="shared" si="7"/>
        <v>4</v>
      </c>
      <c r="J190" s="63"/>
    </row>
    <row r="191" spans="2:10" x14ac:dyDescent="0.3">
      <c r="B191" s="61"/>
      <c r="C191" s="91" t="s">
        <v>2461</v>
      </c>
      <c r="D191" s="71">
        <v>73</v>
      </c>
      <c r="E191" s="42"/>
      <c r="F191" s="49" t="s">
        <v>2462</v>
      </c>
      <c r="G191" s="138">
        <f>GETPIVOTDATA("bladder_f",$C$187)</f>
        <v>1</v>
      </c>
      <c r="H191" s="138">
        <f>GETPIVOTDATA("bladder_nf",$C$187)</f>
        <v>0</v>
      </c>
      <c r="I191" s="138">
        <f t="shared" si="7"/>
        <v>1</v>
      </c>
      <c r="J191" s="63"/>
    </row>
    <row r="192" spans="2:10" x14ac:dyDescent="0.3">
      <c r="B192" s="61"/>
      <c r="C192" s="91" t="s">
        <v>2463</v>
      </c>
      <c r="D192" s="71">
        <v>4</v>
      </c>
      <c r="E192" s="42"/>
      <c r="F192" s="49" t="s">
        <v>2464</v>
      </c>
      <c r="G192" s="138">
        <f>GETPIVOTDATA("eau_surface_f",$C$187)</f>
        <v>43</v>
      </c>
      <c r="H192" s="138">
        <f>GETPIVOTDATA("eau_surface_nf",$C$187)</f>
        <v>3</v>
      </c>
      <c r="I192" s="138">
        <f t="shared" si="7"/>
        <v>46</v>
      </c>
      <c r="J192" s="63"/>
    </row>
    <row r="193" spans="2:10" x14ac:dyDescent="0.3">
      <c r="B193" s="61"/>
      <c r="C193" s="91" t="s">
        <v>2465</v>
      </c>
      <c r="D193" s="71">
        <v>0</v>
      </c>
      <c r="E193" s="42"/>
      <c r="F193" s="49" t="s">
        <v>2466</v>
      </c>
      <c r="G193" s="138">
        <f>GETPIVOTDATA("vendeur_eau_nf",$C$187)</f>
        <v>0</v>
      </c>
      <c r="H193" s="138">
        <f>GETPIVOTDATA("vendeur_eau_f",$C$187)</f>
        <v>0</v>
      </c>
      <c r="I193" s="138">
        <f t="shared" si="7"/>
        <v>0</v>
      </c>
      <c r="J193" s="63"/>
    </row>
    <row r="194" spans="2:10" x14ac:dyDescent="0.3">
      <c r="B194" s="61"/>
      <c r="C194" s="91" t="s">
        <v>2467</v>
      </c>
      <c r="D194" s="71">
        <v>1</v>
      </c>
      <c r="E194" s="42"/>
      <c r="F194" s="49" t="s">
        <v>2468</v>
      </c>
      <c r="G194" s="138">
        <f>GETPIVOTDATA("camion_f",$C$187)</f>
        <v>0</v>
      </c>
      <c r="H194" s="138">
        <f>GETPIVOTDATA("camion_nf",$C$187)</f>
        <v>0</v>
      </c>
      <c r="I194" s="138">
        <f t="shared" si="7"/>
        <v>0</v>
      </c>
      <c r="J194" s="63"/>
    </row>
    <row r="195" spans="2:10" x14ac:dyDescent="0.3">
      <c r="B195" s="61"/>
      <c r="C195" s="91" t="s">
        <v>2469</v>
      </c>
      <c r="D195" s="71">
        <v>0</v>
      </c>
      <c r="E195" s="42"/>
      <c r="F195" s="49" t="s">
        <v>2470</v>
      </c>
      <c r="G195" s="138">
        <f>GETPIVOTDATA("robinet_f",$C$187)</f>
        <v>0</v>
      </c>
      <c r="H195" s="138">
        <f>GETPIVOTDATA("robinet_nf",$C$187)</f>
        <v>1</v>
      </c>
      <c r="I195" s="138">
        <f t="shared" si="7"/>
        <v>1</v>
      </c>
      <c r="J195" s="63"/>
    </row>
    <row r="196" spans="2:10" x14ac:dyDescent="0.3">
      <c r="B196" s="61"/>
      <c r="C196" s="91" t="s">
        <v>2471</v>
      </c>
      <c r="D196" s="71">
        <v>43</v>
      </c>
      <c r="E196" s="42"/>
      <c r="F196" s="42"/>
      <c r="G196" s="138"/>
      <c r="H196" s="138"/>
      <c r="I196" s="138"/>
      <c r="J196" s="63"/>
    </row>
    <row r="197" spans="2:10" x14ac:dyDescent="0.3">
      <c r="B197" s="61"/>
      <c r="C197" s="91" t="s">
        <v>2472</v>
      </c>
      <c r="D197" s="71">
        <v>3</v>
      </c>
      <c r="E197" s="42"/>
      <c r="F197" s="62" t="s">
        <v>2479</v>
      </c>
      <c r="G197" s="42"/>
      <c r="H197" s="138"/>
      <c r="I197" s="138"/>
      <c r="J197" s="63"/>
    </row>
    <row r="198" spans="2:10" ht="15" thickBot="1" x14ac:dyDescent="0.35">
      <c r="B198" s="61"/>
      <c r="C198" s="91" t="s">
        <v>2474</v>
      </c>
      <c r="D198" s="71">
        <v>0</v>
      </c>
      <c r="E198" s="42"/>
      <c r="F198" s="42"/>
      <c r="G198" s="42"/>
      <c r="H198" s="42"/>
      <c r="I198" s="42"/>
      <c r="J198" s="63"/>
    </row>
    <row r="199" spans="2:10" ht="15" thickBot="1" x14ac:dyDescent="0.35">
      <c r="B199" s="61"/>
      <c r="C199" s="91" t="s">
        <v>2473</v>
      </c>
      <c r="D199" s="71">
        <v>0</v>
      </c>
      <c r="E199" s="42"/>
      <c r="F199" s="90" t="s">
        <v>2031</v>
      </c>
      <c r="G199" s="64" t="s">
        <v>2480</v>
      </c>
      <c r="H199" s="42"/>
      <c r="I199" s="42"/>
      <c r="J199" s="63"/>
    </row>
    <row r="200" spans="2:10" x14ac:dyDescent="0.3">
      <c r="B200" s="61"/>
      <c r="C200" s="91" t="s">
        <v>2475</v>
      </c>
      <c r="D200" s="71">
        <v>0</v>
      </c>
      <c r="E200" s="42"/>
      <c r="F200" s="91" t="s">
        <v>1956</v>
      </c>
      <c r="G200" s="67">
        <v>32</v>
      </c>
      <c r="H200" s="42"/>
      <c r="I200" s="42"/>
      <c r="J200" s="63"/>
    </row>
    <row r="201" spans="2:10" x14ac:dyDescent="0.3">
      <c r="B201" s="61"/>
      <c r="C201" s="91" t="s">
        <v>2476</v>
      </c>
      <c r="D201" s="71">
        <v>0</v>
      </c>
      <c r="E201" s="42"/>
      <c r="F201" s="91" t="s">
        <v>1957</v>
      </c>
      <c r="G201" s="71">
        <v>17</v>
      </c>
      <c r="H201" s="42"/>
      <c r="I201" s="42"/>
      <c r="J201" s="63"/>
    </row>
    <row r="202" spans="2:10" x14ac:dyDescent="0.3">
      <c r="B202" s="61"/>
      <c r="C202" s="91" t="s">
        <v>2477</v>
      </c>
      <c r="D202" s="71">
        <v>0</v>
      </c>
      <c r="E202" s="42"/>
      <c r="F202" s="91" t="s">
        <v>1958</v>
      </c>
      <c r="G202" s="71">
        <v>14</v>
      </c>
      <c r="H202" s="42"/>
      <c r="I202" s="42"/>
      <c r="J202" s="63"/>
    </row>
    <row r="203" spans="2:10" ht="15" thickBot="1" x14ac:dyDescent="0.35">
      <c r="B203" s="61"/>
      <c r="C203" s="92" t="s">
        <v>2478</v>
      </c>
      <c r="D203" s="75">
        <v>1</v>
      </c>
      <c r="E203" s="42"/>
      <c r="F203" s="91" t="s">
        <v>869</v>
      </c>
      <c r="G203" s="71">
        <v>118</v>
      </c>
      <c r="H203" s="42"/>
      <c r="I203" s="42"/>
      <c r="J203" s="63"/>
    </row>
    <row r="204" spans="2:10" ht="15" thickBot="1" x14ac:dyDescent="0.35">
      <c r="B204" s="61"/>
      <c r="C204" s="42"/>
      <c r="D204" s="42"/>
      <c r="E204" s="42"/>
      <c r="F204" s="106" t="s">
        <v>2032</v>
      </c>
      <c r="G204" s="75">
        <v>181</v>
      </c>
      <c r="H204" s="42"/>
      <c r="I204" s="42"/>
      <c r="J204" s="63"/>
    </row>
    <row r="205" spans="2:10" x14ac:dyDescent="0.3">
      <c r="B205" s="61"/>
      <c r="C205" s="42"/>
      <c r="D205" s="42"/>
      <c r="E205" s="42"/>
      <c r="F205" s="42"/>
      <c r="G205" s="42"/>
      <c r="H205" s="42"/>
      <c r="I205" s="42"/>
      <c r="J205" s="63"/>
    </row>
    <row r="206" spans="2:10" x14ac:dyDescent="0.3">
      <c r="B206" s="61"/>
      <c r="C206" s="42"/>
      <c r="D206" s="42"/>
      <c r="E206" s="42"/>
      <c r="F206" s="42"/>
      <c r="G206" s="42"/>
      <c r="H206" s="42"/>
      <c r="I206" s="42"/>
      <c r="J206" s="63"/>
    </row>
    <row r="207" spans="2:10" x14ac:dyDescent="0.3">
      <c r="B207" s="61"/>
      <c r="C207" s="62" t="s">
        <v>2481</v>
      </c>
      <c r="D207" s="42"/>
      <c r="E207" s="42"/>
      <c r="F207" s="42"/>
      <c r="G207" s="42"/>
      <c r="H207" s="42"/>
      <c r="I207" s="42"/>
      <c r="J207" s="63"/>
    </row>
    <row r="208" spans="2:10" x14ac:dyDescent="0.3">
      <c r="B208" s="61"/>
      <c r="C208" s="42"/>
      <c r="D208" s="42"/>
      <c r="E208" s="42"/>
      <c r="F208" s="42"/>
      <c r="G208" s="42"/>
      <c r="H208" s="42"/>
      <c r="I208" s="42"/>
      <c r="J208" s="63"/>
    </row>
    <row r="209" spans="2:10" x14ac:dyDescent="0.3">
      <c r="B209" s="61"/>
      <c r="C209" s="44" t="s">
        <v>2481</v>
      </c>
      <c r="D209" s="49" t="s">
        <v>371</v>
      </c>
      <c r="E209" s="49" t="s">
        <v>2110</v>
      </c>
      <c r="F209" s="49" t="s">
        <v>2482</v>
      </c>
      <c r="G209" s="49" t="s">
        <v>2116</v>
      </c>
      <c r="H209" s="49" t="s">
        <v>1024</v>
      </c>
      <c r="I209" s="42"/>
      <c r="J209" s="63"/>
    </row>
    <row r="210" spans="2:10" x14ac:dyDescent="0.3">
      <c r="B210" s="61"/>
      <c r="C210" s="44" t="s">
        <v>2443</v>
      </c>
      <c r="D210" s="42">
        <f>COUNTIF(ALL_DATA!HK3:HK183, "Oui")</f>
        <v>50</v>
      </c>
      <c r="E210" s="42">
        <f>COUNTIF(ALL_DATA!HL3:HL183, "Oui")</f>
        <v>67</v>
      </c>
      <c r="F210" s="42">
        <f>COUNTIF(ALL_DATA!HM3:HM183, "Oui")</f>
        <v>89</v>
      </c>
      <c r="G210" s="42">
        <f>COUNTIF(ALL_DATA!HN3:HN183, "Oui")</f>
        <v>75</v>
      </c>
      <c r="H210" s="42">
        <f>COUNTIF(ALL_DATA!HO3:HO183, "Oui")</f>
        <v>20</v>
      </c>
      <c r="I210" s="42"/>
      <c r="J210" s="63"/>
    </row>
    <row r="211" spans="2:10" x14ac:dyDescent="0.3">
      <c r="B211" s="61"/>
      <c r="C211" s="44" t="s">
        <v>2444</v>
      </c>
      <c r="D211" s="42">
        <f>COUNTIF(ALL_DATA!HK3:HK183, "Non")</f>
        <v>131</v>
      </c>
      <c r="E211" s="42">
        <f>COUNTIF(ALL_DATA!HL3:HL183, "Non")</f>
        <v>114</v>
      </c>
      <c r="F211" s="42">
        <f>COUNTIF(ALL_DATA!HM3:HM183, "Non")</f>
        <v>92</v>
      </c>
      <c r="G211" s="42">
        <f>COUNTIF(ALL_DATA!HN3:HN183, "Non")</f>
        <v>106</v>
      </c>
      <c r="H211" s="42">
        <f>COUNTIF(ALL_DATA!HO3:HO183, "Non")</f>
        <v>161</v>
      </c>
      <c r="I211" s="42"/>
      <c r="J211" s="63"/>
    </row>
    <row r="212" spans="2:10" x14ac:dyDescent="0.3">
      <c r="B212" s="61"/>
      <c r="C212" s="42"/>
      <c r="D212" s="42"/>
      <c r="E212" s="42"/>
      <c r="F212" s="42"/>
      <c r="G212" s="42"/>
      <c r="H212" s="42"/>
      <c r="I212" s="42"/>
      <c r="J212" s="63"/>
    </row>
    <row r="213" spans="2:10" x14ac:dyDescent="0.3">
      <c r="B213" s="61"/>
      <c r="C213" s="44" t="s">
        <v>2481</v>
      </c>
      <c r="D213" s="49" t="s">
        <v>371</v>
      </c>
      <c r="E213" s="49" t="s">
        <v>2110</v>
      </c>
      <c r="F213" s="49" t="s">
        <v>2482</v>
      </c>
      <c r="G213" s="49" t="s">
        <v>2116</v>
      </c>
      <c r="H213" s="49" t="s">
        <v>1024</v>
      </c>
      <c r="I213" s="42"/>
      <c r="J213" s="63"/>
    </row>
    <row r="214" spans="2:10" x14ac:dyDescent="0.3">
      <c r="B214" s="61"/>
      <c r="C214" s="44" t="s">
        <v>1920</v>
      </c>
      <c r="D214" s="69">
        <f>D210/181</f>
        <v>0.27624309392265195</v>
      </c>
      <c r="E214" s="69">
        <f t="shared" ref="E214:H214" si="8">E210/181</f>
        <v>0.37016574585635359</v>
      </c>
      <c r="F214" s="69">
        <f t="shared" si="8"/>
        <v>0.49171270718232046</v>
      </c>
      <c r="G214" s="69">
        <f t="shared" si="8"/>
        <v>0.4143646408839779</v>
      </c>
      <c r="H214" s="69">
        <f t="shared" si="8"/>
        <v>0.11049723756906077</v>
      </c>
      <c r="I214" s="42"/>
      <c r="J214" s="63"/>
    </row>
    <row r="215" spans="2:10" x14ac:dyDescent="0.3">
      <c r="B215" s="61"/>
      <c r="C215" s="44" t="s">
        <v>1921</v>
      </c>
      <c r="D215" s="69">
        <f>D211/181</f>
        <v>0.72375690607734811</v>
      </c>
      <c r="E215" s="69">
        <f t="shared" ref="E215:H215" si="9">E211/181</f>
        <v>0.62983425414364635</v>
      </c>
      <c r="F215" s="69">
        <f t="shared" si="9"/>
        <v>0.50828729281767959</v>
      </c>
      <c r="G215" s="69">
        <f t="shared" si="9"/>
        <v>0.58563535911602205</v>
      </c>
      <c r="H215" s="69">
        <f t="shared" si="9"/>
        <v>0.88950276243093918</v>
      </c>
      <c r="I215" s="42"/>
      <c r="J215" s="63"/>
    </row>
    <row r="216" spans="2:10" x14ac:dyDescent="0.3">
      <c r="B216" s="61"/>
      <c r="C216" s="42"/>
      <c r="D216" s="42"/>
      <c r="E216" s="42"/>
      <c r="F216" s="42"/>
      <c r="G216" s="42"/>
      <c r="H216" s="42"/>
      <c r="I216" s="42"/>
      <c r="J216" s="63"/>
    </row>
    <row r="217" spans="2:10" x14ac:dyDescent="0.3">
      <c r="B217" s="61"/>
      <c r="C217" s="42"/>
      <c r="D217" s="42"/>
      <c r="E217" s="42"/>
      <c r="F217" s="42"/>
      <c r="G217" s="42"/>
      <c r="H217" s="42"/>
      <c r="I217" s="42"/>
      <c r="J217" s="63"/>
    </row>
    <row r="218" spans="2:10" x14ac:dyDescent="0.3">
      <c r="B218" s="61"/>
      <c r="C218" s="42"/>
      <c r="D218" s="42"/>
      <c r="E218" s="42"/>
      <c r="F218" s="42"/>
      <c r="G218" s="42"/>
      <c r="H218" s="42"/>
      <c r="I218" s="42"/>
      <c r="J218" s="63"/>
    </row>
    <row r="219" spans="2:10" x14ac:dyDescent="0.3">
      <c r="B219" s="61"/>
      <c r="E219" s="42"/>
      <c r="F219" s="42"/>
      <c r="G219" s="42"/>
      <c r="H219" s="42"/>
      <c r="I219" s="42"/>
      <c r="J219" s="63"/>
    </row>
    <row r="220" spans="2:10" x14ac:dyDescent="0.3">
      <c r="B220" s="61"/>
      <c r="E220" s="42"/>
      <c r="F220" s="42"/>
      <c r="G220" s="42"/>
      <c r="H220" s="42"/>
      <c r="I220" s="42"/>
      <c r="J220" s="63"/>
    </row>
    <row r="221" spans="2:10" x14ac:dyDescent="0.3">
      <c r="B221" s="61"/>
      <c r="E221" s="42"/>
      <c r="F221" s="42"/>
      <c r="G221" s="42"/>
      <c r="H221" s="42"/>
      <c r="I221" s="42"/>
      <c r="J221" s="63"/>
    </row>
    <row r="222" spans="2:10" x14ac:dyDescent="0.3">
      <c r="B222" s="61"/>
      <c r="E222" s="42"/>
      <c r="F222" s="42"/>
      <c r="G222" s="42"/>
      <c r="H222" s="42"/>
      <c r="I222" s="42"/>
      <c r="J222" s="63"/>
    </row>
    <row r="223" spans="2:10" x14ac:dyDescent="0.3">
      <c r="B223" s="61"/>
      <c r="E223" s="42"/>
      <c r="F223" s="42"/>
      <c r="G223" s="42"/>
      <c r="H223" s="42"/>
      <c r="I223" s="42"/>
      <c r="J223" s="63"/>
    </row>
    <row r="224" spans="2:10" x14ac:dyDescent="0.3">
      <c r="B224" s="61"/>
      <c r="C224" s="42"/>
      <c r="D224" s="42"/>
      <c r="E224" s="42"/>
      <c r="F224" s="42"/>
      <c r="G224" s="42"/>
      <c r="H224" s="42"/>
      <c r="I224" s="42"/>
      <c r="J224" s="63"/>
    </row>
    <row r="225" spans="2:10" x14ac:dyDescent="0.3">
      <c r="B225" s="61"/>
      <c r="C225" s="42"/>
      <c r="D225" s="42"/>
      <c r="E225" s="42"/>
      <c r="F225" s="42"/>
      <c r="G225" s="42"/>
      <c r="H225" s="42"/>
      <c r="I225" s="42"/>
      <c r="J225" s="63"/>
    </row>
    <row r="226" spans="2:10" x14ac:dyDescent="0.3">
      <c r="B226" s="61"/>
      <c r="C226" s="42"/>
      <c r="D226" s="42"/>
      <c r="E226" s="42"/>
      <c r="F226" s="42"/>
      <c r="G226" s="42"/>
      <c r="H226" s="42"/>
      <c r="I226" s="42"/>
      <c r="J226" s="63"/>
    </row>
    <row r="227" spans="2:10" x14ac:dyDescent="0.3">
      <c r="B227" s="61"/>
      <c r="E227" s="42"/>
      <c r="F227" s="42"/>
      <c r="G227" s="42"/>
      <c r="H227" s="42"/>
      <c r="I227" s="42"/>
      <c r="J227" s="63"/>
    </row>
    <row r="228" spans="2:10" x14ac:dyDescent="0.3">
      <c r="B228" s="61"/>
      <c r="E228" s="42"/>
      <c r="F228" s="42"/>
      <c r="G228" s="42"/>
      <c r="H228" s="42"/>
      <c r="I228" s="42"/>
      <c r="J228" s="63"/>
    </row>
    <row r="229" spans="2:10" x14ac:dyDescent="0.3">
      <c r="B229" s="61"/>
      <c r="E229" s="42"/>
      <c r="F229" s="42"/>
      <c r="G229" s="42"/>
      <c r="H229" s="42"/>
      <c r="I229" s="42"/>
      <c r="J229" s="63"/>
    </row>
    <row r="230" spans="2:10" x14ac:dyDescent="0.3">
      <c r="B230" s="61"/>
      <c r="E230" s="42"/>
      <c r="F230" s="42"/>
      <c r="G230" s="42"/>
      <c r="H230" s="42"/>
      <c r="I230" s="42"/>
      <c r="J230" s="63"/>
    </row>
    <row r="231" spans="2:10" x14ac:dyDescent="0.3">
      <c r="B231" s="61"/>
      <c r="C231" s="42"/>
      <c r="D231" s="42"/>
      <c r="E231" s="42"/>
      <c r="F231" s="42"/>
      <c r="G231" s="42"/>
      <c r="H231" s="42"/>
      <c r="I231" s="42"/>
      <c r="J231" s="63"/>
    </row>
    <row r="232" spans="2:10" x14ac:dyDescent="0.3">
      <c r="B232" s="61"/>
      <c r="C232" s="62" t="s">
        <v>2564</v>
      </c>
      <c r="D232" s="42"/>
      <c r="E232" s="42"/>
      <c r="F232" s="42"/>
      <c r="G232" s="42"/>
      <c r="H232" s="42"/>
      <c r="I232" s="42"/>
      <c r="J232" s="63"/>
    </row>
    <row r="233" spans="2:10" ht="15" thickBot="1" x14ac:dyDescent="0.35">
      <c r="B233" s="61"/>
      <c r="C233" s="42"/>
      <c r="D233" s="42"/>
      <c r="E233" s="42"/>
      <c r="F233" s="42"/>
      <c r="G233" s="42"/>
      <c r="H233" s="42"/>
      <c r="I233" s="42"/>
      <c r="J233" s="63"/>
    </row>
    <row r="234" spans="2:10" ht="15" thickBot="1" x14ac:dyDescent="0.35">
      <c r="B234" s="61"/>
      <c r="C234" s="90" t="s">
        <v>2031</v>
      </c>
      <c r="D234" s="64" t="s">
        <v>2483</v>
      </c>
      <c r="E234" s="99" t="s">
        <v>2558</v>
      </c>
      <c r="F234" s="42"/>
      <c r="G234" s="42"/>
      <c r="H234" s="42"/>
      <c r="I234" s="42"/>
      <c r="J234" s="63"/>
    </row>
    <row r="235" spans="2:10" x14ac:dyDescent="0.3">
      <c r="B235" s="61"/>
      <c r="C235" s="91" t="s">
        <v>2291</v>
      </c>
      <c r="D235" s="67">
        <v>4</v>
      </c>
      <c r="E235" s="157">
        <f>GETPIVOTDATA("WASH/f5_latrines",$C$234,"WASH/f5_latrines","-")/GETPIVOTDATA("WASH/f5_latrines",$C$234)</f>
        <v>2.2099447513812154E-2</v>
      </c>
      <c r="F235" s="69"/>
      <c r="G235" s="141"/>
      <c r="H235" s="42"/>
      <c r="I235" s="42"/>
      <c r="J235" s="63"/>
    </row>
    <row r="236" spans="2:10" x14ac:dyDescent="0.3">
      <c r="B236" s="61"/>
      <c r="C236" s="91" t="s">
        <v>2122</v>
      </c>
      <c r="D236" s="71">
        <v>65</v>
      </c>
      <c r="E236" s="158">
        <f>GETPIVOTDATA("WASH/f5_latrines",$C$234,"WASH/f5_latrines","Latrines collectives")/GETPIVOTDATA("WASH/f5_latrines",$C$234)</f>
        <v>0.35911602209944754</v>
      </c>
      <c r="F236" s="69"/>
      <c r="G236" s="42"/>
      <c r="H236" s="42"/>
      <c r="I236" s="42"/>
      <c r="J236" s="63"/>
    </row>
    <row r="237" spans="2:10" x14ac:dyDescent="0.3">
      <c r="B237" s="61"/>
      <c r="C237" s="91" t="s">
        <v>2124</v>
      </c>
      <c r="D237" s="71">
        <v>4</v>
      </c>
      <c r="E237" s="158">
        <f>GETPIVOTDATA("WASH/f5_latrines",$C$234,"WASH/f5_latrines","Latrines collectives / Latrines privées")/GETPIVOTDATA("WASH/f5_latrines",$C$234)</f>
        <v>2.2099447513812154E-2</v>
      </c>
      <c r="F237" s="42"/>
      <c r="G237" s="42"/>
      <c r="H237" s="42"/>
      <c r="I237" s="42"/>
      <c r="J237" s="63"/>
    </row>
    <row r="238" spans="2:10" x14ac:dyDescent="0.3">
      <c r="B238" s="61"/>
      <c r="C238" s="91" t="s">
        <v>2123</v>
      </c>
      <c r="D238" s="71">
        <v>12</v>
      </c>
      <c r="E238" s="158">
        <f>GETPIVOTDATA("WASH/f5_latrines",$C$234,"WASH/f5_latrines","Latrines privées")/GETPIVOTDATA("WASH/f5_latrines",$C$234)</f>
        <v>6.6298342541436461E-2</v>
      </c>
      <c r="F238" s="42"/>
      <c r="G238" s="42"/>
      <c r="H238" s="42"/>
      <c r="I238" s="42"/>
      <c r="J238" s="63"/>
    </row>
    <row r="239" spans="2:10" ht="15" thickBot="1" x14ac:dyDescent="0.35">
      <c r="B239" s="61"/>
      <c r="C239" s="91" t="s">
        <v>2125</v>
      </c>
      <c r="D239" s="71">
        <v>96</v>
      </c>
      <c r="E239" s="158">
        <f>GETPIVOTDATA("WASH/f5_latrines",$C$234,"WASH/f5_latrines","Pas de latrines")/GETPIVOTDATA("WASH/f5_latrines",$C$234)</f>
        <v>0.53038674033149169</v>
      </c>
      <c r="F239" s="42"/>
      <c r="G239" s="42"/>
      <c r="H239" s="42"/>
      <c r="I239" s="42"/>
      <c r="J239" s="63"/>
    </row>
    <row r="240" spans="2:10" ht="15" thickBot="1" x14ac:dyDescent="0.35">
      <c r="B240" s="61"/>
      <c r="C240" s="106" t="s">
        <v>2032</v>
      </c>
      <c r="D240" s="75">
        <v>181</v>
      </c>
      <c r="E240" s="159">
        <f>SUM(E235:E239)</f>
        <v>1</v>
      </c>
      <c r="F240" s="42"/>
      <c r="G240" s="42"/>
      <c r="H240" s="42"/>
      <c r="I240" s="42"/>
      <c r="J240" s="63"/>
    </row>
    <row r="241" spans="2:10" x14ac:dyDescent="0.3">
      <c r="B241" s="61"/>
      <c r="C241" s="42"/>
      <c r="D241" s="42"/>
      <c r="E241" s="42"/>
      <c r="F241" s="42"/>
      <c r="J241" s="63"/>
    </row>
    <row r="242" spans="2:10" x14ac:dyDescent="0.3">
      <c r="B242" s="61"/>
      <c r="J242" s="63"/>
    </row>
    <row r="243" spans="2:10" x14ac:dyDescent="0.3">
      <c r="B243" s="61"/>
      <c r="C243" s="62" t="s">
        <v>2565</v>
      </c>
      <c r="J243" s="63"/>
    </row>
    <row r="244" spans="2:10" ht="15" thickBot="1" x14ac:dyDescent="0.35">
      <c r="B244" s="61"/>
      <c r="J244" s="63"/>
    </row>
    <row r="245" spans="2:10" ht="15" thickBot="1" x14ac:dyDescent="0.35">
      <c r="B245" s="61"/>
      <c r="C245" s="90" t="s">
        <v>2031</v>
      </c>
      <c r="D245" s="59" t="s">
        <v>2483</v>
      </c>
      <c r="E245" s="59" t="s">
        <v>2554</v>
      </c>
      <c r="F245" s="59" t="s">
        <v>2555</v>
      </c>
      <c r="G245" s="59" t="s">
        <v>2322</v>
      </c>
      <c r="H245" s="59" t="s">
        <v>2324</v>
      </c>
      <c r="I245" s="60" t="s">
        <v>2381</v>
      </c>
      <c r="J245" s="63"/>
    </row>
    <row r="246" spans="2:10" x14ac:dyDescent="0.3">
      <c r="B246" s="61"/>
      <c r="C246" s="91" t="s">
        <v>2291</v>
      </c>
      <c r="D246" s="76">
        <v>100</v>
      </c>
      <c r="E246" s="77">
        <v>0</v>
      </c>
      <c r="F246" s="77">
        <v>0</v>
      </c>
      <c r="G246" s="77">
        <v>62539</v>
      </c>
      <c r="H246" s="77">
        <v>24856</v>
      </c>
      <c r="I246" s="78">
        <v>1050</v>
      </c>
      <c r="J246" s="63"/>
    </row>
    <row r="247" spans="2:10" x14ac:dyDescent="0.3">
      <c r="B247" s="61"/>
      <c r="C247" s="91" t="s">
        <v>925</v>
      </c>
      <c r="D247" s="80">
        <v>3</v>
      </c>
      <c r="E247" s="68">
        <v>27</v>
      </c>
      <c r="F247" s="68">
        <v>0</v>
      </c>
      <c r="G247" s="68">
        <v>1572</v>
      </c>
      <c r="H247" s="68">
        <v>7</v>
      </c>
      <c r="I247" s="81">
        <v>0</v>
      </c>
      <c r="J247" s="63"/>
    </row>
    <row r="248" spans="2:10" x14ac:dyDescent="0.3">
      <c r="B248" s="61"/>
      <c r="C248" s="91" t="s">
        <v>2047</v>
      </c>
      <c r="D248" s="80">
        <v>9</v>
      </c>
      <c r="E248" s="68">
        <v>681</v>
      </c>
      <c r="F248" s="68">
        <v>1130</v>
      </c>
      <c r="G248" s="68">
        <v>16901</v>
      </c>
      <c r="H248" s="68">
        <v>3439</v>
      </c>
      <c r="I248" s="81">
        <v>1414</v>
      </c>
      <c r="J248" s="63"/>
    </row>
    <row r="249" spans="2:10" ht="15" thickBot="1" x14ac:dyDescent="0.35">
      <c r="B249" s="61"/>
      <c r="C249" s="91" t="s">
        <v>2046</v>
      </c>
      <c r="D249" s="80">
        <v>69</v>
      </c>
      <c r="E249" s="68">
        <v>2259</v>
      </c>
      <c r="F249" s="68">
        <v>2342</v>
      </c>
      <c r="G249" s="68">
        <v>72144</v>
      </c>
      <c r="H249" s="68">
        <v>11628</v>
      </c>
      <c r="I249" s="81">
        <v>589</v>
      </c>
      <c r="J249" s="63"/>
    </row>
    <row r="250" spans="2:10" ht="15" thickBot="1" x14ac:dyDescent="0.35">
      <c r="B250" s="61"/>
      <c r="C250" s="106" t="s">
        <v>2032</v>
      </c>
      <c r="D250" s="82">
        <v>181</v>
      </c>
      <c r="E250" s="83">
        <v>2967</v>
      </c>
      <c r="F250" s="83">
        <v>3472</v>
      </c>
      <c r="G250" s="83">
        <v>153156</v>
      </c>
      <c r="H250" s="83">
        <v>39930</v>
      </c>
      <c r="I250" s="84">
        <v>3053</v>
      </c>
      <c r="J250" s="63"/>
    </row>
    <row r="251" spans="2:10" ht="15" thickBot="1" x14ac:dyDescent="0.35">
      <c r="B251" s="61"/>
      <c r="C251" s="42"/>
      <c r="D251" s="42"/>
      <c r="E251" s="42"/>
      <c r="F251" s="42"/>
      <c r="G251" s="42"/>
      <c r="H251" s="42"/>
      <c r="I251" s="42"/>
      <c r="J251" s="63"/>
    </row>
    <row r="252" spans="2:10" ht="15" thickBot="1" x14ac:dyDescent="0.35">
      <c r="B252" s="61"/>
      <c r="C252" s="144" t="s">
        <v>2031</v>
      </c>
      <c r="D252" s="100" t="s">
        <v>2483</v>
      </c>
      <c r="E252" s="100" t="s">
        <v>2554</v>
      </c>
      <c r="F252" s="100" t="s">
        <v>2555</v>
      </c>
      <c r="G252" s="100" t="s">
        <v>2556</v>
      </c>
      <c r="H252" s="101" t="s">
        <v>2557</v>
      </c>
      <c r="I252" s="42"/>
      <c r="J252" s="63"/>
    </row>
    <row r="253" spans="2:10" x14ac:dyDescent="0.3">
      <c r="B253" s="61"/>
      <c r="C253" s="91" t="s">
        <v>2291</v>
      </c>
      <c r="D253" s="76">
        <v>100</v>
      </c>
      <c r="E253" s="77">
        <v>0</v>
      </c>
      <c r="F253" s="77">
        <v>0</v>
      </c>
      <c r="G253" s="77">
        <f>SUM(G246:I246)</f>
        <v>88445</v>
      </c>
      <c r="H253" s="160">
        <f>G253/G257</f>
        <v>0.45093020765885417</v>
      </c>
      <c r="I253" s="42"/>
      <c r="J253" s="63"/>
    </row>
    <row r="254" spans="2:10" x14ac:dyDescent="0.3">
      <c r="B254" s="61"/>
      <c r="C254" s="91" t="s">
        <v>925</v>
      </c>
      <c r="D254" s="80">
        <v>3</v>
      </c>
      <c r="E254" s="68">
        <v>27</v>
      </c>
      <c r="F254" s="68">
        <v>0</v>
      </c>
      <c r="G254" s="68">
        <f>SUM(G247:I247)</f>
        <v>1579</v>
      </c>
      <c r="H254" s="133">
        <f>G254/G257</f>
        <v>8.0504132273540707E-3</v>
      </c>
      <c r="I254" s="42"/>
      <c r="J254" s="63"/>
    </row>
    <row r="255" spans="2:10" x14ac:dyDescent="0.3">
      <c r="B255" s="61"/>
      <c r="C255" s="91" t="s">
        <v>2047</v>
      </c>
      <c r="D255" s="80">
        <v>9</v>
      </c>
      <c r="E255" s="68">
        <v>681</v>
      </c>
      <c r="F255" s="68">
        <v>1130</v>
      </c>
      <c r="G255" s="68">
        <f>SUM(G248:I248)</f>
        <v>21754</v>
      </c>
      <c r="H255" s="133">
        <f>G255/G257</f>
        <v>0.11091113954899331</v>
      </c>
      <c r="I255" s="42"/>
      <c r="J255" s="63"/>
    </row>
    <row r="256" spans="2:10" ht="15" thickBot="1" x14ac:dyDescent="0.35">
      <c r="B256" s="61"/>
      <c r="C256" s="91" t="s">
        <v>2046</v>
      </c>
      <c r="D256" s="80">
        <v>69</v>
      </c>
      <c r="E256" s="68">
        <v>2259</v>
      </c>
      <c r="F256" s="68">
        <v>2342</v>
      </c>
      <c r="G256" s="68">
        <f>SUM(G249:I249)</f>
        <v>84361</v>
      </c>
      <c r="H256" s="133">
        <f>G256/G257</f>
        <v>0.43010823956479843</v>
      </c>
      <c r="I256" s="42"/>
      <c r="J256" s="63"/>
    </row>
    <row r="257" spans="2:10" ht="15" thickBot="1" x14ac:dyDescent="0.35">
      <c r="B257" s="61"/>
      <c r="C257" s="127" t="s">
        <v>2032</v>
      </c>
      <c r="D257" s="97">
        <v>181</v>
      </c>
      <c r="E257" s="98">
        <v>2967</v>
      </c>
      <c r="F257" s="98">
        <v>3472</v>
      </c>
      <c r="G257" s="98">
        <f>SUM(G250:I250)</f>
        <v>196139</v>
      </c>
      <c r="H257" s="161">
        <f>SUM(H253:H256)</f>
        <v>1</v>
      </c>
      <c r="I257" s="42"/>
      <c r="J257" s="63"/>
    </row>
    <row r="258" spans="2:10" x14ac:dyDescent="0.3">
      <c r="B258" s="61"/>
      <c r="C258" s="42"/>
      <c r="D258" s="42"/>
      <c r="E258" s="42"/>
      <c r="F258" s="42"/>
      <c r="G258" s="42"/>
      <c r="H258" s="42"/>
      <c r="I258" s="42"/>
      <c r="J258" s="63"/>
    </row>
    <row r="259" spans="2:10" x14ac:dyDescent="0.3">
      <c r="B259" s="61"/>
      <c r="C259" s="42"/>
      <c r="D259" s="42"/>
      <c r="E259" s="42"/>
      <c r="F259" s="42"/>
      <c r="G259" s="42"/>
      <c r="H259" s="42"/>
      <c r="I259" s="42"/>
      <c r="J259" s="63"/>
    </row>
    <row r="260" spans="2:10" x14ac:dyDescent="0.3">
      <c r="B260" s="61"/>
      <c r="C260" s="62" t="s">
        <v>2484</v>
      </c>
      <c r="D260" s="42"/>
      <c r="E260" s="42"/>
      <c r="F260" s="42"/>
      <c r="G260" s="42"/>
      <c r="H260" s="42"/>
      <c r="I260" s="42"/>
      <c r="J260" s="63"/>
    </row>
    <row r="261" spans="2:10" ht="15" thickBot="1" x14ac:dyDescent="0.35">
      <c r="B261" s="61"/>
      <c r="C261" s="42"/>
      <c r="D261" s="42"/>
      <c r="E261" s="42"/>
      <c r="F261" s="42"/>
      <c r="G261" s="42"/>
      <c r="H261" s="42"/>
      <c r="I261" s="42"/>
      <c r="J261" s="63"/>
    </row>
    <row r="262" spans="2:10" ht="15" thickBot="1" x14ac:dyDescent="0.35">
      <c r="B262" s="61"/>
      <c r="C262" s="90" t="s">
        <v>2031</v>
      </c>
      <c r="D262" s="59" t="s">
        <v>2559</v>
      </c>
      <c r="E262" s="59" t="s">
        <v>2554</v>
      </c>
      <c r="F262" s="60" t="s">
        <v>2555</v>
      </c>
      <c r="G262" s="100" t="s">
        <v>2560</v>
      </c>
      <c r="H262" s="101" t="s">
        <v>2561</v>
      </c>
      <c r="I262" s="42"/>
      <c r="J262" s="63"/>
    </row>
    <row r="263" spans="2:10" x14ac:dyDescent="0.3">
      <c r="B263" s="61"/>
      <c r="C263" s="91" t="s">
        <v>2291</v>
      </c>
      <c r="D263" s="76">
        <v>100</v>
      </c>
      <c r="E263" s="77">
        <v>0</v>
      </c>
      <c r="F263" s="78">
        <v>0</v>
      </c>
      <c r="G263" s="77" t="s">
        <v>2291</v>
      </c>
      <c r="H263" s="160" t="s">
        <v>2291</v>
      </c>
      <c r="I263" s="42"/>
      <c r="J263" s="63"/>
    </row>
    <row r="264" spans="2:10" x14ac:dyDescent="0.3">
      <c r="B264" s="61"/>
      <c r="C264" s="91" t="s">
        <v>1962</v>
      </c>
      <c r="D264" s="80">
        <v>41</v>
      </c>
      <c r="E264" s="68">
        <v>892</v>
      </c>
      <c r="F264" s="81">
        <v>1316</v>
      </c>
      <c r="G264" s="68">
        <f>SUM(E264:F264)</f>
        <v>2208</v>
      </c>
      <c r="H264" s="133">
        <f>G264/G267</f>
        <v>0.34291038981208261</v>
      </c>
      <c r="I264" s="42"/>
      <c r="J264" s="63"/>
    </row>
    <row r="265" spans="2:10" x14ac:dyDescent="0.3">
      <c r="B265" s="61"/>
      <c r="C265" s="91" t="s">
        <v>1963</v>
      </c>
      <c r="D265" s="80">
        <v>3</v>
      </c>
      <c r="E265" s="68">
        <v>62</v>
      </c>
      <c r="F265" s="81">
        <v>30</v>
      </c>
      <c r="G265" s="68">
        <f>SUM(E265:F265)</f>
        <v>92</v>
      </c>
      <c r="H265" s="133">
        <f>G265/G267</f>
        <v>1.4287932908836776E-2</v>
      </c>
      <c r="I265" s="42"/>
      <c r="J265" s="63"/>
    </row>
    <row r="266" spans="2:10" ht="15" thickBot="1" x14ac:dyDescent="0.35">
      <c r="B266" s="61"/>
      <c r="C266" s="91" t="s">
        <v>1964</v>
      </c>
      <c r="D266" s="80">
        <v>37</v>
      </c>
      <c r="E266" s="68">
        <v>2013</v>
      </c>
      <c r="F266" s="81">
        <v>2126</v>
      </c>
      <c r="G266" s="68">
        <f>SUM(E266:F266)</f>
        <v>4139</v>
      </c>
      <c r="H266" s="133">
        <f>G266/G267</f>
        <v>0.64280167727908055</v>
      </c>
      <c r="I266" s="42"/>
      <c r="J266" s="63"/>
    </row>
    <row r="267" spans="2:10" ht="15" thickBot="1" x14ac:dyDescent="0.35">
      <c r="B267" s="61"/>
      <c r="C267" s="106" t="s">
        <v>2032</v>
      </c>
      <c r="D267" s="82">
        <v>181</v>
      </c>
      <c r="E267" s="83">
        <v>2967</v>
      </c>
      <c r="F267" s="84">
        <v>3472</v>
      </c>
      <c r="G267" s="98">
        <f>SUM(G263:G266)</f>
        <v>6439</v>
      </c>
      <c r="H267" s="161">
        <f>SUM(H263:H266)</f>
        <v>1</v>
      </c>
      <c r="I267" s="42"/>
      <c r="J267" s="63"/>
    </row>
    <row r="268" spans="2:10" x14ac:dyDescent="0.3">
      <c r="B268" s="61"/>
      <c r="C268" s="42"/>
      <c r="D268" s="42"/>
      <c r="E268" s="42"/>
      <c r="F268" s="42"/>
      <c r="G268" s="42"/>
      <c r="H268" s="42"/>
      <c r="I268" s="42"/>
      <c r="J268" s="63"/>
    </row>
    <row r="269" spans="2:10" x14ac:dyDescent="0.3">
      <c r="B269" s="61"/>
      <c r="C269" s="62" t="s">
        <v>2485</v>
      </c>
      <c r="D269" s="42"/>
      <c r="E269" s="42"/>
      <c r="F269" s="42"/>
      <c r="G269" s="42"/>
      <c r="H269" s="42"/>
      <c r="I269" s="42"/>
      <c r="J269" s="63"/>
    </row>
    <row r="270" spans="2:10" ht="15" thickBot="1" x14ac:dyDescent="0.35">
      <c r="B270" s="61"/>
      <c r="C270" s="42"/>
      <c r="D270" s="42"/>
      <c r="E270" s="42"/>
      <c r="F270" s="42"/>
      <c r="G270" s="42"/>
      <c r="H270" s="42"/>
      <c r="I270" s="42"/>
      <c r="J270" s="63"/>
    </row>
    <row r="271" spans="2:10" ht="15" thickBot="1" x14ac:dyDescent="0.35">
      <c r="B271" s="61"/>
      <c r="C271" s="90" t="s">
        <v>2031</v>
      </c>
      <c r="D271" s="64" t="s">
        <v>2568</v>
      </c>
      <c r="E271" s="42"/>
      <c r="F271" s="42"/>
      <c r="G271" s="42"/>
      <c r="H271" s="42"/>
      <c r="I271" s="42"/>
      <c r="J271" s="63"/>
    </row>
    <row r="272" spans="2:10" x14ac:dyDescent="0.3">
      <c r="B272" s="61"/>
      <c r="C272" s="91" t="s">
        <v>2127</v>
      </c>
      <c r="D272" s="67">
        <v>42</v>
      </c>
      <c r="E272" s="42"/>
      <c r="F272" s="42"/>
      <c r="G272" s="42"/>
      <c r="H272" s="42"/>
      <c r="I272" s="42"/>
      <c r="J272" s="63"/>
    </row>
    <row r="273" spans="2:10" x14ac:dyDescent="0.3">
      <c r="B273" s="61"/>
      <c r="C273" s="91" t="s">
        <v>2128</v>
      </c>
      <c r="D273" s="71">
        <v>7</v>
      </c>
      <c r="E273" s="42"/>
      <c r="F273" s="42"/>
      <c r="G273" s="42"/>
      <c r="H273" s="42"/>
      <c r="I273" s="42"/>
      <c r="J273" s="63"/>
    </row>
    <row r="274" spans="2:10" ht="15" thickBot="1" x14ac:dyDescent="0.35">
      <c r="B274" s="61"/>
      <c r="C274" s="91" t="s">
        <v>2126</v>
      </c>
      <c r="D274" s="71">
        <v>132</v>
      </c>
      <c r="E274" s="42"/>
      <c r="F274" s="42"/>
      <c r="G274" s="42"/>
      <c r="H274" s="42"/>
      <c r="I274" s="42"/>
      <c r="J274" s="63"/>
    </row>
    <row r="275" spans="2:10" ht="15" thickBot="1" x14ac:dyDescent="0.35">
      <c r="B275" s="61"/>
      <c r="C275" s="106" t="s">
        <v>2032</v>
      </c>
      <c r="D275" s="75">
        <v>181</v>
      </c>
      <c r="E275" s="42"/>
      <c r="F275" s="42"/>
      <c r="G275" s="42"/>
      <c r="H275" s="42"/>
      <c r="I275" s="42"/>
      <c r="J275" s="63"/>
    </row>
    <row r="276" spans="2:10" x14ac:dyDescent="0.3">
      <c r="B276" s="61"/>
      <c r="C276" s="62"/>
      <c r="D276" s="42"/>
      <c r="E276" s="42"/>
      <c r="F276" s="42"/>
      <c r="G276" s="42"/>
      <c r="H276" s="42"/>
      <c r="I276" s="42"/>
      <c r="J276" s="63"/>
    </row>
    <row r="277" spans="2:10" x14ac:dyDescent="0.3">
      <c r="B277" s="61"/>
      <c r="C277" s="62" t="s">
        <v>2569</v>
      </c>
      <c r="D277" s="42"/>
      <c r="E277" s="42"/>
      <c r="F277" s="42"/>
      <c r="G277" s="42"/>
      <c r="H277" s="42"/>
      <c r="I277" s="42"/>
      <c r="J277" s="63"/>
    </row>
    <row r="278" spans="2:10" ht="15" thickBot="1" x14ac:dyDescent="0.35">
      <c r="B278" s="61"/>
      <c r="C278" s="42"/>
      <c r="D278" s="42"/>
      <c r="E278" s="42"/>
      <c r="F278" s="42"/>
      <c r="G278" s="42"/>
      <c r="H278" s="42"/>
      <c r="I278" s="42"/>
      <c r="J278" s="63"/>
    </row>
    <row r="279" spans="2:10" ht="15" thickBot="1" x14ac:dyDescent="0.35">
      <c r="B279" s="61"/>
      <c r="C279" s="58" t="s">
        <v>2566</v>
      </c>
      <c r="D279" s="59" t="s">
        <v>2567</v>
      </c>
      <c r="E279" s="59" t="s">
        <v>2322</v>
      </c>
      <c r="F279" s="59" t="s">
        <v>2340</v>
      </c>
      <c r="G279" s="60" t="s">
        <v>2570</v>
      </c>
      <c r="H279" s="42"/>
      <c r="I279" s="42"/>
      <c r="J279" s="63"/>
    </row>
    <row r="280" spans="2:10" ht="15" thickBot="1" x14ac:dyDescent="0.35">
      <c r="B280" s="61"/>
      <c r="C280" s="134">
        <v>8627</v>
      </c>
      <c r="D280" s="163">
        <v>36971</v>
      </c>
      <c r="E280" s="163">
        <v>153156</v>
      </c>
      <c r="F280" s="163">
        <v>39930</v>
      </c>
      <c r="G280" s="162">
        <v>3053</v>
      </c>
      <c r="H280" s="42"/>
      <c r="I280" s="42"/>
      <c r="J280" s="63"/>
    </row>
    <row r="281" spans="2:10" ht="15" thickBot="1" x14ac:dyDescent="0.35">
      <c r="B281" s="61"/>
      <c r="F281" s="69"/>
      <c r="G281" s="42"/>
      <c r="H281" s="42"/>
      <c r="I281" s="42"/>
      <c r="J281" s="63"/>
    </row>
    <row r="282" spans="2:10" ht="15" thickBot="1" x14ac:dyDescent="0.35">
      <c r="B282" s="61"/>
      <c r="C282" s="144" t="s">
        <v>2571</v>
      </c>
      <c r="D282" s="144" t="s">
        <v>2572</v>
      </c>
      <c r="E282" s="144" t="s">
        <v>2573</v>
      </c>
      <c r="F282" s="42"/>
      <c r="G282" s="42"/>
      <c r="H282" s="42"/>
      <c r="I282" s="42"/>
      <c r="J282" s="63"/>
    </row>
    <row r="283" spans="2:10" ht="15" thickBot="1" x14ac:dyDescent="0.35">
      <c r="B283" s="61"/>
      <c r="C283" s="134">
        <f>GETPIVOTDATA("Sum of nb_douches_colec",$C$279)+GETPIVOTDATA("Sum of nb_douches_priv",$C$279)</f>
        <v>45598</v>
      </c>
      <c r="D283" s="134">
        <f>GETPIVOTDATA("Sum of c1_idps/c1b_ind",$C$279)+GETPIVOTDATA("Sum of note_c2_ret/c2h_ind",$C$279)+GETPIVOTDATA("Sum of note_c3_tcn/c3h_ind",$C$279)</f>
        <v>196139</v>
      </c>
      <c r="E283" s="134">
        <f>D283/C283</f>
        <v>4.3014825211632086</v>
      </c>
      <c r="F283" s="42"/>
      <c r="G283" s="42"/>
      <c r="H283" s="42"/>
      <c r="I283" s="42"/>
      <c r="J283" s="63"/>
    </row>
    <row r="284" spans="2:10" x14ac:dyDescent="0.3">
      <c r="B284" s="61"/>
      <c r="C284" s="42"/>
      <c r="D284" s="42"/>
      <c r="E284" s="42"/>
      <c r="F284" s="42"/>
      <c r="G284" s="42"/>
      <c r="H284" s="42"/>
      <c r="I284" s="42"/>
      <c r="J284" s="63"/>
    </row>
    <row r="285" spans="2:10" x14ac:dyDescent="0.3">
      <c r="B285" s="61"/>
      <c r="C285" s="62" t="s">
        <v>2486</v>
      </c>
      <c r="D285" s="42"/>
      <c r="E285" s="42"/>
      <c r="F285" s="42"/>
      <c r="G285" s="42"/>
      <c r="H285" s="42"/>
      <c r="I285" s="42"/>
      <c r="J285" s="63"/>
    </row>
    <row r="286" spans="2:10" ht="15" thickBot="1" x14ac:dyDescent="0.35">
      <c r="B286" s="61"/>
      <c r="C286" s="42"/>
      <c r="D286" s="42"/>
      <c r="E286" s="42"/>
      <c r="F286" s="42"/>
      <c r="G286" s="42"/>
      <c r="H286" s="42"/>
      <c r="I286" s="42"/>
      <c r="J286" s="63"/>
    </row>
    <row r="287" spans="2:10" ht="15" thickBot="1" x14ac:dyDescent="0.35">
      <c r="B287" s="61"/>
      <c r="C287" s="90" t="s">
        <v>2031</v>
      </c>
      <c r="D287" s="64" t="s">
        <v>2487</v>
      </c>
      <c r="E287" s="42"/>
      <c r="F287" s="42"/>
      <c r="G287" s="42"/>
      <c r="H287" s="42"/>
      <c r="I287" s="42"/>
      <c r="J287" s="63"/>
    </row>
    <row r="288" spans="2:10" x14ac:dyDescent="0.3">
      <c r="B288" s="61"/>
      <c r="C288" s="91" t="s">
        <v>1961</v>
      </c>
      <c r="D288" s="67">
        <v>23</v>
      </c>
      <c r="E288" s="42"/>
      <c r="F288" s="42"/>
      <c r="G288" s="42"/>
      <c r="H288" s="42"/>
      <c r="I288" s="42"/>
      <c r="J288" s="63"/>
    </row>
    <row r="289" spans="2:10" x14ac:dyDescent="0.3">
      <c r="B289" s="61"/>
      <c r="C289" s="91" t="s">
        <v>1986</v>
      </c>
      <c r="D289" s="71">
        <v>3</v>
      </c>
      <c r="E289" s="42"/>
      <c r="F289" s="42"/>
      <c r="G289" s="42"/>
      <c r="H289" s="42"/>
      <c r="I289" s="42"/>
      <c r="J289" s="63"/>
    </row>
    <row r="290" spans="2:10" ht="15" thickBot="1" x14ac:dyDescent="0.35">
      <c r="B290" s="61"/>
      <c r="C290" s="91" t="s">
        <v>1920</v>
      </c>
      <c r="D290" s="71">
        <v>155</v>
      </c>
      <c r="E290" s="42"/>
      <c r="F290" s="42"/>
      <c r="G290" s="42"/>
      <c r="H290" s="42"/>
      <c r="I290" s="42"/>
      <c r="J290" s="63"/>
    </row>
    <row r="291" spans="2:10" ht="15" thickBot="1" x14ac:dyDescent="0.35">
      <c r="B291" s="61"/>
      <c r="C291" s="106" t="s">
        <v>2032</v>
      </c>
      <c r="D291" s="75">
        <v>181</v>
      </c>
      <c r="E291" s="42"/>
      <c r="F291" s="42"/>
      <c r="G291" s="42"/>
      <c r="H291" s="42"/>
      <c r="I291" s="42"/>
      <c r="J291" s="63"/>
    </row>
    <row r="292" spans="2:10" x14ac:dyDescent="0.3">
      <c r="B292" s="61"/>
      <c r="C292" s="42"/>
      <c r="D292" s="42"/>
      <c r="E292" s="42"/>
      <c r="F292" s="42"/>
      <c r="G292" s="42"/>
      <c r="H292" s="42"/>
      <c r="I292" s="42"/>
      <c r="J292" s="63"/>
    </row>
    <row r="293" spans="2:10" x14ac:dyDescent="0.3">
      <c r="B293" s="61"/>
      <c r="C293" s="62" t="s">
        <v>2488</v>
      </c>
      <c r="D293" s="42"/>
      <c r="E293" s="42"/>
      <c r="F293" s="42"/>
      <c r="G293" s="42"/>
      <c r="H293" s="42"/>
      <c r="I293" s="42"/>
      <c r="J293" s="63"/>
    </row>
    <row r="294" spans="2:10" x14ac:dyDescent="0.3">
      <c r="B294" s="61"/>
      <c r="C294" s="42"/>
      <c r="D294" s="42"/>
      <c r="E294" s="42"/>
      <c r="F294" s="42"/>
      <c r="G294" s="42"/>
      <c r="H294" s="42"/>
      <c r="I294" s="42"/>
      <c r="J294" s="63"/>
    </row>
    <row r="295" spans="2:10" x14ac:dyDescent="0.3">
      <c r="B295" s="61"/>
      <c r="C295" s="44" t="s">
        <v>2489</v>
      </c>
      <c r="D295" s="44" t="s">
        <v>2289</v>
      </c>
      <c r="E295" s="44" t="s">
        <v>2490</v>
      </c>
      <c r="F295" s="44" t="s">
        <v>1922</v>
      </c>
      <c r="G295" s="44" t="s">
        <v>2491</v>
      </c>
      <c r="H295" s="44" t="s">
        <v>2492</v>
      </c>
      <c r="I295" s="44" t="s">
        <v>2493</v>
      </c>
      <c r="J295" s="63"/>
    </row>
    <row r="296" spans="2:10" x14ac:dyDescent="0.3">
      <c r="B296" s="61"/>
      <c r="C296" s="49" t="s">
        <v>1920</v>
      </c>
      <c r="D296">
        <f>COUNTIF(ALL_DATA!IF3:IF183, "Oui")</f>
        <v>1</v>
      </c>
      <c r="E296">
        <f>COUNTIF(ALL_DATA!IG3:IG183, "Oui")</f>
        <v>0</v>
      </c>
      <c r="F296">
        <f>COUNTIF(ALL_DATA!IH3:IH183, "Oui")</f>
        <v>2</v>
      </c>
      <c r="G296">
        <f>COUNTIF(ALL_DATA!II3:II183, "Oui")</f>
        <v>0</v>
      </c>
      <c r="H296">
        <f>COUNTIF(ALL_DATA!IJ3:IJ183, "Oui")</f>
        <v>0</v>
      </c>
      <c r="I296">
        <f>COUNTIF(ALL_DATA!IK3:IK183, "Oui")</f>
        <v>0</v>
      </c>
      <c r="J296" s="63"/>
    </row>
    <row r="297" spans="2:10" x14ac:dyDescent="0.3">
      <c r="B297" s="61"/>
      <c r="C297" s="49" t="s">
        <v>1921</v>
      </c>
      <c r="D297">
        <f>COUNTIF(ALL_DATA!IF3:IF183, "Non")</f>
        <v>2</v>
      </c>
      <c r="E297">
        <f>COUNTIF(ALL_DATA!IG3:IG183, "Non")</f>
        <v>3</v>
      </c>
      <c r="F297">
        <f>COUNTIF(ALL_DATA!IH3:IH183, "Non")</f>
        <v>1</v>
      </c>
      <c r="G297">
        <f>COUNTIF(ALL_DATA!II3:II183, "Non")</f>
        <v>3</v>
      </c>
      <c r="H297">
        <f>COUNTIF(ALL_DATA!IJ3:IJ183, "Non")</f>
        <v>3</v>
      </c>
      <c r="I297">
        <f>COUNTIF(ALL_DATA!IK3:IK183, "Non")</f>
        <v>3</v>
      </c>
      <c r="J297" s="63"/>
    </row>
    <row r="298" spans="2:10" x14ac:dyDescent="0.3">
      <c r="B298" s="61"/>
      <c r="C298" s="49" t="s">
        <v>2291</v>
      </c>
      <c r="D298">
        <f>COUNTIF(ALL_DATA!IF3:IF183, "-")</f>
        <v>178</v>
      </c>
      <c r="E298">
        <f>COUNTIF(ALL_DATA!IG3:IG183, "-")</f>
        <v>178</v>
      </c>
      <c r="F298">
        <f>COUNTIF(ALL_DATA!IH3:IH183, "-")</f>
        <v>178</v>
      </c>
      <c r="G298">
        <f>COUNTIF(ALL_DATA!II3:II183, "-")</f>
        <v>178</v>
      </c>
      <c r="H298">
        <f>COUNTIF(ALL_DATA!IJ3:IJ183, "-")</f>
        <v>178</v>
      </c>
      <c r="I298">
        <f>COUNTIF(ALL_DATA!IK3:IK183, "-")</f>
        <v>178</v>
      </c>
      <c r="J298" s="63"/>
    </row>
    <row r="299" spans="2:10" x14ac:dyDescent="0.3">
      <c r="B299" s="61"/>
      <c r="C299" s="49" t="s">
        <v>2260</v>
      </c>
      <c r="D299">
        <f t="shared" ref="D299:I299" si="10">SUM(D296:D298)</f>
        <v>181</v>
      </c>
      <c r="E299">
        <f t="shared" si="10"/>
        <v>181</v>
      </c>
      <c r="F299">
        <f t="shared" si="10"/>
        <v>181</v>
      </c>
      <c r="G299">
        <f t="shared" si="10"/>
        <v>181</v>
      </c>
      <c r="H299">
        <f t="shared" si="10"/>
        <v>181</v>
      </c>
      <c r="I299">
        <f t="shared" si="10"/>
        <v>181</v>
      </c>
      <c r="J299" s="63"/>
    </row>
    <row r="300" spans="2:10" x14ac:dyDescent="0.3">
      <c r="B300" s="61"/>
      <c r="C300" s="42"/>
      <c r="D300" s="42"/>
      <c r="E300" s="42"/>
      <c r="F300" s="42"/>
      <c r="G300" s="42"/>
      <c r="H300" s="42"/>
      <c r="I300" s="42"/>
      <c r="J300" s="63"/>
    </row>
    <row r="301" spans="2:10" x14ac:dyDescent="0.3">
      <c r="B301" s="61"/>
      <c r="C301" s="62" t="s">
        <v>2494</v>
      </c>
      <c r="D301" s="42"/>
      <c r="E301" s="42"/>
      <c r="F301" s="42"/>
      <c r="G301" s="42"/>
      <c r="H301" s="42"/>
      <c r="I301" s="42"/>
      <c r="J301" s="63"/>
    </row>
    <row r="302" spans="2:10" ht="15" thickBot="1" x14ac:dyDescent="0.35">
      <c r="B302" s="61"/>
      <c r="C302" s="42"/>
      <c r="D302" s="42"/>
      <c r="E302" s="42"/>
      <c r="F302" s="42"/>
      <c r="G302" s="42"/>
      <c r="H302" s="42"/>
      <c r="I302" s="42"/>
      <c r="J302" s="63"/>
    </row>
    <row r="303" spans="2:10" ht="15" thickBot="1" x14ac:dyDescent="0.35">
      <c r="B303" s="61"/>
      <c r="C303" s="90" t="s">
        <v>2031</v>
      </c>
      <c r="D303" s="64" t="s">
        <v>2495</v>
      </c>
      <c r="J303" s="63"/>
    </row>
    <row r="304" spans="2:10" x14ac:dyDescent="0.3">
      <c r="B304" s="61"/>
      <c r="C304" s="91" t="s">
        <v>2291</v>
      </c>
      <c r="D304" s="67">
        <v>179</v>
      </c>
      <c r="J304" s="63"/>
    </row>
    <row r="305" spans="2:10" x14ac:dyDescent="0.3">
      <c r="B305" s="61"/>
      <c r="C305" s="91" t="s">
        <v>2290</v>
      </c>
      <c r="D305" s="71">
        <v>1</v>
      </c>
      <c r="J305" s="63"/>
    </row>
    <row r="306" spans="2:10" ht="15" thickBot="1" x14ac:dyDescent="0.35">
      <c r="B306" s="61"/>
      <c r="C306" s="91" t="s">
        <v>2045</v>
      </c>
      <c r="D306" s="71">
        <v>1</v>
      </c>
      <c r="J306" s="63"/>
    </row>
    <row r="307" spans="2:10" ht="15" thickBot="1" x14ac:dyDescent="0.35">
      <c r="B307" s="61"/>
      <c r="C307" s="106" t="s">
        <v>2032</v>
      </c>
      <c r="D307" s="75">
        <v>181</v>
      </c>
      <c r="J307" s="63"/>
    </row>
    <row r="308" spans="2:10" ht="15" thickBot="1" x14ac:dyDescent="0.35">
      <c r="B308" s="86"/>
      <c r="C308" s="87"/>
      <c r="D308" s="87"/>
      <c r="E308" s="87"/>
      <c r="F308" s="87"/>
      <c r="G308" s="87"/>
      <c r="H308" s="87"/>
      <c r="I308" s="87"/>
      <c r="J308" s="88"/>
    </row>
    <row r="352" ht="15" thickBot="1" x14ac:dyDescent="0.35"/>
    <row r="360" ht="15" thickBot="1" x14ac:dyDescent="0.35"/>
    <row r="426" ht="15" thickBot="1" x14ac:dyDescent="0.35"/>
    <row r="427" ht="15" thickBot="1" x14ac:dyDescent="0.35"/>
    <row r="486" ht="15" thickBot="1" x14ac:dyDescent="0.35"/>
    <row r="487" ht="15" thickBot="1" x14ac:dyDescent="0.35"/>
  </sheetData>
  <autoFilter ref="C5:G16">
    <sortState ref="C6:G16">
      <sortCondition descending="1" ref="G5:G16"/>
    </sortState>
  </autoFilter>
  <mergeCells count="7">
    <mergeCell ref="I143:I145"/>
    <mergeCell ref="F71:G71"/>
    <mergeCell ref="F72:F73"/>
    <mergeCell ref="F67:G67"/>
    <mergeCell ref="F68:G68"/>
    <mergeCell ref="F69:G69"/>
    <mergeCell ref="F70:G70"/>
  </mergeCells>
  <conditionalFormatting sqref="E109:E122">
    <cfRule type="dataBar" priority="2">
      <dataBar>
        <cfvo type="min"/>
        <cfvo type="max"/>
        <color rgb="FF638EC6"/>
      </dataBar>
      <extLst>
        <ext xmlns:x14="http://schemas.microsoft.com/office/spreadsheetml/2009/9/main" uri="{B025F937-C7B1-47D3-B67F-A62EFF666E3E}">
          <x14:id>{F0328E93-9354-4C95-B38E-0A371168013C}</x14:id>
        </ext>
      </extLst>
    </cfRule>
  </conditionalFormatting>
  <pageMargins left="0.7" right="0.7" top="0.75" bottom="0.75" header="0.3" footer="0.3"/>
  <drawing r:id="rId23"/>
  <extLst>
    <ext xmlns:x14="http://schemas.microsoft.com/office/spreadsheetml/2009/9/main" uri="{78C0D931-6437-407d-A8EE-F0AAD7539E65}">
      <x14:conditionalFormattings>
        <x14:conditionalFormatting xmlns:xm="http://schemas.microsoft.com/office/excel/2006/main">
          <x14:cfRule type="dataBar" id="{F0328E93-9354-4C95-B38E-0A371168013C}">
            <x14:dataBar minLength="0" maxLength="100" gradient="0">
              <x14:cfvo type="autoMin"/>
              <x14:cfvo type="autoMax"/>
              <x14:negativeFillColor rgb="FFFF0000"/>
              <x14:axisColor rgb="FF000000"/>
            </x14:dataBar>
          </x14:cfRule>
          <xm:sqref>E109:E122</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ALL_DATA</vt:lpstr>
      <vt:lpstr>Sheet1</vt:lpstr>
      <vt:lpstr>Demographics</vt:lpstr>
      <vt:lpstr>Displacement &amp; Returns</vt:lpstr>
      <vt:lpstr>Settlement_Shelter</vt:lpstr>
      <vt:lpstr>Assistance &amp; needs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dc:title>
  <dc:creator>Unknown</dc:creator>
  <cp:lastModifiedBy>MUHAMMAD Kashif Nadeem</cp:lastModifiedBy>
  <dcterms:created xsi:type="dcterms:W3CDTF">2018-03-27T12:52:20Z</dcterms:created>
  <dcterms:modified xsi:type="dcterms:W3CDTF">2018-05-10T17:50:32Z</dcterms:modified>
</cp:coreProperties>
</file>